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tables/table5.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6.xml" ContentType="application/vnd.openxmlformats-officedocument.spreadsheetml.table+xml"/>
  <Override PartName="/xl/drawings/drawing3.xml" ContentType="application/vnd.openxmlformats-officedocument.drawing+xml"/>
  <Override PartName="/xl/tables/table7.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8.xml" ContentType="application/vnd.openxmlformats-officedocument.spreadsheetml.table+xml"/>
  <Override PartName="/xl/drawings/drawing4.xml" ContentType="application/vnd.openxmlformats-officedocument.drawing+xml"/>
  <Override PartName="/xl/tables/table9.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5.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filterPrivacy="1" hidePivotFieldList="1"/>
  <xr:revisionPtr revIDLastSave="2415" documentId="13_ncr:20001_{6EA83EDE-186B-4720-9483-78365106834E}" xr6:coauthVersionLast="47" xr6:coauthVersionMax="47" xr10:uidLastSave="{8F913B6B-5AF9-4E98-BC50-40895818E904}"/>
  <bookViews>
    <workbookView xWindow="-110" yWindow="490" windowWidth="19420" windowHeight="10420" tabRatio="920" xr2:uid="{00000000-000D-0000-FFFF-FFFF00000000}"/>
  </bookViews>
  <sheets>
    <sheet name="d4_labelled" sheetId="16" r:id="rId1"/>
    <sheet name="d4_test80" sheetId="20" r:id="rId2"/>
    <sheet name="d4_test70" sheetId="17" r:id="rId3"/>
    <sheet name="d4_test70_2ft" sheetId="18" r:id="rId4"/>
    <sheet name="d3_labelled" sheetId="13" r:id="rId5"/>
    <sheet name="d3_test70" sheetId="15" r:id="rId6"/>
    <sheet name="d2_labelled" sheetId="10" r:id="rId7"/>
    <sheet name="d2_test70" sheetId="14" r:id="rId8"/>
    <sheet name="d1_labelled" sheetId="4" r:id="rId9"/>
    <sheet name="d1_test80" sheetId="5" r:id="rId10"/>
    <sheet name="apple" sheetId="3" r:id="rId11"/>
    <sheet name="d1_test70" sheetId="6" r:id="rId12"/>
    <sheet name="gplay" sheetId="1" r:id="rId13"/>
    <sheet name="apple_from_gplay" sheetId="2" r:id="rId14"/>
    <sheet name="models" sheetId="7" r:id="rId15"/>
    <sheet name="legend" sheetId="12" r:id="rId16"/>
  </sheets>
  <definedNames>
    <definedName name="_xlcn.WorksheetConnection_data.xlsxmodels_table" hidden="1">models_table[]</definedName>
    <definedName name="_xlcn.WorksheetConnection_data.xlsxsystem_messages" hidden="1">system_messages[]</definedName>
    <definedName name="d1_70_acc">d1_test70!$T$107</definedName>
    <definedName name="d1_70_acc_gpt">d1_test70!$AL$107</definedName>
    <definedName name="d1_70_pre">d1_test70!$T$108</definedName>
    <definedName name="d1_70_pre_gpt">d1_test70!$AL$108</definedName>
    <definedName name="d1_70_rec">d1_test70!$T$109</definedName>
    <definedName name="d1_70_rec_gpt">d1_test70!$AL$109</definedName>
    <definedName name="d1_80_acc">d1_test80!$Q$72</definedName>
    <definedName name="d1_80_acc_gpt">d1_test80!$AI$72</definedName>
    <definedName name="d1_80_pre">d1_test80!$Q$73</definedName>
    <definedName name="d1_80_pre_gpt">d1_test80!$AI$73</definedName>
    <definedName name="d1_80_prec">d1_test80!$Q$73</definedName>
    <definedName name="d1_80_rec">d1_test80!$Q$74</definedName>
    <definedName name="d1_80_rec_gpt">d1_test80!$AI$74</definedName>
    <definedName name="d2_70_acc">d2_test70!$U$113</definedName>
    <definedName name="d2_70_acc_gpt">d2_test70!$AD$113</definedName>
    <definedName name="d2_70_pre">d2_test70!$U$114</definedName>
    <definedName name="d2_70_pre_gpt">d2_test70!$AD$114</definedName>
    <definedName name="d2_70_rec">d2_test70!$U$115</definedName>
    <definedName name="d2_70_rec_gpt">d2_test70!$AD$115</definedName>
    <definedName name="d3_70_acc">d3_test70!$W$121</definedName>
    <definedName name="d3_70_acc_2f">d3_test70!$AO$121</definedName>
    <definedName name="d3_70_acc_gpt">d3_test70!$AF$121</definedName>
    <definedName name="d3_70_acc_gpt_2f">d3_test70!$AX$121</definedName>
    <definedName name="d3_70_pre">d3_test70!$W$122</definedName>
    <definedName name="d3_70_pre_2f">d3_test70!$AO$122</definedName>
    <definedName name="d3_70_pre_gpt">d3_test70!$AF$122</definedName>
    <definedName name="d3_70_pre_gpt_2f">d3_test70!$AX$122</definedName>
    <definedName name="d3_70_rec">d3_test70!$W$123</definedName>
    <definedName name="d3_70_rec_2f">d3_test70!$AO$123</definedName>
    <definedName name="d3_70_rec_gpt">d3_test70!$AF$123</definedName>
    <definedName name="d3_70_rec_gpt_2f">d3_test70!$AX$123</definedName>
    <definedName name="d4_70_acc">d4_test70!$Y$159</definedName>
    <definedName name="d4_70_acc_2ft">d4_test70_2ft!$AB$159</definedName>
    <definedName name="d4_70_acc_2ft_c2">d4_test70_2ft!$BC$159</definedName>
    <definedName name="d4_70_acc_2ft_c3">d4_test70_2ft!$BL$159</definedName>
    <definedName name="d4_70_acc_2ft_c4">d4_test70_2ft!$BU$159</definedName>
    <definedName name="d4_70_acc_2ft_c5">d4_test70_2ft!$CD$159</definedName>
    <definedName name="d4_70_acc_2ft_c6">d4_test70_2ft!$CM$159</definedName>
    <definedName name="d4_70_acc_2ft_c7">d4_test70_2ft!$CV$159</definedName>
    <definedName name="d4_70_acc_3ft">d4_test70_2ft!$AT$159</definedName>
    <definedName name="d4_70_acc_3ft_v2">d4_test70!$AQ$159</definedName>
    <definedName name="d4_70_acc_3ft_v2_c10">d4_test70!$BR$159</definedName>
    <definedName name="d4_70_acc_3ft_v2_c8">d4_test70!$AZ$159</definedName>
    <definedName name="d4_70_acc_3ft_v2_c9">d4_test70!$BI$159</definedName>
    <definedName name="d4_70_acc_gpt">d4_test70!$AH$159</definedName>
    <definedName name="d4_70_acc_gpt_2ft">d4_test70_2ft!$AK$159</definedName>
    <definedName name="d4_70_pre">d4_test70!$Y$160</definedName>
    <definedName name="d4_70_pre_2ft">d4_test70_2ft!$AB$160</definedName>
    <definedName name="d4_70_pre_2ft_c2">d4_test70_2ft!$BC$160</definedName>
    <definedName name="d4_70_pre_2ft_c3">d4_test70_2ft!$BL$160</definedName>
    <definedName name="d4_70_pre_2ft_c4">d4_test70_2ft!$BU$160</definedName>
    <definedName name="d4_70_pre_2ft_c5">d4_test70_2ft!$CD$160</definedName>
    <definedName name="d4_70_pre_2ft_c6">d4_test70_2ft!$CM$160</definedName>
    <definedName name="d4_70_pre_2ft_c7">d4_test70_2ft!$CV$160</definedName>
    <definedName name="d4_70_pre_3ft">d4_test70_2ft!$AT$160</definedName>
    <definedName name="d4_70_pre_3ft_v2">d4_test70!$AQ$160</definedName>
    <definedName name="d4_70_pre_3ft_v2_c10">d4_test70!$BR$160</definedName>
    <definedName name="d4_70_pre_3ft_v2_c8">d4_test70!$AZ$160</definedName>
    <definedName name="d4_70_pre_3ft_v2_c9">d4_test70!$BI$160</definedName>
    <definedName name="d4_70_pre_gpt">d4_test70!$AH$160</definedName>
    <definedName name="d4_70_pre_gpt_2ft">d4_test70_2ft!$AK$160</definedName>
    <definedName name="d4_70_rec">d4_test70!$Y$161</definedName>
    <definedName name="d4_70_rec_2ft">d4_test70_2ft!$AB$161</definedName>
    <definedName name="d4_70_rec_2ft_c2">d4_test70_2ft!$BC$161</definedName>
    <definedName name="d4_70_rec_2ft_c3">d4_test70_2ft!$BL$161</definedName>
    <definedName name="d4_70_rec_2ft_c4">d4_test70_2ft!$BU$161</definedName>
    <definedName name="d4_70_rec_2ft_c5">d4_test70_2ft!$CD$161</definedName>
    <definedName name="d4_70_rec_2ft_c6">d4_test70_2ft!$CM$161</definedName>
    <definedName name="d4_70_rec_2ft_c7">d4_test70_2ft!$CV$161</definedName>
    <definedName name="d4_70_rec_3ft">d4_test70_2ft!$AT$161</definedName>
    <definedName name="d4_70_rec_3ft_v2">d4_test70!$AQ$161</definedName>
    <definedName name="d4_70_rec_3ft_v2_c10">d4_test70!$BR$161</definedName>
    <definedName name="d4_70_rec_3ft_v2_c8">d4_test70!$AZ$161</definedName>
    <definedName name="d4_70_rec_3ft_v2_c9">d4_test70!$BI$161</definedName>
    <definedName name="d4_70_rec_gpt">d4_test70!$AH$161</definedName>
    <definedName name="d4_70_rec_gpt_2ft">d4_test70_2ft!$AK$161</definedName>
    <definedName name="d4_80_acc">d4_test80!$U$109</definedName>
    <definedName name="d4_80_acc_gpt">d4_test80!$AD$109</definedName>
    <definedName name="d4_80_pre">d4_test80!$U$110</definedName>
    <definedName name="d4_80_pre_gpt">d4_test80!$AD$110</definedName>
    <definedName name="d4_80_rec">d4_test80!$U$111</definedName>
    <definedName name="d4_80_rec_gpt">d4_test80!$AD$111</definedName>
  </definedNames>
  <calcPr calcId="191029"/>
  <extLst>
    <ext xmlns:x15="http://schemas.microsoft.com/office/spreadsheetml/2010/11/main" uri="{FCE2AD5D-F65C-4FA6-A056-5C36A1767C68}">
      <x15:dataModel>
        <x15:modelTables>
          <x15:modelTable id="models_table" name="models_table" connection="WorksheetConnection_data.xlsx!models_table"/>
          <x15:modelTable id="system_messages" name="system_messages" connection="WorksheetConnection_data.xlsx!system_messages"/>
        </x15:modelTables>
        <x15:modelRelationships>
          <x15:modelRelationship fromTable="models_table" fromColumn="System Message" toTable="system_messages" toColumn="System Message Vers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13" i="7" l="1"/>
  <c r="R114" i="7" s="1"/>
  <c r="R115" i="7" s="1"/>
  <c r="R116" i="7" s="1"/>
  <c r="R117" i="7" s="1"/>
  <c r="R118" i="7" s="1"/>
  <c r="R119" i="7" s="1"/>
  <c r="R120" i="7" s="1"/>
  <c r="R121" i="7" s="1"/>
  <c r="R122" i="7" s="1"/>
  <c r="F382" i="16" l="1"/>
  <c r="F325" i="16"/>
  <c r="F447" i="16"/>
  <c r="F327" i="16"/>
  <c r="F448" i="16"/>
  <c r="F328" i="16"/>
  <c r="F5" i="16"/>
  <c r="F329" i="16"/>
  <c r="F449" i="16"/>
  <c r="F364" i="16"/>
  <c r="F383" i="16"/>
  <c r="F450" i="16"/>
  <c r="F166" i="16"/>
  <c r="F451" i="16"/>
  <c r="F268" i="16"/>
  <c r="F167" i="16"/>
  <c r="F330" i="16"/>
  <c r="F452" i="16"/>
  <c r="F384" i="16"/>
  <c r="F453" i="16"/>
  <c r="F331" i="16"/>
  <c r="F365" i="16"/>
  <c r="F385" i="16"/>
  <c r="F332" i="16"/>
  <c r="F386" i="16"/>
  <c r="F387" i="16"/>
  <c r="F388" i="16"/>
  <c r="F454" i="16"/>
  <c r="F389" i="16"/>
  <c r="F269" i="16"/>
  <c r="F390" i="16"/>
  <c r="F455" i="16"/>
  <c r="F391" i="16"/>
  <c r="F392" i="16"/>
  <c r="F393" i="16"/>
  <c r="F394" i="16"/>
  <c r="F168" i="16"/>
  <c r="F395" i="16"/>
  <c r="F396" i="16"/>
  <c r="F326" i="16"/>
  <c r="F169" i="16"/>
  <c r="F397" i="16"/>
  <c r="F398" i="16"/>
  <c r="F333" i="16"/>
  <c r="F399" i="16"/>
  <c r="F334" i="16"/>
  <c r="F335" i="16"/>
  <c r="F456" i="16"/>
  <c r="F366" i="16"/>
  <c r="F270" i="16"/>
  <c r="F400" i="16"/>
  <c r="F170" i="16"/>
  <c r="F401" i="16"/>
  <c r="F271" i="16"/>
  <c r="F272" i="16"/>
  <c r="F402" i="16"/>
  <c r="F171" i="16"/>
  <c r="F336" i="16"/>
  <c r="F172" i="16"/>
  <c r="F403" i="16"/>
  <c r="F404" i="16"/>
  <c r="F173" i="16"/>
  <c r="F405" i="16"/>
  <c r="F406" i="16"/>
  <c r="F407" i="16"/>
  <c r="F174" i="16"/>
  <c r="F457" i="16"/>
  <c r="F408" i="16"/>
  <c r="F409" i="16"/>
  <c r="F175" i="16"/>
  <c r="F337" i="16"/>
  <c r="F410" i="16"/>
  <c r="F411" i="16"/>
  <c r="F412" i="16"/>
  <c r="F338" i="16"/>
  <c r="F339" i="16"/>
  <c r="F340" i="16"/>
  <c r="F278" i="16"/>
  <c r="F176" i="16"/>
  <c r="F413" i="16"/>
  <c r="F341" i="16"/>
  <c r="F414" i="16"/>
  <c r="F342" i="16"/>
  <c r="F415" i="16"/>
  <c r="F177" i="16"/>
  <c r="F367" i="16"/>
  <c r="F178" i="16"/>
  <c r="F179" i="16"/>
  <c r="F180" i="16"/>
  <c r="F416" i="16"/>
  <c r="F343" i="16"/>
  <c r="F368" i="16"/>
  <c r="F344" i="16"/>
  <c r="F369" i="16"/>
  <c r="F458" i="16"/>
  <c r="F370" i="16"/>
  <c r="F459" i="16"/>
  <c r="F181" i="16"/>
  <c r="F182" i="16"/>
  <c r="F183" i="16"/>
  <c r="F460" i="16"/>
  <c r="F417" i="16"/>
  <c r="F371" i="16"/>
  <c r="F418" i="16"/>
  <c r="F372" i="16"/>
  <c r="F419" i="16"/>
  <c r="F184" i="16"/>
  <c r="F185" i="16"/>
  <c r="F345" i="16"/>
  <c r="F186" i="16"/>
  <c r="F461" i="16"/>
  <c r="F373" i="16"/>
  <c r="F346" i="16"/>
  <c r="F347" i="16"/>
  <c r="F187" i="16"/>
  <c r="F462" i="16"/>
  <c r="F374" i="16"/>
  <c r="F188" i="16"/>
  <c r="F463" i="16"/>
  <c r="F464" i="16"/>
  <c r="F465" i="16"/>
  <c r="F446" i="16"/>
  <c r="F420" i="16"/>
  <c r="F348" i="16"/>
  <c r="F421" i="16"/>
  <c r="F466" i="16"/>
  <c r="F349" i="16"/>
  <c r="F422" i="16"/>
  <c r="F189" i="16"/>
  <c r="F190" i="16"/>
  <c r="F467" i="16"/>
  <c r="F191" i="16"/>
  <c r="F350" i="16"/>
  <c r="F192" i="16"/>
  <c r="F351" i="16"/>
  <c r="F468" i="16"/>
  <c r="F469" i="16"/>
  <c r="F423" i="16"/>
  <c r="F470" i="16"/>
  <c r="F193" i="16"/>
  <c r="F352" i="16"/>
  <c r="F424" i="16"/>
  <c r="F425" i="16"/>
  <c r="F471" i="16"/>
  <c r="F426" i="16"/>
  <c r="F427" i="16"/>
  <c r="F428" i="16"/>
  <c r="F353" i="16"/>
  <c r="F354" i="16"/>
  <c r="F472" i="16"/>
  <c r="F194" i="16"/>
  <c r="F473" i="16"/>
  <c r="F375" i="16"/>
  <c r="F474" i="16"/>
  <c r="F475" i="16"/>
  <c r="F429" i="16"/>
  <c r="F195" i="16"/>
  <c r="F430" i="16"/>
  <c r="F476" i="16"/>
  <c r="F196" i="16"/>
  <c r="F355" i="16"/>
  <c r="F477" i="16"/>
  <c r="F431" i="16"/>
  <c r="F432" i="16"/>
  <c r="F376" i="16"/>
  <c r="F433" i="16"/>
  <c r="F434" i="16"/>
  <c r="F197" i="16"/>
  <c r="F478" i="16"/>
  <c r="F479" i="16"/>
  <c r="F198" i="16"/>
  <c r="F435" i="16"/>
  <c r="F436" i="16"/>
  <c r="F279" i="16"/>
  <c r="F480" i="16"/>
  <c r="F437" i="16"/>
  <c r="F438" i="16"/>
  <c r="F199" i="16"/>
  <c r="F200" i="16"/>
  <c r="F439" i="16"/>
  <c r="F356" i="16"/>
  <c r="F201" i="16"/>
  <c r="F440" i="16"/>
  <c r="F441" i="16"/>
  <c r="F442" i="16"/>
  <c r="F202" i="16"/>
  <c r="F203" i="16"/>
  <c r="F357" i="16"/>
  <c r="F481" i="16"/>
  <c r="F482" i="16"/>
  <c r="F358" i="16"/>
  <c r="F204" i="16"/>
  <c r="F483" i="16"/>
  <c r="F484" i="16"/>
  <c r="F485" i="16"/>
  <c r="F486" i="16"/>
  <c r="F359" i="16"/>
  <c r="F205" i="16"/>
  <c r="F487" i="16"/>
  <c r="F488" i="16"/>
  <c r="F489" i="16"/>
  <c r="F206" i="16"/>
  <c r="F490" i="16"/>
  <c r="F491" i="16"/>
  <c r="F443" i="16"/>
  <c r="F207" i="16"/>
  <c r="F377" i="16"/>
  <c r="F444" i="16"/>
  <c r="F360" i="16"/>
  <c r="F492" i="16"/>
  <c r="F493" i="16"/>
  <c r="F208" i="16"/>
  <c r="F209" i="16"/>
  <c r="F494" i="16"/>
  <c r="F495" i="16"/>
  <c r="F496" i="16"/>
  <c r="F497" i="16"/>
  <c r="F498" i="16"/>
  <c r="F499" i="16"/>
  <c r="F210" i="16"/>
  <c r="F378" i="16"/>
  <c r="F211" i="16"/>
  <c r="F212" i="16"/>
  <c r="F280" i="16"/>
  <c r="F281" i="16"/>
  <c r="F361" i="16"/>
  <c r="F445" i="16"/>
  <c r="F379" i="16"/>
  <c r="F362" i="16"/>
  <c r="F213" i="16"/>
  <c r="F363" i="16"/>
  <c r="F500" i="16"/>
  <c r="F501" i="16"/>
  <c r="F2" i="16"/>
  <c r="F380" i="16"/>
  <c r="F214" i="16"/>
  <c r="F282" i="16"/>
  <c r="F283" i="16"/>
  <c r="F284" i="16"/>
  <c r="F285" i="16"/>
  <c r="F6" i="16"/>
  <c r="F215" i="16"/>
  <c r="F7" i="16"/>
  <c r="F64" i="16"/>
  <c r="F216" i="16"/>
  <c r="F65" i="16"/>
  <c r="F286" i="16"/>
  <c r="F66" i="16"/>
  <c r="F67" i="16"/>
  <c r="F8" i="16"/>
  <c r="F9" i="16"/>
  <c r="F68" i="16"/>
  <c r="F69" i="16"/>
  <c r="F10" i="16"/>
  <c r="F70" i="16"/>
  <c r="F217" i="16"/>
  <c r="F218" i="16"/>
  <c r="F219" i="16"/>
  <c r="F220" i="16"/>
  <c r="F221" i="16"/>
  <c r="F287" i="16"/>
  <c r="F11" i="16"/>
  <c r="F12" i="16"/>
  <c r="F71" i="16"/>
  <c r="F72" i="16"/>
  <c r="F73" i="16"/>
  <c r="F74" i="16"/>
  <c r="F75" i="16"/>
  <c r="F76" i="16"/>
  <c r="F288" i="16"/>
  <c r="F3" i="16"/>
  <c r="F77" i="16"/>
  <c r="F78" i="16"/>
  <c r="F79" i="16"/>
  <c r="F222" i="16"/>
  <c r="F13" i="16"/>
  <c r="F80" i="16"/>
  <c r="F289" i="16"/>
  <c r="F223" i="16"/>
  <c r="F14" i="16"/>
  <c r="F81" i="16"/>
  <c r="F290" i="16"/>
  <c r="F291" i="16"/>
  <c r="F82" i="16"/>
  <c r="F83" i="16"/>
  <c r="F84" i="16"/>
  <c r="F85" i="16"/>
  <c r="F86" i="16"/>
  <c r="F87" i="16"/>
  <c r="F273" i="16"/>
  <c r="F15" i="16"/>
  <c r="F88" i="16"/>
  <c r="F16" i="16"/>
  <c r="F89" i="16"/>
  <c r="F224" i="16"/>
  <c r="F90" i="16"/>
  <c r="F292" i="16"/>
  <c r="F225" i="16"/>
  <c r="F91" i="16"/>
  <c r="F293" i="16"/>
  <c r="F226" i="16"/>
  <c r="F17" i="16"/>
  <c r="F92" i="16"/>
  <c r="F18" i="16"/>
  <c r="F93" i="16"/>
  <c r="F294" i="16"/>
  <c r="F19" i="16"/>
  <c r="F94" i="16"/>
  <c r="F20" i="16"/>
  <c r="F21" i="16"/>
  <c r="F227" i="16"/>
  <c r="F95" i="16"/>
  <c r="F295" i="16"/>
  <c r="F96" i="16"/>
  <c r="F22" i="16"/>
  <c r="F97" i="16"/>
  <c r="F98" i="16"/>
  <c r="F228" i="16"/>
  <c r="F99" i="16"/>
  <c r="F296" i="16"/>
  <c r="F100" i="16"/>
  <c r="F101" i="16"/>
  <c r="F297" i="16"/>
  <c r="F229" i="16"/>
  <c r="F102" i="16"/>
  <c r="F103" i="16"/>
  <c r="F104" i="16"/>
  <c r="F23" i="16"/>
  <c r="F105" i="16"/>
  <c r="F4" i="16"/>
  <c r="F230" i="16"/>
  <c r="F106" i="16"/>
  <c r="F24" i="16"/>
  <c r="F25" i="16"/>
  <c r="F107" i="16"/>
  <c r="F108" i="16"/>
  <c r="F109" i="16"/>
  <c r="F110" i="16"/>
  <c r="F111" i="16"/>
  <c r="F26" i="16"/>
  <c r="F298" i="16"/>
  <c r="F27" i="16"/>
  <c r="F28" i="16"/>
  <c r="F112" i="16"/>
  <c r="F299" i="16"/>
  <c r="F231" i="16"/>
  <c r="F274" i="16"/>
  <c r="F232" i="16"/>
  <c r="F113" i="16"/>
  <c r="F114" i="16"/>
  <c r="F300" i="16"/>
  <c r="F29" i="16"/>
  <c r="F30" i="16"/>
  <c r="F233" i="16"/>
  <c r="F234" i="16"/>
  <c r="F301" i="16"/>
  <c r="F115" i="16"/>
  <c r="F235" i="16"/>
  <c r="F236" i="16"/>
  <c r="F116" i="16"/>
  <c r="F31" i="16"/>
  <c r="F32" i="16"/>
  <c r="F117" i="16"/>
  <c r="F33" i="16"/>
  <c r="F118" i="16"/>
  <c r="F119" i="16"/>
  <c r="F34" i="16"/>
  <c r="F302" i="16"/>
  <c r="F237" i="16"/>
  <c r="F35" i="16"/>
  <c r="F120" i="16"/>
  <c r="F36" i="16"/>
  <c r="F303" i="16"/>
  <c r="F121" i="16"/>
  <c r="F122" i="16"/>
  <c r="F123" i="16"/>
  <c r="F37" i="16"/>
  <c r="F124" i="16"/>
  <c r="F125" i="16"/>
  <c r="F126" i="16"/>
  <c r="F38" i="16"/>
  <c r="F39" i="16"/>
  <c r="F304" i="16"/>
  <c r="F127" i="16"/>
  <c r="F305" i="16"/>
  <c r="F306" i="16"/>
  <c r="F128" i="16"/>
  <c r="F129" i="16"/>
  <c r="F307" i="16"/>
  <c r="F238" i="16"/>
  <c r="F239" i="16"/>
  <c r="F130" i="16"/>
  <c r="F131" i="16"/>
  <c r="F240" i="16"/>
  <c r="F40" i="16"/>
  <c r="F308" i="16"/>
  <c r="F309" i="16"/>
  <c r="F275" i="16"/>
  <c r="F132" i="16"/>
  <c r="F241" i="16"/>
  <c r="F242" i="16"/>
  <c r="F41" i="16"/>
  <c r="F42" i="16"/>
  <c r="F310" i="16"/>
  <c r="F133" i="16"/>
  <c r="F43" i="16"/>
  <c r="F44" i="16"/>
  <c r="F243" i="16"/>
  <c r="F244" i="16"/>
  <c r="F245" i="16"/>
  <c r="F246" i="16"/>
  <c r="F247" i="16"/>
  <c r="F248" i="16"/>
  <c r="F249" i="16"/>
  <c r="F250" i="16"/>
  <c r="F134" i="16"/>
  <c r="F135" i="16"/>
  <c r="F311" i="16"/>
  <c r="F136" i="16"/>
  <c r="F312" i="16"/>
  <c r="F45" i="16"/>
  <c r="F137" i="16"/>
  <c r="F46" i="16"/>
  <c r="F138" i="16"/>
  <c r="F251" i="16"/>
  <c r="F252" i="16"/>
  <c r="F313" i="16"/>
  <c r="F314" i="16"/>
  <c r="F315" i="16"/>
  <c r="F316" i="16"/>
  <c r="F139" i="16"/>
  <c r="F140" i="16"/>
  <c r="F253" i="16"/>
  <c r="F317" i="16"/>
  <c r="F47" i="16"/>
  <c r="F254" i="16"/>
  <c r="F255" i="16"/>
  <c r="F141" i="16"/>
  <c r="F256" i="16"/>
  <c r="F257" i="16"/>
  <c r="F258" i="16"/>
  <c r="F259" i="16"/>
  <c r="F48" i="16"/>
  <c r="F142" i="16"/>
  <c r="F318" i="16"/>
  <c r="F143" i="16"/>
  <c r="F144" i="16"/>
  <c r="F319" i="16"/>
  <c r="F145" i="16"/>
  <c r="F146" i="16"/>
  <c r="F147" i="16"/>
  <c r="F49" i="16"/>
  <c r="F320" i="16"/>
  <c r="F321" i="16"/>
  <c r="F322" i="16"/>
  <c r="F50" i="16"/>
  <c r="F51" i="16"/>
  <c r="F52" i="16"/>
  <c r="F53" i="16"/>
  <c r="F54" i="16"/>
  <c r="F148" i="16"/>
  <c r="F323" i="16"/>
  <c r="F149" i="16"/>
  <c r="F55" i="16"/>
  <c r="F150" i="16"/>
  <c r="F276" i="16"/>
  <c r="F151" i="16"/>
  <c r="F152" i="16"/>
  <c r="F56" i="16"/>
  <c r="F57" i="16"/>
  <c r="F153" i="16"/>
  <c r="F58" i="16"/>
  <c r="F59" i="16"/>
  <c r="F154" i="16"/>
  <c r="F260" i="16"/>
  <c r="F155" i="16"/>
  <c r="F60" i="16"/>
  <c r="F277" i="16"/>
  <c r="F156" i="16"/>
  <c r="F324" i="16"/>
  <c r="F261" i="16"/>
  <c r="F61" i="16"/>
  <c r="F262" i="16"/>
  <c r="F62" i="16"/>
  <c r="F157" i="16"/>
  <c r="F263" i="16"/>
  <c r="F63" i="16"/>
  <c r="F158" i="16"/>
  <c r="F159" i="16"/>
  <c r="F160" i="16"/>
  <c r="F161" i="16"/>
  <c r="F162" i="16"/>
  <c r="F163" i="16"/>
  <c r="F264" i="16"/>
  <c r="F265" i="16"/>
  <c r="F266" i="16"/>
  <c r="F164" i="16"/>
  <c r="F165" i="16"/>
  <c r="F267" i="16"/>
  <c r="F381" i="16"/>
  <c r="BM3" i="17"/>
  <c r="BN3" i="17"/>
  <c r="BO3" i="17"/>
  <c r="BM4" i="17"/>
  <c r="BN4" i="17"/>
  <c r="BO4" i="17"/>
  <c r="BM5" i="17"/>
  <c r="BN5" i="17"/>
  <c r="BO5" i="17"/>
  <c r="BM6" i="17"/>
  <c r="BN6" i="17"/>
  <c r="BO6" i="17"/>
  <c r="BM7" i="17"/>
  <c r="BN7" i="17"/>
  <c r="BO7" i="17"/>
  <c r="BM8" i="17"/>
  <c r="BN8" i="17"/>
  <c r="BO8" i="17"/>
  <c r="BM9" i="17"/>
  <c r="BN9" i="17"/>
  <c r="BO9" i="17"/>
  <c r="BM10" i="17"/>
  <c r="BN10" i="17"/>
  <c r="BO10" i="17"/>
  <c r="BM11" i="17"/>
  <c r="BN11" i="17"/>
  <c r="BO11" i="17"/>
  <c r="BM12" i="17"/>
  <c r="BN12" i="17"/>
  <c r="BO12" i="17"/>
  <c r="BM13" i="17"/>
  <c r="BN13" i="17"/>
  <c r="BO13" i="17"/>
  <c r="BM14" i="17"/>
  <c r="BN14" i="17"/>
  <c r="BO14" i="17"/>
  <c r="BM15" i="17"/>
  <c r="BN15" i="17"/>
  <c r="BO15" i="17"/>
  <c r="BM16" i="17"/>
  <c r="BN16" i="17"/>
  <c r="BO16" i="17"/>
  <c r="BM17" i="17"/>
  <c r="BN17" i="17"/>
  <c r="BO17" i="17"/>
  <c r="BM18" i="17"/>
  <c r="BN18" i="17"/>
  <c r="BO18" i="17"/>
  <c r="BM19" i="17"/>
  <c r="BN19" i="17"/>
  <c r="BO19" i="17"/>
  <c r="BM20" i="17"/>
  <c r="BN20" i="17"/>
  <c r="BO20" i="17"/>
  <c r="BM21" i="17"/>
  <c r="BN21" i="17"/>
  <c r="BO21" i="17"/>
  <c r="BM22" i="17"/>
  <c r="BN22" i="17"/>
  <c r="BO22" i="17"/>
  <c r="BM23" i="17"/>
  <c r="BN23" i="17"/>
  <c r="BO23" i="17"/>
  <c r="BM24" i="17"/>
  <c r="BN24" i="17"/>
  <c r="BO24" i="17"/>
  <c r="BM25" i="17"/>
  <c r="BN25" i="17"/>
  <c r="BO25" i="17"/>
  <c r="BM26" i="17"/>
  <c r="BN26" i="17"/>
  <c r="BO26" i="17"/>
  <c r="BM27" i="17"/>
  <c r="BN27" i="17"/>
  <c r="BO27" i="17"/>
  <c r="BM28" i="17"/>
  <c r="BN28" i="17"/>
  <c r="BO28" i="17"/>
  <c r="BM29" i="17"/>
  <c r="BN29" i="17"/>
  <c r="BO29" i="17"/>
  <c r="BM30" i="17"/>
  <c r="BN30" i="17"/>
  <c r="BO30" i="17"/>
  <c r="BM31" i="17"/>
  <c r="BN31" i="17"/>
  <c r="BO31" i="17"/>
  <c r="BM32" i="17"/>
  <c r="BN32" i="17"/>
  <c r="BO32" i="17"/>
  <c r="BM33" i="17"/>
  <c r="BN33" i="17"/>
  <c r="BO33" i="17"/>
  <c r="BM34" i="17"/>
  <c r="BN34" i="17"/>
  <c r="BO34" i="17"/>
  <c r="BM35" i="17"/>
  <c r="BN35" i="17"/>
  <c r="BO35" i="17"/>
  <c r="BM36" i="17"/>
  <c r="BN36" i="17"/>
  <c r="BO36" i="17"/>
  <c r="BM37" i="17"/>
  <c r="BN37" i="17"/>
  <c r="BO37" i="17"/>
  <c r="BM38" i="17"/>
  <c r="BN38" i="17"/>
  <c r="BO38" i="17"/>
  <c r="BM39" i="17"/>
  <c r="BN39" i="17"/>
  <c r="BO39" i="17"/>
  <c r="BM40" i="17"/>
  <c r="BN40" i="17"/>
  <c r="BO40" i="17"/>
  <c r="BM41" i="17"/>
  <c r="BN41" i="17"/>
  <c r="BO41" i="17"/>
  <c r="BM42" i="17"/>
  <c r="BN42" i="17"/>
  <c r="BO42" i="17"/>
  <c r="BM43" i="17"/>
  <c r="BN43" i="17"/>
  <c r="BO43" i="17"/>
  <c r="BM44" i="17"/>
  <c r="BN44" i="17"/>
  <c r="BO44" i="17"/>
  <c r="BM45" i="17"/>
  <c r="BN45" i="17"/>
  <c r="BO45" i="17"/>
  <c r="BM46" i="17"/>
  <c r="BN46" i="17"/>
  <c r="BO46" i="17"/>
  <c r="BM47" i="17"/>
  <c r="BN47" i="17"/>
  <c r="BO47" i="17"/>
  <c r="BM48" i="17"/>
  <c r="BN48" i="17"/>
  <c r="BO48" i="17"/>
  <c r="BM49" i="17"/>
  <c r="BN49" i="17"/>
  <c r="BO49" i="17"/>
  <c r="BM50" i="17"/>
  <c r="BN50" i="17"/>
  <c r="BO50" i="17"/>
  <c r="BM51" i="17"/>
  <c r="BN51" i="17"/>
  <c r="BO51" i="17"/>
  <c r="BM52" i="17"/>
  <c r="BN52" i="17"/>
  <c r="BO52" i="17"/>
  <c r="BM53" i="17"/>
  <c r="BN53" i="17"/>
  <c r="BO53" i="17"/>
  <c r="BM54" i="17"/>
  <c r="BN54" i="17"/>
  <c r="BO54" i="17"/>
  <c r="BM55" i="17"/>
  <c r="BN55" i="17"/>
  <c r="BO55" i="17"/>
  <c r="BM56" i="17"/>
  <c r="BN56" i="17"/>
  <c r="BO56" i="17"/>
  <c r="BM57" i="17"/>
  <c r="BN57" i="17"/>
  <c r="BO57" i="17"/>
  <c r="BM58" i="17"/>
  <c r="BN58" i="17"/>
  <c r="BO58" i="17"/>
  <c r="BM59" i="17"/>
  <c r="BN59" i="17"/>
  <c r="BO59" i="17"/>
  <c r="BM60" i="17"/>
  <c r="BN60" i="17"/>
  <c r="BO60" i="17"/>
  <c r="BM61" i="17"/>
  <c r="BN61" i="17"/>
  <c r="BO61" i="17"/>
  <c r="BM62" i="17"/>
  <c r="BN62" i="17"/>
  <c r="BO62" i="17"/>
  <c r="BM63" i="17"/>
  <c r="BN63" i="17"/>
  <c r="BO63" i="17"/>
  <c r="BM64" i="17"/>
  <c r="BN64" i="17"/>
  <c r="BO64" i="17"/>
  <c r="BM65" i="17"/>
  <c r="BN65" i="17"/>
  <c r="BO65" i="17"/>
  <c r="BM66" i="17"/>
  <c r="BN66" i="17"/>
  <c r="BO66" i="17"/>
  <c r="BM67" i="17"/>
  <c r="BN67" i="17"/>
  <c r="BO67" i="17"/>
  <c r="BM68" i="17"/>
  <c r="BN68" i="17"/>
  <c r="BO68" i="17"/>
  <c r="BM69" i="17"/>
  <c r="BN69" i="17"/>
  <c r="BO69" i="17"/>
  <c r="BM70" i="17"/>
  <c r="BN70" i="17"/>
  <c r="BO70" i="17"/>
  <c r="BM71" i="17"/>
  <c r="BN71" i="17"/>
  <c r="BO71" i="17"/>
  <c r="BM72" i="17"/>
  <c r="BN72" i="17"/>
  <c r="BO72" i="17"/>
  <c r="BM73" i="17"/>
  <c r="BN73" i="17"/>
  <c r="BO73" i="17"/>
  <c r="BM74" i="17"/>
  <c r="BN74" i="17"/>
  <c r="BO74" i="17"/>
  <c r="BM75" i="17"/>
  <c r="BN75" i="17"/>
  <c r="BO75" i="17"/>
  <c r="BM76" i="17"/>
  <c r="BN76" i="17"/>
  <c r="BO76" i="17"/>
  <c r="BM77" i="17"/>
  <c r="BN77" i="17"/>
  <c r="BO77" i="17"/>
  <c r="BM78" i="17"/>
  <c r="BN78" i="17"/>
  <c r="BO78" i="17"/>
  <c r="BM79" i="17"/>
  <c r="BN79" i="17"/>
  <c r="BO79" i="17"/>
  <c r="BM80" i="17"/>
  <c r="BN80" i="17"/>
  <c r="BO80" i="17"/>
  <c r="BM81" i="17"/>
  <c r="BN81" i="17"/>
  <c r="BO81" i="17"/>
  <c r="BM82" i="17"/>
  <c r="BN82" i="17"/>
  <c r="BO82" i="17"/>
  <c r="BM83" i="17"/>
  <c r="BN83" i="17"/>
  <c r="BO83" i="17"/>
  <c r="BM84" i="17"/>
  <c r="BN84" i="17"/>
  <c r="BO84" i="17"/>
  <c r="BM85" i="17"/>
  <c r="BN85" i="17"/>
  <c r="BO85" i="17"/>
  <c r="BM86" i="17"/>
  <c r="BN86" i="17"/>
  <c r="BO86" i="17"/>
  <c r="BM87" i="17"/>
  <c r="BN87" i="17"/>
  <c r="BO87" i="17"/>
  <c r="BM88" i="17"/>
  <c r="BN88" i="17"/>
  <c r="BO88" i="17"/>
  <c r="BM89" i="17"/>
  <c r="BN89" i="17"/>
  <c r="BO89" i="17"/>
  <c r="BM90" i="17"/>
  <c r="BN90" i="17"/>
  <c r="BO90" i="17"/>
  <c r="BM91" i="17"/>
  <c r="BN91" i="17"/>
  <c r="BO91" i="17"/>
  <c r="BM92" i="17"/>
  <c r="BN92" i="17"/>
  <c r="BO92" i="17"/>
  <c r="BM93" i="17"/>
  <c r="BN93" i="17"/>
  <c r="BO93" i="17"/>
  <c r="BM94" i="17"/>
  <c r="BN94" i="17"/>
  <c r="BO94" i="17"/>
  <c r="BM95" i="17"/>
  <c r="BN95" i="17"/>
  <c r="BO95" i="17"/>
  <c r="BM96" i="17"/>
  <c r="BN96" i="17"/>
  <c r="BO96" i="17"/>
  <c r="BM97" i="17"/>
  <c r="BN97" i="17"/>
  <c r="BO97" i="17"/>
  <c r="BM98" i="17"/>
  <c r="BN98" i="17"/>
  <c r="BO98" i="17"/>
  <c r="BM99" i="17"/>
  <c r="BN99" i="17"/>
  <c r="BO99" i="17"/>
  <c r="BM100" i="17"/>
  <c r="BN100" i="17"/>
  <c r="BO100" i="17"/>
  <c r="BM101" i="17"/>
  <c r="BN101" i="17"/>
  <c r="BO101" i="17"/>
  <c r="BM102" i="17"/>
  <c r="BN102" i="17"/>
  <c r="BO102" i="17"/>
  <c r="BM103" i="17"/>
  <c r="BN103" i="17"/>
  <c r="BO103" i="17"/>
  <c r="BM104" i="17"/>
  <c r="BN104" i="17"/>
  <c r="BO104" i="17"/>
  <c r="BM105" i="17"/>
  <c r="BN105" i="17"/>
  <c r="BO105" i="17"/>
  <c r="BM106" i="17"/>
  <c r="BN106" i="17"/>
  <c r="BO106" i="17"/>
  <c r="BM107" i="17"/>
  <c r="BN107" i="17"/>
  <c r="BO107" i="17"/>
  <c r="BM108" i="17"/>
  <c r="BN108" i="17"/>
  <c r="BO108" i="17"/>
  <c r="BM109" i="17"/>
  <c r="BN109" i="17"/>
  <c r="BO109" i="17"/>
  <c r="BM110" i="17"/>
  <c r="BN110" i="17"/>
  <c r="BO110" i="17"/>
  <c r="BM111" i="17"/>
  <c r="BN111" i="17"/>
  <c r="BO111" i="17"/>
  <c r="BM112" i="17"/>
  <c r="BN112" i="17"/>
  <c r="BO112" i="17"/>
  <c r="BM113" i="17"/>
  <c r="BN113" i="17"/>
  <c r="BO113" i="17"/>
  <c r="BM114" i="17"/>
  <c r="BN114" i="17"/>
  <c r="BO114" i="17"/>
  <c r="BM115" i="17"/>
  <c r="BN115" i="17"/>
  <c r="BO115" i="17"/>
  <c r="BM116" i="17"/>
  <c r="BN116" i="17"/>
  <c r="BO116" i="17"/>
  <c r="BM117" i="17"/>
  <c r="BN117" i="17"/>
  <c r="BO117" i="17"/>
  <c r="BM118" i="17"/>
  <c r="BN118" i="17"/>
  <c r="BO118" i="17"/>
  <c r="BM119" i="17"/>
  <c r="BN119" i="17"/>
  <c r="BO119" i="17"/>
  <c r="BM120" i="17"/>
  <c r="BN120" i="17"/>
  <c r="BO120" i="17"/>
  <c r="BM121" i="17"/>
  <c r="BN121" i="17"/>
  <c r="BO121" i="17"/>
  <c r="BM122" i="17"/>
  <c r="BN122" i="17"/>
  <c r="BO122" i="17"/>
  <c r="BM123" i="17"/>
  <c r="BN123" i="17"/>
  <c r="BO123" i="17"/>
  <c r="BM124" i="17"/>
  <c r="BN124" i="17"/>
  <c r="BO124" i="17"/>
  <c r="BM125" i="17"/>
  <c r="BN125" i="17"/>
  <c r="BO125" i="17"/>
  <c r="BM126" i="17"/>
  <c r="BN126" i="17"/>
  <c r="BO126" i="17"/>
  <c r="BM127" i="17"/>
  <c r="BN127" i="17"/>
  <c r="BO127" i="17"/>
  <c r="BM128" i="17"/>
  <c r="BN128" i="17"/>
  <c r="BO128" i="17"/>
  <c r="BM129" i="17"/>
  <c r="BN129" i="17"/>
  <c r="BO129" i="17"/>
  <c r="BM130" i="17"/>
  <c r="BN130" i="17"/>
  <c r="BO130" i="17"/>
  <c r="BM131" i="17"/>
  <c r="BN131" i="17"/>
  <c r="BO131" i="17"/>
  <c r="BM132" i="17"/>
  <c r="BN132" i="17"/>
  <c r="BO132" i="17"/>
  <c r="BM133" i="17"/>
  <c r="BN133" i="17"/>
  <c r="BO133" i="17"/>
  <c r="BM134" i="17"/>
  <c r="BN134" i="17"/>
  <c r="BO134" i="17"/>
  <c r="BM135" i="17"/>
  <c r="BN135" i="17"/>
  <c r="BO135" i="17"/>
  <c r="BM136" i="17"/>
  <c r="BN136" i="17"/>
  <c r="BO136" i="17"/>
  <c r="BM137" i="17"/>
  <c r="BN137" i="17"/>
  <c r="BO137" i="17"/>
  <c r="BM138" i="17"/>
  <c r="BN138" i="17"/>
  <c r="BO138" i="17"/>
  <c r="BM139" i="17"/>
  <c r="BN139" i="17"/>
  <c r="BO139" i="17"/>
  <c r="BM140" i="17"/>
  <c r="BN140" i="17"/>
  <c r="BO140" i="17"/>
  <c r="BM141" i="17"/>
  <c r="BN141" i="17"/>
  <c r="BO141" i="17"/>
  <c r="BM142" i="17"/>
  <c r="BN142" i="17"/>
  <c r="BO142" i="17"/>
  <c r="BM143" i="17"/>
  <c r="BN143" i="17"/>
  <c r="BO143" i="17"/>
  <c r="BM144" i="17"/>
  <c r="BN144" i="17"/>
  <c r="BO144" i="17"/>
  <c r="BM145" i="17"/>
  <c r="BN145" i="17"/>
  <c r="BO145" i="17"/>
  <c r="BM146" i="17"/>
  <c r="BN146" i="17"/>
  <c r="BO146" i="17"/>
  <c r="BM147" i="17"/>
  <c r="BN147" i="17"/>
  <c r="BO147" i="17"/>
  <c r="BM148" i="17"/>
  <c r="BN148" i="17"/>
  <c r="BO148" i="17"/>
  <c r="BM149" i="17"/>
  <c r="BN149" i="17"/>
  <c r="BO149" i="17"/>
  <c r="BM150" i="17"/>
  <c r="BN150" i="17"/>
  <c r="BO150" i="17"/>
  <c r="BM151" i="17"/>
  <c r="BN151" i="17"/>
  <c r="BO151" i="17"/>
  <c r="BO2" i="17"/>
  <c r="BN2" i="17"/>
  <c r="BM2" i="17"/>
  <c r="H29" i="7"/>
  <c r="I29" i="7"/>
  <c r="J29" i="7"/>
  <c r="D29" i="7"/>
  <c r="BD3" i="17"/>
  <c r="BE3" i="17"/>
  <c r="BF3" i="17"/>
  <c r="BD4" i="17"/>
  <c r="BE4" i="17"/>
  <c r="BF4" i="17"/>
  <c r="BD5" i="17"/>
  <c r="BE5" i="17"/>
  <c r="BF5" i="17"/>
  <c r="BD6" i="17"/>
  <c r="BE6" i="17"/>
  <c r="BF6" i="17"/>
  <c r="BD7" i="17"/>
  <c r="BE7" i="17"/>
  <c r="BF7" i="17"/>
  <c r="BD8" i="17"/>
  <c r="BE8" i="17"/>
  <c r="BF8" i="17"/>
  <c r="BD9" i="17"/>
  <c r="BE9" i="17"/>
  <c r="BF9" i="17"/>
  <c r="BD10" i="17"/>
  <c r="BE10" i="17"/>
  <c r="BF10" i="17"/>
  <c r="BD11" i="17"/>
  <c r="BE11" i="17"/>
  <c r="BF11" i="17"/>
  <c r="BD12" i="17"/>
  <c r="BE12" i="17"/>
  <c r="BF12" i="17"/>
  <c r="BD13" i="17"/>
  <c r="BE13" i="17"/>
  <c r="BF13" i="17"/>
  <c r="BD14" i="17"/>
  <c r="BE14" i="17"/>
  <c r="BF14" i="17"/>
  <c r="BD15" i="17"/>
  <c r="BE15" i="17"/>
  <c r="BF15" i="17"/>
  <c r="BD16" i="17"/>
  <c r="BE16" i="17"/>
  <c r="BF16" i="17"/>
  <c r="BD17" i="17"/>
  <c r="BE17" i="17"/>
  <c r="BF17" i="17"/>
  <c r="BD18" i="17"/>
  <c r="BE18" i="17"/>
  <c r="BF18" i="17"/>
  <c r="BD19" i="17"/>
  <c r="BE19" i="17"/>
  <c r="BF19" i="17"/>
  <c r="BD20" i="17"/>
  <c r="BE20" i="17"/>
  <c r="BF20" i="17"/>
  <c r="BD21" i="17"/>
  <c r="BE21" i="17"/>
  <c r="BF21" i="17"/>
  <c r="BD22" i="17"/>
  <c r="BE22" i="17"/>
  <c r="BF22" i="17"/>
  <c r="BD23" i="17"/>
  <c r="BE23" i="17"/>
  <c r="BF23" i="17"/>
  <c r="BD24" i="17"/>
  <c r="BE24" i="17"/>
  <c r="BF24" i="17"/>
  <c r="BD25" i="17"/>
  <c r="BE25" i="17"/>
  <c r="BF25" i="17"/>
  <c r="BD26" i="17"/>
  <c r="BE26" i="17"/>
  <c r="BF26" i="17"/>
  <c r="BD27" i="17"/>
  <c r="BE27" i="17"/>
  <c r="BF27" i="17"/>
  <c r="BD28" i="17"/>
  <c r="BE28" i="17"/>
  <c r="BF28" i="17"/>
  <c r="BD29" i="17"/>
  <c r="BE29" i="17"/>
  <c r="BF29" i="17"/>
  <c r="BD30" i="17"/>
  <c r="BE30" i="17"/>
  <c r="BF30" i="17"/>
  <c r="BD31" i="17"/>
  <c r="BE31" i="17"/>
  <c r="BF31" i="17"/>
  <c r="BD32" i="17"/>
  <c r="BE32" i="17"/>
  <c r="BF32" i="17"/>
  <c r="BD33" i="17"/>
  <c r="BE33" i="17"/>
  <c r="BF33" i="17"/>
  <c r="BD34" i="17"/>
  <c r="BE34" i="17"/>
  <c r="BF34" i="17"/>
  <c r="BD35" i="17"/>
  <c r="BE35" i="17"/>
  <c r="BF35" i="17"/>
  <c r="BD36" i="17"/>
  <c r="BE36" i="17"/>
  <c r="BF36" i="17"/>
  <c r="BD37" i="17"/>
  <c r="BE37" i="17"/>
  <c r="BF37" i="17"/>
  <c r="BD38" i="17"/>
  <c r="BE38" i="17"/>
  <c r="BF38" i="17"/>
  <c r="BD39" i="17"/>
  <c r="BE39" i="17"/>
  <c r="BF39" i="17"/>
  <c r="BD40" i="17"/>
  <c r="BE40" i="17"/>
  <c r="BF40" i="17"/>
  <c r="BD41" i="17"/>
  <c r="BE41" i="17"/>
  <c r="BF41" i="17"/>
  <c r="BD42" i="17"/>
  <c r="BE42" i="17"/>
  <c r="BF42" i="17"/>
  <c r="BD43" i="17"/>
  <c r="BE43" i="17"/>
  <c r="BF43" i="17"/>
  <c r="BD44" i="17"/>
  <c r="BE44" i="17"/>
  <c r="BF44" i="17"/>
  <c r="BD45" i="17"/>
  <c r="BE45" i="17"/>
  <c r="BF45" i="17"/>
  <c r="BD46" i="17"/>
  <c r="BE46" i="17"/>
  <c r="BF46" i="17"/>
  <c r="BD47" i="17"/>
  <c r="BE47" i="17"/>
  <c r="BF47" i="17"/>
  <c r="BD48" i="17"/>
  <c r="BE48" i="17"/>
  <c r="BF48" i="17"/>
  <c r="BD49" i="17"/>
  <c r="BE49" i="17"/>
  <c r="BF49" i="17"/>
  <c r="BD50" i="17"/>
  <c r="BE50" i="17"/>
  <c r="BF50" i="17"/>
  <c r="BD51" i="17"/>
  <c r="BE51" i="17"/>
  <c r="BF51" i="17"/>
  <c r="BD52" i="17"/>
  <c r="BE52" i="17"/>
  <c r="BF52" i="17"/>
  <c r="BD53" i="17"/>
  <c r="BE53" i="17"/>
  <c r="BF53" i="17"/>
  <c r="BD54" i="17"/>
  <c r="BE54" i="17"/>
  <c r="BF54" i="17"/>
  <c r="BD55" i="17"/>
  <c r="BE55" i="17"/>
  <c r="BF55" i="17"/>
  <c r="BD56" i="17"/>
  <c r="BE56" i="17"/>
  <c r="BF56" i="17"/>
  <c r="BD57" i="17"/>
  <c r="BE57" i="17"/>
  <c r="BF57" i="17"/>
  <c r="BD58" i="17"/>
  <c r="BE58" i="17"/>
  <c r="BF58" i="17"/>
  <c r="BD59" i="17"/>
  <c r="BE59" i="17"/>
  <c r="BF59" i="17"/>
  <c r="BD60" i="17"/>
  <c r="BE60" i="17"/>
  <c r="BF60" i="17"/>
  <c r="BD61" i="17"/>
  <c r="BE61" i="17"/>
  <c r="BF61" i="17"/>
  <c r="BD62" i="17"/>
  <c r="BE62" i="17"/>
  <c r="BF62" i="17"/>
  <c r="BD63" i="17"/>
  <c r="BE63" i="17"/>
  <c r="BF63" i="17"/>
  <c r="BD64" i="17"/>
  <c r="BE64" i="17"/>
  <c r="BF64" i="17"/>
  <c r="BD65" i="17"/>
  <c r="BE65" i="17"/>
  <c r="BF65" i="17"/>
  <c r="BD66" i="17"/>
  <c r="BE66" i="17"/>
  <c r="BF66" i="17"/>
  <c r="BD67" i="17"/>
  <c r="BE67" i="17"/>
  <c r="BF67" i="17"/>
  <c r="BD68" i="17"/>
  <c r="BE68" i="17"/>
  <c r="BF68" i="17"/>
  <c r="BD69" i="17"/>
  <c r="BE69" i="17"/>
  <c r="BF69" i="17"/>
  <c r="BD70" i="17"/>
  <c r="BE70" i="17"/>
  <c r="BF70" i="17"/>
  <c r="BD71" i="17"/>
  <c r="BE71" i="17"/>
  <c r="BF71" i="17"/>
  <c r="BD72" i="17"/>
  <c r="BE72" i="17"/>
  <c r="BF72" i="17"/>
  <c r="BD73" i="17"/>
  <c r="BE73" i="17"/>
  <c r="BF73" i="17"/>
  <c r="BD74" i="17"/>
  <c r="BE74" i="17"/>
  <c r="BF74" i="17"/>
  <c r="BD75" i="17"/>
  <c r="BE75" i="17"/>
  <c r="BF75" i="17"/>
  <c r="BD76" i="17"/>
  <c r="BE76" i="17"/>
  <c r="BF76" i="17"/>
  <c r="BD77" i="17"/>
  <c r="BE77" i="17"/>
  <c r="BF77" i="17"/>
  <c r="BD78" i="17"/>
  <c r="BE78" i="17"/>
  <c r="BF78" i="17"/>
  <c r="BD79" i="17"/>
  <c r="BE79" i="17"/>
  <c r="BF79" i="17"/>
  <c r="BD80" i="17"/>
  <c r="BE80" i="17"/>
  <c r="BF80" i="17"/>
  <c r="BD81" i="17"/>
  <c r="BE81" i="17"/>
  <c r="BF81" i="17"/>
  <c r="BD82" i="17"/>
  <c r="BE82" i="17"/>
  <c r="BF82" i="17"/>
  <c r="BD83" i="17"/>
  <c r="BE83" i="17"/>
  <c r="BF83" i="17"/>
  <c r="BD84" i="17"/>
  <c r="BE84" i="17"/>
  <c r="BF84" i="17"/>
  <c r="BD85" i="17"/>
  <c r="BE85" i="17"/>
  <c r="BF85" i="17"/>
  <c r="BD86" i="17"/>
  <c r="BE86" i="17"/>
  <c r="BF86" i="17"/>
  <c r="BD87" i="17"/>
  <c r="BE87" i="17"/>
  <c r="BF87" i="17"/>
  <c r="BD88" i="17"/>
  <c r="BE88" i="17"/>
  <c r="BF88" i="17"/>
  <c r="BD89" i="17"/>
  <c r="BE89" i="17"/>
  <c r="BF89" i="17"/>
  <c r="BD90" i="17"/>
  <c r="BE90" i="17"/>
  <c r="BF90" i="17"/>
  <c r="BD91" i="17"/>
  <c r="BE91" i="17"/>
  <c r="BF91" i="17"/>
  <c r="BD92" i="17"/>
  <c r="BE92" i="17"/>
  <c r="BF92" i="17"/>
  <c r="BD93" i="17"/>
  <c r="BE93" i="17"/>
  <c r="BF93" i="17"/>
  <c r="BD94" i="17"/>
  <c r="BE94" i="17"/>
  <c r="BF94" i="17"/>
  <c r="BD95" i="17"/>
  <c r="BE95" i="17"/>
  <c r="BF95" i="17"/>
  <c r="BD96" i="17"/>
  <c r="BE96" i="17"/>
  <c r="BF96" i="17"/>
  <c r="BD97" i="17"/>
  <c r="BE97" i="17"/>
  <c r="BF97" i="17"/>
  <c r="BD98" i="17"/>
  <c r="BE98" i="17"/>
  <c r="BF98" i="17"/>
  <c r="BD99" i="17"/>
  <c r="BE99" i="17"/>
  <c r="BF99" i="17"/>
  <c r="BD100" i="17"/>
  <c r="BE100" i="17"/>
  <c r="BF100" i="17"/>
  <c r="BD101" i="17"/>
  <c r="BE101" i="17"/>
  <c r="BF101" i="17"/>
  <c r="BD102" i="17"/>
  <c r="BE102" i="17"/>
  <c r="BF102" i="17"/>
  <c r="BD103" i="17"/>
  <c r="BE103" i="17"/>
  <c r="BF103" i="17"/>
  <c r="BD104" i="17"/>
  <c r="BE104" i="17"/>
  <c r="BF104" i="17"/>
  <c r="BD105" i="17"/>
  <c r="BE105" i="17"/>
  <c r="BF105" i="17"/>
  <c r="BD106" i="17"/>
  <c r="BE106" i="17"/>
  <c r="BF106" i="17"/>
  <c r="BD107" i="17"/>
  <c r="BE107" i="17"/>
  <c r="BF107" i="17"/>
  <c r="BD108" i="17"/>
  <c r="BE108" i="17"/>
  <c r="BF108" i="17"/>
  <c r="BD109" i="17"/>
  <c r="BE109" i="17"/>
  <c r="BF109" i="17"/>
  <c r="BD110" i="17"/>
  <c r="BE110" i="17"/>
  <c r="BF110" i="17"/>
  <c r="BD111" i="17"/>
  <c r="BE111" i="17"/>
  <c r="BF111" i="17"/>
  <c r="BD112" i="17"/>
  <c r="BE112" i="17"/>
  <c r="BF112" i="17"/>
  <c r="BD113" i="17"/>
  <c r="BE113" i="17"/>
  <c r="BF113" i="17"/>
  <c r="BD114" i="17"/>
  <c r="BE114" i="17"/>
  <c r="BF114" i="17"/>
  <c r="BD115" i="17"/>
  <c r="BE115" i="17"/>
  <c r="BF115" i="17"/>
  <c r="BD116" i="17"/>
  <c r="BE116" i="17"/>
  <c r="BF116" i="17"/>
  <c r="BD117" i="17"/>
  <c r="BE117" i="17"/>
  <c r="BF117" i="17"/>
  <c r="BD118" i="17"/>
  <c r="BE118" i="17"/>
  <c r="BF118" i="17"/>
  <c r="BD119" i="17"/>
  <c r="BE119" i="17"/>
  <c r="BF119" i="17"/>
  <c r="BD120" i="17"/>
  <c r="BE120" i="17"/>
  <c r="BF120" i="17"/>
  <c r="BD121" i="17"/>
  <c r="BE121" i="17"/>
  <c r="BF121" i="17"/>
  <c r="BD122" i="17"/>
  <c r="BE122" i="17"/>
  <c r="BF122" i="17"/>
  <c r="BD123" i="17"/>
  <c r="BE123" i="17"/>
  <c r="BF123" i="17"/>
  <c r="BD124" i="17"/>
  <c r="BE124" i="17"/>
  <c r="BF124" i="17"/>
  <c r="BD125" i="17"/>
  <c r="BE125" i="17"/>
  <c r="BF125" i="17"/>
  <c r="BD126" i="17"/>
  <c r="BE126" i="17"/>
  <c r="BF126" i="17"/>
  <c r="BD127" i="17"/>
  <c r="BE127" i="17"/>
  <c r="BF127" i="17"/>
  <c r="BD128" i="17"/>
  <c r="BE128" i="17"/>
  <c r="BF128" i="17"/>
  <c r="BD129" i="17"/>
  <c r="BE129" i="17"/>
  <c r="BF129" i="17"/>
  <c r="BD130" i="17"/>
  <c r="BE130" i="17"/>
  <c r="BF130" i="17"/>
  <c r="BD131" i="17"/>
  <c r="BE131" i="17"/>
  <c r="BF131" i="17"/>
  <c r="BD132" i="17"/>
  <c r="BE132" i="17"/>
  <c r="BF132" i="17"/>
  <c r="BD133" i="17"/>
  <c r="BE133" i="17"/>
  <c r="BF133" i="17"/>
  <c r="BD134" i="17"/>
  <c r="BE134" i="17"/>
  <c r="BF134" i="17"/>
  <c r="BD135" i="17"/>
  <c r="BE135" i="17"/>
  <c r="BF135" i="17"/>
  <c r="BD136" i="17"/>
  <c r="BE136" i="17"/>
  <c r="BF136" i="17"/>
  <c r="BD137" i="17"/>
  <c r="BE137" i="17"/>
  <c r="BF137" i="17"/>
  <c r="BD138" i="17"/>
  <c r="BE138" i="17"/>
  <c r="BF138" i="17"/>
  <c r="BD139" i="17"/>
  <c r="BE139" i="17"/>
  <c r="BF139" i="17"/>
  <c r="BD140" i="17"/>
  <c r="BE140" i="17"/>
  <c r="BF140" i="17"/>
  <c r="BD141" i="17"/>
  <c r="BE141" i="17"/>
  <c r="BF141" i="17"/>
  <c r="BD142" i="17"/>
  <c r="BE142" i="17"/>
  <c r="BF142" i="17"/>
  <c r="BD143" i="17"/>
  <c r="BE143" i="17"/>
  <c r="BF143" i="17"/>
  <c r="BD144" i="17"/>
  <c r="BE144" i="17"/>
  <c r="BF144" i="17"/>
  <c r="BD145" i="17"/>
  <c r="BE145" i="17"/>
  <c r="BF145" i="17"/>
  <c r="BD146" i="17"/>
  <c r="BE146" i="17"/>
  <c r="BF146" i="17"/>
  <c r="BD147" i="17"/>
  <c r="BE147" i="17"/>
  <c r="BF147" i="17"/>
  <c r="BD148" i="17"/>
  <c r="BE148" i="17"/>
  <c r="BF148" i="17"/>
  <c r="BD149" i="17"/>
  <c r="BE149" i="17"/>
  <c r="BF149" i="17"/>
  <c r="BD150" i="17"/>
  <c r="BE150" i="17"/>
  <c r="BF150" i="17"/>
  <c r="BD151" i="17"/>
  <c r="BE151" i="17"/>
  <c r="BF151" i="17"/>
  <c r="BF2" i="17"/>
  <c r="BE2" i="17"/>
  <c r="BD2" i="17"/>
  <c r="H28" i="7"/>
  <c r="I28" i="7"/>
  <c r="J28" i="7"/>
  <c r="D28" i="7"/>
  <c r="AU3" i="17"/>
  <c r="AV3" i="17"/>
  <c r="AW3" i="17"/>
  <c r="AU4" i="17"/>
  <c r="AV4" i="17"/>
  <c r="AW4" i="17"/>
  <c r="AU5" i="17"/>
  <c r="AV5" i="17"/>
  <c r="AW5" i="17"/>
  <c r="AU6" i="17"/>
  <c r="AV6" i="17"/>
  <c r="AW6" i="17"/>
  <c r="AU7" i="17"/>
  <c r="AV7" i="17"/>
  <c r="AW7" i="17"/>
  <c r="AU8" i="17"/>
  <c r="AV8" i="17"/>
  <c r="AW8" i="17"/>
  <c r="AU9" i="17"/>
  <c r="AV9" i="17"/>
  <c r="AW9" i="17"/>
  <c r="AU10" i="17"/>
  <c r="AV10" i="17"/>
  <c r="AW10" i="17"/>
  <c r="AU11" i="17"/>
  <c r="AV11" i="17"/>
  <c r="AW11" i="17"/>
  <c r="AU12" i="17"/>
  <c r="AV12" i="17"/>
  <c r="AW12" i="17"/>
  <c r="AU13" i="17"/>
  <c r="AV13" i="17"/>
  <c r="AW13" i="17"/>
  <c r="AU14" i="17"/>
  <c r="AV14" i="17"/>
  <c r="AW14" i="17"/>
  <c r="AU15" i="17"/>
  <c r="AV15" i="17"/>
  <c r="AW15" i="17"/>
  <c r="AU16" i="17"/>
  <c r="AV16" i="17"/>
  <c r="AW16" i="17"/>
  <c r="AU17" i="17"/>
  <c r="AV17" i="17"/>
  <c r="AW17" i="17"/>
  <c r="AU18" i="17"/>
  <c r="AV18" i="17"/>
  <c r="AW18" i="17"/>
  <c r="AU19" i="17"/>
  <c r="AV19" i="17"/>
  <c r="AW19" i="17"/>
  <c r="AU20" i="17"/>
  <c r="AV20" i="17"/>
  <c r="AW20" i="17"/>
  <c r="AU21" i="17"/>
  <c r="AV21" i="17"/>
  <c r="AW21" i="17"/>
  <c r="AU22" i="17"/>
  <c r="AV22" i="17"/>
  <c r="AW22" i="17"/>
  <c r="AU23" i="17"/>
  <c r="AV23" i="17"/>
  <c r="AW23" i="17"/>
  <c r="AU24" i="17"/>
  <c r="AV24" i="17"/>
  <c r="AW24" i="17"/>
  <c r="AU25" i="17"/>
  <c r="AV25" i="17"/>
  <c r="AW25" i="17"/>
  <c r="AU26" i="17"/>
  <c r="AV26" i="17"/>
  <c r="AW26" i="17"/>
  <c r="AU27" i="17"/>
  <c r="AV27" i="17"/>
  <c r="AW27" i="17"/>
  <c r="AU28" i="17"/>
  <c r="AV28" i="17"/>
  <c r="AW28" i="17"/>
  <c r="AU29" i="17"/>
  <c r="AV29" i="17"/>
  <c r="AW29" i="17"/>
  <c r="AU30" i="17"/>
  <c r="AV30" i="17"/>
  <c r="AW30" i="17"/>
  <c r="AU31" i="17"/>
  <c r="AV31" i="17"/>
  <c r="AW31" i="17"/>
  <c r="AU32" i="17"/>
  <c r="AV32" i="17"/>
  <c r="AW32" i="17"/>
  <c r="AU33" i="17"/>
  <c r="AV33" i="17"/>
  <c r="AW33" i="17"/>
  <c r="AU34" i="17"/>
  <c r="AV34" i="17"/>
  <c r="AW34" i="17"/>
  <c r="AU35" i="17"/>
  <c r="AV35" i="17"/>
  <c r="AW35" i="17"/>
  <c r="AU36" i="17"/>
  <c r="AV36" i="17"/>
  <c r="AW36" i="17"/>
  <c r="AU37" i="17"/>
  <c r="AV37" i="17"/>
  <c r="AW37" i="17"/>
  <c r="AU38" i="17"/>
  <c r="AV38" i="17"/>
  <c r="AW38" i="17"/>
  <c r="AU39" i="17"/>
  <c r="AV39" i="17"/>
  <c r="AW39" i="17"/>
  <c r="AU40" i="17"/>
  <c r="AV40" i="17"/>
  <c r="AW40" i="17"/>
  <c r="AU41" i="17"/>
  <c r="AV41" i="17"/>
  <c r="AW41" i="17"/>
  <c r="AU42" i="17"/>
  <c r="AV42" i="17"/>
  <c r="AW42" i="17"/>
  <c r="AU43" i="17"/>
  <c r="AV43" i="17"/>
  <c r="AW43" i="17"/>
  <c r="AU44" i="17"/>
  <c r="AV44" i="17"/>
  <c r="AW44" i="17"/>
  <c r="AU45" i="17"/>
  <c r="AV45" i="17"/>
  <c r="AW45" i="17"/>
  <c r="AU46" i="17"/>
  <c r="AV46" i="17"/>
  <c r="AW46" i="17"/>
  <c r="AU47" i="17"/>
  <c r="AV47" i="17"/>
  <c r="AW47" i="17"/>
  <c r="AU48" i="17"/>
  <c r="AV48" i="17"/>
  <c r="AW48" i="17"/>
  <c r="AU49" i="17"/>
  <c r="AV49" i="17"/>
  <c r="AW49" i="17"/>
  <c r="AU50" i="17"/>
  <c r="AV50" i="17"/>
  <c r="AW50" i="17"/>
  <c r="AU51" i="17"/>
  <c r="AV51" i="17"/>
  <c r="AW51" i="17"/>
  <c r="AU52" i="17"/>
  <c r="AV52" i="17"/>
  <c r="AW52" i="17"/>
  <c r="AU53" i="17"/>
  <c r="AV53" i="17"/>
  <c r="AW53" i="17"/>
  <c r="AU54" i="17"/>
  <c r="AV54" i="17"/>
  <c r="AW54" i="17"/>
  <c r="AU55" i="17"/>
  <c r="AV55" i="17"/>
  <c r="AW55" i="17"/>
  <c r="AU56" i="17"/>
  <c r="AV56" i="17"/>
  <c r="AW56" i="17"/>
  <c r="AU57" i="17"/>
  <c r="AV57" i="17"/>
  <c r="AW57" i="17"/>
  <c r="AU58" i="17"/>
  <c r="AV58" i="17"/>
  <c r="AW58" i="17"/>
  <c r="AU59" i="17"/>
  <c r="AV59" i="17"/>
  <c r="AW59" i="17"/>
  <c r="AU60" i="17"/>
  <c r="AV60" i="17"/>
  <c r="AW60" i="17"/>
  <c r="AU61" i="17"/>
  <c r="AV61" i="17"/>
  <c r="AW61" i="17"/>
  <c r="AU62" i="17"/>
  <c r="AV62" i="17"/>
  <c r="AW62" i="17"/>
  <c r="AU63" i="17"/>
  <c r="AV63" i="17"/>
  <c r="AW63" i="17"/>
  <c r="AU64" i="17"/>
  <c r="AV64" i="17"/>
  <c r="AW64" i="17"/>
  <c r="AU65" i="17"/>
  <c r="AV65" i="17"/>
  <c r="AW65" i="17"/>
  <c r="AU66" i="17"/>
  <c r="AV66" i="17"/>
  <c r="AW66" i="17"/>
  <c r="AU67" i="17"/>
  <c r="AV67" i="17"/>
  <c r="AW67" i="17"/>
  <c r="AU68" i="17"/>
  <c r="AV68" i="17"/>
  <c r="AW68" i="17"/>
  <c r="AU69" i="17"/>
  <c r="AV69" i="17"/>
  <c r="AW69" i="17"/>
  <c r="AU70" i="17"/>
  <c r="AV70" i="17"/>
  <c r="AW70" i="17"/>
  <c r="AU71" i="17"/>
  <c r="AV71" i="17"/>
  <c r="AW71" i="17"/>
  <c r="AU72" i="17"/>
  <c r="AV72" i="17"/>
  <c r="AW72" i="17"/>
  <c r="AU73" i="17"/>
  <c r="AV73" i="17"/>
  <c r="AW73" i="17"/>
  <c r="AU74" i="17"/>
  <c r="AV74" i="17"/>
  <c r="AW74" i="17"/>
  <c r="AU75" i="17"/>
  <c r="AV75" i="17"/>
  <c r="AW75" i="17"/>
  <c r="AU76" i="17"/>
  <c r="AV76" i="17"/>
  <c r="AW76" i="17"/>
  <c r="AU77" i="17"/>
  <c r="AV77" i="17"/>
  <c r="AW77" i="17"/>
  <c r="AU78" i="17"/>
  <c r="AV78" i="17"/>
  <c r="AW78" i="17"/>
  <c r="AU79" i="17"/>
  <c r="AV79" i="17"/>
  <c r="AW79" i="17"/>
  <c r="AU80" i="17"/>
  <c r="AV80" i="17"/>
  <c r="AW80" i="17"/>
  <c r="AU81" i="17"/>
  <c r="AV81" i="17"/>
  <c r="AW81" i="17"/>
  <c r="AU82" i="17"/>
  <c r="AV82" i="17"/>
  <c r="AW82" i="17"/>
  <c r="AU83" i="17"/>
  <c r="AV83" i="17"/>
  <c r="AW83" i="17"/>
  <c r="AU84" i="17"/>
  <c r="AV84" i="17"/>
  <c r="AW84" i="17"/>
  <c r="AU85" i="17"/>
  <c r="AV85" i="17"/>
  <c r="AW85" i="17"/>
  <c r="AU86" i="17"/>
  <c r="AV86" i="17"/>
  <c r="AW86" i="17"/>
  <c r="AU87" i="17"/>
  <c r="AV87" i="17"/>
  <c r="AW87" i="17"/>
  <c r="AU88" i="17"/>
  <c r="AV88" i="17"/>
  <c r="AW88" i="17"/>
  <c r="AU89" i="17"/>
  <c r="AV89" i="17"/>
  <c r="AW89" i="17"/>
  <c r="AU90" i="17"/>
  <c r="AV90" i="17"/>
  <c r="AW90" i="17"/>
  <c r="AU91" i="17"/>
  <c r="AV91" i="17"/>
  <c r="AW91" i="17"/>
  <c r="AU92" i="17"/>
  <c r="AV92" i="17"/>
  <c r="AW92" i="17"/>
  <c r="AU93" i="17"/>
  <c r="AV93" i="17"/>
  <c r="AW93" i="17"/>
  <c r="AU94" i="17"/>
  <c r="AV94" i="17"/>
  <c r="AW94" i="17"/>
  <c r="AU95" i="17"/>
  <c r="AV95" i="17"/>
  <c r="AW95" i="17"/>
  <c r="AU96" i="17"/>
  <c r="AV96" i="17"/>
  <c r="AW96" i="17"/>
  <c r="AU97" i="17"/>
  <c r="AV97" i="17"/>
  <c r="AW97" i="17"/>
  <c r="AU98" i="17"/>
  <c r="AV98" i="17"/>
  <c r="AW98" i="17"/>
  <c r="AU99" i="17"/>
  <c r="AV99" i="17"/>
  <c r="AW99" i="17"/>
  <c r="AU100" i="17"/>
  <c r="AV100" i="17"/>
  <c r="AW100" i="17"/>
  <c r="AU101" i="17"/>
  <c r="AV101" i="17"/>
  <c r="AW101" i="17"/>
  <c r="AU102" i="17"/>
  <c r="AV102" i="17"/>
  <c r="AW102" i="17"/>
  <c r="AU103" i="17"/>
  <c r="AV103" i="17"/>
  <c r="AW103" i="17"/>
  <c r="AU104" i="17"/>
  <c r="AV104" i="17"/>
  <c r="AW104" i="17"/>
  <c r="AU105" i="17"/>
  <c r="AV105" i="17"/>
  <c r="AW105" i="17"/>
  <c r="AU106" i="17"/>
  <c r="AV106" i="17"/>
  <c r="AW106" i="17"/>
  <c r="AU107" i="17"/>
  <c r="AV107" i="17"/>
  <c r="AW107" i="17"/>
  <c r="AU108" i="17"/>
  <c r="AV108" i="17"/>
  <c r="AW108" i="17"/>
  <c r="AU109" i="17"/>
  <c r="AV109" i="17"/>
  <c r="AW109" i="17"/>
  <c r="AU110" i="17"/>
  <c r="AV110" i="17"/>
  <c r="AW110" i="17"/>
  <c r="AU111" i="17"/>
  <c r="AV111" i="17"/>
  <c r="AW111" i="17"/>
  <c r="AU112" i="17"/>
  <c r="AV112" i="17"/>
  <c r="AW112" i="17"/>
  <c r="AU113" i="17"/>
  <c r="AV113" i="17"/>
  <c r="AW113" i="17"/>
  <c r="AU114" i="17"/>
  <c r="AV114" i="17"/>
  <c r="AW114" i="17"/>
  <c r="AU115" i="17"/>
  <c r="AV115" i="17"/>
  <c r="AW115" i="17"/>
  <c r="AU116" i="17"/>
  <c r="AV116" i="17"/>
  <c r="AW116" i="17"/>
  <c r="AU117" i="17"/>
  <c r="AV117" i="17"/>
  <c r="AW117" i="17"/>
  <c r="AU118" i="17"/>
  <c r="AV118" i="17"/>
  <c r="AW118" i="17"/>
  <c r="AU119" i="17"/>
  <c r="AV119" i="17"/>
  <c r="AW119" i="17"/>
  <c r="AU120" i="17"/>
  <c r="AV120" i="17"/>
  <c r="AW120" i="17"/>
  <c r="AU121" i="17"/>
  <c r="AV121" i="17"/>
  <c r="AW121" i="17"/>
  <c r="AU122" i="17"/>
  <c r="AV122" i="17"/>
  <c r="AW122" i="17"/>
  <c r="AU123" i="17"/>
  <c r="AV123" i="17"/>
  <c r="AW123" i="17"/>
  <c r="AU124" i="17"/>
  <c r="AV124" i="17"/>
  <c r="AW124" i="17"/>
  <c r="AU125" i="17"/>
  <c r="AV125" i="17"/>
  <c r="AW125" i="17"/>
  <c r="AU126" i="17"/>
  <c r="AV126" i="17"/>
  <c r="AW126" i="17"/>
  <c r="AU127" i="17"/>
  <c r="AV127" i="17"/>
  <c r="AW127" i="17"/>
  <c r="AU128" i="17"/>
  <c r="AV128" i="17"/>
  <c r="AW128" i="17"/>
  <c r="AU129" i="17"/>
  <c r="AV129" i="17"/>
  <c r="AW129" i="17"/>
  <c r="AU130" i="17"/>
  <c r="AV130" i="17"/>
  <c r="AW130" i="17"/>
  <c r="AU131" i="17"/>
  <c r="AV131" i="17"/>
  <c r="AW131" i="17"/>
  <c r="AU132" i="17"/>
  <c r="AV132" i="17"/>
  <c r="AW132" i="17"/>
  <c r="AU133" i="17"/>
  <c r="AV133" i="17"/>
  <c r="AW133" i="17"/>
  <c r="AU134" i="17"/>
  <c r="AV134" i="17"/>
  <c r="AW134" i="17"/>
  <c r="AU135" i="17"/>
  <c r="AV135" i="17"/>
  <c r="AW135" i="17"/>
  <c r="AU136" i="17"/>
  <c r="AV136" i="17"/>
  <c r="AW136" i="17"/>
  <c r="AU137" i="17"/>
  <c r="AV137" i="17"/>
  <c r="AW137" i="17"/>
  <c r="AU138" i="17"/>
  <c r="AV138" i="17"/>
  <c r="AW138" i="17"/>
  <c r="AU139" i="17"/>
  <c r="AV139" i="17"/>
  <c r="AW139" i="17"/>
  <c r="AU140" i="17"/>
  <c r="AV140" i="17"/>
  <c r="AW140" i="17"/>
  <c r="AU141" i="17"/>
  <c r="AV141" i="17"/>
  <c r="AW141" i="17"/>
  <c r="AU142" i="17"/>
  <c r="AV142" i="17"/>
  <c r="AW142" i="17"/>
  <c r="AU143" i="17"/>
  <c r="AV143" i="17"/>
  <c r="AW143" i="17"/>
  <c r="AU144" i="17"/>
  <c r="AV144" i="17"/>
  <c r="AW144" i="17"/>
  <c r="AU145" i="17"/>
  <c r="AV145" i="17"/>
  <c r="AW145" i="17"/>
  <c r="AU146" i="17"/>
  <c r="AV146" i="17"/>
  <c r="AW146" i="17"/>
  <c r="AU147" i="17"/>
  <c r="AV147" i="17"/>
  <c r="AW147" i="17"/>
  <c r="AU148" i="17"/>
  <c r="AV148" i="17"/>
  <c r="AW148" i="17"/>
  <c r="AU149" i="17"/>
  <c r="AV149" i="17"/>
  <c r="AW149" i="17"/>
  <c r="AU150" i="17"/>
  <c r="AV150" i="17"/>
  <c r="AW150" i="17"/>
  <c r="AU151" i="17"/>
  <c r="AV151" i="17"/>
  <c r="AW151" i="17"/>
  <c r="AW2" i="17"/>
  <c r="AV2" i="17"/>
  <c r="AU2" i="17"/>
  <c r="H27" i="7"/>
  <c r="I27" i="7"/>
  <c r="J27" i="7"/>
  <c r="D27" i="7"/>
  <c r="CQ3" i="18"/>
  <c r="CR3" i="18"/>
  <c r="CS3" i="18"/>
  <c r="CQ4" i="18"/>
  <c r="CR4" i="18"/>
  <c r="CS4" i="18"/>
  <c r="CQ5" i="18"/>
  <c r="CR5" i="18"/>
  <c r="CS5" i="18"/>
  <c r="CQ6" i="18"/>
  <c r="CR6" i="18"/>
  <c r="CS6" i="18"/>
  <c r="CQ7" i="18"/>
  <c r="CR7" i="18"/>
  <c r="CS7" i="18"/>
  <c r="CQ8" i="18"/>
  <c r="CR8" i="18"/>
  <c r="CS8" i="18"/>
  <c r="CQ9" i="18"/>
  <c r="CR9" i="18"/>
  <c r="CS9" i="18"/>
  <c r="CQ10" i="18"/>
  <c r="CR10" i="18"/>
  <c r="CS10" i="18"/>
  <c r="CQ11" i="18"/>
  <c r="CR11" i="18"/>
  <c r="CS11" i="18"/>
  <c r="CQ12" i="18"/>
  <c r="CR12" i="18"/>
  <c r="CS12" i="18"/>
  <c r="CQ13" i="18"/>
  <c r="CR13" i="18"/>
  <c r="CS13" i="18"/>
  <c r="CQ14" i="18"/>
  <c r="CR14" i="18"/>
  <c r="CS14" i="18"/>
  <c r="CQ15" i="18"/>
  <c r="CR15" i="18"/>
  <c r="CS15" i="18"/>
  <c r="CQ16" i="18"/>
  <c r="CR16" i="18"/>
  <c r="CS16" i="18"/>
  <c r="CQ17" i="18"/>
  <c r="CR17" i="18"/>
  <c r="CS17" i="18"/>
  <c r="CQ18" i="18"/>
  <c r="CR18" i="18"/>
  <c r="CS18" i="18"/>
  <c r="CQ19" i="18"/>
  <c r="CR19" i="18"/>
  <c r="CS19" i="18"/>
  <c r="CQ20" i="18"/>
  <c r="CR20" i="18"/>
  <c r="CS20" i="18"/>
  <c r="CQ21" i="18"/>
  <c r="CR21" i="18"/>
  <c r="CS21" i="18"/>
  <c r="CQ22" i="18"/>
  <c r="CR22" i="18"/>
  <c r="CS22" i="18"/>
  <c r="CQ23" i="18"/>
  <c r="CR23" i="18"/>
  <c r="CS23" i="18"/>
  <c r="CQ24" i="18"/>
  <c r="CR24" i="18"/>
  <c r="CS24" i="18"/>
  <c r="CQ25" i="18"/>
  <c r="CR25" i="18"/>
  <c r="CS25" i="18"/>
  <c r="CQ26" i="18"/>
  <c r="CR26" i="18"/>
  <c r="CS26" i="18"/>
  <c r="CQ27" i="18"/>
  <c r="CR27" i="18"/>
  <c r="CS27" i="18"/>
  <c r="CQ28" i="18"/>
  <c r="CR28" i="18"/>
  <c r="CS28" i="18"/>
  <c r="CQ29" i="18"/>
  <c r="CR29" i="18"/>
  <c r="CS29" i="18"/>
  <c r="CQ30" i="18"/>
  <c r="CR30" i="18"/>
  <c r="CS30" i="18"/>
  <c r="CQ31" i="18"/>
  <c r="CR31" i="18"/>
  <c r="CS31" i="18"/>
  <c r="CQ32" i="18"/>
  <c r="CR32" i="18"/>
  <c r="CS32" i="18"/>
  <c r="CQ33" i="18"/>
  <c r="CR33" i="18"/>
  <c r="CS33" i="18"/>
  <c r="CQ34" i="18"/>
  <c r="CR34" i="18"/>
  <c r="CS34" i="18"/>
  <c r="CQ35" i="18"/>
  <c r="CR35" i="18"/>
  <c r="CS35" i="18"/>
  <c r="CQ36" i="18"/>
  <c r="CR36" i="18"/>
  <c r="CS36" i="18"/>
  <c r="CQ37" i="18"/>
  <c r="CR37" i="18"/>
  <c r="CS37" i="18"/>
  <c r="CQ38" i="18"/>
  <c r="CR38" i="18"/>
  <c r="CS38" i="18"/>
  <c r="CQ39" i="18"/>
  <c r="CR39" i="18"/>
  <c r="CS39" i="18"/>
  <c r="CQ40" i="18"/>
  <c r="CR40" i="18"/>
  <c r="CS40" i="18"/>
  <c r="CQ41" i="18"/>
  <c r="CR41" i="18"/>
  <c r="CS41" i="18"/>
  <c r="CQ42" i="18"/>
  <c r="CR42" i="18"/>
  <c r="CS42" i="18"/>
  <c r="CQ43" i="18"/>
  <c r="CR43" i="18"/>
  <c r="CS43" i="18"/>
  <c r="CQ44" i="18"/>
  <c r="CR44" i="18"/>
  <c r="CS44" i="18"/>
  <c r="CQ45" i="18"/>
  <c r="CR45" i="18"/>
  <c r="CS45" i="18"/>
  <c r="CQ46" i="18"/>
  <c r="CR46" i="18"/>
  <c r="CS46" i="18"/>
  <c r="CQ47" i="18"/>
  <c r="CR47" i="18"/>
  <c r="CS47" i="18"/>
  <c r="CQ48" i="18"/>
  <c r="CR48" i="18"/>
  <c r="CS48" i="18"/>
  <c r="CQ49" i="18"/>
  <c r="CR49" i="18"/>
  <c r="CS49" i="18"/>
  <c r="CQ50" i="18"/>
  <c r="CR50" i="18"/>
  <c r="CS50" i="18"/>
  <c r="CQ51" i="18"/>
  <c r="CR51" i="18"/>
  <c r="CS51" i="18"/>
  <c r="CQ52" i="18"/>
  <c r="CR52" i="18"/>
  <c r="CS52" i="18"/>
  <c r="CQ53" i="18"/>
  <c r="CR53" i="18"/>
  <c r="CS53" i="18"/>
  <c r="CQ54" i="18"/>
  <c r="CR54" i="18"/>
  <c r="CS54" i="18"/>
  <c r="CQ55" i="18"/>
  <c r="CR55" i="18"/>
  <c r="CS55" i="18"/>
  <c r="CQ56" i="18"/>
  <c r="CR56" i="18"/>
  <c r="CS56" i="18"/>
  <c r="CQ57" i="18"/>
  <c r="CR57" i="18"/>
  <c r="CS57" i="18"/>
  <c r="CQ58" i="18"/>
  <c r="CR58" i="18"/>
  <c r="CS58" i="18"/>
  <c r="CQ59" i="18"/>
  <c r="CR59" i="18"/>
  <c r="CS59" i="18"/>
  <c r="CQ60" i="18"/>
  <c r="CR60" i="18"/>
  <c r="CS60" i="18"/>
  <c r="CQ61" i="18"/>
  <c r="CR61" i="18"/>
  <c r="CS61" i="18"/>
  <c r="CQ62" i="18"/>
  <c r="CR62" i="18"/>
  <c r="CS62" i="18"/>
  <c r="CQ63" i="18"/>
  <c r="CR63" i="18"/>
  <c r="CS63" i="18"/>
  <c r="CQ64" i="18"/>
  <c r="CR64" i="18"/>
  <c r="CS64" i="18"/>
  <c r="CQ65" i="18"/>
  <c r="CR65" i="18"/>
  <c r="CS65" i="18"/>
  <c r="CQ66" i="18"/>
  <c r="CR66" i="18"/>
  <c r="CS66" i="18"/>
  <c r="CQ67" i="18"/>
  <c r="CR67" i="18"/>
  <c r="CS67" i="18"/>
  <c r="CQ68" i="18"/>
  <c r="CR68" i="18"/>
  <c r="CS68" i="18"/>
  <c r="CQ69" i="18"/>
  <c r="CR69" i="18"/>
  <c r="CS69" i="18"/>
  <c r="CQ70" i="18"/>
  <c r="CR70" i="18"/>
  <c r="CS70" i="18"/>
  <c r="CQ71" i="18"/>
  <c r="CR71" i="18"/>
  <c r="CS71" i="18"/>
  <c r="CQ72" i="18"/>
  <c r="CR72" i="18"/>
  <c r="CS72" i="18"/>
  <c r="CQ73" i="18"/>
  <c r="CR73" i="18"/>
  <c r="CS73" i="18"/>
  <c r="CQ74" i="18"/>
  <c r="CR74" i="18"/>
  <c r="CS74" i="18"/>
  <c r="CQ75" i="18"/>
  <c r="CR75" i="18"/>
  <c r="CS75" i="18"/>
  <c r="CQ76" i="18"/>
  <c r="CR76" i="18"/>
  <c r="CS76" i="18"/>
  <c r="CQ77" i="18"/>
  <c r="CR77" i="18"/>
  <c r="CS77" i="18"/>
  <c r="CQ78" i="18"/>
  <c r="CR78" i="18"/>
  <c r="CS78" i="18"/>
  <c r="CQ79" i="18"/>
  <c r="CR79" i="18"/>
  <c r="CS79" i="18"/>
  <c r="CQ80" i="18"/>
  <c r="CR80" i="18"/>
  <c r="CS80" i="18"/>
  <c r="CQ81" i="18"/>
  <c r="CR81" i="18"/>
  <c r="CS81" i="18"/>
  <c r="CQ82" i="18"/>
  <c r="CR82" i="18"/>
  <c r="CS82" i="18"/>
  <c r="CQ83" i="18"/>
  <c r="CR83" i="18"/>
  <c r="CS83" i="18"/>
  <c r="CQ84" i="18"/>
  <c r="CR84" i="18"/>
  <c r="CS84" i="18"/>
  <c r="CQ85" i="18"/>
  <c r="CR85" i="18"/>
  <c r="CS85" i="18"/>
  <c r="CQ86" i="18"/>
  <c r="CR86" i="18"/>
  <c r="CS86" i="18"/>
  <c r="CQ87" i="18"/>
  <c r="CR87" i="18"/>
  <c r="CS87" i="18"/>
  <c r="CQ88" i="18"/>
  <c r="CR88" i="18"/>
  <c r="CS88" i="18"/>
  <c r="CQ89" i="18"/>
  <c r="CR89" i="18"/>
  <c r="CS89" i="18"/>
  <c r="CQ90" i="18"/>
  <c r="CR90" i="18"/>
  <c r="CS90" i="18"/>
  <c r="CQ91" i="18"/>
  <c r="CR91" i="18"/>
  <c r="CS91" i="18"/>
  <c r="CQ92" i="18"/>
  <c r="CR92" i="18"/>
  <c r="CS92" i="18"/>
  <c r="CQ93" i="18"/>
  <c r="CR93" i="18"/>
  <c r="CS93" i="18"/>
  <c r="CQ94" i="18"/>
  <c r="CR94" i="18"/>
  <c r="CS94" i="18"/>
  <c r="CQ95" i="18"/>
  <c r="CR95" i="18"/>
  <c r="CS95" i="18"/>
  <c r="CQ96" i="18"/>
  <c r="CR96" i="18"/>
  <c r="CS96" i="18"/>
  <c r="CQ97" i="18"/>
  <c r="CR97" i="18"/>
  <c r="CS97" i="18"/>
  <c r="CQ98" i="18"/>
  <c r="CR98" i="18"/>
  <c r="CS98" i="18"/>
  <c r="CQ99" i="18"/>
  <c r="CR99" i="18"/>
  <c r="CS99" i="18"/>
  <c r="CQ100" i="18"/>
  <c r="CR100" i="18"/>
  <c r="CS100" i="18"/>
  <c r="CQ101" i="18"/>
  <c r="CR101" i="18"/>
  <c r="CS101" i="18"/>
  <c r="CQ102" i="18"/>
  <c r="CR102" i="18"/>
  <c r="CS102" i="18"/>
  <c r="CQ103" i="18"/>
  <c r="CR103" i="18"/>
  <c r="CS103" i="18"/>
  <c r="CQ104" i="18"/>
  <c r="CR104" i="18"/>
  <c r="CS104" i="18"/>
  <c r="CQ105" i="18"/>
  <c r="CR105" i="18"/>
  <c r="CS105" i="18"/>
  <c r="CQ106" i="18"/>
  <c r="CR106" i="18"/>
  <c r="CS106" i="18"/>
  <c r="CQ107" i="18"/>
  <c r="CR107" i="18"/>
  <c r="CS107" i="18"/>
  <c r="CQ108" i="18"/>
  <c r="CR108" i="18"/>
  <c r="CS108" i="18"/>
  <c r="CQ109" i="18"/>
  <c r="CR109" i="18"/>
  <c r="CS109" i="18"/>
  <c r="CQ110" i="18"/>
  <c r="CR110" i="18"/>
  <c r="CS110" i="18"/>
  <c r="CQ111" i="18"/>
  <c r="CR111" i="18"/>
  <c r="CS111" i="18"/>
  <c r="CQ112" i="18"/>
  <c r="CR112" i="18"/>
  <c r="CS112" i="18"/>
  <c r="CQ113" i="18"/>
  <c r="CR113" i="18"/>
  <c r="CS113" i="18"/>
  <c r="CQ114" i="18"/>
  <c r="CR114" i="18"/>
  <c r="CS114" i="18"/>
  <c r="CQ115" i="18"/>
  <c r="CR115" i="18"/>
  <c r="CS115" i="18"/>
  <c r="CQ116" i="18"/>
  <c r="CR116" i="18"/>
  <c r="CS116" i="18"/>
  <c r="CQ117" i="18"/>
  <c r="CR117" i="18"/>
  <c r="CS117" i="18"/>
  <c r="CQ118" i="18"/>
  <c r="CR118" i="18"/>
  <c r="CS118" i="18"/>
  <c r="CQ119" i="18"/>
  <c r="CR119" i="18"/>
  <c r="CS119" i="18"/>
  <c r="CQ120" i="18"/>
  <c r="CR120" i="18"/>
  <c r="CS120" i="18"/>
  <c r="CQ121" i="18"/>
  <c r="CR121" i="18"/>
  <c r="CS121" i="18"/>
  <c r="CQ122" i="18"/>
  <c r="CR122" i="18"/>
  <c r="CS122" i="18"/>
  <c r="CQ123" i="18"/>
  <c r="CR123" i="18"/>
  <c r="CS123" i="18"/>
  <c r="CQ124" i="18"/>
  <c r="CR124" i="18"/>
  <c r="CS124" i="18"/>
  <c r="CQ125" i="18"/>
  <c r="CR125" i="18"/>
  <c r="CS125" i="18"/>
  <c r="CQ126" i="18"/>
  <c r="CR126" i="18"/>
  <c r="CS126" i="18"/>
  <c r="CQ127" i="18"/>
  <c r="CR127" i="18"/>
  <c r="CS127" i="18"/>
  <c r="CQ128" i="18"/>
  <c r="CR128" i="18"/>
  <c r="CS128" i="18"/>
  <c r="CQ129" i="18"/>
  <c r="CR129" i="18"/>
  <c r="CS129" i="18"/>
  <c r="CQ130" i="18"/>
  <c r="CR130" i="18"/>
  <c r="CS130" i="18"/>
  <c r="CQ131" i="18"/>
  <c r="CR131" i="18"/>
  <c r="CS131" i="18"/>
  <c r="CQ132" i="18"/>
  <c r="CR132" i="18"/>
  <c r="CS132" i="18"/>
  <c r="CQ133" i="18"/>
  <c r="CR133" i="18"/>
  <c r="CS133" i="18"/>
  <c r="CQ134" i="18"/>
  <c r="CR134" i="18"/>
  <c r="CS134" i="18"/>
  <c r="CQ135" i="18"/>
  <c r="CR135" i="18"/>
  <c r="CS135" i="18"/>
  <c r="CQ136" i="18"/>
  <c r="CR136" i="18"/>
  <c r="CS136" i="18"/>
  <c r="CQ137" i="18"/>
  <c r="CR137" i="18"/>
  <c r="CS137" i="18"/>
  <c r="CQ138" i="18"/>
  <c r="CR138" i="18"/>
  <c r="CS138" i="18"/>
  <c r="CQ139" i="18"/>
  <c r="CR139" i="18"/>
  <c r="CS139" i="18"/>
  <c r="CQ140" i="18"/>
  <c r="CR140" i="18"/>
  <c r="CS140" i="18"/>
  <c r="CQ141" i="18"/>
  <c r="CR141" i="18"/>
  <c r="CS141" i="18"/>
  <c r="CQ142" i="18"/>
  <c r="CR142" i="18"/>
  <c r="CS142" i="18"/>
  <c r="CQ143" i="18"/>
  <c r="CR143" i="18"/>
  <c r="CS143" i="18"/>
  <c r="CQ144" i="18"/>
  <c r="CR144" i="18"/>
  <c r="CS144" i="18"/>
  <c r="CQ145" i="18"/>
  <c r="CR145" i="18"/>
  <c r="CS145" i="18"/>
  <c r="CQ146" i="18"/>
  <c r="CR146" i="18"/>
  <c r="CS146" i="18"/>
  <c r="CQ147" i="18"/>
  <c r="CR147" i="18"/>
  <c r="CS147" i="18"/>
  <c r="CQ148" i="18"/>
  <c r="CR148" i="18"/>
  <c r="CS148" i="18"/>
  <c r="CQ149" i="18"/>
  <c r="CR149" i="18"/>
  <c r="CS149" i="18"/>
  <c r="CQ150" i="18"/>
  <c r="CR150" i="18"/>
  <c r="CS150" i="18"/>
  <c r="CQ151" i="18"/>
  <c r="CR151" i="18"/>
  <c r="CS151" i="18"/>
  <c r="CS2" i="18"/>
  <c r="CR2" i="18"/>
  <c r="CQ2" i="18"/>
  <c r="H26" i="7"/>
  <c r="I26" i="7"/>
  <c r="J26" i="7"/>
  <c r="D26" i="7"/>
  <c r="H25" i="7"/>
  <c r="I25" i="7"/>
  <c r="J25" i="7"/>
  <c r="D25" i="7"/>
  <c r="AL3" i="17"/>
  <c r="AM3" i="17"/>
  <c r="AN3" i="17"/>
  <c r="AL4" i="17"/>
  <c r="AM4" i="17"/>
  <c r="AN4" i="17"/>
  <c r="AL5" i="17"/>
  <c r="AM5" i="17"/>
  <c r="AN5" i="17"/>
  <c r="AL6" i="17"/>
  <c r="AM6" i="17"/>
  <c r="AN6" i="17"/>
  <c r="AL7" i="17"/>
  <c r="AM7" i="17"/>
  <c r="AN7" i="17"/>
  <c r="AL8" i="17"/>
  <c r="AM8" i="17"/>
  <c r="AN8" i="17"/>
  <c r="AL9" i="17"/>
  <c r="AM9" i="17"/>
  <c r="AN9" i="17"/>
  <c r="AL10" i="17"/>
  <c r="AM10" i="17"/>
  <c r="AN10" i="17"/>
  <c r="AL11" i="17"/>
  <c r="AM11" i="17"/>
  <c r="AN11" i="17"/>
  <c r="AL12" i="17"/>
  <c r="AM12" i="17"/>
  <c r="AN12" i="17"/>
  <c r="AL13" i="17"/>
  <c r="AM13" i="17"/>
  <c r="AN13" i="17"/>
  <c r="AL14" i="17"/>
  <c r="AM14" i="17"/>
  <c r="AN14" i="17"/>
  <c r="AL15" i="17"/>
  <c r="AM15" i="17"/>
  <c r="AN15" i="17"/>
  <c r="AL16" i="17"/>
  <c r="AM16" i="17"/>
  <c r="AN16" i="17"/>
  <c r="AL17" i="17"/>
  <c r="AM17" i="17"/>
  <c r="AN17" i="17"/>
  <c r="AL18" i="17"/>
  <c r="AM18" i="17"/>
  <c r="AN18" i="17"/>
  <c r="AL19" i="17"/>
  <c r="AM19" i="17"/>
  <c r="AN19" i="17"/>
  <c r="AL20" i="17"/>
  <c r="AM20" i="17"/>
  <c r="AN20" i="17"/>
  <c r="AL21" i="17"/>
  <c r="AM21" i="17"/>
  <c r="AN21" i="17"/>
  <c r="AL22" i="17"/>
  <c r="AM22" i="17"/>
  <c r="AN22" i="17"/>
  <c r="AL23" i="17"/>
  <c r="AM23" i="17"/>
  <c r="AN23" i="17"/>
  <c r="AL24" i="17"/>
  <c r="AM24" i="17"/>
  <c r="AN24" i="17"/>
  <c r="AL25" i="17"/>
  <c r="AM25" i="17"/>
  <c r="AN25" i="17"/>
  <c r="AL26" i="17"/>
  <c r="AM26" i="17"/>
  <c r="AN26" i="17"/>
  <c r="AL27" i="17"/>
  <c r="AM27" i="17"/>
  <c r="AN27" i="17"/>
  <c r="AL28" i="17"/>
  <c r="AM28" i="17"/>
  <c r="AN28" i="17"/>
  <c r="AL29" i="17"/>
  <c r="AM29" i="17"/>
  <c r="AN29" i="17"/>
  <c r="AL30" i="17"/>
  <c r="AM30" i="17"/>
  <c r="AN30" i="17"/>
  <c r="AL31" i="17"/>
  <c r="AM31" i="17"/>
  <c r="AN31" i="17"/>
  <c r="AL32" i="17"/>
  <c r="AM32" i="17"/>
  <c r="AN32" i="17"/>
  <c r="AL33" i="17"/>
  <c r="AM33" i="17"/>
  <c r="AN33" i="17"/>
  <c r="AL34" i="17"/>
  <c r="AM34" i="17"/>
  <c r="AN34" i="17"/>
  <c r="AL35" i="17"/>
  <c r="AM35" i="17"/>
  <c r="AN35" i="17"/>
  <c r="AL36" i="17"/>
  <c r="AM36" i="17"/>
  <c r="AN36" i="17"/>
  <c r="AL37" i="17"/>
  <c r="AM37" i="17"/>
  <c r="AN37" i="17"/>
  <c r="AL38" i="17"/>
  <c r="AM38" i="17"/>
  <c r="AN38" i="17"/>
  <c r="AL39" i="17"/>
  <c r="AM39" i="17"/>
  <c r="AN39" i="17"/>
  <c r="AL40" i="17"/>
  <c r="AM40" i="17"/>
  <c r="AN40" i="17"/>
  <c r="AL41" i="17"/>
  <c r="AM41" i="17"/>
  <c r="AN41" i="17"/>
  <c r="AL42" i="17"/>
  <c r="AM42" i="17"/>
  <c r="AN42" i="17"/>
  <c r="AL43" i="17"/>
  <c r="AM43" i="17"/>
  <c r="AN43" i="17"/>
  <c r="AL44" i="17"/>
  <c r="AM44" i="17"/>
  <c r="AN44" i="17"/>
  <c r="AL45" i="17"/>
  <c r="AM45" i="17"/>
  <c r="AN45" i="17"/>
  <c r="AL46" i="17"/>
  <c r="AM46" i="17"/>
  <c r="AN46" i="17"/>
  <c r="AL47" i="17"/>
  <c r="AM47" i="17"/>
  <c r="AN47" i="17"/>
  <c r="AL48" i="17"/>
  <c r="AM48" i="17"/>
  <c r="AN48" i="17"/>
  <c r="AL49" i="17"/>
  <c r="AM49" i="17"/>
  <c r="AN49" i="17"/>
  <c r="AL50" i="17"/>
  <c r="AM50" i="17"/>
  <c r="AN50" i="17"/>
  <c r="AL51" i="17"/>
  <c r="AM51" i="17"/>
  <c r="AN51" i="17"/>
  <c r="AL52" i="17"/>
  <c r="AM52" i="17"/>
  <c r="AN52" i="17"/>
  <c r="AL53" i="17"/>
  <c r="AM53" i="17"/>
  <c r="AN53" i="17"/>
  <c r="AL54" i="17"/>
  <c r="AM54" i="17"/>
  <c r="AN54" i="17"/>
  <c r="AL55" i="17"/>
  <c r="AM55" i="17"/>
  <c r="AN55" i="17"/>
  <c r="AL56" i="17"/>
  <c r="AM56" i="17"/>
  <c r="AN56" i="17"/>
  <c r="AL57" i="17"/>
  <c r="AM57" i="17"/>
  <c r="AN57" i="17"/>
  <c r="AL58" i="17"/>
  <c r="AM58" i="17"/>
  <c r="AN58" i="17"/>
  <c r="AL59" i="17"/>
  <c r="AM59" i="17"/>
  <c r="AN59" i="17"/>
  <c r="AL60" i="17"/>
  <c r="AM60" i="17"/>
  <c r="AN60" i="17"/>
  <c r="AL61" i="17"/>
  <c r="AM61" i="17"/>
  <c r="AN61" i="17"/>
  <c r="AL62" i="17"/>
  <c r="AM62" i="17"/>
  <c r="AN62" i="17"/>
  <c r="AL63" i="17"/>
  <c r="AM63" i="17"/>
  <c r="AN63" i="17"/>
  <c r="AL64" i="17"/>
  <c r="AM64" i="17"/>
  <c r="AN64" i="17"/>
  <c r="AL65" i="17"/>
  <c r="AM65" i="17"/>
  <c r="AN65" i="17"/>
  <c r="AL66" i="17"/>
  <c r="AM66" i="17"/>
  <c r="AN66" i="17"/>
  <c r="AL67" i="17"/>
  <c r="AM67" i="17"/>
  <c r="AN67" i="17"/>
  <c r="AL68" i="17"/>
  <c r="AM68" i="17"/>
  <c r="AN68" i="17"/>
  <c r="AL69" i="17"/>
  <c r="AM69" i="17"/>
  <c r="AN69" i="17"/>
  <c r="AL70" i="17"/>
  <c r="AM70" i="17"/>
  <c r="AN70" i="17"/>
  <c r="AL71" i="17"/>
  <c r="AM71" i="17"/>
  <c r="AN71" i="17"/>
  <c r="AL72" i="17"/>
  <c r="AM72" i="17"/>
  <c r="AN72" i="17"/>
  <c r="AL73" i="17"/>
  <c r="AM73" i="17"/>
  <c r="AN73" i="17"/>
  <c r="AL74" i="17"/>
  <c r="AM74" i="17"/>
  <c r="AN74" i="17"/>
  <c r="AL75" i="17"/>
  <c r="AM75" i="17"/>
  <c r="AN75" i="17"/>
  <c r="AL76" i="17"/>
  <c r="AM76" i="17"/>
  <c r="AN76" i="17"/>
  <c r="AL77" i="17"/>
  <c r="AM77" i="17"/>
  <c r="AN77" i="17"/>
  <c r="AL78" i="17"/>
  <c r="AM78" i="17"/>
  <c r="AN78" i="17"/>
  <c r="AL79" i="17"/>
  <c r="AM79" i="17"/>
  <c r="AN79" i="17"/>
  <c r="AL80" i="17"/>
  <c r="AM80" i="17"/>
  <c r="AN80" i="17"/>
  <c r="AL81" i="17"/>
  <c r="AM81" i="17"/>
  <c r="AN81" i="17"/>
  <c r="AL82" i="17"/>
  <c r="AM82" i="17"/>
  <c r="AN82" i="17"/>
  <c r="AL83" i="17"/>
  <c r="AM83" i="17"/>
  <c r="AN83" i="17"/>
  <c r="AL84" i="17"/>
  <c r="AM84" i="17"/>
  <c r="AN84" i="17"/>
  <c r="AL85" i="17"/>
  <c r="AM85" i="17"/>
  <c r="AN85" i="17"/>
  <c r="AL86" i="17"/>
  <c r="AM86" i="17"/>
  <c r="AN86" i="17"/>
  <c r="AL87" i="17"/>
  <c r="AM87" i="17"/>
  <c r="AN87" i="17"/>
  <c r="AL88" i="17"/>
  <c r="AM88" i="17"/>
  <c r="AN88" i="17"/>
  <c r="AL89" i="17"/>
  <c r="AM89" i="17"/>
  <c r="AN89" i="17"/>
  <c r="AL90" i="17"/>
  <c r="AM90" i="17"/>
  <c r="AN90" i="17"/>
  <c r="AL91" i="17"/>
  <c r="AM91" i="17"/>
  <c r="AN91" i="17"/>
  <c r="AL92" i="17"/>
  <c r="AM92" i="17"/>
  <c r="AN92" i="17"/>
  <c r="AL93" i="17"/>
  <c r="AM93" i="17"/>
  <c r="AN93" i="17"/>
  <c r="AL94" i="17"/>
  <c r="AM94" i="17"/>
  <c r="AN94" i="17"/>
  <c r="AL95" i="17"/>
  <c r="AM95" i="17"/>
  <c r="AN95" i="17"/>
  <c r="AL96" i="17"/>
  <c r="AM96" i="17"/>
  <c r="AN96" i="17"/>
  <c r="AL97" i="17"/>
  <c r="AM97" i="17"/>
  <c r="AN97" i="17"/>
  <c r="AL98" i="17"/>
  <c r="AM98" i="17"/>
  <c r="AN98" i="17"/>
  <c r="AL99" i="17"/>
  <c r="AM99" i="17"/>
  <c r="AN99" i="17"/>
  <c r="AL100" i="17"/>
  <c r="AM100" i="17"/>
  <c r="AN100" i="17"/>
  <c r="AL101" i="17"/>
  <c r="AM101" i="17"/>
  <c r="AN101" i="17"/>
  <c r="AL102" i="17"/>
  <c r="AM102" i="17"/>
  <c r="AN102" i="17"/>
  <c r="AL103" i="17"/>
  <c r="AM103" i="17"/>
  <c r="AN103" i="17"/>
  <c r="AL104" i="17"/>
  <c r="AM104" i="17"/>
  <c r="AN104" i="17"/>
  <c r="AL105" i="17"/>
  <c r="AM105" i="17"/>
  <c r="AN105" i="17"/>
  <c r="AL106" i="17"/>
  <c r="AM106" i="17"/>
  <c r="AN106" i="17"/>
  <c r="AL107" i="17"/>
  <c r="AM107" i="17"/>
  <c r="AN107" i="17"/>
  <c r="AL108" i="17"/>
  <c r="AM108" i="17"/>
  <c r="AN108" i="17"/>
  <c r="AL109" i="17"/>
  <c r="AM109" i="17"/>
  <c r="AN109" i="17"/>
  <c r="AL110" i="17"/>
  <c r="AM110" i="17"/>
  <c r="AN110" i="17"/>
  <c r="AL111" i="17"/>
  <c r="AM111" i="17"/>
  <c r="AN111" i="17"/>
  <c r="AL112" i="17"/>
  <c r="AM112" i="17"/>
  <c r="AN112" i="17"/>
  <c r="AL113" i="17"/>
  <c r="AM113" i="17"/>
  <c r="AN113" i="17"/>
  <c r="AL114" i="17"/>
  <c r="AM114" i="17"/>
  <c r="AN114" i="17"/>
  <c r="AL115" i="17"/>
  <c r="AM115" i="17"/>
  <c r="AN115" i="17"/>
  <c r="AL116" i="17"/>
  <c r="AM116" i="17"/>
  <c r="AN116" i="17"/>
  <c r="AL117" i="17"/>
  <c r="AM117" i="17"/>
  <c r="AN117" i="17"/>
  <c r="AL118" i="17"/>
  <c r="AM118" i="17"/>
  <c r="AN118" i="17"/>
  <c r="AL119" i="17"/>
  <c r="AM119" i="17"/>
  <c r="AN119" i="17"/>
  <c r="AL120" i="17"/>
  <c r="AM120" i="17"/>
  <c r="AN120" i="17"/>
  <c r="AL121" i="17"/>
  <c r="AM121" i="17"/>
  <c r="AN121" i="17"/>
  <c r="AL122" i="17"/>
  <c r="AM122" i="17"/>
  <c r="AN122" i="17"/>
  <c r="AL123" i="17"/>
  <c r="AM123" i="17"/>
  <c r="AN123" i="17"/>
  <c r="AL124" i="17"/>
  <c r="AM124" i="17"/>
  <c r="AN124" i="17"/>
  <c r="AL125" i="17"/>
  <c r="AM125" i="17"/>
  <c r="AN125" i="17"/>
  <c r="AL126" i="17"/>
  <c r="AM126" i="17"/>
  <c r="AN126" i="17"/>
  <c r="AL127" i="17"/>
  <c r="AM127" i="17"/>
  <c r="AN127" i="17"/>
  <c r="AL128" i="17"/>
  <c r="AM128" i="17"/>
  <c r="AN128" i="17"/>
  <c r="AL129" i="17"/>
  <c r="AM129" i="17"/>
  <c r="AN129" i="17"/>
  <c r="AL130" i="17"/>
  <c r="AM130" i="17"/>
  <c r="AN130" i="17"/>
  <c r="AL131" i="17"/>
  <c r="AM131" i="17"/>
  <c r="AN131" i="17"/>
  <c r="AL132" i="17"/>
  <c r="AM132" i="17"/>
  <c r="AN132" i="17"/>
  <c r="AL133" i="17"/>
  <c r="AM133" i="17"/>
  <c r="AN133" i="17"/>
  <c r="AL134" i="17"/>
  <c r="AM134" i="17"/>
  <c r="AN134" i="17"/>
  <c r="AL135" i="17"/>
  <c r="AM135" i="17"/>
  <c r="AN135" i="17"/>
  <c r="AL136" i="17"/>
  <c r="AM136" i="17"/>
  <c r="AN136" i="17"/>
  <c r="AL137" i="17"/>
  <c r="AM137" i="17"/>
  <c r="AN137" i="17"/>
  <c r="AL138" i="17"/>
  <c r="AM138" i="17"/>
  <c r="AN138" i="17"/>
  <c r="AL139" i="17"/>
  <c r="AM139" i="17"/>
  <c r="AN139" i="17"/>
  <c r="AL140" i="17"/>
  <c r="AM140" i="17"/>
  <c r="AN140" i="17"/>
  <c r="AL141" i="17"/>
  <c r="AM141" i="17"/>
  <c r="AN141" i="17"/>
  <c r="AL142" i="17"/>
  <c r="AM142" i="17"/>
  <c r="AN142" i="17"/>
  <c r="AL143" i="17"/>
  <c r="AM143" i="17"/>
  <c r="AN143" i="17"/>
  <c r="AL144" i="17"/>
  <c r="AM144" i="17"/>
  <c r="AN144" i="17"/>
  <c r="AL145" i="17"/>
  <c r="AM145" i="17"/>
  <c r="AN145" i="17"/>
  <c r="AL146" i="17"/>
  <c r="AM146" i="17"/>
  <c r="AN146" i="17"/>
  <c r="AL147" i="17"/>
  <c r="AM147" i="17"/>
  <c r="AN147" i="17"/>
  <c r="AL148" i="17"/>
  <c r="AM148" i="17"/>
  <c r="AN148" i="17"/>
  <c r="AL149" i="17"/>
  <c r="AM149" i="17"/>
  <c r="AN149" i="17"/>
  <c r="AL150" i="17"/>
  <c r="AM150" i="17"/>
  <c r="AN150" i="17"/>
  <c r="AL151" i="17"/>
  <c r="AM151" i="17"/>
  <c r="AN151" i="17"/>
  <c r="AN2" i="17"/>
  <c r="AM2" i="17"/>
  <c r="AL2" i="17"/>
  <c r="H24" i="7"/>
  <c r="I24" i="7"/>
  <c r="J24" i="7"/>
  <c r="D24" i="7"/>
  <c r="CH3" i="18"/>
  <c r="CI3" i="18"/>
  <c r="CJ3" i="18"/>
  <c r="CH4" i="18"/>
  <c r="CI4" i="18"/>
  <c r="CJ4" i="18"/>
  <c r="CH5" i="18"/>
  <c r="CI5" i="18"/>
  <c r="CJ5" i="18"/>
  <c r="CH6" i="18"/>
  <c r="CI6" i="18"/>
  <c r="CJ6" i="18"/>
  <c r="CH7" i="18"/>
  <c r="CI7" i="18"/>
  <c r="CJ7" i="18"/>
  <c r="CH8" i="18"/>
  <c r="CI8" i="18"/>
  <c r="CJ8" i="18"/>
  <c r="CH9" i="18"/>
  <c r="CI9" i="18"/>
  <c r="CJ9" i="18"/>
  <c r="CH10" i="18"/>
  <c r="CI10" i="18"/>
  <c r="CJ10" i="18"/>
  <c r="CH11" i="18"/>
  <c r="CI11" i="18"/>
  <c r="CJ11" i="18"/>
  <c r="CH12" i="18"/>
  <c r="CI12" i="18"/>
  <c r="CJ12" i="18"/>
  <c r="CH13" i="18"/>
  <c r="CI13" i="18"/>
  <c r="CJ13" i="18"/>
  <c r="CH14" i="18"/>
  <c r="CI14" i="18"/>
  <c r="CJ14" i="18"/>
  <c r="CH15" i="18"/>
  <c r="CI15" i="18"/>
  <c r="CJ15" i="18"/>
  <c r="CH16" i="18"/>
  <c r="CI16" i="18"/>
  <c r="CJ16" i="18"/>
  <c r="CH17" i="18"/>
  <c r="CI17" i="18"/>
  <c r="CJ17" i="18"/>
  <c r="CH18" i="18"/>
  <c r="CI18" i="18"/>
  <c r="CJ18" i="18"/>
  <c r="CH19" i="18"/>
  <c r="CI19" i="18"/>
  <c r="CJ19" i="18"/>
  <c r="CH20" i="18"/>
  <c r="CI20" i="18"/>
  <c r="CJ20" i="18"/>
  <c r="CH21" i="18"/>
  <c r="CI21" i="18"/>
  <c r="CJ21" i="18"/>
  <c r="CH22" i="18"/>
  <c r="CI22" i="18"/>
  <c r="CJ22" i="18"/>
  <c r="CH23" i="18"/>
  <c r="CI23" i="18"/>
  <c r="CJ23" i="18"/>
  <c r="CH24" i="18"/>
  <c r="CI24" i="18"/>
  <c r="CJ24" i="18"/>
  <c r="CH25" i="18"/>
  <c r="CI25" i="18"/>
  <c r="CJ25" i="18"/>
  <c r="CH26" i="18"/>
  <c r="CI26" i="18"/>
  <c r="CJ26" i="18"/>
  <c r="CH27" i="18"/>
  <c r="CI27" i="18"/>
  <c r="CJ27" i="18"/>
  <c r="CH28" i="18"/>
  <c r="CI28" i="18"/>
  <c r="CJ28" i="18"/>
  <c r="CH29" i="18"/>
  <c r="CI29" i="18"/>
  <c r="CJ29" i="18"/>
  <c r="CH30" i="18"/>
  <c r="CI30" i="18"/>
  <c r="CJ30" i="18"/>
  <c r="CH31" i="18"/>
  <c r="CI31" i="18"/>
  <c r="CJ31" i="18"/>
  <c r="CH32" i="18"/>
  <c r="CI32" i="18"/>
  <c r="CJ32" i="18"/>
  <c r="CH33" i="18"/>
  <c r="CI33" i="18"/>
  <c r="CJ33" i="18"/>
  <c r="CH34" i="18"/>
  <c r="CI34" i="18"/>
  <c r="CJ34" i="18"/>
  <c r="CH35" i="18"/>
  <c r="CI35" i="18"/>
  <c r="CJ35" i="18"/>
  <c r="CH36" i="18"/>
  <c r="CI36" i="18"/>
  <c r="CJ36" i="18"/>
  <c r="CH37" i="18"/>
  <c r="CI37" i="18"/>
  <c r="CJ37" i="18"/>
  <c r="CH38" i="18"/>
  <c r="CI38" i="18"/>
  <c r="CJ38" i="18"/>
  <c r="CH39" i="18"/>
  <c r="CI39" i="18"/>
  <c r="CJ39" i="18"/>
  <c r="CH40" i="18"/>
  <c r="CI40" i="18"/>
  <c r="CJ40" i="18"/>
  <c r="CH41" i="18"/>
  <c r="CI41" i="18"/>
  <c r="CJ41" i="18"/>
  <c r="CH42" i="18"/>
  <c r="CI42" i="18"/>
  <c r="CJ42" i="18"/>
  <c r="CH43" i="18"/>
  <c r="CI43" i="18"/>
  <c r="CJ43" i="18"/>
  <c r="CH44" i="18"/>
  <c r="CI44" i="18"/>
  <c r="CJ44" i="18"/>
  <c r="CH45" i="18"/>
  <c r="CI45" i="18"/>
  <c r="CJ45" i="18"/>
  <c r="CH46" i="18"/>
  <c r="CI46" i="18"/>
  <c r="CJ46" i="18"/>
  <c r="CH47" i="18"/>
  <c r="CI47" i="18"/>
  <c r="CJ47" i="18"/>
  <c r="CH48" i="18"/>
  <c r="CI48" i="18"/>
  <c r="CJ48" i="18"/>
  <c r="CH49" i="18"/>
  <c r="CI49" i="18"/>
  <c r="CJ49" i="18"/>
  <c r="CH50" i="18"/>
  <c r="CI50" i="18"/>
  <c r="CJ50" i="18"/>
  <c r="CH51" i="18"/>
  <c r="CI51" i="18"/>
  <c r="CJ51" i="18"/>
  <c r="CH52" i="18"/>
  <c r="CI52" i="18"/>
  <c r="CJ52" i="18"/>
  <c r="CH53" i="18"/>
  <c r="CI53" i="18"/>
  <c r="CJ53" i="18"/>
  <c r="CH54" i="18"/>
  <c r="CI54" i="18"/>
  <c r="CJ54" i="18"/>
  <c r="CH55" i="18"/>
  <c r="CI55" i="18"/>
  <c r="CJ55" i="18"/>
  <c r="CH56" i="18"/>
  <c r="CI56" i="18"/>
  <c r="CJ56" i="18"/>
  <c r="CH57" i="18"/>
  <c r="CI57" i="18"/>
  <c r="CJ57" i="18"/>
  <c r="CH58" i="18"/>
  <c r="CI58" i="18"/>
  <c r="CJ58" i="18"/>
  <c r="CH59" i="18"/>
  <c r="CI59" i="18"/>
  <c r="CJ59" i="18"/>
  <c r="CH60" i="18"/>
  <c r="CI60" i="18"/>
  <c r="CJ60" i="18"/>
  <c r="CH61" i="18"/>
  <c r="CI61" i="18"/>
  <c r="CJ61" i="18"/>
  <c r="CH62" i="18"/>
  <c r="CI62" i="18"/>
  <c r="CJ62" i="18"/>
  <c r="CH63" i="18"/>
  <c r="CI63" i="18"/>
  <c r="CJ63" i="18"/>
  <c r="CH64" i="18"/>
  <c r="CI64" i="18"/>
  <c r="CJ64" i="18"/>
  <c r="CH65" i="18"/>
  <c r="CI65" i="18"/>
  <c r="CJ65" i="18"/>
  <c r="CH66" i="18"/>
  <c r="CI66" i="18"/>
  <c r="CJ66" i="18"/>
  <c r="CH67" i="18"/>
  <c r="CI67" i="18"/>
  <c r="CJ67" i="18"/>
  <c r="CH68" i="18"/>
  <c r="CI68" i="18"/>
  <c r="CJ68" i="18"/>
  <c r="CH69" i="18"/>
  <c r="CI69" i="18"/>
  <c r="CJ69" i="18"/>
  <c r="CH70" i="18"/>
  <c r="CI70" i="18"/>
  <c r="CJ70" i="18"/>
  <c r="CH71" i="18"/>
  <c r="CI71" i="18"/>
  <c r="CJ71" i="18"/>
  <c r="CH72" i="18"/>
  <c r="CI72" i="18"/>
  <c r="CJ72" i="18"/>
  <c r="CH73" i="18"/>
  <c r="CI73" i="18"/>
  <c r="CJ73" i="18"/>
  <c r="CH74" i="18"/>
  <c r="CI74" i="18"/>
  <c r="CJ74" i="18"/>
  <c r="CH75" i="18"/>
  <c r="CI75" i="18"/>
  <c r="CJ75" i="18"/>
  <c r="CH76" i="18"/>
  <c r="CI76" i="18"/>
  <c r="CJ76" i="18"/>
  <c r="CH77" i="18"/>
  <c r="CI77" i="18"/>
  <c r="CJ77" i="18"/>
  <c r="CH78" i="18"/>
  <c r="CI78" i="18"/>
  <c r="CJ78" i="18"/>
  <c r="CH79" i="18"/>
  <c r="CI79" i="18"/>
  <c r="CJ79" i="18"/>
  <c r="CH80" i="18"/>
  <c r="CI80" i="18"/>
  <c r="CJ80" i="18"/>
  <c r="CH81" i="18"/>
  <c r="CI81" i="18"/>
  <c r="CJ81" i="18"/>
  <c r="CH82" i="18"/>
  <c r="CI82" i="18"/>
  <c r="CJ82" i="18"/>
  <c r="CH83" i="18"/>
  <c r="CI83" i="18"/>
  <c r="CJ83" i="18"/>
  <c r="CH84" i="18"/>
  <c r="CI84" i="18"/>
  <c r="CJ84" i="18"/>
  <c r="CH85" i="18"/>
  <c r="CI85" i="18"/>
  <c r="CJ85" i="18"/>
  <c r="CH86" i="18"/>
  <c r="CI86" i="18"/>
  <c r="CJ86" i="18"/>
  <c r="CH87" i="18"/>
  <c r="CI87" i="18"/>
  <c r="CJ87" i="18"/>
  <c r="CH88" i="18"/>
  <c r="CI88" i="18"/>
  <c r="CJ88" i="18"/>
  <c r="CH89" i="18"/>
  <c r="CI89" i="18"/>
  <c r="CJ89" i="18"/>
  <c r="CH90" i="18"/>
  <c r="CI90" i="18"/>
  <c r="CJ90" i="18"/>
  <c r="CH91" i="18"/>
  <c r="CI91" i="18"/>
  <c r="CJ91" i="18"/>
  <c r="CH92" i="18"/>
  <c r="CI92" i="18"/>
  <c r="CJ92" i="18"/>
  <c r="CH93" i="18"/>
  <c r="CI93" i="18"/>
  <c r="CJ93" i="18"/>
  <c r="CH94" i="18"/>
  <c r="CI94" i="18"/>
  <c r="CJ94" i="18"/>
  <c r="CH95" i="18"/>
  <c r="CI95" i="18"/>
  <c r="CJ95" i="18"/>
  <c r="CH96" i="18"/>
  <c r="CI96" i="18"/>
  <c r="CJ96" i="18"/>
  <c r="CH97" i="18"/>
  <c r="CI97" i="18"/>
  <c r="CJ97" i="18"/>
  <c r="CH98" i="18"/>
  <c r="CI98" i="18"/>
  <c r="CJ98" i="18"/>
  <c r="CH99" i="18"/>
  <c r="CI99" i="18"/>
  <c r="CJ99" i="18"/>
  <c r="CH100" i="18"/>
  <c r="CI100" i="18"/>
  <c r="CJ100" i="18"/>
  <c r="CH101" i="18"/>
  <c r="CI101" i="18"/>
  <c r="CJ101" i="18"/>
  <c r="CH102" i="18"/>
  <c r="CI102" i="18"/>
  <c r="CJ102" i="18"/>
  <c r="CH103" i="18"/>
  <c r="CI103" i="18"/>
  <c r="CJ103" i="18"/>
  <c r="CH104" i="18"/>
  <c r="CI104" i="18"/>
  <c r="CJ104" i="18"/>
  <c r="CH105" i="18"/>
  <c r="CI105" i="18"/>
  <c r="CJ105" i="18"/>
  <c r="CH106" i="18"/>
  <c r="CI106" i="18"/>
  <c r="CJ106" i="18"/>
  <c r="CH107" i="18"/>
  <c r="CI107" i="18"/>
  <c r="CJ107" i="18"/>
  <c r="CH108" i="18"/>
  <c r="CI108" i="18"/>
  <c r="CJ108" i="18"/>
  <c r="CH109" i="18"/>
  <c r="CI109" i="18"/>
  <c r="CJ109" i="18"/>
  <c r="CH110" i="18"/>
  <c r="CI110" i="18"/>
  <c r="CJ110" i="18"/>
  <c r="CH111" i="18"/>
  <c r="CI111" i="18"/>
  <c r="CJ111" i="18"/>
  <c r="CH112" i="18"/>
  <c r="CI112" i="18"/>
  <c r="CJ112" i="18"/>
  <c r="CH113" i="18"/>
  <c r="CI113" i="18"/>
  <c r="CJ113" i="18"/>
  <c r="CH114" i="18"/>
  <c r="CI114" i="18"/>
  <c r="CJ114" i="18"/>
  <c r="CH115" i="18"/>
  <c r="CI115" i="18"/>
  <c r="CJ115" i="18"/>
  <c r="CH116" i="18"/>
  <c r="CI116" i="18"/>
  <c r="CJ116" i="18"/>
  <c r="CH117" i="18"/>
  <c r="CI117" i="18"/>
  <c r="CJ117" i="18"/>
  <c r="CH118" i="18"/>
  <c r="CI118" i="18"/>
  <c r="CJ118" i="18"/>
  <c r="CH119" i="18"/>
  <c r="CI119" i="18"/>
  <c r="CJ119" i="18"/>
  <c r="CH120" i="18"/>
  <c r="CI120" i="18"/>
  <c r="CJ120" i="18"/>
  <c r="CH121" i="18"/>
  <c r="CI121" i="18"/>
  <c r="CJ121" i="18"/>
  <c r="CH122" i="18"/>
  <c r="CI122" i="18"/>
  <c r="CJ122" i="18"/>
  <c r="CH123" i="18"/>
  <c r="CI123" i="18"/>
  <c r="CJ123" i="18"/>
  <c r="CH124" i="18"/>
  <c r="CI124" i="18"/>
  <c r="CJ124" i="18"/>
  <c r="CH125" i="18"/>
  <c r="CI125" i="18"/>
  <c r="CJ125" i="18"/>
  <c r="CH126" i="18"/>
  <c r="CI126" i="18"/>
  <c r="CJ126" i="18"/>
  <c r="CH127" i="18"/>
  <c r="CI127" i="18"/>
  <c r="CJ127" i="18"/>
  <c r="CH128" i="18"/>
  <c r="CI128" i="18"/>
  <c r="CJ128" i="18"/>
  <c r="CH129" i="18"/>
  <c r="CI129" i="18"/>
  <c r="CJ129" i="18"/>
  <c r="CH130" i="18"/>
  <c r="CI130" i="18"/>
  <c r="CJ130" i="18"/>
  <c r="CH131" i="18"/>
  <c r="CI131" i="18"/>
  <c r="CJ131" i="18"/>
  <c r="CH132" i="18"/>
  <c r="CI132" i="18"/>
  <c r="CJ132" i="18"/>
  <c r="CH133" i="18"/>
  <c r="CI133" i="18"/>
  <c r="CJ133" i="18"/>
  <c r="CH134" i="18"/>
  <c r="CI134" i="18"/>
  <c r="CJ134" i="18"/>
  <c r="CH135" i="18"/>
  <c r="CI135" i="18"/>
  <c r="CJ135" i="18"/>
  <c r="CH136" i="18"/>
  <c r="CI136" i="18"/>
  <c r="CJ136" i="18"/>
  <c r="CH137" i="18"/>
  <c r="CI137" i="18"/>
  <c r="CJ137" i="18"/>
  <c r="CH138" i="18"/>
  <c r="CI138" i="18"/>
  <c r="CJ138" i="18"/>
  <c r="CH139" i="18"/>
  <c r="CI139" i="18"/>
  <c r="CJ139" i="18"/>
  <c r="CH140" i="18"/>
  <c r="CI140" i="18"/>
  <c r="CJ140" i="18"/>
  <c r="CH141" i="18"/>
  <c r="CI141" i="18"/>
  <c r="CJ141" i="18"/>
  <c r="CH142" i="18"/>
  <c r="CI142" i="18"/>
  <c r="CJ142" i="18"/>
  <c r="CH143" i="18"/>
  <c r="CI143" i="18"/>
  <c r="CJ143" i="18"/>
  <c r="CH144" i="18"/>
  <c r="CI144" i="18"/>
  <c r="CJ144" i="18"/>
  <c r="CH145" i="18"/>
  <c r="CI145" i="18"/>
  <c r="CJ145" i="18"/>
  <c r="CH146" i="18"/>
  <c r="CI146" i="18"/>
  <c r="CJ146" i="18"/>
  <c r="CH147" i="18"/>
  <c r="CI147" i="18"/>
  <c r="CJ147" i="18"/>
  <c r="CH148" i="18"/>
  <c r="CI148" i="18"/>
  <c r="CJ148" i="18"/>
  <c r="CH149" i="18"/>
  <c r="CI149" i="18"/>
  <c r="CJ149" i="18"/>
  <c r="CH150" i="18"/>
  <c r="CI150" i="18"/>
  <c r="CJ150" i="18"/>
  <c r="CH151" i="18"/>
  <c r="CI151" i="18"/>
  <c r="CJ151" i="18"/>
  <c r="CJ2" i="18"/>
  <c r="CI2" i="18"/>
  <c r="CH2" i="18"/>
  <c r="H22" i="7"/>
  <c r="I22" i="7"/>
  <c r="J22" i="7"/>
  <c r="H23" i="7"/>
  <c r="I23" i="7"/>
  <c r="J23" i="7"/>
  <c r="D23" i="7"/>
  <c r="D22" i="7"/>
  <c r="H21" i="7"/>
  <c r="I21" i="7"/>
  <c r="J21" i="7"/>
  <c r="D21" i="7"/>
  <c r="BG3" i="18"/>
  <c r="BH3" i="18"/>
  <c r="BI3" i="18"/>
  <c r="BP3" i="18"/>
  <c r="BQ3" i="18"/>
  <c r="BR3" i="18"/>
  <c r="BY3" i="18"/>
  <c r="BZ3" i="18"/>
  <c r="CA3" i="18"/>
  <c r="BG4" i="18"/>
  <c r="BH4" i="18"/>
  <c r="BI4" i="18"/>
  <c r="BP4" i="18"/>
  <c r="BQ4" i="18"/>
  <c r="BR4" i="18"/>
  <c r="BY4" i="18"/>
  <c r="BZ4" i="18"/>
  <c r="CA4" i="18"/>
  <c r="BG5" i="18"/>
  <c r="BH5" i="18"/>
  <c r="BI5" i="18"/>
  <c r="BP5" i="18"/>
  <c r="BQ5" i="18"/>
  <c r="BR5" i="18"/>
  <c r="BY5" i="18"/>
  <c r="BZ5" i="18"/>
  <c r="CA5" i="18"/>
  <c r="BG6" i="18"/>
  <c r="BH6" i="18"/>
  <c r="BI6" i="18"/>
  <c r="BP6" i="18"/>
  <c r="BQ6" i="18"/>
  <c r="BR6" i="18"/>
  <c r="BY6" i="18"/>
  <c r="BZ6" i="18"/>
  <c r="CA6" i="18"/>
  <c r="BG7" i="18"/>
  <c r="BH7" i="18"/>
  <c r="BI7" i="18"/>
  <c r="BP7" i="18"/>
  <c r="BQ7" i="18"/>
  <c r="BR7" i="18"/>
  <c r="BY7" i="18"/>
  <c r="BZ7" i="18"/>
  <c r="CA7" i="18"/>
  <c r="BG8" i="18"/>
  <c r="BH8" i="18"/>
  <c r="BI8" i="18"/>
  <c r="BP8" i="18"/>
  <c r="BQ8" i="18"/>
  <c r="BR8" i="18"/>
  <c r="BY8" i="18"/>
  <c r="BZ8" i="18"/>
  <c r="CA8" i="18"/>
  <c r="BG9" i="18"/>
  <c r="BH9" i="18"/>
  <c r="BI9" i="18"/>
  <c r="BP9" i="18"/>
  <c r="BQ9" i="18"/>
  <c r="BR9" i="18"/>
  <c r="BY9" i="18"/>
  <c r="BZ9" i="18"/>
  <c r="CA9" i="18"/>
  <c r="BG10" i="18"/>
  <c r="BH10" i="18"/>
  <c r="BI10" i="18"/>
  <c r="BP10" i="18"/>
  <c r="BQ10" i="18"/>
  <c r="BR10" i="18"/>
  <c r="BY10" i="18"/>
  <c r="BZ10" i="18"/>
  <c r="CA10" i="18"/>
  <c r="BG11" i="18"/>
  <c r="BH11" i="18"/>
  <c r="BI11" i="18"/>
  <c r="BP11" i="18"/>
  <c r="BQ11" i="18"/>
  <c r="BR11" i="18"/>
  <c r="BY11" i="18"/>
  <c r="BZ11" i="18"/>
  <c r="CA11" i="18"/>
  <c r="BG12" i="18"/>
  <c r="BH12" i="18"/>
  <c r="BI12" i="18"/>
  <c r="BP12" i="18"/>
  <c r="BQ12" i="18"/>
  <c r="BR12" i="18"/>
  <c r="BY12" i="18"/>
  <c r="BZ12" i="18"/>
  <c r="CA12" i="18"/>
  <c r="BG13" i="18"/>
  <c r="BH13" i="18"/>
  <c r="BI13" i="18"/>
  <c r="BP13" i="18"/>
  <c r="BQ13" i="18"/>
  <c r="BR13" i="18"/>
  <c r="BY13" i="18"/>
  <c r="BZ13" i="18"/>
  <c r="CA13" i="18"/>
  <c r="BG14" i="18"/>
  <c r="BH14" i="18"/>
  <c r="BI14" i="18"/>
  <c r="BP14" i="18"/>
  <c r="BQ14" i="18"/>
  <c r="BR14" i="18"/>
  <c r="BY14" i="18"/>
  <c r="BZ14" i="18"/>
  <c r="CA14" i="18"/>
  <c r="BG15" i="18"/>
  <c r="BH15" i="18"/>
  <c r="BI15" i="18"/>
  <c r="BP15" i="18"/>
  <c r="BQ15" i="18"/>
  <c r="BR15" i="18"/>
  <c r="BY15" i="18"/>
  <c r="BZ15" i="18"/>
  <c r="CA15" i="18"/>
  <c r="BG16" i="18"/>
  <c r="BH16" i="18"/>
  <c r="BI16" i="18"/>
  <c r="BP16" i="18"/>
  <c r="BQ16" i="18"/>
  <c r="BR16" i="18"/>
  <c r="BY16" i="18"/>
  <c r="BZ16" i="18"/>
  <c r="CA16" i="18"/>
  <c r="BG17" i="18"/>
  <c r="BH17" i="18"/>
  <c r="BI17" i="18"/>
  <c r="BP17" i="18"/>
  <c r="BQ17" i="18"/>
  <c r="BR17" i="18"/>
  <c r="BY17" i="18"/>
  <c r="BZ17" i="18"/>
  <c r="CA17" i="18"/>
  <c r="BG18" i="18"/>
  <c r="BH18" i="18"/>
  <c r="BI18" i="18"/>
  <c r="BP18" i="18"/>
  <c r="BQ18" i="18"/>
  <c r="BR18" i="18"/>
  <c r="BY18" i="18"/>
  <c r="BZ18" i="18"/>
  <c r="CA18" i="18"/>
  <c r="BG19" i="18"/>
  <c r="BH19" i="18"/>
  <c r="BI19" i="18"/>
  <c r="BP19" i="18"/>
  <c r="BQ19" i="18"/>
  <c r="BR19" i="18"/>
  <c r="BY19" i="18"/>
  <c r="BZ19" i="18"/>
  <c r="CA19" i="18"/>
  <c r="BG20" i="18"/>
  <c r="BH20" i="18"/>
  <c r="BI20" i="18"/>
  <c r="BP20" i="18"/>
  <c r="BQ20" i="18"/>
  <c r="BR20" i="18"/>
  <c r="BY20" i="18"/>
  <c r="BZ20" i="18"/>
  <c r="CA20" i="18"/>
  <c r="BG21" i="18"/>
  <c r="BH21" i="18"/>
  <c r="BI21" i="18"/>
  <c r="BP21" i="18"/>
  <c r="BQ21" i="18"/>
  <c r="BR21" i="18"/>
  <c r="BY21" i="18"/>
  <c r="BZ21" i="18"/>
  <c r="CA21" i="18"/>
  <c r="BG22" i="18"/>
  <c r="BH22" i="18"/>
  <c r="BI22" i="18"/>
  <c r="BP22" i="18"/>
  <c r="BQ22" i="18"/>
  <c r="BR22" i="18"/>
  <c r="BY22" i="18"/>
  <c r="BZ22" i="18"/>
  <c r="CA22" i="18"/>
  <c r="BG23" i="18"/>
  <c r="BH23" i="18"/>
  <c r="BI23" i="18"/>
  <c r="BP23" i="18"/>
  <c r="BQ23" i="18"/>
  <c r="BR23" i="18"/>
  <c r="BY23" i="18"/>
  <c r="BZ23" i="18"/>
  <c r="CA23" i="18"/>
  <c r="BG24" i="18"/>
  <c r="BH24" i="18"/>
  <c r="BI24" i="18"/>
  <c r="BP24" i="18"/>
  <c r="BQ24" i="18"/>
  <c r="BR24" i="18"/>
  <c r="BY24" i="18"/>
  <c r="BZ24" i="18"/>
  <c r="CA24" i="18"/>
  <c r="BG25" i="18"/>
  <c r="BH25" i="18"/>
  <c r="BI25" i="18"/>
  <c r="BP25" i="18"/>
  <c r="BQ25" i="18"/>
  <c r="BR25" i="18"/>
  <c r="BY25" i="18"/>
  <c r="BZ25" i="18"/>
  <c r="CA25" i="18"/>
  <c r="BG26" i="18"/>
  <c r="BH26" i="18"/>
  <c r="BI26" i="18"/>
  <c r="BP26" i="18"/>
  <c r="BQ26" i="18"/>
  <c r="BR26" i="18"/>
  <c r="BY26" i="18"/>
  <c r="BZ26" i="18"/>
  <c r="CA26" i="18"/>
  <c r="BG27" i="18"/>
  <c r="BH27" i="18"/>
  <c r="BI27" i="18"/>
  <c r="BP27" i="18"/>
  <c r="BQ27" i="18"/>
  <c r="BR27" i="18"/>
  <c r="BY27" i="18"/>
  <c r="BZ27" i="18"/>
  <c r="CA27" i="18"/>
  <c r="BG28" i="18"/>
  <c r="BH28" i="18"/>
  <c r="BI28" i="18"/>
  <c r="BP28" i="18"/>
  <c r="BQ28" i="18"/>
  <c r="BR28" i="18"/>
  <c r="BY28" i="18"/>
  <c r="BZ28" i="18"/>
  <c r="CA28" i="18"/>
  <c r="BG29" i="18"/>
  <c r="BH29" i="18"/>
  <c r="BI29" i="18"/>
  <c r="BP29" i="18"/>
  <c r="BQ29" i="18"/>
  <c r="BR29" i="18"/>
  <c r="BY29" i="18"/>
  <c r="BZ29" i="18"/>
  <c r="CA29" i="18"/>
  <c r="BG30" i="18"/>
  <c r="BH30" i="18"/>
  <c r="BI30" i="18"/>
  <c r="BP30" i="18"/>
  <c r="BQ30" i="18"/>
  <c r="BR30" i="18"/>
  <c r="BY30" i="18"/>
  <c r="BZ30" i="18"/>
  <c r="CA30" i="18"/>
  <c r="BG31" i="18"/>
  <c r="BH31" i="18"/>
  <c r="BI31" i="18"/>
  <c r="BP31" i="18"/>
  <c r="BQ31" i="18"/>
  <c r="BR31" i="18"/>
  <c r="BY31" i="18"/>
  <c r="BZ31" i="18"/>
  <c r="CA31" i="18"/>
  <c r="BG32" i="18"/>
  <c r="BH32" i="18"/>
  <c r="BI32" i="18"/>
  <c r="BP32" i="18"/>
  <c r="BQ32" i="18"/>
  <c r="BR32" i="18"/>
  <c r="BY32" i="18"/>
  <c r="BZ32" i="18"/>
  <c r="CA32" i="18"/>
  <c r="BG33" i="18"/>
  <c r="BH33" i="18"/>
  <c r="BI33" i="18"/>
  <c r="BP33" i="18"/>
  <c r="BQ33" i="18"/>
  <c r="BR33" i="18"/>
  <c r="BY33" i="18"/>
  <c r="BZ33" i="18"/>
  <c r="CA33" i="18"/>
  <c r="BG34" i="18"/>
  <c r="BH34" i="18"/>
  <c r="BI34" i="18"/>
  <c r="BP34" i="18"/>
  <c r="BQ34" i="18"/>
  <c r="BR34" i="18"/>
  <c r="BY34" i="18"/>
  <c r="BZ34" i="18"/>
  <c r="CA34" i="18"/>
  <c r="BG35" i="18"/>
  <c r="BH35" i="18"/>
  <c r="BI35" i="18"/>
  <c r="BP35" i="18"/>
  <c r="BQ35" i="18"/>
  <c r="BR35" i="18"/>
  <c r="BY35" i="18"/>
  <c r="BZ35" i="18"/>
  <c r="CA35" i="18"/>
  <c r="BG36" i="18"/>
  <c r="BH36" i="18"/>
  <c r="BI36" i="18"/>
  <c r="BP36" i="18"/>
  <c r="BQ36" i="18"/>
  <c r="BR36" i="18"/>
  <c r="BY36" i="18"/>
  <c r="BZ36" i="18"/>
  <c r="CA36" i="18"/>
  <c r="BG37" i="18"/>
  <c r="BH37" i="18"/>
  <c r="BI37" i="18"/>
  <c r="BP37" i="18"/>
  <c r="BQ37" i="18"/>
  <c r="BR37" i="18"/>
  <c r="BY37" i="18"/>
  <c r="BZ37" i="18"/>
  <c r="CA37" i="18"/>
  <c r="BG38" i="18"/>
  <c r="BH38" i="18"/>
  <c r="BI38" i="18"/>
  <c r="BP38" i="18"/>
  <c r="BQ38" i="18"/>
  <c r="BR38" i="18"/>
  <c r="BY38" i="18"/>
  <c r="BZ38" i="18"/>
  <c r="CA38" i="18"/>
  <c r="BG39" i="18"/>
  <c r="BH39" i="18"/>
  <c r="BI39" i="18"/>
  <c r="BP39" i="18"/>
  <c r="BQ39" i="18"/>
  <c r="BR39" i="18"/>
  <c r="BY39" i="18"/>
  <c r="BZ39" i="18"/>
  <c r="CA39" i="18"/>
  <c r="BG40" i="18"/>
  <c r="BH40" i="18"/>
  <c r="BI40" i="18"/>
  <c r="BP40" i="18"/>
  <c r="BQ40" i="18"/>
  <c r="BR40" i="18"/>
  <c r="BY40" i="18"/>
  <c r="BZ40" i="18"/>
  <c r="CA40" i="18"/>
  <c r="BG41" i="18"/>
  <c r="BH41" i="18"/>
  <c r="BI41" i="18"/>
  <c r="BP41" i="18"/>
  <c r="BQ41" i="18"/>
  <c r="BR41" i="18"/>
  <c r="BY41" i="18"/>
  <c r="BZ41" i="18"/>
  <c r="CA41" i="18"/>
  <c r="BG42" i="18"/>
  <c r="BH42" i="18"/>
  <c r="BI42" i="18"/>
  <c r="BP42" i="18"/>
  <c r="BQ42" i="18"/>
  <c r="BR42" i="18"/>
  <c r="BY42" i="18"/>
  <c r="BZ42" i="18"/>
  <c r="CA42" i="18"/>
  <c r="BG43" i="18"/>
  <c r="BH43" i="18"/>
  <c r="BI43" i="18"/>
  <c r="BP43" i="18"/>
  <c r="BQ43" i="18"/>
  <c r="BR43" i="18"/>
  <c r="BY43" i="18"/>
  <c r="BZ43" i="18"/>
  <c r="CA43" i="18"/>
  <c r="BG44" i="18"/>
  <c r="BH44" i="18"/>
  <c r="BI44" i="18"/>
  <c r="BP44" i="18"/>
  <c r="BQ44" i="18"/>
  <c r="BR44" i="18"/>
  <c r="BY44" i="18"/>
  <c r="BZ44" i="18"/>
  <c r="CA44" i="18"/>
  <c r="BG45" i="18"/>
  <c r="BH45" i="18"/>
  <c r="BI45" i="18"/>
  <c r="BP45" i="18"/>
  <c r="BQ45" i="18"/>
  <c r="BR45" i="18"/>
  <c r="BY45" i="18"/>
  <c r="BZ45" i="18"/>
  <c r="CA45" i="18"/>
  <c r="BG46" i="18"/>
  <c r="BH46" i="18"/>
  <c r="BI46" i="18"/>
  <c r="BP46" i="18"/>
  <c r="BQ46" i="18"/>
  <c r="BR46" i="18"/>
  <c r="BY46" i="18"/>
  <c r="BZ46" i="18"/>
  <c r="CA46" i="18"/>
  <c r="BG47" i="18"/>
  <c r="BH47" i="18"/>
  <c r="BI47" i="18"/>
  <c r="BP47" i="18"/>
  <c r="BQ47" i="18"/>
  <c r="BR47" i="18"/>
  <c r="BY47" i="18"/>
  <c r="BZ47" i="18"/>
  <c r="CA47" i="18"/>
  <c r="BG48" i="18"/>
  <c r="BH48" i="18"/>
  <c r="BI48" i="18"/>
  <c r="BP48" i="18"/>
  <c r="BQ48" i="18"/>
  <c r="BR48" i="18"/>
  <c r="BY48" i="18"/>
  <c r="BZ48" i="18"/>
  <c r="CA48" i="18"/>
  <c r="BG49" i="18"/>
  <c r="BH49" i="18"/>
  <c r="BI49" i="18"/>
  <c r="BP49" i="18"/>
  <c r="BQ49" i="18"/>
  <c r="BR49" i="18"/>
  <c r="BY49" i="18"/>
  <c r="BZ49" i="18"/>
  <c r="CA49" i="18"/>
  <c r="BG50" i="18"/>
  <c r="BH50" i="18"/>
  <c r="BI50" i="18"/>
  <c r="BP50" i="18"/>
  <c r="BQ50" i="18"/>
  <c r="BR50" i="18"/>
  <c r="BY50" i="18"/>
  <c r="BZ50" i="18"/>
  <c r="CA50" i="18"/>
  <c r="BG51" i="18"/>
  <c r="BH51" i="18"/>
  <c r="BI51" i="18"/>
  <c r="BP51" i="18"/>
  <c r="BQ51" i="18"/>
  <c r="BR51" i="18"/>
  <c r="BY51" i="18"/>
  <c r="BZ51" i="18"/>
  <c r="CA51" i="18"/>
  <c r="BG52" i="18"/>
  <c r="BH52" i="18"/>
  <c r="BI52" i="18"/>
  <c r="BP52" i="18"/>
  <c r="BQ52" i="18"/>
  <c r="BR52" i="18"/>
  <c r="BY52" i="18"/>
  <c r="BZ52" i="18"/>
  <c r="CA52" i="18"/>
  <c r="BG53" i="18"/>
  <c r="BH53" i="18"/>
  <c r="BI53" i="18"/>
  <c r="BP53" i="18"/>
  <c r="BQ53" i="18"/>
  <c r="BR53" i="18"/>
  <c r="BY53" i="18"/>
  <c r="BZ53" i="18"/>
  <c r="CA53" i="18"/>
  <c r="BG54" i="18"/>
  <c r="BH54" i="18"/>
  <c r="BI54" i="18"/>
  <c r="BP54" i="18"/>
  <c r="BQ54" i="18"/>
  <c r="BR54" i="18"/>
  <c r="BY54" i="18"/>
  <c r="BZ54" i="18"/>
  <c r="CA54" i="18"/>
  <c r="BG55" i="18"/>
  <c r="BH55" i="18"/>
  <c r="BI55" i="18"/>
  <c r="BP55" i="18"/>
  <c r="BQ55" i="18"/>
  <c r="BR55" i="18"/>
  <c r="BY55" i="18"/>
  <c r="BZ55" i="18"/>
  <c r="CA55" i="18"/>
  <c r="BG56" i="18"/>
  <c r="BH56" i="18"/>
  <c r="BI56" i="18"/>
  <c r="BP56" i="18"/>
  <c r="BQ56" i="18"/>
  <c r="BR56" i="18"/>
  <c r="BY56" i="18"/>
  <c r="BZ56" i="18"/>
  <c r="CA56" i="18"/>
  <c r="BG57" i="18"/>
  <c r="BH57" i="18"/>
  <c r="BI57" i="18"/>
  <c r="BP57" i="18"/>
  <c r="BQ57" i="18"/>
  <c r="BR57" i="18"/>
  <c r="BY57" i="18"/>
  <c r="BZ57" i="18"/>
  <c r="CA57" i="18"/>
  <c r="BG58" i="18"/>
  <c r="BH58" i="18"/>
  <c r="BI58" i="18"/>
  <c r="BP58" i="18"/>
  <c r="BQ58" i="18"/>
  <c r="BR58" i="18"/>
  <c r="BY58" i="18"/>
  <c r="BZ58" i="18"/>
  <c r="CA58" i="18"/>
  <c r="BG59" i="18"/>
  <c r="BH59" i="18"/>
  <c r="BI59" i="18"/>
  <c r="BP59" i="18"/>
  <c r="BQ59" i="18"/>
  <c r="BR59" i="18"/>
  <c r="BY59" i="18"/>
  <c r="BZ59" i="18"/>
  <c r="CA59" i="18"/>
  <c r="BG60" i="18"/>
  <c r="BH60" i="18"/>
  <c r="BI60" i="18"/>
  <c r="BP60" i="18"/>
  <c r="BQ60" i="18"/>
  <c r="BR60" i="18"/>
  <c r="BY60" i="18"/>
  <c r="BZ60" i="18"/>
  <c r="CA60" i="18"/>
  <c r="BG61" i="18"/>
  <c r="BH61" i="18"/>
  <c r="BI61" i="18"/>
  <c r="BP61" i="18"/>
  <c r="BQ61" i="18"/>
  <c r="BR61" i="18"/>
  <c r="BY61" i="18"/>
  <c r="BZ61" i="18"/>
  <c r="CA61" i="18"/>
  <c r="BG62" i="18"/>
  <c r="BH62" i="18"/>
  <c r="BI62" i="18"/>
  <c r="BP62" i="18"/>
  <c r="BQ62" i="18"/>
  <c r="BR62" i="18"/>
  <c r="BY62" i="18"/>
  <c r="BZ62" i="18"/>
  <c r="CA62" i="18"/>
  <c r="BG63" i="18"/>
  <c r="BH63" i="18"/>
  <c r="BI63" i="18"/>
  <c r="BP63" i="18"/>
  <c r="BQ63" i="18"/>
  <c r="BR63" i="18"/>
  <c r="BY63" i="18"/>
  <c r="BZ63" i="18"/>
  <c r="CA63" i="18"/>
  <c r="BG64" i="18"/>
  <c r="BH64" i="18"/>
  <c r="BI64" i="18"/>
  <c r="BP64" i="18"/>
  <c r="BQ64" i="18"/>
  <c r="BR64" i="18"/>
  <c r="BY64" i="18"/>
  <c r="BZ64" i="18"/>
  <c r="CA64" i="18"/>
  <c r="BG65" i="18"/>
  <c r="BH65" i="18"/>
  <c r="BI65" i="18"/>
  <c r="BP65" i="18"/>
  <c r="BQ65" i="18"/>
  <c r="BR65" i="18"/>
  <c r="BY65" i="18"/>
  <c r="BZ65" i="18"/>
  <c r="CA65" i="18"/>
  <c r="BG66" i="18"/>
  <c r="BH66" i="18"/>
  <c r="BI66" i="18"/>
  <c r="BP66" i="18"/>
  <c r="BQ66" i="18"/>
  <c r="BR66" i="18"/>
  <c r="BY66" i="18"/>
  <c r="BZ66" i="18"/>
  <c r="CA66" i="18"/>
  <c r="BG67" i="18"/>
  <c r="BH67" i="18"/>
  <c r="BI67" i="18"/>
  <c r="BP67" i="18"/>
  <c r="BQ67" i="18"/>
  <c r="BR67" i="18"/>
  <c r="BY67" i="18"/>
  <c r="BZ67" i="18"/>
  <c r="CA67" i="18"/>
  <c r="BG68" i="18"/>
  <c r="BH68" i="18"/>
  <c r="BI68" i="18"/>
  <c r="BP68" i="18"/>
  <c r="BQ68" i="18"/>
  <c r="BR68" i="18"/>
  <c r="BY68" i="18"/>
  <c r="BZ68" i="18"/>
  <c r="CA68" i="18"/>
  <c r="BG69" i="18"/>
  <c r="BH69" i="18"/>
  <c r="BI69" i="18"/>
  <c r="BP69" i="18"/>
  <c r="BQ69" i="18"/>
  <c r="BR69" i="18"/>
  <c r="BY69" i="18"/>
  <c r="BZ69" i="18"/>
  <c r="CA69" i="18"/>
  <c r="BG70" i="18"/>
  <c r="BH70" i="18"/>
  <c r="BI70" i="18"/>
  <c r="BP70" i="18"/>
  <c r="BQ70" i="18"/>
  <c r="BR70" i="18"/>
  <c r="BY70" i="18"/>
  <c r="BZ70" i="18"/>
  <c r="CA70" i="18"/>
  <c r="BG71" i="18"/>
  <c r="BH71" i="18"/>
  <c r="BI71" i="18"/>
  <c r="BP71" i="18"/>
  <c r="BQ71" i="18"/>
  <c r="BR71" i="18"/>
  <c r="BY71" i="18"/>
  <c r="BZ71" i="18"/>
  <c r="CA71" i="18"/>
  <c r="BG72" i="18"/>
  <c r="BH72" i="18"/>
  <c r="BI72" i="18"/>
  <c r="BP72" i="18"/>
  <c r="BQ72" i="18"/>
  <c r="BR72" i="18"/>
  <c r="BY72" i="18"/>
  <c r="BZ72" i="18"/>
  <c r="CA72" i="18"/>
  <c r="BG73" i="18"/>
  <c r="BH73" i="18"/>
  <c r="BI73" i="18"/>
  <c r="BP73" i="18"/>
  <c r="BQ73" i="18"/>
  <c r="BR73" i="18"/>
  <c r="BY73" i="18"/>
  <c r="BZ73" i="18"/>
  <c r="CA73" i="18"/>
  <c r="BG74" i="18"/>
  <c r="BH74" i="18"/>
  <c r="BI74" i="18"/>
  <c r="BP74" i="18"/>
  <c r="BQ74" i="18"/>
  <c r="BR74" i="18"/>
  <c r="BY74" i="18"/>
  <c r="BZ74" i="18"/>
  <c r="CA74" i="18"/>
  <c r="BG75" i="18"/>
  <c r="BH75" i="18"/>
  <c r="BI75" i="18"/>
  <c r="BP75" i="18"/>
  <c r="BQ75" i="18"/>
  <c r="BR75" i="18"/>
  <c r="BY75" i="18"/>
  <c r="BZ75" i="18"/>
  <c r="CA75" i="18"/>
  <c r="BG76" i="18"/>
  <c r="BH76" i="18"/>
  <c r="BI76" i="18"/>
  <c r="BP76" i="18"/>
  <c r="BQ76" i="18"/>
  <c r="BR76" i="18"/>
  <c r="BY76" i="18"/>
  <c r="BZ76" i="18"/>
  <c r="CA76" i="18"/>
  <c r="BG77" i="18"/>
  <c r="BH77" i="18"/>
  <c r="BI77" i="18"/>
  <c r="BP77" i="18"/>
  <c r="BQ77" i="18"/>
  <c r="BR77" i="18"/>
  <c r="BY77" i="18"/>
  <c r="BZ77" i="18"/>
  <c r="CA77" i="18"/>
  <c r="BG78" i="18"/>
  <c r="BH78" i="18"/>
  <c r="BI78" i="18"/>
  <c r="BP78" i="18"/>
  <c r="BQ78" i="18"/>
  <c r="BR78" i="18"/>
  <c r="BY78" i="18"/>
  <c r="BZ78" i="18"/>
  <c r="CA78" i="18"/>
  <c r="BG79" i="18"/>
  <c r="BH79" i="18"/>
  <c r="BI79" i="18"/>
  <c r="BP79" i="18"/>
  <c r="BQ79" i="18"/>
  <c r="BR79" i="18"/>
  <c r="BY79" i="18"/>
  <c r="BZ79" i="18"/>
  <c r="CA79" i="18"/>
  <c r="BG80" i="18"/>
  <c r="BH80" i="18"/>
  <c r="BI80" i="18"/>
  <c r="BP80" i="18"/>
  <c r="BQ80" i="18"/>
  <c r="BR80" i="18"/>
  <c r="BY80" i="18"/>
  <c r="BZ80" i="18"/>
  <c r="CA80" i="18"/>
  <c r="BG81" i="18"/>
  <c r="BH81" i="18"/>
  <c r="BI81" i="18"/>
  <c r="BP81" i="18"/>
  <c r="BQ81" i="18"/>
  <c r="BR81" i="18"/>
  <c r="BY81" i="18"/>
  <c r="BZ81" i="18"/>
  <c r="CA81" i="18"/>
  <c r="BG82" i="18"/>
  <c r="BH82" i="18"/>
  <c r="BI82" i="18"/>
  <c r="BP82" i="18"/>
  <c r="BQ82" i="18"/>
  <c r="BR82" i="18"/>
  <c r="BY82" i="18"/>
  <c r="BZ82" i="18"/>
  <c r="CA82" i="18"/>
  <c r="BG83" i="18"/>
  <c r="BH83" i="18"/>
  <c r="BI83" i="18"/>
  <c r="BP83" i="18"/>
  <c r="BQ83" i="18"/>
  <c r="BR83" i="18"/>
  <c r="BY83" i="18"/>
  <c r="BZ83" i="18"/>
  <c r="CA83" i="18"/>
  <c r="BG84" i="18"/>
  <c r="BH84" i="18"/>
  <c r="BI84" i="18"/>
  <c r="BP84" i="18"/>
  <c r="BQ84" i="18"/>
  <c r="BR84" i="18"/>
  <c r="BY84" i="18"/>
  <c r="BZ84" i="18"/>
  <c r="CA84" i="18"/>
  <c r="BG85" i="18"/>
  <c r="BH85" i="18"/>
  <c r="BI85" i="18"/>
  <c r="BP85" i="18"/>
  <c r="BQ85" i="18"/>
  <c r="BR85" i="18"/>
  <c r="BY85" i="18"/>
  <c r="BZ85" i="18"/>
  <c r="CA85" i="18"/>
  <c r="BG86" i="18"/>
  <c r="BH86" i="18"/>
  <c r="BI86" i="18"/>
  <c r="BP86" i="18"/>
  <c r="BQ86" i="18"/>
  <c r="BR86" i="18"/>
  <c r="BY86" i="18"/>
  <c r="BZ86" i="18"/>
  <c r="CA86" i="18"/>
  <c r="BG87" i="18"/>
  <c r="BH87" i="18"/>
  <c r="BI87" i="18"/>
  <c r="BP87" i="18"/>
  <c r="BQ87" i="18"/>
  <c r="BR87" i="18"/>
  <c r="BY87" i="18"/>
  <c r="BZ87" i="18"/>
  <c r="CA87" i="18"/>
  <c r="BG88" i="18"/>
  <c r="BH88" i="18"/>
  <c r="BI88" i="18"/>
  <c r="BP88" i="18"/>
  <c r="BQ88" i="18"/>
  <c r="BR88" i="18"/>
  <c r="BY88" i="18"/>
  <c r="BZ88" i="18"/>
  <c r="CA88" i="18"/>
  <c r="BG89" i="18"/>
  <c r="BH89" i="18"/>
  <c r="BI89" i="18"/>
  <c r="BP89" i="18"/>
  <c r="BQ89" i="18"/>
  <c r="BR89" i="18"/>
  <c r="BY89" i="18"/>
  <c r="BZ89" i="18"/>
  <c r="CA89" i="18"/>
  <c r="BG90" i="18"/>
  <c r="BH90" i="18"/>
  <c r="BI90" i="18"/>
  <c r="BP90" i="18"/>
  <c r="BQ90" i="18"/>
  <c r="BR90" i="18"/>
  <c r="BY90" i="18"/>
  <c r="BZ90" i="18"/>
  <c r="CA90" i="18"/>
  <c r="BG91" i="18"/>
  <c r="BH91" i="18"/>
  <c r="BI91" i="18"/>
  <c r="BP91" i="18"/>
  <c r="BQ91" i="18"/>
  <c r="BR91" i="18"/>
  <c r="BY91" i="18"/>
  <c r="BZ91" i="18"/>
  <c r="CA91" i="18"/>
  <c r="BG92" i="18"/>
  <c r="BH92" i="18"/>
  <c r="BI92" i="18"/>
  <c r="BP92" i="18"/>
  <c r="BQ92" i="18"/>
  <c r="BR92" i="18"/>
  <c r="BY92" i="18"/>
  <c r="BZ92" i="18"/>
  <c r="CA92" i="18"/>
  <c r="BG93" i="18"/>
  <c r="BH93" i="18"/>
  <c r="BI93" i="18"/>
  <c r="BP93" i="18"/>
  <c r="BQ93" i="18"/>
  <c r="BR93" i="18"/>
  <c r="BY93" i="18"/>
  <c r="BZ93" i="18"/>
  <c r="CA93" i="18"/>
  <c r="BG94" i="18"/>
  <c r="BH94" i="18"/>
  <c r="BI94" i="18"/>
  <c r="BP94" i="18"/>
  <c r="BQ94" i="18"/>
  <c r="BR94" i="18"/>
  <c r="BY94" i="18"/>
  <c r="BZ94" i="18"/>
  <c r="CA94" i="18"/>
  <c r="BG95" i="18"/>
  <c r="BH95" i="18"/>
  <c r="BI95" i="18"/>
  <c r="BP95" i="18"/>
  <c r="BQ95" i="18"/>
  <c r="BR95" i="18"/>
  <c r="BY95" i="18"/>
  <c r="BZ95" i="18"/>
  <c r="CA95" i="18"/>
  <c r="BG96" i="18"/>
  <c r="BH96" i="18"/>
  <c r="BI96" i="18"/>
  <c r="BP96" i="18"/>
  <c r="BQ96" i="18"/>
  <c r="BR96" i="18"/>
  <c r="BY96" i="18"/>
  <c r="BZ96" i="18"/>
  <c r="CA96" i="18"/>
  <c r="BG97" i="18"/>
  <c r="BH97" i="18"/>
  <c r="BI97" i="18"/>
  <c r="BP97" i="18"/>
  <c r="BQ97" i="18"/>
  <c r="BR97" i="18"/>
  <c r="BY97" i="18"/>
  <c r="BZ97" i="18"/>
  <c r="CA97" i="18"/>
  <c r="BG98" i="18"/>
  <c r="BH98" i="18"/>
  <c r="BI98" i="18"/>
  <c r="BP98" i="18"/>
  <c r="BQ98" i="18"/>
  <c r="BR98" i="18"/>
  <c r="BY98" i="18"/>
  <c r="BZ98" i="18"/>
  <c r="CA98" i="18"/>
  <c r="BG99" i="18"/>
  <c r="BH99" i="18"/>
  <c r="BI99" i="18"/>
  <c r="BP99" i="18"/>
  <c r="BQ99" i="18"/>
  <c r="BR99" i="18"/>
  <c r="BY99" i="18"/>
  <c r="BZ99" i="18"/>
  <c r="CA99" i="18"/>
  <c r="BG100" i="18"/>
  <c r="BH100" i="18"/>
  <c r="BI100" i="18"/>
  <c r="BP100" i="18"/>
  <c r="BQ100" i="18"/>
  <c r="BR100" i="18"/>
  <c r="BY100" i="18"/>
  <c r="BZ100" i="18"/>
  <c r="CA100" i="18"/>
  <c r="BG101" i="18"/>
  <c r="BH101" i="18"/>
  <c r="BI101" i="18"/>
  <c r="BP101" i="18"/>
  <c r="BQ101" i="18"/>
  <c r="BR101" i="18"/>
  <c r="BY101" i="18"/>
  <c r="BZ101" i="18"/>
  <c r="CA101" i="18"/>
  <c r="BG102" i="18"/>
  <c r="BH102" i="18"/>
  <c r="BI102" i="18"/>
  <c r="BP102" i="18"/>
  <c r="BQ102" i="18"/>
  <c r="BR102" i="18"/>
  <c r="BY102" i="18"/>
  <c r="BZ102" i="18"/>
  <c r="CA102" i="18"/>
  <c r="BG103" i="18"/>
  <c r="BH103" i="18"/>
  <c r="BI103" i="18"/>
  <c r="BP103" i="18"/>
  <c r="BQ103" i="18"/>
  <c r="BR103" i="18"/>
  <c r="BY103" i="18"/>
  <c r="BZ103" i="18"/>
  <c r="CA103" i="18"/>
  <c r="BG104" i="18"/>
  <c r="BH104" i="18"/>
  <c r="BI104" i="18"/>
  <c r="BP104" i="18"/>
  <c r="BQ104" i="18"/>
  <c r="BR104" i="18"/>
  <c r="BY104" i="18"/>
  <c r="BZ104" i="18"/>
  <c r="CA104" i="18"/>
  <c r="BG105" i="18"/>
  <c r="BH105" i="18"/>
  <c r="BI105" i="18"/>
  <c r="BP105" i="18"/>
  <c r="BQ105" i="18"/>
  <c r="BR105" i="18"/>
  <c r="BY105" i="18"/>
  <c r="BZ105" i="18"/>
  <c r="CA105" i="18"/>
  <c r="BG106" i="18"/>
  <c r="BH106" i="18"/>
  <c r="BI106" i="18"/>
  <c r="BP106" i="18"/>
  <c r="BQ106" i="18"/>
  <c r="BR106" i="18"/>
  <c r="BY106" i="18"/>
  <c r="BZ106" i="18"/>
  <c r="CA106" i="18"/>
  <c r="BG107" i="18"/>
  <c r="BH107" i="18"/>
  <c r="BI107" i="18"/>
  <c r="BP107" i="18"/>
  <c r="BQ107" i="18"/>
  <c r="BR107" i="18"/>
  <c r="BY107" i="18"/>
  <c r="BZ107" i="18"/>
  <c r="CA107" i="18"/>
  <c r="BG108" i="18"/>
  <c r="BH108" i="18"/>
  <c r="BI108" i="18"/>
  <c r="BP108" i="18"/>
  <c r="BQ108" i="18"/>
  <c r="BR108" i="18"/>
  <c r="BY108" i="18"/>
  <c r="BZ108" i="18"/>
  <c r="CA108" i="18"/>
  <c r="BG109" i="18"/>
  <c r="BH109" i="18"/>
  <c r="BI109" i="18"/>
  <c r="BP109" i="18"/>
  <c r="BQ109" i="18"/>
  <c r="BR109" i="18"/>
  <c r="BY109" i="18"/>
  <c r="BZ109" i="18"/>
  <c r="CA109" i="18"/>
  <c r="BG110" i="18"/>
  <c r="BH110" i="18"/>
  <c r="BI110" i="18"/>
  <c r="BP110" i="18"/>
  <c r="BQ110" i="18"/>
  <c r="BR110" i="18"/>
  <c r="BY110" i="18"/>
  <c r="BZ110" i="18"/>
  <c r="CA110" i="18"/>
  <c r="BG111" i="18"/>
  <c r="BH111" i="18"/>
  <c r="BI111" i="18"/>
  <c r="BP111" i="18"/>
  <c r="BQ111" i="18"/>
  <c r="BR111" i="18"/>
  <c r="BY111" i="18"/>
  <c r="BZ111" i="18"/>
  <c r="CA111" i="18"/>
  <c r="BG112" i="18"/>
  <c r="BH112" i="18"/>
  <c r="BI112" i="18"/>
  <c r="BP112" i="18"/>
  <c r="BQ112" i="18"/>
  <c r="BR112" i="18"/>
  <c r="BY112" i="18"/>
  <c r="BZ112" i="18"/>
  <c r="CA112" i="18"/>
  <c r="BG113" i="18"/>
  <c r="BH113" i="18"/>
  <c r="BI113" i="18"/>
  <c r="BP113" i="18"/>
  <c r="BQ113" i="18"/>
  <c r="BR113" i="18"/>
  <c r="BY113" i="18"/>
  <c r="BZ113" i="18"/>
  <c r="CA113" i="18"/>
  <c r="BG114" i="18"/>
  <c r="BH114" i="18"/>
  <c r="BI114" i="18"/>
  <c r="BP114" i="18"/>
  <c r="BQ114" i="18"/>
  <c r="BR114" i="18"/>
  <c r="BY114" i="18"/>
  <c r="BZ114" i="18"/>
  <c r="CA114" i="18"/>
  <c r="BG115" i="18"/>
  <c r="BH115" i="18"/>
  <c r="BI115" i="18"/>
  <c r="BP115" i="18"/>
  <c r="BQ115" i="18"/>
  <c r="BR115" i="18"/>
  <c r="BY115" i="18"/>
  <c r="BZ115" i="18"/>
  <c r="CA115" i="18"/>
  <c r="BG116" i="18"/>
  <c r="BH116" i="18"/>
  <c r="BI116" i="18"/>
  <c r="BP116" i="18"/>
  <c r="BQ116" i="18"/>
  <c r="BR116" i="18"/>
  <c r="BY116" i="18"/>
  <c r="BZ116" i="18"/>
  <c r="CA116" i="18"/>
  <c r="BG117" i="18"/>
  <c r="BH117" i="18"/>
  <c r="BI117" i="18"/>
  <c r="BP117" i="18"/>
  <c r="BQ117" i="18"/>
  <c r="BR117" i="18"/>
  <c r="BY117" i="18"/>
  <c r="BZ117" i="18"/>
  <c r="CA117" i="18"/>
  <c r="BG118" i="18"/>
  <c r="BH118" i="18"/>
  <c r="BI118" i="18"/>
  <c r="BP118" i="18"/>
  <c r="BQ118" i="18"/>
  <c r="BR118" i="18"/>
  <c r="BY118" i="18"/>
  <c r="BZ118" i="18"/>
  <c r="CA118" i="18"/>
  <c r="BG119" i="18"/>
  <c r="BH119" i="18"/>
  <c r="BI119" i="18"/>
  <c r="BP119" i="18"/>
  <c r="BQ119" i="18"/>
  <c r="BR119" i="18"/>
  <c r="BY119" i="18"/>
  <c r="BZ119" i="18"/>
  <c r="CA119" i="18"/>
  <c r="BG120" i="18"/>
  <c r="BH120" i="18"/>
  <c r="BI120" i="18"/>
  <c r="BP120" i="18"/>
  <c r="BQ120" i="18"/>
  <c r="BR120" i="18"/>
  <c r="BY120" i="18"/>
  <c r="BZ120" i="18"/>
  <c r="CA120" i="18"/>
  <c r="BG121" i="18"/>
  <c r="BH121" i="18"/>
  <c r="BI121" i="18"/>
  <c r="BP121" i="18"/>
  <c r="BQ121" i="18"/>
  <c r="BR121" i="18"/>
  <c r="BY121" i="18"/>
  <c r="BZ121" i="18"/>
  <c r="CA121" i="18"/>
  <c r="BG122" i="18"/>
  <c r="BH122" i="18"/>
  <c r="BI122" i="18"/>
  <c r="BP122" i="18"/>
  <c r="BQ122" i="18"/>
  <c r="BR122" i="18"/>
  <c r="BY122" i="18"/>
  <c r="BZ122" i="18"/>
  <c r="CA122" i="18"/>
  <c r="BG123" i="18"/>
  <c r="BH123" i="18"/>
  <c r="BI123" i="18"/>
  <c r="BP123" i="18"/>
  <c r="BQ123" i="18"/>
  <c r="BR123" i="18"/>
  <c r="BY123" i="18"/>
  <c r="BZ123" i="18"/>
  <c r="CA123" i="18"/>
  <c r="BG124" i="18"/>
  <c r="BH124" i="18"/>
  <c r="BI124" i="18"/>
  <c r="BP124" i="18"/>
  <c r="BQ124" i="18"/>
  <c r="BR124" i="18"/>
  <c r="BY124" i="18"/>
  <c r="BZ124" i="18"/>
  <c r="CA124" i="18"/>
  <c r="BG125" i="18"/>
  <c r="BH125" i="18"/>
  <c r="BI125" i="18"/>
  <c r="BP125" i="18"/>
  <c r="BQ125" i="18"/>
  <c r="BR125" i="18"/>
  <c r="BY125" i="18"/>
  <c r="BZ125" i="18"/>
  <c r="CA125" i="18"/>
  <c r="BG126" i="18"/>
  <c r="BH126" i="18"/>
  <c r="BI126" i="18"/>
  <c r="BP126" i="18"/>
  <c r="BQ126" i="18"/>
  <c r="BR126" i="18"/>
  <c r="BY126" i="18"/>
  <c r="BZ126" i="18"/>
  <c r="CA126" i="18"/>
  <c r="BG127" i="18"/>
  <c r="BH127" i="18"/>
  <c r="BI127" i="18"/>
  <c r="BP127" i="18"/>
  <c r="BQ127" i="18"/>
  <c r="BR127" i="18"/>
  <c r="BY127" i="18"/>
  <c r="BZ127" i="18"/>
  <c r="CA127" i="18"/>
  <c r="BG128" i="18"/>
  <c r="BH128" i="18"/>
  <c r="BI128" i="18"/>
  <c r="BP128" i="18"/>
  <c r="BQ128" i="18"/>
  <c r="BR128" i="18"/>
  <c r="BY128" i="18"/>
  <c r="BZ128" i="18"/>
  <c r="CA128" i="18"/>
  <c r="BG129" i="18"/>
  <c r="BH129" i="18"/>
  <c r="BI129" i="18"/>
  <c r="BP129" i="18"/>
  <c r="BQ129" i="18"/>
  <c r="BR129" i="18"/>
  <c r="BY129" i="18"/>
  <c r="BZ129" i="18"/>
  <c r="CA129" i="18"/>
  <c r="BG130" i="18"/>
  <c r="BH130" i="18"/>
  <c r="BI130" i="18"/>
  <c r="BP130" i="18"/>
  <c r="BQ130" i="18"/>
  <c r="BR130" i="18"/>
  <c r="BY130" i="18"/>
  <c r="BZ130" i="18"/>
  <c r="CA130" i="18"/>
  <c r="BG131" i="18"/>
  <c r="BH131" i="18"/>
  <c r="BI131" i="18"/>
  <c r="BP131" i="18"/>
  <c r="BQ131" i="18"/>
  <c r="BR131" i="18"/>
  <c r="BY131" i="18"/>
  <c r="BZ131" i="18"/>
  <c r="CA131" i="18"/>
  <c r="BG132" i="18"/>
  <c r="BH132" i="18"/>
  <c r="BI132" i="18"/>
  <c r="BP132" i="18"/>
  <c r="BQ132" i="18"/>
  <c r="BR132" i="18"/>
  <c r="BY132" i="18"/>
  <c r="BZ132" i="18"/>
  <c r="CA132" i="18"/>
  <c r="BG133" i="18"/>
  <c r="BH133" i="18"/>
  <c r="BI133" i="18"/>
  <c r="BP133" i="18"/>
  <c r="BQ133" i="18"/>
  <c r="BR133" i="18"/>
  <c r="BY133" i="18"/>
  <c r="BZ133" i="18"/>
  <c r="CA133" i="18"/>
  <c r="BG134" i="18"/>
  <c r="BH134" i="18"/>
  <c r="BI134" i="18"/>
  <c r="BP134" i="18"/>
  <c r="BQ134" i="18"/>
  <c r="BR134" i="18"/>
  <c r="BY134" i="18"/>
  <c r="BZ134" i="18"/>
  <c r="CA134" i="18"/>
  <c r="BG135" i="18"/>
  <c r="BH135" i="18"/>
  <c r="BI135" i="18"/>
  <c r="BP135" i="18"/>
  <c r="BQ135" i="18"/>
  <c r="BR135" i="18"/>
  <c r="BY135" i="18"/>
  <c r="BZ135" i="18"/>
  <c r="CA135" i="18"/>
  <c r="BG136" i="18"/>
  <c r="BH136" i="18"/>
  <c r="BI136" i="18"/>
  <c r="BP136" i="18"/>
  <c r="BQ136" i="18"/>
  <c r="BR136" i="18"/>
  <c r="BY136" i="18"/>
  <c r="BZ136" i="18"/>
  <c r="CA136" i="18"/>
  <c r="BG137" i="18"/>
  <c r="BH137" i="18"/>
  <c r="BI137" i="18"/>
  <c r="BP137" i="18"/>
  <c r="BQ137" i="18"/>
  <c r="BR137" i="18"/>
  <c r="BY137" i="18"/>
  <c r="BZ137" i="18"/>
  <c r="CA137" i="18"/>
  <c r="BG138" i="18"/>
  <c r="BH138" i="18"/>
  <c r="BI138" i="18"/>
  <c r="BP138" i="18"/>
  <c r="BQ138" i="18"/>
  <c r="BR138" i="18"/>
  <c r="BY138" i="18"/>
  <c r="BZ138" i="18"/>
  <c r="CA138" i="18"/>
  <c r="BG139" i="18"/>
  <c r="BH139" i="18"/>
  <c r="BI139" i="18"/>
  <c r="BP139" i="18"/>
  <c r="BQ139" i="18"/>
  <c r="BR139" i="18"/>
  <c r="BY139" i="18"/>
  <c r="BZ139" i="18"/>
  <c r="CA139" i="18"/>
  <c r="BG140" i="18"/>
  <c r="BH140" i="18"/>
  <c r="BI140" i="18"/>
  <c r="BP140" i="18"/>
  <c r="BQ140" i="18"/>
  <c r="BR140" i="18"/>
  <c r="BY140" i="18"/>
  <c r="BZ140" i="18"/>
  <c r="CA140" i="18"/>
  <c r="BG141" i="18"/>
  <c r="BH141" i="18"/>
  <c r="BI141" i="18"/>
  <c r="BP141" i="18"/>
  <c r="BQ141" i="18"/>
  <c r="BR141" i="18"/>
  <c r="BY141" i="18"/>
  <c r="BZ141" i="18"/>
  <c r="CA141" i="18"/>
  <c r="BG142" i="18"/>
  <c r="BH142" i="18"/>
  <c r="BI142" i="18"/>
  <c r="BP142" i="18"/>
  <c r="BQ142" i="18"/>
  <c r="BR142" i="18"/>
  <c r="BY142" i="18"/>
  <c r="BZ142" i="18"/>
  <c r="CA142" i="18"/>
  <c r="BG143" i="18"/>
  <c r="BH143" i="18"/>
  <c r="BI143" i="18"/>
  <c r="BP143" i="18"/>
  <c r="BQ143" i="18"/>
  <c r="BR143" i="18"/>
  <c r="BY143" i="18"/>
  <c r="BZ143" i="18"/>
  <c r="CA143" i="18"/>
  <c r="BG144" i="18"/>
  <c r="BH144" i="18"/>
  <c r="BI144" i="18"/>
  <c r="BP144" i="18"/>
  <c r="BQ144" i="18"/>
  <c r="BR144" i="18"/>
  <c r="BY144" i="18"/>
  <c r="BZ144" i="18"/>
  <c r="CA144" i="18"/>
  <c r="BG145" i="18"/>
  <c r="BH145" i="18"/>
  <c r="BI145" i="18"/>
  <c r="BP145" i="18"/>
  <c r="BQ145" i="18"/>
  <c r="BR145" i="18"/>
  <c r="BY145" i="18"/>
  <c r="BZ145" i="18"/>
  <c r="CA145" i="18"/>
  <c r="BG146" i="18"/>
  <c r="BH146" i="18"/>
  <c r="BI146" i="18"/>
  <c r="BP146" i="18"/>
  <c r="BQ146" i="18"/>
  <c r="BR146" i="18"/>
  <c r="BY146" i="18"/>
  <c r="BZ146" i="18"/>
  <c r="CA146" i="18"/>
  <c r="BG147" i="18"/>
  <c r="BH147" i="18"/>
  <c r="BI147" i="18"/>
  <c r="BP147" i="18"/>
  <c r="BQ147" i="18"/>
  <c r="BR147" i="18"/>
  <c r="BY147" i="18"/>
  <c r="BZ147" i="18"/>
  <c r="CA147" i="18"/>
  <c r="BG148" i="18"/>
  <c r="BH148" i="18"/>
  <c r="BI148" i="18"/>
  <c r="BP148" i="18"/>
  <c r="BQ148" i="18"/>
  <c r="BR148" i="18"/>
  <c r="BY148" i="18"/>
  <c r="BZ148" i="18"/>
  <c r="CA148" i="18"/>
  <c r="BG149" i="18"/>
  <c r="BH149" i="18"/>
  <c r="BI149" i="18"/>
  <c r="BP149" i="18"/>
  <c r="BQ149" i="18"/>
  <c r="BR149" i="18"/>
  <c r="BY149" i="18"/>
  <c r="BZ149" i="18"/>
  <c r="CA149" i="18"/>
  <c r="BG150" i="18"/>
  <c r="BH150" i="18"/>
  <c r="BI150" i="18"/>
  <c r="BP150" i="18"/>
  <c r="BQ150" i="18"/>
  <c r="BR150" i="18"/>
  <c r="BY150" i="18"/>
  <c r="BZ150" i="18"/>
  <c r="CA150" i="18"/>
  <c r="BG151" i="18"/>
  <c r="BH151" i="18"/>
  <c r="BI151" i="18"/>
  <c r="BP151" i="18"/>
  <c r="BQ151" i="18"/>
  <c r="BR151" i="18"/>
  <c r="BY151" i="18"/>
  <c r="BZ151" i="18"/>
  <c r="CA151" i="18"/>
  <c r="CA2" i="18"/>
  <c r="BZ2" i="18"/>
  <c r="BY2" i="18"/>
  <c r="BR2" i="18"/>
  <c r="BQ2" i="18"/>
  <c r="BP2" i="18"/>
  <c r="BI2" i="18"/>
  <c r="BH2" i="18"/>
  <c r="BG2" i="18"/>
  <c r="AX3" i="18"/>
  <c r="AY3" i="18"/>
  <c r="AZ3" i="18"/>
  <c r="AX4" i="18"/>
  <c r="AY4" i="18"/>
  <c r="AZ4" i="18"/>
  <c r="AX5" i="18"/>
  <c r="AY5" i="18"/>
  <c r="AZ5" i="18"/>
  <c r="AX6" i="18"/>
  <c r="AY6" i="18"/>
  <c r="AZ6" i="18"/>
  <c r="AX7" i="18"/>
  <c r="AY7" i="18"/>
  <c r="AZ7" i="18"/>
  <c r="AX8" i="18"/>
  <c r="AY8" i="18"/>
  <c r="AZ8" i="18"/>
  <c r="AX9" i="18"/>
  <c r="AY9" i="18"/>
  <c r="AZ9" i="18"/>
  <c r="AX10" i="18"/>
  <c r="AY10" i="18"/>
  <c r="AZ10" i="18"/>
  <c r="AX11" i="18"/>
  <c r="AY11" i="18"/>
  <c r="AZ11" i="18"/>
  <c r="AX12" i="18"/>
  <c r="AY12" i="18"/>
  <c r="AZ12" i="18"/>
  <c r="AX13" i="18"/>
  <c r="AY13" i="18"/>
  <c r="AZ13" i="18"/>
  <c r="AX14" i="18"/>
  <c r="AY14" i="18"/>
  <c r="AZ14" i="18"/>
  <c r="AX15" i="18"/>
  <c r="AY15" i="18"/>
  <c r="AZ15" i="18"/>
  <c r="AX16" i="18"/>
  <c r="AY16" i="18"/>
  <c r="AZ16" i="18"/>
  <c r="AX17" i="18"/>
  <c r="AY17" i="18"/>
  <c r="AZ17" i="18"/>
  <c r="AX18" i="18"/>
  <c r="AY18" i="18"/>
  <c r="AZ18" i="18"/>
  <c r="AX19" i="18"/>
  <c r="AY19" i="18"/>
  <c r="AZ19" i="18"/>
  <c r="AX20" i="18"/>
  <c r="AY20" i="18"/>
  <c r="AZ20" i="18"/>
  <c r="AX21" i="18"/>
  <c r="AY21" i="18"/>
  <c r="AZ21" i="18"/>
  <c r="AX22" i="18"/>
  <c r="AY22" i="18"/>
  <c r="AZ22" i="18"/>
  <c r="AX23" i="18"/>
  <c r="AY23" i="18"/>
  <c r="AZ23" i="18"/>
  <c r="AX24" i="18"/>
  <c r="AY24" i="18"/>
  <c r="AZ24" i="18"/>
  <c r="AX25" i="18"/>
  <c r="AY25" i="18"/>
  <c r="AZ25" i="18"/>
  <c r="AX26" i="18"/>
  <c r="AY26" i="18"/>
  <c r="AZ26" i="18"/>
  <c r="AX27" i="18"/>
  <c r="AY27" i="18"/>
  <c r="AZ27" i="18"/>
  <c r="AX28" i="18"/>
  <c r="AY28" i="18"/>
  <c r="AZ28" i="18"/>
  <c r="AX29" i="18"/>
  <c r="AY29" i="18"/>
  <c r="AZ29" i="18"/>
  <c r="AX30" i="18"/>
  <c r="AY30" i="18"/>
  <c r="AZ30" i="18"/>
  <c r="AX31" i="18"/>
  <c r="AY31" i="18"/>
  <c r="AZ31" i="18"/>
  <c r="AX32" i="18"/>
  <c r="AY32" i="18"/>
  <c r="AZ32" i="18"/>
  <c r="AX33" i="18"/>
  <c r="AY33" i="18"/>
  <c r="AZ33" i="18"/>
  <c r="AX34" i="18"/>
  <c r="AY34" i="18"/>
  <c r="AZ34" i="18"/>
  <c r="AX35" i="18"/>
  <c r="AY35" i="18"/>
  <c r="AZ35" i="18"/>
  <c r="AX36" i="18"/>
  <c r="AY36" i="18"/>
  <c r="AZ36" i="18"/>
  <c r="AX37" i="18"/>
  <c r="AY37" i="18"/>
  <c r="AZ37" i="18"/>
  <c r="AX38" i="18"/>
  <c r="AY38" i="18"/>
  <c r="AZ38" i="18"/>
  <c r="AX39" i="18"/>
  <c r="AY39" i="18"/>
  <c r="AZ39" i="18"/>
  <c r="AX40" i="18"/>
  <c r="AY40" i="18"/>
  <c r="AZ40" i="18"/>
  <c r="AX41" i="18"/>
  <c r="AY41" i="18"/>
  <c r="AZ41" i="18"/>
  <c r="AX42" i="18"/>
  <c r="AY42" i="18"/>
  <c r="AZ42" i="18"/>
  <c r="AX43" i="18"/>
  <c r="AY43" i="18"/>
  <c r="AZ43" i="18"/>
  <c r="AX44" i="18"/>
  <c r="AY44" i="18"/>
  <c r="AZ44" i="18"/>
  <c r="AX45" i="18"/>
  <c r="AY45" i="18"/>
  <c r="AZ45" i="18"/>
  <c r="AX46" i="18"/>
  <c r="AY46" i="18"/>
  <c r="AZ46" i="18"/>
  <c r="AX47" i="18"/>
  <c r="AY47" i="18"/>
  <c r="AZ47" i="18"/>
  <c r="AX48" i="18"/>
  <c r="AY48" i="18"/>
  <c r="AZ48" i="18"/>
  <c r="AX49" i="18"/>
  <c r="AY49" i="18"/>
  <c r="AZ49" i="18"/>
  <c r="AX50" i="18"/>
  <c r="AY50" i="18"/>
  <c r="AZ50" i="18"/>
  <c r="AX51" i="18"/>
  <c r="AY51" i="18"/>
  <c r="AZ51" i="18"/>
  <c r="AX52" i="18"/>
  <c r="AY52" i="18"/>
  <c r="AZ52" i="18"/>
  <c r="AX53" i="18"/>
  <c r="AY53" i="18"/>
  <c r="AZ53" i="18"/>
  <c r="AX54" i="18"/>
  <c r="AY54" i="18"/>
  <c r="AZ54" i="18"/>
  <c r="AX55" i="18"/>
  <c r="AY55" i="18"/>
  <c r="AZ55" i="18"/>
  <c r="AX56" i="18"/>
  <c r="AY56" i="18"/>
  <c r="AZ56" i="18"/>
  <c r="AX57" i="18"/>
  <c r="AY57" i="18"/>
  <c r="AZ57" i="18"/>
  <c r="AX58" i="18"/>
  <c r="AY58" i="18"/>
  <c r="AZ58" i="18"/>
  <c r="AX59" i="18"/>
  <c r="AY59" i="18"/>
  <c r="AZ59" i="18"/>
  <c r="AX60" i="18"/>
  <c r="AY60" i="18"/>
  <c r="AZ60" i="18"/>
  <c r="AX61" i="18"/>
  <c r="AY61" i="18"/>
  <c r="AZ61" i="18"/>
  <c r="AX62" i="18"/>
  <c r="AY62" i="18"/>
  <c r="AZ62" i="18"/>
  <c r="AX63" i="18"/>
  <c r="AY63" i="18"/>
  <c r="AZ63" i="18"/>
  <c r="AX64" i="18"/>
  <c r="AY64" i="18"/>
  <c r="AZ64" i="18"/>
  <c r="AX65" i="18"/>
  <c r="AY65" i="18"/>
  <c r="AZ65" i="18"/>
  <c r="AX66" i="18"/>
  <c r="AY66" i="18"/>
  <c r="AZ66" i="18"/>
  <c r="AX67" i="18"/>
  <c r="AY67" i="18"/>
  <c r="AZ67" i="18"/>
  <c r="AX68" i="18"/>
  <c r="AY68" i="18"/>
  <c r="AZ68" i="18"/>
  <c r="AX69" i="18"/>
  <c r="AY69" i="18"/>
  <c r="AZ69" i="18"/>
  <c r="AX70" i="18"/>
  <c r="AY70" i="18"/>
  <c r="AZ70" i="18"/>
  <c r="AX71" i="18"/>
  <c r="AY71" i="18"/>
  <c r="AZ71" i="18"/>
  <c r="AX72" i="18"/>
  <c r="AY72" i="18"/>
  <c r="AZ72" i="18"/>
  <c r="AX73" i="18"/>
  <c r="AY73" i="18"/>
  <c r="AZ73" i="18"/>
  <c r="AX74" i="18"/>
  <c r="AY74" i="18"/>
  <c r="AZ74" i="18"/>
  <c r="AX75" i="18"/>
  <c r="AY75" i="18"/>
  <c r="AZ75" i="18"/>
  <c r="AX76" i="18"/>
  <c r="AY76" i="18"/>
  <c r="AZ76" i="18"/>
  <c r="AX77" i="18"/>
  <c r="AY77" i="18"/>
  <c r="AZ77" i="18"/>
  <c r="AX78" i="18"/>
  <c r="AY78" i="18"/>
  <c r="AZ78" i="18"/>
  <c r="AX79" i="18"/>
  <c r="AY79" i="18"/>
  <c r="AZ79" i="18"/>
  <c r="AX80" i="18"/>
  <c r="AY80" i="18"/>
  <c r="AZ80" i="18"/>
  <c r="AX81" i="18"/>
  <c r="AY81" i="18"/>
  <c r="AZ81" i="18"/>
  <c r="AX82" i="18"/>
  <c r="AY82" i="18"/>
  <c r="AZ82" i="18"/>
  <c r="AX83" i="18"/>
  <c r="AY83" i="18"/>
  <c r="AZ83" i="18"/>
  <c r="AX84" i="18"/>
  <c r="AY84" i="18"/>
  <c r="AZ84" i="18"/>
  <c r="AX85" i="18"/>
  <c r="AY85" i="18"/>
  <c r="AZ85" i="18"/>
  <c r="AX86" i="18"/>
  <c r="AY86" i="18"/>
  <c r="AZ86" i="18"/>
  <c r="AX87" i="18"/>
  <c r="AY87" i="18"/>
  <c r="AZ87" i="18"/>
  <c r="AX88" i="18"/>
  <c r="AY88" i="18"/>
  <c r="AZ88" i="18"/>
  <c r="AX89" i="18"/>
  <c r="AY89" i="18"/>
  <c r="AZ89" i="18"/>
  <c r="AX90" i="18"/>
  <c r="AY90" i="18"/>
  <c r="AZ90" i="18"/>
  <c r="AX91" i="18"/>
  <c r="AY91" i="18"/>
  <c r="AZ91" i="18"/>
  <c r="AX92" i="18"/>
  <c r="AY92" i="18"/>
  <c r="AZ92" i="18"/>
  <c r="AX93" i="18"/>
  <c r="AY93" i="18"/>
  <c r="AZ93" i="18"/>
  <c r="AX94" i="18"/>
  <c r="AY94" i="18"/>
  <c r="AZ94" i="18"/>
  <c r="AX95" i="18"/>
  <c r="AY95" i="18"/>
  <c r="AZ95" i="18"/>
  <c r="AX96" i="18"/>
  <c r="AY96" i="18"/>
  <c r="AZ96" i="18"/>
  <c r="AX97" i="18"/>
  <c r="AY97" i="18"/>
  <c r="AZ97" i="18"/>
  <c r="AX98" i="18"/>
  <c r="AY98" i="18"/>
  <c r="AZ98" i="18"/>
  <c r="AX99" i="18"/>
  <c r="AY99" i="18"/>
  <c r="AZ99" i="18"/>
  <c r="AX100" i="18"/>
  <c r="AY100" i="18"/>
  <c r="AZ100" i="18"/>
  <c r="AX101" i="18"/>
  <c r="AY101" i="18"/>
  <c r="AZ101" i="18"/>
  <c r="AX102" i="18"/>
  <c r="AY102" i="18"/>
  <c r="AZ102" i="18"/>
  <c r="AX103" i="18"/>
  <c r="AY103" i="18"/>
  <c r="AZ103" i="18"/>
  <c r="AX104" i="18"/>
  <c r="AY104" i="18"/>
  <c r="AZ104" i="18"/>
  <c r="AX105" i="18"/>
  <c r="AY105" i="18"/>
  <c r="AZ105" i="18"/>
  <c r="AX106" i="18"/>
  <c r="AY106" i="18"/>
  <c r="AZ106" i="18"/>
  <c r="AX107" i="18"/>
  <c r="AY107" i="18"/>
  <c r="AZ107" i="18"/>
  <c r="AX108" i="18"/>
  <c r="AY108" i="18"/>
  <c r="AZ108" i="18"/>
  <c r="AX109" i="18"/>
  <c r="AY109" i="18"/>
  <c r="AZ109" i="18"/>
  <c r="AX110" i="18"/>
  <c r="AY110" i="18"/>
  <c r="AZ110" i="18"/>
  <c r="AX111" i="18"/>
  <c r="AY111" i="18"/>
  <c r="AZ111" i="18"/>
  <c r="AX112" i="18"/>
  <c r="AY112" i="18"/>
  <c r="AZ112" i="18"/>
  <c r="AX113" i="18"/>
  <c r="AY113" i="18"/>
  <c r="AZ113" i="18"/>
  <c r="AX114" i="18"/>
  <c r="AY114" i="18"/>
  <c r="AZ114" i="18"/>
  <c r="AX115" i="18"/>
  <c r="AY115" i="18"/>
  <c r="AZ115" i="18"/>
  <c r="AX116" i="18"/>
  <c r="AY116" i="18"/>
  <c r="AZ116" i="18"/>
  <c r="AX117" i="18"/>
  <c r="AY117" i="18"/>
  <c r="AZ117" i="18"/>
  <c r="AX118" i="18"/>
  <c r="AY118" i="18"/>
  <c r="AZ118" i="18"/>
  <c r="AX119" i="18"/>
  <c r="AY119" i="18"/>
  <c r="AZ119" i="18"/>
  <c r="AX120" i="18"/>
  <c r="AY120" i="18"/>
  <c r="AZ120" i="18"/>
  <c r="AX121" i="18"/>
  <c r="AY121" i="18"/>
  <c r="AZ121" i="18"/>
  <c r="AX122" i="18"/>
  <c r="AY122" i="18"/>
  <c r="AZ122" i="18"/>
  <c r="AX123" i="18"/>
  <c r="AY123" i="18"/>
  <c r="AZ123" i="18"/>
  <c r="AX124" i="18"/>
  <c r="AY124" i="18"/>
  <c r="AZ124" i="18"/>
  <c r="AX125" i="18"/>
  <c r="AY125" i="18"/>
  <c r="AZ125" i="18"/>
  <c r="AX126" i="18"/>
  <c r="AY126" i="18"/>
  <c r="AZ126" i="18"/>
  <c r="AX127" i="18"/>
  <c r="AY127" i="18"/>
  <c r="AZ127" i="18"/>
  <c r="AX128" i="18"/>
  <c r="AY128" i="18"/>
  <c r="AZ128" i="18"/>
  <c r="AX129" i="18"/>
  <c r="AY129" i="18"/>
  <c r="AZ129" i="18"/>
  <c r="AX130" i="18"/>
  <c r="AY130" i="18"/>
  <c r="AZ130" i="18"/>
  <c r="AX131" i="18"/>
  <c r="AY131" i="18"/>
  <c r="AZ131" i="18"/>
  <c r="AX132" i="18"/>
  <c r="AY132" i="18"/>
  <c r="AZ132" i="18"/>
  <c r="AX133" i="18"/>
  <c r="AY133" i="18"/>
  <c r="AZ133" i="18"/>
  <c r="AX134" i="18"/>
  <c r="AY134" i="18"/>
  <c r="AZ134" i="18"/>
  <c r="AX135" i="18"/>
  <c r="AY135" i="18"/>
  <c r="AZ135" i="18"/>
  <c r="AX136" i="18"/>
  <c r="AY136" i="18"/>
  <c r="AZ136" i="18"/>
  <c r="AX137" i="18"/>
  <c r="AY137" i="18"/>
  <c r="AZ137" i="18"/>
  <c r="AX138" i="18"/>
  <c r="AY138" i="18"/>
  <c r="AZ138" i="18"/>
  <c r="AX139" i="18"/>
  <c r="AY139" i="18"/>
  <c r="AZ139" i="18"/>
  <c r="AX140" i="18"/>
  <c r="AY140" i="18"/>
  <c r="AZ140" i="18"/>
  <c r="AX141" i="18"/>
  <c r="AY141" i="18"/>
  <c r="AZ141" i="18"/>
  <c r="AX142" i="18"/>
  <c r="AY142" i="18"/>
  <c r="AZ142" i="18"/>
  <c r="AX143" i="18"/>
  <c r="AY143" i="18"/>
  <c r="AZ143" i="18"/>
  <c r="AX144" i="18"/>
  <c r="AY144" i="18"/>
  <c r="AZ144" i="18"/>
  <c r="AX145" i="18"/>
  <c r="AY145" i="18"/>
  <c r="AZ145" i="18"/>
  <c r="AX146" i="18"/>
  <c r="AY146" i="18"/>
  <c r="AZ146" i="18"/>
  <c r="AX147" i="18"/>
  <c r="AY147" i="18"/>
  <c r="AZ147" i="18"/>
  <c r="AX148" i="18"/>
  <c r="AY148" i="18"/>
  <c r="AZ148" i="18"/>
  <c r="AX149" i="18"/>
  <c r="AY149" i="18"/>
  <c r="AZ149" i="18"/>
  <c r="AX150" i="18"/>
  <c r="AY150" i="18"/>
  <c r="AZ150" i="18"/>
  <c r="AX151" i="18"/>
  <c r="AY151" i="18"/>
  <c r="AZ151" i="18"/>
  <c r="AZ2" i="18"/>
  <c r="AY2" i="18"/>
  <c r="AX2" i="18"/>
  <c r="H20" i="7"/>
  <c r="I20" i="7"/>
  <c r="J20" i="7"/>
  <c r="J19" i="7"/>
  <c r="I19" i="7"/>
  <c r="H19" i="7"/>
  <c r="J18" i="7"/>
  <c r="I18" i="7"/>
  <c r="H18" i="7"/>
  <c r="J17" i="7"/>
  <c r="I17" i="7"/>
  <c r="H17" i="7"/>
  <c r="J16" i="7"/>
  <c r="I16" i="7"/>
  <c r="H16" i="7"/>
  <c r="J15" i="7"/>
  <c r="I15" i="7"/>
  <c r="H15" i="7"/>
  <c r="J14" i="7"/>
  <c r="I14" i="7"/>
  <c r="H14" i="7"/>
  <c r="J13" i="7"/>
  <c r="I13" i="7"/>
  <c r="H13" i="7"/>
  <c r="J12" i="7"/>
  <c r="I12" i="7"/>
  <c r="H12" i="7"/>
  <c r="J11" i="7"/>
  <c r="I11" i="7"/>
  <c r="H11" i="7"/>
  <c r="J10" i="7"/>
  <c r="I10" i="7"/>
  <c r="H10" i="7"/>
  <c r="J9" i="7"/>
  <c r="I9" i="7"/>
  <c r="H9" i="7"/>
  <c r="J8" i="7"/>
  <c r="I8" i="7"/>
  <c r="H8" i="7"/>
  <c r="J7" i="7"/>
  <c r="I7" i="7"/>
  <c r="H7" i="7"/>
  <c r="J6" i="7"/>
  <c r="I6" i="7"/>
  <c r="H6" i="7"/>
  <c r="J5" i="7"/>
  <c r="I5" i="7"/>
  <c r="H5" i="7"/>
  <c r="J4" i="7"/>
  <c r="I4" i="7"/>
  <c r="H4" i="7"/>
  <c r="J3" i="7"/>
  <c r="I3" i="7"/>
  <c r="H3" i="7"/>
  <c r="S7" i="7"/>
  <c r="D20" i="7"/>
  <c r="D4" i="7"/>
  <c r="D5" i="7"/>
  <c r="D6" i="7"/>
  <c r="D7" i="7"/>
  <c r="D8" i="7"/>
  <c r="D9" i="7"/>
  <c r="D10" i="7"/>
  <c r="D11" i="7"/>
  <c r="D12" i="7"/>
  <c r="D13" i="7"/>
  <c r="D14" i="7"/>
  <c r="D15" i="7"/>
  <c r="D16" i="7"/>
  <c r="D17" i="7"/>
  <c r="D18" i="7"/>
  <c r="D19" i="7"/>
  <c r="D3" i="7"/>
  <c r="AO3" i="18"/>
  <c r="AP3" i="18"/>
  <c r="AQ3" i="18"/>
  <c r="AO4" i="18"/>
  <c r="AP4" i="18"/>
  <c r="AQ4" i="18"/>
  <c r="AO5" i="18"/>
  <c r="AP5" i="18"/>
  <c r="AQ5" i="18"/>
  <c r="AO6" i="18"/>
  <c r="AP6" i="18"/>
  <c r="AQ6" i="18"/>
  <c r="AO7" i="18"/>
  <c r="AP7" i="18"/>
  <c r="AQ7" i="18"/>
  <c r="AO8" i="18"/>
  <c r="AP8" i="18"/>
  <c r="AQ8" i="18"/>
  <c r="AO9" i="18"/>
  <c r="AP9" i="18"/>
  <c r="AQ9" i="18"/>
  <c r="AO10" i="18"/>
  <c r="AP10" i="18"/>
  <c r="AQ10" i="18"/>
  <c r="AO11" i="18"/>
  <c r="AP11" i="18"/>
  <c r="AQ11" i="18"/>
  <c r="AO12" i="18"/>
  <c r="AP12" i="18"/>
  <c r="AQ12" i="18"/>
  <c r="AO13" i="18"/>
  <c r="AP13" i="18"/>
  <c r="AQ13" i="18"/>
  <c r="AO14" i="18"/>
  <c r="AP14" i="18"/>
  <c r="AQ14" i="18"/>
  <c r="AO15" i="18"/>
  <c r="AP15" i="18"/>
  <c r="AQ15" i="18"/>
  <c r="AO16" i="18"/>
  <c r="AP16" i="18"/>
  <c r="AQ16" i="18"/>
  <c r="AO17" i="18"/>
  <c r="AP17" i="18"/>
  <c r="AQ17" i="18"/>
  <c r="AO18" i="18"/>
  <c r="AP18" i="18"/>
  <c r="AQ18" i="18"/>
  <c r="AO19" i="18"/>
  <c r="AP19" i="18"/>
  <c r="AQ19" i="18"/>
  <c r="AO20" i="18"/>
  <c r="AP20" i="18"/>
  <c r="AQ20" i="18"/>
  <c r="AO21" i="18"/>
  <c r="AP21" i="18"/>
  <c r="AQ21" i="18"/>
  <c r="AO22" i="18"/>
  <c r="AP22" i="18"/>
  <c r="AQ22" i="18"/>
  <c r="AO23" i="18"/>
  <c r="AP23" i="18"/>
  <c r="AQ23" i="18"/>
  <c r="AO24" i="18"/>
  <c r="AP24" i="18"/>
  <c r="AQ24" i="18"/>
  <c r="AO25" i="18"/>
  <c r="AP25" i="18"/>
  <c r="AQ25" i="18"/>
  <c r="AO26" i="18"/>
  <c r="AP26" i="18"/>
  <c r="AQ26" i="18"/>
  <c r="AO27" i="18"/>
  <c r="AP27" i="18"/>
  <c r="AQ27" i="18"/>
  <c r="AO28" i="18"/>
  <c r="AP28" i="18"/>
  <c r="AQ28" i="18"/>
  <c r="AO29" i="18"/>
  <c r="AP29" i="18"/>
  <c r="AQ29" i="18"/>
  <c r="AO30" i="18"/>
  <c r="AP30" i="18"/>
  <c r="AQ30" i="18"/>
  <c r="AO31" i="18"/>
  <c r="AP31" i="18"/>
  <c r="AQ31" i="18"/>
  <c r="AO32" i="18"/>
  <c r="AP32" i="18"/>
  <c r="AQ32" i="18"/>
  <c r="AO33" i="18"/>
  <c r="AP33" i="18"/>
  <c r="AQ33" i="18"/>
  <c r="AO34" i="18"/>
  <c r="AP34" i="18"/>
  <c r="AQ34" i="18"/>
  <c r="AO35" i="18"/>
  <c r="AP35" i="18"/>
  <c r="AQ35" i="18"/>
  <c r="AO36" i="18"/>
  <c r="AP36" i="18"/>
  <c r="AQ36" i="18"/>
  <c r="AO37" i="18"/>
  <c r="AP37" i="18"/>
  <c r="AQ37" i="18"/>
  <c r="AO38" i="18"/>
  <c r="AP38" i="18"/>
  <c r="AQ38" i="18"/>
  <c r="AO39" i="18"/>
  <c r="AP39" i="18"/>
  <c r="AQ39" i="18"/>
  <c r="AO40" i="18"/>
  <c r="AP40" i="18"/>
  <c r="AQ40" i="18"/>
  <c r="AO41" i="18"/>
  <c r="AP41" i="18"/>
  <c r="AQ41" i="18"/>
  <c r="AO42" i="18"/>
  <c r="AP42" i="18"/>
  <c r="AQ42" i="18"/>
  <c r="AO43" i="18"/>
  <c r="AP43" i="18"/>
  <c r="AQ43" i="18"/>
  <c r="AO44" i="18"/>
  <c r="AP44" i="18"/>
  <c r="AQ44" i="18"/>
  <c r="AO45" i="18"/>
  <c r="AP45" i="18"/>
  <c r="AQ45" i="18"/>
  <c r="AO46" i="18"/>
  <c r="AP46" i="18"/>
  <c r="AQ46" i="18"/>
  <c r="AO47" i="18"/>
  <c r="AP47" i="18"/>
  <c r="AQ47" i="18"/>
  <c r="AO48" i="18"/>
  <c r="AP48" i="18"/>
  <c r="AQ48" i="18"/>
  <c r="AO49" i="18"/>
  <c r="AP49" i="18"/>
  <c r="AQ49" i="18"/>
  <c r="AO50" i="18"/>
  <c r="AP50" i="18"/>
  <c r="AQ50" i="18"/>
  <c r="AO51" i="18"/>
  <c r="AP51" i="18"/>
  <c r="AQ51" i="18"/>
  <c r="AO52" i="18"/>
  <c r="AP52" i="18"/>
  <c r="AQ52" i="18"/>
  <c r="AO53" i="18"/>
  <c r="AP53" i="18"/>
  <c r="AQ53" i="18"/>
  <c r="AO54" i="18"/>
  <c r="AP54" i="18"/>
  <c r="AQ54" i="18"/>
  <c r="AO55" i="18"/>
  <c r="AP55" i="18"/>
  <c r="AQ55" i="18"/>
  <c r="AO56" i="18"/>
  <c r="AP56" i="18"/>
  <c r="AQ56" i="18"/>
  <c r="AO57" i="18"/>
  <c r="AP57" i="18"/>
  <c r="AQ57" i="18"/>
  <c r="AO58" i="18"/>
  <c r="AP58" i="18"/>
  <c r="AQ58" i="18"/>
  <c r="AO59" i="18"/>
  <c r="AP59" i="18"/>
  <c r="AQ59" i="18"/>
  <c r="AO60" i="18"/>
  <c r="AP60" i="18"/>
  <c r="AQ60" i="18"/>
  <c r="AO61" i="18"/>
  <c r="AP61" i="18"/>
  <c r="AQ61" i="18"/>
  <c r="AO62" i="18"/>
  <c r="AP62" i="18"/>
  <c r="AQ62" i="18"/>
  <c r="AO63" i="18"/>
  <c r="AP63" i="18"/>
  <c r="AQ63" i="18"/>
  <c r="AO64" i="18"/>
  <c r="AP64" i="18"/>
  <c r="AQ64" i="18"/>
  <c r="AO65" i="18"/>
  <c r="AP65" i="18"/>
  <c r="AQ65" i="18"/>
  <c r="AO66" i="18"/>
  <c r="AP66" i="18"/>
  <c r="AQ66" i="18"/>
  <c r="AO67" i="18"/>
  <c r="AP67" i="18"/>
  <c r="AQ67" i="18"/>
  <c r="AO68" i="18"/>
  <c r="AP68" i="18"/>
  <c r="AQ68" i="18"/>
  <c r="AO69" i="18"/>
  <c r="AP69" i="18"/>
  <c r="AQ69" i="18"/>
  <c r="AO70" i="18"/>
  <c r="AP70" i="18"/>
  <c r="AQ70" i="18"/>
  <c r="AO71" i="18"/>
  <c r="AP71" i="18"/>
  <c r="AQ71" i="18"/>
  <c r="AO72" i="18"/>
  <c r="AP72" i="18"/>
  <c r="AQ72" i="18"/>
  <c r="AO73" i="18"/>
  <c r="AP73" i="18"/>
  <c r="AQ73" i="18"/>
  <c r="AO74" i="18"/>
  <c r="AP74" i="18"/>
  <c r="AQ74" i="18"/>
  <c r="AO75" i="18"/>
  <c r="AP75" i="18"/>
  <c r="AQ75" i="18"/>
  <c r="AO76" i="18"/>
  <c r="AP76" i="18"/>
  <c r="AQ76" i="18"/>
  <c r="AO77" i="18"/>
  <c r="AP77" i="18"/>
  <c r="AQ77" i="18"/>
  <c r="AO78" i="18"/>
  <c r="AP78" i="18"/>
  <c r="AQ78" i="18"/>
  <c r="AO79" i="18"/>
  <c r="AP79" i="18"/>
  <c r="AQ79" i="18"/>
  <c r="AO80" i="18"/>
  <c r="AP80" i="18"/>
  <c r="AQ80" i="18"/>
  <c r="AO81" i="18"/>
  <c r="AP81" i="18"/>
  <c r="AQ81" i="18"/>
  <c r="AO82" i="18"/>
  <c r="AP82" i="18"/>
  <c r="AQ82" i="18"/>
  <c r="AO83" i="18"/>
  <c r="AP83" i="18"/>
  <c r="AQ83" i="18"/>
  <c r="AO84" i="18"/>
  <c r="AP84" i="18"/>
  <c r="AQ84" i="18"/>
  <c r="AO85" i="18"/>
  <c r="AP85" i="18"/>
  <c r="AQ85" i="18"/>
  <c r="AO86" i="18"/>
  <c r="AP86" i="18"/>
  <c r="AQ86" i="18"/>
  <c r="AO87" i="18"/>
  <c r="AP87" i="18"/>
  <c r="AQ87" i="18"/>
  <c r="AO88" i="18"/>
  <c r="AP88" i="18"/>
  <c r="AQ88" i="18"/>
  <c r="AO89" i="18"/>
  <c r="AP89" i="18"/>
  <c r="AQ89" i="18"/>
  <c r="AO90" i="18"/>
  <c r="AP90" i="18"/>
  <c r="AQ90" i="18"/>
  <c r="AO91" i="18"/>
  <c r="AP91" i="18"/>
  <c r="AQ91" i="18"/>
  <c r="AO92" i="18"/>
  <c r="AP92" i="18"/>
  <c r="AQ92" i="18"/>
  <c r="AO93" i="18"/>
  <c r="AP93" i="18"/>
  <c r="AQ93" i="18"/>
  <c r="AO94" i="18"/>
  <c r="AP94" i="18"/>
  <c r="AQ94" i="18"/>
  <c r="AO95" i="18"/>
  <c r="AP95" i="18"/>
  <c r="AQ95" i="18"/>
  <c r="AO96" i="18"/>
  <c r="AP96" i="18"/>
  <c r="AQ96" i="18"/>
  <c r="AO97" i="18"/>
  <c r="AP97" i="18"/>
  <c r="AQ97" i="18"/>
  <c r="AO98" i="18"/>
  <c r="AP98" i="18"/>
  <c r="AQ98" i="18"/>
  <c r="AO99" i="18"/>
  <c r="AP99" i="18"/>
  <c r="AQ99" i="18"/>
  <c r="AO100" i="18"/>
  <c r="AP100" i="18"/>
  <c r="AQ100" i="18"/>
  <c r="AO101" i="18"/>
  <c r="AP101" i="18"/>
  <c r="AQ101" i="18"/>
  <c r="AO102" i="18"/>
  <c r="AP102" i="18"/>
  <c r="AQ102" i="18"/>
  <c r="AO103" i="18"/>
  <c r="AP103" i="18"/>
  <c r="AQ103" i="18"/>
  <c r="AO104" i="18"/>
  <c r="AP104" i="18"/>
  <c r="AQ104" i="18"/>
  <c r="AO105" i="18"/>
  <c r="AP105" i="18"/>
  <c r="AQ105" i="18"/>
  <c r="AO106" i="18"/>
  <c r="AP106" i="18"/>
  <c r="AQ106" i="18"/>
  <c r="AO107" i="18"/>
  <c r="AP107" i="18"/>
  <c r="AQ107" i="18"/>
  <c r="AO108" i="18"/>
  <c r="AP108" i="18"/>
  <c r="AQ108" i="18"/>
  <c r="AO109" i="18"/>
  <c r="AP109" i="18"/>
  <c r="AQ109" i="18"/>
  <c r="AO110" i="18"/>
  <c r="AP110" i="18"/>
  <c r="AQ110" i="18"/>
  <c r="AO111" i="18"/>
  <c r="AP111" i="18"/>
  <c r="AQ111" i="18"/>
  <c r="AO112" i="18"/>
  <c r="AP112" i="18"/>
  <c r="AQ112" i="18"/>
  <c r="AO113" i="18"/>
  <c r="AP113" i="18"/>
  <c r="AQ113" i="18"/>
  <c r="AO114" i="18"/>
  <c r="AP114" i="18"/>
  <c r="AQ114" i="18"/>
  <c r="AO115" i="18"/>
  <c r="AP115" i="18"/>
  <c r="AQ115" i="18"/>
  <c r="AO116" i="18"/>
  <c r="AP116" i="18"/>
  <c r="AQ116" i="18"/>
  <c r="AO117" i="18"/>
  <c r="AP117" i="18"/>
  <c r="AQ117" i="18"/>
  <c r="AO118" i="18"/>
  <c r="AP118" i="18"/>
  <c r="AQ118" i="18"/>
  <c r="AO119" i="18"/>
  <c r="AP119" i="18"/>
  <c r="AQ119" i="18"/>
  <c r="AO120" i="18"/>
  <c r="AP120" i="18"/>
  <c r="AQ120" i="18"/>
  <c r="AO121" i="18"/>
  <c r="AP121" i="18"/>
  <c r="AQ121" i="18"/>
  <c r="AO122" i="18"/>
  <c r="AP122" i="18"/>
  <c r="AQ122" i="18"/>
  <c r="AO123" i="18"/>
  <c r="AP123" i="18"/>
  <c r="AQ123" i="18"/>
  <c r="AO124" i="18"/>
  <c r="AP124" i="18"/>
  <c r="AQ124" i="18"/>
  <c r="AO125" i="18"/>
  <c r="AP125" i="18"/>
  <c r="AQ125" i="18"/>
  <c r="AO126" i="18"/>
  <c r="AP126" i="18"/>
  <c r="AQ126" i="18"/>
  <c r="AO127" i="18"/>
  <c r="AP127" i="18"/>
  <c r="AQ127" i="18"/>
  <c r="AO128" i="18"/>
  <c r="AP128" i="18"/>
  <c r="AQ128" i="18"/>
  <c r="AO129" i="18"/>
  <c r="AP129" i="18"/>
  <c r="AQ129" i="18"/>
  <c r="AO130" i="18"/>
  <c r="AP130" i="18"/>
  <c r="AQ130" i="18"/>
  <c r="AO131" i="18"/>
  <c r="AP131" i="18"/>
  <c r="AQ131" i="18"/>
  <c r="AO132" i="18"/>
  <c r="AP132" i="18"/>
  <c r="AQ132" i="18"/>
  <c r="AO133" i="18"/>
  <c r="AP133" i="18"/>
  <c r="AQ133" i="18"/>
  <c r="AO134" i="18"/>
  <c r="AP134" i="18"/>
  <c r="AQ134" i="18"/>
  <c r="AO135" i="18"/>
  <c r="AP135" i="18"/>
  <c r="AQ135" i="18"/>
  <c r="AO136" i="18"/>
  <c r="AP136" i="18"/>
  <c r="AQ136" i="18"/>
  <c r="AO137" i="18"/>
  <c r="AP137" i="18"/>
  <c r="AQ137" i="18"/>
  <c r="AO138" i="18"/>
  <c r="AP138" i="18"/>
  <c r="AQ138" i="18"/>
  <c r="AO139" i="18"/>
  <c r="AP139" i="18"/>
  <c r="AQ139" i="18"/>
  <c r="AO140" i="18"/>
  <c r="AP140" i="18"/>
  <c r="AQ140" i="18"/>
  <c r="AO141" i="18"/>
  <c r="AP141" i="18"/>
  <c r="AQ141" i="18"/>
  <c r="AO142" i="18"/>
  <c r="AP142" i="18"/>
  <c r="AQ142" i="18"/>
  <c r="AO143" i="18"/>
  <c r="AP143" i="18"/>
  <c r="AQ143" i="18"/>
  <c r="AO144" i="18"/>
  <c r="AP144" i="18"/>
  <c r="AQ144" i="18"/>
  <c r="AO145" i="18"/>
  <c r="AP145" i="18"/>
  <c r="AQ145" i="18"/>
  <c r="AO146" i="18"/>
  <c r="AP146" i="18"/>
  <c r="AQ146" i="18"/>
  <c r="AO147" i="18"/>
  <c r="AP147" i="18"/>
  <c r="AQ147" i="18"/>
  <c r="AO148" i="18"/>
  <c r="AP148" i="18"/>
  <c r="AQ148" i="18"/>
  <c r="AO149" i="18"/>
  <c r="AP149" i="18"/>
  <c r="AQ149" i="18"/>
  <c r="AO150" i="18"/>
  <c r="AP150" i="18"/>
  <c r="AQ150" i="18"/>
  <c r="AO151" i="18"/>
  <c r="AP151" i="18"/>
  <c r="AQ151" i="18"/>
  <c r="AQ2" i="18"/>
  <c r="AP2" i="18"/>
  <c r="AO2" i="18"/>
  <c r="AA7" i="20"/>
  <c r="AA9" i="20"/>
  <c r="AA10" i="20"/>
  <c r="Y15" i="20"/>
  <c r="AA17" i="20"/>
  <c r="Y18" i="20"/>
  <c r="AA23" i="20"/>
  <c r="AA25" i="20"/>
  <c r="AA26" i="20"/>
  <c r="Z31" i="20"/>
  <c r="AA33" i="20"/>
  <c r="AA34" i="20"/>
  <c r="Z39" i="20"/>
  <c r="AA41" i="20"/>
  <c r="Z42" i="20"/>
  <c r="AA47" i="20"/>
  <c r="AA49" i="20"/>
  <c r="AA50" i="20"/>
  <c r="AA55" i="20"/>
  <c r="AA57" i="20"/>
  <c r="AA58" i="20"/>
  <c r="AA63" i="20"/>
  <c r="AA65" i="20"/>
  <c r="AA66" i="20"/>
  <c r="AA71" i="20"/>
  <c r="AA73" i="20"/>
  <c r="Z74" i="20"/>
  <c r="Y79" i="20"/>
  <c r="AA81" i="20"/>
  <c r="Y82" i="20"/>
  <c r="AA87" i="20"/>
  <c r="AA89" i="20"/>
  <c r="AA90" i="20"/>
  <c r="Z95" i="20"/>
  <c r="Y96" i="20"/>
  <c r="AA97" i="20"/>
  <c r="Y98" i="20"/>
  <c r="AA100" i="20"/>
  <c r="AA101" i="20"/>
  <c r="AA2" i="20"/>
  <c r="Y101" i="20"/>
  <c r="R101" i="20"/>
  <c r="Q101" i="20"/>
  <c r="P101" i="20"/>
  <c r="M101" i="20"/>
  <c r="L101" i="20"/>
  <c r="K101" i="20"/>
  <c r="R100" i="20"/>
  <c r="Q100" i="20"/>
  <c r="P100" i="20"/>
  <c r="M100" i="20"/>
  <c r="L100" i="20"/>
  <c r="K100" i="20"/>
  <c r="AA99" i="20"/>
  <c r="Z99" i="20"/>
  <c r="Y99" i="20"/>
  <c r="R99" i="20"/>
  <c r="Q99" i="20"/>
  <c r="P99" i="20"/>
  <c r="M99" i="20"/>
  <c r="L99" i="20"/>
  <c r="K99" i="20"/>
  <c r="R98" i="20"/>
  <c r="Q98" i="20"/>
  <c r="P98" i="20"/>
  <c r="M98" i="20"/>
  <c r="L98" i="20"/>
  <c r="K98" i="20"/>
  <c r="R97" i="20"/>
  <c r="Q97" i="20"/>
  <c r="P97" i="20"/>
  <c r="M97" i="20"/>
  <c r="L97" i="20"/>
  <c r="K97" i="20"/>
  <c r="AA96" i="20"/>
  <c r="Z96" i="20"/>
  <c r="R96" i="20"/>
  <c r="Q96" i="20"/>
  <c r="P96" i="20"/>
  <c r="M96" i="20"/>
  <c r="L96" i="20"/>
  <c r="K96" i="20"/>
  <c r="AA95" i="20"/>
  <c r="Y95" i="20"/>
  <c r="R95" i="20"/>
  <c r="Q95" i="20"/>
  <c r="P95" i="20"/>
  <c r="M95" i="20"/>
  <c r="L95" i="20"/>
  <c r="K95" i="20"/>
  <c r="AA94" i="20"/>
  <c r="Z94" i="20"/>
  <c r="Y94" i="20"/>
  <c r="R94" i="20"/>
  <c r="Q94" i="20"/>
  <c r="P94" i="20"/>
  <c r="M94" i="20"/>
  <c r="L94" i="20"/>
  <c r="K94" i="20"/>
  <c r="AA93" i="20"/>
  <c r="Z93" i="20"/>
  <c r="Y93" i="20"/>
  <c r="R93" i="20"/>
  <c r="Q93" i="20"/>
  <c r="P93" i="20"/>
  <c r="M93" i="20"/>
  <c r="L93" i="20"/>
  <c r="K93" i="20"/>
  <c r="AA92" i="20"/>
  <c r="Z92" i="20"/>
  <c r="Y92" i="20"/>
  <c r="R92" i="20"/>
  <c r="Q92" i="20"/>
  <c r="P92" i="20"/>
  <c r="M92" i="20"/>
  <c r="L92" i="20"/>
  <c r="K92" i="20"/>
  <c r="AA91" i="20"/>
  <c r="Z91" i="20"/>
  <c r="Y91" i="20"/>
  <c r="R91" i="20"/>
  <c r="Q91" i="20"/>
  <c r="P91" i="20"/>
  <c r="M91" i="20"/>
  <c r="L91" i="20"/>
  <c r="K91" i="20"/>
  <c r="R90" i="20"/>
  <c r="Q90" i="20"/>
  <c r="P90" i="20"/>
  <c r="M90" i="20"/>
  <c r="L90" i="20"/>
  <c r="K90" i="20"/>
  <c r="R89" i="20"/>
  <c r="Q89" i="20"/>
  <c r="P89" i="20"/>
  <c r="M89" i="20"/>
  <c r="L89" i="20"/>
  <c r="K89" i="20"/>
  <c r="AA88" i="20"/>
  <c r="Z88" i="20"/>
  <c r="Y88" i="20"/>
  <c r="R88" i="20"/>
  <c r="Q88" i="20"/>
  <c r="P88" i="20"/>
  <c r="M88" i="20"/>
  <c r="L88" i="20"/>
  <c r="K88" i="20"/>
  <c r="R87" i="20"/>
  <c r="Q87" i="20"/>
  <c r="P87" i="20"/>
  <c r="M87" i="20"/>
  <c r="L87" i="20"/>
  <c r="K87" i="20"/>
  <c r="AA86" i="20"/>
  <c r="Z86" i="20"/>
  <c r="Y86" i="20"/>
  <c r="R86" i="20"/>
  <c r="Q86" i="20"/>
  <c r="P86" i="20"/>
  <c r="M86" i="20"/>
  <c r="L86" i="20"/>
  <c r="K86" i="20"/>
  <c r="AA85" i="20"/>
  <c r="Z85" i="20"/>
  <c r="Y85" i="20"/>
  <c r="R85" i="20"/>
  <c r="Q85" i="20"/>
  <c r="P85" i="20"/>
  <c r="M85" i="20"/>
  <c r="L85" i="20"/>
  <c r="K85" i="20"/>
  <c r="AA84" i="20"/>
  <c r="Z84" i="20"/>
  <c r="Y84" i="20"/>
  <c r="R84" i="20"/>
  <c r="Q84" i="20"/>
  <c r="P84" i="20"/>
  <c r="M84" i="20"/>
  <c r="L84" i="20"/>
  <c r="K84" i="20"/>
  <c r="AA83" i="20"/>
  <c r="Z83" i="20"/>
  <c r="Y83" i="20"/>
  <c r="R83" i="20"/>
  <c r="Q83" i="20"/>
  <c r="P83" i="20"/>
  <c r="M83" i="20"/>
  <c r="L83" i="20"/>
  <c r="K83" i="20"/>
  <c r="R82" i="20"/>
  <c r="Q82" i="20"/>
  <c r="P82" i="20"/>
  <c r="M82" i="20"/>
  <c r="L82" i="20"/>
  <c r="K82" i="20"/>
  <c r="R81" i="20"/>
  <c r="Q81" i="20"/>
  <c r="P81" i="20"/>
  <c r="M81" i="20"/>
  <c r="L81" i="20"/>
  <c r="K81" i="20"/>
  <c r="AA80" i="20"/>
  <c r="Z80" i="20"/>
  <c r="Y80" i="20"/>
  <c r="R80" i="20"/>
  <c r="Q80" i="20"/>
  <c r="P80" i="20"/>
  <c r="M80" i="20"/>
  <c r="L80" i="20"/>
  <c r="K80" i="20"/>
  <c r="AA79" i="20"/>
  <c r="Z79" i="20"/>
  <c r="R79" i="20"/>
  <c r="Q79" i="20"/>
  <c r="P79" i="20"/>
  <c r="M79" i="20"/>
  <c r="L79" i="20"/>
  <c r="K79" i="20"/>
  <c r="AA78" i="20"/>
  <c r="Z78" i="20"/>
  <c r="Y78" i="20"/>
  <c r="R78" i="20"/>
  <c r="Q78" i="20"/>
  <c r="P78" i="20"/>
  <c r="M78" i="20"/>
  <c r="L78" i="20"/>
  <c r="K78" i="20"/>
  <c r="AA77" i="20"/>
  <c r="Z77" i="20"/>
  <c r="Y77" i="20"/>
  <c r="R77" i="20"/>
  <c r="Q77" i="20"/>
  <c r="P77" i="20"/>
  <c r="M77" i="20"/>
  <c r="L77" i="20"/>
  <c r="K77" i="20"/>
  <c r="AA76" i="20"/>
  <c r="Z76" i="20"/>
  <c r="Y76" i="20"/>
  <c r="R76" i="20"/>
  <c r="Q76" i="20"/>
  <c r="P76" i="20"/>
  <c r="M76" i="20"/>
  <c r="L76" i="20"/>
  <c r="K76" i="20"/>
  <c r="AA75" i="20"/>
  <c r="Z75" i="20"/>
  <c r="Y75" i="20"/>
  <c r="R75" i="20"/>
  <c r="Q75" i="20"/>
  <c r="P75" i="20"/>
  <c r="M75" i="20"/>
  <c r="L75" i="20"/>
  <c r="K75" i="20"/>
  <c r="R74" i="20"/>
  <c r="Q74" i="20"/>
  <c r="P74" i="20"/>
  <c r="M74" i="20"/>
  <c r="L74" i="20"/>
  <c r="K74" i="20"/>
  <c r="R73" i="20"/>
  <c r="Q73" i="20"/>
  <c r="P73" i="20"/>
  <c r="M73" i="20"/>
  <c r="L73" i="20"/>
  <c r="K73" i="20"/>
  <c r="AA72" i="20"/>
  <c r="Z72" i="20"/>
  <c r="Y72" i="20"/>
  <c r="R72" i="20"/>
  <c r="Q72" i="20"/>
  <c r="P72" i="20"/>
  <c r="M72" i="20"/>
  <c r="L72" i="20"/>
  <c r="K72" i="20"/>
  <c r="Z71" i="20"/>
  <c r="R71" i="20"/>
  <c r="Q71" i="20"/>
  <c r="P71" i="20"/>
  <c r="M71" i="20"/>
  <c r="L71" i="20"/>
  <c r="K71" i="20"/>
  <c r="AA70" i="20"/>
  <c r="Z70" i="20"/>
  <c r="Y70" i="20"/>
  <c r="R70" i="20"/>
  <c r="Q70" i="20"/>
  <c r="P70" i="20"/>
  <c r="M70" i="20"/>
  <c r="L70" i="20"/>
  <c r="K70" i="20"/>
  <c r="AA69" i="20"/>
  <c r="Z69" i="20"/>
  <c r="Y69" i="20"/>
  <c r="R69" i="20"/>
  <c r="Q69" i="20"/>
  <c r="P69" i="20"/>
  <c r="M69" i="20"/>
  <c r="L69" i="20"/>
  <c r="K69" i="20"/>
  <c r="AA68" i="20"/>
  <c r="Z68" i="20"/>
  <c r="Y68" i="20"/>
  <c r="R68" i="20"/>
  <c r="Q68" i="20"/>
  <c r="P68" i="20"/>
  <c r="M68" i="20"/>
  <c r="L68" i="20"/>
  <c r="K68" i="20"/>
  <c r="AA67" i="20"/>
  <c r="Z67" i="20"/>
  <c r="Y67" i="20"/>
  <c r="R67" i="20"/>
  <c r="Q67" i="20"/>
  <c r="P67" i="20"/>
  <c r="M67" i="20"/>
  <c r="L67" i="20"/>
  <c r="K67" i="20"/>
  <c r="R66" i="20"/>
  <c r="Q66" i="20"/>
  <c r="P66" i="20"/>
  <c r="M66" i="20"/>
  <c r="L66" i="20"/>
  <c r="K66" i="20"/>
  <c r="R65" i="20"/>
  <c r="Q65" i="20"/>
  <c r="P65" i="20"/>
  <c r="M65" i="20"/>
  <c r="L65" i="20"/>
  <c r="K65" i="20"/>
  <c r="AA64" i="20"/>
  <c r="Z64" i="20"/>
  <c r="Y64" i="20"/>
  <c r="R64" i="20"/>
  <c r="Q64" i="20"/>
  <c r="P64" i="20"/>
  <c r="M64" i="20"/>
  <c r="L64" i="20"/>
  <c r="K64" i="20"/>
  <c r="R63" i="20"/>
  <c r="Q63" i="20"/>
  <c r="P63" i="20"/>
  <c r="M63" i="20"/>
  <c r="L63" i="20"/>
  <c r="K63" i="20"/>
  <c r="AA62" i="20"/>
  <c r="Z62" i="20"/>
  <c r="Y62" i="20"/>
  <c r="R62" i="20"/>
  <c r="Q62" i="20"/>
  <c r="P62" i="20"/>
  <c r="M62" i="20"/>
  <c r="L62" i="20"/>
  <c r="K62" i="20"/>
  <c r="AA61" i="20"/>
  <c r="Z61" i="20"/>
  <c r="Y61" i="20"/>
  <c r="R61" i="20"/>
  <c r="Q61" i="20"/>
  <c r="P61" i="20"/>
  <c r="M61" i="20"/>
  <c r="L61" i="20"/>
  <c r="K61" i="20"/>
  <c r="AA60" i="20"/>
  <c r="Z60" i="20"/>
  <c r="Y60" i="20"/>
  <c r="R60" i="20"/>
  <c r="Q60" i="20"/>
  <c r="P60" i="20"/>
  <c r="M60" i="20"/>
  <c r="L60" i="20"/>
  <c r="K60" i="20"/>
  <c r="AA59" i="20"/>
  <c r="Z59" i="20"/>
  <c r="Y59" i="20"/>
  <c r="R59" i="20"/>
  <c r="Q59" i="20"/>
  <c r="P59" i="20"/>
  <c r="M59" i="20"/>
  <c r="L59" i="20"/>
  <c r="K59" i="20"/>
  <c r="R58" i="20"/>
  <c r="Q58" i="20"/>
  <c r="P58" i="20"/>
  <c r="M58" i="20"/>
  <c r="L58" i="20"/>
  <c r="K58" i="20"/>
  <c r="R57" i="20"/>
  <c r="Q57" i="20"/>
  <c r="P57" i="20"/>
  <c r="M57" i="20"/>
  <c r="L57" i="20"/>
  <c r="K57" i="20"/>
  <c r="AA56" i="20"/>
  <c r="Z56" i="20"/>
  <c r="Y56" i="20"/>
  <c r="R56" i="20"/>
  <c r="Q56" i="20"/>
  <c r="P56" i="20"/>
  <c r="M56" i="20"/>
  <c r="L56" i="20"/>
  <c r="K56" i="20"/>
  <c r="Z55" i="20"/>
  <c r="Y55" i="20"/>
  <c r="R55" i="20"/>
  <c r="Q55" i="20"/>
  <c r="P55" i="20"/>
  <c r="M55" i="20"/>
  <c r="L55" i="20"/>
  <c r="K55" i="20"/>
  <c r="AA54" i="20"/>
  <c r="Z54" i="20"/>
  <c r="Y54" i="20"/>
  <c r="R54" i="20"/>
  <c r="Q54" i="20"/>
  <c r="P54" i="20"/>
  <c r="M54" i="20"/>
  <c r="L54" i="20"/>
  <c r="K54" i="20"/>
  <c r="AA53" i="20"/>
  <c r="Z53" i="20"/>
  <c r="Y53" i="20"/>
  <c r="R53" i="20"/>
  <c r="Q53" i="20"/>
  <c r="P53" i="20"/>
  <c r="M53" i="20"/>
  <c r="L53" i="20"/>
  <c r="K53" i="20"/>
  <c r="AA52" i="20"/>
  <c r="Z52" i="20"/>
  <c r="Y52" i="20"/>
  <c r="R52" i="20"/>
  <c r="Q52" i="20"/>
  <c r="P52" i="20"/>
  <c r="M52" i="20"/>
  <c r="L52" i="20"/>
  <c r="K52" i="20"/>
  <c r="AA51" i="20"/>
  <c r="Z51" i="20"/>
  <c r="Y51" i="20"/>
  <c r="R51" i="20"/>
  <c r="Q51" i="20"/>
  <c r="P51" i="20"/>
  <c r="M51" i="20"/>
  <c r="L51" i="20"/>
  <c r="K51" i="20"/>
  <c r="R50" i="20"/>
  <c r="Q50" i="20"/>
  <c r="P50" i="20"/>
  <c r="M50" i="20"/>
  <c r="L50" i="20"/>
  <c r="K50" i="20"/>
  <c r="R49" i="20"/>
  <c r="Q49" i="20"/>
  <c r="P49" i="20"/>
  <c r="M49" i="20"/>
  <c r="L49" i="20"/>
  <c r="K49" i="20"/>
  <c r="AA48" i="20"/>
  <c r="Z48" i="20"/>
  <c r="Y48" i="20"/>
  <c r="R48" i="20"/>
  <c r="Q48" i="20"/>
  <c r="P48" i="20"/>
  <c r="M48" i="20"/>
  <c r="L48" i="20"/>
  <c r="K48" i="20"/>
  <c r="Y47" i="20"/>
  <c r="R47" i="20"/>
  <c r="Q47" i="20"/>
  <c r="P47" i="20"/>
  <c r="M47" i="20"/>
  <c r="L47" i="20"/>
  <c r="K47" i="20"/>
  <c r="AA46" i="20"/>
  <c r="Z46" i="20"/>
  <c r="Y46" i="20"/>
  <c r="R46" i="20"/>
  <c r="Q46" i="20"/>
  <c r="P46" i="20"/>
  <c r="M46" i="20"/>
  <c r="L46" i="20"/>
  <c r="K46" i="20"/>
  <c r="AA45" i="20"/>
  <c r="Z45" i="20"/>
  <c r="Y45" i="20"/>
  <c r="R45" i="20"/>
  <c r="Q45" i="20"/>
  <c r="P45" i="20"/>
  <c r="M45" i="20"/>
  <c r="L45" i="20"/>
  <c r="K45" i="20"/>
  <c r="AA44" i="20"/>
  <c r="Z44" i="20"/>
  <c r="Y44" i="20"/>
  <c r="R44" i="20"/>
  <c r="Q44" i="20"/>
  <c r="P44" i="20"/>
  <c r="M44" i="20"/>
  <c r="L44" i="20"/>
  <c r="K44" i="20"/>
  <c r="AA43" i="20"/>
  <c r="Z43" i="20"/>
  <c r="Y43" i="20"/>
  <c r="R43" i="20"/>
  <c r="Q43" i="20"/>
  <c r="P43" i="20"/>
  <c r="M43" i="20"/>
  <c r="L43" i="20"/>
  <c r="K43" i="20"/>
  <c r="AA42" i="20"/>
  <c r="R42" i="20"/>
  <c r="Q42" i="20"/>
  <c r="P42" i="20"/>
  <c r="M42" i="20"/>
  <c r="L42" i="20"/>
  <c r="K42" i="20"/>
  <c r="R41" i="20"/>
  <c r="Q41" i="20"/>
  <c r="P41" i="20"/>
  <c r="M41" i="20"/>
  <c r="L41" i="20"/>
  <c r="K41" i="20"/>
  <c r="AA40" i="20"/>
  <c r="Z40" i="20"/>
  <c r="Y40" i="20"/>
  <c r="R40" i="20"/>
  <c r="Q40" i="20"/>
  <c r="P40" i="20"/>
  <c r="M40" i="20"/>
  <c r="L40" i="20"/>
  <c r="K40" i="20"/>
  <c r="AA39" i="20"/>
  <c r="R39" i="20"/>
  <c r="Q39" i="20"/>
  <c r="P39" i="20"/>
  <c r="M39" i="20"/>
  <c r="L39" i="20"/>
  <c r="K39" i="20"/>
  <c r="AA38" i="20"/>
  <c r="Z38" i="20"/>
  <c r="Y38" i="20"/>
  <c r="R38" i="20"/>
  <c r="Q38" i="20"/>
  <c r="P38" i="20"/>
  <c r="M38" i="20"/>
  <c r="L38" i="20"/>
  <c r="K38" i="20"/>
  <c r="AA37" i="20"/>
  <c r="Z37" i="20"/>
  <c r="Y37" i="20"/>
  <c r="R37" i="20"/>
  <c r="Q37" i="20"/>
  <c r="P37" i="20"/>
  <c r="M37" i="20"/>
  <c r="L37" i="20"/>
  <c r="K37" i="20"/>
  <c r="AA36" i="20"/>
  <c r="Z36" i="20"/>
  <c r="Y36" i="20"/>
  <c r="R36" i="20"/>
  <c r="Q36" i="20"/>
  <c r="P36" i="20"/>
  <c r="M36" i="20"/>
  <c r="L36" i="20"/>
  <c r="K36" i="20"/>
  <c r="AA35" i="20"/>
  <c r="Z35" i="20"/>
  <c r="Y35" i="20"/>
  <c r="R35" i="20"/>
  <c r="Q35" i="20"/>
  <c r="P35" i="20"/>
  <c r="M35" i="20"/>
  <c r="L35" i="20"/>
  <c r="K35" i="20"/>
  <c r="R34" i="20"/>
  <c r="Q34" i="20"/>
  <c r="P34" i="20"/>
  <c r="M34" i="20"/>
  <c r="L34" i="20"/>
  <c r="K34" i="20"/>
  <c r="R33" i="20"/>
  <c r="Q33" i="20"/>
  <c r="P33" i="20"/>
  <c r="M33" i="20"/>
  <c r="L33" i="20"/>
  <c r="K33" i="20"/>
  <c r="AA32" i="20"/>
  <c r="Z32" i="20"/>
  <c r="Y32" i="20"/>
  <c r="R32" i="20"/>
  <c r="Q32" i="20"/>
  <c r="P32" i="20"/>
  <c r="M32" i="20"/>
  <c r="L32" i="20"/>
  <c r="K32" i="20"/>
  <c r="AA31" i="20"/>
  <c r="Y31" i="20"/>
  <c r="R31" i="20"/>
  <c r="Q31" i="20"/>
  <c r="P31" i="20"/>
  <c r="M31" i="20"/>
  <c r="L31" i="20"/>
  <c r="K31" i="20"/>
  <c r="AA30" i="20"/>
  <c r="Z30" i="20"/>
  <c r="Y30" i="20"/>
  <c r="R30" i="20"/>
  <c r="Q30" i="20"/>
  <c r="P30" i="20"/>
  <c r="M30" i="20"/>
  <c r="L30" i="20"/>
  <c r="K30" i="20"/>
  <c r="AA29" i="20"/>
  <c r="Z29" i="20"/>
  <c r="Y29" i="20"/>
  <c r="R29" i="20"/>
  <c r="Q29" i="20"/>
  <c r="P29" i="20"/>
  <c r="M29" i="20"/>
  <c r="L29" i="20"/>
  <c r="K29" i="20"/>
  <c r="AA28" i="20"/>
  <c r="Z28" i="20"/>
  <c r="Y28" i="20"/>
  <c r="R28" i="20"/>
  <c r="Q28" i="20"/>
  <c r="P28" i="20"/>
  <c r="M28" i="20"/>
  <c r="L28" i="20"/>
  <c r="K28" i="20"/>
  <c r="AA27" i="20"/>
  <c r="Z27" i="20"/>
  <c r="Y27" i="20"/>
  <c r="R27" i="20"/>
  <c r="Q27" i="20"/>
  <c r="P27" i="20"/>
  <c r="M27" i="20"/>
  <c r="L27" i="20"/>
  <c r="K27" i="20"/>
  <c r="R26" i="20"/>
  <c r="Q26" i="20"/>
  <c r="P26" i="20"/>
  <c r="M26" i="20"/>
  <c r="L26" i="20"/>
  <c r="K26" i="20"/>
  <c r="R25" i="20"/>
  <c r="Q25" i="20"/>
  <c r="P25" i="20"/>
  <c r="M25" i="20"/>
  <c r="L25" i="20"/>
  <c r="K25" i="20"/>
  <c r="AA24" i="20"/>
  <c r="Z24" i="20"/>
  <c r="Y24" i="20"/>
  <c r="R24" i="20"/>
  <c r="Q24" i="20"/>
  <c r="P24" i="20"/>
  <c r="M24" i="20"/>
  <c r="L24" i="20"/>
  <c r="K24" i="20"/>
  <c r="R23" i="20"/>
  <c r="Q23" i="20"/>
  <c r="P23" i="20"/>
  <c r="M23" i="20"/>
  <c r="L23" i="20"/>
  <c r="K23" i="20"/>
  <c r="AA22" i="20"/>
  <c r="Z22" i="20"/>
  <c r="Y22" i="20"/>
  <c r="R22" i="20"/>
  <c r="Q22" i="20"/>
  <c r="P22" i="20"/>
  <c r="M22" i="20"/>
  <c r="L22" i="20"/>
  <c r="K22" i="20"/>
  <c r="AA21" i="20"/>
  <c r="Z21" i="20"/>
  <c r="Y21" i="20"/>
  <c r="R21" i="20"/>
  <c r="Q21" i="20"/>
  <c r="P21" i="20"/>
  <c r="M21" i="20"/>
  <c r="L21" i="20"/>
  <c r="K21" i="20"/>
  <c r="AA20" i="20"/>
  <c r="Z20" i="20"/>
  <c r="Y20" i="20"/>
  <c r="R20" i="20"/>
  <c r="Q20" i="20"/>
  <c r="P20" i="20"/>
  <c r="M20" i="20"/>
  <c r="L20" i="20"/>
  <c r="K20" i="20"/>
  <c r="AA19" i="20"/>
  <c r="Z19" i="20"/>
  <c r="Y19" i="20"/>
  <c r="R19" i="20"/>
  <c r="Q19" i="20"/>
  <c r="P19" i="20"/>
  <c r="M19" i="20"/>
  <c r="L19" i="20"/>
  <c r="K19" i="20"/>
  <c r="R18" i="20"/>
  <c r="Q18" i="20"/>
  <c r="P18" i="20"/>
  <c r="M18" i="20"/>
  <c r="L18" i="20"/>
  <c r="K18" i="20"/>
  <c r="R17" i="20"/>
  <c r="Q17" i="20"/>
  <c r="P17" i="20"/>
  <c r="M17" i="20"/>
  <c r="L17" i="20"/>
  <c r="K17" i="20"/>
  <c r="AA16" i="20"/>
  <c r="Z16" i="20"/>
  <c r="Y16" i="20"/>
  <c r="R16" i="20"/>
  <c r="Q16" i="20"/>
  <c r="P16" i="20"/>
  <c r="M16" i="20"/>
  <c r="L16" i="20"/>
  <c r="K16" i="20"/>
  <c r="AA15" i="20"/>
  <c r="Z15" i="20"/>
  <c r="R15" i="20"/>
  <c r="Q15" i="20"/>
  <c r="P15" i="20"/>
  <c r="M15" i="20"/>
  <c r="L15" i="20"/>
  <c r="K15" i="20"/>
  <c r="AA14" i="20"/>
  <c r="Z14" i="20"/>
  <c r="Y14" i="20"/>
  <c r="R14" i="20"/>
  <c r="Q14" i="20"/>
  <c r="P14" i="20"/>
  <c r="M14" i="20"/>
  <c r="L14" i="20"/>
  <c r="K14" i="20"/>
  <c r="AA13" i="20"/>
  <c r="Z13" i="20"/>
  <c r="Y13" i="20"/>
  <c r="R13" i="20"/>
  <c r="Q13" i="20"/>
  <c r="P13" i="20"/>
  <c r="M13" i="20"/>
  <c r="L13" i="20"/>
  <c r="K13" i="20"/>
  <c r="AA12" i="20"/>
  <c r="Z12" i="20"/>
  <c r="Y12" i="20"/>
  <c r="R12" i="20"/>
  <c r="Q12" i="20"/>
  <c r="P12" i="20"/>
  <c r="M12" i="20"/>
  <c r="L12" i="20"/>
  <c r="K12" i="20"/>
  <c r="AA11" i="20"/>
  <c r="Z11" i="20"/>
  <c r="Y11" i="20"/>
  <c r="R11" i="20"/>
  <c r="Q11" i="20"/>
  <c r="P11" i="20"/>
  <c r="M11" i="20"/>
  <c r="L11" i="20"/>
  <c r="K11" i="20"/>
  <c r="R10" i="20"/>
  <c r="Q10" i="20"/>
  <c r="P10" i="20"/>
  <c r="M10" i="20"/>
  <c r="L10" i="20"/>
  <c r="K10" i="20"/>
  <c r="R9" i="20"/>
  <c r="Q9" i="20"/>
  <c r="P9" i="20"/>
  <c r="M9" i="20"/>
  <c r="L9" i="20"/>
  <c r="K9" i="20"/>
  <c r="AA8" i="20"/>
  <c r="Z8" i="20"/>
  <c r="Y8" i="20"/>
  <c r="R8" i="20"/>
  <c r="Q8" i="20"/>
  <c r="P8" i="20"/>
  <c r="M8" i="20"/>
  <c r="L8" i="20"/>
  <c r="K8" i="20"/>
  <c r="Z7" i="20"/>
  <c r="R7" i="20"/>
  <c r="Q7" i="20"/>
  <c r="P7" i="20"/>
  <c r="M7" i="20"/>
  <c r="L7" i="20"/>
  <c r="K7" i="20"/>
  <c r="AA6" i="20"/>
  <c r="Z6" i="20"/>
  <c r="Y6" i="20"/>
  <c r="R6" i="20"/>
  <c r="Q6" i="20"/>
  <c r="P6" i="20"/>
  <c r="M6" i="20"/>
  <c r="L6" i="20"/>
  <c r="K6" i="20"/>
  <c r="AA5" i="20"/>
  <c r="Z5" i="20"/>
  <c r="Y5" i="20"/>
  <c r="R5" i="20"/>
  <c r="Q5" i="20"/>
  <c r="P5" i="20"/>
  <c r="M5" i="20"/>
  <c r="L5" i="20"/>
  <c r="K5" i="20"/>
  <c r="AA4" i="20"/>
  <c r="Z4" i="20"/>
  <c r="Y4" i="20"/>
  <c r="R4" i="20"/>
  <c r="Q4" i="20"/>
  <c r="P4" i="20"/>
  <c r="M4" i="20"/>
  <c r="L4" i="20"/>
  <c r="K4" i="20"/>
  <c r="AA3" i="20"/>
  <c r="Z3" i="20"/>
  <c r="Y3" i="20"/>
  <c r="R3" i="20"/>
  <c r="Q3" i="20"/>
  <c r="P3" i="20"/>
  <c r="M3" i="20"/>
  <c r="L3" i="20"/>
  <c r="K3" i="20"/>
  <c r="R2" i="20"/>
  <c r="Q2" i="20"/>
  <c r="P2" i="20"/>
  <c r="M2" i="20"/>
  <c r="L2" i="20"/>
  <c r="K2" i="20"/>
  <c r="AF3" i="18"/>
  <c r="AG3" i="18"/>
  <c r="AH3" i="18"/>
  <c r="AF4" i="18"/>
  <c r="AG4" i="18"/>
  <c r="AH4" i="18"/>
  <c r="AF5" i="18"/>
  <c r="AG5" i="18"/>
  <c r="AH5" i="18"/>
  <c r="AF6" i="18"/>
  <c r="AG6" i="18"/>
  <c r="AH6" i="18"/>
  <c r="AF7" i="18"/>
  <c r="AG7" i="18"/>
  <c r="AH7" i="18"/>
  <c r="AF8" i="18"/>
  <c r="AG8" i="18"/>
  <c r="AH8" i="18"/>
  <c r="AF9" i="18"/>
  <c r="AG9" i="18"/>
  <c r="AH9" i="18"/>
  <c r="AF10" i="18"/>
  <c r="AG10" i="18"/>
  <c r="AH10" i="18"/>
  <c r="AF11" i="18"/>
  <c r="AG11" i="18"/>
  <c r="AH11" i="18"/>
  <c r="AF12" i="18"/>
  <c r="AG12" i="18"/>
  <c r="AH12" i="18"/>
  <c r="AF13" i="18"/>
  <c r="AG13" i="18"/>
  <c r="AH13" i="18"/>
  <c r="AF14" i="18"/>
  <c r="AG14" i="18"/>
  <c r="AH14" i="18"/>
  <c r="AF15" i="18"/>
  <c r="AG15" i="18"/>
  <c r="AH15" i="18"/>
  <c r="AF16" i="18"/>
  <c r="AG16" i="18"/>
  <c r="AH16" i="18"/>
  <c r="AF17" i="18"/>
  <c r="AG17" i="18"/>
  <c r="AH17" i="18"/>
  <c r="AF18" i="18"/>
  <c r="AG18" i="18"/>
  <c r="AH18" i="18"/>
  <c r="AF19" i="18"/>
  <c r="AG19" i="18"/>
  <c r="AH19" i="18"/>
  <c r="AF20" i="18"/>
  <c r="AG20" i="18"/>
  <c r="AH20" i="18"/>
  <c r="AF21" i="18"/>
  <c r="AG21" i="18"/>
  <c r="AH21" i="18"/>
  <c r="AF22" i="18"/>
  <c r="AG22" i="18"/>
  <c r="AH22" i="18"/>
  <c r="AF23" i="18"/>
  <c r="AG23" i="18"/>
  <c r="AH23" i="18"/>
  <c r="AF24" i="18"/>
  <c r="AG24" i="18"/>
  <c r="AH24" i="18"/>
  <c r="AF25" i="18"/>
  <c r="AG25" i="18"/>
  <c r="AH25" i="18"/>
  <c r="AF26" i="18"/>
  <c r="AG26" i="18"/>
  <c r="AH26" i="18"/>
  <c r="AF27" i="18"/>
  <c r="AG27" i="18"/>
  <c r="AH27" i="18"/>
  <c r="AF28" i="18"/>
  <c r="AG28" i="18"/>
  <c r="AH28" i="18"/>
  <c r="AF29" i="18"/>
  <c r="AG29" i="18"/>
  <c r="AH29" i="18"/>
  <c r="AF30" i="18"/>
  <c r="AG30" i="18"/>
  <c r="AH30" i="18"/>
  <c r="AF31" i="18"/>
  <c r="AG31" i="18"/>
  <c r="AH31" i="18"/>
  <c r="AF32" i="18"/>
  <c r="AG32" i="18"/>
  <c r="AH32" i="18"/>
  <c r="AF33" i="18"/>
  <c r="AG33" i="18"/>
  <c r="AH33" i="18"/>
  <c r="AF34" i="18"/>
  <c r="AG34" i="18"/>
  <c r="AH34" i="18"/>
  <c r="AF35" i="18"/>
  <c r="AG35" i="18"/>
  <c r="AH35" i="18"/>
  <c r="AF36" i="18"/>
  <c r="AG36" i="18"/>
  <c r="AH36" i="18"/>
  <c r="AF37" i="18"/>
  <c r="AG37" i="18"/>
  <c r="AH37" i="18"/>
  <c r="AF38" i="18"/>
  <c r="AG38" i="18"/>
  <c r="AH38" i="18"/>
  <c r="AF39" i="18"/>
  <c r="AG39" i="18"/>
  <c r="AH39" i="18"/>
  <c r="AF40" i="18"/>
  <c r="AG40" i="18"/>
  <c r="AH40" i="18"/>
  <c r="AF41" i="18"/>
  <c r="AG41" i="18"/>
  <c r="AH41" i="18"/>
  <c r="AF42" i="18"/>
  <c r="AG42" i="18"/>
  <c r="AH42" i="18"/>
  <c r="AF43" i="18"/>
  <c r="AG43" i="18"/>
  <c r="AH43" i="18"/>
  <c r="AF44" i="18"/>
  <c r="AG44" i="18"/>
  <c r="AH44" i="18"/>
  <c r="AF45" i="18"/>
  <c r="AG45" i="18"/>
  <c r="AH45" i="18"/>
  <c r="AF46" i="18"/>
  <c r="AG46" i="18"/>
  <c r="AH46" i="18"/>
  <c r="AF47" i="18"/>
  <c r="AG47" i="18"/>
  <c r="AH47" i="18"/>
  <c r="AF48" i="18"/>
  <c r="AG48" i="18"/>
  <c r="AH48" i="18"/>
  <c r="AF49" i="18"/>
  <c r="AG49" i="18"/>
  <c r="AH49" i="18"/>
  <c r="AF50" i="18"/>
  <c r="AG50" i="18"/>
  <c r="AH50" i="18"/>
  <c r="AF51" i="18"/>
  <c r="AG51" i="18"/>
  <c r="AH51" i="18"/>
  <c r="AF52" i="18"/>
  <c r="AG52" i="18"/>
  <c r="AH52" i="18"/>
  <c r="AF53" i="18"/>
  <c r="AG53" i="18"/>
  <c r="AH53" i="18"/>
  <c r="AF54" i="18"/>
  <c r="AG54" i="18"/>
  <c r="AH54" i="18"/>
  <c r="AF55" i="18"/>
  <c r="AG55" i="18"/>
  <c r="AH55" i="18"/>
  <c r="AF56" i="18"/>
  <c r="AG56" i="18"/>
  <c r="AH56" i="18"/>
  <c r="AF57" i="18"/>
  <c r="AG57" i="18"/>
  <c r="AH57" i="18"/>
  <c r="AF58" i="18"/>
  <c r="AG58" i="18"/>
  <c r="AH58" i="18"/>
  <c r="AF59" i="18"/>
  <c r="AG59" i="18"/>
  <c r="AH59" i="18"/>
  <c r="AF60" i="18"/>
  <c r="AG60" i="18"/>
  <c r="AH60" i="18"/>
  <c r="AF61" i="18"/>
  <c r="AG61" i="18"/>
  <c r="AH61" i="18"/>
  <c r="AF62" i="18"/>
  <c r="AG62" i="18"/>
  <c r="AH62" i="18"/>
  <c r="AF63" i="18"/>
  <c r="AG63" i="18"/>
  <c r="AH63" i="18"/>
  <c r="AF64" i="18"/>
  <c r="AG64" i="18"/>
  <c r="AH64" i="18"/>
  <c r="AF65" i="18"/>
  <c r="AG65" i="18"/>
  <c r="AH65" i="18"/>
  <c r="AF66" i="18"/>
  <c r="AG66" i="18"/>
  <c r="AH66" i="18"/>
  <c r="AF67" i="18"/>
  <c r="AG67" i="18"/>
  <c r="AH67" i="18"/>
  <c r="AF68" i="18"/>
  <c r="AG68" i="18"/>
  <c r="AH68" i="18"/>
  <c r="AF69" i="18"/>
  <c r="AG69" i="18"/>
  <c r="AH69" i="18"/>
  <c r="AF70" i="18"/>
  <c r="AG70" i="18"/>
  <c r="AH70" i="18"/>
  <c r="AF71" i="18"/>
  <c r="AG71" i="18"/>
  <c r="AH71" i="18"/>
  <c r="AF72" i="18"/>
  <c r="AG72" i="18"/>
  <c r="AH72" i="18"/>
  <c r="AF73" i="18"/>
  <c r="AG73" i="18"/>
  <c r="AH73" i="18"/>
  <c r="AF74" i="18"/>
  <c r="AG74" i="18"/>
  <c r="AH74" i="18"/>
  <c r="AF75" i="18"/>
  <c r="AG75" i="18"/>
  <c r="AH75" i="18"/>
  <c r="AF76" i="18"/>
  <c r="AG76" i="18"/>
  <c r="AH76" i="18"/>
  <c r="AF77" i="18"/>
  <c r="AG77" i="18"/>
  <c r="AH77" i="18"/>
  <c r="AF78" i="18"/>
  <c r="AG78" i="18"/>
  <c r="AH78" i="18"/>
  <c r="AF79" i="18"/>
  <c r="AG79" i="18"/>
  <c r="AH79" i="18"/>
  <c r="AF80" i="18"/>
  <c r="AG80" i="18"/>
  <c r="AH80" i="18"/>
  <c r="AF81" i="18"/>
  <c r="AG81" i="18"/>
  <c r="AH81" i="18"/>
  <c r="AF82" i="18"/>
  <c r="AG82" i="18"/>
  <c r="AH82" i="18"/>
  <c r="AF83" i="18"/>
  <c r="AG83" i="18"/>
  <c r="AH83" i="18"/>
  <c r="AF84" i="18"/>
  <c r="AG84" i="18"/>
  <c r="AH84" i="18"/>
  <c r="AF85" i="18"/>
  <c r="AG85" i="18"/>
  <c r="AH85" i="18"/>
  <c r="AF86" i="18"/>
  <c r="AG86" i="18"/>
  <c r="AH86" i="18"/>
  <c r="AF87" i="18"/>
  <c r="AG87" i="18"/>
  <c r="AH87" i="18"/>
  <c r="AF88" i="18"/>
  <c r="AG88" i="18"/>
  <c r="AH88" i="18"/>
  <c r="AF89" i="18"/>
  <c r="AG89" i="18"/>
  <c r="AH89" i="18"/>
  <c r="AF90" i="18"/>
  <c r="AG90" i="18"/>
  <c r="AH90" i="18"/>
  <c r="AF91" i="18"/>
  <c r="AG91" i="18"/>
  <c r="AH91" i="18"/>
  <c r="AF92" i="18"/>
  <c r="AG92" i="18"/>
  <c r="AH92" i="18"/>
  <c r="AF93" i="18"/>
  <c r="AG93" i="18"/>
  <c r="AH93" i="18"/>
  <c r="AF94" i="18"/>
  <c r="AG94" i="18"/>
  <c r="AH94" i="18"/>
  <c r="AF95" i="18"/>
  <c r="AG95" i="18"/>
  <c r="AH95" i="18"/>
  <c r="AF96" i="18"/>
  <c r="AG96" i="18"/>
  <c r="AH96" i="18"/>
  <c r="AF97" i="18"/>
  <c r="AG97" i="18"/>
  <c r="AH97" i="18"/>
  <c r="AF98" i="18"/>
  <c r="AG98" i="18"/>
  <c r="AH98" i="18"/>
  <c r="AF99" i="18"/>
  <c r="AG99" i="18"/>
  <c r="AH99" i="18"/>
  <c r="AF100" i="18"/>
  <c r="AG100" i="18"/>
  <c r="AH100" i="18"/>
  <c r="AF101" i="18"/>
  <c r="AG101" i="18"/>
  <c r="AH101" i="18"/>
  <c r="AF102" i="18"/>
  <c r="AG102" i="18"/>
  <c r="AH102" i="18"/>
  <c r="AF103" i="18"/>
  <c r="AG103" i="18"/>
  <c r="AH103" i="18"/>
  <c r="AF104" i="18"/>
  <c r="AG104" i="18"/>
  <c r="AH104" i="18"/>
  <c r="AF105" i="18"/>
  <c r="AG105" i="18"/>
  <c r="AH105" i="18"/>
  <c r="AF106" i="18"/>
  <c r="AG106" i="18"/>
  <c r="AH106" i="18"/>
  <c r="AF107" i="18"/>
  <c r="AG107" i="18"/>
  <c r="AH107" i="18"/>
  <c r="AF108" i="18"/>
  <c r="AG108" i="18"/>
  <c r="AH108" i="18"/>
  <c r="AF109" i="18"/>
  <c r="AG109" i="18"/>
  <c r="AH109" i="18"/>
  <c r="AF110" i="18"/>
  <c r="AG110" i="18"/>
  <c r="AH110" i="18"/>
  <c r="AF111" i="18"/>
  <c r="AG111" i="18"/>
  <c r="AH111" i="18"/>
  <c r="AF112" i="18"/>
  <c r="AG112" i="18"/>
  <c r="AH112" i="18"/>
  <c r="AF113" i="18"/>
  <c r="AG113" i="18"/>
  <c r="AH113" i="18"/>
  <c r="AF114" i="18"/>
  <c r="AG114" i="18"/>
  <c r="AH114" i="18"/>
  <c r="AF115" i="18"/>
  <c r="AG115" i="18"/>
  <c r="AH115" i="18"/>
  <c r="AF116" i="18"/>
  <c r="AG116" i="18"/>
  <c r="AH116" i="18"/>
  <c r="AF117" i="18"/>
  <c r="AG117" i="18"/>
  <c r="AH117" i="18"/>
  <c r="AF118" i="18"/>
  <c r="AG118" i="18"/>
  <c r="AH118" i="18"/>
  <c r="AF119" i="18"/>
  <c r="AG119" i="18"/>
  <c r="AH119" i="18"/>
  <c r="AF120" i="18"/>
  <c r="AG120" i="18"/>
  <c r="AH120" i="18"/>
  <c r="AF121" i="18"/>
  <c r="AG121" i="18"/>
  <c r="AH121" i="18"/>
  <c r="AF122" i="18"/>
  <c r="AG122" i="18"/>
  <c r="AH122" i="18"/>
  <c r="AF123" i="18"/>
  <c r="AG123" i="18"/>
  <c r="AH123" i="18"/>
  <c r="AF124" i="18"/>
  <c r="AG124" i="18"/>
  <c r="AH124" i="18"/>
  <c r="AF125" i="18"/>
  <c r="AG125" i="18"/>
  <c r="AH125" i="18"/>
  <c r="AF126" i="18"/>
  <c r="AG126" i="18"/>
  <c r="AH126" i="18"/>
  <c r="AF127" i="18"/>
  <c r="AG127" i="18"/>
  <c r="AH127" i="18"/>
  <c r="AF128" i="18"/>
  <c r="AG128" i="18"/>
  <c r="AH128" i="18"/>
  <c r="AF129" i="18"/>
  <c r="AG129" i="18"/>
  <c r="AH129" i="18"/>
  <c r="AF130" i="18"/>
  <c r="AG130" i="18"/>
  <c r="AH130" i="18"/>
  <c r="AF131" i="18"/>
  <c r="AG131" i="18"/>
  <c r="AH131" i="18"/>
  <c r="AF132" i="18"/>
  <c r="AG132" i="18"/>
  <c r="AH132" i="18"/>
  <c r="AF133" i="18"/>
  <c r="AG133" i="18"/>
  <c r="AH133" i="18"/>
  <c r="AF134" i="18"/>
  <c r="AG134" i="18"/>
  <c r="AH134" i="18"/>
  <c r="AF135" i="18"/>
  <c r="AG135" i="18"/>
  <c r="AH135" i="18"/>
  <c r="AF136" i="18"/>
  <c r="AG136" i="18"/>
  <c r="AH136" i="18"/>
  <c r="AF137" i="18"/>
  <c r="AG137" i="18"/>
  <c r="AH137" i="18"/>
  <c r="AF138" i="18"/>
  <c r="AG138" i="18"/>
  <c r="AH138" i="18"/>
  <c r="AF139" i="18"/>
  <c r="AG139" i="18"/>
  <c r="AH139" i="18"/>
  <c r="AF140" i="18"/>
  <c r="AG140" i="18"/>
  <c r="AH140" i="18"/>
  <c r="AF141" i="18"/>
  <c r="AG141" i="18"/>
  <c r="AH141" i="18"/>
  <c r="AF142" i="18"/>
  <c r="AG142" i="18"/>
  <c r="AH142" i="18"/>
  <c r="AF143" i="18"/>
  <c r="AG143" i="18"/>
  <c r="AH143" i="18"/>
  <c r="AF144" i="18"/>
  <c r="AG144" i="18"/>
  <c r="AH144" i="18"/>
  <c r="AF145" i="18"/>
  <c r="AG145" i="18"/>
  <c r="AH145" i="18"/>
  <c r="AF146" i="18"/>
  <c r="AG146" i="18"/>
  <c r="AH146" i="18"/>
  <c r="AF147" i="18"/>
  <c r="AG147" i="18"/>
  <c r="AH147" i="18"/>
  <c r="AF148" i="18"/>
  <c r="AG148" i="18"/>
  <c r="AH148" i="18"/>
  <c r="AF149" i="18"/>
  <c r="AG149" i="18"/>
  <c r="AH149" i="18"/>
  <c r="AF150" i="18"/>
  <c r="AG150" i="18"/>
  <c r="AH150" i="18"/>
  <c r="AF151" i="18"/>
  <c r="AG151" i="18"/>
  <c r="AH151" i="18"/>
  <c r="AH2" i="18"/>
  <c r="AG2" i="18"/>
  <c r="AF2" i="18"/>
  <c r="W3" i="18"/>
  <c r="X3" i="18"/>
  <c r="Y3" i="18"/>
  <c r="W4" i="18"/>
  <c r="X4" i="18"/>
  <c r="Y4" i="18"/>
  <c r="W5" i="18"/>
  <c r="X5" i="18"/>
  <c r="Y5" i="18"/>
  <c r="W6" i="18"/>
  <c r="X6" i="18"/>
  <c r="Y6" i="18"/>
  <c r="W7" i="18"/>
  <c r="X7" i="18"/>
  <c r="Y7" i="18"/>
  <c r="W8" i="18"/>
  <c r="X8" i="18"/>
  <c r="Y8" i="18"/>
  <c r="W9" i="18"/>
  <c r="X9" i="18"/>
  <c r="Y9" i="18"/>
  <c r="W10" i="18"/>
  <c r="X10" i="18"/>
  <c r="Y10" i="18"/>
  <c r="W11" i="18"/>
  <c r="X11" i="18"/>
  <c r="Y11" i="18"/>
  <c r="W12" i="18"/>
  <c r="X12" i="18"/>
  <c r="Y12" i="18"/>
  <c r="W13" i="18"/>
  <c r="X13" i="18"/>
  <c r="Y13" i="18"/>
  <c r="W14" i="18"/>
  <c r="X14" i="18"/>
  <c r="Y14" i="18"/>
  <c r="W15" i="18"/>
  <c r="X15" i="18"/>
  <c r="Y15" i="18"/>
  <c r="W16" i="18"/>
  <c r="X16" i="18"/>
  <c r="Y16" i="18"/>
  <c r="W17" i="18"/>
  <c r="X17" i="18"/>
  <c r="Y17" i="18"/>
  <c r="W18" i="18"/>
  <c r="X18" i="18"/>
  <c r="Y18" i="18"/>
  <c r="W19" i="18"/>
  <c r="X19" i="18"/>
  <c r="Y19" i="18"/>
  <c r="W20" i="18"/>
  <c r="X20" i="18"/>
  <c r="Y20" i="18"/>
  <c r="W21" i="18"/>
  <c r="X21" i="18"/>
  <c r="Y21" i="18"/>
  <c r="W22" i="18"/>
  <c r="X22" i="18"/>
  <c r="Y22" i="18"/>
  <c r="W23" i="18"/>
  <c r="X23" i="18"/>
  <c r="Y23" i="18"/>
  <c r="W24" i="18"/>
  <c r="X24" i="18"/>
  <c r="Y24" i="18"/>
  <c r="W25" i="18"/>
  <c r="X25" i="18"/>
  <c r="Y25" i="18"/>
  <c r="W26" i="18"/>
  <c r="X26" i="18"/>
  <c r="Y26" i="18"/>
  <c r="W27" i="18"/>
  <c r="X27" i="18"/>
  <c r="Y27" i="18"/>
  <c r="W28" i="18"/>
  <c r="X28" i="18"/>
  <c r="Y28" i="18"/>
  <c r="W29" i="18"/>
  <c r="X29" i="18"/>
  <c r="Y29" i="18"/>
  <c r="W30" i="18"/>
  <c r="X30" i="18"/>
  <c r="Y30" i="18"/>
  <c r="W31" i="18"/>
  <c r="X31" i="18"/>
  <c r="Y31" i="18"/>
  <c r="W32" i="18"/>
  <c r="X32" i="18"/>
  <c r="Y32" i="18"/>
  <c r="W33" i="18"/>
  <c r="X33" i="18"/>
  <c r="Y33" i="18"/>
  <c r="W34" i="18"/>
  <c r="X34" i="18"/>
  <c r="Y34" i="18"/>
  <c r="W35" i="18"/>
  <c r="X35" i="18"/>
  <c r="Y35" i="18"/>
  <c r="W36" i="18"/>
  <c r="X36" i="18"/>
  <c r="Y36" i="18"/>
  <c r="W37" i="18"/>
  <c r="X37" i="18"/>
  <c r="Y37" i="18"/>
  <c r="W38" i="18"/>
  <c r="X38" i="18"/>
  <c r="Y38" i="18"/>
  <c r="W39" i="18"/>
  <c r="X39" i="18"/>
  <c r="Y39" i="18"/>
  <c r="W40" i="18"/>
  <c r="X40" i="18"/>
  <c r="Y40" i="18"/>
  <c r="W41" i="18"/>
  <c r="X41" i="18"/>
  <c r="Y41" i="18"/>
  <c r="W42" i="18"/>
  <c r="X42" i="18"/>
  <c r="Y42" i="18"/>
  <c r="W43" i="18"/>
  <c r="X43" i="18"/>
  <c r="Y43" i="18"/>
  <c r="W44" i="18"/>
  <c r="X44" i="18"/>
  <c r="Y44" i="18"/>
  <c r="W45" i="18"/>
  <c r="X45" i="18"/>
  <c r="Y45" i="18"/>
  <c r="W46" i="18"/>
  <c r="X46" i="18"/>
  <c r="Y46" i="18"/>
  <c r="W47" i="18"/>
  <c r="X47" i="18"/>
  <c r="Y47" i="18"/>
  <c r="W48" i="18"/>
  <c r="X48" i="18"/>
  <c r="Y48" i="18"/>
  <c r="W49" i="18"/>
  <c r="X49" i="18"/>
  <c r="Y49" i="18"/>
  <c r="W50" i="18"/>
  <c r="X50" i="18"/>
  <c r="Y50" i="18"/>
  <c r="W51" i="18"/>
  <c r="X51" i="18"/>
  <c r="Y51" i="18"/>
  <c r="W52" i="18"/>
  <c r="X52" i="18"/>
  <c r="Y52" i="18"/>
  <c r="W53" i="18"/>
  <c r="X53" i="18"/>
  <c r="Y53" i="18"/>
  <c r="W54" i="18"/>
  <c r="X54" i="18"/>
  <c r="Y54" i="18"/>
  <c r="W55" i="18"/>
  <c r="X55" i="18"/>
  <c r="Y55" i="18"/>
  <c r="W56" i="18"/>
  <c r="X56" i="18"/>
  <c r="Y56" i="18"/>
  <c r="W57" i="18"/>
  <c r="X57" i="18"/>
  <c r="Y57" i="18"/>
  <c r="W58" i="18"/>
  <c r="X58" i="18"/>
  <c r="Y58" i="18"/>
  <c r="W59" i="18"/>
  <c r="X59" i="18"/>
  <c r="Y59" i="18"/>
  <c r="W60" i="18"/>
  <c r="X60" i="18"/>
  <c r="Y60" i="18"/>
  <c r="W61" i="18"/>
  <c r="X61" i="18"/>
  <c r="Y61" i="18"/>
  <c r="W62" i="18"/>
  <c r="X62" i="18"/>
  <c r="Y62" i="18"/>
  <c r="W63" i="18"/>
  <c r="X63" i="18"/>
  <c r="Y63" i="18"/>
  <c r="W64" i="18"/>
  <c r="X64" i="18"/>
  <c r="Y64" i="18"/>
  <c r="W65" i="18"/>
  <c r="X65" i="18"/>
  <c r="Y65" i="18"/>
  <c r="W66" i="18"/>
  <c r="X66" i="18"/>
  <c r="Y66" i="18"/>
  <c r="W67" i="18"/>
  <c r="X67" i="18"/>
  <c r="Y67" i="18"/>
  <c r="W68" i="18"/>
  <c r="X68" i="18"/>
  <c r="Y68" i="18"/>
  <c r="W69" i="18"/>
  <c r="X69" i="18"/>
  <c r="Y69" i="18"/>
  <c r="W70" i="18"/>
  <c r="X70" i="18"/>
  <c r="Y70" i="18"/>
  <c r="W71" i="18"/>
  <c r="X71" i="18"/>
  <c r="Y71" i="18"/>
  <c r="W72" i="18"/>
  <c r="X72" i="18"/>
  <c r="Y72" i="18"/>
  <c r="W73" i="18"/>
  <c r="X73" i="18"/>
  <c r="Y73" i="18"/>
  <c r="W74" i="18"/>
  <c r="X74" i="18"/>
  <c r="Y74" i="18"/>
  <c r="W75" i="18"/>
  <c r="X75" i="18"/>
  <c r="Y75" i="18"/>
  <c r="W76" i="18"/>
  <c r="X76" i="18"/>
  <c r="Y76" i="18"/>
  <c r="W77" i="18"/>
  <c r="X77" i="18"/>
  <c r="Y77" i="18"/>
  <c r="W78" i="18"/>
  <c r="X78" i="18"/>
  <c r="Y78" i="18"/>
  <c r="W79" i="18"/>
  <c r="X79" i="18"/>
  <c r="Y79" i="18"/>
  <c r="W80" i="18"/>
  <c r="X80" i="18"/>
  <c r="Y80" i="18"/>
  <c r="W81" i="18"/>
  <c r="X81" i="18"/>
  <c r="Y81" i="18"/>
  <c r="W82" i="18"/>
  <c r="X82" i="18"/>
  <c r="Y82" i="18"/>
  <c r="W83" i="18"/>
  <c r="X83" i="18"/>
  <c r="Y83" i="18"/>
  <c r="W84" i="18"/>
  <c r="X84" i="18"/>
  <c r="Y84" i="18"/>
  <c r="W85" i="18"/>
  <c r="X85" i="18"/>
  <c r="Y85" i="18"/>
  <c r="W86" i="18"/>
  <c r="X86" i="18"/>
  <c r="Y86" i="18"/>
  <c r="W87" i="18"/>
  <c r="X87" i="18"/>
  <c r="Y87" i="18"/>
  <c r="W88" i="18"/>
  <c r="X88" i="18"/>
  <c r="Y88" i="18"/>
  <c r="W89" i="18"/>
  <c r="X89" i="18"/>
  <c r="Y89" i="18"/>
  <c r="W90" i="18"/>
  <c r="X90" i="18"/>
  <c r="Y90" i="18"/>
  <c r="W91" i="18"/>
  <c r="X91" i="18"/>
  <c r="Y91" i="18"/>
  <c r="W92" i="18"/>
  <c r="X92" i="18"/>
  <c r="Y92" i="18"/>
  <c r="W93" i="18"/>
  <c r="X93" i="18"/>
  <c r="Y93" i="18"/>
  <c r="W94" i="18"/>
  <c r="X94" i="18"/>
  <c r="Y94" i="18"/>
  <c r="W95" i="18"/>
  <c r="X95" i="18"/>
  <c r="Y95" i="18"/>
  <c r="W96" i="18"/>
  <c r="X96" i="18"/>
  <c r="Y96" i="18"/>
  <c r="W97" i="18"/>
  <c r="X97" i="18"/>
  <c r="Y97" i="18"/>
  <c r="W98" i="18"/>
  <c r="X98" i="18"/>
  <c r="Y98" i="18"/>
  <c r="W99" i="18"/>
  <c r="X99" i="18"/>
  <c r="Y99" i="18"/>
  <c r="W100" i="18"/>
  <c r="X100" i="18"/>
  <c r="Y100" i="18"/>
  <c r="W101" i="18"/>
  <c r="X101" i="18"/>
  <c r="Y101" i="18"/>
  <c r="W102" i="18"/>
  <c r="X102" i="18"/>
  <c r="Y102" i="18"/>
  <c r="W103" i="18"/>
  <c r="X103" i="18"/>
  <c r="Y103" i="18"/>
  <c r="W104" i="18"/>
  <c r="X104" i="18"/>
  <c r="Y104" i="18"/>
  <c r="W105" i="18"/>
  <c r="X105" i="18"/>
  <c r="Y105" i="18"/>
  <c r="W106" i="18"/>
  <c r="X106" i="18"/>
  <c r="Y106" i="18"/>
  <c r="W107" i="18"/>
  <c r="X107" i="18"/>
  <c r="Y107" i="18"/>
  <c r="W108" i="18"/>
  <c r="X108" i="18"/>
  <c r="Y108" i="18"/>
  <c r="W109" i="18"/>
  <c r="X109" i="18"/>
  <c r="Y109" i="18"/>
  <c r="W110" i="18"/>
  <c r="X110" i="18"/>
  <c r="Y110" i="18"/>
  <c r="W111" i="18"/>
  <c r="X111" i="18"/>
  <c r="Y111" i="18"/>
  <c r="W112" i="18"/>
  <c r="X112" i="18"/>
  <c r="Y112" i="18"/>
  <c r="W113" i="18"/>
  <c r="X113" i="18"/>
  <c r="Y113" i="18"/>
  <c r="W114" i="18"/>
  <c r="X114" i="18"/>
  <c r="Y114" i="18"/>
  <c r="W115" i="18"/>
  <c r="X115" i="18"/>
  <c r="Y115" i="18"/>
  <c r="W116" i="18"/>
  <c r="X116" i="18"/>
  <c r="Y116" i="18"/>
  <c r="W117" i="18"/>
  <c r="X117" i="18"/>
  <c r="Y117" i="18"/>
  <c r="W118" i="18"/>
  <c r="X118" i="18"/>
  <c r="Y118" i="18"/>
  <c r="W119" i="18"/>
  <c r="X119" i="18"/>
  <c r="Y119" i="18"/>
  <c r="W120" i="18"/>
  <c r="X120" i="18"/>
  <c r="Y120" i="18"/>
  <c r="W121" i="18"/>
  <c r="X121" i="18"/>
  <c r="Y121" i="18"/>
  <c r="W122" i="18"/>
  <c r="X122" i="18"/>
  <c r="Y122" i="18"/>
  <c r="W123" i="18"/>
  <c r="X123" i="18"/>
  <c r="Y123" i="18"/>
  <c r="W124" i="18"/>
  <c r="X124" i="18"/>
  <c r="Y124" i="18"/>
  <c r="W125" i="18"/>
  <c r="X125" i="18"/>
  <c r="Y125" i="18"/>
  <c r="W126" i="18"/>
  <c r="X126" i="18"/>
  <c r="Y126" i="18"/>
  <c r="W127" i="18"/>
  <c r="X127" i="18"/>
  <c r="Y127" i="18"/>
  <c r="W128" i="18"/>
  <c r="X128" i="18"/>
  <c r="Y128" i="18"/>
  <c r="W129" i="18"/>
  <c r="X129" i="18"/>
  <c r="Y129" i="18"/>
  <c r="W130" i="18"/>
  <c r="X130" i="18"/>
  <c r="Y130" i="18"/>
  <c r="W131" i="18"/>
  <c r="X131" i="18"/>
  <c r="Y131" i="18"/>
  <c r="W132" i="18"/>
  <c r="X132" i="18"/>
  <c r="Y132" i="18"/>
  <c r="W133" i="18"/>
  <c r="X133" i="18"/>
  <c r="Y133" i="18"/>
  <c r="W134" i="18"/>
  <c r="X134" i="18"/>
  <c r="Y134" i="18"/>
  <c r="W135" i="18"/>
  <c r="X135" i="18"/>
  <c r="Y135" i="18"/>
  <c r="W136" i="18"/>
  <c r="X136" i="18"/>
  <c r="Y136" i="18"/>
  <c r="W137" i="18"/>
  <c r="X137" i="18"/>
  <c r="Y137" i="18"/>
  <c r="W138" i="18"/>
  <c r="X138" i="18"/>
  <c r="Y138" i="18"/>
  <c r="W139" i="18"/>
  <c r="X139" i="18"/>
  <c r="Y139" i="18"/>
  <c r="W140" i="18"/>
  <c r="X140" i="18"/>
  <c r="Y140" i="18"/>
  <c r="W141" i="18"/>
  <c r="X141" i="18"/>
  <c r="Y141" i="18"/>
  <c r="W142" i="18"/>
  <c r="X142" i="18"/>
  <c r="Y142" i="18"/>
  <c r="W143" i="18"/>
  <c r="X143" i="18"/>
  <c r="Y143" i="18"/>
  <c r="W144" i="18"/>
  <c r="X144" i="18"/>
  <c r="Y144" i="18"/>
  <c r="W145" i="18"/>
  <c r="X145" i="18"/>
  <c r="Y145" i="18"/>
  <c r="W146" i="18"/>
  <c r="X146" i="18"/>
  <c r="Y146" i="18"/>
  <c r="W147" i="18"/>
  <c r="X147" i="18"/>
  <c r="Y147" i="18"/>
  <c r="W148" i="18"/>
  <c r="X148" i="18"/>
  <c r="Y148" i="18"/>
  <c r="W149" i="18"/>
  <c r="X149" i="18"/>
  <c r="Y149" i="18"/>
  <c r="W150" i="18"/>
  <c r="X150" i="18"/>
  <c r="Y150" i="18"/>
  <c r="W151" i="18"/>
  <c r="X151" i="18"/>
  <c r="Y151" i="18"/>
  <c r="Y2" i="18"/>
  <c r="X2" i="18"/>
  <c r="W2" i="18"/>
  <c r="R3" i="18"/>
  <c r="S3" i="18"/>
  <c r="T3" i="18"/>
  <c r="R4" i="18"/>
  <c r="S4" i="18"/>
  <c r="T4" i="18"/>
  <c r="R5" i="18"/>
  <c r="S5" i="18"/>
  <c r="T5" i="18"/>
  <c r="R6" i="18"/>
  <c r="S6" i="18"/>
  <c r="T6" i="18"/>
  <c r="R7" i="18"/>
  <c r="S7" i="18"/>
  <c r="T7" i="18"/>
  <c r="R8" i="18"/>
  <c r="S8" i="18"/>
  <c r="T8" i="18"/>
  <c r="R9" i="18"/>
  <c r="S9" i="18"/>
  <c r="T9" i="18"/>
  <c r="R10" i="18"/>
  <c r="S10" i="18"/>
  <c r="T10" i="18"/>
  <c r="R11" i="18"/>
  <c r="S11" i="18"/>
  <c r="T11" i="18"/>
  <c r="R12" i="18"/>
  <c r="S12" i="18"/>
  <c r="T12" i="18"/>
  <c r="R13" i="18"/>
  <c r="S13" i="18"/>
  <c r="T13" i="18"/>
  <c r="R14" i="18"/>
  <c r="S14" i="18"/>
  <c r="T14" i="18"/>
  <c r="R15" i="18"/>
  <c r="S15" i="18"/>
  <c r="T15" i="18"/>
  <c r="R16" i="18"/>
  <c r="S16" i="18"/>
  <c r="T16" i="18"/>
  <c r="R17" i="18"/>
  <c r="S17" i="18"/>
  <c r="T17" i="18"/>
  <c r="R18" i="18"/>
  <c r="S18" i="18"/>
  <c r="T18" i="18"/>
  <c r="BU18" i="18" s="1"/>
  <c r="R19" i="18"/>
  <c r="S19" i="18"/>
  <c r="T19" i="18"/>
  <c r="R20" i="18"/>
  <c r="S20" i="18"/>
  <c r="T20" i="18"/>
  <c r="R21" i="18"/>
  <c r="S21" i="18"/>
  <c r="T21" i="18"/>
  <c r="R22" i="18"/>
  <c r="S22" i="18"/>
  <c r="T22" i="18"/>
  <c r="BU22" i="18" s="1"/>
  <c r="R23" i="18"/>
  <c r="S23" i="18"/>
  <c r="T23" i="18"/>
  <c r="R24" i="18"/>
  <c r="S24" i="18"/>
  <c r="T24" i="18"/>
  <c r="R25" i="18"/>
  <c r="S25" i="18"/>
  <c r="T25" i="18"/>
  <c r="R26" i="18"/>
  <c r="S26" i="18"/>
  <c r="T26" i="18"/>
  <c r="R27" i="18"/>
  <c r="S27" i="18"/>
  <c r="T27" i="18"/>
  <c r="R28" i="18"/>
  <c r="S28" i="18"/>
  <c r="T28" i="18"/>
  <c r="R29" i="18"/>
  <c r="S29" i="18"/>
  <c r="T29" i="18"/>
  <c r="R30" i="18"/>
  <c r="S30" i="18"/>
  <c r="T30" i="18"/>
  <c r="R31" i="18"/>
  <c r="S31" i="18"/>
  <c r="T31" i="18"/>
  <c r="R32" i="18"/>
  <c r="S32" i="18"/>
  <c r="T32" i="18"/>
  <c r="R33" i="18"/>
  <c r="S33" i="18"/>
  <c r="T33" i="18"/>
  <c r="R34" i="18"/>
  <c r="S34" i="18"/>
  <c r="T34" i="18"/>
  <c r="BU34" i="18" s="1"/>
  <c r="R35" i="18"/>
  <c r="S35" i="18"/>
  <c r="T35" i="18"/>
  <c r="R36" i="18"/>
  <c r="S36" i="18"/>
  <c r="T36" i="18"/>
  <c r="R37" i="18"/>
  <c r="S37" i="18"/>
  <c r="T37" i="18"/>
  <c r="R38" i="18"/>
  <c r="S38" i="18"/>
  <c r="T38" i="18"/>
  <c r="R39" i="18"/>
  <c r="S39" i="18"/>
  <c r="T39" i="18"/>
  <c r="R40" i="18"/>
  <c r="S40" i="18"/>
  <c r="T40" i="18"/>
  <c r="R41" i="18"/>
  <c r="S41" i="18"/>
  <c r="T41" i="18"/>
  <c r="R42" i="18"/>
  <c r="S42" i="18"/>
  <c r="T42" i="18"/>
  <c r="R43" i="18"/>
  <c r="S43" i="18"/>
  <c r="T43" i="18"/>
  <c r="R44" i="18"/>
  <c r="S44" i="18"/>
  <c r="T44" i="18"/>
  <c r="R45" i="18"/>
  <c r="S45" i="18"/>
  <c r="T45" i="18"/>
  <c r="R46" i="18"/>
  <c r="S46" i="18"/>
  <c r="T46" i="18"/>
  <c r="BU46" i="18" s="1"/>
  <c r="R47" i="18"/>
  <c r="S47" i="18"/>
  <c r="T47" i="18"/>
  <c r="R48" i="18"/>
  <c r="S48" i="18"/>
  <c r="T48" i="18"/>
  <c r="R49" i="18"/>
  <c r="S49" i="18"/>
  <c r="T49" i="18"/>
  <c r="R50" i="18"/>
  <c r="S50" i="18"/>
  <c r="T50" i="18"/>
  <c r="R51" i="18"/>
  <c r="S51" i="18"/>
  <c r="T51" i="18"/>
  <c r="R52" i="18"/>
  <c r="S52" i="18"/>
  <c r="T52" i="18"/>
  <c r="R53" i="18"/>
  <c r="S53" i="18"/>
  <c r="T53" i="18"/>
  <c r="R54" i="18"/>
  <c r="S54" i="18"/>
  <c r="T54" i="18"/>
  <c r="BU54" i="18" s="1"/>
  <c r="R55" i="18"/>
  <c r="S55" i="18"/>
  <c r="T55" i="18"/>
  <c r="R56" i="18"/>
  <c r="S56" i="18"/>
  <c r="T56" i="18"/>
  <c r="R57" i="18"/>
  <c r="S57" i="18"/>
  <c r="T57" i="18"/>
  <c r="R58" i="18"/>
  <c r="S58" i="18"/>
  <c r="T58" i="18"/>
  <c r="R59" i="18"/>
  <c r="S59" i="18"/>
  <c r="T59" i="18"/>
  <c r="R60" i="18"/>
  <c r="S60" i="18"/>
  <c r="T60" i="18"/>
  <c r="R61" i="18"/>
  <c r="S61" i="18"/>
  <c r="T61" i="18"/>
  <c r="R62" i="18"/>
  <c r="S62" i="18"/>
  <c r="T62" i="18"/>
  <c r="R63" i="18"/>
  <c r="S63" i="18"/>
  <c r="T63" i="18"/>
  <c r="R64" i="18"/>
  <c r="S64" i="18"/>
  <c r="T64" i="18"/>
  <c r="R65" i="18"/>
  <c r="S65" i="18"/>
  <c r="T65" i="18"/>
  <c r="R66" i="18"/>
  <c r="S66" i="18"/>
  <c r="T66" i="18"/>
  <c r="R67" i="18"/>
  <c r="S67" i="18"/>
  <c r="T67" i="18"/>
  <c r="R68" i="18"/>
  <c r="S68" i="18"/>
  <c r="T68" i="18"/>
  <c r="R69" i="18"/>
  <c r="S69" i="18"/>
  <c r="T69" i="18"/>
  <c r="R70" i="18"/>
  <c r="S70" i="18"/>
  <c r="T70" i="18"/>
  <c r="R71" i="18"/>
  <c r="S71" i="18"/>
  <c r="T71" i="18"/>
  <c r="R72" i="18"/>
  <c r="S72" i="18"/>
  <c r="T72" i="18"/>
  <c r="R73" i="18"/>
  <c r="S73" i="18"/>
  <c r="T73" i="18"/>
  <c r="R74" i="18"/>
  <c r="S74" i="18"/>
  <c r="T74" i="18"/>
  <c r="R75" i="18"/>
  <c r="S75" i="18"/>
  <c r="T75" i="18"/>
  <c r="R76" i="18"/>
  <c r="S76" i="18"/>
  <c r="T76" i="18"/>
  <c r="R77" i="18"/>
  <c r="S77" i="18"/>
  <c r="T77" i="18"/>
  <c r="R78" i="18"/>
  <c r="S78" i="18"/>
  <c r="T78" i="18"/>
  <c r="R79" i="18"/>
  <c r="S79" i="18"/>
  <c r="T79" i="18"/>
  <c r="R80" i="18"/>
  <c r="S80" i="18"/>
  <c r="T80" i="18"/>
  <c r="R81" i="18"/>
  <c r="S81" i="18"/>
  <c r="T81" i="18"/>
  <c r="R82" i="18"/>
  <c r="S82" i="18"/>
  <c r="T82" i="18"/>
  <c r="R83" i="18"/>
  <c r="S83" i="18"/>
  <c r="T83" i="18"/>
  <c r="R84" i="18"/>
  <c r="S84" i="18"/>
  <c r="T84" i="18"/>
  <c r="R85" i="18"/>
  <c r="S85" i="18"/>
  <c r="T85" i="18"/>
  <c r="R86" i="18"/>
  <c r="S86" i="18"/>
  <c r="BT86" i="18" s="1"/>
  <c r="T86" i="18"/>
  <c r="R87" i="18"/>
  <c r="S87" i="18"/>
  <c r="T87" i="18"/>
  <c r="R88" i="18"/>
  <c r="S88" i="18"/>
  <c r="T88" i="18"/>
  <c r="R89" i="18"/>
  <c r="S89" i="18"/>
  <c r="T89" i="18"/>
  <c r="R90" i="18"/>
  <c r="S90" i="18"/>
  <c r="T90" i="18"/>
  <c r="R91" i="18"/>
  <c r="S91" i="18"/>
  <c r="T91" i="18"/>
  <c r="R92" i="18"/>
  <c r="S92" i="18"/>
  <c r="T92" i="18"/>
  <c r="R93" i="18"/>
  <c r="S93" i="18"/>
  <c r="T93" i="18"/>
  <c r="R94" i="18"/>
  <c r="S94" i="18"/>
  <c r="T94" i="18"/>
  <c r="R95" i="18"/>
  <c r="S95" i="18"/>
  <c r="T95" i="18"/>
  <c r="R96" i="18"/>
  <c r="S96" i="18"/>
  <c r="T96" i="18"/>
  <c r="R97" i="18"/>
  <c r="S97" i="18"/>
  <c r="T97" i="18"/>
  <c r="R98" i="18"/>
  <c r="S98" i="18"/>
  <c r="T98" i="18"/>
  <c r="R99" i="18"/>
  <c r="S99" i="18"/>
  <c r="T99" i="18"/>
  <c r="R100" i="18"/>
  <c r="S100" i="18"/>
  <c r="T100" i="18"/>
  <c r="R101" i="18"/>
  <c r="S101" i="18"/>
  <c r="T101" i="18"/>
  <c r="R102" i="18"/>
  <c r="S102" i="18"/>
  <c r="T102" i="18"/>
  <c r="R103" i="18"/>
  <c r="S103" i="18"/>
  <c r="T103" i="18"/>
  <c r="R104" i="18"/>
  <c r="S104" i="18"/>
  <c r="T104" i="18"/>
  <c r="R105" i="18"/>
  <c r="S105" i="18"/>
  <c r="T105" i="18"/>
  <c r="R106" i="18"/>
  <c r="S106" i="18"/>
  <c r="T106" i="18"/>
  <c r="R107" i="18"/>
  <c r="S107" i="18"/>
  <c r="T107" i="18"/>
  <c r="R108" i="18"/>
  <c r="S108" i="18"/>
  <c r="T108" i="18"/>
  <c r="R109" i="18"/>
  <c r="S109" i="18"/>
  <c r="T109" i="18"/>
  <c r="R110" i="18"/>
  <c r="S110" i="18"/>
  <c r="T110" i="18"/>
  <c r="R111" i="18"/>
  <c r="S111" i="18"/>
  <c r="T111" i="18"/>
  <c r="R112" i="18"/>
  <c r="S112" i="18"/>
  <c r="T112" i="18"/>
  <c r="R113" i="18"/>
  <c r="S113" i="18"/>
  <c r="T113" i="18"/>
  <c r="R114" i="18"/>
  <c r="S114" i="18"/>
  <c r="T114" i="18"/>
  <c r="R115" i="18"/>
  <c r="S115" i="18"/>
  <c r="T115" i="18"/>
  <c r="R116" i="18"/>
  <c r="S116" i="18"/>
  <c r="T116" i="18"/>
  <c r="R117" i="18"/>
  <c r="S117" i="18"/>
  <c r="T117" i="18"/>
  <c r="R118" i="18"/>
  <c r="S118" i="18"/>
  <c r="T118" i="18"/>
  <c r="R119" i="18"/>
  <c r="S119" i="18"/>
  <c r="T119" i="18"/>
  <c r="R120" i="18"/>
  <c r="S120" i="18"/>
  <c r="T120" i="18"/>
  <c r="R121" i="18"/>
  <c r="S121" i="18"/>
  <c r="T121" i="18"/>
  <c r="R122" i="18"/>
  <c r="S122" i="18"/>
  <c r="T122" i="18"/>
  <c r="R123" i="18"/>
  <c r="S123" i="18"/>
  <c r="T123" i="18"/>
  <c r="R124" i="18"/>
  <c r="S124" i="18"/>
  <c r="T124" i="18"/>
  <c r="R125" i="18"/>
  <c r="S125" i="18"/>
  <c r="T125" i="18"/>
  <c r="R126" i="18"/>
  <c r="S126" i="18"/>
  <c r="T126" i="18"/>
  <c r="BU126" i="18" s="1"/>
  <c r="R127" i="18"/>
  <c r="S127" i="18"/>
  <c r="T127" i="18"/>
  <c r="R128" i="18"/>
  <c r="S128" i="18"/>
  <c r="T128" i="18"/>
  <c r="R129" i="18"/>
  <c r="S129" i="18"/>
  <c r="T129" i="18"/>
  <c r="R130" i="18"/>
  <c r="S130" i="18"/>
  <c r="T130" i="18"/>
  <c r="BU130" i="18" s="1"/>
  <c r="R131" i="18"/>
  <c r="S131" i="18"/>
  <c r="T131" i="18"/>
  <c r="R132" i="18"/>
  <c r="S132" i="18"/>
  <c r="T132" i="18"/>
  <c r="R133" i="18"/>
  <c r="S133" i="18"/>
  <c r="T133" i="18"/>
  <c r="R134" i="18"/>
  <c r="BS134" i="18" s="1"/>
  <c r="S134" i="18"/>
  <c r="T134" i="18"/>
  <c r="BU134" i="18" s="1"/>
  <c r="R135" i="18"/>
  <c r="S135" i="18"/>
  <c r="T135" i="18"/>
  <c r="R136" i="18"/>
  <c r="S136" i="18"/>
  <c r="T136" i="18"/>
  <c r="R137" i="18"/>
  <c r="S137" i="18"/>
  <c r="T137" i="18"/>
  <c r="R138" i="18"/>
  <c r="S138" i="18"/>
  <c r="T138" i="18"/>
  <c r="BU138" i="18" s="1"/>
  <c r="R139" i="18"/>
  <c r="S139" i="18"/>
  <c r="T139" i="18"/>
  <c r="R140" i="18"/>
  <c r="S140" i="18"/>
  <c r="T140" i="18"/>
  <c r="R141" i="18"/>
  <c r="S141" i="18"/>
  <c r="T141" i="18"/>
  <c r="R142" i="18"/>
  <c r="S142" i="18"/>
  <c r="T142" i="18"/>
  <c r="R143" i="18"/>
  <c r="S143" i="18"/>
  <c r="T143" i="18"/>
  <c r="R144" i="18"/>
  <c r="S144" i="18"/>
  <c r="T144" i="18"/>
  <c r="R145" i="18"/>
  <c r="S145" i="18"/>
  <c r="T145" i="18"/>
  <c r="R146" i="18"/>
  <c r="S146" i="18"/>
  <c r="T146" i="18"/>
  <c r="R147" i="18"/>
  <c r="S147" i="18"/>
  <c r="T147" i="18"/>
  <c r="R148" i="18"/>
  <c r="S148" i="18"/>
  <c r="T148" i="18"/>
  <c r="R149" i="18"/>
  <c r="S149" i="18"/>
  <c r="T149" i="18"/>
  <c r="R150" i="18"/>
  <c r="S150" i="18"/>
  <c r="T150" i="18"/>
  <c r="BU150" i="18" s="1"/>
  <c r="R151" i="18"/>
  <c r="S151" i="18"/>
  <c r="T151" i="18"/>
  <c r="T2" i="18"/>
  <c r="S2" i="18"/>
  <c r="R2" i="18"/>
  <c r="AC3" i="17"/>
  <c r="AD3" i="17"/>
  <c r="AE3" i="17"/>
  <c r="AC4" i="17"/>
  <c r="AD4" i="17"/>
  <c r="AE4" i="17"/>
  <c r="AC5" i="17"/>
  <c r="AD5" i="17"/>
  <c r="AE5" i="17"/>
  <c r="AC6" i="17"/>
  <c r="AD6" i="17"/>
  <c r="AE6" i="17"/>
  <c r="AC7" i="17"/>
  <c r="AD7" i="17"/>
  <c r="AE7" i="17"/>
  <c r="AC8" i="17"/>
  <c r="AD8" i="17"/>
  <c r="AE8" i="17"/>
  <c r="AC9" i="17"/>
  <c r="AD9" i="17"/>
  <c r="AE9" i="17"/>
  <c r="AC10" i="17"/>
  <c r="AD10" i="17"/>
  <c r="AE10" i="17"/>
  <c r="AC11" i="17"/>
  <c r="AD11" i="17"/>
  <c r="AE11" i="17"/>
  <c r="AC12" i="17"/>
  <c r="AD12" i="17"/>
  <c r="AE12" i="17"/>
  <c r="AC13" i="17"/>
  <c r="AD13" i="17"/>
  <c r="AE13" i="17"/>
  <c r="AC14" i="17"/>
  <c r="AD14" i="17"/>
  <c r="AE14" i="17"/>
  <c r="AC15" i="17"/>
  <c r="AD15" i="17"/>
  <c r="AE15" i="17"/>
  <c r="AC16" i="17"/>
  <c r="AD16" i="17"/>
  <c r="AE16" i="17"/>
  <c r="AC17" i="17"/>
  <c r="AD17" i="17"/>
  <c r="AE17" i="17"/>
  <c r="AC18" i="17"/>
  <c r="AD18" i="17"/>
  <c r="AE18" i="17"/>
  <c r="AC19" i="17"/>
  <c r="AD19" i="17"/>
  <c r="AE19" i="17"/>
  <c r="AC20" i="17"/>
  <c r="AD20" i="17"/>
  <c r="AE20" i="17"/>
  <c r="AC21" i="17"/>
  <c r="AD21" i="17"/>
  <c r="AE21" i="17"/>
  <c r="AC22" i="17"/>
  <c r="AD22" i="17"/>
  <c r="AE22" i="17"/>
  <c r="AC23" i="17"/>
  <c r="AD23" i="17"/>
  <c r="AE23" i="17"/>
  <c r="AC24" i="17"/>
  <c r="AD24" i="17"/>
  <c r="AE24" i="17"/>
  <c r="AC25" i="17"/>
  <c r="AD25" i="17"/>
  <c r="AE25" i="17"/>
  <c r="AC26" i="17"/>
  <c r="AD26" i="17"/>
  <c r="AE26" i="17"/>
  <c r="AC27" i="17"/>
  <c r="AD27" i="17"/>
  <c r="AE27" i="17"/>
  <c r="AC28" i="17"/>
  <c r="AD28" i="17"/>
  <c r="AE28" i="17"/>
  <c r="AC29" i="17"/>
  <c r="AD29" i="17"/>
  <c r="AE29" i="17"/>
  <c r="AC30" i="17"/>
  <c r="AD30" i="17"/>
  <c r="AE30" i="17"/>
  <c r="AC31" i="17"/>
  <c r="AD31" i="17"/>
  <c r="AE31" i="17"/>
  <c r="AC32" i="17"/>
  <c r="AD32" i="17"/>
  <c r="AE32" i="17"/>
  <c r="AC33" i="17"/>
  <c r="AD33" i="17"/>
  <c r="AE33" i="17"/>
  <c r="AC34" i="17"/>
  <c r="AD34" i="17"/>
  <c r="AE34" i="17"/>
  <c r="AC35" i="17"/>
  <c r="AD35" i="17"/>
  <c r="AE35" i="17"/>
  <c r="AC36" i="17"/>
  <c r="AD36" i="17"/>
  <c r="AE36" i="17"/>
  <c r="AC37" i="17"/>
  <c r="AD37" i="17"/>
  <c r="AE37" i="17"/>
  <c r="AC38" i="17"/>
  <c r="AD38" i="17"/>
  <c r="AE38" i="17"/>
  <c r="AC39" i="17"/>
  <c r="AD39" i="17"/>
  <c r="AE39" i="17"/>
  <c r="AC40" i="17"/>
  <c r="AD40" i="17"/>
  <c r="AE40" i="17"/>
  <c r="AC41" i="17"/>
  <c r="AD41" i="17"/>
  <c r="AE41" i="17"/>
  <c r="AC42" i="17"/>
  <c r="AD42" i="17"/>
  <c r="AE42" i="17"/>
  <c r="AC43" i="17"/>
  <c r="AD43" i="17"/>
  <c r="AE43" i="17"/>
  <c r="AC44" i="17"/>
  <c r="AD44" i="17"/>
  <c r="AE44" i="17"/>
  <c r="AC45" i="17"/>
  <c r="AD45" i="17"/>
  <c r="AE45" i="17"/>
  <c r="AC46" i="17"/>
  <c r="AD46" i="17"/>
  <c r="AE46" i="17"/>
  <c r="AC47" i="17"/>
  <c r="AD47" i="17"/>
  <c r="AE47" i="17"/>
  <c r="AC48" i="17"/>
  <c r="AD48" i="17"/>
  <c r="AE48" i="17"/>
  <c r="AC49" i="17"/>
  <c r="AD49" i="17"/>
  <c r="AE49" i="17"/>
  <c r="AC50" i="17"/>
  <c r="AD50" i="17"/>
  <c r="AE50" i="17"/>
  <c r="AC51" i="17"/>
  <c r="AD51" i="17"/>
  <c r="AE51" i="17"/>
  <c r="AC52" i="17"/>
  <c r="AD52" i="17"/>
  <c r="AE52" i="17"/>
  <c r="AC53" i="17"/>
  <c r="AD53" i="17"/>
  <c r="AE53" i="17"/>
  <c r="AC54" i="17"/>
  <c r="AD54" i="17"/>
  <c r="AE54" i="17"/>
  <c r="AC55" i="17"/>
  <c r="AD55" i="17"/>
  <c r="AE55" i="17"/>
  <c r="AC56" i="17"/>
  <c r="AD56" i="17"/>
  <c r="AE56" i="17"/>
  <c r="AC57" i="17"/>
  <c r="AD57" i="17"/>
  <c r="AE57" i="17"/>
  <c r="AC58" i="17"/>
  <c r="AD58" i="17"/>
  <c r="AE58" i="17"/>
  <c r="AC59" i="17"/>
  <c r="AD59" i="17"/>
  <c r="AE59" i="17"/>
  <c r="AC60" i="17"/>
  <c r="AD60" i="17"/>
  <c r="AE60" i="17"/>
  <c r="AC61" i="17"/>
  <c r="AD61" i="17"/>
  <c r="AE61" i="17"/>
  <c r="AC62" i="17"/>
  <c r="AD62" i="17"/>
  <c r="AE62" i="17"/>
  <c r="AC63" i="17"/>
  <c r="AD63" i="17"/>
  <c r="AE63" i="17"/>
  <c r="AC64" i="17"/>
  <c r="AD64" i="17"/>
  <c r="AE64" i="17"/>
  <c r="AC65" i="17"/>
  <c r="AD65" i="17"/>
  <c r="AE65" i="17"/>
  <c r="AC66" i="17"/>
  <c r="AD66" i="17"/>
  <c r="AE66" i="17"/>
  <c r="AC67" i="17"/>
  <c r="AD67" i="17"/>
  <c r="AE67" i="17"/>
  <c r="AC68" i="17"/>
  <c r="AD68" i="17"/>
  <c r="AE68" i="17"/>
  <c r="AC69" i="17"/>
  <c r="AD69" i="17"/>
  <c r="AE69" i="17"/>
  <c r="AC70" i="17"/>
  <c r="AD70" i="17"/>
  <c r="AE70" i="17"/>
  <c r="AC71" i="17"/>
  <c r="AD71" i="17"/>
  <c r="AE71" i="17"/>
  <c r="AC72" i="17"/>
  <c r="AD72" i="17"/>
  <c r="AE72" i="17"/>
  <c r="AC73" i="17"/>
  <c r="AD73" i="17"/>
  <c r="AE73" i="17"/>
  <c r="AC74" i="17"/>
  <c r="AD74" i="17"/>
  <c r="AE74" i="17"/>
  <c r="AC75" i="17"/>
  <c r="AD75" i="17"/>
  <c r="AE75" i="17"/>
  <c r="AC76" i="17"/>
  <c r="AD76" i="17"/>
  <c r="AE76" i="17"/>
  <c r="AC77" i="17"/>
  <c r="AD77" i="17"/>
  <c r="AE77" i="17"/>
  <c r="AC78" i="17"/>
  <c r="AD78" i="17"/>
  <c r="AE78" i="17"/>
  <c r="AC79" i="17"/>
  <c r="AD79" i="17"/>
  <c r="AE79" i="17"/>
  <c r="AC80" i="17"/>
  <c r="AD80" i="17"/>
  <c r="AE80" i="17"/>
  <c r="AC81" i="17"/>
  <c r="AD81" i="17"/>
  <c r="AE81" i="17"/>
  <c r="AC82" i="17"/>
  <c r="AD82" i="17"/>
  <c r="AE82" i="17"/>
  <c r="AC83" i="17"/>
  <c r="AD83" i="17"/>
  <c r="AE83" i="17"/>
  <c r="AC84" i="17"/>
  <c r="AD84" i="17"/>
  <c r="AE84" i="17"/>
  <c r="AC85" i="17"/>
  <c r="AD85" i="17"/>
  <c r="AE85" i="17"/>
  <c r="AC86" i="17"/>
  <c r="AD86" i="17"/>
  <c r="AE86" i="17"/>
  <c r="AC87" i="17"/>
  <c r="AD87" i="17"/>
  <c r="AE87" i="17"/>
  <c r="AC88" i="17"/>
  <c r="AD88" i="17"/>
  <c r="AE88" i="17"/>
  <c r="AC89" i="17"/>
  <c r="AD89" i="17"/>
  <c r="AE89" i="17"/>
  <c r="AC90" i="17"/>
  <c r="AD90" i="17"/>
  <c r="AE90" i="17"/>
  <c r="AC91" i="17"/>
  <c r="AD91" i="17"/>
  <c r="AE91" i="17"/>
  <c r="AC92" i="17"/>
  <c r="AD92" i="17"/>
  <c r="AE92" i="17"/>
  <c r="AC93" i="17"/>
  <c r="AD93" i="17"/>
  <c r="AE93" i="17"/>
  <c r="AC94" i="17"/>
  <c r="AD94" i="17"/>
  <c r="AE94" i="17"/>
  <c r="AC95" i="17"/>
  <c r="AD95" i="17"/>
  <c r="AE95" i="17"/>
  <c r="AC96" i="17"/>
  <c r="AD96" i="17"/>
  <c r="AE96" i="17"/>
  <c r="AC97" i="17"/>
  <c r="AD97" i="17"/>
  <c r="AE97" i="17"/>
  <c r="AC98" i="17"/>
  <c r="AD98" i="17"/>
  <c r="AE98" i="17"/>
  <c r="AC99" i="17"/>
  <c r="AD99" i="17"/>
  <c r="AE99" i="17"/>
  <c r="AC100" i="17"/>
  <c r="AD100" i="17"/>
  <c r="AE100" i="17"/>
  <c r="AC101" i="17"/>
  <c r="AD101" i="17"/>
  <c r="AE101" i="17"/>
  <c r="AC102" i="17"/>
  <c r="AD102" i="17"/>
  <c r="AE102" i="17"/>
  <c r="AC103" i="17"/>
  <c r="AD103" i="17"/>
  <c r="AE103" i="17"/>
  <c r="AC104" i="17"/>
  <c r="AD104" i="17"/>
  <c r="AE104" i="17"/>
  <c r="AC105" i="17"/>
  <c r="AD105" i="17"/>
  <c r="AE105" i="17"/>
  <c r="AC106" i="17"/>
  <c r="AD106" i="17"/>
  <c r="AE106" i="17"/>
  <c r="AC107" i="17"/>
  <c r="AD107" i="17"/>
  <c r="AE107" i="17"/>
  <c r="AC108" i="17"/>
  <c r="AD108" i="17"/>
  <c r="AE108" i="17"/>
  <c r="AC109" i="17"/>
  <c r="AD109" i="17"/>
  <c r="AE109" i="17"/>
  <c r="AC110" i="17"/>
  <c r="AD110" i="17"/>
  <c r="AE110" i="17"/>
  <c r="AC111" i="17"/>
  <c r="AD111" i="17"/>
  <c r="AE111" i="17"/>
  <c r="AC112" i="17"/>
  <c r="AD112" i="17"/>
  <c r="AE112" i="17"/>
  <c r="AC113" i="17"/>
  <c r="AD113" i="17"/>
  <c r="AE113" i="17"/>
  <c r="AC114" i="17"/>
  <c r="AD114" i="17"/>
  <c r="AE114" i="17"/>
  <c r="AC115" i="17"/>
  <c r="AD115" i="17"/>
  <c r="AE115" i="17"/>
  <c r="AC116" i="17"/>
  <c r="AD116" i="17"/>
  <c r="AE116" i="17"/>
  <c r="AC117" i="17"/>
  <c r="AD117" i="17"/>
  <c r="AE117" i="17"/>
  <c r="AC118" i="17"/>
  <c r="AD118" i="17"/>
  <c r="AE118" i="17"/>
  <c r="AC119" i="17"/>
  <c r="AD119" i="17"/>
  <c r="AE119" i="17"/>
  <c r="AC120" i="17"/>
  <c r="AD120" i="17"/>
  <c r="AE120" i="17"/>
  <c r="AC121" i="17"/>
  <c r="AD121" i="17"/>
  <c r="AE121" i="17"/>
  <c r="AC122" i="17"/>
  <c r="AD122" i="17"/>
  <c r="AE122" i="17"/>
  <c r="AC123" i="17"/>
  <c r="AD123" i="17"/>
  <c r="AE123" i="17"/>
  <c r="AC124" i="17"/>
  <c r="AD124" i="17"/>
  <c r="AE124" i="17"/>
  <c r="AC125" i="17"/>
  <c r="AD125" i="17"/>
  <c r="AE125" i="17"/>
  <c r="AC126" i="17"/>
  <c r="AD126" i="17"/>
  <c r="AE126" i="17"/>
  <c r="AC127" i="17"/>
  <c r="AD127" i="17"/>
  <c r="AE127" i="17"/>
  <c r="AC128" i="17"/>
  <c r="AD128" i="17"/>
  <c r="AE128" i="17"/>
  <c r="AC129" i="17"/>
  <c r="AD129" i="17"/>
  <c r="AE129" i="17"/>
  <c r="AC130" i="17"/>
  <c r="AD130" i="17"/>
  <c r="AE130" i="17"/>
  <c r="AC131" i="17"/>
  <c r="AD131" i="17"/>
  <c r="AE131" i="17"/>
  <c r="AC132" i="17"/>
  <c r="AD132" i="17"/>
  <c r="AE132" i="17"/>
  <c r="AC133" i="17"/>
  <c r="AD133" i="17"/>
  <c r="AE133" i="17"/>
  <c r="AC134" i="17"/>
  <c r="AD134" i="17"/>
  <c r="AE134" i="17"/>
  <c r="AC135" i="17"/>
  <c r="AD135" i="17"/>
  <c r="AE135" i="17"/>
  <c r="AC136" i="17"/>
  <c r="AD136" i="17"/>
  <c r="AE136" i="17"/>
  <c r="AC137" i="17"/>
  <c r="AD137" i="17"/>
  <c r="AE137" i="17"/>
  <c r="AC138" i="17"/>
  <c r="AD138" i="17"/>
  <c r="AE138" i="17"/>
  <c r="AC139" i="17"/>
  <c r="AD139" i="17"/>
  <c r="AE139" i="17"/>
  <c r="AC140" i="17"/>
  <c r="AD140" i="17"/>
  <c r="AE140" i="17"/>
  <c r="AC141" i="17"/>
  <c r="AD141" i="17"/>
  <c r="AE141" i="17"/>
  <c r="AC142" i="17"/>
  <c r="AD142" i="17"/>
  <c r="AE142" i="17"/>
  <c r="AC143" i="17"/>
  <c r="AD143" i="17"/>
  <c r="AE143" i="17"/>
  <c r="AC144" i="17"/>
  <c r="AD144" i="17"/>
  <c r="AE144" i="17"/>
  <c r="AC145" i="17"/>
  <c r="AD145" i="17"/>
  <c r="AE145" i="17"/>
  <c r="AC146" i="17"/>
  <c r="AD146" i="17"/>
  <c r="AE146" i="17"/>
  <c r="AC147" i="17"/>
  <c r="AD147" i="17"/>
  <c r="AE147" i="17"/>
  <c r="AC148" i="17"/>
  <c r="AD148" i="17"/>
  <c r="AE148" i="17"/>
  <c r="AC149" i="17"/>
  <c r="AD149" i="17"/>
  <c r="AE149" i="17"/>
  <c r="AC150" i="17"/>
  <c r="AD150" i="17"/>
  <c r="AE150" i="17"/>
  <c r="AC151" i="17"/>
  <c r="AD151" i="17"/>
  <c r="AE151" i="17"/>
  <c r="AE2" i="17"/>
  <c r="AD2" i="17"/>
  <c r="AC2" i="17"/>
  <c r="T5" i="17"/>
  <c r="U5" i="17"/>
  <c r="V5" i="17"/>
  <c r="T6" i="17"/>
  <c r="U6" i="17"/>
  <c r="V6" i="17"/>
  <c r="T7" i="17"/>
  <c r="U7" i="17"/>
  <c r="V7" i="17"/>
  <c r="T8" i="17"/>
  <c r="U8" i="17"/>
  <c r="V8" i="17"/>
  <c r="T9" i="17"/>
  <c r="U9" i="17"/>
  <c r="V9" i="17"/>
  <c r="T10" i="17"/>
  <c r="U10" i="17"/>
  <c r="V10" i="17"/>
  <c r="T11" i="17"/>
  <c r="U11" i="17"/>
  <c r="V11" i="17"/>
  <c r="T12" i="17"/>
  <c r="U12" i="17"/>
  <c r="V12" i="17"/>
  <c r="T13" i="17"/>
  <c r="U13" i="17"/>
  <c r="V13" i="17"/>
  <c r="T14" i="17"/>
  <c r="U14" i="17"/>
  <c r="V14" i="17"/>
  <c r="T15" i="17"/>
  <c r="U15" i="17"/>
  <c r="V15" i="17"/>
  <c r="T16" i="17"/>
  <c r="U16" i="17"/>
  <c r="V16" i="17"/>
  <c r="T17" i="17"/>
  <c r="U17" i="17"/>
  <c r="V17" i="17"/>
  <c r="T18" i="17"/>
  <c r="U18" i="17"/>
  <c r="V18" i="17"/>
  <c r="T19" i="17"/>
  <c r="U19" i="17"/>
  <c r="V19" i="17"/>
  <c r="T20" i="17"/>
  <c r="U20" i="17"/>
  <c r="V20" i="17"/>
  <c r="T21" i="17"/>
  <c r="U21" i="17"/>
  <c r="V21" i="17"/>
  <c r="T22" i="17"/>
  <c r="U22" i="17"/>
  <c r="V22" i="17"/>
  <c r="T23" i="17"/>
  <c r="U23" i="17"/>
  <c r="V23" i="17"/>
  <c r="T24" i="17"/>
  <c r="U24" i="17"/>
  <c r="V24" i="17"/>
  <c r="T25" i="17"/>
  <c r="U25" i="17"/>
  <c r="V25" i="17"/>
  <c r="T26" i="17"/>
  <c r="U26" i="17"/>
  <c r="V26" i="17"/>
  <c r="T27" i="17"/>
  <c r="U27" i="17"/>
  <c r="V27" i="17"/>
  <c r="T28" i="17"/>
  <c r="U28" i="17"/>
  <c r="V28" i="17"/>
  <c r="T29" i="17"/>
  <c r="U29" i="17"/>
  <c r="V29" i="17"/>
  <c r="T30" i="17"/>
  <c r="U30" i="17"/>
  <c r="V30" i="17"/>
  <c r="T31" i="17"/>
  <c r="U31" i="17"/>
  <c r="V31" i="17"/>
  <c r="T32" i="17"/>
  <c r="U32" i="17"/>
  <c r="V32" i="17"/>
  <c r="T33" i="17"/>
  <c r="U33" i="17"/>
  <c r="V33" i="17"/>
  <c r="T34" i="17"/>
  <c r="U34" i="17"/>
  <c r="V34" i="17"/>
  <c r="T35" i="17"/>
  <c r="U35" i="17"/>
  <c r="V35" i="17"/>
  <c r="T36" i="17"/>
  <c r="U36" i="17"/>
  <c r="V36" i="17"/>
  <c r="T37" i="17"/>
  <c r="U37" i="17"/>
  <c r="V37" i="17"/>
  <c r="T38" i="17"/>
  <c r="U38" i="17"/>
  <c r="V38" i="17"/>
  <c r="T39" i="17"/>
  <c r="U39" i="17"/>
  <c r="V39" i="17"/>
  <c r="T40" i="17"/>
  <c r="U40" i="17"/>
  <c r="V40" i="17"/>
  <c r="T41" i="17"/>
  <c r="U41" i="17"/>
  <c r="V41" i="17"/>
  <c r="T42" i="17"/>
  <c r="U42" i="17"/>
  <c r="V42" i="17"/>
  <c r="T43" i="17"/>
  <c r="U43" i="17"/>
  <c r="V43" i="17"/>
  <c r="T44" i="17"/>
  <c r="U44" i="17"/>
  <c r="V44" i="17"/>
  <c r="T45" i="17"/>
  <c r="U45" i="17"/>
  <c r="V45" i="17"/>
  <c r="T46" i="17"/>
  <c r="U46" i="17"/>
  <c r="V46" i="17"/>
  <c r="T47" i="17"/>
  <c r="U47" i="17"/>
  <c r="V47" i="17"/>
  <c r="T48" i="17"/>
  <c r="U48" i="17"/>
  <c r="V48" i="17"/>
  <c r="T49" i="17"/>
  <c r="U49" i="17"/>
  <c r="V49" i="17"/>
  <c r="T50" i="17"/>
  <c r="U50" i="17"/>
  <c r="V50" i="17"/>
  <c r="T51" i="17"/>
  <c r="U51" i="17"/>
  <c r="V51" i="17"/>
  <c r="T52" i="17"/>
  <c r="U52" i="17"/>
  <c r="V52" i="17"/>
  <c r="T53" i="17"/>
  <c r="U53" i="17"/>
  <c r="V53" i="17"/>
  <c r="T54" i="17"/>
  <c r="U54" i="17"/>
  <c r="V54" i="17"/>
  <c r="T55" i="17"/>
  <c r="U55" i="17"/>
  <c r="V55" i="17"/>
  <c r="T56" i="17"/>
  <c r="U56" i="17"/>
  <c r="V56" i="17"/>
  <c r="T57" i="17"/>
  <c r="U57" i="17"/>
  <c r="V57" i="17"/>
  <c r="T58" i="17"/>
  <c r="U58" i="17"/>
  <c r="V58" i="17"/>
  <c r="T59" i="17"/>
  <c r="U59" i="17"/>
  <c r="V59" i="17"/>
  <c r="T60" i="17"/>
  <c r="U60" i="17"/>
  <c r="V60" i="17"/>
  <c r="T61" i="17"/>
  <c r="U61" i="17"/>
  <c r="V61" i="17"/>
  <c r="T62" i="17"/>
  <c r="U62" i="17"/>
  <c r="V62" i="17"/>
  <c r="T63" i="17"/>
  <c r="U63" i="17"/>
  <c r="V63" i="17"/>
  <c r="T64" i="17"/>
  <c r="U64" i="17"/>
  <c r="V64" i="17"/>
  <c r="T65" i="17"/>
  <c r="U65" i="17"/>
  <c r="V65" i="17"/>
  <c r="T66" i="17"/>
  <c r="U66" i="17"/>
  <c r="V66" i="17"/>
  <c r="T67" i="17"/>
  <c r="U67" i="17"/>
  <c r="V67" i="17"/>
  <c r="T68" i="17"/>
  <c r="U68" i="17"/>
  <c r="V68" i="17"/>
  <c r="T69" i="17"/>
  <c r="U69" i="17"/>
  <c r="V69" i="17"/>
  <c r="T70" i="17"/>
  <c r="U70" i="17"/>
  <c r="V70" i="17"/>
  <c r="T71" i="17"/>
  <c r="U71" i="17"/>
  <c r="V71" i="17"/>
  <c r="T72" i="17"/>
  <c r="U72" i="17"/>
  <c r="V72" i="17"/>
  <c r="T73" i="17"/>
  <c r="U73" i="17"/>
  <c r="V73" i="17"/>
  <c r="T74" i="17"/>
  <c r="U74" i="17"/>
  <c r="V74" i="17"/>
  <c r="T75" i="17"/>
  <c r="U75" i="17"/>
  <c r="V75" i="17"/>
  <c r="T76" i="17"/>
  <c r="U76" i="17"/>
  <c r="V76" i="17"/>
  <c r="T77" i="17"/>
  <c r="U77" i="17"/>
  <c r="V77" i="17"/>
  <c r="T78" i="17"/>
  <c r="U78" i="17"/>
  <c r="V78" i="17"/>
  <c r="T79" i="17"/>
  <c r="U79" i="17"/>
  <c r="V79" i="17"/>
  <c r="T80" i="17"/>
  <c r="U80" i="17"/>
  <c r="V80" i="17"/>
  <c r="T81" i="17"/>
  <c r="U81" i="17"/>
  <c r="V81" i="17"/>
  <c r="T82" i="17"/>
  <c r="U82" i="17"/>
  <c r="V82" i="17"/>
  <c r="T83" i="17"/>
  <c r="U83" i="17"/>
  <c r="V83" i="17"/>
  <c r="T84" i="17"/>
  <c r="U84" i="17"/>
  <c r="V84" i="17"/>
  <c r="T85" i="17"/>
  <c r="U85" i="17"/>
  <c r="V85" i="17"/>
  <c r="T86" i="17"/>
  <c r="U86" i="17"/>
  <c r="V86" i="17"/>
  <c r="T87" i="17"/>
  <c r="U87" i="17"/>
  <c r="V87" i="17"/>
  <c r="T88" i="17"/>
  <c r="U88" i="17"/>
  <c r="V88" i="17"/>
  <c r="T89" i="17"/>
  <c r="U89" i="17"/>
  <c r="V89" i="17"/>
  <c r="T90" i="17"/>
  <c r="U90" i="17"/>
  <c r="V90" i="17"/>
  <c r="T91" i="17"/>
  <c r="U91" i="17"/>
  <c r="V91" i="17"/>
  <c r="T92" i="17"/>
  <c r="U92" i="17"/>
  <c r="V92" i="17"/>
  <c r="T93" i="17"/>
  <c r="U93" i="17"/>
  <c r="V93" i="17"/>
  <c r="T94" i="17"/>
  <c r="U94" i="17"/>
  <c r="V94" i="17"/>
  <c r="T95" i="17"/>
  <c r="U95" i="17"/>
  <c r="V95" i="17"/>
  <c r="T96" i="17"/>
  <c r="U96" i="17"/>
  <c r="V96" i="17"/>
  <c r="T97" i="17"/>
  <c r="U97" i="17"/>
  <c r="V97" i="17"/>
  <c r="T98" i="17"/>
  <c r="U98" i="17"/>
  <c r="V98" i="17"/>
  <c r="T99" i="17"/>
  <c r="U99" i="17"/>
  <c r="V99" i="17"/>
  <c r="T100" i="17"/>
  <c r="U100" i="17"/>
  <c r="V100" i="17"/>
  <c r="T101" i="17"/>
  <c r="U101" i="17"/>
  <c r="V101" i="17"/>
  <c r="T102" i="17"/>
  <c r="U102" i="17"/>
  <c r="V102" i="17"/>
  <c r="T103" i="17"/>
  <c r="U103" i="17"/>
  <c r="V103" i="17"/>
  <c r="T104" i="17"/>
  <c r="U104" i="17"/>
  <c r="V104" i="17"/>
  <c r="T105" i="17"/>
  <c r="U105" i="17"/>
  <c r="V105" i="17"/>
  <c r="T106" i="17"/>
  <c r="U106" i="17"/>
  <c r="V106" i="17"/>
  <c r="T107" i="17"/>
  <c r="U107" i="17"/>
  <c r="V107" i="17"/>
  <c r="T108" i="17"/>
  <c r="U108" i="17"/>
  <c r="V108" i="17"/>
  <c r="T109" i="17"/>
  <c r="U109" i="17"/>
  <c r="V109" i="17"/>
  <c r="T110" i="17"/>
  <c r="U110" i="17"/>
  <c r="V110" i="17"/>
  <c r="T111" i="17"/>
  <c r="U111" i="17"/>
  <c r="V111" i="17"/>
  <c r="T112" i="17"/>
  <c r="U112" i="17"/>
  <c r="V112" i="17"/>
  <c r="T113" i="17"/>
  <c r="U113" i="17"/>
  <c r="V113" i="17"/>
  <c r="T114" i="17"/>
  <c r="U114" i="17"/>
  <c r="V114" i="17"/>
  <c r="T115" i="17"/>
  <c r="U115" i="17"/>
  <c r="V115" i="17"/>
  <c r="T116" i="17"/>
  <c r="U116" i="17"/>
  <c r="V116" i="17"/>
  <c r="T117" i="17"/>
  <c r="U117" i="17"/>
  <c r="V117" i="17"/>
  <c r="T118" i="17"/>
  <c r="U118" i="17"/>
  <c r="V118" i="17"/>
  <c r="T119" i="17"/>
  <c r="U119" i="17"/>
  <c r="V119" i="17"/>
  <c r="T120" i="17"/>
  <c r="U120" i="17"/>
  <c r="V120" i="17"/>
  <c r="T121" i="17"/>
  <c r="U121" i="17"/>
  <c r="V121" i="17"/>
  <c r="T122" i="17"/>
  <c r="U122" i="17"/>
  <c r="V122" i="17"/>
  <c r="T123" i="17"/>
  <c r="U123" i="17"/>
  <c r="V123" i="17"/>
  <c r="T124" i="17"/>
  <c r="U124" i="17"/>
  <c r="V124" i="17"/>
  <c r="T125" i="17"/>
  <c r="U125" i="17"/>
  <c r="V125" i="17"/>
  <c r="T126" i="17"/>
  <c r="U126" i="17"/>
  <c r="V126" i="17"/>
  <c r="T127" i="17"/>
  <c r="U127" i="17"/>
  <c r="V127" i="17"/>
  <c r="T128" i="17"/>
  <c r="U128" i="17"/>
  <c r="V128" i="17"/>
  <c r="T129" i="17"/>
  <c r="U129" i="17"/>
  <c r="V129" i="17"/>
  <c r="T130" i="17"/>
  <c r="U130" i="17"/>
  <c r="V130" i="17"/>
  <c r="T131" i="17"/>
  <c r="U131" i="17"/>
  <c r="V131" i="17"/>
  <c r="T132" i="17"/>
  <c r="U132" i="17"/>
  <c r="V132" i="17"/>
  <c r="T133" i="17"/>
  <c r="U133" i="17"/>
  <c r="V133" i="17"/>
  <c r="T134" i="17"/>
  <c r="U134" i="17"/>
  <c r="V134" i="17"/>
  <c r="T135" i="17"/>
  <c r="U135" i="17"/>
  <c r="V135" i="17"/>
  <c r="T136" i="17"/>
  <c r="U136" i="17"/>
  <c r="V136" i="17"/>
  <c r="T137" i="17"/>
  <c r="U137" i="17"/>
  <c r="V137" i="17"/>
  <c r="T138" i="17"/>
  <c r="U138" i="17"/>
  <c r="V138" i="17"/>
  <c r="T139" i="17"/>
  <c r="U139" i="17"/>
  <c r="V139" i="17"/>
  <c r="T140" i="17"/>
  <c r="U140" i="17"/>
  <c r="V140" i="17"/>
  <c r="T141" i="17"/>
  <c r="U141" i="17"/>
  <c r="V141" i="17"/>
  <c r="T142" i="17"/>
  <c r="U142" i="17"/>
  <c r="V142" i="17"/>
  <c r="T143" i="17"/>
  <c r="U143" i="17"/>
  <c r="V143" i="17"/>
  <c r="T144" i="17"/>
  <c r="U144" i="17"/>
  <c r="V144" i="17"/>
  <c r="T145" i="17"/>
  <c r="U145" i="17"/>
  <c r="V145" i="17"/>
  <c r="T146" i="17"/>
  <c r="U146" i="17"/>
  <c r="V146" i="17"/>
  <c r="T147" i="17"/>
  <c r="U147" i="17"/>
  <c r="V147" i="17"/>
  <c r="T148" i="17"/>
  <c r="U148" i="17"/>
  <c r="V148" i="17"/>
  <c r="T149" i="17"/>
  <c r="U149" i="17"/>
  <c r="V149" i="17"/>
  <c r="T150" i="17"/>
  <c r="U150" i="17"/>
  <c r="V150" i="17"/>
  <c r="T151" i="17"/>
  <c r="U151" i="17"/>
  <c r="V151" i="17"/>
  <c r="T3" i="17"/>
  <c r="U3" i="17"/>
  <c r="V3" i="17"/>
  <c r="T4" i="17"/>
  <c r="U4" i="17"/>
  <c r="V4" i="17"/>
  <c r="V2" i="17"/>
  <c r="U2" i="17"/>
  <c r="T2" i="17"/>
  <c r="O3" i="17"/>
  <c r="P3" i="17"/>
  <c r="Q3" i="17"/>
  <c r="O4" i="17"/>
  <c r="P4" i="17"/>
  <c r="Q4" i="17"/>
  <c r="O5" i="17"/>
  <c r="P5" i="17"/>
  <c r="Q5" i="17"/>
  <c r="O6" i="17"/>
  <c r="P6" i="17"/>
  <c r="Q6" i="17"/>
  <c r="O7" i="17"/>
  <c r="P7" i="17"/>
  <c r="Q7" i="17"/>
  <c r="O8" i="17"/>
  <c r="P8" i="17"/>
  <c r="Q8" i="17"/>
  <c r="O9" i="17"/>
  <c r="P9" i="17"/>
  <c r="X9" i="17" s="1"/>
  <c r="Q9" i="17"/>
  <c r="Y9" i="17" s="1"/>
  <c r="O10" i="17"/>
  <c r="P10" i="17"/>
  <c r="Q10" i="17"/>
  <c r="O11" i="17"/>
  <c r="P11" i="17"/>
  <c r="Q11" i="17"/>
  <c r="O12" i="17"/>
  <c r="P12" i="17"/>
  <c r="X12" i="17" s="1"/>
  <c r="Q12" i="17"/>
  <c r="O13" i="17"/>
  <c r="P13" i="17"/>
  <c r="Q13" i="17"/>
  <c r="O14" i="17"/>
  <c r="P14" i="17"/>
  <c r="Q14" i="17"/>
  <c r="O15" i="17"/>
  <c r="P15" i="17"/>
  <c r="Q15" i="17"/>
  <c r="O16" i="17"/>
  <c r="W16" i="17" s="1"/>
  <c r="P16" i="17"/>
  <c r="Q16" i="17"/>
  <c r="O17" i="17"/>
  <c r="P17" i="17"/>
  <c r="Q17" i="17"/>
  <c r="O18" i="17"/>
  <c r="P18" i="17"/>
  <c r="Q18" i="17"/>
  <c r="O19" i="17"/>
  <c r="P19" i="17"/>
  <c r="Q19" i="17"/>
  <c r="O20" i="17"/>
  <c r="P20" i="17"/>
  <c r="Q20" i="17"/>
  <c r="O21" i="17"/>
  <c r="P21" i="17"/>
  <c r="Q21" i="17"/>
  <c r="O22" i="17"/>
  <c r="P22" i="17"/>
  <c r="Q22" i="17"/>
  <c r="O23" i="17"/>
  <c r="P23" i="17"/>
  <c r="Q23" i="17"/>
  <c r="O24" i="17"/>
  <c r="P24" i="17"/>
  <c r="Q24" i="17"/>
  <c r="O25" i="17"/>
  <c r="P25" i="17"/>
  <c r="Q25" i="17"/>
  <c r="BI25" i="17" s="1"/>
  <c r="O26" i="17"/>
  <c r="P26" i="17"/>
  <c r="Q26" i="17"/>
  <c r="O27" i="17"/>
  <c r="P27" i="17"/>
  <c r="Q27" i="17"/>
  <c r="O28" i="17"/>
  <c r="P28" i="17"/>
  <c r="Q28" i="17"/>
  <c r="O29" i="17"/>
  <c r="P29" i="17"/>
  <c r="Q29" i="17"/>
  <c r="O30" i="17"/>
  <c r="P30" i="17"/>
  <c r="Q30" i="17"/>
  <c r="O31" i="17"/>
  <c r="P31" i="17"/>
  <c r="Q31" i="17"/>
  <c r="O32" i="17"/>
  <c r="P32" i="17"/>
  <c r="Q32" i="17"/>
  <c r="O33" i="17"/>
  <c r="P33" i="17"/>
  <c r="Q33" i="17"/>
  <c r="O34" i="17"/>
  <c r="P34" i="17"/>
  <c r="X34" i="17" s="1"/>
  <c r="Q34" i="17"/>
  <c r="O35" i="17"/>
  <c r="P35" i="17"/>
  <c r="Q35" i="17"/>
  <c r="O36" i="17"/>
  <c r="P36" i="17"/>
  <c r="Q36" i="17"/>
  <c r="O37" i="17"/>
  <c r="P37" i="17"/>
  <c r="Q37" i="17"/>
  <c r="O38" i="17"/>
  <c r="P38" i="17"/>
  <c r="Q38" i="17"/>
  <c r="O39" i="17"/>
  <c r="BG39" i="17" s="1"/>
  <c r="P39" i="17"/>
  <c r="Q39" i="17"/>
  <c r="O40" i="17"/>
  <c r="P40" i="17"/>
  <c r="Q40" i="17"/>
  <c r="O41" i="17"/>
  <c r="P41" i="17"/>
  <c r="Q41" i="17"/>
  <c r="O42" i="17"/>
  <c r="P42" i="17"/>
  <c r="Q42" i="17"/>
  <c r="O43" i="17"/>
  <c r="P43" i="17"/>
  <c r="Q43" i="17"/>
  <c r="Y43" i="17" s="1"/>
  <c r="O44" i="17"/>
  <c r="P44" i="17"/>
  <c r="Q44" i="17"/>
  <c r="O45" i="17"/>
  <c r="P45" i="17"/>
  <c r="Q45" i="17"/>
  <c r="O46" i="17"/>
  <c r="P46" i="17"/>
  <c r="Q46" i="17"/>
  <c r="O47" i="17"/>
  <c r="P47" i="17"/>
  <c r="Q47" i="17"/>
  <c r="O48" i="17"/>
  <c r="P48" i="17"/>
  <c r="Q48" i="17"/>
  <c r="O49" i="17"/>
  <c r="P49" i="17"/>
  <c r="Q49" i="17"/>
  <c r="BI49" i="17" s="1"/>
  <c r="O50" i="17"/>
  <c r="P50" i="17"/>
  <c r="X50" i="17" s="1"/>
  <c r="Q50" i="17"/>
  <c r="Y50" i="17" s="1"/>
  <c r="O51" i="17"/>
  <c r="P51" i="17"/>
  <c r="Q51" i="17"/>
  <c r="O52" i="17"/>
  <c r="P52" i="17"/>
  <c r="Q52" i="17"/>
  <c r="O53" i="17"/>
  <c r="P53" i="17"/>
  <c r="Q53" i="17"/>
  <c r="O54" i="17"/>
  <c r="P54" i="17"/>
  <c r="Q54" i="17"/>
  <c r="O55" i="17"/>
  <c r="P55" i="17"/>
  <c r="Q55" i="17"/>
  <c r="O56" i="17"/>
  <c r="P56" i="17"/>
  <c r="Q56" i="17"/>
  <c r="O57" i="17"/>
  <c r="P57" i="17"/>
  <c r="Q57" i="17"/>
  <c r="BI57" i="17" s="1"/>
  <c r="O58" i="17"/>
  <c r="P58" i="17"/>
  <c r="X58" i="17" s="1"/>
  <c r="Q58" i="17"/>
  <c r="O59" i="17"/>
  <c r="P59" i="17"/>
  <c r="Q59" i="17"/>
  <c r="O60" i="17"/>
  <c r="P60" i="17"/>
  <c r="Q60" i="17"/>
  <c r="O61" i="17"/>
  <c r="P61" i="17"/>
  <c r="Q61" i="17"/>
  <c r="O62" i="17"/>
  <c r="P62" i="17"/>
  <c r="Q62" i="17"/>
  <c r="O63" i="17"/>
  <c r="P63" i="17"/>
  <c r="Q63" i="17"/>
  <c r="O64" i="17"/>
  <c r="P64" i="17"/>
  <c r="Q64" i="17"/>
  <c r="O65" i="17"/>
  <c r="P65" i="17"/>
  <c r="Q65" i="17"/>
  <c r="O66" i="17"/>
  <c r="P66" i="17"/>
  <c r="Q66" i="17"/>
  <c r="O67" i="17"/>
  <c r="P67" i="17"/>
  <c r="Q67" i="17"/>
  <c r="O68" i="17"/>
  <c r="P68" i="17"/>
  <c r="X68" i="17" s="1"/>
  <c r="Q68" i="17"/>
  <c r="O69" i="17"/>
  <c r="P69" i="17"/>
  <c r="Q69" i="17"/>
  <c r="O70" i="17"/>
  <c r="P70" i="17"/>
  <c r="Q70" i="17"/>
  <c r="O71" i="17"/>
  <c r="P71" i="17"/>
  <c r="Q71" i="17"/>
  <c r="O72" i="17"/>
  <c r="P72" i="17"/>
  <c r="Q72" i="17"/>
  <c r="O73" i="17"/>
  <c r="P73" i="17"/>
  <c r="Q73" i="17"/>
  <c r="O74" i="17"/>
  <c r="P74" i="17"/>
  <c r="Q74" i="17"/>
  <c r="O75" i="17"/>
  <c r="P75" i="17"/>
  <c r="Q75" i="17"/>
  <c r="O76" i="17"/>
  <c r="P76" i="17"/>
  <c r="Q76" i="17"/>
  <c r="O77" i="17"/>
  <c r="P77" i="17"/>
  <c r="Q77" i="17"/>
  <c r="O78" i="17"/>
  <c r="P78" i="17"/>
  <c r="Q78" i="17"/>
  <c r="O79" i="17"/>
  <c r="P79" i="17"/>
  <c r="Q79" i="17"/>
  <c r="O80" i="17"/>
  <c r="W80" i="17" s="1"/>
  <c r="P80" i="17"/>
  <c r="Q80" i="17"/>
  <c r="O81" i="17"/>
  <c r="P81" i="17"/>
  <c r="Q81" i="17"/>
  <c r="O82" i="17"/>
  <c r="P82" i="17"/>
  <c r="Q82" i="17"/>
  <c r="O83" i="17"/>
  <c r="P83" i="17"/>
  <c r="Q83" i="17"/>
  <c r="O84" i="17"/>
  <c r="P84" i="17"/>
  <c r="Q84" i="17"/>
  <c r="O85" i="17"/>
  <c r="P85" i="17"/>
  <c r="Q85" i="17"/>
  <c r="O86" i="17"/>
  <c r="P86" i="17"/>
  <c r="Q86" i="17"/>
  <c r="O87" i="17"/>
  <c r="P87" i="17"/>
  <c r="Q87" i="17"/>
  <c r="O88" i="17"/>
  <c r="P88" i="17"/>
  <c r="Q88" i="17"/>
  <c r="O89" i="17"/>
  <c r="P89" i="17"/>
  <c r="Q89" i="17"/>
  <c r="O90" i="17"/>
  <c r="P90" i="17"/>
  <c r="Q90" i="17"/>
  <c r="O91" i="17"/>
  <c r="P91" i="17"/>
  <c r="Q91" i="17"/>
  <c r="O92" i="17"/>
  <c r="P92" i="17"/>
  <c r="Q92" i="17"/>
  <c r="O93" i="17"/>
  <c r="P93" i="17"/>
  <c r="Q93" i="17"/>
  <c r="O94" i="17"/>
  <c r="P94" i="17"/>
  <c r="Q94" i="17"/>
  <c r="O95" i="17"/>
  <c r="P95" i="17"/>
  <c r="Q95" i="17"/>
  <c r="O96" i="17"/>
  <c r="P96" i="17"/>
  <c r="Q96" i="17"/>
  <c r="O97" i="17"/>
  <c r="P97" i="17"/>
  <c r="Q97" i="17"/>
  <c r="O98" i="17"/>
  <c r="P98" i="17"/>
  <c r="Q98" i="17"/>
  <c r="O99" i="17"/>
  <c r="P99" i="17"/>
  <c r="Q99" i="17"/>
  <c r="Y99" i="17" s="1"/>
  <c r="O100" i="17"/>
  <c r="P100" i="17"/>
  <c r="Q100" i="17"/>
  <c r="O101" i="17"/>
  <c r="P101" i="17"/>
  <c r="Q101" i="17"/>
  <c r="O102" i="17"/>
  <c r="P102" i="17"/>
  <c r="Q102" i="17"/>
  <c r="O103" i="17"/>
  <c r="P103" i="17"/>
  <c r="Q103" i="17"/>
  <c r="O104" i="17"/>
  <c r="P104" i="17"/>
  <c r="Q104" i="17"/>
  <c r="O105" i="17"/>
  <c r="P105" i="17"/>
  <c r="X105" i="17" s="1"/>
  <c r="Q105" i="17"/>
  <c r="O106" i="17"/>
  <c r="P106" i="17"/>
  <c r="Q106" i="17"/>
  <c r="O107" i="17"/>
  <c r="P107" i="17"/>
  <c r="Q107" i="17"/>
  <c r="O108" i="17"/>
  <c r="P108" i="17"/>
  <c r="Q108" i="17"/>
  <c r="O109" i="17"/>
  <c r="P109" i="17"/>
  <c r="Q109" i="17"/>
  <c r="O110" i="17"/>
  <c r="P110" i="17"/>
  <c r="Q110" i="17"/>
  <c r="O111" i="17"/>
  <c r="P111" i="17"/>
  <c r="Q111" i="17"/>
  <c r="O112" i="17"/>
  <c r="W112" i="17" s="1"/>
  <c r="P112" i="17"/>
  <c r="Q112" i="17"/>
  <c r="O113" i="17"/>
  <c r="P113" i="17"/>
  <c r="Q113" i="17"/>
  <c r="O114" i="17"/>
  <c r="P114" i="17"/>
  <c r="Q114" i="17"/>
  <c r="O115" i="17"/>
  <c r="P115" i="17"/>
  <c r="Q115" i="17"/>
  <c r="O116" i="17"/>
  <c r="P116" i="17"/>
  <c r="Q116" i="17"/>
  <c r="O117" i="17"/>
  <c r="P117" i="17"/>
  <c r="Q117" i="17"/>
  <c r="O118" i="17"/>
  <c r="P118" i="17"/>
  <c r="Q118" i="17"/>
  <c r="O119" i="17"/>
  <c r="BG119" i="17" s="1"/>
  <c r="P119" i="17"/>
  <c r="Q119" i="17"/>
  <c r="O120" i="17"/>
  <c r="P120" i="17"/>
  <c r="Q120" i="17"/>
  <c r="O121" i="17"/>
  <c r="P121" i="17"/>
  <c r="Q121" i="17"/>
  <c r="O122" i="17"/>
  <c r="P122" i="17"/>
  <c r="Q122" i="17"/>
  <c r="Y122" i="17" s="1"/>
  <c r="O123" i="17"/>
  <c r="W123" i="17" s="1"/>
  <c r="P123" i="17"/>
  <c r="Q123" i="17"/>
  <c r="O124" i="17"/>
  <c r="P124" i="17"/>
  <c r="X124" i="17" s="1"/>
  <c r="Q124" i="17"/>
  <c r="O125" i="17"/>
  <c r="P125" i="17"/>
  <c r="Q125" i="17"/>
  <c r="O126" i="17"/>
  <c r="P126" i="17"/>
  <c r="Q126" i="17"/>
  <c r="O127" i="17"/>
  <c r="P127" i="17"/>
  <c r="Q127" i="17"/>
  <c r="O128" i="17"/>
  <c r="P128" i="17"/>
  <c r="Q128" i="17"/>
  <c r="O129" i="17"/>
  <c r="P129" i="17"/>
  <c r="Q129" i="17"/>
  <c r="O130" i="17"/>
  <c r="P130" i="17"/>
  <c r="Q130" i="17"/>
  <c r="O131" i="17"/>
  <c r="P131" i="17"/>
  <c r="Q131" i="17"/>
  <c r="O132" i="17"/>
  <c r="P132" i="17"/>
  <c r="Q132" i="17"/>
  <c r="O133" i="17"/>
  <c r="P133" i="17"/>
  <c r="Q133" i="17"/>
  <c r="O134" i="17"/>
  <c r="P134" i="17"/>
  <c r="Q134" i="17"/>
  <c r="O135" i="17"/>
  <c r="P135" i="17"/>
  <c r="Q135" i="17"/>
  <c r="O136" i="17"/>
  <c r="P136" i="17"/>
  <c r="Q136" i="17"/>
  <c r="O137" i="17"/>
  <c r="P137" i="17"/>
  <c r="Q137" i="17"/>
  <c r="O138" i="17"/>
  <c r="P138" i="17"/>
  <c r="Q138" i="17"/>
  <c r="O139" i="17"/>
  <c r="P139" i="17"/>
  <c r="Q139" i="17"/>
  <c r="Y139" i="17" s="1"/>
  <c r="O140" i="17"/>
  <c r="P140" i="17"/>
  <c r="Q140" i="17"/>
  <c r="O141" i="17"/>
  <c r="P141" i="17"/>
  <c r="Q141" i="17"/>
  <c r="O142" i="17"/>
  <c r="P142" i="17"/>
  <c r="Q142" i="17"/>
  <c r="O143" i="17"/>
  <c r="P143" i="17"/>
  <c r="Q143" i="17"/>
  <c r="O144" i="17"/>
  <c r="P144" i="17"/>
  <c r="Q144" i="17"/>
  <c r="O145" i="17"/>
  <c r="P145" i="17"/>
  <c r="Q145" i="17"/>
  <c r="O146" i="17"/>
  <c r="P146" i="17"/>
  <c r="Q146" i="17"/>
  <c r="O147" i="17"/>
  <c r="P147" i="17"/>
  <c r="Q147" i="17"/>
  <c r="Y147" i="17" s="1"/>
  <c r="O148" i="17"/>
  <c r="P148" i="17"/>
  <c r="Q148" i="17"/>
  <c r="O149" i="17"/>
  <c r="P149" i="17"/>
  <c r="Q149" i="17"/>
  <c r="O150" i="17"/>
  <c r="P150" i="17"/>
  <c r="Q150" i="17"/>
  <c r="O151" i="17"/>
  <c r="P151" i="17"/>
  <c r="Q151" i="17"/>
  <c r="Q2" i="17"/>
  <c r="P2" i="17"/>
  <c r="O2" i="17"/>
  <c r="I375" i="16"/>
  <c r="J375" i="16"/>
  <c r="K375" i="16"/>
  <c r="M375" i="16"/>
  <c r="N375" i="16" s="1"/>
  <c r="I376" i="16"/>
  <c r="J376" i="16"/>
  <c r="K376" i="16"/>
  <c r="M376" i="16"/>
  <c r="N376" i="16" s="1"/>
  <c r="I377" i="16"/>
  <c r="J377" i="16"/>
  <c r="K377" i="16"/>
  <c r="M377" i="16"/>
  <c r="N377" i="16" s="1"/>
  <c r="I378" i="16"/>
  <c r="J378" i="16"/>
  <c r="K378" i="16"/>
  <c r="M378" i="16"/>
  <c r="N378" i="16" s="1"/>
  <c r="I379" i="16"/>
  <c r="J379" i="16"/>
  <c r="K379" i="16"/>
  <c r="M379" i="16"/>
  <c r="N379" i="16" s="1"/>
  <c r="I380" i="16"/>
  <c r="J380" i="16"/>
  <c r="K380" i="16"/>
  <c r="M380" i="16"/>
  <c r="N380" i="16" s="1"/>
  <c r="I381" i="16"/>
  <c r="J381" i="16"/>
  <c r="K381" i="16"/>
  <c r="M381" i="16"/>
  <c r="N381" i="16" s="1"/>
  <c r="I382" i="16"/>
  <c r="J382" i="16"/>
  <c r="K382" i="16"/>
  <c r="M382" i="16"/>
  <c r="N382" i="16" s="1"/>
  <c r="I383" i="16"/>
  <c r="J383" i="16"/>
  <c r="K383" i="16"/>
  <c r="M383" i="16"/>
  <c r="N383" i="16" s="1"/>
  <c r="I384" i="16"/>
  <c r="J384" i="16"/>
  <c r="K384" i="16"/>
  <c r="M384" i="16"/>
  <c r="N384" i="16" s="1"/>
  <c r="I385" i="16"/>
  <c r="J385" i="16"/>
  <c r="K385" i="16"/>
  <c r="M385" i="16"/>
  <c r="N385" i="16" s="1"/>
  <c r="I386" i="16"/>
  <c r="J386" i="16"/>
  <c r="K386" i="16"/>
  <c r="M386" i="16"/>
  <c r="N386" i="16" s="1"/>
  <c r="I387" i="16"/>
  <c r="J387" i="16"/>
  <c r="K387" i="16"/>
  <c r="M387" i="16"/>
  <c r="N387" i="16" s="1"/>
  <c r="I388" i="16"/>
  <c r="J388" i="16"/>
  <c r="K388" i="16"/>
  <c r="M388" i="16"/>
  <c r="N388" i="16" s="1"/>
  <c r="I389" i="16"/>
  <c r="J389" i="16"/>
  <c r="K389" i="16"/>
  <c r="M389" i="16"/>
  <c r="N389" i="16" s="1"/>
  <c r="I390" i="16"/>
  <c r="J390" i="16"/>
  <c r="K390" i="16"/>
  <c r="M390" i="16"/>
  <c r="N390" i="16" s="1"/>
  <c r="I391" i="16"/>
  <c r="J391" i="16"/>
  <c r="K391" i="16"/>
  <c r="M391" i="16"/>
  <c r="N391" i="16" s="1"/>
  <c r="I392" i="16"/>
  <c r="J392" i="16"/>
  <c r="K392" i="16"/>
  <c r="M392" i="16"/>
  <c r="N392" i="16" s="1"/>
  <c r="I393" i="16"/>
  <c r="J393" i="16"/>
  <c r="K393" i="16"/>
  <c r="M393" i="16"/>
  <c r="N393" i="16" s="1"/>
  <c r="I394" i="16"/>
  <c r="J394" i="16"/>
  <c r="K394" i="16"/>
  <c r="M394" i="16"/>
  <c r="N394" i="16" s="1"/>
  <c r="I395" i="16"/>
  <c r="J395" i="16"/>
  <c r="K395" i="16"/>
  <c r="M395" i="16"/>
  <c r="N395" i="16" s="1"/>
  <c r="I396" i="16"/>
  <c r="J396" i="16"/>
  <c r="K396" i="16"/>
  <c r="M396" i="16"/>
  <c r="N396" i="16" s="1"/>
  <c r="I397" i="16"/>
  <c r="J397" i="16"/>
  <c r="K397" i="16"/>
  <c r="M397" i="16"/>
  <c r="N397" i="16" s="1"/>
  <c r="I398" i="16"/>
  <c r="J398" i="16"/>
  <c r="K398" i="16"/>
  <c r="M398" i="16"/>
  <c r="N398" i="16" s="1"/>
  <c r="I399" i="16"/>
  <c r="J399" i="16"/>
  <c r="K399" i="16"/>
  <c r="M399" i="16"/>
  <c r="N399" i="16" s="1"/>
  <c r="I400" i="16"/>
  <c r="J400" i="16"/>
  <c r="K400" i="16"/>
  <c r="M400" i="16"/>
  <c r="N400" i="16" s="1"/>
  <c r="I401" i="16"/>
  <c r="J401" i="16"/>
  <c r="K401" i="16"/>
  <c r="M401" i="16"/>
  <c r="N401" i="16" s="1"/>
  <c r="I402" i="16"/>
  <c r="J402" i="16"/>
  <c r="K402" i="16"/>
  <c r="M402" i="16"/>
  <c r="N402" i="16" s="1"/>
  <c r="I403" i="16"/>
  <c r="J403" i="16"/>
  <c r="K403" i="16"/>
  <c r="M403" i="16"/>
  <c r="N403" i="16" s="1"/>
  <c r="I404" i="16"/>
  <c r="J404" i="16"/>
  <c r="K404" i="16"/>
  <c r="M404" i="16"/>
  <c r="N404" i="16" s="1"/>
  <c r="I405" i="16"/>
  <c r="J405" i="16"/>
  <c r="K405" i="16"/>
  <c r="M405" i="16"/>
  <c r="N405" i="16" s="1"/>
  <c r="I406" i="16"/>
  <c r="J406" i="16"/>
  <c r="K406" i="16"/>
  <c r="M406" i="16"/>
  <c r="N406" i="16" s="1"/>
  <c r="I407" i="16"/>
  <c r="J407" i="16"/>
  <c r="K407" i="16"/>
  <c r="M407" i="16"/>
  <c r="N407" i="16" s="1"/>
  <c r="I408" i="16"/>
  <c r="J408" i="16"/>
  <c r="K408" i="16"/>
  <c r="M408" i="16"/>
  <c r="N408" i="16" s="1"/>
  <c r="I409" i="16"/>
  <c r="J409" i="16"/>
  <c r="K409" i="16"/>
  <c r="M409" i="16"/>
  <c r="N409" i="16" s="1"/>
  <c r="I410" i="16"/>
  <c r="J410" i="16"/>
  <c r="K410" i="16"/>
  <c r="M410" i="16"/>
  <c r="N410" i="16" s="1"/>
  <c r="I411" i="16"/>
  <c r="J411" i="16"/>
  <c r="K411" i="16"/>
  <c r="M411" i="16"/>
  <c r="N411" i="16" s="1"/>
  <c r="I412" i="16"/>
  <c r="J412" i="16"/>
  <c r="K412" i="16"/>
  <c r="M412" i="16"/>
  <c r="N412" i="16" s="1"/>
  <c r="I413" i="16"/>
  <c r="J413" i="16"/>
  <c r="K413" i="16"/>
  <c r="M413" i="16"/>
  <c r="N413" i="16" s="1"/>
  <c r="I414" i="16"/>
  <c r="J414" i="16"/>
  <c r="K414" i="16"/>
  <c r="M414" i="16"/>
  <c r="N414" i="16" s="1"/>
  <c r="I415" i="16"/>
  <c r="J415" i="16"/>
  <c r="K415" i="16"/>
  <c r="M415" i="16"/>
  <c r="N415" i="16" s="1"/>
  <c r="I416" i="16"/>
  <c r="J416" i="16"/>
  <c r="K416" i="16"/>
  <c r="M416" i="16"/>
  <c r="N416" i="16" s="1"/>
  <c r="I417" i="16"/>
  <c r="J417" i="16"/>
  <c r="K417" i="16"/>
  <c r="M417" i="16"/>
  <c r="N417" i="16" s="1"/>
  <c r="I418" i="16"/>
  <c r="J418" i="16"/>
  <c r="K418" i="16"/>
  <c r="M418" i="16"/>
  <c r="N418" i="16" s="1"/>
  <c r="I419" i="16"/>
  <c r="J419" i="16"/>
  <c r="K419" i="16"/>
  <c r="M419" i="16"/>
  <c r="N419" i="16" s="1"/>
  <c r="I420" i="16"/>
  <c r="J420" i="16"/>
  <c r="K420" i="16"/>
  <c r="M420" i="16"/>
  <c r="N420" i="16" s="1"/>
  <c r="I421" i="16"/>
  <c r="J421" i="16"/>
  <c r="K421" i="16"/>
  <c r="M421" i="16"/>
  <c r="N421" i="16" s="1"/>
  <c r="I422" i="16"/>
  <c r="J422" i="16"/>
  <c r="K422" i="16"/>
  <c r="M422" i="16"/>
  <c r="N422" i="16" s="1"/>
  <c r="I423" i="16"/>
  <c r="J423" i="16"/>
  <c r="K423" i="16"/>
  <c r="M423" i="16"/>
  <c r="N423" i="16" s="1"/>
  <c r="I424" i="16"/>
  <c r="J424" i="16"/>
  <c r="K424" i="16"/>
  <c r="M424" i="16"/>
  <c r="N424" i="16" s="1"/>
  <c r="I425" i="16"/>
  <c r="J425" i="16"/>
  <c r="K425" i="16"/>
  <c r="M425" i="16"/>
  <c r="N425" i="16" s="1"/>
  <c r="I426" i="16"/>
  <c r="J426" i="16"/>
  <c r="K426" i="16"/>
  <c r="M426" i="16"/>
  <c r="N426" i="16" s="1"/>
  <c r="I427" i="16"/>
  <c r="J427" i="16"/>
  <c r="K427" i="16"/>
  <c r="M427" i="16"/>
  <c r="N427" i="16" s="1"/>
  <c r="I428" i="16"/>
  <c r="J428" i="16"/>
  <c r="K428" i="16"/>
  <c r="M428" i="16"/>
  <c r="N428" i="16" s="1"/>
  <c r="I429" i="16"/>
  <c r="J429" i="16"/>
  <c r="K429" i="16"/>
  <c r="M429" i="16"/>
  <c r="N429" i="16" s="1"/>
  <c r="I430" i="16"/>
  <c r="J430" i="16"/>
  <c r="K430" i="16"/>
  <c r="M430" i="16"/>
  <c r="N430" i="16" s="1"/>
  <c r="I431" i="16"/>
  <c r="J431" i="16"/>
  <c r="K431" i="16"/>
  <c r="M431" i="16"/>
  <c r="N431" i="16" s="1"/>
  <c r="I432" i="16"/>
  <c r="J432" i="16"/>
  <c r="K432" i="16"/>
  <c r="M432" i="16"/>
  <c r="N432" i="16" s="1"/>
  <c r="I433" i="16"/>
  <c r="J433" i="16"/>
  <c r="K433" i="16"/>
  <c r="M433" i="16"/>
  <c r="N433" i="16" s="1"/>
  <c r="I434" i="16"/>
  <c r="J434" i="16"/>
  <c r="K434" i="16"/>
  <c r="M434" i="16"/>
  <c r="N434" i="16" s="1"/>
  <c r="I435" i="16"/>
  <c r="J435" i="16"/>
  <c r="K435" i="16"/>
  <c r="M435" i="16"/>
  <c r="N435" i="16" s="1"/>
  <c r="I436" i="16"/>
  <c r="J436" i="16"/>
  <c r="K436" i="16"/>
  <c r="M436" i="16"/>
  <c r="N436" i="16" s="1"/>
  <c r="I437" i="16"/>
  <c r="J437" i="16"/>
  <c r="K437" i="16"/>
  <c r="M437" i="16"/>
  <c r="N437" i="16" s="1"/>
  <c r="I438" i="16"/>
  <c r="J438" i="16"/>
  <c r="K438" i="16"/>
  <c r="M438" i="16"/>
  <c r="N438" i="16" s="1"/>
  <c r="I439" i="16"/>
  <c r="J439" i="16"/>
  <c r="K439" i="16"/>
  <c r="M439" i="16"/>
  <c r="N439" i="16" s="1"/>
  <c r="I440" i="16"/>
  <c r="J440" i="16"/>
  <c r="K440" i="16"/>
  <c r="M440" i="16"/>
  <c r="N440" i="16" s="1"/>
  <c r="I441" i="16"/>
  <c r="J441" i="16"/>
  <c r="K441" i="16"/>
  <c r="M441" i="16"/>
  <c r="N441" i="16" s="1"/>
  <c r="I442" i="16"/>
  <c r="J442" i="16"/>
  <c r="K442" i="16"/>
  <c r="M442" i="16"/>
  <c r="N442" i="16" s="1"/>
  <c r="I443" i="16"/>
  <c r="J443" i="16"/>
  <c r="K443" i="16"/>
  <c r="M443" i="16"/>
  <c r="N443" i="16" s="1"/>
  <c r="I444" i="16"/>
  <c r="J444" i="16"/>
  <c r="K444" i="16"/>
  <c r="M444" i="16"/>
  <c r="N444" i="16" s="1"/>
  <c r="I445" i="16"/>
  <c r="J445" i="16"/>
  <c r="K445" i="16"/>
  <c r="M445" i="16"/>
  <c r="N445" i="16" s="1"/>
  <c r="I446" i="16"/>
  <c r="J446" i="16"/>
  <c r="K446" i="16"/>
  <c r="M446" i="16"/>
  <c r="N446" i="16" s="1"/>
  <c r="I447" i="16"/>
  <c r="J447" i="16"/>
  <c r="K447" i="16"/>
  <c r="M447" i="16"/>
  <c r="N447" i="16" s="1"/>
  <c r="I448" i="16"/>
  <c r="J448" i="16"/>
  <c r="K448" i="16"/>
  <c r="M448" i="16"/>
  <c r="N448" i="16" s="1"/>
  <c r="I449" i="16"/>
  <c r="J449" i="16"/>
  <c r="K449" i="16"/>
  <c r="M449" i="16"/>
  <c r="N449" i="16" s="1"/>
  <c r="I450" i="16"/>
  <c r="J450" i="16"/>
  <c r="K450" i="16"/>
  <c r="M450" i="16"/>
  <c r="N450" i="16" s="1"/>
  <c r="I451" i="16"/>
  <c r="J451" i="16"/>
  <c r="K451" i="16"/>
  <c r="M451" i="16"/>
  <c r="N451" i="16" s="1"/>
  <c r="I452" i="16"/>
  <c r="J452" i="16"/>
  <c r="K452" i="16"/>
  <c r="M452" i="16"/>
  <c r="N452" i="16" s="1"/>
  <c r="I453" i="16"/>
  <c r="J453" i="16"/>
  <c r="K453" i="16"/>
  <c r="M453" i="16"/>
  <c r="N453" i="16" s="1"/>
  <c r="I454" i="16"/>
  <c r="J454" i="16"/>
  <c r="K454" i="16"/>
  <c r="M454" i="16"/>
  <c r="N454" i="16" s="1"/>
  <c r="I455" i="16"/>
  <c r="J455" i="16"/>
  <c r="K455" i="16"/>
  <c r="M455" i="16"/>
  <c r="N455" i="16" s="1"/>
  <c r="I456" i="16"/>
  <c r="J456" i="16"/>
  <c r="K456" i="16"/>
  <c r="M456" i="16"/>
  <c r="N456" i="16" s="1"/>
  <c r="I457" i="16"/>
  <c r="J457" i="16"/>
  <c r="K457" i="16"/>
  <c r="M457" i="16"/>
  <c r="N457" i="16" s="1"/>
  <c r="I458" i="16"/>
  <c r="J458" i="16"/>
  <c r="K458" i="16"/>
  <c r="M458" i="16"/>
  <c r="N458" i="16" s="1"/>
  <c r="I459" i="16"/>
  <c r="J459" i="16"/>
  <c r="K459" i="16"/>
  <c r="M459" i="16"/>
  <c r="N459" i="16" s="1"/>
  <c r="I460" i="16"/>
  <c r="J460" i="16"/>
  <c r="K460" i="16"/>
  <c r="M460" i="16"/>
  <c r="N460" i="16" s="1"/>
  <c r="I461" i="16"/>
  <c r="J461" i="16"/>
  <c r="K461" i="16"/>
  <c r="M461" i="16"/>
  <c r="N461" i="16" s="1"/>
  <c r="I462" i="16"/>
  <c r="J462" i="16"/>
  <c r="K462" i="16"/>
  <c r="M462" i="16"/>
  <c r="N462" i="16" s="1"/>
  <c r="I463" i="16"/>
  <c r="J463" i="16"/>
  <c r="K463" i="16"/>
  <c r="M463" i="16"/>
  <c r="N463" i="16" s="1"/>
  <c r="I464" i="16"/>
  <c r="J464" i="16"/>
  <c r="K464" i="16"/>
  <c r="M464" i="16"/>
  <c r="N464" i="16" s="1"/>
  <c r="I465" i="16"/>
  <c r="J465" i="16"/>
  <c r="K465" i="16"/>
  <c r="M465" i="16"/>
  <c r="N465" i="16" s="1"/>
  <c r="I466" i="16"/>
  <c r="J466" i="16"/>
  <c r="K466" i="16"/>
  <c r="M466" i="16"/>
  <c r="N466" i="16" s="1"/>
  <c r="I467" i="16"/>
  <c r="J467" i="16"/>
  <c r="K467" i="16"/>
  <c r="M467" i="16"/>
  <c r="N467" i="16" s="1"/>
  <c r="I468" i="16"/>
  <c r="J468" i="16"/>
  <c r="K468" i="16"/>
  <c r="M468" i="16"/>
  <c r="N468" i="16" s="1"/>
  <c r="I469" i="16"/>
  <c r="J469" i="16"/>
  <c r="K469" i="16"/>
  <c r="M469" i="16"/>
  <c r="N469" i="16" s="1"/>
  <c r="I470" i="16"/>
  <c r="J470" i="16"/>
  <c r="K470" i="16"/>
  <c r="M470" i="16"/>
  <c r="N470" i="16" s="1"/>
  <c r="I471" i="16"/>
  <c r="J471" i="16"/>
  <c r="K471" i="16"/>
  <c r="M471" i="16"/>
  <c r="N471" i="16" s="1"/>
  <c r="I472" i="16"/>
  <c r="J472" i="16"/>
  <c r="K472" i="16"/>
  <c r="M472" i="16"/>
  <c r="N472" i="16" s="1"/>
  <c r="I473" i="16"/>
  <c r="J473" i="16"/>
  <c r="K473" i="16"/>
  <c r="M473" i="16"/>
  <c r="N473" i="16" s="1"/>
  <c r="I474" i="16"/>
  <c r="J474" i="16"/>
  <c r="K474" i="16"/>
  <c r="M474" i="16"/>
  <c r="N474" i="16" s="1"/>
  <c r="I475" i="16"/>
  <c r="J475" i="16"/>
  <c r="K475" i="16"/>
  <c r="M475" i="16"/>
  <c r="N475" i="16" s="1"/>
  <c r="I476" i="16"/>
  <c r="J476" i="16"/>
  <c r="K476" i="16"/>
  <c r="M476" i="16"/>
  <c r="N476" i="16" s="1"/>
  <c r="I477" i="16"/>
  <c r="J477" i="16"/>
  <c r="K477" i="16"/>
  <c r="M477" i="16"/>
  <c r="N477" i="16" s="1"/>
  <c r="I478" i="16"/>
  <c r="J478" i="16"/>
  <c r="K478" i="16"/>
  <c r="M478" i="16"/>
  <c r="N478" i="16" s="1"/>
  <c r="I479" i="16"/>
  <c r="J479" i="16"/>
  <c r="K479" i="16"/>
  <c r="M479" i="16"/>
  <c r="N479" i="16" s="1"/>
  <c r="I480" i="16"/>
  <c r="J480" i="16"/>
  <c r="K480" i="16"/>
  <c r="M480" i="16"/>
  <c r="N480" i="16" s="1"/>
  <c r="I481" i="16"/>
  <c r="J481" i="16"/>
  <c r="K481" i="16"/>
  <c r="M481" i="16"/>
  <c r="N481" i="16" s="1"/>
  <c r="I482" i="16"/>
  <c r="J482" i="16"/>
  <c r="K482" i="16"/>
  <c r="M482" i="16"/>
  <c r="N482" i="16" s="1"/>
  <c r="I483" i="16"/>
  <c r="J483" i="16"/>
  <c r="K483" i="16"/>
  <c r="M483" i="16"/>
  <c r="N483" i="16" s="1"/>
  <c r="I484" i="16"/>
  <c r="J484" i="16"/>
  <c r="K484" i="16"/>
  <c r="M484" i="16"/>
  <c r="N484" i="16" s="1"/>
  <c r="I485" i="16"/>
  <c r="J485" i="16"/>
  <c r="K485" i="16"/>
  <c r="M485" i="16"/>
  <c r="N485" i="16" s="1"/>
  <c r="I486" i="16"/>
  <c r="J486" i="16"/>
  <c r="K486" i="16"/>
  <c r="M486" i="16"/>
  <c r="N486" i="16" s="1"/>
  <c r="I487" i="16"/>
  <c r="J487" i="16"/>
  <c r="K487" i="16"/>
  <c r="M487" i="16"/>
  <c r="N487" i="16" s="1"/>
  <c r="I488" i="16"/>
  <c r="J488" i="16"/>
  <c r="K488" i="16"/>
  <c r="M488" i="16"/>
  <c r="N488" i="16" s="1"/>
  <c r="I489" i="16"/>
  <c r="J489" i="16"/>
  <c r="K489" i="16"/>
  <c r="M489" i="16"/>
  <c r="N489" i="16" s="1"/>
  <c r="I490" i="16"/>
  <c r="J490" i="16"/>
  <c r="K490" i="16"/>
  <c r="M490" i="16"/>
  <c r="N490" i="16" s="1"/>
  <c r="I491" i="16"/>
  <c r="J491" i="16"/>
  <c r="K491" i="16"/>
  <c r="M491" i="16"/>
  <c r="N491" i="16" s="1"/>
  <c r="I492" i="16"/>
  <c r="J492" i="16"/>
  <c r="K492" i="16"/>
  <c r="M492" i="16"/>
  <c r="N492" i="16" s="1"/>
  <c r="I493" i="16"/>
  <c r="J493" i="16"/>
  <c r="K493" i="16"/>
  <c r="M493" i="16"/>
  <c r="N493" i="16" s="1"/>
  <c r="I494" i="16"/>
  <c r="J494" i="16"/>
  <c r="K494" i="16"/>
  <c r="M494" i="16"/>
  <c r="N494" i="16" s="1"/>
  <c r="I495" i="16"/>
  <c r="J495" i="16"/>
  <c r="K495" i="16"/>
  <c r="M495" i="16"/>
  <c r="N495" i="16" s="1"/>
  <c r="I496" i="16"/>
  <c r="J496" i="16"/>
  <c r="K496" i="16"/>
  <c r="M496" i="16"/>
  <c r="N496" i="16" s="1"/>
  <c r="I497" i="16"/>
  <c r="J497" i="16"/>
  <c r="K497" i="16"/>
  <c r="M497" i="16"/>
  <c r="N497" i="16" s="1"/>
  <c r="I498" i="16"/>
  <c r="J498" i="16"/>
  <c r="K498" i="16"/>
  <c r="M498" i="16"/>
  <c r="N498" i="16" s="1"/>
  <c r="I499" i="16"/>
  <c r="J499" i="16"/>
  <c r="K499" i="16"/>
  <c r="M499" i="16"/>
  <c r="N499" i="16" s="1"/>
  <c r="I500" i="16"/>
  <c r="J500" i="16"/>
  <c r="K500" i="16"/>
  <c r="M500" i="16"/>
  <c r="N500" i="16" s="1"/>
  <c r="I501" i="16"/>
  <c r="J501" i="16"/>
  <c r="K501" i="16"/>
  <c r="M501" i="16"/>
  <c r="N501" i="16" s="1"/>
  <c r="M374" i="16"/>
  <c r="N374" i="16" s="1"/>
  <c r="K374" i="16"/>
  <c r="J374" i="16"/>
  <c r="I374" i="16"/>
  <c r="M373" i="16"/>
  <c r="N373" i="16" s="1"/>
  <c r="K373" i="16"/>
  <c r="J373" i="16"/>
  <c r="I373" i="16"/>
  <c r="M372" i="16"/>
  <c r="N372" i="16" s="1"/>
  <c r="K372" i="16"/>
  <c r="J372" i="16"/>
  <c r="I372" i="16"/>
  <c r="M371" i="16"/>
  <c r="N371" i="16" s="1"/>
  <c r="K371" i="16"/>
  <c r="J371" i="16"/>
  <c r="I371" i="16"/>
  <c r="M370" i="16"/>
  <c r="N370" i="16" s="1"/>
  <c r="K370" i="16"/>
  <c r="J370" i="16"/>
  <c r="I370" i="16"/>
  <c r="M369" i="16"/>
  <c r="N369" i="16" s="1"/>
  <c r="K369" i="16"/>
  <c r="J369" i="16"/>
  <c r="I369" i="16"/>
  <c r="M368" i="16"/>
  <c r="N368" i="16" s="1"/>
  <c r="K368" i="16"/>
  <c r="J368" i="16"/>
  <c r="I368" i="16"/>
  <c r="M367" i="16"/>
  <c r="N367" i="16" s="1"/>
  <c r="K367" i="16"/>
  <c r="J367" i="16"/>
  <c r="I367" i="16"/>
  <c r="M366" i="16"/>
  <c r="N366" i="16" s="1"/>
  <c r="K366" i="16"/>
  <c r="J366" i="16"/>
  <c r="I366" i="16"/>
  <c r="M365" i="16"/>
  <c r="N365" i="16" s="1"/>
  <c r="K365" i="16"/>
  <c r="J365" i="16"/>
  <c r="I365" i="16"/>
  <c r="M364" i="16"/>
  <c r="N364" i="16" s="1"/>
  <c r="K364" i="16"/>
  <c r="J364" i="16"/>
  <c r="I364" i="16"/>
  <c r="M363" i="16"/>
  <c r="N363" i="16" s="1"/>
  <c r="K363" i="16"/>
  <c r="J363" i="16"/>
  <c r="I363" i="16"/>
  <c r="M362" i="16"/>
  <c r="N362" i="16" s="1"/>
  <c r="K362" i="16"/>
  <c r="J362" i="16"/>
  <c r="I362" i="16"/>
  <c r="M361" i="16"/>
  <c r="N361" i="16" s="1"/>
  <c r="K361" i="16"/>
  <c r="J361" i="16"/>
  <c r="I361" i="16"/>
  <c r="M360" i="16"/>
  <c r="N360" i="16" s="1"/>
  <c r="K360" i="16"/>
  <c r="J360" i="16"/>
  <c r="I360" i="16"/>
  <c r="M359" i="16"/>
  <c r="N359" i="16" s="1"/>
  <c r="K359" i="16"/>
  <c r="J359" i="16"/>
  <c r="I359" i="16"/>
  <c r="M358" i="16"/>
  <c r="N358" i="16" s="1"/>
  <c r="K358" i="16"/>
  <c r="J358" i="16"/>
  <c r="I358" i="16"/>
  <c r="M357" i="16"/>
  <c r="N357" i="16" s="1"/>
  <c r="K357" i="16"/>
  <c r="J357" i="16"/>
  <c r="I357" i="16"/>
  <c r="M356" i="16"/>
  <c r="N356" i="16" s="1"/>
  <c r="K356" i="16"/>
  <c r="J356" i="16"/>
  <c r="I356" i="16"/>
  <c r="M355" i="16"/>
  <c r="N355" i="16" s="1"/>
  <c r="K355" i="16"/>
  <c r="J355" i="16"/>
  <c r="I355" i="16"/>
  <c r="M354" i="16"/>
  <c r="N354" i="16" s="1"/>
  <c r="K354" i="16"/>
  <c r="J354" i="16"/>
  <c r="I354" i="16"/>
  <c r="M353" i="16"/>
  <c r="N353" i="16" s="1"/>
  <c r="K353" i="16"/>
  <c r="J353" i="16"/>
  <c r="I353" i="16"/>
  <c r="M352" i="16"/>
  <c r="N352" i="16" s="1"/>
  <c r="K352" i="16"/>
  <c r="J352" i="16"/>
  <c r="I352" i="16"/>
  <c r="M351" i="16"/>
  <c r="N351" i="16" s="1"/>
  <c r="K351" i="16"/>
  <c r="J351" i="16"/>
  <c r="I351" i="16"/>
  <c r="M350" i="16"/>
  <c r="N350" i="16" s="1"/>
  <c r="K350" i="16"/>
  <c r="J350" i="16"/>
  <c r="I350" i="16"/>
  <c r="M349" i="16"/>
  <c r="N349" i="16" s="1"/>
  <c r="K349" i="16"/>
  <c r="J349" i="16"/>
  <c r="I349" i="16"/>
  <c r="M348" i="16"/>
  <c r="N348" i="16" s="1"/>
  <c r="K348" i="16"/>
  <c r="J348" i="16"/>
  <c r="I348" i="16"/>
  <c r="M347" i="16"/>
  <c r="N347" i="16" s="1"/>
  <c r="K347" i="16"/>
  <c r="J347" i="16"/>
  <c r="I347" i="16"/>
  <c r="M346" i="16"/>
  <c r="N346" i="16" s="1"/>
  <c r="K346" i="16"/>
  <c r="J346" i="16"/>
  <c r="I346" i="16"/>
  <c r="M345" i="16"/>
  <c r="N345" i="16" s="1"/>
  <c r="K345" i="16"/>
  <c r="J345" i="16"/>
  <c r="I345" i="16"/>
  <c r="M344" i="16"/>
  <c r="N344" i="16" s="1"/>
  <c r="K344" i="16"/>
  <c r="J344" i="16"/>
  <c r="I344" i="16"/>
  <c r="M343" i="16"/>
  <c r="N343" i="16" s="1"/>
  <c r="K343" i="16"/>
  <c r="J343" i="16"/>
  <c r="I343" i="16"/>
  <c r="M342" i="16"/>
  <c r="N342" i="16" s="1"/>
  <c r="K342" i="16"/>
  <c r="J342" i="16"/>
  <c r="I342" i="16"/>
  <c r="M341" i="16"/>
  <c r="N341" i="16" s="1"/>
  <c r="K341" i="16"/>
  <c r="J341" i="16"/>
  <c r="I341" i="16"/>
  <c r="M340" i="16"/>
  <c r="N340" i="16" s="1"/>
  <c r="K340" i="16"/>
  <c r="J340" i="16"/>
  <c r="I340" i="16"/>
  <c r="M339" i="16"/>
  <c r="N339" i="16" s="1"/>
  <c r="K339" i="16"/>
  <c r="J339" i="16"/>
  <c r="I339" i="16"/>
  <c r="M338" i="16"/>
  <c r="N338" i="16" s="1"/>
  <c r="K338" i="16"/>
  <c r="J338" i="16"/>
  <c r="I338" i="16"/>
  <c r="M337" i="16"/>
  <c r="N337" i="16" s="1"/>
  <c r="K337" i="16"/>
  <c r="J337" i="16"/>
  <c r="I337" i="16"/>
  <c r="M336" i="16"/>
  <c r="N336" i="16" s="1"/>
  <c r="K336" i="16"/>
  <c r="J336" i="16"/>
  <c r="I336" i="16"/>
  <c r="M335" i="16"/>
  <c r="N335" i="16" s="1"/>
  <c r="K335" i="16"/>
  <c r="J335" i="16"/>
  <c r="I335" i="16"/>
  <c r="M334" i="16"/>
  <c r="N334" i="16" s="1"/>
  <c r="K334" i="16"/>
  <c r="J334" i="16"/>
  <c r="I334" i="16"/>
  <c r="M333" i="16"/>
  <c r="N333" i="16" s="1"/>
  <c r="K333" i="16"/>
  <c r="J333" i="16"/>
  <c r="I333" i="16"/>
  <c r="M332" i="16"/>
  <c r="N332" i="16" s="1"/>
  <c r="K332" i="16"/>
  <c r="J332" i="16"/>
  <c r="I332" i="16"/>
  <c r="M331" i="16"/>
  <c r="N331" i="16" s="1"/>
  <c r="K331" i="16"/>
  <c r="J331" i="16"/>
  <c r="I331" i="16"/>
  <c r="M330" i="16"/>
  <c r="N330" i="16" s="1"/>
  <c r="K330" i="16"/>
  <c r="J330" i="16"/>
  <c r="I330" i="16"/>
  <c r="M329" i="16"/>
  <c r="N329" i="16" s="1"/>
  <c r="K329" i="16"/>
  <c r="J329" i="16"/>
  <c r="I329" i="16"/>
  <c r="M328" i="16"/>
  <c r="N328" i="16" s="1"/>
  <c r="K328" i="16"/>
  <c r="J328" i="16"/>
  <c r="I328" i="16"/>
  <c r="M327" i="16"/>
  <c r="N327" i="16" s="1"/>
  <c r="K327" i="16"/>
  <c r="J327" i="16"/>
  <c r="I327" i="16"/>
  <c r="M326" i="16"/>
  <c r="N326" i="16" s="1"/>
  <c r="K326" i="16"/>
  <c r="J326" i="16"/>
  <c r="I326" i="16"/>
  <c r="M325" i="16"/>
  <c r="N325" i="16" s="1"/>
  <c r="K325" i="16"/>
  <c r="J325" i="16"/>
  <c r="I325" i="16"/>
  <c r="M324" i="16"/>
  <c r="N324" i="16" s="1"/>
  <c r="K324" i="16"/>
  <c r="J324" i="16"/>
  <c r="I324" i="16"/>
  <c r="M323" i="16"/>
  <c r="N323" i="16" s="1"/>
  <c r="K323" i="16"/>
  <c r="J323" i="16"/>
  <c r="I323" i="16"/>
  <c r="M322" i="16"/>
  <c r="N322" i="16" s="1"/>
  <c r="K322" i="16"/>
  <c r="J322" i="16"/>
  <c r="I322" i="16"/>
  <c r="M321" i="16"/>
  <c r="N321" i="16" s="1"/>
  <c r="K321" i="16"/>
  <c r="J321" i="16"/>
  <c r="I321" i="16"/>
  <c r="M320" i="16"/>
  <c r="N320" i="16" s="1"/>
  <c r="K320" i="16"/>
  <c r="J320" i="16"/>
  <c r="I320" i="16"/>
  <c r="M319" i="16"/>
  <c r="N319" i="16" s="1"/>
  <c r="K319" i="16"/>
  <c r="J319" i="16"/>
  <c r="I319" i="16"/>
  <c r="M318" i="16"/>
  <c r="N318" i="16" s="1"/>
  <c r="K318" i="16"/>
  <c r="J318" i="16"/>
  <c r="I318" i="16"/>
  <c r="M317" i="16"/>
  <c r="N317" i="16" s="1"/>
  <c r="K317" i="16"/>
  <c r="J317" i="16"/>
  <c r="I317" i="16"/>
  <c r="M316" i="16"/>
  <c r="N316" i="16" s="1"/>
  <c r="K316" i="16"/>
  <c r="J316" i="16"/>
  <c r="I316" i="16"/>
  <c r="M315" i="16"/>
  <c r="N315" i="16" s="1"/>
  <c r="K315" i="16"/>
  <c r="J315" i="16"/>
  <c r="I315" i="16"/>
  <c r="M314" i="16"/>
  <c r="N314" i="16" s="1"/>
  <c r="K314" i="16"/>
  <c r="J314" i="16"/>
  <c r="I314" i="16"/>
  <c r="M313" i="16"/>
  <c r="N313" i="16" s="1"/>
  <c r="K313" i="16"/>
  <c r="J313" i="16"/>
  <c r="I313" i="16"/>
  <c r="M312" i="16"/>
  <c r="N312" i="16" s="1"/>
  <c r="K312" i="16"/>
  <c r="J312" i="16"/>
  <c r="I312" i="16"/>
  <c r="M311" i="16"/>
  <c r="N311" i="16" s="1"/>
  <c r="K311" i="16"/>
  <c r="J311" i="16"/>
  <c r="I311" i="16"/>
  <c r="M310" i="16"/>
  <c r="N310" i="16" s="1"/>
  <c r="K310" i="16"/>
  <c r="J310" i="16"/>
  <c r="I310" i="16"/>
  <c r="M309" i="16"/>
  <c r="N309" i="16" s="1"/>
  <c r="K309" i="16"/>
  <c r="J309" i="16"/>
  <c r="I309" i="16"/>
  <c r="M308" i="16"/>
  <c r="N308" i="16" s="1"/>
  <c r="K308" i="16"/>
  <c r="J308" i="16"/>
  <c r="I308" i="16"/>
  <c r="M307" i="16"/>
  <c r="N307" i="16" s="1"/>
  <c r="K307" i="16"/>
  <c r="J307" i="16"/>
  <c r="I307" i="16"/>
  <c r="M306" i="16"/>
  <c r="N306" i="16" s="1"/>
  <c r="K306" i="16"/>
  <c r="J306" i="16"/>
  <c r="I306" i="16"/>
  <c r="M305" i="16"/>
  <c r="N305" i="16" s="1"/>
  <c r="K305" i="16"/>
  <c r="J305" i="16"/>
  <c r="I305" i="16"/>
  <c r="M304" i="16"/>
  <c r="N304" i="16" s="1"/>
  <c r="K304" i="16"/>
  <c r="J304" i="16"/>
  <c r="I304" i="16"/>
  <c r="M303" i="16"/>
  <c r="N303" i="16" s="1"/>
  <c r="K303" i="16"/>
  <c r="J303" i="16"/>
  <c r="I303" i="16"/>
  <c r="M302" i="16"/>
  <c r="N302" i="16" s="1"/>
  <c r="K302" i="16"/>
  <c r="J302" i="16"/>
  <c r="I302" i="16"/>
  <c r="M301" i="16"/>
  <c r="N301" i="16" s="1"/>
  <c r="K301" i="16"/>
  <c r="J301" i="16"/>
  <c r="I301" i="16"/>
  <c r="M300" i="16"/>
  <c r="N300" i="16" s="1"/>
  <c r="K300" i="16"/>
  <c r="J300" i="16"/>
  <c r="I300" i="16"/>
  <c r="M299" i="16"/>
  <c r="N299" i="16" s="1"/>
  <c r="K299" i="16"/>
  <c r="J299" i="16"/>
  <c r="I299" i="16"/>
  <c r="M298" i="16"/>
  <c r="N298" i="16" s="1"/>
  <c r="K298" i="16"/>
  <c r="J298" i="16"/>
  <c r="I298" i="16"/>
  <c r="M297" i="16"/>
  <c r="N297" i="16" s="1"/>
  <c r="K297" i="16"/>
  <c r="J297" i="16"/>
  <c r="I297" i="16"/>
  <c r="M296" i="16"/>
  <c r="N296" i="16" s="1"/>
  <c r="K296" i="16"/>
  <c r="J296" i="16"/>
  <c r="I296" i="16"/>
  <c r="M295" i="16"/>
  <c r="N295" i="16" s="1"/>
  <c r="K295" i="16"/>
  <c r="J295" i="16"/>
  <c r="I295" i="16"/>
  <c r="M294" i="16"/>
  <c r="N294" i="16" s="1"/>
  <c r="K294" i="16"/>
  <c r="J294" i="16"/>
  <c r="I294" i="16"/>
  <c r="M293" i="16"/>
  <c r="N293" i="16" s="1"/>
  <c r="K293" i="16"/>
  <c r="J293" i="16"/>
  <c r="I293" i="16"/>
  <c r="M292" i="16"/>
  <c r="N292" i="16" s="1"/>
  <c r="K292" i="16"/>
  <c r="J292" i="16"/>
  <c r="I292" i="16"/>
  <c r="M291" i="16"/>
  <c r="N291" i="16" s="1"/>
  <c r="K291" i="16"/>
  <c r="J291" i="16"/>
  <c r="I291" i="16"/>
  <c r="M290" i="16"/>
  <c r="N290" i="16" s="1"/>
  <c r="K290" i="16"/>
  <c r="J290" i="16"/>
  <c r="I290" i="16"/>
  <c r="M289" i="16"/>
  <c r="N289" i="16" s="1"/>
  <c r="K289" i="16"/>
  <c r="J289" i="16"/>
  <c r="I289" i="16"/>
  <c r="M288" i="16"/>
  <c r="N288" i="16" s="1"/>
  <c r="K288" i="16"/>
  <c r="J288" i="16"/>
  <c r="I288" i="16"/>
  <c r="M287" i="16"/>
  <c r="N287" i="16" s="1"/>
  <c r="K287" i="16"/>
  <c r="J287" i="16"/>
  <c r="I287" i="16"/>
  <c r="M286" i="16"/>
  <c r="N286" i="16" s="1"/>
  <c r="K286" i="16"/>
  <c r="J286" i="16"/>
  <c r="I286" i="16"/>
  <c r="M285" i="16"/>
  <c r="N285" i="16" s="1"/>
  <c r="K285" i="16"/>
  <c r="J285" i="16"/>
  <c r="I285" i="16"/>
  <c r="M284" i="16"/>
  <c r="N284" i="16" s="1"/>
  <c r="K284" i="16"/>
  <c r="J284" i="16"/>
  <c r="I284" i="16"/>
  <c r="M283" i="16"/>
  <c r="N283" i="16" s="1"/>
  <c r="K283" i="16"/>
  <c r="J283" i="16"/>
  <c r="I283" i="16"/>
  <c r="M282" i="16"/>
  <c r="N282" i="16" s="1"/>
  <c r="K282" i="16"/>
  <c r="J282" i="16"/>
  <c r="I282" i="16"/>
  <c r="M281" i="16"/>
  <c r="N281" i="16" s="1"/>
  <c r="K281" i="16"/>
  <c r="J281" i="16"/>
  <c r="I281" i="16"/>
  <c r="M280" i="16"/>
  <c r="N280" i="16" s="1"/>
  <c r="K280" i="16"/>
  <c r="J280" i="16"/>
  <c r="I280" i="16"/>
  <c r="M279" i="16"/>
  <c r="N279" i="16" s="1"/>
  <c r="K279" i="16"/>
  <c r="J279" i="16"/>
  <c r="I279" i="16"/>
  <c r="M278" i="16"/>
  <c r="N278" i="16" s="1"/>
  <c r="K278" i="16"/>
  <c r="J278" i="16"/>
  <c r="I278" i="16"/>
  <c r="M277" i="16"/>
  <c r="N277" i="16" s="1"/>
  <c r="K277" i="16"/>
  <c r="J277" i="16"/>
  <c r="I277" i="16"/>
  <c r="M276" i="16"/>
  <c r="N276" i="16" s="1"/>
  <c r="K276" i="16"/>
  <c r="J276" i="16"/>
  <c r="I276" i="16"/>
  <c r="M275" i="16"/>
  <c r="N275" i="16" s="1"/>
  <c r="K275" i="16"/>
  <c r="J275" i="16"/>
  <c r="I275" i="16"/>
  <c r="M274" i="16"/>
  <c r="N274" i="16" s="1"/>
  <c r="K274" i="16"/>
  <c r="J274" i="16"/>
  <c r="I274" i="16"/>
  <c r="M273" i="16"/>
  <c r="N273" i="16" s="1"/>
  <c r="K273" i="16"/>
  <c r="J273" i="16"/>
  <c r="I273" i="16"/>
  <c r="M272" i="16"/>
  <c r="N272" i="16" s="1"/>
  <c r="K272" i="16"/>
  <c r="J272" i="16"/>
  <c r="I272" i="16"/>
  <c r="M271" i="16"/>
  <c r="N271" i="16" s="1"/>
  <c r="K271" i="16"/>
  <c r="J271" i="16"/>
  <c r="I271" i="16"/>
  <c r="M270" i="16"/>
  <c r="N270" i="16" s="1"/>
  <c r="K270" i="16"/>
  <c r="J270" i="16"/>
  <c r="I270" i="16"/>
  <c r="M269" i="16"/>
  <c r="N269" i="16" s="1"/>
  <c r="K269" i="16"/>
  <c r="J269" i="16"/>
  <c r="I269" i="16"/>
  <c r="M268" i="16"/>
  <c r="N268" i="16" s="1"/>
  <c r="K268" i="16"/>
  <c r="J268" i="16"/>
  <c r="I268" i="16"/>
  <c r="M267" i="16"/>
  <c r="N267" i="16" s="1"/>
  <c r="K267" i="16"/>
  <c r="J267" i="16"/>
  <c r="I267" i="16"/>
  <c r="M266" i="16"/>
  <c r="N266" i="16" s="1"/>
  <c r="K266" i="16"/>
  <c r="J266" i="16"/>
  <c r="I266" i="16"/>
  <c r="M265" i="16"/>
  <c r="N265" i="16" s="1"/>
  <c r="K265" i="16"/>
  <c r="J265" i="16"/>
  <c r="I265" i="16"/>
  <c r="M264" i="16"/>
  <c r="N264" i="16" s="1"/>
  <c r="K264" i="16"/>
  <c r="J264" i="16"/>
  <c r="I264" i="16"/>
  <c r="M263" i="16"/>
  <c r="N263" i="16" s="1"/>
  <c r="K263" i="16"/>
  <c r="J263" i="16"/>
  <c r="I263" i="16"/>
  <c r="M262" i="16"/>
  <c r="N262" i="16" s="1"/>
  <c r="K262" i="16"/>
  <c r="J262" i="16"/>
  <c r="I262" i="16"/>
  <c r="M261" i="16"/>
  <c r="N261" i="16" s="1"/>
  <c r="K261" i="16"/>
  <c r="J261" i="16"/>
  <c r="I261" i="16"/>
  <c r="M260" i="16"/>
  <c r="N260" i="16" s="1"/>
  <c r="K260" i="16"/>
  <c r="J260" i="16"/>
  <c r="I260" i="16"/>
  <c r="M259" i="16"/>
  <c r="N259" i="16" s="1"/>
  <c r="K259" i="16"/>
  <c r="J259" i="16"/>
  <c r="I259" i="16"/>
  <c r="M258" i="16"/>
  <c r="N258" i="16" s="1"/>
  <c r="K258" i="16"/>
  <c r="J258" i="16"/>
  <c r="I258" i="16"/>
  <c r="M257" i="16"/>
  <c r="N257" i="16" s="1"/>
  <c r="K257" i="16"/>
  <c r="J257" i="16"/>
  <c r="I257" i="16"/>
  <c r="M256" i="16"/>
  <c r="N256" i="16" s="1"/>
  <c r="K256" i="16"/>
  <c r="J256" i="16"/>
  <c r="I256" i="16"/>
  <c r="M255" i="16"/>
  <c r="N255" i="16" s="1"/>
  <c r="K255" i="16"/>
  <c r="J255" i="16"/>
  <c r="I255" i="16"/>
  <c r="M254" i="16"/>
  <c r="N254" i="16" s="1"/>
  <c r="K254" i="16"/>
  <c r="J254" i="16"/>
  <c r="I254" i="16"/>
  <c r="M253" i="16"/>
  <c r="N253" i="16" s="1"/>
  <c r="K253" i="16"/>
  <c r="J253" i="16"/>
  <c r="I253" i="16"/>
  <c r="M252" i="16"/>
  <c r="N252" i="16" s="1"/>
  <c r="K252" i="16"/>
  <c r="J252" i="16"/>
  <c r="I252" i="16"/>
  <c r="M251" i="16"/>
  <c r="N251" i="16" s="1"/>
  <c r="K251" i="16"/>
  <c r="J251" i="16"/>
  <c r="I251" i="16"/>
  <c r="M250" i="16"/>
  <c r="N250" i="16" s="1"/>
  <c r="K250" i="16"/>
  <c r="J250" i="16"/>
  <c r="I250" i="16"/>
  <c r="M249" i="16"/>
  <c r="N249" i="16" s="1"/>
  <c r="K249" i="16"/>
  <c r="J249" i="16"/>
  <c r="I249" i="16"/>
  <c r="M248" i="16"/>
  <c r="N248" i="16" s="1"/>
  <c r="K248" i="16"/>
  <c r="J248" i="16"/>
  <c r="I248" i="16"/>
  <c r="M247" i="16"/>
  <c r="N247" i="16" s="1"/>
  <c r="K247" i="16"/>
  <c r="J247" i="16"/>
  <c r="I247" i="16"/>
  <c r="M246" i="16"/>
  <c r="N246" i="16" s="1"/>
  <c r="K246" i="16"/>
  <c r="J246" i="16"/>
  <c r="I246" i="16"/>
  <c r="M245" i="16"/>
  <c r="N245" i="16" s="1"/>
  <c r="K245" i="16"/>
  <c r="J245" i="16"/>
  <c r="I245" i="16"/>
  <c r="M244" i="16"/>
  <c r="N244" i="16" s="1"/>
  <c r="K244" i="16"/>
  <c r="J244" i="16"/>
  <c r="I244" i="16"/>
  <c r="M243" i="16"/>
  <c r="N243" i="16" s="1"/>
  <c r="K243" i="16"/>
  <c r="J243" i="16"/>
  <c r="I243" i="16"/>
  <c r="M242" i="16"/>
  <c r="N242" i="16" s="1"/>
  <c r="K242" i="16"/>
  <c r="J242" i="16"/>
  <c r="I242" i="16"/>
  <c r="M241" i="16"/>
  <c r="N241" i="16" s="1"/>
  <c r="K241" i="16"/>
  <c r="J241" i="16"/>
  <c r="I241" i="16"/>
  <c r="M240" i="16"/>
  <c r="N240" i="16" s="1"/>
  <c r="K240" i="16"/>
  <c r="J240" i="16"/>
  <c r="I240" i="16"/>
  <c r="M239" i="16"/>
  <c r="N239" i="16" s="1"/>
  <c r="K239" i="16"/>
  <c r="J239" i="16"/>
  <c r="I239" i="16"/>
  <c r="M238" i="16"/>
  <c r="N238" i="16" s="1"/>
  <c r="K238" i="16"/>
  <c r="J238" i="16"/>
  <c r="I238" i="16"/>
  <c r="M237" i="16"/>
  <c r="N237" i="16" s="1"/>
  <c r="K237" i="16"/>
  <c r="J237" i="16"/>
  <c r="I237" i="16"/>
  <c r="M236" i="16"/>
  <c r="N236" i="16" s="1"/>
  <c r="K236" i="16"/>
  <c r="J236" i="16"/>
  <c r="I236" i="16"/>
  <c r="M235" i="16"/>
  <c r="N235" i="16" s="1"/>
  <c r="K235" i="16"/>
  <c r="J235" i="16"/>
  <c r="I235" i="16"/>
  <c r="M234" i="16"/>
  <c r="N234" i="16" s="1"/>
  <c r="K234" i="16"/>
  <c r="J234" i="16"/>
  <c r="I234" i="16"/>
  <c r="M233" i="16"/>
  <c r="N233" i="16" s="1"/>
  <c r="K233" i="16"/>
  <c r="J233" i="16"/>
  <c r="I233" i="16"/>
  <c r="M232" i="16"/>
  <c r="N232" i="16" s="1"/>
  <c r="K232" i="16"/>
  <c r="J232" i="16"/>
  <c r="I232" i="16"/>
  <c r="M231" i="16"/>
  <c r="N231" i="16" s="1"/>
  <c r="K231" i="16"/>
  <c r="J231" i="16"/>
  <c r="I231" i="16"/>
  <c r="M230" i="16"/>
  <c r="N230" i="16" s="1"/>
  <c r="K230" i="16"/>
  <c r="J230" i="16"/>
  <c r="I230" i="16"/>
  <c r="M229" i="16"/>
  <c r="N229" i="16" s="1"/>
  <c r="K229" i="16"/>
  <c r="J229" i="16"/>
  <c r="I229" i="16"/>
  <c r="M228" i="16"/>
  <c r="N228" i="16" s="1"/>
  <c r="K228" i="16"/>
  <c r="J228" i="16"/>
  <c r="I228" i="16"/>
  <c r="M227" i="16"/>
  <c r="N227" i="16" s="1"/>
  <c r="K227" i="16"/>
  <c r="J227" i="16"/>
  <c r="I227" i="16"/>
  <c r="M226" i="16"/>
  <c r="N226" i="16" s="1"/>
  <c r="K226" i="16"/>
  <c r="J226" i="16"/>
  <c r="I226" i="16"/>
  <c r="M225" i="16"/>
  <c r="N225" i="16" s="1"/>
  <c r="K225" i="16"/>
  <c r="J225" i="16"/>
  <c r="I225" i="16"/>
  <c r="M224" i="16"/>
  <c r="N224" i="16" s="1"/>
  <c r="K224" i="16"/>
  <c r="J224" i="16"/>
  <c r="I224" i="16"/>
  <c r="M223" i="16"/>
  <c r="N223" i="16" s="1"/>
  <c r="K223" i="16"/>
  <c r="J223" i="16"/>
  <c r="I223" i="16"/>
  <c r="M222" i="16"/>
  <c r="N222" i="16" s="1"/>
  <c r="K222" i="16"/>
  <c r="J222" i="16"/>
  <c r="I222" i="16"/>
  <c r="M221" i="16"/>
  <c r="N221" i="16" s="1"/>
  <c r="K221" i="16"/>
  <c r="J221" i="16"/>
  <c r="I221" i="16"/>
  <c r="M220" i="16"/>
  <c r="N220" i="16" s="1"/>
  <c r="K220" i="16"/>
  <c r="J220" i="16"/>
  <c r="I220" i="16"/>
  <c r="M219" i="16"/>
  <c r="N219" i="16" s="1"/>
  <c r="K219" i="16"/>
  <c r="J219" i="16"/>
  <c r="I219" i="16"/>
  <c r="M218" i="16"/>
  <c r="N218" i="16" s="1"/>
  <c r="K218" i="16"/>
  <c r="J218" i="16"/>
  <c r="I218" i="16"/>
  <c r="M217" i="16"/>
  <c r="N217" i="16" s="1"/>
  <c r="K217" i="16"/>
  <c r="J217" i="16"/>
  <c r="I217" i="16"/>
  <c r="M216" i="16"/>
  <c r="N216" i="16" s="1"/>
  <c r="K216" i="16"/>
  <c r="J216" i="16"/>
  <c r="I216" i="16"/>
  <c r="M215" i="16"/>
  <c r="N215" i="16" s="1"/>
  <c r="K215" i="16"/>
  <c r="J215" i="16"/>
  <c r="I215" i="16"/>
  <c r="M214" i="16"/>
  <c r="N214" i="16" s="1"/>
  <c r="K214" i="16"/>
  <c r="J214" i="16"/>
  <c r="I214" i="16"/>
  <c r="M213" i="16"/>
  <c r="N213" i="16" s="1"/>
  <c r="K213" i="16"/>
  <c r="J213" i="16"/>
  <c r="I213" i="16"/>
  <c r="M212" i="16"/>
  <c r="N212" i="16" s="1"/>
  <c r="K212" i="16"/>
  <c r="J212" i="16"/>
  <c r="I212" i="16"/>
  <c r="M211" i="16"/>
  <c r="N211" i="16" s="1"/>
  <c r="K211" i="16"/>
  <c r="J211" i="16"/>
  <c r="I211" i="16"/>
  <c r="M210" i="16"/>
  <c r="N210" i="16" s="1"/>
  <c r="K210" i="16"/>
  <c r="J210" i="16"/>
  <c r="I210" i="16"/>
  <c r="M209" i="16"/>
  <c r="N209" i="16" s="1"/>
  <c r="K209" i="16"/>
  <c r="J209" i="16"/>
  <c r="I209" i="16"/>
  <c r="M208" i="16"/>
  <c r="N208" i="16" s="1"/>
  <c r="K208" i="16"/>
  <c r="J208" i="16"/>
  <c r="I208" i="16"/>
  <c r="M207" i="16"/>
  <c r="N207" i="16" s="1"/>
  <c r="K207" i="16"/>
  <c r="J207" i="16"/>
  <c r="I207" i="16"/>
  <c r="M206" i="16"/>
  <c r="N206" i="16" s="1"/>
  <c r="K206" i="16"/>
  <c r="J206" i="16"/>
  <c r="I206" i="16"/>
  <c r="M205" i="16"/>
  <c r="N205" i="16" s="1"/>
  <c r="K205" i="16"/>
  <c r="J205" i="16"/>
  <c r="I205" i="16"/>
  <c r="M204" i="16"/>
  <c r="N204" i="16" s="1"/>
  <c r="K204" i="16"/>
  <c r="J204" i="16"/>
  <c r="I204" i="16"/>
  <c r="M203" i="16"/>
  <c r="N203" i="16" s="1"/>
  <c r="K203" i="16"/>
  <c r="J203" i="16"/>
  <c r="I203" i="16"/>
  <c r="M202" i="16"/>
  <c r="N202" i="16" s="1"/>
  <c r="K202" i="16"/>
  <c r="J202" i="16"/>
  <c r="I202" i="16"/>
  <c r="M201" i="16"/>
  <c r="N201" i="16" s="1"/>
  <c r="K201" i="16"/>
  <c r="J201" i="16"/>
  <c r="I201" i="16"/>
  <c r="M200" i="16"/>
  <c r="N200" i="16" s="1"/>
  <c r="K200" i="16"/>
  <c r="J200" i="16"/>
  <c r="I200" i="16"/>
  <c r="M199" i="16"/>
  <c r="N199" i="16" s="1"/>
  <c r="K199" i="16"/>
  <c r="J199" i="16"/>
  <c r="I199" i="16"/>
  <c r="M198" i="16"/>
  <c r="N198" i="16" s="1"/>
  <c r="K198" i="16"/>
  <c r="J198" i="16"/>
  <c r="I198" i="16"/>
  <c r="M197" i="16"/>
  <c r="N197" i="16" s="1"/>
  <c r="K197" i="16"/>
  <c r="J197" i="16"/>
  <c r="I197" i="16"/>
  <c r="M196" i="16"/>
  <c r="N196" i="16" s="1"/>
  <c r="K196" i="16"/>
  <c r="J196" i="16"/>
  <c r="I196" i="16"/>
  <c r="M195" i="16"/>
  <c r="N195" i="16" s="1"/>
  <c r="K195" i="16"/>
  <c r="J195" i="16"/>
  <c r="I195" i="16"/>
  <c r="M194" i="16"/>
  <c r="N194" i="16" s="1"/>
  <c r="K194" i="16"/>
  <c r="J194" i="16"/>
  <c r="I194" i="16"/>
  <c r="M193" i="16"/>
  <c r="N193" i="16" s="1"/>
  <c r="K193" i="16"/>
  <c r="J193" i="16"/>
  <c r="I193" i="16"/>
  <c r="M192" i="16"/>
  <c r="N192" i="16" s="1"/>
  <c r="K192" i="16"/>
  <c r="J192" i="16"/>
  <c r="I192" i="16"/>
  <c r="M191" i="16"/>
  <c r="N191" i="16" s="1"/>
  <c r="K191" i="16"/>
  <c r="J191" i="16"/>
  <c r="I191" i="16"/>
  <c r="M190" i="16"/>
  <c r="N190" i="16" s="1"/>
  <c r="K190" i="16"/>
  <c r="J190" i="16"/>
  <c r="I190" i="16"/>
  <c r="M189" i="16"/>
  <c r="N189" i="16" s="1"/>
  <c r="K189" i="16"/>
  <c r="J189" i="16"/>
  <c r="I189" i="16"/>
  <c r="M188" i="16"/>
  <c r="N188" i="16" s="1"/>
  <c r="K188" i="16"/>
  <c r="J188" i="16"/>
  <c r="I188" i="16"/>
  <c r="M187" i="16"/>
  <c r="N187" i="16" s="1"/>
  <c r="K187" i="16"/>
  <c r="J187" i="16"/>
  <c r="I187" i="16"/>
  <c r="M186" i="16"/>
  <c r="N186" i="16" s="1"/>
  <c r="K186" i="16"/>
  <c r="J186" i="16"/>
  <c r="I186" i="16"/>
  <c r="M185" i="16"/>
  <c r="N185" i="16" s="1"/>
  <c r="K185" i="16"/>
  <c r="J185" i="16"/>
  <c r="I185" i="16"/>
  <c r="M184" i="16"/>
  <c r="N184" i="16" s="1"/>
  <c r="K184" i="16"/>
  <c r="J184" i="16"/>
  <c r="I184" i="16"/>
  <c r="M183" i="16"/>
  <c r="N183" i="16" s="1"/>
  <c r="K183" i="16"/>
  <c r="J183" i="16"/>
  <c r="I183" i="16"/>
  <c r="M182" i="16"/>
  <c r="N182" i="16" s="1"/>
  <c r="K182" i="16"/>
  <c r="J182" i="16"/>
  <c r="I182" i="16"/>
  <c r="M181" i="16"/>
  <c r="N181" i="16" s="1"/>
  <c r="K181" i="16"/>
  <c r="J181" i="16"/>
  <c r="I181" i="16"/>
  <c r="M180" i="16"/>
  <c r="N180" i="16" s="1"/>
  <c r="K180" i="16"/>
  <c r="J180" i="16"/>
  <c r="I180" i="16"/>
  <c r="M179" i="16"/>
  <c r="N179" i="16" s="1"/>
  <c r="K179" i="16"/>
  <c r="J179" i="16"/>
  <c r="I179" i="16"/>
  <c r="M178" i="16"/>
  <c r="N178" i="16" s="1"/>
  <c r="K178" i="16"/>
  <c r="J178" i="16"/>
  <c r="I178" i="16"/>
  <c r="M177" i="16"/>
  <c r="N177" i="16" s="1"/>
  <c r="K177" i="16"/>
  <c r="J177" i="16"/>
  <c r="I177" i="16"/>
  <c r="M176" i="16"/>
  <c r="N176" i="16" s="1"/>
  <c r="K176" i="16"/>
  <c r="J176" i="16"/>
  <c r="I176" i="16"/>
  <c r="M175" i="16"/>
  <c r="N175" i="16" s="1"/>
  <c r="K175" i="16"/>
  <c r="J175" i="16"/>
  <c r="I175" i="16"/>
  <c r="M174" i="16"/>
  <c r="N174" i="16" s="1"/>
  <c r="K174" i="16"/>
  <c r="J174" i="16"/>
  <c r="I174" i="16"/>
  <c r="M173" i="16"/>
  <c r="N173" i="16" s="1"/>
  <c r="K173" i="16"/>
  <c r="J173" i="16"/>
  <c r="I173" i="16"/>
  <c r="M172" i="16"/>
  <c r="N172" i="16" s="1"/>
  <c r="K172" i="16"/>
  <c r="J172" i="16"/>
  <c r="I172" i="16"/>
  <c r="M171" i="16"/>
  <c r="N171" i="16" s="1"/>
  <c r="K171" i="16"/>
  <c r="J171" i="16"/>
  <c r="I171" i="16"/>
  <c r="M170" i="16"/>
  <c r="N170" i="16" s="1"/>
  <c r="K170" i="16"/>
  <c r="J170" i="16"/>
  <c r="I170" i="16"/>
  <c r="M169" i="16"/>
  <c r="N169" i="16" s="1"/>
  <c r="K169" i="16"/>
  <c r="J169" i="16"/>
  <c r="I169" i="16"/>
  <c r="M168" i="16"/>
  <c r="N168" i="16" s="1"/>
  <c r="K168" i="16"/>
  <c r="J168" i="16"/>
  <c r="I168" i="16"/>
  <c r="M167" i="16"/>
  <c r="N167" i="16" s="1"/>
  <c r="K167" i="16"/>
  <c r="J167" i="16"/>
  <c r="I167" i="16"/>
  <c r="M166" i="16"/>
  <c r="N166" i="16" s="1"/>
  <c r="K166" i="16"/>
  <c r="J166" i="16"/>
  <c r="I166" i="16"/>
  <c r="M165" i="16"/>
  <c r="N165" i="16" s="1"/>
  <c r="K165" i="16"/>
  <c r="J165" i="16"/>
  <c r="I165" i="16"/>
  <c r="M164" i="16"/>
  <c r="N164" i="16" s="1"/>
  <c r="K164" i="16"/>
  <c r="J164" i="16"/>
  <c r="I164" i="16"/>
  <c r="M163" i="16"/>
  <c r="N163" i="16" s="1"/>
  <c r="K163" i="16"/>
  <c r="J163" i="16"/>
  <c r="I163" i="16"/>
  <c r="M162" i="16"/>
  <c r="N162" i="16" s="1"/>
  <c r="K162" i="16"/>
  <c r="J162" i="16"/>
  <c r="I162" i="16"/>
  <c r="M161" i="16"/>
  <c r="N161" i="16" s="1"/>
  <c r="K161" i="16"/>
  <c r="J161" i="16"/>
  <c r="I161" i="16"/>
  <c r="M160" i="16"/>
  <c r="N160" i="16" s="1"/>
  <c r="K160" i="16"/>
  <c r="J160" i="16"/>
  <c r="I160" i="16"/>
  <c r="M159" i="16"/>
  <c r="N159" i="16" s="1"/>
  <c r="K159" i="16"/>
  <c r="J159" i="16"/>
  <c r="I159" i="16"/>
  <c r="M158" i="16"/>
  <c r="N158" i="16" s="1"/>
  <c r="K158" i="16"/>
  <c r="J158" i="16"/>
  <c r="I158" i="16"/>
  <c r="M157" i="16"/>
  <c r="N157" i="16" s="1"/>
  <c r="K157" i="16"/>
  <c r="J157" i="16"/>
  <c r="I157" i="16"/>
  <c r="M156" i="16"/>
  <c r="N156" i="16" s="1"/>
  <c r="K156" i="16"/>
  <c r="J156" i="16"/>
  <c r="I156" i="16"/>
  <c r="M155" i="16"/>
  <c r="N155" i="16" s="1"/>
  <c r="K155" i="16"/>
  <c r="J155" i="16"/>
  <c r="I155" i="16"/>
  <c r="M154" i="16"/>
  <c r="N154" i="16" s="1"/>
  <c r="K154" i="16"/>
  <c r="J154" i="16"/>
  <c r="I154" i="16"/>
  <c r="M153" i="16"/>
  <c r="N153" i="16" s="1"/>
  <c r="K153" i="16"/>
  <c r="J153" i="16"/>
  <c r="I153" i="16"/>
  <c r="M152" i="16"/>
  <c r="N152" i="16" s="1"/>
  <c r="K152" i="16"/>
  <c r="J152" i="16"/>
  <c r="I152" i="16"/>
  <c r="M151" i="16"/>
  <c r="N151" i="16" s="1"/>
  <c r="K151" i="16"/>
  <c r="J151" i="16"/>
  <c r="I151" i="16"/>
  <c r="M150" i="16"/>
  <c r="N150" i="16" s="1"/>
  <c r="K150" i="16"/>
  <c r="J150" i="16"/>
  <c r="I150" i="16"/>
  <c r="M149" i="16"/>
  <c r="N149" i="16" s="1"/>
  <c r="K149" i="16"/>
  <c r="J149" i="16"/>
  <c r="I149" i="16"/>
  <c r="M148" i="16"/>
  <c r="N148" i="16" s="1"/>
  <c r="K148" i="16"/>
  <c r="J148" i="16"/>
  <c r="I148" i="16"/>
  <c r="M147" i="16"/>
  <c r="N147" i="16" s="1"/>
  <c r="K147" i="16"/>
  <c r="J147" i="16"/>
  <c r="I147" i="16"/>
  <c r="M146" i="16"/>
  <c r="N146" i="16" s="1"/>
  <c r="K146" i="16"/>
  <c r="J146" i="16"/>
  <c r="I146" i="16"/>
  <c r="M145" i="16"/>
  <c r="N145" i="16" s="1"/>
  <c r="K145" i="16"/>
  <c r="J145" i="16"/>
  <c r="I145" i="16"/>
  <c r="M144" i="16"/>
  <c r="N144" i="16" s="1"/>
  <c r="K144" i="16"/>
  <c r="J144" i="16"/>
  <c r="I144" i="16"/>
  <c r="M143" i="16"/>
  <c r="N143" i="16" s="1"/>
  <c r="K143" i="16"/>
  <c r="J143" i="16"/>
  <c r="I143" i="16"/>
  <c r="M142" i="16"/>
  <c r="N142" i="16" s="1"/>
  <c r="K142" i="16"/>
  <c r="J142" i="16"/>
  <c r="I142" i="16"/>
  <c r="M141" i="16"/>
  <c r="N141" i="16" s="1"/>
  <c r="K141" i="16"/>
  <c r="J141" i="16"/>
  <c r="I141" i="16"/>
  <c r="M140" i="16"/>
  <c r="N140" i="16" s="1"/>
  <c r="K140" i="16"/>
  <c r="J140" i="16"/>
  <c r="I140" i="16"/>
  <c r="M139" i="16"/>
  <c r="N139" i="16" s="1"/>
  <c r="K139" i="16"/>
  <c r="J139" i="16"/>
  <c r="I139" i="16"/>
  <c r="M138" i="16"/>
  <c r="N138" i="16" s="1"/>
  <c r="K138" i="16"/>
  <c r="J138" i="16"/>
  <c r="I138" i="16"/>
  <c r="M137" i="16"/>
  <c r="N137" i="16" s="1"/>
  <c r="K137" i="16"/>
  <c r="J137" i="16"/>
  <c r="I137" i="16"/>
  <c r="M136" i="16"/>
  <c r="N136" i="16" s="1"/>
  <c r="K136" i="16"/>
  <c r="J136" i="16"/>
  <c r="I136" i="16"/>
  <c r="M135" i="16"/>
  <c r="N135" i="16" s="1"/>
  <c r="K135" i="16"/>
  <c r="J135" i="16"/>
  <c r="I135" i="16"/>
  <c r="M134" i="16"/>
  <c r="N134" i="16" s="1"/>
  <c r="K134" i="16"/>
  <c r="J134" i="16"/>
  <c r="I134" i="16"/>
  <c r="M133" i="16"/>
  <c r="N133" i="16" s="1"/>
  <c r="K133" i="16"/>
  <c r="J133" i="16"/>
  <c r="I133" i="16"/>
  <c r="M132" i="16"/>
  <c r="N132" i="16" s="1"/>
  <c r="K132" i="16"/>
  <c r="J132" i="16"/>
  <c r="I132" i="16"/>
  <c r="M131" i="16"/>
  <c r="N131" i="16" s="1"/>
  <c r="K131" i="16"/>
  <c r="J131" i="16"/>
  <c r="I131" i="16"/>
  <c r="M130" i="16"/>
  <c r="N130" i="16" s="1"/>
  <c r="K130" i="16"/>
  <c r="J130" i="16"/>
  <c r="I130" i="16"/>
  <c r="M129" i="16"/>
  <c r="N129" i="16" s="1"/>
  <c r="K129" i="16"/>
  <c r="J129" i="16"/>
  <c r="I129" i="16"/>
  <c r="M128" i="16"/>
  <c r="N128" i="16" s="1"/>
  <c r="K128" i="16"/>
  <c r="J128" i="16"/>
  <c r="I128" i="16"/>
  <c r="M127" i="16"/>
  <c r="N127" i="16" s="1"/>
  <c r="K127" i="16"/>
  <c r="J127" i="16"/>
  <c r="I127" i="16"/>
  <c r="M126" i="16"/>
  <c r="N126" i="16" s="1"/>
  <c r="K126" i="16"/>
  <c r="J126" i="16"/>
  <c r="I126" i="16"/>
  <c r="M125" i="16"/>
  <c r="N125" i="16" s="1"/>
  <c r="K125" i="16"/>
  <c r="J125" i="16"/>
  <c r="I125" i="16"/>
  <c r="M124" i="16"/>
  <c r="N124" i="16" s="1"/>
  <c r="K124" i="16"/>
  <c r="J124" i="16"/>
  <c r="I124" i="16"/>
  <c r="M123" i="16"/>
  <c r="N123" i="16" s="1"/>
  <c r="K123" i="16"/>
  <c r="J123" i="16"/>
  <c r="I123" i="16"/>
  <c r="M122" i="16"/>
  <c r="N122" i="16" s="1"/>
  <c r="K122" i="16"/>
  <c r="J122" i="16"/>
  <c r="I122" i="16"/>
  <c r="M121" i="16"/>
  <c r="N121" i="16" s="1"/>
  <c r="K121" i="16"/>
  <c r="J121" i="16"/>
  <c r="I121" i="16"/>
  <c r="M120" i="16"/>
  <c r="N120" i="16" s="1"/>
  <c r="K120" i="16"/>
  <c r="J120" i="16"/>
  <c r="I120" i="16"/>
  <c r="M119" i="16"/>
  <c r="N119" i="16" s="1"/>
  <c r="K119" i="16"/>
  <c r="J119" i="16"/>
  <c r="I119" i="16"/>
  <c r="M118" i="16"/>
  <c r="N118" i="16" s="1"/>
  <c r="K118" i="16"/>
  <c r="J118" i="16"/>
  <c r="I118" i="16"/>
  <c r="M117" i="16"/>
  <c r="N117" i="16" s="1"/>
  <c r="K117" i="16"/>
  <c r="J117" i="16"/>
  <c r="I117" i="16"/>
  <c r="M116" i="16"/>
  <c r="N116" i="16" s="1"/>
  <c r="K116" i="16"/>
  <c r="J116" i="16"/>
  <c r="I116" i="16"/>
  <c r="M115" i="16"/>
  <c r="N115" i="16" s="1"/>
  <c r="K115" i="16"/>
  <c r="J115" i="16"/>
  <c r="I115" i="16"/>
  <c r="M114" i="16"/>
  <c r="N114" i="16" s="1"/>
  <c r="K114" i="16"/>
  <c r="J114" i="16"/>
  <c r="I114" i="16"/>
  <c r="M113" i="16"/>
  <c r="N113" i="16" s="1"/>
  <c r="K113" i="16"/>
  <c r="J113" i="16"/>
  <c r="I113" i="16"/>
  <c r="M112" i="16"/>
  <c r="N112" i="16" s="1"/>
  <c r="K112" i="16"/>
  <c r="J112" i="16"/>
  <c r="I112" i="16"/>
  <c r="M111" i="16"/>
  <c r="N111" i="16" s="1"/>
  <c r="K111" i="16"/>
  <c r="J111" i="16"/>
  <c r="I111" i="16"/>
  <c r="M110" i="16"/>
  <c r="N110" i="16" s="1"/>
  <c r="K110" i="16"/>
  <c r="J110" i="16"/>
  <c r="I110" i="16"/>
  <c r="M109" i="16"/>
  <c r="N109" i="16" s="1"/>
  <c r="K109" i="16"/>
  <c r="J109" i="16"/>
  <c r="I109" i="16"/>
  <c r="M108" i="16"/>
  <c r="N108" i="16" s="1"/>
  <c r="K108" i="16"/>
  <c r="J108" i="16"/>
  <c r="I108" i="16"/>
  <c r="M107" i="16"/>
  <c r="N107" i="16" s="1"/>
  <c r="K107" i="16"/>
  <c r="J107" i="16"/>
  <c r="I107" i="16"/>
  <c r="M106" i="16"/>
  <c r="N106" i="16" s="1"/>
  <c r="K106" i="16"/>
  <c r="J106" i="16"/>
  <c r="I106" i="16"/>
  <c r="M105" i="16"/>
  <c r="N105" i="16" s="1"/>
  <c r="K105" i="16"/>
  <c r="J105" i="16"/>
  <c r="I105" i="16"/>
  <c r="M104" i="16"/>
  <c r="N104" i="16" s="1"/>
  <c r="K104" i="16"/>
  <c r="J104" i="16"/>
  <c r="I104" i="16"/>
  <c r="M103" i="16"/>
  <c r="N103" i="16" s="1"/>
  <c r="K103" i="16"/>
  <c r="J103" i="16"/>
  <c r="I103" i="16"/>
  <c r="M102" i="16"/>
  <c r="N102" i="16" s="1"/>
  <c r="K102" i="16"/>
  <c r="J102" i="16"/>
  <c r="I102" i="16"/>
  <c r="M101" i="16"/>
  <c r="N101" i="16" s="1"/>
  <c r="K101" i="16"/>
  <c r="J101" i="16"/>
  <c r="I101" i="16"/>
  <c r="M100" i="16"/>
  <c r="N100" i="16" s="1"/>
  <c r="K100" i="16"/>
  <c r="J100" i="16"/>
  <c r="I100" i="16"/>
  <c r="M99" i="16"/>
  <c r="N99" i="16" s="1"/>
  <c r="K99" i="16"/>
  <c r="J99" i="16"/>
  <c r="I99" i="16"/>
  <c r="M98" i="16"/>
  <c r="N98" i="16" s="1"/>
  <c r="K98" i="16"/>
  <c r="J98" i="16"/>
  <c r="I98" i="16"/>
  <c r="M97" i="16"/>
  <c r="N97" i="16" s="1"/>
  <c r="K97" i="16"/>
  <c r="J97" i="16"/>
  <c r="I97" i="16"/>
  <c r="M96" i="16"/>
  <c r="N96" i="16" s="1"/>
  <c r="K96" i="16"/>
  <c r="J96" i="16"/>
  <c r="I96" i="16"/>
  <c r="M95" i="16"/>
  <c r="N95" i="16" s="1"/>
  <c r="K95" i="16"/>
  <c r="J95" i="16"/>
  <c r="I95" i="16"/>
  <c r="M94" i="16"/>
  <c r="N94" i="16" s="1"/>
  <c r="K94" i="16"/>
  <c r="J94" i="16"/>
  <c r="I94" i="16"/>
  <c r="M93" i="16"/>
  <c r="N93" i="16" s="1"/>
  <c r="K93" i="16"/>
  <c r="J93" i="16"/>
  <c r="I93" i="16"/>
  <c r="M92" i="16"/>
  <c r="N92" i="16" s="1"/>
  <c r="K92" i="16"/>
  <c r="J92" i="16"/>
  <c r="I92" i="16"/>
  <c r="M91" i="16"/>
  <c r="N91" i="16" s="1"/>
  <c r="K91" i="16"/>
  <c r="J91" i="16"/>
  <c r="I91" i="16"/>
  <c r="M90" i="16"/>
  <c r="N90" i="16" s="1"/>
  <c r="K90" i="16"/>
  <c r="J90" i="16"/>
  <c r="I90" i="16"/>
  <c r="M89" i="16"/>
  <c r="N89" i="16" s="1"/>
  <c r="K89" i="16"/>
  <c r="J89" i="16"/>
  <c r="I89" i="16"/>
  <c r="M88" i="16"/>
  <c r="N88" i="16" s="1"/>
  <c r="K88" i="16"/>
  <c r="J88" i="16"/>
  <c r="I88" i="16"/>
  <c r="M87" i="16"/>
  <c r="N87" i="16" s="1"/>
  <c r="K87" i="16"/>
  <c r="J87" i="16"/>
  <c r="I87" i="16"/>
  <c r="M86" i="16"/>
  <c r="N86" i="16" s="1"/>
  <c r="K86" i="16"/>
  <c r="J86" i="16"/>
  <c r="I86" i="16"/>
  <c r="M85" i="16"/>
  <c r="N85" i="16" s="1"/>
  <c r="K85" i="16"/>
  <c r="J85" i="16"/>
  <c r="I85" i="16"/>
  <c r="M84" i="16"/>
  <c r="N84" i="16" s="1"/>
  <c r="K84" i="16"/>
  <c r="J84" i="16"/>
  <c r="I84" i="16"/>
  <c r="M83" i="16"/>
  <c r="N83" i="16" s="1"/>
  <c r="K83" i="16"/>
  <c r="J83" i="16"/>
  <c r="I83" i="16"/>
  <c r="M82" i="16"/>
  <c r="N82" i="16" s="1"/>
  <c r="K82" i="16"/>
  <c r="J82" i="16"/>
  <c r="I82" i="16"/>
  <c r="M81" i="16"/>
  <c r="N81" i="16" s="1"/>
  <c r="K81" i="16"/>
  <c r="J81" i="16"/>
  <c r="I81" i="16"/>
  <c r="M80" i="16"/>
  <c r="N80" i="16" s="1"/>
  <c r="K80" i="16"/>
  <c r="J80" i="16"/>
  <c r="I80" i="16"/>
  <c r="M79" i="16"/>
  <c r="N79" i="16" s="1"/>
  <c r="K79" i="16"/>
  <c r="J79" i="16"/>
  <c r="I79" i="16"/>
  <c r="M78" i="16"/>
  <c r="N78" i="16" s="1"/>
  <c r="K78" i="16"/>
  <c r="J78" i="16"/>
  <c r="I78" i="16"/>
  <c r="M77" i="16"/>
  <c r="N77" i="16" s="1"/>
  <c r="K77" i="16"/>
  <c r="J77" i="16"/>
  <c r="I77" i="16"/>
  <c r="M76" i="16"/>
  <c r="N76" i="16" s="1"/>
  <c r="K76" i="16"/>
  <c r="J76" i="16"/>
  <c r="I76" i="16"/>
  <c r="M75" i="16"/>
  <c r="N75" i="16" s="1"/>
  <c r="K75" i="16"/>
  <c r="J75" i="16"/>
  <c r="I75" i="16"/>
  <c r="M74" i="16"/>
  <c r="N74" i="16" s="1"/>
  <c r="K74" i="16"/>
  <c r="J74" i="16"/>
  <c r="I74" i="16"/>
  <c r="M73" i="16"/>
  <c r="N73" i="16" s="1"/>
  <c r="K73" i="16"/>
  <c r="J73" i="16"/>
  <c r="I73" i="16"/>
  <c r="M72" i="16"/>
  <c r="N72" i="16" s="1"/>
  <c r="K72" i="16"/>
  <c r="J72" i="16"/>
  <c r="I72" i="16"/>
  <c r="M71" i="16"/>
  <c r="N71" i="16" s="1"/>
  <c r="K71" i="16"/>
  <c r="J71" i="16"/>
  <c r="I71" i="16"/>
  <c r="M70" i="16"/>
  <c r="N70" i="16" s="1"/>
  <c r="K70" i="16"/>
  <c r="J70" i="16"/>
  <c r="I70" i="16"/>
  <c r="M69" i="16"/>
  <c r="N69" i="16" s="1"/>
  <c r="K69" i="16"/>
  <c r="J69" i="16"/>
  <c r="I69" i="16"/>
  <c r="M68" i="16"/>
  <c r="N68" i="16" s="1"/>
  <c r="K68" i="16"/>
  <c r="J68" i="16"/>
  <c r="I68" i="16"/>
  <c r="M67" i="16"/>
  <c r="N67" i="16" s="1"/>
  <c r="K67" i="16"/>
  <c r="J67" i="16"/>
  <c r="I67" i="16"/>
  <c r="M66" i="16"/>
  <c r="N66" i="16" s="1"/>
  <c r="K66" i="16"/>
  <c r="J66" i="16"/>
  <c r="I66" i="16"/>
  <c r="M65" i="16"/>
  <c r="N65" i="16" s="1"/>
  <c r="K65" i="16"/>
  <c r="J65" i="16"/>
  <c r="I65" i="16"/>
  <c r="M64" i="16"/>
  <c r="N64" i="16" s="1"/>
  <c r="K64" i="16"/>
  <c r="J64" i="16"/>
  <c r="I64" i="16"/>
  <c r="M63" i="16"/>
  <c r="N63" i="16" s="1"/>
  <c r="K63" i="16"/>
  <c r="J63" i="16"/>
  <c r="I63" i="16"/>
  <c r="M62" i="16"/>
  <c r="N62" i="16" s="1"/>
  <c r="K62" i="16"/>
  <c r="J62" i="16"/>
  <c r="I62" i="16"/>
  <c r="M61" i="16"/>
  <c r="N61" i="16" s="1"/>
  <c r="K61" i="16"/>
  <c r="J61" i="16"/>
  <c r="I61" i="16"/>
  <c r="M60" i="16"/>
  <c r="N60" i="16" s="1"/>
  <c r="K60" i="16"/>
  <c r="J60" i="16"/>
  <c r="I60" i="16"/>
  <c r="M59" i="16"/>
  <c r="N59" i="16" s="1"/>
  <c r="K59" i="16"/>
  <c r="J59" i="16"/>
  <c r="I59" i="16"/>
  <c r="M58" i="16"/>
  <c r="N58" i="16" s="1"/>
  <c r="K58" i="16"/>
  <c r="J58" i="16"/>
  <c r="I58" i="16"/>
  <c r="M57" i="16"/>
  <c r="N57" i="16" s="1"/>
  <c r="K57" i="16"/>
  <c r="J57" i="16"/>
  <c r="I57" i="16"/>
  <c r="M56" i="16"/>
  <c r="N56" i="16" s="1"/>
  <c r="K56" i="16"/>
  <c r="J56" i="16"/>
  <c r="I56" i="16"/>
  <c r="M55" i="16"/>
  <c r="N55" i="16" s="1"/>
  <c r="K55" i="16"/>
  <c r="J55" i="16"/>
  <c r="I55" i="16"/>
  <c r="M54" i="16"/>
  <c r="N54" i="16" s="1"/>
  <c r="K54" i="16"/>
  <c r="J54" i="16"/>
  <c r="I54" i="16"/>
  <c r="M53" i="16"/>
  <c r="N53" i="16" s="1"/>
  <c r="K53" i="16"/>
  <c r="J53" i="16"/>
  <c r="I53" i="16"/>
  <c r="M52" i="16"/>
  <c r="N52" i="16" s="1"/>
  <c r="K52" i="16"/>
  <c r="J52" i="16"/>
  <c r="I52" i="16"/>
  <c r="M51" i="16"/>
  <c r="N51" i="16" s="1"/>
  <c r="K51" i="16"/>
  <c r="J51" i="16"/>
  <c r="I51" i="16"/>
  <c r="M50" i="16"/>
  <c r="N50" i="16" s="1"/>
  <c r="K50" i="16"/>
  <c r="J50" i="16"/>
  <c r="I50" i="16"/>
  <c r="M49" i="16"/>
  <c r="N49" i="16" s="1"/>
  <c r="K49" i="16"/>
  <c r="J49" i="16"/>
  <c r="I49" i="16"/>
  <c r="M48" i="16"/>
  <c r="N48" i="16" s="1"/>
  <c r="K48" i="16"/>
  <c r="J48" i="16"/>
  <c r="I48" i="16"/>
  <c r="M47" i="16"/>
  <c r="N47" i="16" s="1"/>
  <c r="K47" i="16"/>
  <c r="J47" i="16"/>
  <c r="I47" i="16"/>
  <c r="M46" i="16"/>
  <c r="N46" i="16" s="1"/>
  <c r="K46" i="16"/>
  <c r="J46" i="16"/>
  <c r="I46" i="16"/>
  <c r="M45" i="16"/>
  <c r="N45" i="16" s="1"/>
  <c r="K45" i="16"/>
  <c r="J45" i="16"/>
  <c r="I45" i="16"/>
  <c r="M44" i="16"/>
  <c r="N44" i="16" s="1"/>
  <c r="K44" i="16"/>
  <c r="J44" i="16"/>
  <c r="I44" i="16"/>
  <c r="M43" i="16"/>
  <c r="N43" i="16" s="1"/>
  <c r="K43" i="16"/>
  <c r="J43" i="16"/>
  <c r="I43" i="16"/>
  <c r="M42" i="16"/>
  <c r="N42" i="16" s="1"/>
  <c r="K42" i="16"/>
  <c r="J42" i="16"/>
  <c r="I42" i="16"/>
  <c r="M41" i="16"/>
  <c r="N41" i="16" s="1"/>
  <c r="K41" i="16"/>
  <c r="J41" i="16"/>
  <c r="I41" i="16"/>
  <c r="M40" i="16"/>
  <c r="N40" i="16" s="1"/>
  <c r="K40" i="16"/>
  <c r="J40" i="16"/>
  <c r="I40" i="16"/>
  <c r="M39" i="16"/>
  <c r="N39" i="16" s="1"/>
  <c r="K39" i="16"/>
  <c r="J39" i="16"/>
  <c r="I39" i="16"/>
  <c r="M38" i="16"/>
  <c r="N38" i="16" s="1"/>
  <c r="K38" i="16"/>
  <c r="J38" i="16"/>
  <c r="I38" i="16"/>
  <c r="M37" i="16"/>
  <c r="N37" i="16" s="1"/>
  <c r="K37" i="16"/>
  <c r="J37" i="16"/>
  <c r="I37" i="16"/>
  <c r="M36" i="16"/>
  <c r="N36" i="16" s="1"/>
  <c r="K36" i="16"/>
  <c r="J36" i="16"/>
  <c r="I36" i="16"/>
  <c r="M35" i="16"/>
  <c r="N35" i="16" s="1"/>
  <c r="K35" i="16"/>
  <c r="J35" i="16"/>
  <c r="I35" i="16"/>
  <c r="M34" i="16"/>
  <c r="N34" i="16" s="1"/>
  <c r="K34" i="16"/>
  <c r="J34" i="16"/>
  <c r="I34" i="16"/>
  <c r="M33" i="16"/>
  <c r="N33" i="16" s="1"/>
  <c r="K33" i="16"/>
  <c r="J33" i="16"/>
  <c r="I33" i="16"/>
  <c r="M32" i="16"/>
  <c r="N32" i="16" s="1"/>
  <c r="K32" i="16"/>
  <c r="J32" i="16"/>
  <c r="I32" i="16"/>
  <c r="M31" i="16"/>
  <c r="N31" i="16" s="1"/>
  <c r="K31" i="16"/>
  <c r="J31" i="16"/>
  <c r="I31" i="16"/>
  <c r="M30" i="16"/>
  <c r="N30" i="16" s="1"/>
  <c r="K30" i="16"/>
  <c r="J30" i="16"/>
  <c r="I30" i="16"/>
  <c r="M29" i="16"/>
  <c r="N29" i="16" s="1"/>
  <c r="K29" i="16"/>
  <c r="J29" i="16"/>
  <c r="I29" i="16"/>
  <c r="M28" i="16"/>
  <c r="N28" i="16" s="1"/>
  <c r="K28" i="16"/>
  <c r="J28" i="16"/>
  <c r="I28" i="16"/>
  <c r="M27" i="16"/>
  <c r="N27" i="16" s="1"/>
  <c r="K27" i="16"/>
  <c r="J27" i="16"/>
  <c r="I27" i="16"/>
  <c r="M26" i="16"/>
  <c r="N26" i="16" s="1"/>
  <c r="K26" i="16"/>
  <c r="J26" i="16"/>
  <c r="I26" i="16"/>
  <c r="M25" i="16"/>
  <c r="N25" i="16" s="1"/>
  <c r="K25" i="16"/>
  <c r="J25" i="16"/>
  <c r="I25" i="16"/>
  <c r="M24" i="16"/>
  <c r="N24" i="16" s="1"/>
  <c r="K24" i="16"/>
  <c r="J24" i="16"/>
  <c r="I24" i="16"/>
  <c r="M23" i="16"/>
  <c r="N23" i="16" s="1"/>
  <c r="K23" i="16"/>
  <c r="J23" i="16"/>
  <c r="I23" i="16"/>
  <c r="M22" i="16"/>
  <c r="N22" i="16" s="1"/>
  <c r="K22" i="16"/>
  <c r="J22" i="16"/>
  <c r="I22" i="16"/>
  <c r="M21" i="16"/>
  <c r="N21" i="16" s="1"/>
  <c r="K21" i="16"/>
  <c r="J21" i="16"/>
  <c r="I21" i="16"/>
  <c r="M20" i="16"/>
  <c r="N20" i="16" s="1"/>
  <c r="K20" i="16"/>
  <c r="J20" i="16"/>
  <c r="I20" i="16"/>
  <c r="M19" i="16"/>
  <c r="N19" i="16" s="1"/>
  <c r="K19" i="16"/>
  <c r="J19" i="16"/>
  <c r="I19" i="16"/>
  <c r="M18" i="16"/>
  <c r="N18" i="16" s="1"/>
  <c r="K18" i="16"/>
  <c r="J18" i="16"/>
  <c r="I18" i="16"/>
  <c r="M17" i="16"/>
  <c r="N17" i="16" s="1"/>
  <c r="K17" i="16"/>
  <c r="J17" i="16"/>
  <c r="I17" i="16"/>
  <c r="M16" i="16"/>
  <c r="N16" i="16" s="1"/>
  <c r="K16" i="16"/>
  <c r="J16" i="16"/>
  <c r="I16" i="16"/>
  <c r="M15" i="16"/>
  <c r="N15" i="16" s="1"/>
  <c r="K15" i="16"/>
  <c r="J15" i="16"/>
  <c r="I15" i="16"/>
  <c r="M14" i="16"/>
  <c r="N14" i="16" s="1"/>
  <c r="K14" i="16"/>
  <c r="J14" i="16"/>
  <c r="I14" i="16"/>
  <c r="M13" i="16"/>
  <c r="N13" i="16" s="1"/>
  <c r="K13" i="16"/>
  <c r="J13" i="16"/>
  <c r="I13" i="16"/>
  <c r="M12" i="16"/>
  <c r="N12" i="16" s="1"/>
  <c r="K12" i="16"/>
  <c r="J12" i="16"/>
  <c r="I12" i="16"/>
  <c r="M11" i="16"/>
  <c r="N11" i="16" s="1"/>
  <c r="K11" i="16"/>
  <c r="J11" i="16"/>
  <c r="I11" i="16"/>
  <c r="M10" i="16"/>
  <c r="N10" i="16" s="1"/>
  <c r="K10" i="16"/>
  <c r="J10" i="16"/>
  <c r="I10" i="16"/>
  <c r="M9" i="16"/>
  <c r="N9" i="16" s="1"/>
  <c r="K9" i="16"/>
  <c r="J9" i="16"/>
  <c r="I9" i="16"/>
  <c r="M8" i="16"/>
  <c r="N8" i="16" s="1"/>
  <c r="K8" i="16"/>
  <c r="J8" i="16"/>
  <c r="I8" i="16"/>
  <c r="M7" i="16"/>
  <c r="N7" i="16" s="1"/>
  <c r="K7" i="16"/>
  <c r="J7" i="16"/>
  <c r="I7" i="16"/>
  <c r="M6" i="16"/>
  <c r="N6" i="16" s="1"/>
  <c r="K6" i="16"/>
  <c r="J6" i="16"/>
  <c r="I6" i="16"/>
  <c r="M5" i="16"/>
  <c r="N5" i="16" s="1"/>
  <c r="K5" i="16"/>
  <c r="J5" i="16"/>
  <c r="I5" i="16"/>
  <c r="M4" i="16"/>
  <c r="N4" i="16" s="1"/>
  <c r="K4" i="16"/>
  <c r="J4" i="16"/>
  <c r="I4" i="16"/>
  <c r="M3" i="16"/>
  <c r="N3" i="16" s="1"/>
  <c r="K3" i="16"/>
  <c r="J3" i="16"/>
  <c r="I3" i="16"/>
  <c r="M2" i="16"/>
  <c r="K2" i="16"/>
  <c r="J2" i="16"/>
  <c r="I2" i="16"/>
  <c r="R6" i="7"/>
  <c r="S6" i="7"/>
  <c r="AS3" i="15"/>
  <c r="AT3" i="15"/>
  <c r="AU3" i="15"/>
  <c r="AS4" i="15"/>
  <c r="AT4" i="15"/>
  <c r="AU4" i="15"/>
  <c r="AS5" i="15"/>
  <c r="AT5" i="15"/>
  <c r="AU5" i="15"/>
  <c r="AS6" i="15"/>
  <c r="AT6" i="15"/>
  <c r="AU6" i="15"/>
  <c r="AS7" i="15"/>
  <c r="AT7" i="15"/>
  <c r="AU7" i="15"/>
  <c r="AS8" i="15"/>
  <c r="AT8" i="15"/>
  <c r="AU8" i="15"/>
  <c r="AS9" i="15"/>
  <c r="AT9" i="15"/>
  <c r="AU9" i="15"/>
  <c r="AS10" i="15"/>
  <c r="AT10" i="15"/>
  <c r="AU10" i="15"/>
  <c r="AS11" i="15"/>
  <c r="AT11" i="15"/>
  <c r="AU11" i="15"/>
  <c r="AS12" i="15"/>
  <c r="AT12" i="15"/>
  <c r="AU12" i="15"/>
  <c r="AS13" i="15"/>
  <c r="AT13" i="15"/>
  <c r="AU13" i="15"/>
  <c r="AS14" i="15"/>
  <c r="AT14" i="15"/>
  <c r="AU14" i="15"/>
  <c r="AS15" i="15"/>
  <c r="AT15" i="15"/>
  <c r="AU15" i="15"/>
  <c r="AS16" i="15"/>
  <c r="AT16" i="15"/>
  <c r="AU16" i="15"/>
  <c r="AS17" i="15"/>
  <c r="AT17" i="15"/>
  <c r="AU17" i="15"/>
  <c r="AS18" i="15"/>
  <c r="AT18" i="15"/>
  <c r="AU18" i="15"/>
  <c r="AS19" i="15"/>
  <c r="AT19" i="15"/>
  <c r="AU19" i="15"/>
  <c r="AS20" i="15"/>
  <c r="AT20" i="15"/>
  <c r="AU20" i="15"/>
  <c r="AS21" i="15"/>
  <c r="AT21" i="15"/>
  <c r="AU21" i="15"/>
  <c r="AS22" i="15"/>
  <c r="AT22" i="15"/>
  <c r="AU22" i="15"/>
  <c r="AS23" i="15"/>
  <c r="AT23" i="15"/>
  <c r="AU23" i="15"/>
  <c r="AS24" i="15"/>
  <c r="AT24" i="15"/>
  <c r="AU24" i="15"/>
  <c r="AS25" i="15"/>
  <c r="AT25" i="15"/>
  <c r="AU25" i="15"/>
  <c r="AS26" i="15"/>
  <c r="AT26" i="15"/>
  <c r="AU26" i="15"/>
  <c r="AS27" i="15"/>
  <c r="AT27" i="15"/>
  <c r="AU27" i="15"/>
  <c r="AS28" i="15"/>
  <c r="AT28" i="15"/>
  <c r="AU28" i="15"/>
  <c r="AS29" i="15"/>
  <c r="AT29" i="15"/>
  <c r="AU29" i="15"/>
  <c r="AS30" i="15"/>
  <c r="AT30" i="15"/>
  <c r="AU30" i="15"/>
  <c r="AS31" i="15"/>
  <c r="AT31" i="15"/>
  <c r="AU31" i="15"/>
  <c r="AS32" i="15"/>
  <c r="AT32" i="15"/>
  <c r="AU32" i="15"/>
  <c r="AS33" i="15"/>
  <c r="AT33" i="15"/>
  <c r="AU33" i="15"/>
  <c r="AS34" i="15"/>
  <c r="AT34" i="15"/>
  <c r="AU34" i="15"/>
  <c r="AS35" i="15"/>
  <c r="AT35" i="15"/>
  <c r="AU35" i="15"/>
  <c r="AS36" i="15"/>
  <c r="AT36" i="15"/>
  <c r="AU36" i="15"/>
  <c r="AS37" i="15"/>
  <c r="AT37" i="15"/>
  <c r="AU37" i="15"/>
  <c r="AS38" i="15"/>
  <c r="AT38" i="15"/>
  <c r="AU38" i="15"/>
  <c r="AS39" i="15"/>
  <c r="AT39" i="15"/>
  <c r="AU39" i="15"/>
  <c r="AS40" i="15"/>
  <c r="AT40" i="15"/>
  <c r="AU40" i="15"/>
  <c r="AS41" i="15"/>
  <c r="AT41" i="15"/>
  <c r="AU41" i="15"/>
  <c r="AS42" i="15"/>
  <c r="AT42" i="15"/>
  <c r="AU42" i="15"/>
  <c r="AS43" i="15"/>
  <c r="AT43" i="15"/>
  <c r="AU43" i="15"/>
  <c r="AS44" i="15"/>
  <c r="AT44" i="15"/>
  <c r="AU44" i="15"/>
  <c r="AS45" i="15"/>
  <c r="AT45" i="15"/>
  <c r="AU45" i="15"/>
  <c r="AS46" i="15"/>
  <c r="AT46" i="15"/>
  <c r="AU46" i="15"/>
  <c r="AS47" i="15"/>
  <c r="AT47" i="15"/>
  <c r="AU47" i="15"/>
  <c r="AS48" i="15"/>
  <c r="AT48" i="15"/>
  <c r="AU48" i="15"/>
  <c r="AS49" i="15"/>
  <c r="AT49" i="15"/>
  <c r="AU49" i="15"/>
  <c r="AS50" i="15"/>
  <c r="AT50" i="15"/>
  <c r="AU50" i="15"/>
  <c r="AS51" i="15"/>
  <c r="AT51" i="15"/>
  <c r="AU51" i="15"/>
  <c r="AS52" i="15"/>
  <c r="AT52" i="15"/>
  <c r="AU52" i="15"/>
  <c r="AS53" i="15"/>
  <c r="AT53" i="15"/>
  <c r="AU53" i="15"/>
  <c r="AS54" i="15"/>
  <c r="AT54" i="15"/>
  <c r="AU54" i="15"/>
  <c r="AS55" i="15"/>
  <c r="AT55" i="15"/>
  <c r="AU55" i="15"/>
  <c r="AS56" i="15"/>
  <c r="AT56" i="15"/>
  <c r="AU56" i="15"/>
  <c r="AS57" i="15"/>
  <c r="AT57" i="15"/>
  <c r="AU57" i="15"/>
  <c r="AS58" i="15"/>
  <c r="AT58" i="15"/>
  <c r="AU58" i="15"/>
  <c r="AS59" i="15"/>
  <c r="AT59" i="15"/>
  <c r="AU59" i="15"/>
  <c r="AS60" i="15"/>
  <c r="AT60" i="15"/>
  <c r="AU60" i="15"/>
  <c r="AS61" i="15"/>
  <c r="AT61" i="15"/>
  <c r="AU61" i="15"/>
  <c r="AS62" i="15"/>
  <c r="AT62" i="15"/>
  <c r="AU62" i="15"/>
  <c r="AS63" i="15"/>
  <c r="AT63" i="15"/>
  <c r="AU63" i="15"/>
  <c r="AS64" i="15"/>
  <c r="AT64" i="15"/>
  <c r="AU64" i="15"/>
  <c r="AS65" i="15"/>
  <c r="AT65" i="15"/>
  <c r="AU65" i="15"/>
  <c r="AS66" i="15"/>
  <c r="AT66" i="15"/>
  <c r="AU66" i="15"/>
  <c r="AS67" i="15"/>
  <c r="AT67" i="15"/>
  <c r="AU67" i="15"/>
  <c r="AS68" i="15"/>
  <c r="AT68" i="15"/>
  <c r="AU68" i="15"/>
  <c r="AS69" i="15"/>
  <c r="AT69" i="15"/>
  <c r="AU69" i="15"/>
  <c r="AS70" i="15"/>
  <c r="AT70" i="15"/>
  <c r="AU70" i="15"/>
  <c r="AS71" i="15"/>
  <c r="AT71" i="15"/>
  <c r="AU71" i="15"/>
  <c r="AS72" i="15"/>
  <c r="AT72" i="15"/>
  <c r="AU72" i="15"/>
  <c r="AS73" i="15"/>
  <c r="AT73" i="15"/>
  <c r="AU73" i="15"/>
  <c r="AS74" i="15"/>
  <c r="AT74" i="15"/>
  <c r="AU74" i="15"/>
  <c r="AS75" i="15"/>
  <c r="AT75" i="15"/>
  <c r="AU75" i="15"/>
  <c r="AS76" i="15"/>
  <c r="AT76" i="15"/>
  <c r="AU76" i="15"/>
  <c r="AS77" i="15"/>
  <c r="AT77" i="15"/>
  <c r="AU77" i="15"/>
  <c r="AS78" i="15"/>
  <c r="AT78" i="15"/>
  <c r="AU78" i="15"/>
  <c r="AS79" i="15"/>
  <c r="AT79" i="15"/>
  <c r="AU79" i="15"/>
  <c r="AS80" i="15"/>
  <c r="AT80" i="15"/>
  <c r="AU80" i="15"/>
  <c r="AS81" i="15"/>
  <c r="AT81" i="15"/>
  <c r="AU81" i="15"/>
  <c r="AS82" i="15"/>
  <c r="AT82" i="15"/>
  <c r="AU82" i="15"/>
  <c r="AS83" i="15"/>
  <c r="AT83" i="15"/>
  <c r="AU83" i="15"/>
  <c r="AS84" i="15"/>
  <c r="AT84" i="15"/>
  <c r="AU84" i="15"/>
  <c r="AS85" i="15"/>
  <c r="AT85" i="15"/>
  <c r="AU85" i="15"/>
  <c r="AS86" i="15"/>
  <c r="AT86" i="15"/>
  <c r="AU86" i="15"/>
  <c r="AS87" i="15"/>
  <c r="AT87" i="15"/>
  <c r="AU87" i="15"/>
  <c r="AS88" i="15"/>
  <c r="AT88" i="15"/>
  <c r="AU88" i="15"/>
  <c r="AS89" i="15"/>
  <c r="AT89" i="15"/>
  <c r="AU89" i="15"/>
  <c r="AS90" i="15"/>
  <c r="AT90" i="15"/>
  <c r="AU90" i="15"/>
  <c r="AS91" i="15"/>
  <c r="AT91" i="15"/>
  <c r="AU91" i="15"/>
  <c r="AS92" i="15"/>
  <c r="AT92" i="15"/>
  <c r="AU92" i="15"/>
  <c r="AS93" i="15"/>
  <c r="AT93" i="15"/>
  <c r="AU93" i="15"/>
  <c r="AS94" i="15"/>
  <c r="AT94" i="15"/>
  <c r="AU94" i="15"/>
  <c r="AS95" i="15"/>
  <c r="AT95" i="15"/>
  <c r="AU95" i="15"/>
  <c r="AS96" i="15"/>
  <c r="AT96" i="15"/>
  <c r="AU96" i="15"/>
  <c r="AS97" i="15"/>
  <c r="AT97" i="15"/>
  <c r="AU97" i="15"/>
  <c r="AS98" i="15"/>
  <c r="AT98" i="15"/>
  <c r="AU98" i="15"/>
  <c r="AS99" i="15"/>
  <c r="AT99" i="15"/>
  <c r="AU99" i="15"/>
  <c r="AS100" i="15"/>
  <c r="AT100" i="15"/>
  <c r="AU100" i="15"/>
  <c r="AS101" i="15"/>
  <c r="AT101" i="15"/>
  <c r="AU101" i="15"/>
  <c r="AS102" i="15"/>
  <c r="AT102" i="15"/>
  <c r="AU102" i="15"/>
  <c r="AS103" i="15"/>
  <c r="AT103" i="15"/>
  <c r="AU103" i="15"/>
  <c r="AS104" i="15"/>
  <c r="AT104" i="15"/>
  <c r="AU104" i="15"/>
  <c r="AS105" i="15"/>
  <c r="AT105" i="15"/>
  <c r="AU105" i="15"/>
  <c r="AS106" i="15"/>
  <c r="AT106" i="15"/>
  <c r="AU106" i="15"/>
  <c r="AS107" i="15"/>
  <c r="AT107" i="15"/>
  <c r="AU107" i="15"/>
  <c r="AS108" i="15"/>
  <c r="AT108" i="15"/>
  <c r="AU108" i="15"/>
  <c r="AS109" i="15"/>
  <c r="AT109" i="15"/>
  <c r="AU109" i="15"/>
  <c r="AS110" i="15"/>
  <c r="AT110" i="15"/>
  <c r="AU110" i="15"/>
  <c r="AS111" i="15"/>
  <c r="AT111" i="15"/>
  <c r="AU111" i="15"/>
  <c r="AS112" i="15"/>
  <c r="AT112" i="15"/>
  <c r="AU112" i="15"/>
  <c r="AS113" i="15"/>
  <c r="AT113" i="15"/>
  <c r="AU113" i="15"/>
  <c r="AU2" i="15"/>
  <c r="AT2" i="15"/>
  <c r="AS2" i="15"/>
  <c r="AJ3" i="15"/>
  <c r="AK3" i="15"/>
  <c r="AL3" i="15"/>
  <c r="AJ4" i="15"/>
  <c r="AK4" i="15"/>
  <c r="AL4" i="15"/>
  <c r="AJ5" i="15"/>
  <c r="AK5" i="15"/>
  <c r="AL5" i="15"/>
  <c r="AJ6" i="15"/>
  <c r="AK6" i="15"/>
  <c r="AL6" i="15"/>
  <c r="AJ7" i="15"/>
  <c r="AK7" i="15"/>
  <c r="AL7" i="15"/>
  <c r="AJ8" i="15"/>
  <c r="AK8" i="15"/>
  <c r="AL8" i="15"/>
  <c r="AJ9" i="15"/>
  <c r="AK9" i="15"/>
  <c r="AL9" i="15"/>
  <c r="AJ10" i="15"/>
  <c r="AK10" i="15"/>
  <c r="AL10" i="15"/>
  <c r="AJ11" i="15"/>
  <c r="AK11" i="15"/>
  <c r="AL11" i="15"/>
  <c r="AJ12" i="15"/>
  <c r="AK12" i="15"/>
  <c r="AL12" i="15"/>
  <c r="AJ13" i="15"/>
  <c r="AK13" i="15"/>
  <c r="AL13" i="15"/>
  <c r="AJ14" i="15"/>
  <c r="AK14" i="15"/>
  <c r="AL14" i="15"/>
  <c r="AJ15" i="15"/>
  <c r="AK15" i="15"/>
  <c r="AL15" i="15"/>
  <c r="AJ16" i="15"/>
  <c r="AK16" i="15"/>
  <c r="AL16" i="15"/>
  <c r="AJ17" i="15"/>
  <c r="AK17" i="15"/>
  <c r="AL17" i="15"/>
  <c r="AJ18" i="15"/>
  <c r="AK18" i="15"/>
  <c r="AL18" i="15"/>
  <c r="AJ19" i="15"/>
  <c r="AK19" i="15"/>
  <c r="AL19" i="15"/>
  <c r="AJ20" i="15"/>
  <c r="AK20" i="15"/>
  <c r="AL20" i="15"/>
  <c r="AJ21" i="15"/>
  <c r="AK21" i="15"/>
  <c r="AL21" i="15"/>
  <c r="AJ22" i="15"/>
  <c r="AK22" i="15"/>
  <c r="AL22" i="15"/>
  <c r="AJ23" i="15"/>
  <c r="AK23" i="15"/>
  <c r="AL23" i="15"/>
  <c r="AJ24" i="15"/>
  <c r="AK24" i="15"/>
  <c r="AL24" i="15"/>
  <c r="AJ25" i="15"/>
  <c r="AK25" i="15"/>
  <c r="AL25" i="15"/>
  <c r="AJ26" i="15"/>
  <c r="AK26" i="15"/>
  <c r="AL26" i="15"/>
  <c r="AJ27" i="15"/>
  <c r="AK27" i="15"/>
  <c r="AL27" i="15"/>
  <c r="AJ28" i="15"/>
  <c r="AK28" i="15"/>
  <c r="AL28" i="15"/>
  <c r="AJ29" i="15"/>
  <c r="AK29" i="15"/>
  <c r="AL29" i="15"/>
  <c r="AJ30" i="15"/>
  <c r="AK30" i="15"/>
  <c r="AL30" i="15"/>
  <c r="AJ31" i="15"/>
  <c r="AK31" i="15"/>
  <c r="AL31" i="15"/>
  <c r="AJ32" i="15"/>
  <c r="AK32" i="15"/>
  <c r="AL32" i="15"/>
  <c r="AJ33" i="15"/>
  <c r="AK33" i="15"/>
  <c r="AL33" i="15"/>
  <c r="AJ34" i="15"/>
  <c r="AK34" i="15"/>
  <c r="AL34" i="15"/>
  <c r="AJ35" i="15"/>
  <c r="AK35" i="15"/>
  <c r="AL35" i="15"/>
  <c r="AJ36" i="15"/>
  <c r="AK36" i="15"/>
  <c r="AL36" i="15"/>
  <c r="AJ37" i="15"/>
  <c r="AK37" i="15"/>
  <c r="AL37" i="15"/>
  <c r="AJ38" i="15"/>
  <c r="AK38" i="15"/>
  <c r="AL38" i="15"/>
  <c r="AJ39" i="15"/>
  <c r="AK39" i="15"/>
  <c r="AL39" i="15"/>
  <c r="AJ40" i="15"/>
  <c r="AK40" i="15"/>
  <c r="AL40" i="15"/>
  <c r="AJ41" i="15"/>
  <c r="AK41" i="15"/>
  <c r="AL41" i="15"/>
  <c r="AJ42" i="15"/>
  <c r="AK42" i="15"/>
  <c r="AL42" i="15"/>
  <c r="AJ43" i="15"/>
  <c r="AK43" i="15"/>
  <c r="AL43" i="15"/>
  <c r="AJ44" i="15"/>
  <c r="AK44" i="15"/>
  <c r="AL44" i="15"/>
  <c r="AJ45" i="15"/>
  <c r="AK45" i="15"/>
  <c r="AL45" i="15"/>
  <c r="AJ46" i="15"/>
  <c r="AK46" i="15"/>
  <c r="AL46" i="15"/>
  <c r="AJ47" i="15"/>
  <c r="AK47" i="15"/>
  <c r="AL47" i="15"/>
  <c r="AJ48" i="15"/>
  <c r="AK48" i="15"/>
  <c r="AL48" i="15"/>
  <c r="AJ49" i="15"/>
  <c r="AK49" i="15"/>
  <c r="AL49" i="15"/>
  <c r="AJ50" i="15"/>
  <c r="AK50" i="15"/>
  <c r="AL50" i="15"/>
  <c r="AJ51" i="15"/>
  <c r="AK51" i="15"/>
  <c r="AL51" i="15"/>
  <c r="AJ52" i="15"/>
  <c r="AK52" i="15"/>
  <c r="AL52" i="15"/>
  <c r="AJ53" i="15"/>
  <c r="AK53" i="15"/>
  <c r="AL53" i="15"/>
  <c r="AJ54" i="15"/>
  <c r="AK54" i="15"/>
  <c r="AL54" i="15"/>
  <c r="AJ55" i="15"/>
  <c r="AK55" i="15"/>
  <c r="AL55" i="15"/>
  <c r="AJ56" i="15"/>
  <c r="AK56" i="15"/>
  <c r="AL56" i="15"/>
  <c r="AJ57" i="15"/>
  <c r="AK57" i="15"/>
  <c r="AL57" i="15"/>
  <c r="AJ58" i="15"/>
  <c r="AK58" i="15"/>
  <c r="AL58" i="15"/>
  <c r="AJ59" i="15"/>
  <c r="AK59" i="15"/>
  <c r="AL59" i="15"/>
  <c r="AJ60" i="15"/>
  <c r="AK60" i="15"/>
  <c r="AL60" i="15"/>
  <c r="AJ61" i="15"/>
  <c r="AK61" i="15"/>
  <c r="AL61" i="15"/>
  <c r="AJ62" i="15"/>
  <c r="AK62" i="15"/>
  <c r="AL62" i="15"/>
  <c r="AJ63" i="15"/>
  <c r="AK63" i="15"/>
  <c r="AL63" i="15"/>
  <c r="AJ64" i="15"/>
  <c r="AK64" i="15"/>
  <c r="AL64" i="15"/>
  <c r="AJ65" i="15"/>
  <c r="AK65" i="15"/>
  <c r="AL65" i="15"/>
  <c r="AJ66" i="15"/>
  <c r="AK66" i="15"/>
  <c r="AL66" i="15"/>
  <c r="AJ67" i="15"/>
  <c r="AK67" i="15"/>
  <c r="AL67" i="15"/>
  <c r="AJ68" i="15"/>
  <c r="AK68" i="15"/>
  <c r="AL68" i="15"/>
  <c r="AJ69" i="15"/>
  <c r="AK69" i="15"/>
  <c r="AL69" i="15"/>
  <c r="AJ70" i="15"/>
  <c r="AK70" i="15"/>
  <c r="AL70" i="15"/>
  <c r="AJ71" i="15"/>
  <c r="AK71" i="15"/>
  <c r="AL71" i="15"/>
  <c r="AJ72" i="15"/>
  <c r="AK72" i="15"/>
  <c r="AL72" i="15"/>
  <c r="AJ73" i="15"/>
  <c r="AK73" i="15"/>
  <c r="AL73" i="15"/>
  <c r="AJ74" i="15"/>
  <c r="AK74" i="15"/>
  <c r="AL74" i="15"/>
  <c r="AJ75" i="15"/>
  <c r="AK75" i="15"/>
  <c r="AL75" i="15"/>
  <c r="AJ76" i="15"/>
  <c r="AK76" i="15"/>
  <c r="AL76" i="15"/>
  <c r="AJ77" i="15"/>
  <c r="AK77" i="15"/>
  <c r="AL77" i="15"/>
  <c r="AJ78" i="15"/>
  <c r="AK78" i="15"/>
  <c r="AL78" i="15"/>
  <c r="AJ79" i="15"/>
  <c r="AK79" i="15"/>
  <c r="AL79" i="15"/>
  <c r="AJ80" i="15"/>
  <c r="AK80" i="15"/>
  <c r="AL80" i="15"/>
  <c r="AJ81" i="15"/>
  <c r="AK81" i="15"/>
  <c r="AL81" i="15"/>
  <c r="AJ82" i="15"/>
  <c r="AK82" i="15"/>
  <c r="AL82" i="15"/>
  <c r="AJ83" i="15"/>
  <c r="AK83" i="15"/>
  <c r="AL83" i="15"/>
  <c r="AJ84" i="15"/>
  <c r="AK84" i="15"/>
  <c r="AL84" i="15"/>
  <c r="AJ85" i="15"/>
  <c r="AK85" i="15"/>
  <c r="AL85" i="15"/>
  <c r="AJ86" i="15"/>
  <c r="AK86" i="15"/>
  <c r="AL86" i="15"/>
  <c r="AJ87" i="15"/>
  <c r="AK87" i="15"/>
  <c r="AL87" i="15"/>
  <c r="AJ88" i="15"/>
  <c r="AK88" i="15"/>
  <c r="AL88" i="15"/>
  <c r="AJ89" i="15"/>
  <c r="AK89" i="15"/>
  <c r="AL89" i="15"/>
  <c r="AJ90" i="15"/>
  <c r="AK90" i="15"/>
  <c r="AL90" i="15"/>
  <c r="AJ91" i="15"/>
  <c r="AK91" i="15"/>
  <c r="AL91" i="15"/>
  <c r="AJ92" i="15"/>
  <c r="AK92" i="15"/>
  <c r="AL92" i="15"/>
  <c r="AJ93" i="15"/>
  <c r="AK93" i="15"/>
  <c r="AL93" i="15"/>
  <c r="AJ94" i="15"/>
  <c r="AK94" i="15"/>
  <c r="AL94" i="15"/>
  <c r="AJ95" i="15"/>
  <c r="AK95" i="15"/>
  <c r="AL95" i="15"/>
  <c r="AJ96" i="15"/>
  <c r="AK96" i="15"/>
  <c r="AL96" i="15"/>
  <c r="AJ97" i="15"/>
  <c r="AK97" i="15"/>
  <c r="AL97" i="15"/>
  <c r="AJ98" i="15"/>
  <c r="AK98" i="15"/>
  <c r="AL98" i="15"/>
  <c r="AJ99" i="15"/>
  <c r="AK99" i="15"/>
  <c r="AL99" i="15"/>
  <c r="AJ100" i="15"/>
  <c r="AK100" i="15"/>
  <c r="AL100" i="15"/>
  <c r="AJ101" i="15"/>
  <c r="AK101" i="15"/>
  <c r="AL101" i="15"/>
  <c r="AJ102" i="15"/>
  <c r="AK102" i="15"/>
  <c r="AL102" i="15"/>
  <c r="AJ103" i="15"/>
  <c r="AK103" i="15"/>
  <c r="AL103" i="15"/>
  <c r="AJ104" i="15"/>
  <c r="AK104" i="15"/>
  <c r="AL104" i="15"/>
  <c r="AJ105" i="15"/>
  <c r="AK105" i="15"/>
  <c r="AL105" i="15"/>
  <c r="AJ106" i="15"/>
  <c r="AK106" i="15"/>
  <c r="AL106" i="15"/>
  <c r="AJ107" i="15"/>
  <c r="AK107" i="15"/>
  <c r="AL107" i="15"/>
  <c r="AJ108" i="15"/>
  <c r="AK108" i="15"/>
  <c r="AL108" i="15"/>
  <c r="AJ109" i="15"/>
  <c r="AK109" i="15"/>
  <c r="AL109" i="15"/>
  <c r="AJ110" i="15"/>
  <c r="AK110" i="15"/>
  <c r="AL110" i="15"/>
  <c r="AJ111" i="15"/>
  <c r="AK111" i="15"/>
  <c r="AL111" i="15"/>
  <c r="AJ112" i="15"/>
  <c r="AK112" i="15"/>
  <c r="AL112" i="15"/>
  <c r="AJ113" i="15"/>
  <c r="AK113" i="15"/>
  <c r="AL113" i="15"/>
  <c r="AL2" i="15"/>
  <c r="AK2" i="15"/>
  <c r="AJ2" i="15"/>
  <c r="AA3" i="15"/>
  <c r="AB3" i="15"/>
  <c r="AC3" i="15"/>
  <c r="AA4" i="15"/>
  <c r="AB4" i="15"/>
  <c r="AC4" i="15"/>
  <c r="AA5" i="15"/>
  <c r="AB5" i="15"/>
  <c r="AC5" i="15"/>
  <c r="AA6" i="15"/>
  <c r="AB6" i="15"/>
  <c r="AC6" i="15"/>
  <c r="AA7" i="15"/>
  <c r="AB7" i="15"/>
  <c r="AC7" i="15"/>
  <c r="AA8" i="15"/>
  <c r="AB8" i="15"/>
  <c r="AC8" i="15"/>
  <c r="AA9" i="15"/>
  <c r="AB9" i="15"/>
  <c r="AC9" i="15"/>
  <c r="AA10" i="15"/>
  <c r="AB10" i="15"/>
  <c r="AC10" i="15"/>
  <c r="AA11" i="15"/>
  <c r="AB11" i="15"/>
  <c r="AC11" i="15"/>
  <c r="AA12" i="15"/>
  <c r="AB12" i="15"/>
  <c r="AC12" i="15"/>
  <c r="AA13" i="15"/>
  <c r="AB13" i="15"/>
  <c r="AC13" i="15"/>
  <c r="AA14" i="15"/>
  <c r="AB14" i="15"/>
  <c r="AC14" i="15"/>
  <c r="AA15" i="15"/>
  <c r="AB15" i="15"/>
  <c r="AC15" i="15"/>
  <c r="AA16" i="15"/>
  <c r="AB16" i="15"/>
  <c r="AC16" i="15"/>
  <c r="AA17" i="15"/>
  <c r="AB17" i="15"/>
  <c r="AC17" i="15"/>
  <c r="AA18" i="15"/>
  <c r="AB18" i="15"/>
  <c r="AC18" i="15"/>
  <c r="AA19" i="15"/>
  <c r="AB19" i="15"/>
  <c r="AC19" i="15"/>
  <c r="AA20" i="15"/>
  <c r="AB20" i="15"/>
  <c r="AC20" i="15"/>
  <c r="AA21" i="15"/>
  <c r="AB21" i="15"/>
  <c r="AC21" i="15"/>
  <c r="AA22" i="15"/>
  <c r="AB22" i="15"/>
  <c r="AC22" i="15"/>
  <c r="AA23" i="15"/>
  <c r="AB23" i="15"/>
  <c r="AC23" i="15"/>
  <c r="AA24" i="15"/>
  <c r="AB24" i="15"/>
  <c r="AC24" i="15"/>
  <c r="AA25" i="15"/>
  <c r="AB25" i="15"/>
  <c r="AC25" i="15"/>
  <c r="AA26" i="15"/>
  <c r="AB26" i="15"/>
  <c r="AC26" i="15"/>
  <c r="AA27" i="15"/>
  <c r="AB27" i="15"/>
  <c r="AC27" i="15"/>
  <c r="AA28" i="15"/>
  <c r="AB28" i="15"/>
  <c r="AC28" i="15"/>
  <c r="AA29" i="15"/>
  <c r="AB29" i="15"/>
  <c r="AC29" i="15"/>
  <c r="AA30" i="15"/>
  <c r="AB30" i="15"/>
  <c r="AC30" i="15"/>
  <c r="AA31" i="15"/>
  <c r="AB31" i="15"/>
  <c r="AC31" i="15"/>
  <c r="AA32" i="15"/>
  <c r="AB32" i="15"/>
  <c r="AC32" i="15"/>
  <c r="AA33" i="15"/>
  <c r="AB33" i="15"/>
  <c r="AC33" i="15"/>
  <c r="AA34" i="15"/>
  <c r="AB34" i="15"/>
  <c r="AC34" i="15"/>
  <c r="AA35" i="15"/>
  <c r="AB35" i="15"/>
  <c r="AC35" i="15"/>
  <c r="AA36" i="15"/>
  <c r="AB36" i="15"/>
  <c r="AC36" i="15"/>
  <c r="AA37" i="15"/>
  <c r="AB37" i="15"/>
  <c r="AC37" i="15"/>
  <c r="AA38" i="15"/>
  <c r="AB38" i="15"/>
  <c r="AC38" i="15"/>
  <c r="AA39" i="15"/>
  <c r="AB39" i="15"/>
  <c r="AC39" i="15"/>
  <c r="AA40" i="15"/>
  <c r="AB40" i="15"/>
  <c r="AC40" i="15"/>
  <c r="AA41" i="15"/>
  <c r="AB41" i="15"/>
  <c r="AC41" i="15"/>
  <c r="AA42" i="15"/>
  <c r="AB42" i="15"/>
  <c r="AC42" i="15"/>
  <c r="AA43" i="15"/>
  <c r="AB43" i="15"/>
  <c r="AC43" i="15"/>
  <c r="AA44" i="15"/>
  <c r="AB44" i="15"/>
  <c r="AC44" i="15"/>
  <c r="AA45" i="15"/>
  <c r="AB45" i="15"/>
  <c r="AC45" i="15"/>
  <c r="AA46" i="15"/>
  <c r="AB46" i="15"/>
  <c r="AC46" i="15"/>
  <c r="AA47" i="15"/>
  <c r="AB47" i="15"/>
  <c r="AC47" i="15"/>
  <c r="AA48" i="15"/>
  <c r="AB48" i="15"/>
  <c r="AC48" i="15"/>
  <c r="AA49" i="15"/>
  <c r="AB49" i="15"/>
  <c r="AC49" i="15"/>
  <c r="AA50" i="15"/>
  <c r="AB50" i="15"/>
  <c r="AC50" i="15"/>
  <c r="AA51" i="15"/>
  <c r="AB51" i="15"/>
  <c r="AC51" i="15"/>
  <c r="AA52" i="15"/>
  <c r="AB52" i="15"/>
  <c r="AC52" i="15"/>
  <c r="AA53" i="15"/>
  <c r="AB53" i="15"/>
  <c r="AC53" i="15"/>
  <c r="AA54" i="15"/>
  <c r="AB54" i="15"/>
  <c r="AC54" i="15"/>
  <c r="AA55" i="15"/>
  <c r="AB55" i="15"/>
  <c r="AC55" i="15"/>
  <c r="AA56" i="15"/>
  <c r="AB56" i="15"/>
  <c r="AC56" i="15"/>
  <c r="AA57" i="15"/>
  <c r="AB57" i="15"/>
  <c r="AC57" i="15"/>
  <c r="AA58" i="15"/>
  <c r="AB58" i="15"/>
  <c r="AC58" i="15"/>
  <c r="AA59" i="15"/>
  <c r="AB59" i="15"/>
  <c r="AC59" i="15"/>
  <c r="AA60" i="15"/>
  <c r="AB60" i="15"/>
  <c r="AC60" i="15"/>
  <c r="AA61" i="15"/>
  <c r="AB61" i="15"/>
  <c r="AC61" i="15"/>
  <c r="AA62" i="15"/>
  <c r="AB62" i="15"/>
  <c r="AC62" i="15"/>
  <c r="AA63" i="15"/>
  <c r="AB63" i="15"/>
  <c r="AC63" i="15"/>
  <c r="AA64" i="15"/>
  <c r="AB64" i="15"/>
  <c r="AC64" i="15"/>
  <c r="AA65" i="15"/>
  <c r="AB65" i="15"/>
  <c r="AC65" i="15"/>
  <c r="AA66" i="15"/>
  <c r="AB66" i="15"/>
  <c r="AC66" i="15"/>
  <c r="AA67" i="15"/>
  <c r="AB67" i="15"/>
  <c r="AC67" i="15"/>
  <c r="AA68" i="15"/>
  <c r="AB68" i="15"/>
  <c r="AC68" i="15"/>
  <c r="AA69" i="15"/>
  <c r="AB69" i="15"/>
  <c r="AC69" i="15"/>
  <c r="AA70" i="15"/>
  <c r="AB70" i="15"/>
  <c r="AC70" i="15"/>
  <c r="AA71" i="15"/>
  <c r="AB71" i="15"/>
  <c r="AC71" i="15"/>
  <c r="AA72" i="15"/>
  <c r="AB72" i="15"/>
  <c r="AC72" i="15"/>
  <c r="AA73" i="15"/>
  <c r="AB73" i="15"/>
  <c r="AC73" i="15"/>
  <c r="AA74" i="15"/>
  <c r="AB74" i="15"/>
  <c r="AC74" i="15"/>
  <c r="AA75" i="15"/>
  <c r="AB75" i="15"/>
  <c r="AC75" i="15"/>
  <c r="AA76" i="15"/>
  <c r="AB76" i="15"/>
  <c r="AC76" i="15"/>
  <c r="AA77" i="15"/>
  <c r="AB77" i="15"/>
  <c r="AC77" i="15"/>
  <c r="AA78" i="15"/>
  <c r="AB78" i="15"/>
  <c r="AC78" i="15"/>
  <c r="AA79" i="15"/>
  <c r="AB79" i="15"/>
  <c r="AC79" i="15"/>
  <c r="AA80" i="15"/>
  <c r="AB80" i="15"/>
  <c r="AC80" i="15"/>
  <c r="AA81" i="15"/>
  <c r="AB81" i="15"/>
  <c r="AC81" i="15"/>
  <c r="AA82" i="15"/>
  <c r="AB82" i="15"/>
  <c r="AC82" i="15"/>
  <c r="AA83" i="15"/>
  <c r="AB83" i="15"/>
  <c r="AC83" i="15"/>
  <c r="AA84" i="15"/>
  <c r="AB84" i="15"/>
  <c r="AC84" i="15"/>
  <c r="AA85" i="15"/>
  <c r="AB85" i="15"/>
  <c r="AC85" i="15"/>
  <c r="AA86" i="15"/>
  <c r="AB86" i="15"/>
  <c r="AC86" i="15"/>
  <c r="AA87" i="15"/>
  <c r="AB87" i="15"/>
  <c r="AC87" i="15"/>
  <c r="AA88" i="15"/>
  <c r="AB88" i="15"/>
  <c r="AC88" i="15"/>
  <c r="AA89" i="15"/>
  <c r="AB89" i="15"/>
  <c r="AC89" i="15"/>
  <c r="AA90" i="15"/>
  <c r="AB90" i="15"/>
  <c r="AC90" i="15"/>
  <c r="AA91" i="15"/>
  <c r="AB91" i="15"/>
  <c r="AC91" i="15"/>
  <c r="AA92" i="15"/>
  <c r="AB92" i="15"/>
  <c r="AC92" i="15"/>
  <c r="AA93" i="15"/>
  <c r="AB93" i="15"/>
  <c r="AC93" i="15"/>
  <c r="AA94" i="15"/>
  <c r="AB94" i="15"/>
  <c r="AC94" i="15"/>
  <c r="AA95" i="15"/>
  <c r="AB95" i="15"/>
  <c r="AC95" i="15"/>
  <c r="AA96" i="15"/>
  <c r="AB96" i="15"/>
  <c r="AC96" i="15"/>
  <c r="AA97" i="15"/>
  <c r="AB97" i="15"/>
  <c r="AC97" i="15"/>
  <c r="AA98" i="15"/>
  <c r="AB98" i="15"/>
  <c r="AC98" i="15"/>
  <c r="AA99" i="15"/>
  <c r="AB99" i="15"/>
  <c r="AC99" i="15"/>
  <c r="AA100" i="15"/>
  <c r="AB100" i="15"/>
  <c r="AC100" i="15"/>
  <c r="AA101" i="15"/>
  <c r="AB101" i="15"/>
  <c r="AC101" i="15"/>
  <c r="AA102" i="15"/>
  <c r="AB102" i="15"/>
  <c r="AC102" i="15"/>
  <c r="AA103" i="15"/>
  <c r="AB103" i="15"/>
  <c r="AC103" i="15"/>
  <c r="AA104" i="15"/>
  <c r="AB104" i="15"/>
  <c r="AC104" i="15"/>
  <c r="AA105" i="15"/>
  <c r="AB105" i="15"/>
  <c r="AC105" i="15"/>
  <c r="AA106" i="15"/>
  <c r="AB106" i="15"/>
  <c r="AC106" i="15"/>
  <c r="AA107" i="15"/>
  <c r="AB107" i="15"/>
  <c r="AC107" i="15"/>
  <c r="AA108" i="15"/>
  <c r="AB108" i="15"/>
  <c r="AC108" i="15"/>
  <c r="AA109" i="15"/>
  <c r="AB109" i="15"/>
  <c r="AC109" i="15"/>
  <c r="AA110" i="15"/>
  <c r="AB110" i="15"/>
  <c r="AC110" i="15"/>
  <c r="AA111" i="15"/>
  <c r="AB111" i="15"/>
  <c r="AC111" i="15"/>
  <c r="AA112" i="15"/>
  <c r="AB112" i="15"/>
  <c r="AC112" i="15"/>
  <c r="AA113" i="15"/>
  <c r="AB113" i="15"/>
  <c r="AC113" i="15"/>
  <c r="AC2" i="15"/>
  <c r="AB2" i="15"/>
  <c r="AA2" i="15"/>
  <c r="R3" i="15"/>
  <c r="S3" i="15"/>
  <c r="T3" i="15"/>
  <c r="R4" i="15"/>
  <c r="S4" i="15"/>
  <c r="T4" i="15"/>
  <c r="R5" i="15"/>
  <c r="S5" i="15"/>
  <c r="T5" i="15"/>
  <c r="R6" i="15"/>
  <c r="S6" i="15"/>
  <c r="T6" i="15"/>
  <c r="R7" i="15"/>
  <c r="S7" i="15"/>
  <c r="T7" i="15"/>
  <c r="R8" i="15"/>
  <c r="S8" i="15"/>
  <c r="T8" i="15"/>
  <c r="R9" i="15"/>
  <c r="S9" i="15"/>
  <c r="T9" i="15"/>
  <c r="R10" i="15"/>
  <c r="S10" i="15"/>
  <c r="T10" i="15"/>
  <c r="R11" i="15"/>
  <c r="S11" i="15"/>
  <c r="T11" i="15"/>
  <c r="R12" i="15"/>
  <c r="S12" i="15"/>
  <c r="T12" i="15"/>
  <c r="R13" i="15"/>
  <c r="S13" i="15"/>
  <c r="T13" i="15"/>
  <c r="R14" i="15"/>
  <c r="S14" i="15"/>
  <c r="T14" i="15"/>
  <c r="R15" i="15"/>
  <c r="S15" i="15"/>
  <c r="T15" i="15"/>
  <c r="R16" i="15"/>
  <c r="S16" i="15"/>
  <c r="T16" i="15"/>
  <c r="R17" i="15"/>
  <c r="S17" i="15"/>
  <c r="T17" i="15"/>
  <c r="R18" i="15"/>
  <c r="S18" i="15"/>
  <c r="T18" i="15"/>
  <c r="R19" i="15"/>
  <c r="S19" i="15"/>
  <c r="T19" i="15"/>
  <c r="R20" i="15"/>
  <c r="S20" i="15"/>
  <c r="T20" i="15"/>
  <c r="R21" i="15"/>
  <c r="S21" i="15"/>
  <c r="T21" i="15"/>
  <c r="R22" i="15"/>
  <c r="S22" i="15"/>
  <c r="T22" i="15"/>
  <c r="R23" i="15"/>
  <c r="S23" i="15"/>
  <c r="T23" i="15"/>
  <c r="R24" i="15"/>
  <c r="S24" i="15"/>
  <c r="T24" i="15"/>
  <c r="R25" i="15"/>
  <c r="S25" i="15"/>
  <c r="T25" i="15"/>
  <c r="R26" i="15"/>
  <c r="S26" i="15"/>
  <c r="T26" i="15"/>
  <c r="R27" i="15"/>
  <c r="S27" i="15"/>
  <c r="T27" i="15"/>
  <c r="R28" i="15"/>
  <c r="S28" i="15"/>
  <c r="T28" i="15"/>
  <c r="R29" i="15"/>
  <c r="S29" i="15"/>
  <c r="T29" i="15"/>
  <c r="R30" i="15"/>
  <c r="S30" i="15"/>
  <c r="T30" i="15"/>
  <c r="R31" i="15"/>
  <c r="S31" i="15"/>
  <c r="T31" i="15"/>
  <c r="R32" i="15"/>
  <c r="S32" i="15"/>
  <c r="T32" i="15"/>
  <c r="R33" i="15"/>
  <c r="S33" i="15"/>
  <c r="T33" i="15"/>
  <c r="R34" i="15"/>
  <c r="S34" i="15"/>
  <c r="T34" i="15"/>
  <c r="R35" i="15"/>
  <c r="S35" i="15"/>
  <c r="T35" i="15"/>
  <c r="R36" i="15"/>
  <c r="S36" i="15"/>
  <c r="T36" i="15"/>
  <c r="R37" i="15"/>
  <c r="S37" i="15"/>
  <c r="T37" i="15"/>
  <c r="R38" i="15"/>
  <c r="S38" i="15"/>
  <c r="T38" i="15"/>
  <c r="R39" i="15"/>
  <c r="S39" i="15"/>
  <c r="T39" i="15"/>
  <c r="R40" i="15"/>
  <c r="S40" i="15"/>
  <c r="T40" i="15"/>
  <c r="R41" i="15"/>
  <c r="S41" i="15"/>
  <c r="T41" i="15"/>
  <c r="R42" i="15"/>
  <c r="S42" i="15"/>
  <c r="T42" i="15"/>
  <c r="R43" i="15"/>
  <c r="S43" i="15"/>
  <c r="T43" i="15"/>
  <c r="R44" i="15"/>
  <c r="S44" i="15"/>
  <c r="T44" i="15"/>
  <c r="R45" i="15"/>
  <c r="S45" i="15"/>
  <c r="T45" i="15"/>
  <c r="R46" i="15"/>
  <c r="S46" i="15"/>
  <c r="T46" i="15"/>
  <c r="R47" i="15"/>
  <c r="S47" i="15"/>
  <c r="T47" i="15"/>
  <c r="R48" i="15"/>
  <c r="S48" i="15"/>
  <c r="T48" i="15"/>
  <c r="R49" i="15"/>
  <c r="S49" i="15"/>
  <c r="T49" i="15"/>
  <c r="R50" i="15"/>
  <c r="S50" i="15"/>
  <c r="T50" i="15"/>
  <c r="R51" i="15"/>
  <c r="S51" i="15"/>
  <c r="T51" i="15"/>
  <c r="R52" i="15"/>
  <c r="S52" i="15"/>
  <c r="T52" i="15"/>
  <c r="R53" i="15"/>
  <c r="S53" i="15"/>
  <c r="T53" i="15"/>
  <c r="R54" i="15"/>
  <c r="S54" i="15"/>
  <c r="T54" i="15"/>
  <c r="R55" i="15"/>
  <c r="S55" i="15"/>
  <c r="T55" i="15"/>
  <c r="R56" i="15"/>
  <c r="S56" i="15"/>
  <c r="T56" i="15"/>
  <c r="R57" i="15"/>
  <c r="S57" i="15"/>
  <c r="T57" i="15"/>
  <c r="R58" i="15"/>
  <c r="S58" i="15"/>
  <c r="T58" i="15"/>
  <c r="R59" i="15"/>
  <c r="S59" i="15"/>
  <c r="T59" i="15"/>
  <c r="R60" i="15"/>
  <c r="S60" i="15"/>
  <c r="T60" i="15"/>
  <c r="R61" i="15"/>
  <c r="S61" i="15"/>
  <c r="T61" i="15"/>
  <c r="R62" i="15"/>
  <c r="S62" i="15"/>
  <c r="T62" i="15"/>
  <c r="R63" i="15"/>
  <c r="S63" i="15"/>
  <c r="T63" i="15"/>
  <c r="R64" i="15"/>
  <c r="S64" i="15"/>
  <c r="T64" i="15"/>
  <c r="R65" i="15"/>
  <c r="S65" i="15"/>
  <c r="T65" i="15"/>
  <c r="R66" i="15"/>
  <c r="S66" i="15"/>
  <c r="T66" i="15"/>
  <c r="R67" i="15"/>
  <c r="S67" i="15"/>
  <c r="T67" i="15"/>
  <c r="R68" i="15"/>
  <c r="S68" i="15"/>
  <c r="T68" i="15"/>
  <c r="R69" i="15"/>
  <c r="S69" i="15"/>
  <c r="T69" i="15"/>
  <c r="R70" i="15"/>
  <c r="S70" i="15"/>
  <c r="T70" i="15"/>
  <c r="R71" i="15"/>
  <c r="S71" i="15"/>
  <c r="T71" i="15"/>
  <c r="R72" i="15"/>
  <c r="S72" i="15"/>
  <c r="T72" i="15"/>
  <c r="R73" i="15"/>
  <c r="S73" i="15"/>
  <c r="T73" i="15"/>
  <c r="R74" i="15"/>
  <c r="S74" i="15"/>
  <c r="T74" i="15"/>
  <c r="R75" i="15"/>
  <c r="S75" i="15"/>
  <c r="T75" i="15"/>
  <c r="R76" i="15"/>
  <c r="S76" i="15"/>
  <c r="T76" i="15"/>
  <c r="R77" i="15"/>
  <c r="S77" i="15"/>
  <c r="T77" i="15"/>
  <c r="R78" i="15"/>
  <c r="S78" i="15"/>
  <c r="T78" i="15"/>
  <c r="R79" i="15"/>
  <c r="S79" i="15"/>
  <c r="T79" i="15"/>
  <c r="R80" i="15"/>
  <c r="S80" i="15"/>
  <c r="T80" i="15"/>
  <c r="R81" i="15"/>
  <c r="S81" i="15"/>
  <c r="T81" i="15"/>
  <c r="R82" i="15"/>
  <c r="S82" i="15"/>
  <c r="T82" i="15"/>
  <c r="R83" i="15"/>
  <c r="S83" i="15"/>
  <c r="T83" i="15"/>
  <c r="R84" i="15"/>
  <c r="S84" i="15"/>
  <c r="T84" i="15"/>
  <c r="R85" i="15"/>
  <c r="S85" i="15"/>
  <c r="T85" i="15"/>
  <c r="R86" i="15"/>
  <c r="S86" i="15"/>
  <c r="T86" i="15"/>
  <c r="R87" i="15"/>
  <c r="S87" i="15"/>
  <c r="T87" i="15"/>
  <c r="R88" i="15"/>
  <c r="S88" i="15"/>
  <c r="T88" i="15"/>
  <c r="R89" i="15"/>
  <c r="S89" i="15"/>
  <c r="T89" i="15"/>
  <c r="R90" i="15"/>
  <c r="S90" i="15"/>
  <c r="T90" i="15"/>
  <c r="R91" i="15"/>
  <c r="S91" i="15"/>
  <c r="T91" i="15"/>
  <c r="R92" i="15"/>
  <c r="S92" i="15"/>
  <c r="T92" i="15"/>
  <c r="R93" i="15"/>
  <c r="S93" i="15"/>
  <c r="T93" i="15"/>
  <c r="R94" i="15"/>
  <c r="S94" i="15"/>
  <c r="T94" i="15"/>
  <c r="R95" i="15"/>
  <c r="S95" i="15"/>
  <c r="T95" i="15"/>
  <c r="R96" i="15"/>
  <c r="S96" i="15"/>
  <c r="T96" i="15"/>
  <c r="R97" i="15"/>
  <c r="S97" i="15"/>
  <c r="T97" i="15"/>
  <c r="R98" i="15"/>
  <c r="S98" i="15"/>
  <c r="T98" i="15"/>
  <c r="R99" i="15"/>
  <c r="S99" i="15"/>
  <c r="T99" i="15"/>
  <c r="R100" i="15"/>
  <c r="S100" i="15"/>
  <c r="T100" i="15"/>
  <c r="R101" i="15"/>
  <c r="S101" i="15"/>
  <c r="T101" i="15"/>
  <c r="R102" i="15"/>
  <c r="S102" i="15"/>
  <c r="T102" i="15"/>
  <c r="R103" i="15"/>
  <c r="S103" i="15"/>
  <c r="T103" i="15"/>
  <c r="R104" i="15"/>
  <c r="S104" i="15"/>
  <c r="T104" i="15"/>
  <c r="R105" i="15"/>
  <c r="S105" i="15"/>
  <c r="T105" i="15"/>
  <c r="R106" i="15"/>
  <c r="S106" i="15"/>
  <c r="T106" i="15"/>
  <c r="R107" i="15"/>
  <c r="S107" i="15"/>
  <c r="T107" i="15"/>
  <c r="R108" i="15"/>
  <c r="S108" i="15"/>
  <c r="T108" i="15"/>
  <c r="R109" i="15"/>
  <c r="S109" i="15"/>
  <c r="T109" i="15"/>
  <c r="R110" i="15"/>
  <c r="S110" i="15"/>
  <c r="T110" i="15"/>
  <c r="R111" i="15"/>
  <c r="S111" i="15"/>
  <c r="T111" i="15"/>
  <c r="R112" i="15"/>
  <c r="S112" i="15"/>
  <c r="T112" i="15"/>
  <c r="R113" i="15"/>
  <c r="S113" i="15"/>
  <c r="T113" i="15"/>
  <c r="T2" i="15"/>
  <c r="S2" i="15"/>
  <c r="R2" i="15"/>
  <c r="M3" i="15"/>
  <c r="AD3" i="15" s="1"/>
  <c r="N3" i="15"/>
  <c r="V3" i="15" s="1"/>
  <c r="O3" i="15"/>
  <c r="W3" i="15" s="1"/>
  <c r="M4" i="15"/>
  <c r="AD4" i="15" s="1"/>
  <c r="N4" i="15"/>
  <c r="AE4" i="15" s="1"/>
  <c r="O4" i="15"/>
  <c r="W4" i="15" s="1"/>
  <c r="M5" i="15"/>
  <c r="N5" i="15"/>
  <c r="O5" i="15"/>
  <c r="AF5" i="15" s="1"/>
  <c r="M6" i="15"/>
  <c r="AD6" i="15" s="1"/>
  <c r="N6" i="15"/>
  <c r="O6" i="15"/>
  <c r="M7" i="15"/>
  <c r="N7" i="15"/>
  <c r="AE7" i="15" s="1"/>
  <c r="O7" i="15"/>
  <c r="M8" i="15"/>
  <c r="N8" i="15"/>
  <c r="AW8" i="15" s="1"/>
  <c r="O8" i="15"/>
  <c r="AF8" i="15" s="1"/>
  <c r="M9" i="15"/>
  <c r="N9" i="15"/>
  <c r="O9" i="15"/>
  <c r="M10" i="15"/>
  <c r="N10" i="15"/>
  <c r="V10" i="15" s="1"/>
  <c r="O10" i="15"/>
  <c r="W10" i="15" s="1"/>
  <c r="M11" i="15"/>
  <c r="AD11" i="15" s="1"/>
  <c r="N11" i="15"/>
  <c r="V11" i="15" s="1"/>
  <c r="O11" i="15"/>
  <c r="AX11" i="15" s="1"/>
  <c r="M12" i="15"/>
  <c r="AD12" i="15" s="1"/>
  <c r="N12" i="15"/>
  <c r="AE12" i="15" s="1"/>
  <c r="O12" i="15"/>
  <c r="W12" i="15" s="1"/>
  <c r="M13" i="15"/>
  <c r="U13" i="15" s="1"/>
  <c r="N13" i="15"/>
  <c r="AE13" i="15" s="1"/>
  <c r="O13" i="15"/>
  <c r="AF13" i="15" s="1"/>
  <c r="M14" i="15"/>
  <c r="AD14" i="15" s="1"/>
  <c r="N14" i="15"/>
  <c r="O14" i="15"/>
  <c r="M15" i="15"/>
  <c r="AV15" i="15" s="1"/>
  <c r="N15" i="15"/>
  <c r="AE15" i="15" s="1"/>
  <c r="O15" i="15"/>
  <c r="M16" i="15"/>
  <c r="U16" i="15" s="1"/>
  <c r="N16" i="15"/>
  <c r="O16" i="15"/>
  <c r="AF16" i="15" s="1"/>
  <c r="M17" i="15"/>
  <c r="N17" i="15"/>
  <c r="O17" i="15"/>
  <c r="AX17" i="15" s="1"/>
  <c r="M18" i="15"/>
  <c r="N18" i="15"/>
  <c r="O18" i="15"/>
  <c r="M19" i="15"/>
  <c r="AD19" i="15" s="1"/>
  <c r="N19" i="15"/>
  <c r="V19" i="15" s="1"/>
  <c r="O19" i="15"/>
  <c r="M20" i="15"/>
  <c r="N20" i="15"/>
  <c r="AE20" i="15" s="1"/>
  <c r="O20" i="15"/>
  <c r="W20" i="15" s="1"/>
  <c r="M21" i="15"/>
  <c r="U21" i="15" s="1"/>
  <c r="N21" i="15"/>
  <c r="O21" i="15"/>
  <c r="AF21" i="15" s="1"/>
  <c r="M22" i="15"/>
  <c r="AD22" i="15" s="1"/>
  <c r="N22" i="15"/>
  <c r="O22" i="15"/>
  <c r="M23" i="15"/>
  <c r="N23" i="15"/>
  <c r="AE23" i="15" s="1"/>
  <c r="O23" i="15"/>
  <c r="M24" i="15"/>
  <c r="N24" i="15"/>
  <c r="AE24" i="15" s="1"/>
  <c r="O24" i="15"/>
  <c r="AF24" i="15" s="1"/>
  <c r="M25" i="15"/>
  <c r="N25" i="15"/>
  <c r="O25" i="15"/>
  <c r="W25" i="15" s="1"/>
  <c r="M26" i="15"/>
  <c r="N26" i="15"/>
  <c r="V26" i="15" s="1"/>
  <c r="O26" i="15"/>
  <c r="AO26" i="15" s="1"/>
  <c r="M27" i="15"/>
  <c r="AD27" i="15" s="1"/>
  <c r="N27" i="15"/>
  <c r="V27" i="15" s="1"/>
  <c r="O27" i="15"/>
  <c r="M28" i="15"/>
  <c r="AD28" i="15" s="1"/>
  <c r="N28" i="15"/>
  <c r="AE28" i="15" s="1"/>
  <c r="O28" i="15"/>
  <c r="W28" i="15" s="1"/>
  <c r="M29" i="15"/>
  <c r="U29" i="15" s="1"/>
  <c r="N29" i="15"/>
  <c r="O29" i="15"/>
  <c r="AF29" i="15" s="1"/>
  <c r="M30" i="15"/>
  <c r="AD30" i="15" s="1"/>
  <c r="N30" i="15"/>
  <c r="O30" i="15"/>
  <c r="M31" i="15"/>
  <c r="AV31" i="15" s="1"/>
  <c r="N31" i="15"/>
  <c r="AE31" i="15" s="1"/>
  <c r="O31" i="15"/>
  <c r="M32" i="15"/>
  <c r="AM32" i="15" s="1"/>
  <c r="N32" i="15"/>
  <c r="V32" i="15" s="1"/>
  <c r="O32" i="15"/>
  <c r="AF32" i="15" s="1"/>
  <c r="M33" i="15"/>
  <c r="N33" i="15"/>
  <c r="AW33" i="15" s="1"/>
  <c r="O33" i="15"/>
  <c r="AX33" i="15" s="1"/>
  <c r="M34" i="15"/>
  <c r="N34" i="15"/>
  <c r="O34" i="15"/>
  <c r="M35" i="15"/>
  <c r="AD35" i="15" s="1"/>
  <c r="N35" i="15"/>
  <c r="V35" i="15" s="1"/>
  <c r="O35" i="15"/>
  <c r="M36" i="15"/>
  <c r="AD36" i="15" s="1"/>
  <c r="N36" i="15"/>
  <c r="AE36" i="15" s="1"/>
  <c r="O36" i="15"/>
  <c r="W36" i="15" s="1"/>
  <c r="M37" i="15"/>
  <c r="U37" i="15" s="1"/>
  <c r="N37" i="15"/>
  <c r="AE37" i="15" s="1"/>
  <c r="O37" i="15"/>
  <c r="AF37" i="15" s="1"/>
  <c r="M38" i="15"/>
  <c r="AD38" i="15" s="1"/>
  <c r="N38" i="15"/>
  <c r="O38" i="15"/>
  <c r="M39" i="15"/>
  <c r="N39" i="15"/>
  <c r="AE39" i="15" s="1"/>
  <c r="O39" i="15"/>
  <c r="M40" i="15"/>
  <c r="N40" i="15"/>
  <c r="O40" i="15"/>
  <c r="AF40" i="15" s="1"/>
  <c r="M41" i="15"/>
  <c r="N41" i="15"/>
  <c r="O41" i="15"/>
  <c r="M42" i="15"/>
  <c r="N42" i="15"/>
  <c r="V42" i="15" s="1"/>
  <c r="O42" i="15"/>
  <c r="M43" i="15"/>
  <c r="AD43" i="15" s="1"/>
  <c r="N43" i="15"/>
  <c r="V43" i="15" s="1"/>
  <c r="O43" i="15"/>
  <c r="AX43" i="15" s="1"/>
  <c r="M44" i="15"/>
  <c r="N44" i="15"/>
  <c r="AE44" i="15" s="1"/>
  <c r="O44" i="15"/>
  <c r="W44" i="15" s="1"/>
  <c r="M45" i="15"/>
  <c r="U45" i="15" s="1"/>
  <c r="N45" i="15"/>
  <c r="AE45" i="15" s="1"/>
  <c r="O45" i="15"/>
  <c r="AF45" i="15" s="1"/>
  <c r="M46" i="15"/>
  <c r="AD46" i="15" s="1"/>
  <c r="N46" i="15"/>
  <c r="O46" i="15"/>
  <c r="AF46" i="15" s="1"/>
  <c r="M47" i="15"/>
  <c r="N47" i="15"/>
  <c r="AE47" i="15" s="1"/>
  <c r="O47" i="15"/>
  <c r="W47" i="15" s="1"/>
  <c r="M48" i="15"/>
  <c r="AM48" i="15" s="1"/>
  <c r="N48" i="15"/>
  <c r="O48" i="15"/>
  <c r="M49" i="15"/>
  <c r="AV49" i="15" s="1"/>
  <c r="N49" i="15"/>
  <c r="AN49" i="15" s="1"/>
  <c r="O49" i="15"/>
  <c r="AX49" i="15" s="1"/>
  <c r="M50" i="15"/>
  <c r="N50" i="15"/>
  <c r="O50" i="15"/>
  <c r="M51" i="15"/>
  <c r="AD51" i="15" s="1"/>
  <c r="N51" i="15"/>
  <c r="V51" i="15" s="1"/>
  <c r="O51" i="15"/>
  <c r="M52" i="15"/>
  <c r="N52" i="15"/>
  <c r="AE52" i="15" s="1"/>
  <c r="O52" i="15"/>
  <c r="M53" i="15"/>
  <c r="U53" i="15" s="1"/>
  <c r="N53" i="15"/>
  <c r="AE53" i="15" s="1"/>
  <c r="O53" i="15"/>
  <c r="M54" i="15"/>
  <c r="AD54" i="15" s="1"/>
  <c r="N54" i="15"/>
  <c r="O54" i="15"/>
  <c r="M55" i="15"/>
  <c r="N55" i="15"/>
  <c r="AE55" i="15" s="1"/>
  <c r="O55" i="15"/>
  <c r="W55" i="15" s="1"/>
  <c r="M56" i="15"/>
  <c r="AV56" i="15" s="1"/>
  <c r="N56" i="15"/>
  <c r="AN56" i="15" s="1"/>
  <c r="O56" i="15"/>
  <c r="AF56" i="15" s="1"/>
  <c r="M57" i="15"/>
  <c r="N57" i="15"/>
  <c r="AW57" i="15" s="1"/>
  <c r="O57" i="15"/>
  <c r="M58" i="15"/>
  <c r="N58" i="15"/>
  <c r="V58" i="15" s="1"/>
  <c r="O58" i="15"/>
  <c r="M59" i="15"/>
  <c r="AD59" i="15" s="1"/>
  <c r="N59" i="15"/>
  <c r="O59" i="15"/>
  <c r="M60" i="15"/>
  <c r="AM60" i="15" s="1"/>
  <c r="N60" i="15"/>
  <c r="O60" i="15"/>
  <c r="M61" i="15"/>
  <c r="U61" i="15" s="1"/>
  <c r="N61" i="15"/>
  <c r="AE61" i="15" s="1"/>
  <c r="O61" i="15"/>
  <c r="AF61" i="15" s="1"/>
  <c r="M62" i="15"/>
  <c r="AD62" i="15" s="1"/>
  <c r="N62" i="15"/>
  <c r="O62" i="15"/>
  <c r="M63" i="15"/>
  <c r="N63" i="15"/>
  <c r="AE63" i="15" s="1"/>
  <c r="O63" i="15"/>
  <c r="W63" i="15" s="1"/>
  <c r="M64" i="15"/>
  <c r="AV64" i="15" s="1"/>
  <c r="N64" i="15"/>
  <c r="AE64" i="15" s="1"/>
  <c r="O64" i="15"/>
  <c r="AF64" i="15" s="1"/>
  <c r="M65" i="15"/>
  <c r="N65" i="15"/>
  <c r="AW65" i="15" s="1"/>
  <c r="O65" i="15"/>
  <c r="M66" i="15"/>
  <c r="N66" i="15"/>
  <c r="O66" i="15"/>
  <c r="M67" i="15"/>
  <c r="N67" i="15"/>
  <c r="O67" i="15"/>
  <c r="M68" i="15"/>
  <c r="N68" i="15"/>
  <c r="O68" i="15"/>
  <c r="W68" i="15" s="1"/>
  <c r="M69" i="15"/>
  <c r="U69" i="15" s="1"/>
  <c r="N69" i="15"/>
  <c r="AE69" i="15" s="1"/>
  <c r="O69" i="15"/>
  <c r="AF69" i="15" s="1"/>
  <c r="M70" i="15"/>
  <c r="AD70" i="15" s="1"/>
  <c r="N70" i="15"/>
  <c r="O70" i="15"/>
  <c r="M71" i="15"/>
  <c r="N71" i="15"/>
  <c r="AE71" i="15" s="1"/>
  <c r="O71" i="15"/>
  <c r="W71" i="15" s="1"/>
  <c r="M72" i="15"/>
  <c r="AM72" i="15" s="1"/>
  <c r="N72" i="15"/>
  <c r="AE72" i="15" s="1"/>
  <c r="O72" i="15"/>
  <c r="AF72" i="15" s="1"/>
  <c r="M73" i="15"/>
  <c r="AV73" i="15" s="1"/>
  <c r="N73" i="15"/>
  <c r="O73" i="15"/>
  <c r="M74" i="15"/>
  <c r="N74" i="15"/>
  <c r="O74" i="15"/>
  <c r="AF74" i="15" s="1"/>
  <c r="M75" i="15"/>
  <c r="AD75" i="15" s="1"/>
  <c r="N75" i="15"/>
  <c r="O75" i="15"/>
  <c r="M76" i="15"/>
  <c r="N76" i="15"/>
  <c r="O76" i="15"/>
  <c r="M77" i="15"/>
  <c r="N77" i="15"/>
  <c r="AE77" i="15" s="1"/>
  <c r="O77" i="15"/>
  <c r="AF77" i="15" s="1"/>
  <c r="M78" i="15"/>
  <c r="AD78" i="15" s="1"/>
  <c r="N78" i="15"/>
  <c r="O78" i="15"/>
  <c r="M79" i="15"/>
  <c r="N79" i="15"/>
  <c r="AE79" i="15" s="1"/>
  <c r="O79" i="15"/>
  <c r="W79" i="15" s="1"/>
  <c r="M80" i="15"/>
  <c r="N80" i="15"/>
  <c r="O80" i="15"/>
  <c r="AF80" i="15" s="1"/>
  <c r="M81" i="15"/>
  <c r="N81" i="15"/>
  <c r="O81" i="15"/>
  <c r="M82" i="15"/>
  <c r="N82" i="15"/>
  <c r="V82" i="15" s="1"/>
  <c r="O82" i="15"/>
  <c r="AF82" i="15" s="1"/>
  <c r="M83" i="15"/>
  <c r="AD83" i="15" s="1"/>
  <c r="N83" i="15"/>
  <c r="O83" i="15"/>
  <c r="AX83" i="15" s="1"/>
  <c r="M84" i="15"/>
  <c r="AM84" i="15" s="1"/>
  <c r="N84" i="15"/>
  <c r="O84" i="15"/>
  <c r="M85" i="15"/>
  <c r="N85" i="15"/>
  <c r="AE85" i="15" s="1"/>
  <c r="O85" i="15"/>
  <c r="AF85" i="15" s="1"/>
  <c r="M86" i="15"/>
  <c r="AD86" i="15" s="1"/>
  <c r="N86" i="15"/>
  <c r="O86" i="15"/>
  <c r="M87" i="15"/>
  <c r="N87" i="15"/>
  <c r="AE87" i="15" s="1"/>
  <c r="O87" i="15"/>
  <c r="M88" i="15"/>
  <c r="AD88" i="15" s="1"/>
  <c r="N88" i="15"/>
  <c r="O88" i="15"/>
  <c r="AF88" i="15" s="1"/>
  <c r="M89" i="15"/>
  <c r="U89" i="15" s="1"/>
  <c r="N89" i="15"/>
  <c r="AW89" i="15" s="1"/>
  <c r="O89" i="15"/>
  <c r="W89" i="15" s="1"/>
  <c r="M90" i="15"/>
  <c r="U90" i="15" s="1"/>
  <c r="N90" i="15"/>
  <c r="O90" i="15"/>
  <c r="AF90" i="15" s="1"/>
  <c r="M91" i="15"/>
  <c r="AD91" i="15" s="1"/>
  <c r="N91" i="15"/>
  <c r="O91" i="15"/>
  <c r="M92" i="15"/>
  <c r="N92" i="15"/>
  <c r="O92" i="15"/>
  <c r="M93" i="15"/>
  <c r="N93" i="15"/>
  <c r="AE93" i="15" s="1"/>
  <c r="O93" i="15"/>
  <c r="AF93" i="15" s="1"/>
  <c r="M94" i="15"/>
  <c r="AD94" i="15" s="1"/>
  <c r="N94" i="15"/>
  <c r="O94" i="15"/>
  <c r="M95" i="15"/>
  <c r="AM95" i="15" s="1"/>
  <c r="N95" i="15"/>
  <c r="AE95" i="15" s="1"/>
  <c r="O95" i="15"/>
  <c r="M96" i="15"/>
  <c r="AD96" i="15" s="1"/>
  <c r="N96" i="15"/>
  <c r="O96" i="15"/>
  <c r="AF96" i="15" s="1"/>
  <c r="M97" i="15"/>
  <c r="N97" i="15"/>
  <c r="O97" i="15"/>
  <c r="W97" i="15" s="1"/>
  <c r="M98" i="15"/>
  <c r="AD98" i="15" s="1"/>
  <c r="N98" i="15"/>
  <c r="O98" i="15"/>
  <c r="AF98" i="15" s="1"/>
  <c r="M99" i="15"/>
  <c r="N99" i="15"/>
  <c r="V99" i="15" s="1"/>
  <c r="O99" i="15"/>
  <c r="W99" i="15" s="1"/>
  <c r="M100" i="15"/>
  <c r="AM100" i="15" s="1"/>
  <c r="N100" i="15"/>
  <c r="O100" i="15"/>
  <c r="M101" i="15"/>
  <c r="N101" i="15"/>
  <c r="AE101" i="15" s="1"/>
  <c r="O101" i="15"/>
  <c r="AF101" i="15" s="1"/>
  <c r="M102" i="15"/>
  <c r="AD102" i="15" s="1"/>
  <c r="N102" i="15"/>
  <c r="O102" i="15"/>
  <c r="M103" i="15"/>
  <c r="N103" i="15"/>
  <c r="AE103" i="15" s="1"/>
  <c r="O103" i="15"/>
  <c r="M104" i="15"/>
  <c r="AD104" i="15" s="1"/>
  <c r="N104" i="15"/>
  <c r="V104" i="15" s="1"/>
  <c r="O104" i="15"/>
  <c r="AF104" i="15" s="1"/>
  <c r="M105" i="15"/>
  <c r="N105" i="15"/>
  <c r="AN105" i="15" s="1"/>
  <c r="O105" i="15"/>
  <c r="M106" i="15"/>
  <c r="AD106" i="15" s="1"/>
  <c r="N106" i="15"/>
  <c r="O106" i="15"/>
  <c r="AF106" i="15" s="1"/>
  <c r="M107" i="15"/>
  <c r="AD107" i="15" s="1"/>
  <c r="N107" i="15"/>
  <c r="AE107" i="15" s="1"/>
  <c r="O107" i="15"/>
  <c r="M108" i="15"/>
  <c r="N108" i="15"/>
  <c r="O108" i="15"/>
  <c r="M109" i="15"/>
  <c r="N109" i="15"/>
  <c r="AE109" i="15" s="1"/>
  <c r="O109" i="15"/>
  <c r="AF109" i="15" s="1"/>
  <c r="M110" i="15"/>
  <c r="AD110" i="15" s="1"/>
  <c r="N110" i="15"/>
  <c r="O110" i="15"/>
  <c r="M111" i="15"/>
  <c r="N111" i="15"/>
  <c r="AE111" i="15" s="1"/>
  <c r="O111" i="15"/>
  <c r="M112" i="15"/>
  <c r="AD112" i="15" s="1"/>
  <c r="N112" i="15"/>
  <c r="O112" i="15"/>
  <c r="AF112" i="15" s="1"/>
  <c r="M113" i="15"/>
  <c r="N113" i="15"/>
  <c r="AW113" i="15" s="1"/>
  <c r="O113" i="15"/>
  <c r="W113" i="15" s="1"/>
  <c r="O2" i="15"/>
  <c r="N2" i="15"/>
  <c r="M2" i="15"/>
  <c r="R5" i="7"/>
  <c r="S5" i="7"/>
  <c r="Y3" i="14"/>
  <c r="Z3" i="14"/>
  <c r="AA3" i="14"/>
  <c r="Y4" i="14"/>
  <c r="Z4" i="14"/>
  <c r="AA4" i="14"/>
  <c r="Y5" i="14"/>
  <c r="Z5" i="14"/>
  <c r="AA5" i="14"/>
  <c r="Y6" i="14"/>
  <c r="Z6" i="14"/>
  <c r="AA6" i="14"/>
  <c r="Y7" i="14"/>
  <c r="Z7" i="14"/>
  <c r="AA7" i="14"/>
  <c r="Y8" i="14"/>
  <c r="Z8" i="14"/>
  <c r="AA8" i="14"/>
  <c r="Y9" i="14"/>
  <c r="Z9" i="14"/>
  <c r="AA9" i="14"/>
  <c r="Y10" i="14"/>
  <c r="Z10" i="14"/>
  <c r="AA10" i="14"/>
  <c r="Y11" i="14"/>
  <c r="Z11" i="14"/>
  <c r="AA11" i="14"/>
  <c r="Y12" i="14"/>
  <c r="Z12" i="14"/>
  <c r="AA12" i="14"/>
  <c r="Y13" i="14"/>
  <c r="Z13" i="14"/>
  <c r="AA13" i="14"/>
  <c r="Y14" i="14"/>
  <c r="Z14" i="14"/>
  <c r="AA14" i="14"/>
  <c r="Y15" i="14"/>
  <c r="Z15" i="14"/>
  <c r="AA15" i="14"/>
  <c r="Y16" i="14"/>
  <c r="Z16" i="14"/>
  <c r="AA16" i="14"/>
  <c r="Y17" i="14"/>
  <c r="Z17" i="14"/>
  <c r="AA17" i="14"/>
  <c r="Y18" i="14"/>
  <c r="Z18" i="14"/>
  <c r="AA18" i="14"/>
  <c r="Y19" i="14"/>
  <c r="Z19" i="14"/>
  <c r="AA19" i="14"/>
  <c r="Y20" i="14"/>
  <c r="Z20" i="14"/>
  <c r="AA20" i="14"/>
  <c r="Y21" i="14"/>
  <c r="Z21" i="14"/>
  <c r="AA21" i="14"/>
  <c r="Y22" i="14"/>
  <c r="Z22" i="14"/>
  <c r="AA22" i="14"/>
  <c r="Y23" i="14"/>
  <c r="Z23" i="14"/>
  <c r="AA23" i="14"/>
  <c r="Y24" i="14"/>
  <c r="Z24" i="14"/>
  <c r="AA24" i="14"/>
  <c r="Y25" i="14"/>
  <c r="Z25" i="14"/>
  <c r="AA25" i="14"/>
  <c r="Y26" i="14"/>
  <c r="Z26" i="14"/>
  <c r="AA26" i="14"/>
  <c r="Y27" i="14"/>
  <c r="Z27" i="14"/>
  <c r="AA27" i="14"/>
  <c r="Y28" i="14"/>
  <c r="Z28" i="14"/>
  <c r="AA28" i="14"/>
  <c r="Y29" i="14"/>
  <c r="Z29" i="14"/>
  <c r="AA29" i="14"/>
  <c r="Y30" i="14"/>
  <c r="Z30" i="14"/>
  <c r="AA30" i="14"/>
  <c r="Y31" i="14"/>
  <c r="Z31" i="14"/>
  <c r="AA31" i="14"/>
  <c r="Y32" i="14"/>
  <c r="Z32" i="14"/>
  <c r="AA32" i="14"/>
  <c r="Y33" i="14"/>
  <c r="Z33" i="14"/>
  <c r="AA33" i="14"/>
  <c r="Y34" i="14"/>
  <c r="Z34" i="14"/>
  <c r="AA34" i="14"/>
  <c r="Y35" i="14"/>
  <c r="Z35" i="14"/>
  <c r="AA35" i="14"/>
  <c r="Y36" i="14"/>
  <c r="Z36" i="14"/>
  <c r="AA36" i="14"/>
  <c r="Y37" i="14"/>
  <c r="Z37" i="14"/>
  <c r="AA37" i="14"/>
  <c r="Y38" i="14"/>
  <c r="Z38" i="14"/>
  <c r="AA38" i="14"/>
  <c r="Y39" i="14"/>
  <c r="Z39" i="14"/>
  <c r="AA39" i="14"/>
  <c r="Y40" i="14"/>
  <c r="Z40" i="14"/>
  <c r="AA40" i="14"/>
  <c r="Y41" i="14"/>
  <c r="Z41" i="14"/>
  <c r="AA41" i="14"/>
  <c r="Y42" i="14"/>
  <c r="Z42" i="14"/>
  <c r="AA42" i="14"/>
  <c r="Y43" i="14"/>
  <c r="Z43" i="14"/>
  <c r="AA43" i="14"/>
  <c r="Y44" i="14"/>
  <c r="Z44" i="14"/>
  <c r="AA44" i="14"/>
  <c r="Y45" i="14"/>
  <c r="Z45" i="14"/>
  <c r="AA45" i="14"/>
  <c r="Y46" i="14"/>
  <c r="Z46" i="14"/>
  <c r="AA46" i="14"/>
  <c r="Y47" i="14"/>
  <c r="Z47" i="14"/>
  <c r="AA47" i="14"/>
  <c r="Y48" i="14"/>
  <c r="Z48" i="14"/>
  <c r="AA48" i="14"/>
  <c r="Y49" i="14"/>
  <c r="Z49" i="14"/>
  <c r="AA49" i="14"/>
  <c r="Y50" i="14"/>
  <c r="Z50" i="14"/>
  <c r="AA50" i="14"/>
  <c r="Y51" i="14"/>
  <c r="Z51" i="14"/>
  <c r="AA51" i="14"/>
  <c r="Y52" i="14"/>
  <c r="Z52" i="14"/>
  <c r="AA52" i="14"/>
  <c r="Y53" i="14"/>
  <c r="Z53" i="14"/>
  <c r="AA53" i="14"/>
  <c r="Y54" i="14"/>
  <c r="Z54" i="14"/>
  <c r="AA54" i="14"/>
  <c r="Y55" i="14"/>
  <c r="Z55" i="14"/>
  <c r="AA55" i="14"/>
  <c r="Y56" i="14"/>
  <c r="Z56" i="14"/>
  <c r="AA56" i="14"/>
  <c r="Y57" i="14"/>
  <c r="Z57" i="14"/>
  <c r="AA57" i="14"/>
  <c r="Y58" i="14"/>
  <c r="Z58" i="14"/>
  <c r="AA58" i="14"/>
  <c r="Y59" i="14"/>
  <c r="Z59" i="14"/>
  <c r="AA59" i="14"/>
  <c r="Y60" i="14"/>
  <c r="Z60" i="14"/>
  <c r="AA60" i="14"/>
  <c r="Y61" i="14"/>
  <c r="Z61" i="14"/>
  <c r="AA61" i="14"/>
  <c r="Y62" i="14"/>
  <c r="Z62" i="14"/>
  <c r="AA62" i="14"/>
  <c r="Y63" i="14"/>
  <c r="Z63" i="14"/>
  <c r="AA63" i="14"/>
  <c r="Y64" i="14"/>
  <c r="Z64" i="14"/>
  <c r="AA64" i="14"/>
  <c r="Y65" i="14"/>
  <c r="Z65" i="14"/>
  <c r="AA65" i="14"/>
  <c r="Y66" i="14"/>
  <c r="Z66" i="14"/>
  <c r="AA66" i="14"/>
  <c r="Y67" i="14"/>
  <c r="Z67" i="14"/>
  <c r="AA67" i="14"/>
  <c r="Y68" i="14"/>
  <c r="Z68" i="14"/>
  <c r="AA68" i="14"/>
  <c r="Y69" i="14"/>
  <c r="Z69" i="14"/>
  <c r="AA69" i="14"/>
  <c r="Y70" i="14"/>
  <c r="Z70" i="14"/>
  <c r="AA70" i="14"/>
  <c r="Y71" i="14"/>
  <c r="Z71" i="14"/>
  <c r="AA71" i="14"/>
  <c r="Y72" i="14"/>
  <c r="Z72" i="14"/>
  <c r="AA72" i="14"/>
  <c r="Y73" i="14"/>
  <c r="Z73" i="14"/>
  <c r="AA73" i="14"/>
  <c r="Y74" i="14"/>
  <c r="Z74" i="14"/>
  <c r="AA74" i="14"/>
  <c r="Y75" i="14"/>
  <c r="Z75" i="14"/>
  <c r="AA75" i="14"/>
  <c r="Y76" i="14"/>
  <c r="Z76" i="14"/>
  <c r="AA76" i="14"/>
  <c r="Y77" i="14"/>
  <c r="Z77" i="14"/>
  <c r="AA77" i="14"/>
  <c r="Y78" i="14"/>
  <c r="Z78" i="14"/>
  <c r="AA78" i="14"/>
  <c r="Y79" i="14"/>
  <c r="Z79" i="14"/>
  <c r="AA79" i="14"/>
  <c r="Y80" i="14"/>
  <c r="Z80" i="14"/>
  <c r="AA80" i="14"/>
  <c r="Y81" i="14"/>
  <c r="Z81" i="14"/>
  <c r="AA81" i="14"/>
  <c r="Y82" i="14"/>
  <c r="Z82" i="14"/>
  <c r="AA82" i="14"/>
  <c r="Y83" i="14"/>
  <c r="Z83" i="14"/>
  <c r="AA83" i="14"/>
  <c r="Y84" i="14"/>
  <c r="Z84" i="14"/>
  <c r="AA84" i="14"/>
  <c r="Y85" i="14"/>
  <c r="Z85" i="14"/>
  <c r="AA85" i="14"/>
  <c r="Y86" i="14"/>
  <c r="Z86" i="14"/>
  <c r="AA86" i="14"/>
  <c r="Y87" i="14"/>
  <c r="Z87" i="14"/>
  <c r="AA87" i="14"/>
  <c r="Y88" i="14"/>
  <c r="Z88" i="14"/>
  <c r="AA88" i="14"/>
  <c r="Y89" i="14"/>
  <c r="Z89" i="14"/>
  <c r="AA89" i="14"/>
  <c r="Y90" i="14"/>
  <c r="Z90" i="14"/>
  <c r="AA90" i="14"/>
  <c r="Y91" i="14"/>
  <c r="Z91" i="14"/>
  <c r="AA91" i="14"/>
  <c r="Y92" i="14"/>
  <c r="Z92" i="14"/>
  <c r="AA92" i="14"/>
  <c r="Y93" i="14"/>
  <c r="Z93" i="14"/>
  <c r="AA93" i="14"/>
  <c r="Y94" i="14"/>
  <c r="Z94" i="14"/>
  <c r="AA94" i="14"/>
  <c r="Y95" i="14"/>
  <c r="Z95" i="14"/>
  <c r="AA95" i="14"/>
  <c r="Y96" i="14"/>
  <c r="Z96" i="14"/>
  <c r="AA96" i="14"/>
  <c r="Y97" i="14"/>
  <c r="Z97" i="14"/>
  <c r="AA97" i="14"/>
  <c r="Y98" i="14"/>
  <c r="Z98" i="14"/>
  <c r="AA98" i="14"/>
  <c r="Y99" i="14"/>
  <c r="Z99" i="14"/>
  <c r="AA99" i="14"/>
  <c r="Y100" i="14"/>
  <c r="Z100" i="14"/>
  <c r="AA100" i="14"/>
  <c r="Y101" i="14"/>
  <c r="Z101" i="14"/>
  <c r="AA101" i="14"/>
  <c r="Y102" i="14"/>
  <c r="Z102" i="14"/>
  <c r="AA102" i="14"/>
  <c r="Y103" i="14"/>
  <c r="Z103" i="14"/>
  <c r="AA103" i="14"/>
  <c r="Y104" i="14"/>
  <c r="Z104" i="14"/>
  <c r="AA104" i="14"/>
  <c r="Y105" i="14"/>
  <c r="Z105" i="14"/>
  <c r="AA105" i="14"/>
  <c r="AA2" i="14"/>
  <c r="Z2" i="14"/>
  <c r="Y2" i="14"/>
  <c r="P9" i="14"/>
  <c r="Q9" i="14"/>
  <c r="R9" i="14"/>
  <c r="P10" i="14"/>
  <c r="Q10" i="14"/>
  <c r="R10" i="14"/>
  <c r="P11" i="14"/>
  <c r="Q11" i="14"/>
  <c r="R11" i="14"/>
  <c r="P12" i="14"/>
  <c r="Q12" i="14"/>
  <c r="R12" i="14"/>
  <c r="P13" i="14"/>
  <c r="Q13" i="14"/>
  <c r="R13" i="14"/>
  <c r="P14" i="14"/>
  <c r="Q14" i="14"/>
  <c r="R14" i="14"/>
  <c r="P15" i="14"/>
  <c r="Q15" i="14"/>
  <c r="R15" i="14"/>
  <c r="P16" i="14"/>
  <c r="Q16" i="14"/>
  <c r="R16" i="14"/>
  <c r="P17" i="14"/>
  <c r="Q17" i="14"/>
  <c r="R17" i="14"/>
  <c r="P18" i="14"/>
  <c r="Q18" i="14"/>
  <c r="R18" i="14"/>
  <c r="P19" i="14"/>
  <c r="Q19" i="14"/>
  <c r="R19" i="14"/>
  <c r="P20" i="14"/>
  <c r="Q20" i="14"/>
  <c r="R20" i="14"/>
  <c r="P21" i="14"/>
  <c r="Q21" i="14"/>
  <c r="R21" i="14"/>
  <c r="P22" i="14"/>
  <c r="Q22" i="14"/>
  <c r="R22" i="14"/>
  <c r="P23" i="14"/>
  <c r="Q23" i="14"/>
  <c r="R23" i="14"/>
  <c r="P24" i="14"/>
  <c r="Q24" i="14"/>
  <c r="R24" i="14"/>
  <c r="P25" i="14"/>
  <c r="Q25" i="14"/>
  <c r="R25" i="14"/>
  <c r="P26" i="14"/>
  <c r="Q26" i="14"/>
  <c r="R26" i="14"/>
  <c r="P27" i="14"/>
  <c r="Q27" i="14"/>
  <c r="R27" i="14"/>
  <c r="P28" i="14"/>
  <c r="Q28" i="14"/>
  <c r="R28" i="14"/>
  <c r="P29" i="14"/>
  <c r="Q29" i="14"/>
  <c r="R29" i="14"/>
  <c r="P30" i="14"/>
  <c r="Q30" i="14"/>
  <c r="R30" i="14"/>
  <c r="P31" i="14"/>
  <c r="Q31" i="14"/>
  <c r="R31" i="14"/>
  <c r="P32" i="14"/>
  <c r="Q32" i="14"/>
  <c r="R32" i="14"/>
  <c r="P33" i="14"/>
  <c r="Q33" i="14"/>
  <c r="R33" i="14"/>
  <c r="P34" i="14"/>
  <c r="Q34" i="14"/>
  <c r="R34" i="14"/>
  <c r="P35" i="14"/>
  <c r="Q35" i="14"/>
  <c r="R35" i="14"/>
  <c r="P36" i="14"/>
  <c r="Q36" i="14"/>
  <c r="R36" i="14"/>
  <c r="P37" i="14"/>
  <c r="Q37" i="14"/>
  <c r="R37" i="14"/>
  <c r="P38" i="14"/>
  <c r="Q38" i="14"/>
  <c r="R38" i="14"/>
  <c r="P39" i="14"/>
  <c r="Q39" i="14"/>
  <c r="R39" i="14"/>
  <c r="P40" i="14"/>
  <c r="Q40" i="14"/>
  <c r="R40" i="14"/>
  <c r="P41" i="14"/>
  <c r="Q41" i="14"/>
  <c r="R41" i="14"/>
  <c r="P42" i="14"/>
  <c r="Q42" i="14"/>
  <c r="R42" i="14"/>
  <c r="P43" i="14"/>
  <c r="Q43" i="14"/>
  <c r="R43" i="14"/>
  <c r="P44" i="14"/>
  <c r="Q44" i="14"/>
  <c r="R44" i="14"/>
  <c r="P45" i="14"/>
  <c r="Q45" i="14"/>
  <c r="R45" i="14"/>
  <c r="P46" i="14"/>
  <c r="Q46" i="14"/>
  <c r="R46" i="14"/>
  <c r="P47" i="14"/>
  <c r="Q47" i="14"/>
  <c r="R47" i="14"/>
  <c r="P48" i="14"/>
  <c r="Q48" i="14"/>
  <c r="R48" i="14"/>
  <c r="P49" i="14"/>
  <c r="Q49" i="14"/>
  <c r="R49" i="14"/>
  <c r="P50" i="14"/>
  <c r="Q50" i="14"/>
  <c r="R50" i="14"/>
  <c r="P51" i="14"/>
  <c r="Q51" i="14"/>
  <c r="R51" i="14"/>
  <c r="P52" i="14"/>
  <c r="Q52" i="14"/>
  <c r="R52" i="14"/>
  <c r="P53" i="14"/>
  <c r="Q53" i="14"/>
  <c r="R53" i="14"/>
  <c r="P54" i="14"/>
  <c r="Q54" i="14"/>
  <c r="R54" i="14"/>
  <c r="P55" i="14"/>
  <c r="Q55" i="14"/>
  <c r="R55" i="14"/>
  <c r="P56" i="14"/>
  <c r="Q56" i="14"/>
  <c r="R56" i="14"/>
  <c r="P57" i="14"/>
  <c r="Q57" i="14"/>
  <c r="R57" i="14"/>
  <c r="P58" i="14"/>
  <c r="Q58" i="14"/>
  <c r="R58" i="14"/>
  <c r="P59" i="14"/>
  <c r="Q59" i="14"/>
  <c r="R59" i="14"/>
  <c r="P60" i="14"/>
  <c r="Q60" i="14"/>
  <c r="R60" i="14"/>
  <c r="P61" i="14"/>
  <c r="Q61" i="14"/>
  <c r="R61" i="14"/>
  <c r="P62" i="14"/>
  <c r="Q62" i="14"/>
  <c r="R62" i="14"/>
  <c r="P63" i="14"/>
  <c r="Q63" i="14"/>
  <c r="R63" i="14"/>
  <c r="P64" i="14"/>
  <c r="Q64" i="14"/>
  <c r="R64" i="14"/>
  <c r="P65" i="14"/>
  <c r="Q65" i="14"/>
  <c r="R65" i="14"/>
  <c r="P66" i="14"/>
  <c r="Q66" i="14"/>
  <c r="R66" i="14"/>
  <c r="P67" i="14"/>
  <c r="Q67" i="14"/>
  <c r="R67" i="14"/>
  <c r="P68" i="14"/>
  <c r="Q68" i="14"/>
  <c r="R68" i="14"/>
  <c r="P69" i="14"/>
  <c r="Q69" i="14"/>
  <c r="R69" i="14"/>
  <c r="P70" i="14"/>
  <c r="Q70" i="14"/>
  <c r="R70" i="14"/>
  <c r="P71" i="14"/>
  <c r="Q71" i="14"/>
  <c r="R71" i="14"/>
  <c r="P72" i="14"/>
  <c r="Q72" i="14"/>
  <c r="R72" i="14"/>
  <c r="P73" i="14"/>
  <c r="Q73" i="14"/>
  <c r="R73" i="14"/>
  <c r="P74" i="14"/>
  <c r="Q74" i="14"/>
  <c r="R74" i="14"/>
  <c r="P75" i="14"/>
  <c r="Q75" i="14"/>
  <c r="R75" i="14"/>
  <c r="P76" i="14"/>
  <c r="Q76" i="14"/>
  <c r="R76" i="14"/>
  <c r="P77" i="14"/>
  <c r="Q77" i="14"/>
  <c r="R77" i="14"/>
  <c r="P78" i="14"/>
  <c r="Q78" i="14"/>
  <c r="R78" i="14"/>
  <c r="P79" i="14"/>
  <c r="Q79" i="14"/>
  <c r="R79" i="14"/>
  <c r="P80" i="14"/>
  <c r="Q80" i="14"/>
  <c r="R80" i="14"/>
  <c r="P81" i="14"/>
  <c r="Q81" i="14"/>
  <c r="R81" i="14"/>
  <c r="P82" i="14"/>
  <c r="Q82" i="14"/>
  <c r="R82" i="14"/>
  <c r="P83" i="14"/>
  <c r="Q83" i="14"/>
  <c r="R83" i="14"/>
  <c r="P84" i="14"/>
  <c r="Q84" i="14"/>
  <c r="R84" i="14"/>
  <c r="P85" i="14"/>
  <c r="Q85" i="14"/>
  <c r="R85" i="14"/>
  <c r="P86" i="14"/>
  <c r="Q86" i="14"/>
  <c r="R86" i="14"/>
  <c r="P87" i="14"/>
  <c r="Q87" i="14"/>
  <c r="R87" i="14"/>
  <c r="P88" i="14"/>
  <c r="Q88" i="14"/>
  <c r="R88" i="14"/>
  <c r="P89" i="14"/>
  <c r="Q89" i="14"/>
  <c r="R89" i="14"/>
  <c r="P90" i="14"/>
  <c r="Q90" i="14"/>
  <c r="R90" i="14"/>
  <c r="P91" i="14"/>
  <c r="Q91" i="14"/>
  <c r="R91" i="14"/>
  <c r="P92" i="14"/>
  <c r="Q92" i="14"/>
  <c r="R92" i="14"/>
  <c r="P93" i="14"/>
  <c r="Q93" i="14"/>
  <c r="R93" i="14"/>
  <c r="P94" i="14"/>
  <c r="Q94" i="14"/>
  <c r="R94" i="14"/>
  <c r="P95" i="14"/>
  <c r="Q95" i="14"/>
  <c r="R95" i="14"/>
  <c r="P96" i="14"/>
  <c r="Q96" i="14"/>
  <c r="R96" i="14"/>
  <c r="P97" i="14"/>
  <c r="Q97" i="14"/>
  <c r="R97" i="14"/>
  <c r="P98" i="14"/>
  <c r="Q98" i="14"/>
  <c r="R98" i="14"/>
  <c r="P99" i="14"/>
  <c r="Q99" i="14"/>
  <c r="R99" i="14"/>
  <c r="P100" i="14"/>
  <c r="Q100" i="14"/>
  <c r="R100" i="14"/>
  <c r="P101" i="14"/>
  <c r="Q101" i="14"/>
  <c r="R101" i="14"/>
  <c r="P102" i="14"/>
  <c r="Q102" i="14"/>
  <c r="R102" i="14"/>
  <c r="P103" i="14"/>
  <c r="Q103" i="14"/>
  <c r="R103" i="14"/>
  <c r="P104" i="14"/>
  <c r="Q104" i="14"/>
  <c r="R104" i="14"/>
  <c r="P105" i="14"/>
  <c r="Q105" i="14"/>
  <c r="R105" i="14"/>
  <c r="P7" i="14"/>
  <c r="Q7" i="14"/>
  <c r="R7" i="14"/>
  <c r="P8" i="14"/>
  <c r="Q8" i="14"/>
  <c r="R8" i="14"/>
  <c r="P5" i="14"/>
  <c r="Q5" i="14"/>
  <c r="R5" i="14"/>
  <c r="P6" i="14"/>
  <c r="Q6" i="14"/>
  <c r="R6" i="14"/>
  <c r="P3" i="14"/>
  <c r="Q3" i="14"/>
  <c r="R3" i="14"/>
  <c r="P4" i="14"/>
  <c r="Q4" i="14"/>
  <c r="R4" i="14"/>
  <c r="R2" i="14"/>
  <c r="Q2" i="14"/>
  <c r="P2" i="14"/>
  <c r="K8" i="14"/>
  <c r="L8" i="14"/>
  <c r="M8" i="14"/>
  <c r="K9" i="14"/>
  <c r="L9" i="14"/>
  <c r="M9" i="14"/>
  <c r="K10" i="14"/>
  <c r="L10" i="14"/>
  <c r="M10" i="14"/>
  <c r="K11" i="14"/>
  <c r="L11" i="14"/>
  <c r="M11" i="14"/>
  <c r="K12" i="14"/>
  <c r="L12" i="14"/>
  <c r="M12" i="14"/>
  <c r="K13" i="14"/>
  <c r="L13" i="14"/>
  <c r="M13" i="14"/>
  <c r="K14" i="14"/>
  <c r="L14" i="14"/>
  <c r="M14" i="14"/>
  <c r="K15" i="14"/>
  <c r="L15" i="14"/>
  <c r="M15" i="14"/>
  <c r="K16" i="14"/>
  <c r="L16" i="14"/>
  <c r="M16" i="14"/>
  <c r="K17" i="14"/>
  <c r="L17" i="14"/>
  <c r="M17" i="14"/>
  <c r="K18" i="14"/>
  <c r="L18" i="14"/>
  <c r="M18" i="14"/>
  <c r="K19" i="14"/>
  <c r="L19" i="14"/>
  <c r="M19" i="14"/>
  <c r="K20" i="14"/>
  <c r="L20" i="14"/>
  <c r="M20" i="14"/>
  <c r="K21" i="14"/>
  <c r="L21" i="14"/>
  <c r="M21" i="14"/>
  <c r="K22" i="14"/>
  <c r="L22" i="14"/>
  <c r="M22" i="14"/>
  <c r="K23" i="14"/>
  <c r="L23" i="14"/>
  <c r="M23" i="14"/>
  <c r="K24" i="14"/>
  <c r="L24" i="14"/>
  <c r="M24" i="14"/>
  <c r="K25" i="14"/>
  <c r="L25" i="14"/>
  <c r="M25" i="14"/>
  <c r="K26" i="14"/>
  <c r="L26" i="14"/>
  <c r="M26" i="14"/>
  <c r="K27" i="14"/>
  <c r="L27" i="14"/>
  <c r="M27" i="14"/>
  <c r="K28" i="14"/>
  <c r="L28" i="14"/>
  <c r="M28" i="14"/>
  <c r="K29" i="14"/>
  <c r="L29" i="14"/>
  <c r="M29" i="14"/>
  <c r="K30" i="14"/>
  <c r="L30" i="14"/>
  <c r="M30" i="14"/>
  <c r="K31" i="14"/>
  <c r="L31" i="14"/>
  <c r="M31" i="14"/>
  <c r="K32" i="14"/>
  <c r="L32" i="14"/>
  <c r="M32" i="14"/>
  <c r="K33" i="14"/>
  <c r="L33" i="14"/>
  <c r="M33" i="14"/>
  <c r="K34" i="14"/>
  <c r="L34" i="14"/>
  <c r="M34" i="14"/>
  <c r="K35" i="14"/>
  <c r="L35" i="14"/>
  <c r="M35" i="14"/>
  <c r="K36" i="14"/>
  <c r="L36" i="14"/>
  <c r="M36" i="14"/>
  <c r="K37" i="14"/>
  <c r="L37" i="14"/>
  <c r="M37" i="14"/>
  <c r="K38" i="14"/>
  <c r="L38" i="14"/>
  <c r="M38" i="14"/>
  <c r="K39" i="14"/>
  <c r="L39" i="14"/>
  <c r="M39" i="14"/>
  <c r="K40" i="14"/>
  <c r="L40" i="14"/>
  <c r="M40" i="14"/>
  <c r="K41" i="14"/>
  <c r="L41" i="14"/>
  <c r="M41" i="14"/>
  <c r="K42" i="14"/>
  <c r="L42" i="14"/>
  <c r="M42" i="14"/>
  <c r="K43" i="14"/>
  <c r="L43" i="14"/>
  <c r="M43" i="14"/>
  <c r="K44" i="14"/>
  <c r="L44" i="14"/>
  <c r="M44" i="14"/>
  <c r="K45" i="14"/>
  <c r="L45" i="14"/>
  <c r="M45" i="14"/>
  <c r="K46" i="14"/>
  <c r="L46" i="14"/>
  <c r="M46" i="14"/>
  <c r="K47" i="14"/>
  <c r="L47" i="14"/>
  <c r="M47" i="14"/>
  <c r="K48" i="14"/>
  <c r="L48" i="14"/>
  <c r="M48" i="14"/>
  <c r="K49" i="14"/>
  <c r="L49" i="14"/>
  <c r="M49" i="14"/>
  <c r="K50" i="14"/>
  <c r="L50" i="14"/>
  <c r="M50" i="14"/>
  <c r="K51" i="14"/>
  <c r="L51" i="14"/>
  <c r="M51" i="14"/>
  <c r="K52" i="14"/>
  <c r="L52" i="14"/>
  <c r="M52" i="14"/>
  <c r="K53" i="14"/>
  <c r="L53" i="14"/>
  <c r="M53" i="14"/>
  <c r="K54" i="14"/>
  <c r="L54" i="14"/>
  <c r="M54" i="14"/>
  <c r="K55" i="14"/>
  <c r="L55" i="14"/>
  <c r="M55" i="14"/>
  <c r="K56" i="14"/>
  <c r="L56" i="14"/>
  <c r="M56" i="14"/>
  <c r="K57" i="14"/>
  <c r="L57" i="14"/>
  <c r="M57" i="14"/>
  <c r="K58" i="14"/>
  <c r="L58" i="14"/>
  <c r="M58" i="14"/>
  <c r="K59" i="14"/>
  <c r="L59" i="14"/>
  <c r="M59" i="14"/>
  <c r="K60" i="14"/>
  <c r="L60" i="14"/>
  <c r="M60" i="14"/>
  <c r="K61" i="14"/>
  <c r="L61" i="14"/>
  <c r="M61" i="14"/>
  <c r="K62" i="14"/>
  <c r="L62" i="14"/>
  <c r="M62" i="14"/>
  <c r="K63" i="14"/>
  <c r="L63" i="14"/>
  <c r="M63" i="14"/>
  <c r="K64" i="14"/>
  <c r="L64" i="14"/>
  <c r="M64" i="14"/>
  <c r="K65" i="14"/>
  <c r="L65" i="14"/>
  <c r="M65" i="14"/>
  <c r="K66" i="14"/>
  <c r="L66" i="14"/>
  <c r="M66" i="14"/>
  <c r="K67" i="14"/>
  <c r="L67" i="14"/>
  <c r="M67" i="14"/>
  <c r="K68" i="14"/>
  <c r="L68" i="14"/>
  <c r="M68" i="14"/>
  <c r="K69" i="14"/>
  <c r="L69" i="14"/>
  <c r="M69" i="14"/>
  <c r="K70" i="14"/>
  <c r="L70" i="14"/>
  <c r="M70" i="14"/>
  <c r="K71" i="14"/>
  <c r="L71" i="14"/>
  <c r="M71" i="14"/>
  <c r="K72" i="14"/>
  <c r="L72" i="14"/>
  <c r="M72" i="14"/>
  <c r="K73" i="14"/>
  <c r="L73" i="14"/>
  <c r="M73" i="14"/>
  <c r="K74" i="14"/>
  <c r="L74" i="14"/>
  <c r="M74" i="14"/>
  <c r="K75" i="14"/>
  <c r="L75" i="14"/>
  <c r="M75" i="14"/>
  <c r="K76" i="14"/>
  <c r="L76" i="14"/>
  <c r="M76" i="14"/>
  <c r="K77" i="14"/>
  <c r="L77" i="14"/>
  <c r="M77" i="14"/>
  <c r="K78" i="14"/>
  <c r="L78" i="14"/>
  <c r="M78" i="14"/>
  <c r="K79" i="14"/>
  <c r="L79" i="14"/>
  <c r="M79" i="14"/>
  <c r="K80" i="14"/>
  <c r="L80" i="14"/>
  <c r="M80" i="14"/>
  <c r="K81" i="14"/>
  <c r="L81" i="14"/>
  <c r="M81" i="14"/>
  <c r="K82" i="14"/>
  <c r="L82" i="14"/>
  <c r="M82" i="14"/>
  <c r="K83" i="14"/>
  <c r="L83" i="14"/>
  <c r="M83" i="14"/>
  <c r="K84" i="14"/>
  <c r="L84" i="14"/>
  <c r="M84" i="14"/>
  <c r="K85" i="14"/>
  <c r="L85" i="14"/>
  <c r="M85" i="14"/>
  <c r="K86" i="14"/>
  <c r="L86" i="14"/>
  <c r="M86" i="14"/>
  <c r="K87" i="14"/>
  <c r="L87" i="14"/>
  <c r="M87" i="14"/>
  <c r="K88" i="14"/>
  <c r="L88" i="14"/>
  <c r="M88" i="14"/>
  <c r="K89" i="14"/>
  <c r="L89" i="14"/>
  <c r="M89" i="14"/>
  <c r="K90" i="14"/>
  <c r="L90" i="14"/>
  <c r="M90" i="14"/>
  <c r="K91" i="14"/>
  <c r="L91" i="14"/>
  <c r="M91" i="14"/>
  <c r="K92" i="14"/>
  <c r="L92" i="14"/>
  <c r="M92" i="14"/>
  <c r="K93" i="14"/>
  <c r="L93" i="14"/>
  <c r="M93" i="14"/>
  <c r="K94" i="14"/>
  <c r="L94" i="14"/>
  <c r="M94" i="14"/>
  <c r="K95" i="14"/>
  <c r="L95" i="14"/>
  <c r="M95" i="14"/>
  <c r="K96" i="14"/>
  <c r="L96" i="14"/>
  <c r="M96" i="14"/>
  <c r="K97" i="14"/>
  <c r="L97" i="14"/>
  <c r="M97" i="14"/>
  <c r="K98" i="14"/>
  <c r="L98" i="14"/>
  <c r="M98" i="14"/>
  <c r="K99" i="14"/>
  <c r="L99" i="14"/>
  <c r="M99" i="14"/>
  <c r="K100" i="14"/>
  <c r="L100" i="14"/>
  <c r="M100" i="14"/>
  <c r="K101" i="14"/>
  <c r="L101" i="14"/>
  <c r="M101" i="14"/>
  <c r="K102" i="14"/>
  <c r="L102" i="14"/>
  <c r="M102" i="14"/>
  <c r="K103" i="14"/>
  <c r="L103" i="14"/>
  <c r="M103" i="14"/>
  <c r="K104" i="14"/>
  <c r="L104" i="14"/>
  <c r="M104" i="14"/>
  <c r="K105" i="14"/>
  <c r="L105" i="14"/>
  <c r="M105" i="14"/>
  <c r="K7" i="14"/>
  <c r="L7" i="14"/>
  <c r="M7" i="14"/>
  <c r="K6" i="14"/>
  <c r="L6" i="14"/>
  <c r="AC6" i="14" s="1"/>
  <c r="M6" i="14"/>
  <c r="K5" i="14"/>
  <c r="L5" i="14"/>
  <c r="M5" i="14"/>
  <c r="K3" i="14"/>
  <c r="L3" i="14"/>
  <c r="M3" i="14"/>
  <c r="K4" i="14"/>
  <c r="L4" i="14"/>
  <c r="M4" i="14"/>
  <c r="U4" i="14" s="1"/>
  <c r="M2" i="14"/>
  <c r="L2" i="14"/>
  <c r="K2" i="14"/>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2" i="13"/>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 i="10"/>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2" i="10"/>
  <c r="I325" i="13"/>
  <c r="J325" i="13"/>
  <c r="K325" i="13"/>
  <c r="M325" i="13"/>
  <c r="N325" i="13" s="1"/>
  <c r="I326" i="13"/>
  <c r="J326" i="13"/>
  <c r="K326" i="13"/>
  <c r="M326" i="13"/>
  <c r="N326" i="13" s="1"/>
  <c r="I327" i="13"/>
  <c r="J327" i="13"/>
  <c r="K327" i="13"/>
  <c r="M327" i="13"/>
  <c r="N327" i="13" s="1"/>
  <c r="I328" i="13"/>
  <c r="J328" i="13"/>
  <c r="K328" i="13"/>
  <c r="M328" i="13"/>
  <c r="N328" i="13" s="1"/>
  <c r="I329" i="13"/>
  <c r="J329" i="13"/>
  <c r="K329" i="13"/>
  <c r="M329" i="13"/>
  <c r="N329" i="13" s="1"/>
  <c r="I330" i="13"/>
  <c r="J330" i="13"/>
  <c r="K330" i="13"/>
  <c r="M330" i="13"/>
  <c r="N330" i="13" s="1"/>
  <c r="I331" i="13"/>
  <c r="J331" i="13"/>
  <c r="K331" i="13"/>
  <c r="M331" i="13"/>
  <c r="N331" i="13" s="1"/>
  <c r="I332" i="13"/>
  <c r="J332" i="13"/>
  <c r="K332" i="13"/>
  <c r="M332" i="13"/>
  <c r="N332" i="13" s="1"/>
  <c r="I333" i="13"/>
  <c r="J333" i="13"/>
  <c r="K333" i="13"/>
  <c r="M333" i="13"/>
  <c r="N333" i="13" s="1"/>
  <c r="I334" i="13"/>
  <c r="J334" i="13"/>
  <c r="K334" i="13"/>
  <c r="M334" i="13"/>
  <c r="N334" i="13" s="1"/>
  <c r="I335" i="13"/>
  <c r="J335" i="13"/>
  <c r="K335" i="13"/>
  <c r="M335" i="13"/>
  <c r="N335" i="13" s="1"/>
  <c r="I336" i="13"/>
  <c r="J336" i="13"/>
  <c r="K336" i="13"/>
  <c r="M336" i="13"/>
  <c r="N336" i="13" s="1"/>
  <c r="I337" i="13"/>
  <c r="J337" i="13"/>
  <c r="K337" i="13"/>
  <c r="M337" i="13"/>
  <c r="N337" i="13" s="1"/>
  <c r="I338" i="13"/>
  <c r="J338" i="13"/>
  <c r="K338" i="13"/>
  <c r="M338" i="13"/>
  <c r="N338" i="13" s="1"/>
  <c r="I339" i="13"/>
  <c r="J339" i="13"/>
  <c r="K339" i="13"/>
  <c r="M339" i="13"/>
  <c r="N339" i="13" s="1"/>
  <c r="I340" i="13"/>
  <c r="J340" i="13"/>
  <c r="K340" i="13"/>
  <c r="M340" i="13"/>
  <c r="N340" i="13" s="1"/>
  <c r="I341" i="13"/>
  <c r="J341" i="13"/>
  <c r="K341" i="13"/>
  <c r="M341" i="13"/>
  <c r="N341" i="13" s="1"/>
  <c r="I342" i="13"/>
  <c r="J342" i="13"/>
  <c r="K342" i="13"/>
  <c r="M342" i="13"/>
  <c r="N342" i="13" s="1"/>
  <c r="I343" i="13"/>
  <c r="J343" i="13"/>
  <c r="K343" i="13"/>
  <c r="M343" i="13"/>
  <c r="N343" i="13" s="1"/>
  <c r="I344" i="13"/>
  <c r="J344" i="13"/>
  <c r="K344" i="13"/>
  <c r="M344" i="13"/>
  <c r="N344" i="13" s="1"/>
  <c r="I345" i="13"/>
  <c r="J345" i="13"/>
  <c r="K345" i="13"/>
  <c r="M345" i="13"/>
  <c r="N345" i="13" s="1"/>
  <c r="I346" i="13"/>
  <c r="J346" i="13"/>
  <c r="K346" i="13"/>
  <c r="M346" i="13"/>
  <c r="N346" i="13" s="1"/>
  <c r="I347" i="13"/>
  <c r="J347" i="13"/>
  <c r="K347" i="13"/>
  <c r="M347" i="13"/>
  <c r="N347" i="13" s="1"/>
  <c r="I348" i="13"/>
  <c r="J348" i="13"/>
  <c r="K348" i="13"/>
  <c r="M348" i="13"/>
  <c r="N348" i="13" s="1"/>
  <c r="I349" i="13"/>
  <c r="J349" i="13"/>
  <c r="K349" i="13"/>
  <c r="M349" i="13"/>
  <c r="N349" i="13" s="1"/>
  <c r="I350" i="13"/>
  <c r="J350" i="13"/>
  <c r="K350" i="13"/>
  <c r="M350" i="13"/>
  <c r="N350" i="13" s="1"/>
  <c r="I351" i="13"/>
  <c r="J351" i="13"/>
  <c r="K351" i="13"/>
  <c r="M351" i="13"/>
  <c r="N351" i="13" s="1"/>
  <c r="I352" i="13"/>
  <c r="J352" i="13"/>
  <c r="K352" i="13"/>
  <c r="M352" i="13"/>
  <c r="N352" i="13" s="1"/>
  <c r="I353" i="13"/>
  <c r="J353" i="13"/>
  <c r="K353" i="13"/>
  <c r="M353" i="13"/>
  <c r="N353" i="13" s="1"/>
  <c r="I354" i="13"/>
  <c r="J354" i="13"/>
  <c r="K354" i="13"/>
  <c r="M354" i="13"/>
  <c r="N354" i="13" s="1"/>
  <c r="I355" i="13"/>
  <c r="J355" i="13"/>
  <c r="K355" i="13"/>
  <c r="M355" i="13"/>
  <c r="N355" i="13" s="1"/>
  <c r="I356" i="13"/>
  <c r="J356" i="13"/>
  <c r="K356" i="13"/>
  <c r="M356" i="13"/>
  <c r="N356" i="13" s="1"/>
  <c r="I357" i="13"/>
  <c r="J357" i="13"/>
  <c r="K357" i="13"/>
  <c r="M357" i="13"/>
  <c r="N357" i="13" s="1"/>
  <c r="I358" i="13"/>
  <c r="J358" i="13"/>
  <c r="K358" i="13"/>
  <c r="M358" i="13"/>
  <c r="N358" i="13" s="1"/>
  <c r="I359" i="13"/>
  <c r="J359" i="13"/>
  <c r="K359" i="13"/>
  <c r="M359" i="13"/>
  <c r="N359" i="13" s="1"/>
  <c r="I360" i="13"/>
  <c r="J360" i="13"/>
  <c r="K360" i="13"/>
  <c r="M360" i="13"/>
  <c r="N360" i="13" s="1"/>
  <c r="I361" i="13"/>
  <c r="J361" i="13"/>
  <c r="K361" i="13"/>
  <c r="M361" i="13"/>
  <c r="N361" i="13" s="1"/>
  <c r="I362" i="13"/>
  <c r="J362" i="13"/>
  <c r="K362" i="13"/>
  <c r="M362" i="13"/>
  <c r="N362" i="13" s="1"/>
  <c r="I363" i="13"/>
  <c r="J363" i="13"/>
  <c r="K363" i="13"/>
  <c r="M363" i="13"/>
  <c r="N363" i="13" s="1"/>
  <c r="I364" i="13"/>
  <c r="J364" i="13"/>
  <c r="K364" i="13"/>
  <c r="M364" i="13"/>
  <c r="N364" i="13" s="1"/>
  <c r="I365" i="13"/>
  <c r="J365" i="13"/>
  <c r="K365" i="13"/>
  <c r="M365" i="13"/>
  <c r="N365" i="13" s="1"/>
  <c r="I366" i="13"/>
  <c r="J366" i="13"/>
  <c r="K366" i="13"/>
  <c r="M366" i="13"/>
  <c r="N366" i="13" s="1"/>
  <c r="I367" i="13"/>
  <c r="J367" i="13"/>
  <c r="K367" i="13"/>
  <c r="M367" i="13"/>
  <c r="N367" i="13" s="1"/>
  <c r="I368" i="13"/>
  <c r="J368" i="13"/>
  <c r="K368" i="13"/>
  <c r="M368" i="13"/>
  <c r="N368" i="13" s="1"/>
  <c r="I369" i="13"/>
  <c r="J369" i="13"/>
  <c r="K369" i="13"/>
  <c r="M369" i="13"/>
  <c r="N369" i="13" s="1"/>
  <c r="I370" i="13"/>
  <c r="J370" i="13"/>
  <c r="K370" i="13"/>
  <c r="M370" i="13"/>
  <c r="N370" i="13" s="1"/>
  <c r="I371" i="13"/>
  <c r="J371" i="13"/>
  <c r="K371" i="13"/>
  <c r="M371" i="13"/>
  <c r="N371" i="13" s="1"/>
  <c r="I372" i="13"/>
  <c r="J372" i="13"/>
  <c r="K372" i="13"/>
  <c r="M372" i="13"/>
  <c r="N372" i="13" s="1"/>
  <c r="I373" i="13"/>
  <c r="J373" i="13"/>
  <c r="K373" i="13"/>
  <c r="M373" i="13"/>
  <c r="N373" i="13" s="1"/>
  <c r="I374" i="13"/>
  <c r="J374" i="13"/>
  <c r="K374" i="13"/>
  <c r="M374" i="13"/>
  <c r="N374" i="13" s="1"/>
  <c r="M325" i="10"/>
  <c r="N325" i="10" s="1"/>
  <c r="M326" i="10"/>
  <c r="N326" i="10" s="1"/>
  <c r="M327" i="10"/>
  <c r="N327" i="10" s="1"/>
  <c r="M328" i="10"/>
  <c r="N328" i="10" s="1"/>
  <c r="M329" i="10"/>
  <c r="N329" i="10" s="1"/>
  <c r="M330" i="10"/>
  <c r="N330" i="10" s="1"/>
  <c r="M331" i="10"/>
  <c r="N331" i="10" s="1"/>
  <c r="M332" i="10"/>
  <c r="N332" i="10" s="1"/>
  <c r="M333" i="10"/>
  <c r="N333" i="10" s="1"/>
  <c r="M334" i="10"/>
  <c r="N334" i="10" s="1"/>
  <c r="M335" i="10"/>
  <c r="N335" i="10" s="1"/>
  <c r="M336" i="10"/>
  <c r="N336" i="10" s="1"/>
  <c r="M337" i="10"/>
  <c r="N337" i="10" s="1"/>
  <c r="M338" i="10"/>
  <c r="N338" i="10" s="1"/>
  <c r="M339" i="10"/>
  <c r="N339" i="10" s="1"/>
  <c r="M340" i="10"/>
  <c r="N340" i="10" s="1"/>
  <c r="M341" i="10"/>
  <c r="N341" i="10" s="1"/>
  <c r="M342" i="10"/>
  <c r="N342" i="10" s="1"/>
  <c r="M343" i="10"/>
  <c r="N343" i="10" s="1"/>
  <c r="M344" i="10"/>
  <c r="N344" i="10" s="1"/>
  <c r="M345" i="10"/>
  <c r="N345" i="10" s="1"/>
  <c r="M346" i="10"/>
  <c r="N346" i="10" s="1"/>
  <c r="M347" i="10"/>
  <c r="N347" i="10" s="1"/>
  <c r="M348" i="10"/>
  <c r="N348" i="10" s="1"/>
  <c r="M349" i="10"/>
  <c r="N349" i="10" s="1"/>
  <c r="K325" i="10"/>
  <c r="K326" i="10"/>
  <c r="K327" i="10"/>
  <c r="K328" i="10"/>
  <c r="K329" i="10"/>
  <c r="K330" i="10"/>
  <c r="K331" i="10"/>
  <c r="K332" i="10"/>
  <c r="K333" i="10"/>
  <c r="K334" i="10"/>
  <c r="K335" i="10"/>
  <c r="K336" i="10"/>
  <c r="K337" i="10"/>
  <c r="K338" i="10"/>
  <c r="K339" i="10"/>
  <c r="K340" i="10"/>
  <c r="K341" i="10"/>
  <c r="K342" i="10"/>
  <c r="K343" i="10"/>
  <c r="K344" i="10"/>
  <c r="K345" i="10"/>
  <c r="K346" i="10"/>
  <c r="K347" i="10"/>
  <c r="K348" i="10"/>
  <c r="K349"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M324" i="13"/>
  <c r="N324" i="13" s="1"/>
  <c r="K324" i="13"/>
  <c r="J324" i="13"/>
  <c r="I324" i="13"/>
  <c r="M323" i="13"/>
  <c r="N323" i="13" s="1"/>
  <c r="K323" i="13"/>
  <c r="J323" i="13"/>
  <c r="I323" i="13"/>
  <c r="M322" i="13"/>
  <c r="N322" i="13" s="1"/>
  <c r="K322" i="13"/>
  <c r="J322" i="13"/>
  <c r="I322" i="13"/>
  <c r="M321" i="13"/>
  <c r="N321" i="13" s="1"/>
  <c r="K321" i="13"/>
  <c r="J321" i="13"/>
  <c r="I321" i="13"/>
  <c r="M320" i="13"/>
  <c r="N320" i="13" s="1"/>
  <c r="K320" i="13"/>
  <c r="J320" i="13"/>
  <c r="I320" i="13"/>
  <c r="M319" i="13"/>
  <c r="N319" i="13" s="1"/>
  <c r="K319" i="13"/>
  <c r="J319" i="13"/>
  <c r="I319" i="13"/>
  <c r="M318" i="13"/>
  <c r="N318" i="13" s="1"/>
  <c r="K318" i="13"/>
  <c r="J318" i="13"/>
  <c r="I318" i="13"/>
  <c r="M317" i="13"/>
  <c r="N317" i="13" s="1"/>
  <c r="K317" i="13"/>
  <c r="J317" i="13"/>
  <c r="I317" i="13"/>
  <c r="M316" i="13"/>
  <c r="N316" i="13" s="1"/>
  <c r="K316" i="13"/>
  <c r="J316" i="13"/>
  <c r="I316" i="13"/>
  <c r="M315" i="13"/>
  <c r="N315" i="13" s="1"/>
  <c r="K315" i="13"/>
  <c r="J315" i="13"/>
  <c r="I315" i="13"/>
  <c r="M314" i="13"/>
  <c r="N314" i="13" s="1"/>
  <c r="K314" i="13"/>
  <c r="J314" i="13"/>
  <c r="I314" i="13"/>
  <c r="M313" i="13"/>
  <c r="N313" i="13" s="1"/>
  <c r="K313" i="13"/>
  <c r="J313" i="13"/>
  <c r="I313" i="13"/>
  <c r="M312" i="13"/>
  <c r="N312" i="13" s="1"/>
  <c r="K312" i="13"/>
  <c r="J312" i="13"/>
  <c r="I312" i="13"/>
  <c r="M311" i="13"/>
  <c r="N311" i="13" s="1"/>
  <c r="K311" i="13"/>
  <c r="J311" i="13"/>
  <c r="I311" i="13"/>
  <c r="M310" i="13"/>
  <c r="N310" i="13" s="1"/>
  <c r="K310" i="13"/>
  <c r="J310" i="13"/>
  <c r="I310" i="13"/>
  <c r="M309" i="13"/>
  <c r="N309" i="13" s="1"/>
  <c r="K309" i="13"/>
  <c r="J309" i="13"/>
  <c r="I309" i="13"/>
  <c r="M308" i="13"/>
  <c r="N308" i="13" s="1"/>
  <c r="K308" i="13"/>
  <c r="J308" i="13"/>
  <c r="I308" i="13"/>
  <c r="M307" i="13"/>
  <c r="N307" i="13" s="1"/>
  <c r="K307" i="13"/>
  <c r="J307" i="13"/>
  <c r="I307" i="13"/>
  <c r="M306" i="13"/>
  <c r="N306" i="13" s="1"/>
  <c r="K306" i="13"/>
  <c r="J306" i="13"/>
  <c r="I306" i="13"/>
  <c r="M305" i="13"/>
  <c r="N305" i="13" s="1"/>
  <c r="K305" i="13"/>
  <c r="J305" i="13"/>
  <c r="I305" i="13"/>
  <c r="M304" i="13"/>
  <c r="N304" i="13" s="1"/>
  <c r="K304" i="13"/>
  <c r="J304" i="13"/>
  <c r="I304" i="13"/>
  <c r="M303" i="13"/>
  <c r="N303" i="13" s="1"/>
  <c r="K303" i="13"/>
  <c r="J303" i="13"/>
  <c r="I303" i="13"/>
  <c r="M302" i="13"/>
  <c r="N302" i="13" s="1"/>
  <c r="K302" i="13"/>
  <c r="J302" i="13"/>
  <c r="I302" i="13"/>
  <c r="M301" i="13"/>
  <c r="N301" i="13" s="1"/>
  <c r="K301" i="13"/>
  <c r="J301" i="13"/>
  <c r="I301" i="13"/>
  <c r="M300" i="13"/>
  <c r="N300" i="13" s="1"/>
  <c r="K300" i="13"/>
  <c r="J300" i="13"/>
  <c r="I300" i="13"/>
  <c r="M299" i="13"/>
  <c r="N299" i="13" s="1"/>
  <c r="K299" i="13"/>
  <c r="J299" i="13"/>
  <c r="I299" i="13"/>
  <c r="M298" i="13"/>
  <c r="N298" i="13" s="1"/>
  <c r="K298" i="13"/>
  <c r="J298" i="13"/>
  <c r="I298" i="13"/>
  <c r="M297" i="13"/>
  <c r="N297" i="13" s="1"/>
  <c r="K297" i="13"/>
  <c r="J297" i="13"/>
  <c r="I297" i="13"/>
  <c r="M296" i="13"/>
  <c r="N296" i="13" s="1"/>
  <c r="K296" i="13"/>
  <c r="J296" i="13"/>
  <c r="I296" i="13"/>
  <c r="M295" i="13"/>
  <c r="N295" i="13" s="1"/>
  <c r="K295" i="13"/>
  <c r="J295" i="13"/>
  <c r="I295" i="13"/>
  <c r="M294" i="13"/>
  <c r="N294" i="13" s="1"/>
  <c r="K294" i="13"/>
  <c r="J294" i="13"/>
  <c r="I294" i="13"/>
  <c r="M293" i="13"/>
  <c r="N293" i="13" s="1"/>
  <c r="K293" i="13"/>
  <c r="J293" i="13"/>
  <c r="I293" i="13"/>
  <c r="M292" i="13"/>
  <c r="N292" i="13" s="1"/>
  <c r="K292" i="13"/>
  <c r="J292" i="13"/>
  <c r="I292" i="13"/>
  <c r="M291" i="13"/>
  <c r="N291" i="13" s="1"/>
  <c r="K291" i="13"/>
  <c r="J291" i="13"/>
  <c r="I291" i="13"/>
  <c r="M290" i="13"/>
  <c r="N290" i="13" s="1"/>
  <c r="K290" i="13"/>
  <c r="J290" i="13"/>
  <c r="I290" i="13"/>
  <c r="M289" i="13"/>
  <c r="N289" i="13" s="1"/>
  <c r="K289" i="13"/>
  <c r="J289" i="13"/>
  <c r="I289" i="13"/>
  <c r="M288" i="13"/>
  <c r="N288" i="13" s="1"/>
  <c r="K288" i="13"/>
  <c r="J288" i="13"/>
  <c r="I288" i="13"/>
  <c r="M287" i="13"/>
  <c r="N287" i="13" s="1"/>
  <c r="K287" i="13"/>
  <c r="J287" i="13"/>
  <c r="I287" i="13"/>
  <c r="M286" i="13"/>
  <c r="N286" i="13" s="1"/>
  <c r="K286" i="13"/>
  <c r="J286" i="13"/>
  <c r="I286" i="13"/>
  <c r="M285" i="13"/>
  <c r="N285" i="13" s="1"/>
  <c r="K285" i="13"/>
  <c r="J285" i="13"/>
  <c r="I285" i="13"/>
  <c r="M284" i="13"/>
  <c r="N284" i="13" s="1"/>
  <c r="K284" i="13"/>
  <c r="J284" i="13"/>
  <c r="I284" i="13"/>
  <c r="M283" i="13"/>
  <c r="N283" i="13" s="1"/>
  <c r="K283" i="13"/>
  <c r="J283" i="13"/>
  <c r="I283" i="13"/>
  <c r="M282" i="13"/>
  <c r="N282" i="13" s="1"/>
  <c r="K282" i="13"/>
  <c r="J282" i="13"/>
  <c r="I282" i="13"/>
  <c r="M281" i="13"/>
  <c r="N281" i="13" s="1"/>
  <c r="K281" i="13"/>
  <c r="J281" i="13"/>
  <c r="I281" i="13"/>
  <c r="M280" i="13"/>
  <c r="N280" i="13" s="1"/>
  <c r="K280" i="13"/>
  <c r="J280" i="13"/>
  <c r="I280" i="13"/>
  <c r="M279" i="13"/>
  <c r="N279" i="13" s="1"/>
  <c r="K279" i="13"/>
  <c r="J279" i="13"/>
  <c r="I279" i="13"/>
  <c r="M278" i="13"/>
  <c r="N278" i="13" s="1"/>
  <c r="K278" i="13"/>
  <c r="J278" i="13"/>
  <c r="I278" i="13"/>
  <c r="M277" i="13"/>
  <c r="N277" i="13" s="1"/>
  <c r="K277" i="13"/>
  <c r="J277" i="13"/>
  <c r="I277" i="13"/>
  <c r="M276" i="13"/>
  <c r="N276" i="13" s="1"/>
  <c r="K276" i="13"/>
  <c r="J276" i="13"/>
  <c r="I276" i="13"/>
  <c r="M275" i="13"/>
  <c r="N275" i="13" s="1"/>
  <c r="K275" i="13"/>
  <c r="J275" i="13"/>
  <c r="I275" i="13"/>
  <c r="M274" i="13"/>
  <c r="N274" i="13" s="1"/>
  <c r="K274" i="13"/>
  <c r="J274" i="13"/>
  <c r="I274" i="13"/>
  <c r="M273" i="13"/>
  <c r="N273" i="13" s="1"/>
  <c r="K273" i="13"/>
  <c r="J273" i="13"/>
  <c r="I273" i="13"/>
  <c r="M272" i="13"/>
  <c r="N272" i="13" s="1"/>
  <c r="K272" i="13"/>
  <c r="J272" i="13"/>
  <c r="I272" i="13"/>
  <c r="M271" i="13"/>
  <c r="N271" i="13" s="1"/>
  <c r="K271" i="13"/>
  <c r="J271" i="13"/>
  <c r="I271" i="13"/>
  <c r="M270" i="13"/>
  <c r="N270" i="13" s="1"/>
  <c r="K270" i="13"/>
  <c r="J270" i="13"/>
  <c r="I270" i="13"/>
  <c r="M269" i="13"/>
  <c r="N269" i="13" s="1"/>
  <c r="K269" i="13"/>
  <c r="J269" i="13"/>
  <c r="I269" i="13"/>
  <c r="M268" i="13"/>
  <c r="N268" i="13" s="1"/>
  <c r="K268" i="13"/>
  <c r="J268" i="13"/>
  <c r="I268" i="13"/>
  <c r="M267" i="13"/>
  <c r="N267" i="13" s="1"/>
  <c r="K267" i="13"/>
  <c r="J267" i="13"/>
  <c r="I267" i="13"/>
  <c r="M266" i="13"/>
  <c r="N266" i="13" s="1"/>
  <c r="K266" i="13"/>
  <c r="J266" i="13"/>
  <c r="I266" i="13"/>
  <c r="M265" i="13"/>
  <c r="N265" i="13" s="1"/>
  <c r="K265" i="13"/>
  <c r="J265" i="13"/>
  <c r="I265" i="13"/>
  <c r="M264" i="13"/>
  <c r="N264" i="13" s="1"/>
  <c r="K264" i="13"/>
  <c r="J264" i="13"/>
  <c r="I264" i="13"/>
  <c r="M263" i="13"/>
  <c r="N263" i="13" s="1"/>
  <c r="K263" i="13"/>
  <c r="J263" i="13"/>
  <c r="I263" i="13"/>
  <c r="M262" i="13"/>
  <c r="N262" i="13" s="1"/>
  <c r="K262" i="13"/>
  <c r="J262" i="13"/>
  <c r="I262" i="13"/>
  <c r="M261" i="13"/>
  <c r="N261" i="13" s="1"/>
  <c r="K261" i="13"/>
  <c r="J261" i="13"/>
  <c r="I261" i="13"/>
  <c r="M260" i="13"/>
  <c r="N260" i="13" s="1"/>
  <c r="K260" i="13"/>
  <c r="J260" i="13"/>
  <c r="I260" i="13"/>
  <c r="M259" i="13"/>
  <c r="N259" i="13" s="1"/>
  <c r="K259" i="13"/>
  <c r="J259" i="13"/>
  <c r="I259" i="13"/>
  <c r="M258" i="13"/>
  <c r="N258" i="13" s="1"/>
  <c r="K258" i="13"/>
  <c r="J258" i="13"/>
  <c r="I258" i="13"/>
  <c r="M257" i="13"/>
  <c r="N257" i="13" s="1"/>
  <c r="K257" i="13"/>
  <c r="J257" i="13"/>
  <c r="I257" i="13"/>
  <c r="M256" i="13"/>
  <c r="N256" i="13" s="1"/>
  <c r="K256" i="13"/>
  <c r="J256" i="13"/>
  <c r="I256" i="13"/>
  <c r="M255" i="13"/>
  <c r="N255" i="13" s="1"/>
  <c r="K255" i="13"/>
  <c r="J255" i="13"/>
  <c r="I255" i="13"/>
  <c r="M254" i="13"/>
  <c r="N254" i="13" s="1"/>
  <c r="K254" i="13"/>
  <c r="J254" i="13"/>
  <c r="I254" i="13"/>
  <c r="M253" i="13"/>
  <c r="N253" i="13" s="1"/>
  <c r="K253" i="13"/>
  <c r="J253" i="13"/>
  <c r="I253" i="13"/>
  <c r="M252" i="13"/>
  <c r="N252" i="13" s="1"/>
  <c r="K252" i="13"/>
  <c r="J252" i="13"/>
  <c r="I252" i="13"/>
  <c r="M251" i="13"/>
  <c r="N251" i="13" s="1"/>
  <c r="K251" i="13"/>
  <c r="J251" i="13"/>
  <c r="I251" i="13"/>
  <c r="M250" i="13"/>
  <c r="N250" i="13" s="1"/>
  <c r="K250" i="13"/>
  <c r="J250" i="13"/>
  <c r="I250" i="13"/>
  <c r="M249" i="13"/>
  <c r="N249" i="13" s="1"/>
  <c r="K249" i="13"/>
  <c r="J249" i="13"/>
  <c r="I249" i="13"/>
  <c r="M248" i="13"/>
  <c r="N248" i="13" s="1"/>
  <c r="K248" i="13"/>
  <c r="J248" i="13"/>
  <c r="I248" i="13"/>
  <c r="M247" i="13"/>
  <c r="N247" i="13" s="1"/>
  <c r="K247" i="13"/>
  <c r="J247" i="13"/>
  <c r="I247" i="13"/>
  <c r="M246" i="13"/>
  <c r="N246" i="13" s="1"/>
  <c r="K246" i="13"/>
  <c r="J246" i="13"/>
  <c r="I246" i="13"/>
  <c r="M245" i="13"/>
  <c r="N245" i="13" s="1"/>
  <c r="K245" i="13"/>
  <c r="J245" i="13"/>
  <c r="I245" i="13"/>
  <c r="M244" i="13"/>
  <c r="N244" i="13" s="1"/>
  <c r="K244" i="13"/>
  <c r="J244" i="13"/>
  <c r="I244" i="13"/>
  <c r="M243" i="13"/>
  <c r="N243" i="13" s="1"/>
  <c r="K243" i="13"/>
  <c r="J243" i="13"/>
  <c r="I243" i="13"/>
  <c r="M242" i="13"/>
  <c r="N242" i="13" s="1"/>
  <c r="K242" i="13"/>
  <c r="J242" i="13"/>
  <c r="I242" i="13"/>
  <c r="M241" i="13"/>
  <c r="N241" i="13" s="1"/>
  <c r="K241" i="13"/>
  <c r="J241" i="13"/>
  <c r="I241" i="13"/>
  <c r="M240" i="13"/>
  <c r="N240" i="13" s="1"/>
  <c r="K240" i="13"/>
  <c r="J240" i="13"/>
  <c r="I240" i="13"/>
  <c r="M239" i="13"/>
  <c r="N239" i="13" s="1"/>
  <c r="K239" i="13"/>
  <c r="J239" i="13"/>
  <c r="I239" i="13"/>
  <c r="M238" i="13"/>
  <c r="N238" i="13" s="1"/>
  <c r="K238" i="13"/>
  <c r="J238" i="13"/>
  <c r="I238" i="13"/>
  <c r="M237" i="13"/>
  <c r="N237" i="13" s="1"/>
  <c r="K237" i="13"/>
  <c r="J237" i="13"/>
  <c r="I237" i="13"/>
  <c r="M236" i="13"/>
  <c r="N236" i="13" s="1"/>
  <c r="K236" i="13"/>
  <c r="J236" i="13"/>
  <c r="I236" i="13"/>
  <c r="M235" i="13"/>
  <c r="N235" i="13" s="1"/>
  <c r="K235" i="13"/>
  <c r="J235" i="13"/>
  <c r="I235" i="13"/>
  <c r="M234" i="13"/>
  <c r="N234" i="13" s="1"/>
  <c r="K234" i="13"/>
  <c r="J234" i="13"/>
  <c r="I234" i="13"/>
  <c r="M233" i="13"/>
  <c r="N233" i="13" s="1"/>
  <c r="K233" i="13"/>
  <c r="J233" i="13"/>
  <c r="I233" i="13"/>
  <c r="M232" i="13"/>
  <c r="N232" i="13" s="1"/>
  <c r="K232" i="13"/>
  <c r="J232" i="13"/>
  <c r="I232" i="13"/>
  <c r="M231" i="13"/>
  <c r="N231" i="13" s="1"/>
  <c r="K231" i="13"/>
  <c r="J231" i="13"/>
  <c r="I231" i="13"/>
  <c r="M230" i="13"/>
  <c r="N230" i="13" s="1"/>
  <c r="K230" i="13"/>
  <c r="J230" i="13"/>
  <c r="I230" i="13"/>
  <c r="M229" i="13"/>
  <c r="N229" i="13" s="1"/>
  <c r="K229" i="13"/>
  <c r="J229" i="13"/>
  <c r="I229" i="13"/>
  <c r="M228" i="13"/>
  <c r="N228" i="13" s="1"/>
  <c r="K228" i="13"/>
  <c r="J228" i="13"/>
  <c r="I228" i="13"/>
  <c r="M227" i="13"/>
  <c r="N227" i="13" s="1"/>
  <c r="K227" i="13"/>
  <c r="J227" i="13"/>
  <c r="I227" i="13"/>
  <c r="M226" i="13"/>
  <c r="N226" i="13" s="1"/>
  <c r="K226" i="13"/>
  <c r="J226" i="13"/>
  <c r="I226" i="13"/>
  <c r="M225" i="13"/>
  <c r="N225" i="13" s="1"/>
  <c r="K225" i="13"/>
  <c r="J225" i="13"/>
  <c r="I225" i="13"/>
  <c r="M224" i="13"/>
  <c r="N224" i="13" s="1"/>
  <c r="K224" i="13"/>
  <c r="J224" i="13"/>
  <c r="I224" i="13"/>
  <c r="M223" i="13"/>
  <c r="N223" i="13" s="1"/>
  <c r="K223" i="13"/>
  <c r="J223" i="13"/>
  <c r="I223" i="13"/>
  <c r="M222" i="13"/>
  <c r="N222" i="13" s="1"/>
  <c r="K222" i="13"/>
  <c r="J222" i="13"/>
  <c r="I222" i="13"/>
  <c r="M221" i="13"/>
  <c r="N221" i="13" s="1"/>
  <c r="K221" i="13"/>
  <c r="J221" i="13"/>
  <c r="I221" i="13"/>
  <c r="M220" i="13"/>
  <c r="N220" i="13" s="1"/>
  <c r="K220" i="13"/>
  <c r="J220" i="13"/>
  <c r="I220" i="13"/>
  <c r="M219" i="13"/>
  <c r="N219" i="13" s="1"/>
  <c r="K219" i="13"/>
  <c r="J219" i="13"/>
  <c r="I219" i="13"/>
  <c r="M218" i="13"/>
  <c r="N218" i="13" s="1"/>
  <c r="K218" i="13"/>
  <c r="J218" i="13"/>
  <c r="I218" i="13"/>
  <c r="M217" i="13"/>
  <c r="N217" i="13" s="1"/>
  <c r="K217" i="13"/>
  <c r="J217" i="13"/>
  <c r="I217" i="13"/>
  <c r="M216" i="13"/>
  <c r="N216" i="13" s="1"/>
  <c r="K216" i="13"/>
  <c r="J216" i="13"/>
  <c r="I216" i="13"/>
  <c r="M215" i="13"/>
  <c r="N215" i="13" s="1"/>
  <c r="K215" i="13"/>
  <c r="J215" i="13"/>
  <c r="I215" i="13"/>
  <c r="M214" i="13"/>
  <c r="N214" i="13" s="1"/>
  <c r="K214" i="13"/>
  <c r="J214" i="13"/>
  <c r="I214" i="13"/>
  <c r="M213" i="13"/>
  <c r="N213" i="13" s="1"/>
  <c r="K213" i="13"/>
  <c r="J213" i="13"/>
  <c r="I213" i="13"/>
  <c r="M212" i="13"/>
  <c r="N212" i="13" s="1"/>
  <c r="K212" i="13"/>
  <c r="J212" i="13"/>
  <c r="I212" i="13"/>
  <c r="M211" i="13"/>
  <c r="N211" i="13" s="1"/>
  <c r="K211" i="13"/>
  <c r="J211" i="13"/>
  <c r="I211" i="13"/>
  <c r="M210" i="13"/>
  <c r="N210" i="13" s="1"/>
  <c r="K210" i="13"/>
  <c r="J210" i="13"/>
  <c r="I210" i="13"/>
  <c r="M209" i="13"/>
  <c r="N209" i="13" s="1"/>
  <c r="K209" i="13"/>
  <c r="J209" i="13"/>
  <c r="I209" i="13"/>
  <c r="M208" i="13"/>
  <c r="N208" i="13" s="1"/>
  <c r="K208" i="13"/>
  <c r="J208" i="13"/>
  <c r="I208" i="13"/>
  <c r="M207" i="13"/>
  <c r="N207" i="13" s="1"/>
  <c r="K207" i="13"/>
  <c r="J207" i="13"/>
  <c r="I207" i="13"/>
  <c r="M206" i="13"/>
  <c r="N206" i="13" s="1"/>
  <c r="K206" i="13"/>
  <c r="J206" i="13"/>
  <c r="I206" i="13"/>
  <c r="M205" i="13"/>
  <c r="N205" i="13" s="1"/>
  <c r="K205" i="13"/>
  <c r="J205" i="13"/>
  <c r="I205" i="13"/>
  <c r="M204" i="13"/>
  <c r="N204" i="13" s="1"/>
  <c r="K204" i="13"/>
  <c r="J204" i="13"/>
  <c r="I204" i="13"/>
  <c r="M203" i="13"/>
  <c r="N203" i="13" s="1"/>
  <c r="K203" i="13"/>
  <c r="J203" i="13"/>
  <c r="I203" i="13"/>
  <c r="M202" i="13"/>
  <c r="N202" i="13" s="1"/>
  <c r="K202" i="13"/>
  <c r="J202" i="13"/>
  <c r="I202" i="13"/>
  <c r="M201" i="13"/>
  <c r="N201" i="13" s="1"/>
  <c r="K201" i="13"/>
  <c r="J201" i="13"/>
  <c r="I201" i="13"/>
  <c r="M200" i="13"/>
  <c r="N200" i="13" s="1"/>
  <c r="K200" i="13"/>
  <c r="J200" i="13"/>
  <c r="I200" i="13"/>
  <c r="M199" i="13"/>
  <c r="N199" i="13" s="1"/>
  <c r="K199" i="13"/>
  <c r="J199" i="13"/>
  <c r="I199" i="13"/>
  <c r="M198" i="13"/>
  <c r="N198" i="13" s="1"/>
  <c r="K198" i="13"/>
  <c r="J198" i="13"/>
  <c r="I198" i="13"/>
  <c r="M197" i="13"/>
  <c r="N197" i="13" s="1"/>
  <c r="K197" i="13"/>
  <c r="J197" i="13"/>
  <c r="I197" i="13"/>
  <c r="M196" i="13"/>
  <c r="N196" i="13" s="1"/>
  <c r="K196" i="13"/>
  <c r="J196" i="13"/>
  <c r="I196" i="13"/>
  <c r="M195" i="13"/>
  <c r="N195" i="13" s="1"/>
  <c r="K195" i="13"/>
  <c r="J195" i="13"/>
  <c r="I195" i="13"/>
  <c r="M194" i="13"/>
  <c r="N194" i="13" s="1"/>
  <c r="K194" i="13"/>
  <c r="J194" i="13"/>
  <c r="I194" i="13"/>
  <c r="M193" i="13"/>
  <c r="N193" i="13" s="1"/>
  <c r="K193" i="13"/>
  <c r="J193" i="13"/>
  <c r="I193" i="13"/>
  <c r="M192" i="13"/>
  <c r="N192" i="13" s="1"/>
  <c r="K192" i="13"/>
  <c r="J192" i="13"/>
  <c r="I192" i="13"/>
  <c r="M191" i="13"/>
  <c r="N191" i="13" s="1"/>
  <c r="K191" i="13"/>
  <c r="J191" i="13"/>
  <c r="I191" i="13"/>
  <c r="M190" i="13"/>
  <c r="N190" i="13" s="1"/>
  <c r="K190" i="13"/>
  <c r="J190" i="13"/>
  <c r="I190" i="13"/>
  <c r="M189" i="13"/>
  <c r="N189" i="13" s="1"/>
  <c r="K189" i="13"/>
  <c r="J189" i="13"/>
  <c r="I189" i="13"/>
  <c r="M188" i="13"/>
  <c r="N188" i="13" s="1"/>
  <c r="K188" i="13"/>
  <c r="J188" i="13"/>
  <c r="I188" i="13"/>
  <c r="M187" i="13"/>
  <c r="N187" i="13" s="1"/>
  <c r="K187" i="13"/>
  <c r="J187" i="13"/>
  <c r="I187" i="13"/>
  <c r="M186" i="13"/>
  <c r="N186" i="13" s="1"/>
  <c r="K186" i="13"/>
  <c r="J186" i="13"/>
  <c r="I186" i="13"/>
  <c r="M185" i="13"/>
  <c r="N185" i="13" s="1"/>
  <c r="K185" i="13"/>
  <c r="J185" i="13"/>
  <c r="I185" i="13"/>
  <c r="M184" i="13"/>
  <c r="N184" i="13" s="1"/>
  <c r="K184" i="13"/>
  <c r="J184" i="13"/>
  <c r="I184" i="13"/>
  <c r="M183" i="13"/>
  <c r="N183" i="13" s="1"/>
  <c r="K183" i="13"/>
  <c r="J183" i="13"/>
  <c r="I183" i="13"/>
  <c r="M182" i="13"/>
  <c r="N182" i="13" s="1"/>
  <c r="K182" i="13"/>
  <c r="J182" i="13"/>
  <c r="I182" i="13"/>
  <c r="M181" i="13"/>
  <c r="N181" i="13" s="1"/>
  <c r="K181" i="13"/>
  <c r="J181" i="13"/>
  <c r="I181" i="13"/>
  <c r="M180" i="13"/>
  <c r="N180" i="13" s="1"/>
  <c r="K180" i="13"/>
  <c r="J180" i="13"/>
  <c r="I180" i="13"/>
  <c r="M179" i="13"/>
  <c r="N179" i="13" s="1"/>
  <c r="K179" i="13"/>
  <c r="J179" i="13"/>
  <c r="I179" i="13"/>
  <c r="M178" i="13"/>
  <c r="N178" i="13" s="1"/>
  <c r="K178" i="13"/>
  <c r="J178" i="13"/>
  <c r="I178" i="13"/>
  <c r="M177" i="13"/>
  <c r="N177" i="13" s="1"/>
  <c r="K177" i="13"/>
  <c r="J177" i="13"/>
  <c r="I177" i="13"/>
  <c r="M176" i="13"/>
  <c r="N176" i="13" s="1"/>
  <c r="K176" i="13"/>
  <c r="J176" i="13"/>
  <c r="I176" i="13"/>
  <c r="M175" i="13"/>
  <c r="N175" i="13" s="1"/>
  <c r="K175" i="13"/>
  <c r="J175" i="13"/>
  <c r="I175" i="13"/>
  <c r="M174" i="13"/>
  <c r="N174" i="13" s="1"/>
  <c r="K174" i="13"/>
  <c r="J174" i="13"/>
  <c r="I174" i="13"/>
  <c r="M173" i="13"/>
  <c r="N173" i="13" s="1"/>
  <c r="K173" i="13"/>
  <c r="J173" i="13"/>
  <c r="I173" i="13"/>
  <c r="M172" i="13"/>
  <c r="N172" i="13" s="1"/>
  <c r="K172" i="13"/>
  <c r="J172" i="13"/>
  <c r="I172" i="13"/>
  <c r="M171" i="13"/>
  <c r="N171" i="13" s="1"/>
  <c r="K171" i="13"/>
  <c r="J171" i="13"/>
  <c r="I171" i="13"/>
  <c r="M170" i="13"/>
  <c r="N170" i="13" s="1"/>
  <c r="K170" i="13"/>
  <c r="J170" i="13"/>
  <c r="I170" i="13"/>
  <c r="M169" i="13"/>
  <c r="N169" i="13" s="1"/>
  <c r="K169" i="13"/>
  <c r="J169" i="13"/>
  <c r="I169" i="13"/>
  <c r="M168" i="13"/>
  <c r="N168" i="13" s="1"/>
  <c r="K168" i="13"/>
  <c r="J168" i="13"/>
  <c r="I168" i="13"/>
  <c r="M167" i="13"/>
  <c r="N167" i="13" s="1"/>
  <c r="K167" i="13"/>
  <c r="J167" i="13"/>
  <c r="I167" i="13"/>
  <c r="M166" i="13"/>
  <c r="N166" i="13" s="1"/>
  <c r="K166" i="13"/>
  <c r="J166" i="13"/>
  <c r="I166" i="13"/>
  <c r="M165" i="13"/>
  <c r="N165" i="13" s="1"/>
  <c r="K165" i="13"/>
  <c r="J165" i="13"/>
  <c r="I165" i="13"/>
  <c r="M164" i="13"/>
  <c r="N164" i="13" s="1"/>
  <c r="K164" i="13"/>
  <c r="J164" i="13"/>
  <c r="I164" i="13"/>
  <c r="M163" i="13"/>
  <c r="N163" i="13" s="1"/>
  <c r="K163" i="13"/>
  <c r="J163" i="13"/>
  <c r="I163" i="13"/>
  <c r="M162" i="13"/>
  <c r="N162" i="13" s="1"/>
  <c r="K162" i="13"/>
  <c r="J162" i="13"/>
  <c r="I162" i="13"/>
  <c r="M161" i="13"/>
  <c r="N161" i="13" s="1"/>
  <c r="K161" i="13"/>
  <c r="J161" i="13"/>
  <c r="I161" i="13"/>
  <c r="M160" i="13"/>
  <c r="N160" i="13" s="1"/>
  <c r="K160" i="13"/>
  <c r="J160" i="13"/>
  <c r="I160" i="13"/>
  <c r="M159" i="13"/>
  <c r="N159" i="13" s="1"/>
  <c r="K159" i="13"/>
  <c r="J159" i="13"/>
  <c r="I159" i="13"/>
  <c r="M158" i="13"/>
  <c r="N158" i="13" s="1"/>
  <c r="K158" i="13"/>
  <c r="J158" i="13"/>
  <c r="I158" i="13"/>
  <c r="M157" i="13"/>
  <c r="N157" i="13" s="1"/>
  <c r="K157" i="13"/>
  <c r="J157" i="13"/>
  <c r="I157" i="13"/>
  <c r="M156" i="13"/>
  <c r="N156" i="13" s="1"/>
  <c r="K156" i="13"/>
  <c r="J156" i="13"/>
  <c r="I156" i="13"/>
  <c r="M155" i="13"/>
  <c r="N155" i="13" s="1"/>
  <c r="K155" i="13"/>
  <c r="J155" i="13"/>
  <c r="I155" i="13"/>
  <c r="M154" i="13"/>
  <c r="N154" i="13" s="1"/>
  <c r="K154" i="13"/>
  <c r="J154" i="13"/>
  <c r="I154" i="13"/>
  <c r="M153" i="13"/>
  <c r="N153" i="13" s="1"/>
  <c r="K153" i="13"/>
  <c r="J153" i="13"/>
  <c r="I153" i="13"/>
  <c r="M152" i="13"/>
  <c r="N152" i="13" s="1"/>
  <c r="K152" i="13"/>
  <c r="J152" i="13"/>
  <c r="I152" i="13"/>
  <c r="M151" i="13"/>
  <c r="N151" i="13" s="1"/>
  <c r="K151" i="13"/>
  <c r="J151" i="13"/>
  <c r="I151" i="13"/>
  <c r="M150" i="13"/>
  <c r="N150" i="13" s="1"/>
  <c r="K150" i="13"/>
  <c r="J150" i="13"/>
  <c r="I150" i="13"/>
  <c r="M149" i="13"/>
  <c r="N149" i="13" s="1"/>
  <c r="K149" i="13"/>
  <c r="J149" i="13"/>
  <c r="I149" i="13"/>
  <c r="M148" i="13"/>
  <c r="N148" i="13" s="1"/>
  <c r="K148" i="13"/>
  <c r="J148" i="13"/>
  <c r="I148" i="13"/>
  <c r="M147" i="13"/>
  <c r="N147" i="13" s="1"/>
  <c r="K147" i="13"/>
  <c r="J147" i="13"/>
  <c r="I147" i="13"/>
  <c r="M146" i="13"/>
  <c r="N146" i="13" s="1"/>
  <c r="K146" i="13"/>
  <c r="J146" i="13"/>
  <c r="I146" i="13"/>
  <c r="M145" i="13"/>
  <c r="N145" i="13" s="1"/>
  <c r="K145" i="13"/>
  <c r="J145" i="13"/>
  <c r="I145" i="13"/>
  <c r="M144" i="13"/>
  <c r="N144" i="13" s="1"/>
  <c r="K144" i="13"/>
  <c r="J144" i="13"/>
  <c r="I144" i="13"/>
  <c r="M143" i="13"/>
  <c r="N143" i="13" s="1"/>
  <c r="K143" i="13"/>
  <c r="J143" i="13"/>
  <c r="I143" i="13"/>
  <c r="M142" i="13"/>
  <c r="N142" i="13" s="1"/>
  <c r="K142" i="13"/>
  <c r="J142" i="13"/>
  <c r="I142" i="13"/>
  <c r="M141" i="13"/>
  <c r="N141" i="13" s="1"/>
  <c r="K141" i="13"/>
  <c r="J141" i="13"/>
  <c r="I141" i="13"/>
  <c r="M140" i="13"/>
  <c r="N140" i="13" s="1"/>
  <c r="K140" i="13"/>
  <c r="J140" i="13"/>
  <c r="I140" i="13"/>
  <c r="M139" i="13"/>
  <c r="N139" i="13" s="1"/>
  <c r="K139" i="13"/>
  <c r="J139" i="13"/>
  <c r="I139" i="13"/>
  <c r="M138" i="13"/>
  <c r="N138" i="13" s="1"/>
  <c r="K138" i="13"/>
  <c r="J138" i="13"/>
  <c r="I138" i="13"/>
  <c r="M137" i="13"/>
  <c r="N137" i="13" s="1"/>
  <c r="K137" i="13"/>
  <c r="J137" i="13"/>
  <c r="I137" i="13"/>
  <c r="M136" i="13"/>
  <c r="N136" i="13" s="1"/>
  <c r="K136" i="13"/>
  <c r="J136" i="13"/>
  <c r="I136" i="13"/>
  <c r="M135" i="13"/>
  <c r="N135" i="13" s="1"/>
  <c r="K135" i="13"/>
  <c r="J135" i="13"/>
  <c r="I135" i="13"/>
  <c r="M134" i="13"/>
  <c r="N134" i="13" s="1"/>
  <c r="K134" i="13"/>
  <c r="J134" i="13"/>
  <c r="I134" i="13"/>
  <c r="M133" i="13"/>
  <c r="N133" i="13" s="1"/>
  <c r="K133" i="13"/>
  <c r="J133" i="13"/>
  <c r="I133" i="13"/>
  <c r="M132" i="13"/>
  <c r="N132" i="13" s="1"/>
  <c r="K132" i="13"/>
  <c r="J132" i="13"/>
  <c r="I132" i="13"/>
  <c r="M131" i="13"/>
  <c r="N131" i="13" s="1"/>
  <c r="K131" i="13"/>
  <c r="J131" i="13"/>
  <c r="I131" i="13"/>
  <c r="M130" i="13"/>
  <c r="N130" i="13" s="1"/>
  <c r="K130" i="13"/>
  <c r="J130" i="13"/>
  <c r="I130" i="13"/>
  <c r="M129" i="13"/>
  <c r="N129" i="13" s="1"/>
  <c r="K129" i="13"/>
  <c r="J129" i="13"/>
  <c r="I129" i="13"/>
  <c r="M128" i="13"/>
  <c r="N128" i="13" s="1"/>
  <c r="K128" i="13"/>
  <c r="J128" i="13"/>
  <c r="I128" i="13"/>
  <c r="M127" i="13"/>
  <c r="N127" i="13" s="1"/>
  <c r="K127" i="13"/>
  <c r="J127" i="13"/>
  <c r="I127" i="13"/>
  <c r="M126" i="13"/>
  <c r="N126" i="13" s="1"/>
  <c r="K126" i="13"/>
  <c r="J126" i="13"/>
  <c r="I126" i="13"/>
  <c r="M125" i="13"/>
  <c r="N125" i="13" s="1"/>
  <c r="K125" i="13"/>
  <c r="J125" i="13"/>
  <c r="I125" i="13"/>
  <c r="M124" i="13"/>
  <c r="N124" i="13" s="1"/>
  <c r="K124" i="13"/>
  <c r="J124" i="13"/>
  <c r="I124" i="13"/>
  <c r="M123" i="13"/>
  <c r="N123" i="13" s="1"/>
  <c r="K123" i="13"/>
  <c r="J123" i="13"/>
  <c r="I123" i="13"/>
  <c r="M122" i="13"/>
  <c r="N122" i="13" s="1"/>
  <c r="K122" i="13"/>
  <c r="J122" i="13"/>
  <c r="I122" i="13"/>
  <c r="M121" i="13"/>
  <c r="N121" i="13" s="1"/>
  <c r="K121" i="13"/>
  <c r="J121" i="13"/>
  <c r="I121" i="13"/>
  <c r="M120" i="13"/>
  <c r="N120" i="13" s="1"/>
  <c r="K120" i="13"/>
  <c r="J120" i="13"/>
  <c r="I120" i="13"/>
  <c r="M119" i="13"/>
  <c r="N119" i="13" s="1"/>
  <c r="K119" i="13"/>
  <c r="J119" i="13"/>
  <c r="I119" i="13"/>
  <c r="M118" i="13"/>
  <c r="N118" i="13" s="1"/>
  <c r="K118" i="13"/>
  <c r="J118" i="13"/>
  <c r="I118" i="13"/>
  <c r="M117" i="13"/>
  <c r="N117" i="13" s="1"/>
  <c r="K117" i="13"/>
  <c r="J117" i="13"/>
  <c r="I117" i="13"/>
  <c r="M116" i="13"/>
  <c r="N116" i="13" s="1"/>
  <c r="K116" i="13"/>
  <c r="J116" i="13"/>
  <c r="I116" i="13"/>
  <c r="M115" i="13"/>
  <c r="N115" i="13" s="1"/>
  <c r="K115" i="13"/>
  <c r="J115" i="13"/>
  <c r="I115" i="13"/>
  <c r="M114" i="13"/>
  <c r="N114" i="13" s="1"/>
  <c r="K114" i="13"/>
  <c r="J114" i="13"/>
  <c r="I114" i="13"/>
  <c r="M113" i="13"/>
  <c r="N113" i="13" s="1"/>
  <c r="K113" i="13"/>
  <c r="J113" i="13"/>
  <c r="I113" i="13"/>
  <c r="M112" i="13"/>
  <c r="N112" i="13" s="1"/>
  <c r="K112" i="13"/>
  <c r="J112" i="13"/>
  <c r="I112" i="13"/>
  <c r="M111" i="13"/>
  <c r="N111" i="13" s="1"/>
  <c r="K111" i="13"/>
  <c r="J111" i="13"/>
  <c r="I111" i="13"/>
  <c r="M110" i="13"/>
  <c r="N110" i="13" s="1"/>
  <c r="K110" i="13"/>
  <c r="J110" i="13"/>
  <c r="I110" i="13"/>
  <c r="M109" i="13"/>
  <c r="N109" i="13" s="1"/>
  <c r="K109" i="13"/>
  <c r="J109" i="13"/>
  <c r="I109" i="13"/>
  <c r="M108" i="13"/>
  <c r="N108" i="13" s="1"/>
  <c r="K108" i="13"/>
  <c r="J108" i="13"/>
  <c r="I108" i="13"/>
  <c r="M107" i="13"/>
  <c r="N107" i="13" s="1"/>
  <c r="K107" i="13"/>
  <c r="J107" i="13"/>
  <c r="I107" i="13"/>
  <c r="M106" i="13"/>
  <c r="N106" i="13" s="1"/>
  <c r="K106" i="13"/>
  <c r="J106" i="13"/>
  <c r="I106" i="13"/>
  <c r="M105" i="13"/>
  <c r="N105" i="13" s="1"/>
  <c r="K105" i="13"/>
  <c r="J105" i="13"/>
  <c r="I105" i="13"/>
  <c r="M104" i="13"/>
  <c r="N104" i="13" s="1"/>
  <c r="K104" i="13"/>
  <c r="J104" i="13"/>
  <c r="I104" i="13"/>
  <c r="M103" i="13"/>
  <c r="N103" i="13" s="1"/>
  <c r="K103" i="13"/>
  <c r="J103" i="13"/>
  <c r="I103" i="13"/>
  <c r="M102" i="13"/>
  <c r="N102" i="13" s="1"/>
  <c r="K102" i="13"/>
  <c r="J102" i="13"/>
  <c r="I102" i="13"/>
  <c r="M101" i="13"/>
  <c r="N101" i="13" s="1"/>
  <c r="K101" i="13"/>
  <c r="J101" i="13"/>
  <c r="I101" i="13"/>
  <c r="M100" i="13"/>
  <c r="N100" i="13" s="1"/>
  <c r="K100" i="13"/>
  <c r="J100" i="13"/>
  <c r="I100" i="13"/>
  <c r="M99" i="13"/>
  <c r="N99" i="13" s="1"/>
  <c r="K99" i="13"/>
  <c r="J99" i="13"/>
  <c r="I99" i="13"/>
  <c r="M98" i="13"/>
  <c r="N98" i="13" s="1"/>
  <c r="K98" i="13"/>
  <c r="J98" i="13"/>
  <c r="I98" i="13"/>
  <c r="M97" i="13"/>
  <c r="N97" i="13" s="1"/>
  <c r="K97" i="13"/>
  <c r="J97" i="13"/>
  <c r="I97" i="13"/>
  <c r="M96" i="13"/>
  <c r="N96" i="13" s="1"/>
  <c r="K96" i="13"/>
  <c r="J96" i="13"/>
  <c r="I96" i="13"/>
  <c r="M95" i="13"/>
  <c r="N95" i="13" s="1"/>
  <c r="K95" i="13"/>
  <c r="J95" i="13"/>
  <c r="I95" i="13"/>
  <c r="M94" i="13"/>
  <c r="N94" i="13" s="1"/>
  <c r="K94" i="13"/>
  <c r="J94" i="13"/>
  <c r="I94" i="13"/>
  <c r="M93" i="13"/>
  <c r="N93" i="13" s="1"/>
  <c r="K93" i="13"/>
  <c r="J93" i="13"/>
  <c r="I93" i="13"/>
  <c r="M92" i="13"/>
  <c r="N92" i="13" s="1"/>
  <c r="K92" i="13"/>
  <c r="J92" i="13"/>
  <c r="I92" i="13"/>
  <c r="M91" i="13"/>
  <c r="N91" i="13" s="1"/>
  <c r="K91" i="13"/>
  <c r="J91" i="13"/>
  <c r="I91" i="13"/>
  <c r="M90" i="13"/>
  <c r="N90" i="13" s="1"/>
  <c r="K90" i="13"/>
  <c r="J90" i="13"/>
  <c r="I90" i="13"/>
  <c r="M89" i="13"/>
  <c r="N89" i="13" s="1"/>
  <c r="K89" i="13"/>
  <c r="J89" i="13"/>
  <c r="I89" i="13"/>
  <c r="M88" i="13"/>
  <c r="N88" i="13" s="1"/>
  <c r="K88" i="13"/>
  <c r="J88" i="13"/>
  <c r="I88" i="13"/>
  <c r="M87" i="13"/>
  <c r="N87" i="13" s="1"/>
  <c r="K87" i="13"/>
  <c r="J87" i="13"/>
  <c r="I87" i="13"/>
  <c r="M86" i="13"/>
  <c r="N86" i="13" s="1"/>
  <c r="K86" i="13"/>
  <c r="J86" i="13"/>
  <c r="I86" i="13"/>
  <c r="M85" i="13"/>
  <c r="N85" i="13" s="1"/>
  <c r="K85" i="13"/>
  <c r="J85" i="13"/>
  <c r="I85" i="13"/>
  <c r="M84" i="13"/>
  <c r="N84" i="13" s="1"/>
  <c r="K84" i="13"/>
  <c r="J84" i="13"/>
  <c r="I84" i="13"/>
  <c r="M83" i="13"/>
  <c r="N83" i="13" s="1"/>
  <c r="K83" i="13"/>
  <c r="J83" i="13"/>
  <c r="I83" i="13"/>
  <c r="M82" i="13"/>
  <c r="N82" i="13" s="1"/>
  <c r="K82" i="13"/>
  <c r="J82" i="13"/>
  <c r="I82" i="13"/>
  <c r="M81" i="13"/>
  <c r="N81" i="13" s="1"/>
  <c r="K81" i="13"/>
  <c r="J81" i="13"/>
  <c r="I81" i="13"/>
  <c r="M80" i="13"/>
  <c r="N80" i="13" s="1"/>
  <c r="K80" i="13"/>
  <c r="J80" i="13"/>
  <c r="I80" i="13"/>
  <c r="M79" i="13"/>
  <c r="N79" i="13" s="1"/>
  <c r="K79" i="13"/>
  <c r="J79" i="13"/>
  <c r="I79" i="13"/>
  <c r="M78" i="13"/>
  <c r="N78" i="13" s="1"/>
  <c r="K78" i="13"/>
  <c r="J78" i="13"/>
  <c r="I78" i="13"/>
  <c r="M77" i="13"/>
  <c r="N77" i="13" s="1"/>
  <c r="K77" i="13"/>
  <c r="J77" i="13"/>
  <c r="I77" i="13"/>
  <c r="M76" i="13"/>
  <c r="N76" i="13" s="1"/>
  <c r="K76" i="13"/>
  <c r="J76" i="13"/>
  <c r="I76" i="13"/>
  <c r="M75" i="13"/>
  <c r="N75" i="13" s="1"/>
  <c r="K75" i="13"/>
  <c r="J75" i="13"/>
  <c r="I75" i="13"/>
  <c r="M74" i="13"/>
  <c r="N74" i="13" s="1"/>
  <c r="K74" i="13"/>
  <c r="J74" i="13"/>
  <c r="I74" i="13"/>
  <c r="M73" i="13"/>
  <c r="N73" i="13" s="1"/>
  <c r="K73" i="13"/>
  <c r="J73" i="13"/>
  <c r="I73" i="13"/>
  <c r="M72" i="13"/>
  <c r="N72" i="13" s="1"/>
  <c r="K72" i="13"/>
  <c r="J72" i="13"/>
  <c r="I72" i="13"/>
  <c r="M71" i="13"/>
  <c r="N71" i="13" s="1"/>
  <c r="K71" i="13"/>
  <c r="J71" i="13"/>
  <c r="I71" i="13"/>
  <c r="M70" i="13"/>
  <c r="N70" i="13" s="1"/>
  <c r="K70" i="13"/>
  <c r="J70" i="13"/>
  <c r="I70" i="13"/>
  <c r="M69" i="13"/>
  <c r="N69" i="13" s="1"/>
  <c r="K69" i="13"/>
  <c r="J69" i="13"/>
  <c r="I69" i="13"/>
  <c r="M68" i="13"/>
  <c r="N68" i="13" s="1"/>
  <c r="K68" i="13"/>
  <c r="J68" i="13"/>
  <c r="I68" i="13"/>
  <c r="M67" i="13"/>
  <c r="N67" i="13" s="1"/>
  <c r="K67" i="13"/>
  <c r="J67" i="13"/>
  <c r="I67" i="13"/>
  <c r="M66" i="13"/>
  <c r="N66" i="13" s="1"/>
  <c r="K66" i="13"/>
  <c r="J66" i="13"/>
  <c r="I66" i="13"/>
  <c r="M65" i="13"/>
  <c r="N65" i="13" s="1"/>
  <c r="K65" i="13"/>
  <c r="J65" i="13"/>
  <c r="I65" i="13"/>
  <c r="M64" i="13"/>
  <c r="N64" i="13" s="1"/>
  <c r="K64" i="13"/>
  <c r="J64" i="13"/>
  <c r="I64" i="13"/>
  <c r="M63" i="13"/>
  <c r="N63" i="13" s="1"/>
  <c r="K63" i="13"/>
  <c r="J63" i="13"/>
  <c r="I63" i="13"/>
  <c r="M62" i="13"/>
  <c r="N62" i="13" s="1"/>
  <c r="K62" i="13"/>
  <c r="J62" i="13"/>
  <c r="I62" i="13"/>
  <c r="M61" i="13"/>
  <c r="N61" i="13" s="1"/>
  <c r="K61" i="13"/>
  <c r="J61" i="13"/>
  <c r="I61" i="13"/>
  <c r="M60" i="13"/>
  <c r="N60" i="13" s="1"/>
  <c r="K60" i="13"/>
  <c r="J60" i="13"/>
  <c r="I60" i="13"/>
  <c r="M59" i="13"/>
  <c r="N59" i="13" s="1"/>
  <c r="K59" i="13"/>
  <c r="J59" i="13"/>
  <c r="I59" i="13"/>
  <c r="M58" i="13"/>
  <c r="N58" i="13" s="1"/>
  <c r="K58" i="13"/>
  <c r="J58" i="13"/>
  <c r="I58" i="13"/>
  <c r="M57" i="13"/>
  <c r="N57" i="13" s="1"/>
  <c r="K57" i="13"/>
  <c r="J57" i="13"/>
  <c r="I57" i="13"/>
  <c r="M56" i="13"/>
  <c r="N56" i="13" s="1"/>
  <c r="K56" i="13"/>
  <c r="J56" i="13"/>
  <c r="I56" i="13"/>
  <c r="M55" i="13"/>
  <c r="N55" i="13" s="1"/>
  <c r="K55" i="13"/>
  <c r="J55" i="13"/>
  <c r="I55" i="13"/>
  <c r="M54" i="13"/>
  <c r="N54" i="13" s="1"/>
  <c r="K54" i="13"/>
  <c r="J54" i="13"/>
  <c r="I54" i="13"/>
  <c r="M53" i="13"/>
  <c r="N53" i="13" s="1"/>
  <c r="K53" i="13"/>
  <c r="J53" i="13"/>
  <c r="I53" i="13"/>
  <c r="M52" i="13"/>
  <c r="N52" i="13" s="1"/>
  <c r="K52" i="13"/>
  <c r="J52" i="13"/>
  <c r="I52" i="13"/>
  <c r="M51" i="13"/>
  <c r="N51" i="13" s="1"/>
  <c r="K51" i="13"/>
  <c r="J51" i="13"/>
  <c r="I51" i="13"/>
  <c r="M50" i="13"/>
  <c r="N50" i="13" s="1"/>
  <c r="K50" i="13"/>
  <c r="J50" i="13"/>
  <c r="I50" i="13"/>
  <c r="M49" i="13"/>
  <c r="N49" i="13" s="1"/>
  <c r="K49" i="13"/>
  <c r="J49" i="13"/>
  <c r="I49" i="13"/>
  <c r="M48" i="13"/>
  <c r="N48" i="13" s="1"/>
  <c r="K48" i="13"/>
  <c r="J48" i="13"/>
  <c r="I48" i="13"/>
  <c r="M47" i="13"/>
  <c r="N47" i="13" s="1"/>
  <c r="K47" i="13"/>
  <c r="J47" i="13"/>
  <c r="I47" i="13"/>
  <c r="M46" i="13"/>
  <c r="N46" i="13" s="1"/>
  <c r="K46" i="13"/>
  <c r="J46" i="13"/>
  <c r="I46" i="13"/>
  <c r="M45" i="13"/>
  <c r="N45" i="13" s="1"/>
  <c r="K45" i="13"/>
  <c r="J45" i="13"/>
  <c r="I45" i="13"/>
  <c r="M44" i="13"/>
  <c r="N44" i="13" s="1"/>
  <c r="K44" i="13"/>
  <c r="J44" i="13"/>
  <c r="I44" i="13"/>
  <c r="M43" i="13"/>
  <c r="N43" i="13" s="1"/>
  <c r="K43" i="13"/>
  <c r="J43" i="13"/>
  <c r="I43" i="13"/>
  <c r="M42" i="13"/>
  <c r="N42" i="13" s="1"/>
  <c r="K42" i="13"/>
  <c r="J42" i="13"/>
  <c r="I42" i="13"/>
  <c r="M41" i="13"/>
  <c r="N41" i="13" s="1"/>
  <c r="K41" i="13"/>
  <c r="J41" i="13"/>
  <c r="I41" i="13"/>
  <c r="M40" i="13"/>
  <c r="N40" i="13" s="1"/>
  <c r="K40" i="13"/>
  <c r="J40" i="13"/>
  <c r="I40" i="13"/>
  <c r="M39" i="13"/>
  <c r="N39" i="13" s="1"/>
  <c r="K39" i="13"/>
  <c r="J39" i="13"/>
  <c r="I39" i="13"/>
  <c r="M38" i="13"/>
  <c r="N38" i="13" s="1"/>
  <c r="K38" i="13"/>
  <c r="J38" i="13"/>
  <c r="I38" i="13"/>
  <c r="M37" i="13"/>
  <c r="N37" i="13" s="1"/>
  <c r="K37" i="13"/>
  <c r="J37" i="13"/>
  <c r="I37" i="13"/>
  <c r="M36" i="13"/>
  <c r="N36" i="13" s="1"/>
  <c r="K36" i="13"/>
  <c r="J36" i="13"/>
  <c r="I36" i="13"/>
  <c r="M35" i="13"/>
  <c r="N35" i="13" s="1"/>
  <c r="K35" i="13"/>
  <c r="J35" i="13"/>
  <c r="I35" i="13"/>
  <c r="M34" i="13"/>
  <c r="N34" i="13" s="1"/>
  <c r="K34" i="13"/>
  <c r="J34" i="13"/>
  <c r="I34" i="13"/>
  <c r="M33" i="13"/>
  <c r="N33" i="13" s="1"/>
  <c r="K33" i="13"/>
  <c r="J33" i="13"/>
  <c r="I33" i="13"/>
  <c r="M32" i="13"/>
  <c r="N32" i="13" s="1"/>
  <c r="K32" i="13"/>
  <c r="J32" i="13"/>
  <c r="I32" i="13"/>
  <c r="M31" i="13"/>
  <c r="N31" i="13" s="1"/>
  <c r="K31" i="13"/>
  <c r="J31" i="13"/>
  <c r="I31" i="13"/>
  <c r="M30" i="13"/>
  <c r="N30" i="13" s="1"/>
  <c r="K30" i="13"/>
  <c r="J30" i="13"/>
  <c r="I30" i="13"/>
  <c r="M29" i="13"/>
  <c r="N29" i="13" s="1"/>
  <c r="K29" i="13"/>
  <c r="J29" i="13"/>
  <c r="I29" i="13"/>
  <c r="M28" i="13"/>
  <c r="N28" i="13" s="1"/>
  <c r="K28" i="13"/>
  <c r="J28" i="13"/>
  <c r="I28" i="13"/>
  <c r="M27" i="13"/>
  <c r="N27" i="13" s="1"/>
  <c r="K27" i="13"/>
  <c r="J27" i="13"/>
  <c r="I27" i="13"/>
  <c r="M26" i="13"/>
  <c r="N26" i="13" s="1"/>
  <c r="K26" i="13"/>
  <c r="J26" i="13"/>
  <c r="I26" i="13"/>
  <c r="M25" i="13"/>
  <c r="N25" i="13" s="1"/>
  <c r="K25" i="13"/>
  <c r="J25" i="13"/>
  <c r="I25" i="13"/>
  <c r="M24" i="13"/>
  <c r="N24" i="13" s="1"/>
  <c r="K24" i="13"/>
  <c r="J24" i="13"/>
  <c r="I24" i="13"/>
  <c r="M23" i="13"/>
  <c r="N23" i="13" s="1"/>
  <c r="K23" i="13"/>
  <c r="J23" i="13"/>
  <c r="I23" i="13"/>
  <c r="M22" i="13"/>
  <c r="N22" i="13" s="1"/>
  <c r="K22" i="13"/>
  <c r="J22" i="13"/>
  <c r="I22" i="13"/>
  <c r="M21" i="13"/>
  <c r="N21" i="13" s="1"/>
  <c r="K21" i="13"/>
  <c r="J21" i="13"/>
  <c r="I21" i="13"/>
  <c r="M20" i="13"/>
  <c r="N20" i="13" s="1"/>
  <c r="K20" i="13"/>
  <c r="J20" i="13"/>
  <c r="I20" i="13"/>
  <c r="M19" i="13"/>
  <c r="N19" i="13" s="1"/>
  <c r="K19" i="13"/>
  <c r="J19" i="13"/>
  <c r="I19" i="13"/>
  <c r="M18" i="13"/>
  <c r="N18" i="13" s="1"/>
  <c r="K18" i="13"/>
  <c r="J18" i="13"/>
  <c r="I18" i="13"/>
  <c r="M17" i="13"/>
  <c r="N17" i="13" s="1"/>
  <c r="K17" i="13"/>
  <c r="J17" i="13"/>
  <c r="I17" i="13"/>
  <c r="M16" i="13"/>
  <c r="N16" i="13" s="1"/>
  <c r="K16" i="13"/>
  <c r="J16" i="13"/>
  <c r="I16" i="13"/>
  <c r="M15" i="13"/>
  <c r="N15" i="13" s="1"/>
  <c r="K15" i="13"/>
  <c r="J15" i="13"/>
  <c r="I15" i="13"/>
  <c r="M14" i="13"/>
  <c r="N14" i="13" s="1"/>
  <c r="K14" i="13"/>
  <c r="J14" i="13"/>
  <c r="I14" i="13"/>
  <c r="M13" i="13"/>
  <c r="N13" i="13" s="1"/>
  <c r="K13" i="13"/>
  <c r="J13" i="13"/>
  <c r="I13" i="13"/>
  <c r="M12" i="13"/>
  <c r="N12" i="13" s="1"/>
  <c r="K12" i="13"/>
  <c r="J12" i="13"/>
  <c r="I12" i="13"/>
  <c r="M11" i="13"/>
  <c r="N11" i="13" s="1"/>
  <c r="K11" i="13"/>
  <c r="J11" i="13"/>
  <c r="I11" i="13"/>
  <c r="M10" i="13"/>
  <c r="N10" i="13" s="1"/>
  <c r="K10" i="13"/>
  <c r="J10" i="13"/>
  <c r="I10" i="13"/>
  <c r="M9" i="13"/>
  <c r="N9" i="13" s="1"/>
  <c r="K9" i="13"/>
  <c r="J9" i="13"/>
  <c r="I9" i="13"/>
  <c r="M8" i="13"/>
  <c r="N8" i="13" s="1"/>
  <c r="K8" i="13"/>
  <c r="J8" i="13"/>
  <c r="I8" i="13"/>
  <c r="M7" i="13"/>
  <c r="N7" i="13" s="1"/>
  <c r="K7" i="13"/>
  <c r="J7" i="13"/>
  <c r="I7" i="13"/>
  <c r="M6" i="13"/>
  <c r="N6" i="13" s="1"/>
  <c r="K6" i="13"/>
  <c r="J6" i="13"/>
  <c r="I6" i="13"/>
  <c r="M5" i="13"/>
  <c r="N5" i="13" s="1"/>
  <c r="K5" i="13"/>
  <c r="J5" i="13"/>
  <c r="I5" i="13"/>
  <c r="M4" i="13"/>
  <c r="N4" i="13" s="1"/>
  <c r="K4" i="13"/>
  <c r="J4" i="13"/>
  <c r="I4" i="13"/>
  <c r="M3" i="13"/>
  <c r="N3" i="13" s="1"/>
  <c r="K3" i="13"/>
  <c r="J3" i="13"/>
  <c r="I3" i="13"/>
  <c r="M2" i="13"/>
  <c r="K2" i="13"/>
  <c r="J2" i="13"/>
  <c r="I2" i="13"/>
  <c r="S3" i="7"/>
  <c r="S4" i="7"/>
  <c r="S2" i="7"/>
  <c r="R2" i="7"/>
  <c r="R3" i="7"/>
  <c r="R4" i="7"/>
  <c r="M324" i="10"/>
  <c r="N324" i="10" s="1"/>
  <c r="K324" i="10"/>
  <c r="J324" i="10"/>
  <c r="I324" i="10"/>
  <c r="M323" i="10"/>
  <c r="N323" i="10" s="1"/>
  <c r="K323" i="10"/>
  <c r="J323" i="10"/>
  <c r="I323" i="10"/>
  <c r="M322" i="10"/>
  <c r="N322" i="10" s="1"/>
  <c r="K322" i="10"/>
  <c r="J322" i="10"/>
  <c r="I322" i="10"/>
  <c r="M321" i="10"/>
  <c r="N321" i="10" s="1"/>
  <c r="K321" i="10"/>
  <c r="J321" i="10"/>
  <c r="I321" i="10"/>
  <c r="M320" i="10"/>
  <c r="N320" i="10" s="1"/>
  <c r="K320" i="10"/>
  <c r="J320" i="10"/>
  <c r="I320" i="10"/>
  <c r="M319" i="10"/>
  <c r="N319" i="10" s="1"/>
  <c r="K319" i="10"/>
  <c r="J319" i="10"/>
  <c r="I319" i="10"/>
  <c r="M318" i="10"/>
  <c r="N318" i="10" s="1"/>
  <c r="K318" i="10"/>
  <c r="J318" i="10"/>
  <c r="I318" i="10"/>
  <c r="M317" i="10"/>
  <c r="N317" i="10" s="1"/>
  <c r="K317" i="10"/>
  <c r="J317" i="10"/>
  <c r="I317" i="10"/>
  <c r="M316" i="10"/>
  <c r="N316" i="10" s="1"/>
  <c r="K316" i="10"/>
  <c r="J316" i="10"/>
  <c r="I316" i="10"/>
  <c r="M315" i="10"/>
  <c r="N315" i="10" s="1"/>
  <c r="K315" i="10"/>
  <c r="J315" i="10"/>
  <c r="I315" i="10"/>
  <c r="M314" i="10"/>
  <c r="N314" i="10" s="1"/>
  <c r="K314" i="10"/>
  <c r="J314" i="10"/>
  <c r="I314" i="10"/>
  <c r="M313" i="10"/>
  <c r="N313" i="10" s="1"/>
  <c r="K313" i="10"/>
  <c r="J313" i="10"/>
  <c r="I313" i="10"/>
  <c r="M312" i="10"/>
  <c r="N312" i="10" s="1"/>
  <c r="K312" i="10"/>
  <c r="J312" i="10"/>
  <c r="I312" i="10"/>
  <c r="M311" i="10"/>
  <c r="N311" i="10" s="1"/>
  <c r="K311" i="10"/>
  <c r="J311" i="10"/>
  <c r="I311" i="10"/>
  <c r="M310" i="10"/>
  <c r="N310" i="10" s="1"/>
  <c r="K310" i="10"/>
  <c r="J310" i="10"/>
  <c r="I310" i="10"/>
  <c r="M309" i="10"/>
  <c r="N309" i="10" s="1"/>
  <c r="K309" i="10"/>
  <c r="J309" i="10"/>
  <c r="I309" i="10"/>
  <c r="M308" i="10"/>
  <c r="N308" i="10" s="1"/>
  <c r="K308" i="10"/>
  <c r="J308" i="10"/>
  <c r="I308" i="10"/>
  <c r="M307" i="10"/>
  <c r="N307" i="10" s="1"/>
  <c r="K307" i="10"/>
  <c r="J307" i="10"/>
  <c r="I307" i="10"/>
  <c r="M306" i="10"/>
  <c r="N306" i="10" s="1"/>
  <c r="K306" i="10"/>
  <c r="J306" i="10"/>
  <c r="I306" i="10"/>
  <c r="M305" i="10"/>
  <c r="N305" i="10" s="1"/>
  <c r="K305" i="10"/>
  <c r="J305" i="10"/>
  <c r="I305" i="10"/>
  <c r="M304" i="10"/>
  <c r="N304" i="10" s="1"/>
  <c r="K304" i="10"/>
  <c r="J304" i="10"/>
  <c r="I304" i="10"/>
  <c r="M303" i="10"/>
  <c r="N303" i="10" s="1"/>
  <c r="K303" i="10"/>
  <c r="J303" i="10"/>
  <c r="I303" i="10"/>
  <c r="M302" i="10"/>
  <c r="N302" i="10" s="1"/>
  <c r="K302" i="10"/>
  <c r="J302" i="10"/>
  <c r="I302" i="10"/>
  <c r="M301" i="10"/>
  <c r="N301" i="10" s="1"/>
  <c r="K301" i="10"/>
  <c r="J301" i="10"/>
  <c r="I301" i="10"/>
  <c r="M300" i="10"/>
  <c r="N300" i="10" s="1"/>
  <c r="K300" i="10"/>
  <c r="J300" i="10"/>
  <c r="I300" i="10"/>
  <c r="M299" i="10"/>
  <c r="N299" i="10" s="1"/>
  <c r="K299" i="10"/>
  <c r="J299" i="10"/>
  <c r="I299" i="10"/>
  <c r="M298" i="10"/>
  <c r="N298" i="10" s="1"/>
  <c r="K298" i="10"/>
  <c r="J298" i="10"/>
  <c r="I298" i="10"/>
  <c r="M297" i="10"/>
  <c r="N297" i="10" s="1"/>
  <c r="K297" i="10"/>
  <c r="J297" i="10"/>
  <c r="I297" i="10"/>
  <c r="M296" i="10"/>
  <c r="N296" i="10" s="1"/>
  <c r="K296" i="10"/>
  <c r="J296" i="10"/>
  <c r="I296" i="10"/>
  <c r="M295" i="10"/>
  <c r="N295" i="10" s="1"/>
  <c r="K295" i="10"/>
  <c r="J295" i="10"/>
  <c r="I295" i="10"/>
  <c r="M294" i="10"/>
  <c r="N294" i="10" s="1"/>
  <c r="K294" i="10"/>
  <c r="J294" i="10"/>
  <c r="I294" i="10"/>
  <c r="M293" i="10"/>
  <c r="N293" i="10" s="1"/>
  <c r="K293" i="10"/>
  <c r="J293" i="10"/>
  <c r="I293" i="10"/>
  <c r="M292" i="10"/>
  <c r="N292" i="10" s="1"/>
  <c r="K292" i="10"/>
  <c r="J292" i="10"/>
  <c r="I292" i="10"/>
  <c r="M291" i="10"/>
  <c r="N291" i="10" s="1"/>
  <c r="K291" i="10"/>
  <c r="J291" i="10"/>
  <c r="I291" i="10"/>
  <c r="M290" i="10"/>
  <c r="N290" i="10" s="1"/>
  <c r="K290" i="10"/>
  <c r="J290" i="10"/>
  <c r="I290" i="10"/>
  <c r="M289" i="10"/>
  <c r="N289" i="10" s="1"/>
  <c r="K289" i="10"/>
  <c r="J289" i="10"/>
  <c r="I289" i="10"/>
  <c r="M288" i="10"/>
  <c r="N288" i="10" s="1"/>
  <c r="K288" i="10"/>
  <c r="J288" i="10"/>
  <c r="I288" i="10"/>
  <c r="M287" i="10"/>
  <c r="N287" i="10" s="1"/>
  <c r="K287" i="10"/>
  <c r="J287" i="10"/>
  <c r="I287" i="10"/>
  <c r="M286" i="10"/>
  <c r="N286" i="10" s="1"/>
  <c r="K286" i="10"/>
  <c r="J286" i="10"/>
  <c r="I286" i="10"/>
  <c r="M285" i="10"/>
  <c r="N285" i="10" s="1"/>
  <c r="K285" i="10"/>
  <c r="J285" i="10"/>
  <c r="I285" i="10"/>
  <c r="M284" i="10"/>
  <c r="N284" i="10" s="1"/>
  <c r="K284" i="10"/>
  <c r="J284" i="10"/>
  <c r="I284" i="10"/>
  <c r="M283" i="10"/>
  <c r="N283" i="10" s="1"/>
  <c r="K283" i="10"/>
  <c r="J283" i="10"/>
  <c r="I283" i="10"/>
  <c r="M282" i="10"/>
  <c r="N282" i="10" s="1"/>
  <c r="K282" i="10"/>
  <c r="J282" i="10"/>
  <c r="I282" i="10"/>
  <c r="M281" i="10"/>
  <c r="N281" i="10" s="1"/>
  <c r="K281" i="10"/>
  <c r="J281" i="10"/>
  <c r="I281" i="10"/>
  <c r="M280" i="10"/>
  <c r="N280" i="10" s="1"/>
  <c r="K280" i="10"/>
  <c r="J280" i="10"/>
  <c r="I280" i="10"/>
  <c r="M279" i="10"/>
  <c r="N279" i="10" s="1"/>
  <c r="K279" i="10"/>
  <c r="J279" i="10"/>
  <c r="I279" i="10"/>
  <c r="M278" i="10"/>
  <c r="N278" i="10" s="1"/>
  <c r="K278" i="10"/>
  <c r="J278" i="10"/>
  <c r="I278" i="10"/>
  <c r="M277" i="10"/>
  <c r="N277" i="10" s="1"/>
  <c r="K277" i="10"/>
  <c r="J277" i="10"/>
  <c r="I277" i="10"/>
  <c r="M276" i="10"/>
  <c r="N276" i="10" s="1"/>
  <c r="K276" i="10"/>
  <c r="J276" i="10"/>
  <c r="I276" i="10"/>
  <c r="M275" i="10"/>
  <c r="N275" i="10" s="1"/>
  <c r="K275" i="10"/>
  <c r="J275" i="10"/>
  <c r="I275" i="10"/>
  <c r="M274" i="10"/>
  <c r="N274" i="10" s="1"/>
  <c r="K274" i="10"/>
  <c r="J274" i="10"/>
  <c r="I274" i="10"/>
  <c r="M273" i="10"/>
  <c r="N273" i="10" s="1"/>
  <c r="K273" i="10"/>
  <c r="J273" i="10"/>
  <c r="I273" i="10"/>
  <c r="M272" i="10"/>
  <c r="N272" i="10" s="1"/>
  <c r="K272" i="10"/>
  <c r="J272" i="10"/>
  <c r="I272" i="10"/>
  <c r="M271" i="10"/>
  <c r="N271" i="10" s="1"/>
  <c r="K271" i="10"/>
  <c r="J271" i="10"/>
  <c r="I271" i="10"/>
  <c r="M270" i="10"/>
  <c r="N270" i="10" s="1"/>
  <c r="K270" i="10"/>
  <c r="J270" i="10"/>
  <c r="I270" i="10"/>
  <c r="M269" i="10"/>
  <c r="N269" i="10" s="1"/>
  <c r="K269" i="10"/>
  <c r="J269" i="10"/>
  <c r="I269" i="10"/>
  <c r="M268" i="10"/>
  <c r="N268" i="10" s="1"/>
  <c r="K268" i="10"/>
  <c r="J268" i="10"/>
  <c r="I268" i="10"/>
  <c r="M267" i="10"/>
  <c r="N267" i="10" s="1"/>
  <c r="K267" i="10"/>
  <c r="J267" i="10"/>
  <c r="I267" i="10"/>
  <c r="M266" i="10"/>
  <c r="N266" i="10" s="1"/>
  <c r="K266" i="10"/>
  <c r="J266" i="10"/>
  <c r="I266" i="10"/>
  <c r="M265" i="10"/>
  <c r="N265" i="10" s="1"/>
  <c r="K265" i="10"/>
  <c r="J265" i="10"/>
  <c r="I265" i="10"/>
  <c r="M264" i="10"/>
  <c r="N264" i="10" s="1"/>
  <c r="K264" i="10"/>
  <c r="J264" i="10"/>
  <c r="I264" i="10"/>
  <c r="M263" i="10"/>
  <c r="N263" i="10" s="1"/>
  <c r="K263" i="10"/>
  <c r="J263" i="10"/>
  <c r="I263" i="10"/>
  <c r="M262" i="10"/>
  <c r="N262" i="10" s="1"/>
  <c r="K262" i="10"/>
  <c r="J262" i="10"/>
  <c r="I262" i="10"/>
  <c r="M261" i="10"/>
  <c r="N261" i="10" s="1"/>
  <c r="K261" i="10"/>
  <c r="J261" i="10"/>
  <c r="I261" i="10"/>
  <c r="M260" i="10"/>
  <c r="N260" i="10" s="1"/>
  <c r="K260" i="10"/>
  <c r="J260" i="10"/>
  <c r="I260" i="10"/>
  <c r="M259" i="10"/>
  <c r="N259" i="10" s="1"/>
  <c r="K259" i="10"/>
  <c r="J259" i="10"/>
  <c r="I259" i="10"/>
  <c r="M258" i="10"/>
  <c r="N258" i="10" s="1"/>
  <c r="K258" i="10"/>
  <c r="J258" i="10"/>
  <c r="I258" i="10"/>
  <c r="M257" i="10"/>
  <c r="N257" i="10" s="1"/>
  <c r="K257" i="10"/>
  <c r="J257" i="10"/>
  <c r="I257" i="10"/>
  <c r="M256" i="10"/>
  <c r="N256" i="10" s="1"/>
  <c r="K256" i="10"/>
  <c r="J256" i="10"/>
  <c r="I256" i="10"/>
  <c r="M255" i="10"/>
  <c r="N255" i="10" s="1"/>
  <c r="K255" i="10"/>
  <c r="J255" i="10"/>
  <c r="I255" i="10"/>
  <c r="M254" i="10"/>
  <c r="N254" i="10" s="1"/>
  <c r="K254" i="10"/>
  <c r="J254" i="10"/>
  <c r="I254" i="10"/>
  <c r="M253" i="10"/>
  <c r="N253" i="10" s="1"/>
  <c r="K253" i="10"/>
  <c r="J253" i="10"/>
  <c r="I253" i="10"/>
  <c r="M252" i="10"/>
  <c r="N252" i="10" s="1"/>
  <c r="K252" i="10"/>
  <c r="J252" i="10"/>
  <c r="I252" i="10"/>
  <c r="M251" i="10"/>
  <c r="N251" i="10" s="1"/>
  <c r="K251" i="10"/>
  <c r="J251" i="10"/>
  <c r="I251" i="10"/>
  <c r="M250" i="10"/>
  <c r="N250" i="10" s="1"/>
  <c r="K250" i="10"/>
  <c r="J250" i="10"/>
  <c r="I250" i="10"/>
  <c r="M249" i="10"/>
  <c r="N249" i="10" s="1"/>
  <c r="K249" i="10"/>
  <c r="J249" i="10"/>
  <c r="I249" i="10"/>
  <c r="M248" i="10"/>
  <c r="N248" i="10" s="1"/>
  <c r="K248" i="10"/>
  <c r="J248" i="10"/>
  <c r="I248" i="10"/>
  <c r="M247" i="10"/>
  <c r="N247" i="10" s="1"/>
  <c r="K247" i="10"/>
  <c r="J247" i="10"/>
  <c r="I247" i="10"/>
  <c r="M246" i="10"/>
  <c r="N246" i="10" s="1"/>
  <c r="K246" i="10"/>
  <c r="J246" i="10"/>
  <c r="I246" i="10"/>
  <c r="M245" i="10"/>
  <c r="N245" i="10" s="1"/>
  <c r="K245" i="10"/>
  <c r="J245" i="10"/>
  <c r="I245" i="10"/>
  <c r="M244" i="10"/>
  <c r="N244" i="10" s="1"/>
  <c r="K244" i="10"/>
  <c r="J244" i="10"/>
  <c r="I244" i="10"/>
  <c r="M243" i="10"/>
  <c r="N243" i="10" s="1"/>
  <c r="K243" i="10"/>
  <c r="J243" i="10"/>
  <c r="I243" i="10"/>
  <c r="M242" i="10"/>
  <c r="N242" i="10" s="1"/>
  <c r="K242" i="10"/>
  <c r="J242" i="10"/>
  <c r="I242" i="10"/>
  <c r="M241" i="10"/>
  <c r="N241" i="10" s="1"/>
  <c r="K241" i="10"/>
  <c r="J241" i="10"/>
  <c r="I241" i="10"/>
  <c r="M240" i="10"/>
  <c r="N240" i="10" s="1"/>
  <c r="K240" i="10"/>
  <c r="J240" i="10"/>
  <c r="I240" i="10"/>
  <c r="M239" i="10"/>
  <c r="N239" i="10" s="1"/>
  <c r="K239" i="10"/>
  <c r="J239" i="10"/>
  <c r="I239" i="10"/>
  <c r="M238" i="10"/>
  <c r="N238" i="10" s="1"/>
  <c r="K238" i="10"/>
  <c r="J238" i="10"/>
  <c r="I238" i="10"/>
  <c r="M237" i="10"/>
  <c r="N237" i="10" s="1"/>
  <c r="K237" i="10"/>
  <c r="J237" i="10"/>
  <c r="I237" i="10"/>
  <c r="M236" i="10"/>
  <c r="N236" i="10" s="1"/>
  <c r="K236" i="10"/>
  <c r="J236" i="10"/>
  <c r="I236" i="10"/>
  <c r="M235" i="10"/>
  <c r="N235" i="10" s="1"/>
  <c r="K235" i="10"/>
  <c r="J235" i="10"/>
  <c r="I235" i="10"/>
  <c r="M234" i="10"/>
  <c r="N234" i="10" s="1"/>
  <c r="K234" i="10"/>
  <c r="J234" i="10"/>
  <c r="I234" i="10"/>
  <c r="M233" i="10"/>
  <c r="N233" i="10" s="1"/>
  <c r="K233" i="10"/>
  <c r="J233" i="10"/>
  <c r="I233" i="10"/>
  <c r="M232" i="10"/>
  <c r="N232" i="10" s="1"/>
  <c r="K232" i="10"/>
  <c r="J232" i="10"/>
  <c r="I232" i="10"/>
  <c r="M231" i="10"/>
  <c r="N231" i="10" s="1"/>
  <c r="K231" i="10"/>
  <c r="J231" i="10"/>
  <c r="I231" i="10"/>
  <c r="M230" i="10"/>
  <c r="N230" i="10" s="1"/>
  <c r="K230" i="10"/>
  <c r="J230" i="10"/>
  <c r="I230" i="10"/>
  <c r="M229" i="10"/>
  <c r="N229" i="10" s="1"/>
  <c r="K229" i="10"/>
  <c r="J229" i="10"/>
  <c r="I229" i="10"/>
  <c r="M228" i="10"/>
  <c r="N228" i="10" s="1"/>
  <c r="K228" i="10"/>
  <c r="J228" i="10"/>
  <c r="I228" i="10"/>
  <c r="M227" i="10"/>
  <c r="N227" i="10" s="1"/>
  <c r="K227" i="10"/>
  <c r="J227" i="10"/>
  <c r="I227" i="10"/>
  <c r="M226" i="10"/>
  <c r="N226" i="10" s="1"/>
  <c r="K226" i="10"/>
  <c r="J226" i="10"/>
  <c r="I226" i="10"/>
  <c r="M225" i="10"/>
  <c r="N225" i="10" s="1"/>
  <c r="K225" i="10"/>
  <c r="J225" i="10"/>
  <c r="I225" i="10"/>
  <c r="M224" i="10"/>
  <c r="N224" i="10" s="1"/>
  <c r="K224" i="10"/>
  <c r="J224" i="10"/>
  <c r="I224" i="10"/>
  <c r="M223" i="10"/>
  <c r="N223" i="10" s="1"/>
  <c r="K223" i="10"/>
  <c r="J223" i="10"/>
  <c r="I223" i="10"/>
  <c r="M222" i="10"/>
  <c r="N222" i="10" s="1"/>
  <c r="K222" i="10"/>
  <c r="J222" i="10"/>
  <c r="I222" i="10"/>
  <c r="M221" i="10"/>
  <c r="N221" i="10" s="1"/>
  <c r="K221" i="10"/>
  <c r="J221" i="10"/>
  <c r="I221" i="10"/>
  <c r="M220" i="10"/>
  <c r="N220" i="10" s="1"/>
  <c r="K220" i="10"/>
  <c r="J220" i="10"/>
  <c r="I220" i="10"/>
  <c r="M219" i="10"/>
  <c r="N219" i="10" s="1"/>
  <c r="K219" i="10"/>
  <c r="J219" i="10"/>
  <c r="I219" i="10"/>
  <c r="M218" i="10"/>
  <c r="N218" i="10" s="1"/>
  <c r="K218" i="10"/>
  <c r="J218" i="10"/>
  <c r="I218" i="10"/>
  <c r="M217" i="10"/>
  <c r="N217" i="10" s="1"/>
  <c r="K217" i="10"/>
  <c r="J217" i="10"/>
  <c r="I217" i="10"/>
  <c r="M216" i="10"/>
  <c r="N216" i="10" s="1"/>
  <c r="K216" i="10"/>
  <c r="J216" i="10"/>
  <c r="I216" i="10"/>
  <c r="M215" i="10"/>
  <c r="N215" i="10" s="1"/>
  <c r="K215" i="10"/>
  <c r="J215" i="10"/>
  <c r="I215" i="10"/>
  <c r="M214" i="10"/>
  <c r="N214" i="10" s="1"/>
  <c r="K214" i="10"/>
  <c r="J214" i="10"/>
  <c r="I214" i="10"/>
  <c r="M213" i="10"/>
  <c r="N213" i="10" s="1"/>
  <c r="K213" i="10"/>
  <c r="J213" i="10"/>
  <c r="I213" i="10"/>
  <c r="M212" i="10"/>
  <c r="N212" i="10" s="1"/>
  <c r="K212" i="10"/>
  <c r="J212" i="10"/>
  <c r="I212" i="10"/>
  <c r="M211" i="10"/>
  <c r="N211" i="10" s="1"/>
  <c r="K211" i="10"/>
  <c r="J211" i="10"/>
  <c r="I211" i="10"/>
  <c r="M210" i="10"/>
  <c r="N210" i="10" s="1"/>
  <c r="K210" i="10"/>
  <c r="J210" i="10"/>
  <c r="I210" i="10"/>
  <c r="M209" i="10"/>
  <c r="N209" i="10" s="1"/>
  <c r="K209" i="10"/>
  <c r="J209" i="10"/>
  <c r="I209" i="10"/>
  <c r="M208" i="10"/>
  <c r="N208" i="10" s="1"/>
  <c r="K208" i="10"/>
  <c r="J208" i="10"/>
  <c r="I208" i="10"/>
  <c r="M207" i="10"/>
  <c r="N207" i="10" s="1"/>
  <c r="K207" i="10"/>
  <c r="J207" i="10"/>
  <c r="I207" i="10"/>
  <c r="M206" i="10"/>
  <c r="N206" i="10" s="1"/>
  <c r="K206" i="10"/>
  <c r="J206" i="10"/>
  <c r="I206" i="10"/>
  <c r="M205" i="10"/>
  <c r="N205" i="10" s="1"/>
  <c r="K205" i="10"/>
  <c r="J205" i="10"/>
  <c r="I205" i="10"/>
  <c r="M204" i="10"/>
  <c r="N204" i="10" s="1"/>
  <c r="K204" i="10"/>
  <c r="J204" i="10"/>
  <c r="I204" i="10"/>
  <c r="M203" i="10"/>
  <c r="N203" i="10" s="1"/>
  <c r="K203" i="10"/>
  <c r="J203" i="10"/>
  <c r="I203" i="10"/>
  <c r="M202" i="10"/>
  <c r="N202" i="10" s="1"/>
  <c r="K202" i="10"/>
  <c r="J202" i="10"/>
  <c r="I202" i="10"/>
  <c r="M201" i="10"/>
  <c r="N201" i="10" s="1"/>
  <c r="K201" i="10"/>
  <c r="J201" i="10"/>
  <c r="I201" i="10"/>
  <c r="M200" i="10"/>
  <c r="N200" i="10" s="1"/>
  <c r="K200" i="10"/>
  <c r="J200" i="10"/>
  <c r="I200" i="10"/>
  <c r="M199" i="10"/>
  <c r="N199" i="10" s="1"/>
  <c r="K199" i="10"/>
  <c r="J199" i="10"/>
  <c r="I199" i="10"/>
  <c r="M198" i="10"/>
  <c r="N198" i="10" s="1"/>
  <c r="K198" i="10"/>
  <c r="J198" i="10"/>
  <c r="I198" i="10"/>
  <c r="M197" i="10"/>
  <c r="N197" i="10" s="1"/>
  <c r="K197" i="10"/>
  <c r="J197" i="10"/>
  <c r="I197" i="10"/>
  <c r="M196" i="10"/>
  <c r="N196" i="10" s="1"/>
  <c r="K196" i="10"/>
  <c r="J196" i="10"/>
  <c r="I196" i="10"/>
  <c r="M195" i="10"/>
  <c r="N195" i="10" s="1"/>
  <c r="K195" i="10"/>
  <c r="J195" i="10"/>
  <c r="I195" i="10"/>
  <c r="M194" i="10"/>
  <c r="N194" i="10" s="1"/>
  <c r="K194" i="10"/>
  <c r="J194" i="10"/>
  <c r="I194" i="10"/>
  <c r="M193" i="10"/>
  <c r="N193" i="10" s="1"/>
  <c r="K193" i="10"/>
  <c r="J193" i="10"/>
  <c r="I193" i="10"/>
  <c r="M192" i="10"/>
  <c r="N192" i="10" s="1"/>
  <c r="K192" i="10"/>
  <c r="J192" i="10"/>
  <c r="I192" i="10"/>
  <c r="M191" i="10"/>
  <c r="N191" i="10" s="1"/>
  <c r="K191" i="10"/>
  <c r="J191" i="10"/>
  <c r="I191" i="10"/>
  <c r="M190" i="10"/>
  <c r="N190" i="10" s="1"/>
  <c r="K190" i="10"/>
  <c r="J190" i="10"/>
  <c r="I190" i="10"/>
  <c r="M189" i="10"/>
  <c r="N189" i="10" s="1"/>
  <c r="K189" i="10"/>
  <c r="J189" i="10"/>
  <c r="I189" i="10"/>
  <c r="M188" i="10"/>
  <c r="N188" i="10" s="1"/>
  <c r="K188" i="10"/>
  <c r="J188" i="10"/>
  <c r="I188" i="10"/>
  <c r="M187" i="10"/>
  <c r="N187" i="10" s="1"/>
  <c r="K187" i="10"/>
  <c r="J187" i="10"/>
  <c r="I187" i="10"/>
  <c r="M186" i="10"/>
  <c r="N186" i="10" s="1"/>
  <c r="K186" i="10"/>
  <c r="J186" i="10"/>
  <c r="I186" i="10"/>
  <c r="M185" i="10"/>
  <c r="N185" i="10" s="1"/>
  <c r="K185" i="10"/>
  <c r="J185" i="10"/>
  <c r="I185" i="10"/>
  <c r="M184" i="10"/>
  <c r="N184" i="10" s="1"/>
  <c r="K184" i="10"/>
  <c r="J184" i="10"/>
  <c r="I184" i="10"/>
  <c r="M183" i="10"/>
  <c r="N183" i="10" s="1"/>
  <c r="K183" i="10"/>
  <c r="J183" i="10"/>
  <c r="I183" i="10"/>
  <c r="M182" i="10"/>
  <c r="N182" i="10" s="1"/>
  <c r="K182" i="10"/>
  <c r="J182" i="10"/>
  <c r="I182" i="10"/>
  <c r="M181" i="10"/>
  <c r="N181" i="10" s="1"/>
  <c r="K181" i="10"/>
  <c r="J181" i="10"/>
  <c r="I181" i="10"/>
  <c r="M180" i="10"/>
  <c r="N180" i="10" s="1"/>
  <c r="K180" i="10"/>
  <c r="J180" i="10"/>
  <c r="I180" i="10"/>
  <c r="M179" i="10"/>
  <c r="N179" i="10" s="1"/>
  <c r="K179" i="10"/>
  <c r="J179" i="10"/>
  <c r="I179" i="10"/>
  <c r="M178" i="10"/>
  <c r="N178" i="10" s="1"/>
  <c r="K178" i="10"/>
  <c r="J178" i="10"/>
  <c r="I178" i="10"/>
  <c r="M177" i="10"/>
  <c r="N177" i="10" s="1"/>
  <c r="K177" i="10"/>
  <c r="J177" i="10"/>
  <c r="I177" i="10"/>
  <c r="M176" i="10"/>
  <c r="N176" i="10" s="1"/>
  <c r="K176" i="10"/>
  <c r="J176" i="10"/>
  <c r="I176" i="10"/>
  <c r="M175" i="10"/>
  <c r="N175" i="10" s="1"/>
  <c r="K175" i="10"/>
  <c r="J175" i="10"/>
  <c r="I175" i="10"/>
  <c r="M174" i="10"/>
  <c r="N174" i="10" s="1"/>
  <c r="K174" i="10"/>
  <c r="J174" i="10"/>
  <c r="I174" i="10"/>
  <c r="M173" i="10"/>
  <c r="N173" i="10" s="1"/>
  <c r="K173" i="10"/>
  <c r="J173" i="10"/>
  <c r="I173" i="10"/>
  <c r="M172" i="10"/>
  <c r="N172" i="10" s="1"/>
  <c r="K172" i="10"/>
  <c r="J172" i="10"/>
  <c r="I172" i="10"/>
  <c r="M171" i="10"/>
  <c r="N171" i="10" s="1"/>
  <c r="K171" i="10"/>
  <c r="J171" i="10"/>
  <c r="I171" i="10"/>
  <c r="M170" i="10"/>
  <c r="N170" i="10" s="1"/>
  <c r="K170" i="10"/>
  <c r="J170" i="10"/>
  <c r="I170" i="10"/>
  <c r="M169" i="10"/>
  <c r="N169" i="10" s="1"/>
  <c r="K169" i="10"/>
  <c r="J169" i="10"/>
  <c r="I169" i="10"/>
  <c r="M168" i="10"/>
  <c r="N168" i="10" s="1"/>
  <c r="K168" i="10"/>
  <c r="J168" i="10"/>
  <c r="I168" i="10"/>
  <c r="M167" i="10"/>
  <c r="N167" i="10" s="1"/>
  <c r="K167" i="10"/>
  <c r="J167" i="10"/>
  <c r="I167" i="10"/>
  <c r="M166" i="10"/>
  <c r="N166" i="10" s="1"/>
  <c r="K166" i="10"/>
  <c r="J166" i="10"/>
  <c r="I166" i="10"/>
  <c r="M165" i="10"/>
  <c r="N165" i="10" s="1"/>
  <c r="K165" i="10"/>
  <c r="J165" i="10"/>
  <c r="I165" i="10"/>
  <c r="M164" i="10"/>
  <c r="N164" i="10" s="1"/>
  <c r="K164" i="10"/>
  <c r="J164" i="10"/>
  <c r="I164" i="10"/>
  <c r="M163" i="10"/>
  <c r="N163" i="10" s="1"/>
  <c r="K163" i="10"/>
  <c r="J163" i="10"/>
  <c r="I163" i="10"/>
  <c r="M162" i="10"/>
  <c r="N162" i="10" s="1"/>
  <c r="K162" i="10"/>
  <c r="J162" i="10"/>
  <c r="I162" i="10"/>
  <c r="M161" i="10"/>
  <c r="N161" i="10" s="1"/>
  <c r="K161" i="10"/>
  <c r="J161" i="10"/>
  <c r="I161" i="10"/>
  <c r="M160" i="10"/>
  <c r="N160" i="10" s="1"/>
  <c r="K160" i="10"/>
  <c r="J160" i="10"/>
  <c r="I160" i="10"/>
  <c r="M159" i="10"/>
  <c r="N159" i="10" s="1"/>
  <c r="K159" i="10"/>
  <c r="J159" i="10"/>
  <c r="I159" i="10"/>
  <c r="M158" i="10"/>
  <c r="N158" i="10" s="1"/>
  <c r="K158" i="10"/>
  <c r="J158" i="10"/>
  <c r="I158" i="10"/>
  <c r="M157" i="10"/>
  <c r="N157" i="10" s="1"/>
  <c r="K157" i="10"/>
  <c r="J157" i="10"/>
  <c r="I157" i="10"/>
  <c r="M156" i="10"/>
  <c r="N156" i="10" s="1"/>
  <c r="K156" i="10"/>
  <c r="J156" i="10"/>
  <c r="I156" i="10"/>
  <c r="M155" i="10"/>
  <c r="N155" i="10" s="1"/>
  <c r="K155" i="10"/>
  <c r="J155" i="10"/>
  <c r="I155" i="10"/>
  <c r="M154" i="10"/>
  <c r="N154" i="10" s="1"/>
  <c r="K154" i="10"/>
  <c r="J154" i="10"/>
  <c r="I154" i="10"/>
  <c r="M153" i="10"/>
  <c r="N153" i="10" s="1"/>
  <c r="K153" i="10"/>
  <c r="J153" i="10"/>
  <c r="I153" i="10"/>
  <c r="M152" i="10"/>
  <c r="N152" i="10" s="1"/>
  <c r="K152" i="10"/>
  <c r="J152" i="10"/>
  <c r="I152" i="10"/>
  <c r="M151" i="10"/>
  <c r="N151" i="10" s="1"/>
  <c r="K151" i="10"/>
  <c r="J151" i="10"/>
  <c r="I151" i="10"/>
  <c r="M150" i="10"/>
  <c r="N150" i="10" s="1"/>
  <c r="K150" i="10"/>
  <c r="J150" i="10"/>
  <c r="I150" i="10"/>
  <c r="M149" i="10"/>
  <c r="N149" i="10" s="1"/>
  <c r="K149" i="10"/>
  <c r="J149" i="10"/>
  <c r="I149" i="10"/>
  <c r="M148" i="10"/>
  <c r="N148" i="10" s="1"/>
  <c r="K148" i="10"/>
  <c r="J148" i="10"/>
  <c r="I148" i="10"/>
  <c r="M147" i="10"/>
  <c r="N147" i="10" s="1"/>
  <c r="K147" i="10"/>
  <c r="J147" i="10"/>
  <c r="I147" i="10"/>
  <c r="M146" i="10"/>
  <c r="N146" i="10" s="1"/>
  <c r="K146" i="10"/>
  <c r="J146" i="10"/>
  <c r="I146" i="10"/>
  <c r="M145" i="10"/>
  <c r="N145" i="10" s="1"/>
  <c r="K145" i="10"/>
  <c r="J145" i="10"/>
  <c r="I145" i="10"/>
  <c r="M144" i="10"/>
  <c r="N144" i="10" s="1"/>
  <c r="K144" i="10"/>
  <c r="J144" i="10"/>
  <c r="I144" i="10"/>
  <c r="M143" i="10"/>
  <c r="N143" i="10" s="1"/>
  <c r="K143" i="10"/>
  <c r="J143" i="10"/>
  <c r="I143" i="10"/>
  <c r="M142" i="10"/>
  <c r="N142" i="10" s="1"/>
  <c r="K142" i="10"/>
  <c r="J142" i="10"/>
  <c r="I142" i="10"/>
  <c r="M141" i="10"/>
  <c r="N141" i="10" s="1"/>
  <c r="K141" i="10"/>
  <c r="J141" i="10"/>
  <c r="I141" i="10"/>
  <c r="M140" i="10"/>
  <c r="N140" i="10" s="1"/>
  <c r="K140" i="10"/>
  <c r="J140" i="10"/>
  <c r="I140" i="10"/>
  <c r="M139" i="10"/>
  <c r="N139" i="10" s="1"/>
  <c r="K139" i="10"/>
  <c r="J139" i="10"/>
  <c r="I139" i="10"/>
  <c r="M138" i="10"/>
  <c r="N138" i="10" s="1"/>
  <c r="K138" i="10"/>
  <c r="J138" i="10"/>
  <c r="I138" i="10"/>
  <c r="M137" i="10"/>
  <c r="N137" i="10" s="1"/>
  <c r="K137" i="10"/>
  <c r="J137" i="10"/>
  <c r="I137" i="10"/>
  <c r="M136" i="10"/>
  <c r="N136" i="10" s="1"/>
  <c r="K136" i="10"/>
  <c r="J136" i="10"/>
  <c r="I136" i="10"/>
  <c r="M135" i="10"/>
  <c r="N135" i="10" s="1"/>
  <c r="K135" i="10"/>
  <c r="J135" i="10"/>
  <c r="I135" i="10"/>
  <c r="M134" i="10"/>
  <c r="N134" i="10" s="1"/>
  <c r="K134" i="10"/>
  <c r="J134" i="10"/>
  <c r="I134" i="10"/>
  <c r="M133" i="10"/>
  <c r="N133" i="10" s="1"/>
  <c r="K133" i="10"/>
  <c r="J133" i="10"/>
  <c r="I133" i="10"/>
  <c r="M132" i="10"/>
  <c r="N132" i="10" s="1"/>
  <c r="K132" i="10"/>
  <c r="J132" i="10"/>
  <c r="I132" i="10"/>
  <c r="M131" i="10"/>
  <c r="N131" i="10" s="1"/>
  <c r="K131" i="10"/>
  <c r="J131" i="10"/>
  <c r="I131" i="10"/>
  <c r="M130" i="10"/>
  <c r="N130" i="10" s="1"/>
  <c r="K130" i="10"/>
  <c r="J130" i="10"/>
  <c r="I130" i="10"/>
  <c r="M129" i="10"/>
  <c r="N129" i="10" s="1"/>
  <c r="K129" i="10"/>
  <c r="J129" i="10"/>
  <c r="I129" i="10"/>
  <c r="M128" i="10"/>
  <c r="N128" i="10" s="1"/>
  <c r="K128" i="10"/>
  <c r="J128" i="10"/>
  <c r="I128" i="10"/>
  <c r="M127" i="10"/>
  <c r="N127" i="10" s="1"/>
  <c r="K127" i="10"/>
  <c r="J127" i="10"/>
  <c r="I127" i="10"/>
  <c r="M126" i="10"/>
  <c r="N126" i="10" s="1"/>
  <c r="K126" i="10"/>
  <c r="J126" i="10"/>
  <c r="I126" i="10"/>
  <c r="M125" i="10"/>
  <c r="N125" i="10" s="1"/>
  <c r="K125" i="10"/>
  <c r="J125" i="10"/>
  <c r="I125" i="10"/>
  <c r="M124" i="10"/>
  <c r="N124" i="10" s="1"/>
  <c r="K124" i="10"/>
  <c r="J124" i="10"/>
  <c r="I124" i="10"/>
  <c r="M123" i="10"/>
  <c r="N123" i="10" s="1"/>
  <c r="K123" i="10"/>
  <c r="J123" i="10"/>
  <c r="I123" i="10"/>
  <c r="M122" i="10"/>
  <c r="N122" i="10" s="1"/>
  <c r="K122" i="10"/>
  <c r="J122" i="10"/>
  <c r="I122" i="10"/>
  <c r="M121" i="10"/>
  <c r="N121" i="10" s="1"/>
  <c r="K121" i="10"/>
  <c r="J121" i="10"/>
  <c r="I121" i="10"/>
  <c r="M120" i="10"/>
  <c r="N120" i="10" s="1"/>
  <c r="K120" i="10"/>
  <c r="J120" i="10"/>
  <c r="I120" i="10"/>
  <c r="M119" i="10"/>
  <c r="N119" i="10" s="1"/>
  <c r="K119" i="10"/>
  <c r="J119" i="10"/>
  <c r="I119" i="10"/>
  <c r="M118" i="10"/>
  <c r="N118" i="10" s="1"/>
  <c r="K118" i="10"/>
  <c r="J118" i="10"/>
  <c r="I118" i="10"/>
  <c r="M117" i="10"/>
  <c r="N117" i="10" s="1"/>
  <c r="K117" i="10"/>
  <c r="J117" i="10"/>
  <c r="I117" i="10"/>
  <c r="M116" i="10"/>
  <c r="N116" i="10" s="1"/>
  <c r="K116" i="10"/>
  <c r="J116" i="10"/>
  <c r="I116" i="10"/>
  <c r="M115" i="10"/>
  <c r="N115" i="10" s="1"/>
  <c r="K115" i="10"/>
  <c r="J115" i="10"/>
  <c r="I115" i="10"/>
  <c r="M114" i="10"/>
  <c r="N114" i="10" s="1"/>
  <c r="K114" i="10"/>
  <c r="J114" i="10"/>
  <c r="I114" i="10"/>
  <c r="M113" i="10"/>
  <c r="N113" i="10" s="1"/>
  <c r="K113" i="10"/>
  <c r="J113" i="10"/>
  <c r="I113" i="10"/>
  <c r="M112" i="10"/>
  <c r="N112" i="10" s="1"/>
  <c r="K112" i="10"/>
  <c r="J112" i="10"/>
  <c r="I112" i="10"/>
  <c r="M111" i="10"/>
  <c r="N111" i="10" s="1"/>
  <c r="K111" i="10"/>
  <c r="J111" i="10"/>
  <c r="I111" i="10"/>
  <c r="M110" i="10"/>
  <c r="N110" i="10" s="1"/>
  <c r="K110" i="10"/>
  <c r="J110" i="10"/>
  <c r="I110" i="10"/>
  <c r="M109" i="10"/>
  <c r="N109" i="10" s="1"/>
  <c r="K109" i="10"/>
  <c r="J109" i="10"/>
  <c r="I109" i="10"/>
  <c r="M108" i="10"/>
  <c r="N108" i="10" s="1"/>
  <c r="K108" i="10"/>
  <c r="J108" i="10"/>
  <c r="I108" i="10"/>
  <c r="M107" i="10"/>
  <c r="N107" i="10" s="1"/>
  <c r="K107" i="10"/>
  <c r="J107" i="10"/>
  <c r="I107" i="10"/>
  <c r="M106" i="10"/>
  <c r="N106" i="10" s="1"/>
  <c r="K106" i="10"/>
  <c r="J106" i="10"/>
  <c r="I106" i="10"/>
  <c r="M105" i="10"/>
  <c r="N105" i="10" s="1"/>
  <c r="K105" i="10"/>
  <c r="J105" i="10"/>
  <c r="I105" i="10"/>
  <c r="M104" i="10"/>
  <c r="N104" i="10" s="1"/>
  <c r="K104" i="10"/>
  <c r="J104" i="10"/>
  <c r="I104" i="10"/>
  <c r="M103" i="10"/>
  <c r="N103" i="10" s="1"/>
  <c r="K103" i="10"/>
  <c r="J103" i="10"/>
  <c r="I103" i="10"/>
  <c r="M102" i="10"/>
  <c r="N102" i="10" s="1"/>
  <c r="K102" i="10"/>
  <c r="J102" i="10"/>
  <c r="I102" i="10"/>
  <c r="M101" i="10"/>
  <c r="N101" i="10" s="1"/>
  <c r="K101" i="10"/>
  <c r="J101" i="10"/>
  <c r="I101" i="10"/>
  <c r="M100" i="10"/>
  <c r="N100" i="10" s="1"/>
  <c r="K100" i="10"/>
  <c r="J100" i="10"/>
  <c r="I100" i="10"/>
  <c r="M99" i="10"/>
  <c r="N99" i="10" s="1"/>
  <c r="K99" i="10"/>
  <c r="J99" i="10"/>
  <c r="I99" i="10"/>
  <c r="M98" i="10"/>
  <c r="N98" i="10" s="1"/>
  <c r="K98" i="10"/>
  <c r="J98" i="10"/>
  <c r="I98" i="10"/>
  <c r="M97" i="10"/>
  <c r="N97" i="10" s="1"/>
  <c r="K97" i="10"/>
  <c r="J97" i="10"/>
  <c r="I97" i="10"/>
  <c r="M96" i="10"/>
  <c r="N96" i="10" s="1"/>
  <c r="K96" i="10"/>
  <c r="J96" i="10"/>
  <c r="I96" i="10"/>
  <c r="M95" i="10"/>
  <c r="N95" i="10" s="1"/>
  <c r="K95" i="10"/>
  <c r="J95" i="10"/>
  <c r="I95" i="10"/>
  <c r="M94" i="10"/>
  <c r="N94" i="10" s="1"/>
  <c r="K94" i="10"/>
  <c r="J94" i="10"/>
  <c r="I94" i="10"/>
  <c r="M93" i="10"/>
  <c r="N93" i="10" s="1"/>
  <c r="K93" i="10"/>
  <c r="J93" i="10"/>
  <c r="I93" i="10"/>
  <c r="M92" i="10"/>
  <c r="N92" i="10" s="1"/>
  <c r="K92" i="10"/>
  <c r="J92" i="10"/>
  <c r="I92" i="10"/>
  <c r="M91" i="10"/>
  <c r="N91" i="10" s="1"/>
  <c r="K91" i="10"/>
  <c r="J91" i="10"/>
  <c r="I91" i="10"/>
  <c r="M90" i="10"/>
  <c r="N90" i="10" s="1"/>
  <c r="K90" i="10"/>
  <c r="J90" i="10"/>
  <c r="I90" i="10"/>
  <c r="M89" i="10"/>
  <c r="N89" i="10" s="1"/>
  <c r="K89" i="10"/>
  <c r="J89" i="10"/>
  <c r="I89" i="10"/>
  <c r="M88" i="10"/>
  <c r="N88" i="10" s="1"/>
  <c r="K88" i="10"/>
  <c r="J88" i="10"/>
  <c r="I88" i="10"/>
  <c r="M87" i="10"/>
  <c r="N87" i="10" s="1"/>
  <c r="K87" i="10"/>
  <c r="J87" i="10"/>
  <c r="I87" i="10"/>
  <c r="M86" i="10"/>
  <c r="N86" i="10" s="1"/>
  <c r="K86" i="10"/>
  <c r="J86" i="10"/>
  <c r="I86" i="10"/>
  <c r="M85" i="10"/>
  <c r="N85" i="10" s="1"/>
  <c r="K85" i="10"/>
  <c r="J85" i="10"/>
  <c r="I85" i="10"/>
  <c r="M84" i="10"/>
  <c r="N84" i="10" s="1"/>
  <c r="K84" i="10"/>
  <c r="J84" i="10"/>
  <c r="I84" i="10"/>
  <c r="M83" i="10"/>
  <c r="N83" i="10" s="1"/>
  <c r="K83" i="10"/>
  <c r="J83" i="10"/>
  <c r="I83" i="10"/>
  <c r="M82" i="10"/>
  <c r="N82" i="10" s="1"/>
  <c r="K82" i="10"/>
  <c r="J82" i="10"/>
  <c r="I82" i="10"/>
  <c r="M81" i="10"/>
  <c r="N81" i="10" s="1"/>
  <c r="K81" i="10"/>
  <c r="J81" i="10"/>
  <c r="I81" i="10"/>
  <c r="M80" i="10"/>
  <c r="N80" i="10" s="1"/>
  <c r="K80" i="10"/>
  <c r="J80" i="10"/>
  <c r="I80" i="10"/>
  <c r="M79" i="10"/>
  <c r="N79" i="10" s="1"/>
  <c r="K79" i="10"/>
  <c r="J79" i="10"/>
  <c r="I79" i="10"/>
  <c r="M78" i="10"/>
  <c r="N78" i="10" s="1"/>
  <c r="K78" i="10"/>
  <c r="J78" i="10"/>
  <c r="I78" i="10"/>
  <c r="M77" i="10"/>
  <c r="N77" i="10" s="1"/>
  <c r="K77" i="10"/>
  <c r="J77" i="10"/>
  <c r="I77" i="10"/>
  <c r="M76" i="10"/>
  <c r="N76" i="10" s="1"/>
  <c r="K76" i="10"/>
  <c r="J76" i="10"/>
  <c r="I76" i="10"/>
  <c r="M75" i="10"/>
  <c r="N75" i="10" s="1"/>
  <c r="K75" i="10"/>
  <c r="J75" i="10"/>
  <c r="I75" i="10"/>
  <c r="M74" i="10"/>
  <c r="N74" i="10" s="1"/>
  <c r="K74" i="10"/>
  <c r="J74" i="10"/>
  <c r="I74" i="10"/>
  <c r="M73" i="10"/>
  <c r="N73" i="10" s="1"/>
  <c r="K73" i="10"/>
  <c r="J73" i="10"/>
  <c r="I73" i="10"/>
  <c r="M72" i="10"/>
  <c r="N72" i="10" s="1"/>
  <c r="K72" i="10"/>
  <c r="J72" i="10"/>
  <c r="I72" i="10"/>
  <c r="M71" i="10"/>
  <c r="N71" i="10" s="1"/>
  <c r="K71" i="10"/>
  <c r="J71" i="10"/>
  <c r="I71" i="10"/>
  <c r="M70" i="10"/>
  <c r="N70" i="10" s="1"/>
  <c r="K70" i="10"/>
  <c r="J70" i="10"/>
  <c r="I70" i="10"/>
  <c r="M69" i="10"/>
  <c r="N69" i="10" s="1"/>
  <c r="K69" i="10"/>
  <c r="J69" i="10"/>
  <c r="I69" i="10"/>
  <c r="M68" i="10"/>
  <c r="N68" i="10" s="1"/>
  <c r="K68" i="10"/>
  <c r="J68" i="10"/>
  <c r="I68" i="10"/>
  <c r="M67" i="10"/>
  <c r="N67" i="10" s="1"/>
  <c r="K67" i="10"/>
  <c r="J67" i="10"/>
  <c r="I67" i="10"/>
  <c r="M66" i="10"/>
  <c r="N66" i="10" s="1"/>
  <c r="K66" i="10"/>
  <c r="J66" i="10"/>
  <c r="I66" i="10"/>
  <c r="M65" i="10"/>
  <c r="N65" i="10" s="1"/>
  <c r="K65" i="10"/>
  <c r="J65" i="10"/>
  <c r="I65" i="10"/>
  <c r="M64" i="10"/>
  <c r="N64" i="10" s="1"/>
  <c r="K64" i="10"/>
  <c r="J64" i="10"/>
  <c r="I64" i="10"/>
  <c r="M63" i="10"/>
  <c r="N63" i="10" s="1"/>
  <c r="K63" i="10"/>
  <c r="J63" i="10"/>
  <c r="I63" i="10"/>
  <c r="M62" i="10"/>
  <c r="N62" i="10" s="1"/>
  <c r="K62" i="10"/>
  <c r="J62" i="10"/>
  <c r="I62" i="10"/>
  <c r="M61" i="10"/>
  <c r="N61" i="10" s="1"/>
  <c r="K61" i="10"/>
  <c r="J61" i="10"/>
  <c r="I61" i="10"/>
  <c r="M60" i="10"/>
  <c r="N60" i="10" s="1"/>
  <c r="K60" i="10"/>
  <c r="J60" i="10"/>
  <c r="I60" i="10"/>
  <c r="M59" i="10"/>
  <c r="N59" i="10" s="1"/>
  <c r="K59" i="10"/>
  <c r="J59" i="10"/>
  <c r="I59" i="10"/>
  <c r="M58" i="10"/>
  <c r="N58" i="10" s="1"/>
  <c r="K58" i="10"/>
  <c r="J58" i="10"/>
  <c r="I58" i="10"/>
  <c r="M57" i="10"/>
  <c r="N57" i="10" s="1"/>
  <c r="K57" i="10"/>
  <c r="J57" i="10"/>
  <c r="I57" i="10"/>
  <c r="M56" i="10"/>
  <c r="N56" i="10" s="1"/>
  <c r="K56" i="10"/>
  <c r="J56" i="10"/>
  <c r="I56" i="10"/>
  <c r="M55" i="10"/>
  <c r="N55" i="10" s="1"/>
  <c r="K55" i="10"/>
  <c r="J55" i="10"/>
  <c r="I55" i="10"/>
  <c r="M54" i="10"/>
  <c r="N54" i="10" s="1"/>
  <c r="K54" i="10"/>
  <c r="J54" i="10"/>
  <c r="I54" i="10"/>
  <c r="M53" i="10"/>
  <c r="N53" i="10" s="1"/>
  <c r="K53" i="10"/>
  <c r="J53" i="10"/>
  <c r="I53" i="10"/>
  <c r="M52" i="10"/>
  <c r="N52" i="10" s="1"/>
  <c r="K52" i="10"/>
  <c r="J52" i="10"/>
  <c r="I52" i="10"/>
  <c r="M51" i="10"/>
  <c r="N51" i="10" s="1"/>
  <c r="K51" i="10"/>
  <c r="J51" i="10"/>
  <c r="I51" i="10"/>
  <c r="M50" i="10"/>
  <c r="N50" i="10" s="1"/>
  <c r="K50" i="10"/>
  <c r="J50" i="10"/>
  <c r="I50" i="10"/>
  <c r="M49" i="10"/>
  <c r="N49" i="10" s="1"/>
  <c r="K49" i="10"/>
  <c r="J49" i="10"/>
  <c r="I49" i="10"/>
  <c r="M48" i="10"/>
  <c r="N48" i="10" s="1"/>
  <c r="K48" i="10"/>
  <c r="J48" i="10"/>
  <c r="I48" i="10"/>
  <c r="M47" i="10"/>
  <c r="N47" i="10" s="1"/>
  <c r="K47" i="10"/>
  <c r="J47" i="10"/>
  <c r="I47" i="10"/>
  <c r="M46" i="10"/>
  <c r="N46" i="10" s="1"/>
  <c r="K46" i="10"/>
  <c r="J46" i="10"/>
  <c r="I46" i="10"/>
  <c r="M45" i="10"/>
  <c r="N45" i="10" s="1"/>
  <c r="K45" i="10"/>
  <c r="J45" i="10"/>
  <c r="I45" i="10"/>
  <c r="M44" i="10"/>
  <c r="N44" i="10" s="1"/>
  <c r="K44" i="10"/>
  <c r="J44" i="10"/>
  <c r="I44" i="10"/>
  <c r="M43" i="10"/>
  <c r="N43" i="10" s="1"/>
  <c r="K43" i="10"/>
  <c r="J43" i="10"/>
  <c r="I43" i="10"/>
  <c r="M42" i="10"/>
  <c r="N42" i="10" s="1"/>
  <c r="K42" i="10"/>
  <c r="J42" i="10"/>
  <c r="I42" i="10"/>
  <c r="M41" i="10"/>
  <c r="N41" i="10" s="1"/>
  <c r="K41" i="10"/>
  <c r="J41" i="10"/>
  <c r="I41" i="10"/>
  <c r="M40" i="10"/>
  <c r="N40" i="10" s="1"/>
  <c r="K40" i="10"/>
  <c r="J40" i="10"/>
  <c r="I40" i="10"/>
  <c r="M39" i="10"/>
  <c r="N39" i="10" s="1"/>
  <c r="K39" i="10"/>
  <c r="J39" i="10"/>
  <c r="I39" i="10"/>
  <c r="M38" i="10"/>
  <c r="N38" i="10" s="1"/>
  <c r="K38" i="10"/>
  <c r="J38" i="10"/>
  <c r="I38" i="10"/>
  <c r="M37" i="10"/>
  <c r="N37" i="10" s="1"/>
  <c r="K37" i="10"/>
  <c r="J37" i="10"/>
  <c r="I37" i="10"/>
  <c r="M36" i="10"/>
  <c r="N36" i="10" s="1"/>
  <c r="K36" i="10"/>
  <c r="J36" i="10"/>
  <c r="I36" i="10"/>
  <c r="M35" i="10"/>
  <c r="N35" i="10" s="1"/>
  <c r="K35" i="10"/>
  <c r="J35" i="10"/>
  <c r="I35" i="10"/>
  <c r="M34" i="10"/>
  <c r="N34" i="10" s="1"/>
  <c r="K34" i="10"/>
  <c r="J34" i="10"/>
  <c r="I34" i="10"/>
  <c r="M33" i="10"/>
  <c r="N33" i="10" s="1"/>
  <c r="K33" i="10"/>
  <c r="J33" i="10"/>
  <c r="I33" i="10"/>
  <c r="M32" i="10"/>
  <c r="N32" i="10" s="1"/>
  <c r="K32" i="10"/>
  <c r="J32" i="10"/>
  <c r="I32" i="10"/>
  <c r="M31" i="10"/>
  <c r="N31" i="10" s="1"/>
  <c r="K31" i="10"/>
  <c r="J31" i="10"/>
  <c r="I31" i="10"/>
  <c r="M30" i="10"/>
  <c r="N30" i="10" s="1"/>
  <c r="K30" i="10"/>
  <c r="J30" i="10"/>
  <c r="I30" i="10"/>
  <c r="M29" i="10"/>
  <c r="N29" i="10" s="1"/>
  <c r="K29" i="10"/>
  <c r="J29" i="10"/>
  <c r="I29" i="10"/>
  <c r="M28" i="10"/>
  <c r="N28" i="10" s="1"/>
  <c r="K28" i="10"/>
  <c r="J28" i="10"/>
  <c r="I28" i="10"/>
  <c r="M27" i="10"/>
  <c r="N27" i="10" s="1"/>
  <c r="K27" i="10"/>
  <c r="J27" i="10"/>
  <c r="I27" i="10"/>
  <c r="M26" i="10"/>
  <c r="N26" i="10" s="1"/>
  <c r="K26" i="10"/>
  <c r="J26" i="10"/>
  <c r="I26" i="10"/>
  <c r="M25" i="10"/>
  <c r="N25" i="10" s="1"/>
  <c r="K25" i="10"/>
  <c r="J25" i="10"/>
  <c r="I25" i="10"/>
  <c r="M24" i="10"/>
  <c r="N24" i="10" s="1"/>
  <c r="K24" i="10"/>
  <c r="J24" i="10"/>
  <c r="I24" i="10"/>
  <c r="M23" i="10"/>
  <c r="N23" i="10" s="1"/>
  <c r="K23" i="10"/>
  <c r="J23" i="10"/>
  <c r="I23" i="10"/>
  <c r="M22" i="10"/>
  <c r="N22" i="10" s="1"/>
  <c r="K22" i="10"/>
  <c r="J22" i="10"/>
  <c r="I22" i="10"/>
  <c r="M21" i="10"/>
  <c r="N21" i="10" s="1"/>
  <c r="K21" i="10"/>
  <c r="J21" i="10"/>
  <c r="I21" i="10"/>
  <c r="M20" i="10"/>
  <c r="N20" i="10" s="1"/>
  <c r="K20" i="10"/>
  <c r="J20" i="10"/>
  <c r="I20" i="10"/>
  <c r="M19" i="10"/>
  <c r="N19" i="10" s="1"/>
  <c r="K19" i="10"/>
  <c r="J19" i="10"/>
  <c r="I19" i="10"/>
  <c r="M18" i="10"/>
  <c r="N18" i="10" s="1"/>
  <c r="K18" i="10"/>
  <c r="J18" i="10"/>
  <c r="I18" i="10"/>
  <c r="M17" i="10"/>
  <c r="N17" i="10" s="1"/>
  <c r="K17" i="10"/>
  <c r="J17" i="10"/>
  <c r="I17" i="10"/>
  <c r="M16" i="10"/>
  <c r="N16" i="10" s="1"/>
  <c r="K16" i="10"/>
  <c r="J16" i="10"/>
  <c r="I16" i="10"/>
  <c r="M15" i="10"/>
  <c r="N15" i="10" s="1"/>
  <c r="K15" i="10"/>
  <c r="J15" i="10"/>
  <c r="I15" i="10"/>
  <c r="M14" i="10"/>
  <c r="N14" i="10" s="1"/>
  <c r="K14" i="10"/>
  <c r="J14" i="10"/>
  <c r="I14" i="10"/>
  <c r="M13" i="10"/>
  <c r="N13" i="10" s="1"/>
  <c r="K13" i="10"/>
  <c r="J13" i="10"/>
  <c r="I13" i="10"/>
  <c r="M12" i="10"/>
  <c r="N12" i="10" s="1"/>
  <c r="K12" i="10"/>
  <c r="J12" i="10"/>
  <c r="I12" i="10"/>
  <c r="M11" i="10"/>
  <c r="N11" i="10" s="1"/>
  <c r="K11" i="10"/>
  <c r="J11" i="10"/>
  <c r="I11" i="10"/>
  <c r="M10" i="10"/>
  <c r="N10" i="10" s="1"/>
  <c r="K10" i="10"/>
  <c r="J10" i="10"/>
  <c r="I10" i="10"/>
  <c r="M9" i="10"/>
  <c r="N9" i="10" s="1"/>
  <c r="K9" i="10"/>
  <c r="J9" i="10"/>
  <c r="I9" i="10"/>
  <c r="M8" i="10"/>
  <c r="N8" i="10" s="1"/>
  <c r="K8" i="10"/>
  <c r="J8" i="10"/>
  <c r="I8" i="10"/>
  <c r="M7" i="10"/>
  <c r="N7" i="10" s="1"/>
  <c r="K7" i="10"/>
  <c r="J7" i="10"/>
  <c r="I7" i="10"/>
  <c r="M6" i="10"/>
  <c r="N6" i="10" s="1"/>
  <c r="K6" i="10"/>
  <c r="J6" i="10"/>
  <c r="I6" i="10"/>
  <c r="M5" i="10"/>
  <c r="N5" i="10" s="1"/>
  <c r="K5" i="10"/>
  <c r="J5" i="10"/>
  <c r="I5" i="10"/>
  <c r="M4" i="10"/>
  <c r="N4" i="10" s="1"/>
  <c r="K4" i="10"/>
  <c r="J4" i="10"/>
  <c r="I4" i="10"/>
  <c r="M3" i="10"/>
  <c r="N3" i="10" s="1"/>
  <c r="K3" i="10"/>
  <c r="J3" i="10"/>
  <c r="I3" i="10"/>
  <c r="M2" i="10"/>
  <c r="N2" i="10" s="1"/>
  <c r="K2" i="10"/>
  <c r="J2" i="10"/>
  <c r="I2" i="10"/>
  <c r="L3" i="4"/>
  <c r="M3" i="4" s="1"/>
  <c r="L4" i="4"/>
  <c r="M4" i="4" s="1"/>
  <c r="L5" i="4"/>
  <c r="M5" i="4" s="1"/>
  <c r="L6" i="4"/>
  <c r="M6" i="4" s="1"/>
  <c r="L7" i="4"/>
  <c r="M7" i="4" s="1"/>
  <c r="L8" i="4"/>
  <c r="M8" i="4" s="1"/>
  <c r="L9" i="4"/>
  <c r="M9" i="4" s="1"/>
  <c r="L10" i="4"/>
  <c r="M10" i="4" s="1"/>
  <c r="L11" i="4"/>
  <c r="M11" i="4" s="1"/>
  <c r="L12" i="4"/>
  <c r="M12" i="4" s="1"/>
  <c r="L13" i="4"/>
  <c r="M13" i="4" s="1"/>
  <c r="L14" i="4"/>
  <c r="M14" i="4" s="1"/>
  <c r="L15" i="4"/>
  <c r="M15" i="4" s="1"/>
  <c r="L16" i="4"/>
  <c r="M16" i="4" s="1"/>
  <c r="L17" i="4"/>
  <c r="M17" i="4" s="1"/>
  <c r="L18" i="4"/>
  <c r="M18" i="4" s="1"/>
  <c r="L19" i="4"/>
  <c r="M19" i="4" s="1"/>
  <c r="L20" i="4"/>
  <c r="M20" i="4" s="1"/>
  <c r="L21" i="4"/>
  <c r="M21" i="4" s="1"/>
  <c r="L22" i="4"/>
  <c r="M22" i="4" s="1"/>
  <c r="L23" i="4"/>
  <c r="M23" i="4" s="1"/>
  <c r="L24" i="4"/>
  <c r="M24" i="4" s="1"/>
  <c r="L25" i="4"/>
  <c r="M25" i="4" s="1"/>
  <c r="L26" i="4"/>
  <c r="M26" i="4" s="1"/>
  <c r="L27" i="4"/>
  <c r="M27" i="4" s="1"/>
  <c r="L28" i="4"/>
  <c r="M28" i="4" s="1"/>
  <c r="L29" i="4"/>
  <c r="M29" i="4" s="1"/>
  <c r="L30" i="4"/>
  <c r="M30" i="4" s="1"/>
  <c r="L31" i="4"/>
  <c r="M31" i="4" s="1"/>
  <c r="L32" i="4"/>
  <c r="M32" i="4" s="1"/>
  <c r="L33" i="4"/>
  <c r="M33" i="4" s="1"/>
  <c r="L34" i="4"/>
  <c r="M34" i="4" s="1"/>
  <c r="L35" i="4"/>
  <c r="M35" i="4" s="1"/>
  <c r="L36" i="4"/>
  <c r="M36" i="4" s="1"/>
  <c r="L37" i="4"/>
  <c r="M37" i="4" s="1"/>
  <c r="L38" i="4"/>
  <c r="M38" i="4" s="1"/>
  <c r="L39" i="4"/>
  <c r="M39" i="4" s="1"/>
  <c r="L40" i="4"/>
  <c r="M40" i="4" s="1"/>
  <c r="L41" i="4"/>
  <c r="M41" i="4" s="1"/>
  <c r="L42" i="4"/>
  <c r="M42" i="4" s="1"/>
  <c r="L43" i="4"/>
  <c r="M43" i="4" s="1"/>
  <c r="L44" i="4"/>
  <c r="M44" i="4" s="1"/>
  <c r="L45" i="4"/>
  <c r="M45" i="4" s="1"/>
  <c r="L46" i="4"/>
  <c r="M46" i="4" s="1"/>
  <c r="L47" i="4"/>
  <c r="M47" i="4" s="1"/>
  <c r="L48" i="4"/>
  <c r="M48" i="4" s="1"/>
  <c r="L49" i="4"/>
  <c r="M49" i="4" s="1"/>
  <c r="L50" i="4"/>
  <c r="M50" i="4" s="1"/>
  <c r="L51" i="4"/>
  <c r="M51" i="4" s="1"/>
  <c r="L52" i="4"/>
  <c r="M52" i="4" s="1"/>
  <c r="L53" i="4"/>
  <c r="M53" i="4" s="1"/>
  <c r="L54" i="4"/>
  <c r="M54" i="4" s="1"/>
  <c r="L55" i="4"/>
  <c r="M55" i="4" s="1"/>
  <c r="L56" i="4"/>
  <c r="M56" i="4" s="1"/>
  <c r="L57" i="4"/>
  <c r="M57" i="4" s="1"/>
  <c r="L58" i="4"/>
  <c r="M58" i="4" s="1"/>
  <c r="L59" i="4"/>
  <c r="M59" i="4" s="1"/>
  <c r="L60" i="4"/>
  <c r="M60" i="4" s="1"/>
  <c r="L61" i="4"/>
  <c r="M61" i="4" s="1"/>
  <c r="L62" i="4"/>
  <c r="M62" i="4" s="1"/>
  <c r="L63" i="4"/>
  <c r="M63" i="4" s="1"/>
  <c r="L64" i="4"/>
  <c r="M64" i="4" s="1"/>
  <c r="L65" i="4"/>
  <c r="M65" i="4" s="1"/>
  <c r="L66" i="4"/>
  <c r="M66" i="4" s="1"/>
  <c r="L67" i="4"/>
  <c r="M67" i="4" s="1"/>
  <c r="L68" i="4"/>
  <c r="M68" i="4" s="1"/>
  <c r="L69" i="4"/>
  <c r="M69" i="4" s="1"/>
  <c r="L70" i="4"/>
  <c r="M70" i="4" s="1"/>
  <c r="L71" i="4"/>
  <c r="M71" i="4" s="1"/>
  <c r="L72" i="4"/>
  <c r="M72" i="4" s="1"/>
  <c r="L73" i="4"/>
  <c r="M73" i="4" s="1"/>
  <c r="L74" i="4"/>
  <c r="M74" i="4" s="1"/>
  <c r="L75" i="4"/>
  <c r="M75" i="4" s="1"/>
  <c r="L76" i="4"/>
  <c r="M76" i="4" s="1"/>
  <c r="L77" i="4"/>
  <c r="M77" i="4" s="1"/>
  <c r="L78" i="4"/>
  <c r="M78" i="4" s="1"/>
  <c r="L79" i="4"/>
  <c r="M79" i="4" s="1"/>
  <c r="L80" i="4"/>
  <c r="M80" i="4" s="1"/>
  <c r="L81" i="4"/>
  <c r="M81" i="4" s="1"/>
  <c r="L82" i="4"/>
  <c r="M82" i="4" s="1"/>
  <c r="L83" i="4"/>
  <c r="M83" i="4" s="1"/>
  <c r="L84" i="4"/>
  <c r="M84" i="4" s="1"/>
  <c r="L85" i="4"/>
  <c r="M85" i="4" s="1"/>
  <c r="L86" i="4"/>
  <c r="M86" i="4" s="1"/>
  <c r="L87" i="4"/>
  <c r="M87" i="4" s="1"/>
  <c r="L88" i="4"/>
  <c r="M88" i="4" s="1"/>
  <c r="L89" i="4"/>
  <c r="M89" i="4" s="1"/>
  <c r="L90" i="4"/>
  <c r="M90" i="4" s="1"/>
  <c r="L91" i="4"/>
  <c r="M91" i="4" s="1"/>
  <c r="L92" i="4"/>
  <c r="M92" i="4" s="1"/>
  <c r="L93" i="4"/>
  <c r="M93" i="4" s="1"/>
  <c r="L94" i="4"/>
  <c r="M94" i="4" s="1"/>
  <c r="L95" i="4"/>
  <c r="M95" i="4" s="1"/>
  <c r="L96" i="4"/>
  <c r="M96" i="4" s="1"/>
  <c r="L97" i="4"/>
  <c r="M97" i="4" s="1"/>
  <c r="L98" i="4"/>
  <c r="M98" i="4" s="1"/>
  <c r="L99" i="4"/>
  <c r="M99" i="4" s="1"/>
  <c r="L100" i="4"/>
  <c r="M100" i="4" s="1"/>
  <c r="L101" i="4"/>
  <c r="M101" i="4" s="1"/>
  <c r="L102" i="4"/>
  <c r="M102" i="4" s="1"/>
  <c r="L103" i="4"/>
  <c r="M103" i="4" s="1"/>
  <c r="L104" i="4"/>
  <c r="M104" i="4" s="1"/>
  <c r="L105" i="4"/>
  <c r="M105" i="4" s="1"/>
  <c r="L106" i="4"/>
  <c r="M106" i="4" s="1"/>
  <c r="L107" i="4"/>
  <c r="M107" i="4" s="1"/>
  <c r="L108" i="4"/>
  <c r="M108" i="4" s="1"/>
  <c r="L109" i="4"/>
  <c r="M109" i="4" s="1"/>
  <c r="L110" i="4"/>
  <c r="M110" i="4" s="1"/>
  <c r="L111" i="4"/>
  <c r="M111" i="4" s="1"/>
  <c r="L112" i="4"/>
  <c r="M112" i="4" s="1"/>
  <c r="L113" i="4"/>
  <c r="M113" i="4" s="1"/>
  <c r="L114" i="4"/>
  <c r="M114" i="4" s="1"/>
  <c r="L115" i="4"/>
  <c r="M115" i="4" s="1"/>
  <c r="L116" i="4"/>
  <c r="M116" i="4" s="1"/>
  <c r="L117" i="4"/>
  <c r="M117" i="4" s="1"/>
  <c r="L118" i="4"/>
  <c r="M118" i="4" s="1"/>
  <c r="L119" i="4"/>
  <c r="M119" i="4" s="1"/>
  <c r="L120" i="4"/>
  <c r="M120" i="4" s="1"/>
  <c r="L121" i="4"/>
  <c r="M121" i="4" s="1"/>
  <c r="L122" i="4"/>
  <c r="M122" i="4" s="1"/>
  <c r="L123" i="4"/>
  <c r="M123" i="4" s="1"/>
  <c r="L124" i="4"/>
  <c r="M124" i="4" s="1"/>
  <c r="L125" i="4"/>
  <c r="M125" i="4" s="1"/>
  <c r="L126" i="4"/>
  <c r="M126" i="4" s="1"/>
  <c r="L127" i="4"/>
  <c r="M127" i="4" s="1"/>
  <c r="L128" i="4"/>
  <c r="M128" i="4" s="1"/>
  <c r="L129" i="4"/>
  <c r="M129" i="4" s="1"/>
  <c r="L130" i="4"/>
  <c r="M130" i="4" s="1"/>
  <c r="L131" i="4"/>
  <c r="M131" i="4" s="1"/>
  <c r="L132" i="4"/>
  <c r="M132" i="4" s="1"/>
  <c r="L133" i="4"/>
  <c r="M133" i="4" s="1"/>
  <c r="L134" i="4"/>
  <c r="M134" i="4" s="1"/>
  <c r="L135" i="4"/>
  <c r="M135" i="4" s="1"/>
  <c r="L136" i="4"/>
  <c r="M136" i="4" s="1"/>
  <c r="L137" i="4"/>
  <c r="M137" i="4" s="1"/>
  <c r="L138" i="4"/>
  <c r="M138" i="4" s="1"/>
  <c r="L139" i="4"/>
  <c r="M139" i="4" s="1"/>
  <c r="L140" i="4"/>
  <c r="M140" i="4" s="1"/>
  <c r="L141" i="4"/>
  <c r="M141" i="4" s="1"/>
  <c r="L142" i="4"/>
  <c r="M142" i="4" s="1"/>
  <c r="L143" i="4"/>
  <c r="M143" i="4" s="1"/>
  <c r="L144" i="4"/>
  <c r="M144" i="4" s="1"/>
  <c r="L145" i="4"/>
  <c r="M145" i="4" s="1"/>
  <c r="L146" i="4"/>
  <c r="M146" i="4" s="1"/>
  <c r="L147" i="4"/>
  <c r="M147" i="4" s="1"/>
  <c r="L148" i="4"/>
  <c r="M148" i="4" s="1"/>
  <c r="L149" i="4"/>
  <c r="M149" i="4" s="1"/>
  <c r="L150" i="4"/>
  <c r="M150" i="4" s="1"/>
  <c r="L151" i="4"/>
  <c r="M151" i="4" s="1"/>
  <c r="L152" i="4"/>
  <c r="M152" i="4" s="1"/>
  <c r="L153" i="4"/>
  <c r="M153" i="4" s="1"/>
  <c r="L154" i="4"/>
  <c r="M154" i="4" s="1"/>
  <c r="L155" i="4"/>
  <c r="M155" i="4" s="1"/>
  <c r="L156" i="4"/>
  <c r="M156" i="4" s="1"/>
  <c r="L157" i="4"/>
  <c r="M157" i="4" s="1"/>
  <c r="L158" i="4"/>
  <c r="M158" i="4" s="1"/>
  <c r="L159" i="4"/>
  <c r="M159" i="4" s="1"/>
  <c r="L160" i="4"/>
  <c r="M160" i="4" s="1"/>
  <c r="L161" i="4"/>
  <c r="M161" i="4" s="1"/>
  <c r="L162" i="4"/>
  <c r="M162" i="4" s="1"/>
  <c r="L163" i="4"/>
  <c r="M163" i="4" s="1"/>
  <c r="L164" i="4"/>
  <c r="M164" i="4" s="1"/>
  <c r="L165" i="4"/>
  <c r="M165" i="4" s="1"/>
  <c r="L166" i="4"/>
  <c r="M166" i="4" s="1"/>
  <c r="L167" i="4"/>
  <c r="M167" i="4" s="1"/>
  <c r="L168" i="4"/>
  <c r="M168" i="4" s="1"/>
  <c r="L169" i="4"/>
  <c r="M169" i="4" s="1"/>
  <c r="L170" i="4"/>
  <c r="M170" i="4" s="1"/>
  <c r="L171" i="4"/>
  <c r="M171" i="4" s="1"/>
  <c r="L172" i="4"/>
  <c r="M172" i="4" s="1"/>
  <c r="L173" i="4"/>
  <c r="M173" i="4" s="1"/>
  <c r="L174" i="4"/>
  <c r="M174" i="4" s="1"/>
  <c r="L175" i="4"/>
  <c r="M175" i="4" s="1"/>
  <c r="L176" i="4"/>
  <c r="M176" i="4" s="1"/>
  <c r="L177" i="4"/>
  <c r="M177" i="4" s="1"/>
  <c r="L178" i="4"/>
  <c r="M178" i="4" s="1"/>
  <c r="L179" i="4"/>
  <c r="M179" i="4" s="1"/>
  <c r="L180" i="4"/>
  <c r="M180" i="4" s="1"/>
  <c r="L181" i="4"/>
  <c r="M181" i="4" s="1"/>
  <c r="L182" i="4"/>
  <c r="M182" i="4" s="1"/>
  <c r="L183" i="4"/>
  <c r="M183" i="4" s="1"/>
  <c r="L184" i="4"/>
  <c r="M184" i="4" s="1"/>
  <c r="L185" i="4"/>
  <c r="M185" i="4" s="1"/>
  <c r="L186" i="4"/>
  <c r="M186" i="4" s="1"/>
  <c r="L187" i="4"/>
  <c r="M187" i="4" s="1"/>
  <c r="L188" i="4"/>
  <c r="M188" i="4" s="1"/>
  <c r="L189" i="4"/>
  <c r="M189" i="4" s="1"/>
  <c r="L190" i="4"/>
  <c r="M190" i="4" s="1"/>
  <c r="L191" i="4"/>
  <c r="M191" i="4" s="1"/>
  <c r="L192" i="4"/>
  <c r="M192" i="4" s="1"/>
  <c r="L193" i="4"/>
  <c r="M193" i="4" s="1"/>
  <c r="L194" i="4"/>
  <c r="M194" i="4" s="1"/>
  <c r="L195" i="4"/>
  <c r="M195" i="4" s="1"/>
  <c r="L196" i="4"/>
  <c r="M196" i="4" s="1"/>
  <c r="L197" i="4"/>
  <c r="M197" i="4" s="1"/>
  <c r="L198" i="4"/>
  <c r="M198" i="4" s="1"/>
  <c r="L199" i="4"/>
  <c r="M199" i="4" s="1"/>
  <c r="L200" i="4"/>
  <c r="M200" i="4" s="1"/>
  <c r="L201" i="4"/>
  <c r="M201" i="4" s="1"/>
  <c r="L202" i="4"/>
  <c r="M202" i="4" s="1"/>
  <c r="L203" i="4"/>
  <c r="M203" i="4" s="1"/>
  <c r="L204" i="4"/>
  <c r="M204" i="4" s="1"/>
  <c r="L205" i="4"/>
  <c r="M205" i="4" s="1"/>
  <c r="L206" i="4"/>
  <c r="M206" i="4" s="1"/>
  <c r="L207" i="4"/>
  <c r="M207" i="4" s="1"/>
  <c r="L208" i="4"/>
  <c r="M208" i="4" s="1"/>
  <c r="L209" i="4"/>
  <c r="M209" i="4" s="1"/>
  <c r="L210" i="4"/>
  <c r="M210" i="4" s="1"/>
  <c r="L211" i="4"/>
  <c r="M211" i="4" s="1"/>
  <c r="L212" i="4"/>
  <c r="M212" i="4" s="1"/>
  <c r="L213" i="4"/>
  <c r="M213" i="4" s="1"/>
  <c r="L214" i="4"/>
  <c r="M214" i="4" s="1"/>
  <c r="L215" i="4"/>
  <c r="M215" i="4" s="1"/>
  <c r="L216" i="4"/>
  <c r="M216" i="4" s="1"/>
  <c r="L217" i="4"/>
  <c r="M217" i="4" s="1"/>
  <c r="L218" i="4"/>
  <c r="M218" i="4" s="1"/>
  <c r="L219" i="4"/>
  <c r="M219" i="4" s="1"/>
  <c r="L220" i="4"/>
  <c r="M220" i="4" s="1"/>
  <c r="L221" i="4"/>
  <c r="M221" i="4" s="1"/>
  <c r="L222" i="4"/>
  <c r="M222" i="4" s="1"/>
  <c r="L223" i="4"/>
  <c r="M223" i="4" s="1"/>
  <c r="L224" i="4"/>
  <c r="M224" i="4" s="1"/>
  <c r="L225" i="4"/>
  <c r="M225" i="4" s="1"/>
  <c r="L226" i="4"/>
  <c r="M226" i="4" s="1"/>
  <c r="L227" i="4"/>
  <c r="M227" i="4" s="1"/>
  <c r="L228" i="4"/>
  <c r="M228" i="4" s="1"/>
  <c r="L229" i="4"/>
  <c r="M229" i="4" s="1"/>
  <c r="L230" i="4"/>
  <c r="M230" i="4" s="1"/>
  <c r="L231" i="4"/>
  <c r="M231" i="4" s="1"/>
  <c r="L232" i="4"/>
  <c r="M232" i="4" s="1"/>
  <c r="L233" i="4"/>
  <c r="M233" i="4" s="1"/>
  <c r="L234" i="4"/>
  <c r="M234" i="4" s="1"/>
  <c r="L235" i="4"/>
  <c r="M235" i="4" s="1"/>
  <c r="L236" i="4"/>
  <c r="M236" i="4" s="1"/>
  <c r="L237" i="4"/>
  <c r="M237" i="4" s="1"/>
  <c r="L238" i="4"/>
  <c r="M238" i="4" s="1"/>
  <c r="L239" i="4"/>
  <c r="M239" i="4" s="1"/>
  <c r="L240" i="4"/>
  <c r="M240" i="4" s="1"/>
  <c r="L241" i="4"/>
  <c r="M241" i="4" s="1"/>
  <c r="L242" i="4"/>
  <c r="M242" i="4" s="1"/>
  <c r="L243" i="4"/>
  <c r="M243" i="4" s="1"/>
  <c r="L244" i="4"/>
  <c r="M244" i="4" s="1"/>
  <c r="L245" i="4"/>
  <c r="M245" i="4" s="1"/>
  <c r="L246" i="4"/>
  <c r="M246" i="4" s="1"/>
  <c r="L247" i="4"/>
  <c r="M247" i="4" s="1"/>
  <c r="L248" i="4"/>
  <c r="M248" i="4" s="1"/>
  <c r="L249" i="4"/>
  <c r="M249" i="4" s="1"/>
  <c r="L250" i="4"/>
  <c r="M250" i="4" s="1"/>
  <c r="L251" i="4"/>
  <c r="M251" i="4" s="1"/>
  <c r="L252" i="4"/>
  <c r="M252" i="4" s="1"/>
  <c r="L253" i="4"/>
  <c r="M253" i="4" s="1"/>
  <c r="L254" i="4"/>
  <c r="M254" i="4" s="1"/>
  <c r="L255" i="4"/>
  <c r="M255" i="4" s="1"/>
  <c r="L256" i="4"/>
  <c r="M256" i="4" s="1"/>
  <c r="L257" i="4"/>
  <c r="M257" i="4" s="1"/>
  <c r="L258" i="4"/>
  <c r="M258" i="4" s="1"/>
  <c r="L259" i="4"/>
  <c r="M259" i="4" s="1"/>
  <c r="L260" i="4"/>
  <c r="M260" i="4" s="1"/>
  <c r="L261" i="4"/>
  <c r="M261" i="4" s="1"/>
  <c r="L262" i="4"/>
  <c r="M262" i="4" s="1"/>
  <c r="L263" i="4"/>
  <c r="M263" i="4" s="1"/>
  <c r="L264" i="4"/>
  <c r="M264" i="4" s="1"/>
  <c r="L265" i="4"/>
  <c r="M265" i="4" s="1"/>
  <c r="L266" i="4"/>
  <c r="M266" i="4" s="1"/>
  <c r="L267" i="4"/>
  <c r="M267" i="4" s="1"/>
  <c r="L268" i="4"/>
  <c r="M268" i="4" s="1"/>
  <c r="L269" i="4"/>
  <c r="M269" i="4" s="1"/>
  <c r="L270" i="4"/>
  <c r="M270" i="4" s="1"/>
  <c r="L271" i="4"/>
  <c r="M271" i="4" s="1"/>
  <c r="L272" i="4"/>
  <c r="M272" i="4" s="1"/>
  <c r="L273" i="4"/>
  <c r="M273" i="4" s="1"/>
  <c r="L274" i="4"/>
  <c r="M274" i="4" s="1"/>
  <c r="L275" i="4"/>
  <c r="M275" i="4" s="1"/>
  <c r="L276" i="4"/>
  <c r="M276" i="4" s="1"/>
  <c r="L277" i="4"/>
  <c r="M277" i="4" s="1"/>
  <c r="L278" i="4"/>
  <c r="M278" i="4" s="1"/>
  <c r="L279" i="4"/>
  <c r="M279" i="4" s="1"/>
  <c r="L280" i="4"/>
  <c r="M280" i="4" s="1"/>
  <c r="L281" i="4"/>
  <c r="M281" i="4" s="1"/>
  <c r="L282" i="4"/>
  <c r="M282" i="4" s="1"/>
  <c r="L283" i="4"/>
  <c r="M283" i="4" s="1"/>
  <c r="L284" i="4"/>
  <c r="M284" i="4" s="1"/>
  <c r="L285" i="4"/>
  <c r="M285" i="4" s="1"/>
  <c r="L286" i="4"/>
  <c r="M286" i="4" s="1"/>
  <c r="L287" i="4"/>
  <c r="M287" i="4" s="1"/>
  <c r="L288" i="4"/>
  <c r="M288" i="4" s="1"/>
  <c r="L289" i="4"/>
  <c r="M289" i="4" s="1"/>
  <c r="L290" i="4"/>
  <c r="M290" i="4" s="1"/>
  <c r="L291" i="4"/>
  <c r="M291" i="4" s="1"/>
  <c r="L292" i="4"/>
  <c r="M292" i="4" s="1"/>
  <c r="L293" i="4"/>
  <c r="M293" i="4" s="1"/>
  <c r="L294" i="4"/>
  <c r="M294" i="4" s="1"/>
  <c r="L295" i="4"/>
  <c r="M295" i="4" s="1"/>
  <c r="L296" i="4"/>
  <c r="M296" i="4" s="1"/>
  <c r="L297" i="4"/>
  <c r="M297" i="4" s="1"/>
  <c r="L298" i="4"/>
  <c r="M298" i="4" s="1"/>
  <c r="L299" i="4"/>
  <c r="M299" i="4" s="1"/>
  <c r="L300" i="4"/>
  <c r="M300" i="4" s="1"/>
  <c r="L301" i="4"/>
  <c r="M301" i="4" s="1"/>
  <c r="L302" i="4"/>
  <c r="M302" i="4" s="1"/>
  <c r="L303" i="4"/>
  <c r="M303" i="4" s="1"/>
  <c r="L304" i="4"/>
  <c r="M304" i="4" s="1"/>
  <c r="L305" i="4"/>
  <c r="M305" i="4" s="1"/>
  <c r="L306" i="4"/>
  <c r="M306" i="4" s="1"/>
  <c r="L307" i="4"/>
  <c r="M307" i="4" s="1"/>
  <c r="L308" i="4"/>
  <c r="M308" i="4" s="1"/>
  <c r="L309" i="4"/>
  <c r="M309" i="4" s="1"/>
  <c r="L310" i="4"/>
  <c r="M310" i="4" s="1"/>
  <c r="L311" i="4"/>
  <c r="M311" i="4" s="1"/>
  <c r="L312" i="4"/>
  <c r="M312" i="4" s="1"/>
  <c r="L313" i="4"/>
  <c r="M313" i="4" s="1"/>
  <c r="L314" i="4"/>
  <c r="M314" i="4" s="1"/>
  <c r="L315" i="4"/>
  <c r="M315" i="4" s="1"/>
  <c r="L316" i="4"/>
  <c r="M316" i="4" s="1"/>
  <c r="L317" i="4"/>
  <c r="M317" i="4" s="1"/>
  <c r="L318" i="4"/>
  <c r="M318" i="4" s="1"/>
  <c r="L319" i="4"/>
  <c r="M319" i="4" s="1"/>
  <c r="L320" i="4"/>
  <c r="M320" i="4" s="1"/>
  <c r="L321" i="4"/>
  <c r="M321" i="4" s="1"/>
  <c r="L322" i="4"/>
  <c r="M322" i="4" s="1"/>
  <c r="L323" i="4"/>
  <c r="M323" i="4" s="1"/>
  <c r="L324" i="4"/>
  <c r="M324" i="4" s="1"/>
  <c r="L2" i="4"/>
  <c r="M2" i="4" s="1"/>
  <c r="AG67" i="5"/>
  <c r="X67" i="5"/>
  <c r="O67" i="5"/>
  <c r="AI98" i="6"/>
  <c r="AH98" i="6"/>
  <c r="AG98" i="6"/>
  <c r="AI97" i="6"/>
  <c r="AH97" i="6"/>
  <c r="AG97" i="6"/>
  <c r="AI96" i="6"/>
  <c r="AH96" i="6"/>
  <c r="AG96" i="6"/>
  <c r="AI95" i="6"/>
  <c r="AH95" i="6"/>
  <c r="AG95" i="6"/>
  <c r="AI94" i="6"/>
  <c r="AH94" i="6"/>
  <c r="AG94" i="6"/>
  <c r="AI93" i="6"/>
  <c r="AH93" i="6"/>
  <c r="AG93" i="6"/>
  <c r="AI92" i="6"/>
  <c r="AH92" i="6"/>
  <c r="AG92" i="6"/>
  <c r="AI91" i="6"/>
  <c r="AH91" i="6"/>
  <c r="AG91" i="6"/>
  <c r="AI90" i="6"/>
  <c r="AH90" i="6"/>
  <c r="AG90" i="6"/>
  <c r="AI89" i="6"/>
  <c r="AH89" i="6"/>
  <c r="AG89" i="6"/>
  <c r="AI88" i="6"/>
  <c r="AH88" i="6"/>
  <c r="AG88" i="6"/>
  <c r="AI87" i="6"/>
  <c r="AH87" i="6"/>
  <c r="AG87" i="6"/>
  <c r="AI86" i="6"/>
  <c r="AH86" i="6"/>
  <c r="AG86" i="6"/>
  <c r="AI85" i="6"/>
  <c r="AH85" i="6"/>
  <c r="AG85" i="6"/>
  <c r="AI84" i="6"/>
  <c r="AH84" i="6"/>
  <c r="AG84" i="6"/>
  <c r="AI83" i="6"/>
  <c r="AH83" i="6"/>
  <c r="AG83" i="6"/>
  <c r="AI82" i="6"/>
  <c r="AH82" i="6"/>
  <c r="AG82" i="6"/>
  <c r="AI81" i="6"/>
  <c r="AH81" i="6"/>
  <c r="AG81" i="6"/>
  <c r="AI80" i="6"/>
  <c r="AH80" i="6"/>
  <c r="AG80" i="6"/>
  <c r="AI79" i="6"/>
  <c r="AH79" i="6"/>
  <c r="AG79" i="6"/>
  <c r="AI78" i="6"/>
  <c r="AH78" i="6"/>
  <c r="AG78" i="6"/>
  <c r="AI77" i="6"/>
  <c r="AH77" i="6"/>
  <c r="AG77" i="6"/>
  <c r="AI76" i="6"/>
  <c r="AH76" i="6"/>
  <c r="AG76" i="6"/>
  <c r="AI75" i="6"/>
  <c r="AH75" i="6"/>
  <c r="AG75" i="6"/>
  <c r="AI74" i="6"/>
  <c r="AH74" i="6"/>
  <c r="AG74" i="6"/>
  <c r="AI73" i="6"/>
  <c r="AH73" i="6"/>
  <c r="AG73" i="6"/>
  <c r="AI72" i="6"/>
  <c r="AH72" i="6"/>
  <c r="AG72" i="6"/>
  <c r="AI71" i="6"/>
  <c r="AH71" i="6"/>
  <c r="AG71" i="6"/>
  <c r="AI70" i="6"/>
  <c r="AH70" i="6"/>
  <c r="AG70" i="6"/>
  <c r="AI69" i="6"/>
  <c r="AH69" i="6"/>
  <c r="AG69" i="6"/>
  <c r="AI68" i="6"/>
  <c r="AH68" i="6"/>
  <c r="AG68" i="6"/>
  <c r="AI67" i="6"/>
  <c r="AH67" i="6"/>
  <c r="AG67" i="6"/>
  <c r="AI66" i="6"/>
  <c r="AH66" i="6"/>
  <c r="AG66" i="6"/>
  <c r="AI65" i="6"/>
  <c r="AH65" i="6"/>
  <c r="AG65" i="6"/>
  <c r="AI64" i="6"/>
  <c r="AH64" i="6"/>
  <c r="AG64" i="6"/>
  <c r="AI63" i="6"/>
  <c r="AH63" i="6"/>
  <c r="AG63" i="6"/>
  <c r="AI62" i="6"/>
  <c r="AH62" i="6"/>
  <c r="AG62" i="6"/>
  <c r="AI61" i="6"/>
  <c r="AH61" i="6"/>
  <c r="AG61" i="6"/>
  <c r="AI60" i="6"/>
  <c r="AH60" i="6"/>
  <c r="AG60" i="6"/>
  <c r="AI59" i="6"/>
  <c r="AH59" i="6"/>
  <c r="AG59" i="6"/>
  <c r="AI58" i="6"/>
  <c r="AH58" i="6"/>
  <c r="AG58" i="6"/>
  <c r="AI57" i="6"/>
  <c r="AH57" i="6"/>
  <c r="AG57" i="6"/>
  <c r="AI56" i="6"/>
  <c r="AH56" i="6"/>
  <c r="AG56" i="6"/>
  <c r="AI55" i="6"/>
  <c r="AH55" i="6"/>
  <c r="AG55" i="6"/>
  <c r="AI54" i="6"/>
  <c r="AH54" i="6"/>
  <c r="AG54" i="6"/>
  <c r="AI53" i="6"/>
  <c r="AH53" i="6"/>
  <c r="AG53" i="6"/>
  <c r="AI52" i="6"/>
  <c r="AH52" i="6"/>
  <c r="AG52" i="6"/>
  <c r="AI51" i="6"/>
  <c r="AH51" i="6"/>
  <c r="AG51" i="6"/>
  <c r="AI50" i="6"/>
  <c r="AH50" i="6"/>
  <c r="AG50" i="6"/>
  <c r="AI49" i="6"/>
  <c r="AH49" i="6"/>
  <c r="AG49" i="6"/>
  <c r="AI48" i="6"/>
  <c r="AH48" i="6"/>
  <c r="AG48" i="6"/>
  <c r="AI47" i="6"/>
  <c r="AH47" i="6"/>
  <c r="AG47" i="6"/>
  <c r="AI46" i="6"/>
  <c r="AH46" i="6"/>
  <c r="AG46" i="6"/>
  <c r="AI45" i="6"/>
  <c r="AH45" i="6"/>
  <c r="AG45" i="6"/>
  <c r="AI44" i="6"/>
  <c r="AH44" i="6"/>
  <c r="AG44" i="6"/>
  <c r="AI43" i="6"/>
  <c r="AH43" i="6"/>
  <c r="AG43" i="6"/>
  <c r="AI42" i="6"/>
  <c r="AH42" i="6"/>
  <c r="AG42" i="6"/>
  <c r="AI41" i="6"/>
  <c r="AH41" i="6"/>
  <c r="AG41" i="6"/>
  <c r="AI40" i="6"/>
  <c r="AH40" i="6"/>
  <c r="AG40" i="6"/>
  <c r="AI39" i="6"/>
  <c r="AH39" i="6"/>
  <c r="AG39" i="6"/>
  <c r="AI38" i="6"/>
  <c r="AH38" i="6"/>
  <c r="AG38" i="6"/>
  <c r="AI37" i="6"/>
  <c r="AH37" i="6"/>
  <c r="AG37" i="6"/>
  <c r="AI36" i="6"/>
  <c r="AH36" i="6"/>
  <c r="AG36" i="6"/>
  <c r="AI35" i="6"/>
  <c r="AH35" i="6"/>
  <c r="AG35" i="6"/>
  <c r="AI34" i="6"/>
  <c r="AH34" i="6"/>
  <c r="AG34" i="6"/>
  <c r="AI33" i="6"/>
  <c r="AH33" i="6"/>
  <c r="AG33" i="6"/>
  <c r="AI32" i="6"/>
  <c r="AH32" i="6"/>
  <c r="AG32" i="6"/>
  <c r="AI31" i="6"/>
  <c r="AH31" i="6"/>
  <c r="AG31" i="6"/>
  <c r="AI30" i="6"/>
  <c r="AH30" i="6"/>
  <c r="AG30" i="6"/>
  <c r="AI29" i="6"/>
  <c r="AH29" i="6"/>
  <c r="AG29" i="6"/>
  <c r="AI28" i="6"/>
  <c r="AH28" i="6"/>
  <c r="AG28" i="6"/>
  <c r="AI27" i="6"/>
  <c r="AH27" i="6"/>
  <c r="AG27" i="6"/>
  <c r="AI26" i="6"/>
  <c r="AH26" i="6"/>
  <c r="AG26" i="6"/>
  <c r="AI25" i="6"/>
  <c r="AH25" i="6"/>
  <c r="AG25" i="6"/>
  <c r="AI24" i="6"/>
  <c r="AH24" i="6"/>
  <c r="AG24" i="6"/>
  <c r="AI23" i="6"/>
  <c r="AH23" i="6"/>
  <c r="AG23" i="6"/>
  <c r="AI22" i="6"/>
  <c r="AH22" i="6"/>
  <c r="AG22" i="6"/>
  <c r="AI21" i="6"/>
  <c r="AH21" i="6"/>
  <c r="AG21" i="6"/>
  <c r="AI20" i="6"/>
  <c r="AH20" i="6"/>
  <c r="AG20" i="6"/>
  <c r="AI19" i="6"/>
  <c r="AH19" i="6"/>
  <c r="AG19" i="6"/>
  <c r="AI18" i="6"/>
  <c r="AH18" i="6"/>
  <c r="AG18" i="6"/>
  <c r="AI17" i="6"/>
  <c r="AH17" i="6"/>
  <c r="AG17" i="6"/>
  <c r="AI16" i="6"/>
  <c r="AH16" i="6"/>
  <c r="AG16" i="6"/>
  <c r="AI15" i="6"/>
  <c r="AH15" i="6"/>
  <c r="AG15" i="6"/>
  <c r="AI14" i="6"/>
  <c r="AH14" i="6"/>
  <c r="AG14" i="6"/>
  <c r="AI13" i="6"/>
  <c r="AH13" i="6"/>
  <c r="AG13" i="6"/>
  <c r="AI12" i="6"/>
  <c r="AH12" i="6"/>
  <c r="AG12" i="6"/>
  <c r="AI11" i="6"/>
  <c r="AH11" i="6"/>
  <c r="AG11" i="6"/>
  <c r="AI10" i="6"/>
  <c r="AH10" i="6"/>
  <c r="AG10" i="6"/>
  <c r="AI9" i="6"/>
  <c r="AH9" i="6"/>
  <c r="AG9" i="6"/>
  <c r="AI8" i="6"/>
  <c r="AH8" i="6"/>
  <c r="AG8" i="6"/>
  <c r="AI7" i="6"/>
  <c r="AH7" i="6"/>
  <c r="AG7" i="6"/>
  <c r="AI6" i="6"/>
  <c r="AH6" i="6"/>
  <c r="AG6" i="6"/>
  <c r="AI5" i="6"/>
  <c r="AH5" i="6"/>
  <c r="AG5" i="6"/>
  <c r="AI4" i="6"/>
  <c r="AH4" i="6"/>
  <c r="AG4" i="6"/>
  <c r="AI3" i="6"/>
  <c r="AH3" i="6"/>
  <c r="AG3" i="6"/>
  <c r="AI2" i="6"/>
  <c r="AH2" i="6"/>
  <c r="AG2" i="6"/>
  <c r="X3" i="6"/>
  <c r="Y3" i="6"/>
  <c r="Z3" i="6"/>
  <c r="X4" i="6"/>
  <c r="Y4" i="6"/>
  <c r="Z4" i="6"/>
  <c r="X5" i="6"/>
  <c r="Y5" i="6"/>
  <c r="Z5" i="6"/>
  <c r="X6" i="6"/>
  <c r="Y6" i="6"/>
  <c r="Z6" i="6"/>
  <c r="X7" i="6"/>
  <c r="Y7" i="6"/>
  <c r="Z7" i="6"/>
  <c r="X8" i="6"/>
  <c r="Y8" i="6"/>
  <c r="Z8" i="6"/>
  <c r="X9" i="6"/>
  <c r="Y9" i="6"/>
  <c r="Z9" i="6"/>
  <c r="X10" i="6"/>
  <c r="Y10" i="6"/>
  <c r="Z10" i="6"/>
  <c r="X11" i="6"/>
  <c r="Y11" i="6"/>
  <c r="Z11" i="6"/>
  <c r="X12" i="6"/>
  <c r="Y12" i="6"/>
  <c r="Z12" i="6"/>
  <c r="X13" i="6"/>
  <c r="Y13" i="6"/>
  <c r="Z13" i="6"/>
  <c r="X14" i="6"/>
  <c r="Y14" i="6"/>
  <c r="Z14" i="6"/>
  <c r="X15" i="6"/>
  <c r="Y15" i="6"/>
  <c r="Z15" i="6"/>
  <c r="X16" i="6"/>
  <c r="Y16" i="6"/>
  <c r="Z16" i="6"/>
  <c r="X17" i="6"/>
  <c r="Y17" i="6"/>
  <c r="Z17" i="6"/>
  <c r="X18" i="6"/>
  <c r="Y18" i="6"/>
  <c r="Z18" i="6"/>
  <c r="X19" i="6"/>
  <c r="Y19" i="6"/>
  <c r="Z19" i="6"/>
  <c r="X20" i="6"/>
  <c r="Y20" i="6"/>
  <c r="Z20" i="6"/>
  <c r="X21" i="6"/>
  <c r="Y21" i="6"/>
  <c r="Z21" i="6"/>
  <c r="X22" i="6"/>
  <c r="Y22" i="6"/>
  <c r="Z22" i="6"/>
  <c r="X23" i="6"/>
  <c r="Y23" i="6"/>
  <c r="Z23" i="6"/>
  <c r="X24" i="6"/>
  <c r="Y24" i="6"/>
  <c r="Z24" i="6"/>
  <c r="X25" i="6"/>
  <c r="Y25" i="6"/>
  <c r="Z25" i="6"/>
  <c r="X26" i="6"/>
  <c r="Y26" i="6"/>
  <c r="Z26" i="6"/>
  <c r="X27" i="6"/>
  <c r="Y27" i="6"/>
  <c r="Z27" i="6"/>
  <c r="X28" i="6"/>
  <c r="Y28" i="6"/>
  <c r="Z28" i="6"/>
  <c r="X29" i="6"/>
  <c r="Y29" i="6"/>
  <c r="Z29" i="6"/>
  <c r="X30" i="6"/>
  <c r="Y30" i="6"/>
  <c r="Z30" i="6"/>
  <c r="X31" i="6"/>
  <c r="Y31" i="6"/>
  <c r="Z31" i="6"/>
  <c r="X32" i="6"/>
  <c r="Y32" i="6"/>
  <c r="Z32" i="6"/>
  <c r="X33" i="6"/>
  <c r="Y33" i="6"/>
  <c r="Z33" i="6"/>
  <c r="X34" i="6"/>
  <c r="Y34" i="6"/>
  <c r="Z34" i="6"/>
  <c r="X35" i="6"/>
  <c r="Y35" i="6"/>
  <c r="Z35" i="6"/>
  <c r="X36" i="6"/>
  <c r="Y36" i="6"/>
  <c r="Z36" i="6"/>
  <c r="X37" i="6"/>
  <c r="Y37" i="6"/>
  <c r="Z37" i="6"/>
  <c r="X38" i="6"/>
  <c r="Y38" i="6"/>
  <c r="Z38" i="6"/>
  <c r="X39" i="6"/>
  <c r="Y39" i="6"/>
  <c r="Z39" i="6"/>
  <c r="X40" i="6"/>
  <c r="Y40" i="6"/>
  <c r="Z40" i="6"/>
  <c r="X41" i="6"/>
  <c r="Y41" i="6"/>
  <c r="Z41" i="6"/>
  <c r="X42" i="6"/>
  <c r="Y42" i="6"/>
  <c r="Z42" i="6"/>
  <c r="X43" i="6"/>
  <c r="Y43" i="6"/>
  <c r="Z43" i="6"/>
  <c r="X44" i="6"/>
  <c r="Y44" i="6"/>
  <c r="Z44" i="6"/>
  <c r="X45" i="6"/>
  <c r="Y45" i="6"/>
  <c r="Z45" i="6"/>
  <c r="X46" i="6"/>
  <c r="Y46" i="6"/>
  <c r="Z46" i="6"/>
  <c r="X47" i="6"/>
  <c r="Y47" i="6"/>
  <c r="Z47" i="6"/>
  <c r="X48" i="6"/>
  <c r="Y48" i="6"/>
  <c r="Z48" i="6"/>
  <c r="X49" i="6"/>
  <c r="Y49" i="6"/>
  <c r="Z49" i="6"/>
  <c r="X50" i="6"/>
  <c r="Y50" i="6"/>
  <c r="Z50" i="6"/>
  <c r="X51" i="6"/>
  <c r="Y51" i="6"/>
  <c r="Z51" i="6"/>
  <c r="X52" i="6"/>
  <c r="Y52" i="6"/>
  <c r="Z52" i="6"/>
  <c r="X53" i="6"/>
  <c r="Y53" i="6"/>
  <c r="Z53" i="6"/>
  <c r="X54" i="6"/>
  <c r="Y54" i="6"/>
  <c r="Z54" i="6"/>
  <c r="X55" i="6"/>
  <c r="Y55" i="6"/>
  <c r="Z55" i="6"/>
  <c r="X56" i="6"/>
  <c r="Y56" i="6"/>
  <c r="Z56" i="6"/>
  <c r="X57" i="6"/>
  <c r="Y57" i="6"/>
  <c r="Z57" i="6"/>
  <c r="X58" i="6"/>
  <c r="Y58" i="6"/>
  <c r="Z58" i="6"/>
  <c r="X59" i="6"/>
  <c r="Y59" i="6"/>
  <c r="Z59" i="6"/>
  <c r="X60" i="6"/>
  <c r="Y60" i="6"/>
  <c r="Z60" i="6"/>
  <c r="X61" i="6"/>
  <c r="Y61" i="6"/>
  <c r="Z61" i="6"/>
  <c r="X62" i="6"/>
  <c r="Y62" i="6"/>
  <c r="Z62" i="6"/>
  <c r="X63" i="6"/>
  <c r="Y63" i="6"/>
  <c r="Z63" i="6"/>
  <c r="X64" i="6"/>
  <c r="Y64" i="6"/>
  <c r="Z64" i="6"/>
  <c r="X65" i="6"/>
  <c r="Y65" i="6"/>
  <c r="Z65" i="6"/>
  <c r="X66" i="6"/>
  <c r="Y66" i="6"/>
  <c r="Z66" i="6"/>
  <c r="X67" i="6"/>
  <c r="Y67" i="6"/>
  <c r="Z67" i="6"/>
  <c r="X68" i="6"/>
  <c r="Y68" i="6"/>
  <c r="Z68" i="6"/>
  <c r="X69" i="6"/>
  <c r="Y69" i="6"/>
  <c r="Z69" i="6"/>
  <c r="X70" i="6"/>
  <c r="Y70" i="6"/>
  <c r="Z70" i="6"/>
  <c r="X71" i="6"/>
  <c r="Y71" i="6"/>
  <c r="Z71" i="6"/>
  <c r="X72" i="6"/>
  <c r="Y72" i="6"/>
  <c r="Z72" i="6"/>
  <c r="X73" i="6"/>
  <c r="Y73" i="6"/>
  <c r="Z73" i="6"/>
  <c r="X74" i="6"/>
  <c r="Y74" i="6"/>
  <c r="Z74" i="6"/>
  <c r="X75" i="6"/>
  <c r="Y75" i="6"/>
  <c r="Z75" i="6"/>
  <c r="X76" i="6"/>
  <c r="Y76" i="6"/>
  <c r="Z76" i="6"/>
  <c r="X77" i="6"/>
  <c r="Y77" i="6"/>
  <c r="Z77" i="6"/>
  <c r="X78" i="6"/>
  <c r="Y78" i="6"/>
  <c r="Z78" i="6"/>
  <c r="X79" i="6"/>
  <c r="Y79" i="6"/>
  <c r="Z79" i="6"/>
  <c r="X80" i="6"/>
  <c r="Y80" i="6"/>
  <c r="Z80" i="6"/>
  <c r="X81" i="6"/>
  <c r="Y81" i="6"/>
  <c r="Z81" i="6"/>
  <c r="X82" i="6"/>
  <c r="Y82" i="6"/>
  <c r="Z82" i="6"/>
  <c r="X83" i="6"/>
  <c r="Y83" i="6"/>
  <c r="Z83" i="6"/>
  <c r="X84" i="6"/>
  <c r="Y84" i="6"/>
  <c r="Z84" i="6"/>
  <c r="X85" i="6"/>
  <c r="Y85" i="6"/>
  <c r="Z85" i="6"/>
  <c r="X86" i="6"/>
  <c r="Y86" i="6"/>
  <c r="Z86" i="6"/>
  <c r="X87" i="6"/>
  <c r="Y87" i="6"/>
  <c r="Z87" i="6"/>
  <c r="X88" i="6"/>
  <c r="Y88" i="6"/>
  <c r="Z88" i="6"/>
  <c r="X89" i="6"/>
  <c r="Y89" i="6"/>
  <c r="Z89" i="6"/>
  <c r="X90" i="6"/>
  <c r="Y90" i="6"/>
  <c r="Z90" i="6"/>
  <c r="X91" i="6"/>
  <c r="Y91" i="6"/>
  <c r="Z91" i="6"/>
  <c r="X92" i="6"/>
  <c r="Y92" i="6"/>
  <c r="Z92" i="6"/>
  <c r="X93" i="6"/>
  <c r="Y93" i="6"/>
  <c r="Z93" i="6"/>
  <c r="X94" i="6"/>
  <c r="Y94" i="6"/>
  <c r="Z94" i="6"/>
  <c r="X95" i="6"/>
  <c r="Y95" i="6"/>
  <c r="Z95" i="6"/>
  <c r="X96" i="6"/>
  <c r="Y96" i="6"/>
  <c r="Z96" i="6"/>
  <c r="X97" i="6"/>
  <c r="Y97" i="6"/>
  <c r="Z97" i="6"/>
  <c r="X98" i="6"/>
  <c r="Y98" i="6"/>
  <c r="Z98" i="6"/>
  <c r="Z2" i="6"/>
  <c r="Y2" i="6"/>
  <c r="X2" i="6"/>
  <c r="Q98" i="6"/>
  <c r="P98" i="6"/>
  <c r="O98" i="6"/>
  <c r="Q97" i="6"/>
  <c r="P97" i="6"/>
  <c r="O97" i="6"/>
  <c r="Q96" i="6"/>
  <c r="P96" i="6"/>
  <c r="O96" i="6"/>
  <c r="Q95" i="6"/>
  <c r="P95" i="6"/>
  <c r="O95" i="6"/>
  <c r="Q94" i="6"/>
  <c r="P94" i="6"/>
  <c r="O94" i="6"/>
  <c r="Q93" i="6"/>
  <c r="P93" i="6"/>
  <c r="O93" i="6"/>
  <c r="Q92" i="6"/>
  <c r="P92" i="6"/>
  <c r="O92" i="6"/>
  <c r="Q91" i="6"/>
  <c r="P91" i="6"/>
  <c r="O91" i="6"/>
  <c r="Q90" i="6"/>
  <c r="P90" i="6"/>
  <c r="O90" i="6"/>
  <c r="Q89" i="6"/>
  <c r="P89" i="6"/>
  <c r="O89" i="6"/>
  <c r="Q88" i="6"/>
  <c r="P88" i="6"/>
  <c r="O88" i="6"/>
  <c r="Q87" i="6"/>
  <c r="P87" i="6"/>
  <c r="O87" i="6"/>
  <c r="Q86" i="6"/>
  <c r="P86" i="6"/>
  <c r="O86" i="6"/>
  <c r="Q85" i="6"/>
  <c r="P85" i="6"/>
  <c r="O85" i="6"/>
  <c r="Q84" i="6"/>
  <c r="P84" i="6"/>
  <c r="O84" i="6"/>
  <c r="Q83" i="6"/>
  <c r="P83" i="6"/>
  <c r="O83" i="6"/>
  <c r="Q82" i="6"/>
  <c r="P82" i="6"/>
  <c r="O82" i="6"/>
  <c r="Q81" i="6"/>
  <c r="P81" i="6"/>
  <c r="O81" i="6"/>
  <c r="Q80" i="6"/>
  <c r="P80" i="6"/>
  <c r="O80" i="6"/>
  <c r="Q79" i="6"/>
  <c r="P79" i="6"/>
  <c r="O79" i="6"/>
  <c r="Q78" i="6"/>
  <c r="P78" i="6"/>
  <c r="O78" i="6"/>
  <c r="Q77" i="6"/>
  <c r="P77" i="6"/>
  <c r="O77" i="6"/>
  <c r="Q76" i="6"/>
  <c r="P76" i="6"/>
  <c r="O76" i="6"/>
  <c r="Q75" i="6"/>
  <c r="P75" i="6"/>
  <c r="O75" i="6"/>
  <c r="Q74" i="6"/>
  <c r="P74" i="6"/>
  <c r="O74" i="6"/>
  <c r="Q73" i="6"/>
  <c r="P73" i="6"/>
  <c r="O73" i="6"/>
  <c r="Q72" i="6"/>
  <c r="P72" i="6"/>
  <c r="O72" i="6"/>
  <c r="Q71" i="6"/>
  <c r="P71" i="6"/>
  <c r="O71" i="6"/>
  <c r="Q70" i="6"/>
  <c r="P70" i="6"/>
  <c r="O70" i="6"/>
  <c r="Q69" i="6"/>
  <c r="P69" i="6"/>
  <c r="O69" i="6"/>
  <c r="Q68" i="6"/>
  <c r="P68" i="6"/>
  <c r="O68" i="6"/>
  <c r="Q67" i="6"/>
  <c r="P67" i="6"/>
  <c r="O67" i="6"/>
  <c r="Q66" i="6"/>
  <c r="P66" i="6"/>
  <c r="O66" i="6"/>
  <c r="Q65" i="6"/>
  <c r="P65" i="6"/>
  <c r="O65" i="6"/>
  <c r="Q64" i="6"/>
  <c r="P64" i="6"/>
  <c r="O64" i="6"/>
  <c r="Q63" i="6"/>
  <c r="P63" i="6"/>
  <c r="O63" i="6"/>
  <c r="Q62" i="6"/>
  <c r="P62" i="6"/>
  <c r="O62" i="6"/>
  <c r="Q61" i="6"/>
  <c r="P61" i="6"/>
  <c r="O61" i="6"/>
  <c r="Q60" i="6"/>
  <c r="P60" i="6"/>
  <c r="O60" i="6"/>
  <c r="Q59" i="6"/>
  <c r="P59" i="6"/>
  <c r="O59" i="6"/>
  <c r="Q58" i="6"/>
  <c r="P58" i="6"/>
  <c r="O58" i="6"/>
  <c r="Q57" i="6"/>
  <c r="P57" i="6"/>
  <c r="O57" i="6"/>
  <c r="Q56" i="6"/>
  <c r="P56" i="6"/>
  <c r="O56" i="6"/>
  <c r="Q55" i="6"/>
  <c r="P55" i="6"/>
  <c r="O55" i="6"/>
  <c r="Q54" i="6"/>
  <c r="P54" i="6"/>
  <c r="O54" i="6"/>
  <c r="Q53" i="6"/>
  <c r="P53" i="6"/>
  <c r="O53" i="6"/>
  <c r="Q52" i="6"/>
  <c r="P52" i="6"/>
  <c r="O52" i="6"/>
  <c r="Q51" i="6"/>
  <c r="P51" i="6"/>
  <c r="O51" i="6"/>
  <c r="Q50" i="6"/>
  <c r="P50" i="6"/>
  <c r="O50" i="6"/>
  <c r="Q49" i="6"/>
  <c r="P49" i="6"/>
  <c r="O49" i="6"/>
  <c r="Q48" i="6"/>
  <c r="P48" i="6"/>
  <c r="O48" i="6"/>
  <c r="Q47" i="6"/>
  <c r="P47" i="6"/>
  <c r="O47" i="6"/>
  <c r="Q46" i="6"/>
  <c r="P46" i="6"/>
  <c r="O46" i="6"/>
  <c r="Q45" i="6"/>
  <c r="P45" i="6"/>
  <c r="O45" i="6"/>
  <c r="Q44" i="6"/>
  <c r="P44" i="6"/>
  <c r="O44" i="6"/>
  <c r="Q43" i="6"/>
  <c r="P43" i="6"/>
  <c r="O43" i="6"/>
  <c r="Q42" i="6"/>
  <c r="P42" i="6"/>
  <c r="O42" i="6"/>
  <c r="Q41" i="6"/>
  <c r="P41" i="6"/>
  <c r="O41" i="6"/>
  <c r="Q40" i="6"/>
  <c r="P40" i="6"/>
  <c r="O40" i="6"/>
  <c r="Q39" i="6"/>
  <c r="P39" i="6"/>
  <c r="O39" i="6"/>
  <c r="Q38" i="6"/>
  <c r="P38" i="6"/>
  <c r="O38" i="6"/>
  <c r="Q37" i="6"/>
  <c r="P37" i="6"/>
  <c r="O37" i="6"/>
  <c r="Q36" i="6"/>
  <c r="P36" i="6"/>
  <c r="O36" i="6"/>
  <c r="Q35" i="6"/>
  <c r="P35" i="6"/>
  <c r="O35" i="6"/>
  <c r="Q34" i="6"/>
  <c r="P34" i="6"/>
  <c r="O34" i="6"/>
  <c r="Q33" i="6"/>
  <c r="P33" i="6"/>
  <c r="O33" i="6"/>
  <c r="Q32" i="6"/>
  <c r="P32" i="6"/>
  <c r="O32" i="6"/>
  <c r="Q31" i="6"/>
  <c r="P31" i="6"/>
  <c r="O31" i="6"/>
  <c r="Q30" i="6"/>
  <c r="P30" i="6"/>
  <c r="O30" i="6"/>
  <c r="Q29" i="6"/>
  <c r="P29" i="6"/>
  <c r="O29" i="6"/>
  <c r="Q28" i="6"/>
  <c r="P28" i="6"/>
  <c r="O28" i="6"/>
  <c r="Q27" i="6"/>
  <c r="P27" i="6"/>
  <c r="O27" i="6"/>
  <c r="Q26" i="6"/>
  <c r="P26" i="6"/>
  <c r="O26" i="6"/>
  <c r="Q25" i="6"/>
  <c r="P25" i="6"/>
  <c r="O25" i="6"/>
  <c r="Q24" i="6"/>
  <c r="P24" i="6"/>
  <c r="O24" i="6"/>
  <c r="Q23" i="6"/>
  <c r="P23" i="6"/>
  <c r="O23" i="6"/>
  <c r="Q22" i="6"/>
  <c r="P22" i="6"/>
  <c r="O22" i="6"/>
  <c r="Q21" i="6"/>
  <c r="P21" i="6"/>
  <c r="O21" i="6"/>
  <c r="Q20" i="6"/>
  <c r="P20" i="6"/>
  <c r="O20" i="6"/>
  <c r="Q19" i="6"/>
  <c r="P19" i="6"/>
  <c r="O19" i="6"/>
  <c r="Q18" i="6"/>
  <c r="P18" i="6"/>
  <c r="O18" i="6"/>
  <c r="Q17" i="6"/>
  <c r="P17" i="6"/>
  <c r="O17" i="6"/>
  <c r="Q16" i="6"/>
  <c r="P16" i="6"/>
  <c r="O16" i="6"/>
  <c r="Q15" i="6"/>
  <c r="P15" i="6"/>
  <c r="O15" i="6"/>
  <c r="Q14" i="6"/>
  <c r="P14" i="6"/>
  <c r="O14" i="6"/>
  <c r="Q13" i="6"/>
  <c r="P13" i="6"/>
  <c r="O13" i="6"/>
  <c r="Q12" i="6"/>
  <c r="P12" i="6"/>
  <c r="O12" i="6"/>
  <c r="Q11" i="6"/>
  <c r="P11" i="6"/>
  <c r="O11" i="6"/>
  <c r="Q10" i="6"/>
  <c r="P10" i="6"/>
  <c r="O10" i="6"/>
  <c r="Q9" i="6"/>
  <c r="P9" i="6"/>
  <c r="O9" i="6"/>
  <c r="Q8" i="6"/>
  <c r="P8" i="6"/>
  <c r="O8" i="6"/>
  <c r="Q7" i="6"/>
  <c r="P7" i="6"/>
  <c r="O7" i="6"/>
  <c r="Q6" i="6"/>
  <c r="P6" i="6"/>
  <c r="O6" i="6"/>
  <c r="Q5" i="6"/>
  <c r="P5" i="6"/>
  <c r="O5" i="6"/>
  <c r="Q4" i="6"/>
  <c r="P4" i="6"/>
  <c r="O4" i="6"/>
  <c r="Q3" i="6"/>
  <c r="P3" i="6"/>
  <c r="O3" i="6"/>
  <c r="Q2" i="6"/>
  <c r="P2" i="6"/>
  <c r="O2" i="6"/>
  <c r="J3" i="6"/>
  <c r="K3" i="6"/>
  <c r="L3" i="6"/>
  <c r="J4" i="6"/>
  <c r="K4" i="6"/>
  <c r="L4" i="6"/>
  <c r="J5" i="6"/>
  <c r="K5" i="6"/>
  <c r="L5" i="6"/>
  <c r="J6" i="6"/>
  <c r="K6" i="6"/>
  <c r="L6" i="6"/>
  <c r="J7" i="6"/>
  <c r="K7" i="6"/>
  <c r="L7" i="6"/>
  <c r="J8" i="6"/>
  <c r="K8" i="6"/>
  <c r="L8" i="6"/>
  <c r="J9" i="6"/>
  <c r="K9" i="6"/>
  <c r="AK9" i="6" s="1"/>
  <c r="L9" i="6"/>
  <c r="J10" i="6"/>
  <c r="K10" i="6"/>
  <c r="L10" i="6"/>
  <c r="J11" i="6"/>
  <c r="K11" i="6"/>
  <c r="L11" i="6"/>
  <c r="J12" i="6"/>
  <c r="K12" i="6"/>
  <c r="L12" i="6"/>
  <c r="J13" i="6"/>
  <c r="K13" i="6"/>
  <c r="AK13" i="6" s="1"/>
  <c r="L13" i="6"/>
  <c r="J14" i="6"/>
  <c r="K14" i="6"/>
  <c r="L14" i="6"/>
  <c r="J15" i="6"/>
  <c r="K15" i="6"/>
  <c r="L15" i="6"/>
  <c r="J16" i="6"/>
  <c r="K16" i="6"/>
  <c r="L16" i="6"/>
  <c r="J17" i="6"/>
  <c r="K17" i="6"/>
  <c r="L17" i="6"/>
  <c r="J18" i="6"/>
  <c r="K18" i="6"/>
  <c r="L18" i="6"/>
  <c r="J19" i="6"/>
  <c r="K19" i="6"/>
  <c r="L19" i="6"/>
  <c r="J20" i="6"/>
  <c r="K20" i="6"/>
  <c r="L20" i="6"/>
  <c r="J21" i="6"/>
  <c r="K21" i="6"/>
  <c r="L21" i="6"/>
  <c r="J22" i="6"/>
  <c r="K22" i="6"/>
  <c r="L22" i="6"/>
  <c r="J23" i="6"/>
  <c r="K23" i="6"/>
  <c r="L23" i="6"/>
  <c r="J24" i="6"/>
  <c r="K24" i="6"/>
  <c r="L24" i="6"/>
  <c r="J25" i="6"/>
  <c r="K25" i="6"/>
  <c r="L25" i="6"/>
  <c r="J26" i="6"/>
  <c r="K26" i="6"/>
  <c r="L26" i="6"/>
  <c r="J27" i="6"/>
  <c r="K27" i="6"/>
  <c r="L27" i="6"/>
  <c r="J28" i="6"/>
  <c r="K28" i="6"/>
  <c r="L28" i="6"/>
  <c r="J29" i="6"/>
  <c r="K29" i="6"/>
  <c r="L29" i="6"/>
  <c r="J30" i="6"/>
  <c r="K30" i="6"/>
  <c r="L30" i="6"/>
  <c r="J31" i="6"/>
  <c r="K31" i="6"/>
  <c r="L31" i="6"/>
  <c r="J32" i="6"/>
  <c r="K32" i="6"/>
  <c r="L32" i="6"/>
  <c r="J33" i="6"/>
  <c r="K33" i="6"/>
  <c r="L33" i="6"/>
  <c r="J34" i="6"/>
  <c r="K34" i="6"/>
  <c r="L34" i="6"/>
  <c r="J35" i="6"/>
  <c r="K35" i="6"/>
  <c r="L35" i="6"/>
  <c r="J36" i="6"/>
  <c r="K36" i="6"/>
  <c r="L36" i="6"/>
  <c r="J37" i="6"/>
  <c r="K37" i="6"/>
  <c r="L37" i="6"/>
  <c r="J38" i="6"/>
  <c r="K38" i="6"/>
  <c r="L38" i="6"/>
  <c r="J39" i="6"/>
  <c r="K39" i="6"/>
  <c r="L39" i="6"/>
  <c r="J40" i="6"/>
  <c r="K40" i="6"/>
  <c r="L40" i="6"/>
  <c r="J41" i="6"/>
  <c r="K41" i="6"/>
  <c r="L41" i="6"/>
  <c r="J42" i="6"/>
  <c r="K42" i="6"/>
  <c r="L42" i="6"/>
  <c r="J43" i="6"/>
  <c r="K43" i="6"/>
  <c r="L43" i="6"/>
  <c r="J44" i="6"/>
  <c r="K44" i="6"/>
  <c r="L44" i="6"/>
  <c r="J45" i="6"/>
  <c r="K45" i="6"/>
  <c r="AK45" i="6" s="1"/>
  <c r="L45" i="6"/>
  <c r="J46" i="6"/>
  <c r="K46" i="6"/>
  <c r="L46" i="6"/>
  <c r="J47" i="6"/>
  <c r="K47" i="6"/>
  <c r="L47" i="6"/>
  <c r="J48" i="6"/>
  <c r="K48" i="6"/>
  <c r="L48" i="6"/>
  <c r="J49" i="6"/>
  <c r="K49" i="6"/>
  <c r="L49" i="6"/>
  <c r="J50" i="6"/>
  <c r="K50" i="6"/>
  <c r="L50" i="6"/>
  <c r="J51" i="6"/>
  <c r="K51" i="6"/>
  <c r="L51" i="6"/>
  <c r="J52" i="6"/>
  <c r="K52" i="6"/>
  <c r="L52" i="6"/>
  <c r="J53" i="6"/>
  <c r="K53" i="6"/>
  <c r="L53" i="6"/>
  <c r="J54" i="6"/>
  <c r="K54" i="6"/>
  <c r="L54" i="6"/>
  <c r="J55" i="6"/>
  <c r="K55" i="6"/>
  <c r="L55" i="6"/>
  <c r="J56" i="6"/>
  <c r="K56" i="6"/>
  <c r="L56" i="6"/>
  <c r="J57" i="6"/>
  <c r="K57" i="6"/>
  <c r="L57" i="6"/>
  <c r="J58" i="6"/>
  <c r="K58" i="6"/>
  <c r="L58" i="6"/>
  <c r="J59" i="6"/>
  <c r="K59" i="6"/>
  <c r="L59" i="6"/>
  <c r="J60" i="6"/>
  <c r="K60" i="6"/>
  <c r="L60" i="6"/>
  <c r="J61" i="6"/>
  <c r="K61" i="6"/>
  <c r="L61" i="6"/>
  <c r="J62" i="6"/>
  <c r="K62" i="6"/>
  <c r="L62" i="6"/>
  <c r="J63" i="6"/>
  <c r="K63" i="6"/>
  <c r="L63" i="6"/>
  <c r="T63" i="6" s="1"/>
  <c r="J64" i="6"/>
  <c r="K64" i="6"/>
  <c r="L64" i="6"/>
  <c r="J65" i="6"/>
  <c r="K65" i="6"/>
  <c r="L65" i="6"/>
  <c r="J66" i="6"/>
  <c r="K66" i="6"/>
  <c r="L66" i="6"/>
  <c r="J67" i="6"/>
  <c r="K67" i="6"/>
  <c r="L67" i="6"/>
  <c r="J68" i="6"/>
  <c r="K68" i="6"/>
  <c r="L68" i="6"/>
  <c r="J69" i="6"/>
  <c r="K69" i="6"/>
  <c r="AK69" i="6" s="1"/>
  <c r="L69" i="6"/>
  <c r="J70" i="6"/>
  <c r="K70" i="6"/>
  <c r="L70" i="6"/>
  <c r="J71" i="6"/>
  <c r="K71" i="6"/>
  <c r="L71" i="6"/>
  <c r="J72" i="6"/>
  <c r="K72" i="6"/>
  <c r="L72" i="6"/>
  <c r="J73" i="6"/>
  <c r="K73" i="6"/>
  <c r="AK73" i="6" s="1"/>
  <c r="L73" i="6"/>
  <c r="J74" i="6"/>
  <c r="K74" i="6"/>
  <c r="L74" i="6"/>
  <c r="J75" i="6"/>
  <c r="K75" i="6"/>
  <c r="L75" i="6"/>
  <c r="J76" i="6"/>
  <c r="K76" i="6"/>
  <c r="L76" i="6"/>
  <c r="J77" i="6"/>
  <c r="K77" i="6"/>
  <c r="L77" i="6"/>
  <c r="J78" i="6"/>
  <c r="K78" i="6"/>
  <c r="L78" i="6"/>
  <c r="J79" i="6"/>
  <c r="K79" i="6"/>
  <c r="L79" i="6"/>
  <c r="T79" i="6" s="1"/>
  <c r="J80" i="6"/>
  <c r="K80" i="6"/>
  <c r="L80" i="6"/>
  <c r="J81" i="6"/>
  <c r="K81" i="6"/>
  <c r="L81" i="6"/>
  <c r="J82" i="6"/>
  <c r="K82" i="6"/>
  <c r="L82" i="6"/>
  <c r="J83" i="6"/>
  <c r="K83" i="6"/>
  <c r="L83" i="6"/>
  <c r="J84" i="6"/>
  <c r="K84" i="6"/>
  <c r="L84" i="6"/>
  <c r="J85" i="6"/>
  <c r="K85" i="6"/>
  <c r="L85" i="6"/>
  <c r="J86" i="6"/>
  <c r="K86" i="6"/>
  <c r="L86" i="6"/>
  <c r="J87" i="6"/>
  <c r="K87" i="6"/>
  <c r="L87" i="6"/>
  <c r="J88" i="6"/>
  <c r="K88" i="6"/>
  <c r="L88" i="6"/>
  <c r="J89" i="6"/>
  <c r="K89" i="6"/>
  <c r="AK89" i="6" s="1"/>
  <c r="L89" i="6"/>
  <c r="J90" i="6"/>
  <c r="K90" i="6"/>
  <c r="L90" i="6"/>
  <c r="J91" i="6"/>
  <c r="K91" i="6"/>
  <c r="L91" i="6"/>
  <c r="J92" i="6"/>
  <c r="K92" i="6"/>
  <c r="L92" i="6"/>
  <c r="J93" i="6"/>
  <c r="K93" i="6"/>
  <c r="L93" i="6"/>
  <c r="J94" i="6"/>
  <c r="K94" i="6"/>
  <c r="L94" i="6"/>
  <c r="J95" i="6"/>
  <c r="K95" i="6"/>
  <c r="L95" i="6"/>
  <c r="T95" i="6" s="1"/>
  <c r="J96" i="6"/>
  <c r="K96" i="6"/>
  <c r="L96" i="6"/>
  <c r="J97" i="6"/>
  <c r="K97" i="6"/>
  <c r="L97" i="6"/>
  <c r="J98" i="6"/>
  <c r="K98" i="6"/>
  <c r="L98" i="6"/>
  <c r="L2" i="6"/>
  <c r="K2" i="6"/>
  <c r="J2" i="6"/>
  <c r="AI3" i="5"/>
  <c r="AI4" i="5"/>
  <c r="AI5" i="5"/>
  <c r="AI6" i="5"/>
  <c r="AI7" i="5"/>
  <c r="AI8" i="5"/>
  <c r="AI9" i="5"/>
  <c r="AI10" i="5"/>
  <c r="AI11" i="5"/>
  <c r="AI12" i="5"/>
  <c r="AI13" i="5"/>
  <c r="AI14" i="5"/>
  <c r="AI15" i="5"/>
  <c r="AI16" i="5"/>
  <c r="AI17" i="5"/>
  <c r="AI18" i="5"/>
  <c r="AI19" i="5"/>
  <c r="AI20" i="5"/>
  <c r="AI21" i="5"/>
  <c r="AI22" i="5"/>
  <c r="AI23" i="5"/>
  <c r="AI24" i="5"/>
  <c r="AI25" i="5"/>
  <c r="AI26" i="5"/>
  <c r="AI27" i="5"/>
  <c r="AI28" i="5"/>
  <c r="AI29" i="5"/>
  <c r="AI30" i="5"/>
  <c r="AI31" i="5"/>
  <c r="AI32" i="5"/>
  <c r="AI33" i="5"/>
  <c r="AI34" i="5"/>
  <c r="AI35" i="5"/>
  <c r="AI36" i="5"/>
  <c r="AI37" i="5"/>
  <c r="AI38" i="5"/>
  <c r="AI39" i="5"/>
  <c r="AI40" i="5"/>
  <c r="AI41" i="5"/>
  <c r="AI42" i="5"/>
  <c r="AI43" i="5"/>
  <c r="AI44" i="5"/>
  <c r="AI45" i="5"/>
  <c r="AI46" i="5"/>
  <c r="AI47" i="5"/>
  <c r="AI48" i="5"/>
  <c r="AI49" i="5"/>
  <c r="AI50" i="5"/>
  <c r="AI51" i="5"/>
  <c r="AI52" i="5"/>
  <c r="AI53" i="5"/>
  <c r="AI54" i="5"/>
  <c r="AI55" i="5"/>
  <c r="AI56" i="5"/>
  <c r="AI57" i="5"/>
  <c r="AI58" i="5"/>
  <c r="AI59" i="5"/>
  <c r="AI60" i="5"/>
  <c r="AI61" i="5"/>
  <c r="AI62" i="5"/>
  <c r="AI63" i="5"/>
  <c r="AI64" i="5"/>
  <c r="AH3" i="5"/>
  <c r="AH4" i="5"/>
  <c r="AH5" i="5"/>
  <c r="AH6" i="5"/>
  <c r="AH7" i="5"/>
  <c r="AH8" i="5"/>
  <c r="AH9" i="5"/>
  <c r="AH10" i="5"/>
  <c r="AH11" i="5"/>
  <c r="AH12" i="5"/>
  <c r="AH13" i="5"/>
  <c r="AH14" i="5"/>
  <c r="AH15" i="5"/>
  <c r="AH16" i="5"/>
  <c r="AH17" i="5"/>
  <c r="AH18" i="5"/>
  <c r="AH19" i="5"/>
  <c r="AH20" i="5"/>
  <c r="AH21" i="5"/>
  <c r="AH22" i="5"/>
  <c r="AH23" i="5"/>
  <c r="AH24" i="5"/>
  <c r="AH25" i="5"/>
  <c r="AH26" i="5"/>
  <c r="AH27" i="5"/>
  <c r="AH28" i="5"/>
  <c r="AH29" i="5"/>
  <c r="AH30" i="5"/>
  <c r="AH31" i="5"/>
  <c r="AH32" i="5"/>
  <c r="AH33" i="5"/>
  <c r="AH34" i="5"/>
  <c r="AH35" i="5"/>
  <c r="AH36" i="5"/>
  <c r="AH37" i="5"/>
  <c r="AH38" i="5"/>
  <c r="AH39" i="5"/>
  <c r="AH40" i="5"/>
  <c r="AH41" i="5"/>
  <c r="AH42" i="5"/>
  <c r="AH43" i="5"/>
  <c r="AH44" i="5"/>
  <c r="AH45" i="5"/>
  <c r="AH46" i="5"/>
  <c r="AH47" i="5"/>
  <c r="AH48" i="5"/>
  <c r="AH49" i="5"/>
  <c r="AH50" i="5"/>
  <c r="AH51" i="5"/>
  <c r="AH52" i="5"/>
  <c r="AH53" i="5"/>
  <c r="AH54" i="5"/>
  <c r="AH55" i="5"/>
  <c r="AH56" i="5"/>
  <c r="AH57" i="5"/>
  <c r="AH58" i="5"/>
  <c r="AH59" i="5"/>
  <c r="AH60" i="5"/>
  <c r="AH61" i="5"/>
  <c r="AH62" i="5"/>
  <c r="AH63" i="5"/>
  <c r="AH64" i="5"/>
  <c r="AG3" i="5"/>
  <c r="AG4" i="5"/>
  <c r="AG5" i="5"/>
  <c r="AG6" i="5"/>
  <c r="AG7" i="5"/>
  <c r="AG8" i="5"/>
  <c r="AG9" i="5"/>
  <c r="AG10" i="5"/>
  <c r="AG11"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I2" i="5"/>
  <c r="AH2" i="5"/>
  <c r="AG2" i="5"/>
  <c r="Z64" i="5"/>
  <c r="Z3" i="5"/>
  <c r="Z4" i="5"/>
  <c r="Z5" i="5"/>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Y3" i="5"/>
  <c r="Y4" i="5"/>
  <c r="Y5" i="5"/>
  <c r="Y6" i="5"/>
  <c r="Y7" i="5"/>
  <c r="Y8" i="5"/>
  <c r="Y9" i="5"/>
  <c r="Y10" i="5"/>
  <c r="Y11" i="5"/>
  <c r="Y12" i="5"/>
  <c r="Y13" i="5"/>
  <c r="Y14" i="5"/>
  <c r="Y15" i="5"/>
  <c r="Y16" i="5"/>
  <c r="Y17" i="5"/>
  <c r="Y18" i="5"/>
  <c r="Y19" i="5"/>
  <c r="Y20" i="5"/>
  <c r="Y21" i="5"/>
  <c r="Y22" i="5"/>
  <c r="Y23" i="5"/>
  <c r="Y24" i="5"/>
  <c r="Y25" i="5"/>
  <c r="Y26" i="5"/>
  <c r="Y27" i="5"/>
  <c r="Y28" i="5"/>
  <c r="Y29" i="5"/>
  <c r="Y30" i="5"/>
  <c r="Y31" i="5"/>
  <c r="Y32" i="5"/>
  <c r="Y33" i="5"/>
  <c r="Y34" i="5"/>
  <c r="Y35" i="5"/>
  <c r="Y36" i="5"/>
  <c r="Y37" i="5"/>
  <c r="Y38" i="5"/>
  <c r="Y39" i="5"/>
  <c r="Y40" i="5"/>
  <c r="Y41" i="5"/>
  <c r="Y42" i="5"/>
  <c r="Y43" i="5"/>
  <c r="Y44" i="5"/>
  <c r="Y45" i="5"/>
  <c r="Y46" i="5"/>
  <c r="Y47" i="5"/>
  <c r="Y48" i="5"/>
  <c r="Y49" i="5"/>
  <c r="Y50" i="5"/>
  <c r="Y51" i="5"/>
  <c r="Y52" i="5"/>
  <c r="Y53" i="5"/>
  <c r="Y54" i="5"/>
  <c r="Y55" i="5"/>
  <c r="Y56" i="5"/>
  <c r="Y57" i="5"/>
  <c r="Y58" i="5"/>
  <c r="Y59" i="5"/>
  <c r="Y60" i="5"/>
  <c r="Y61" i="5"/>
  <c r="Y62" i="5"/>
  <c r="Y63" i="5"/>
  <c r="Y64" i="5"/>
  <c r="X3" i="5"/>
  <c r="X4" i="5"/>
  <c r="X5" i="5"/>
  <c r="X6" i="5"/>
  <c r="X7" i="5"/>
  <c r="X8" i="5"/>
  <c r="X9" i="5"/>
  <c r="X10" i="5"/>
  <c r="X11" i="5"/>
  <c r="X12" i="5"/>
  <c r="X13" i="5"/>
  <c r="X14" i="5"/>
  <c r="X15" i="5"/>
  <c r="X16" i="5"/>
  <c r="X17" i="5"/>
  <c r="X18" i="5"/>
  <c r="X19" i="5"/>
  <c r="X20" i="5"/>
  <c r="X21" i="5"/>
  <c r="X22" i="5"/>
  <c r="X23" i="5"/>
  <c r="X24" i="5"/>
  <c r="X25" i="5"/>
  <c r="X26" i="5"/>
  <c r="X27" i="5"/>
  <c r="X28" i="5"/>
  <c r="X29" i="5"/>
  <c r="X30" i="5"/>
  <c r="X31" i="5"/>
  <c r="X32" i="5"/>
  <c r="X33" i="5"/>
  <c r="X34" i="5"/>
  <c r="X35" i="5"/>
  <c r="X36" i="5"/>
  <c r="X37" i="5"/>
  <c r="X38" i="5"/>
  <c r="X39" i="5"/>
  <c r="X40" i="5"/>
  <c r="X41" i="5"/>
  <c r="X42" i="5"/>
  <c r="X43" i="5"/>
  <c r="X44" i="5"/>
  <c r="X45" i="5"/>
  <c r="X46" i="5"/>
  <c r="X47" i="5"/>
  <c r="X48" i="5"/>
  <c r="X49" i="5"/>
  <c r="X50" i="5"/>
  <c r="X51" i="5"/>
  <c r="X52" i="5"/>
  <c r="X53" i="5"/>
  <c r="X54" i="5"/>
  <c r="X55" i="5"/>
  <c r="X56" i="5"/>
  <c r="X57" i="5"/>
  <c r="X58" i="5"/>
  <c r="X59" i="5"/>
  <c r="X60" i="5"/>
  <c r="X61" i="5"/>
  <c r="X62" i="5"/>
  <c r="X63" i="5"/>
  <c r="X64" i="5"/>
  <c r="Z2" i="5"/>
  <c r="Y2" i="5"/>
  <c r="X2"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Q2" i="5"/>
  <c r="P2" i="5"/>
  <c r="O2"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L3" i="5"/>
  <c r="L4" i="5"/>
  <c r="L2" i="5"/>
  <c r="K3" i="5"/>
  <c r="K4" i="5"/>
  <c r="K2" i="5"/>
  <c r="J3" i="5"/>
  <c r="J4" i="5"/>
  <c r="AA4" i="5" s="1"/>
  <c r="J2" i="5"/>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I2" i="4"/>
  <c r="H2" i="4"/>
  <c r="G2" i="4"/>
  <c r="U7" i="7"/>
  <c r="U6" i="7"/>
  <c r="U4" i="7"/>
  <c r="U2" i="7"/>
  <c r="U5" i="7"/>
  <c r="U3" i="7"/>
  <c r="BQ134" i="17" l="1"/>
  <c r="BP129" i="17"/>
  <c r="BQ126" i="17"/>
  <c r="BQ118" i="17"/>
  <c r="BP105" i="17"/>
  <c r="BQ102" i="17"/>
  <c r="BP97" i="17"/>
  <c r="BP89" i="17"/>
  <c r="BP81" i="17"/>
  <c r="BQ54" i="17"/>
  <c r="BQ38" i="17"/>
  <c r="BQ22" i="17"/>
  <c r="BJ85" i="18"/>
  <c r="BJ21" i="18"/>
  <c r="AY122" i="17"/>
  <c r="AY66" i="17"/>
  <c r="R3" i="16"/>
  <c r="AO88" i="17"/>
  <c r="AO64" i="17"/>
  <c r="AO56" i="17"/>
  <c r="AO48" i="17"/>
  <c r="AQ34" i="17"/>
  <c r="AQ10" i="17"/>
  <c r="BH119" i="17"/>
  <c r="BH111" i="17"/>
  <c r="BH55" i="17"/>
  <c r="CV112" i="18"/>
  <c r="CU107" i="18"/>
  <c r="CU91" i="18"/>
  <c r="CT86" i="18"/>
  <c r="CU75" i="18"/>
  <c r="CV64" i="18"/>
  <c r="CT22" i="18"/>
  <c r="CU11" i="18"/>
  <c r="BJ136" i="18"/>
  <c r="BS37" i="18"/>
  <c r="BS5" i="18"/>
  <c r="BI138" i="17"/>
  <c r="BI130" i="17"/>
  <c r="BG128" i="17"/>
  <c r="BK111" i="18"/>
  <c r="CB50" i="18"/>
  <c r="BT148" i="18"/>
  <c r="BQ151" i="17"/>
  <c r="BQ135" i="17"/>
  <c r="BQ103" i="17"/>
  <c r="BQ95" i="17"/>
  <c r="BQ15" i="17"/>
  <c r="BQ7" i="17"/>
  <c r="CU145" i="18"/>
  <c r="CC137" i="18"/>
  <c r="CU129" i="18"/>
  <c r="CC121" i="18"/>
  <c r="CT108" i="18"/>
  <c r="CL105" i="18"/>
  <c r="CL89" i="18"/>
  <c r="CV62" i="18"/>
  <c r="CT60" i="18"/>
  <c r="CL57" i="18"/>
  <c r="CU49" i="18"/>
  <c r="CT28" i="18"/>
  <c r="CL25" i="18"/>
  <c r="CU17" i="18"/>
  <c r="BU99" i="18"/>
  <c r="BU91" i="18"/>
  <c r="BU3" i="18"/>
  <c r="BJ140" i="18"/>
  <c r="BH129" i="17"/>
  <c r="BH73" i="17"/>
  <c r="CB150" i="18"/>
  <c r="CB126" i="18"/>
  <c r="CB118" i="18"/>
  <c r="BK99" i="18"/>
  <c r="BK83" i="18"/>
  <c r="BK43" i="18"/>
  <c r="BP142" i="17"/>
  <c r="BP134" i="17"/>
  <c r="BP126" i="17"/>
  <c r="BR112" i="17"/>
  <c r="BP110" i="17"/>
  <c r="BP78" i="17"/>
  <c r="BP30" i="17"/>
  <c r="BP6" i="17"/>
  <c r="CM146" i="18"/>
  <c r="CK112" i="18"/>
  <c r="BL106" i="18"/>
  <c r="CK96" i="18"/>
  <c r="CT88" i="18"/>
  <c r="CC85" i="18"/>
  <c r="CT72" i="18"/>
  <c r="CK64" i="18"/>
  <c r="CM58" i="18"/>
  <c r="CT40" i="18"/>
  <c r="CC37" i="18"/>
  <c r="CK32" i="18"/>
  <c r="CM26" i="18"/>
  <c r="CU21" i="18"/>
  <c r="CC13" i="18"/>
  <c r="CV10" i="18"/>
  <c r="CC5" i="18"/>
  <c r="CD148" i="18"/>
  <c r="CD116" i="18"/>
  <c r="CD108" i="18"/>
  <c r="AQ141" i="17"/>
  <c r="AQ133" i="17"/>
  <c r="AQ125" i="17"/>
  <c r="AQ117" i="17"/>
  <c r="AQ109" i="17"/>
  <c r="AQ85" i="17"/>
  <c r="AO75" i="17"/>
  <c r="AP72" i="17"/>
  <c r="AQ69" i="17"/>
  <c r="AO67" i="17"/>
  <c r="AP64" i="17"/>
  <c r="AP56" i="17"/>
  <c r="AO51" i="17"/>
  <c r="AO43" i="17"/>
  <c r="AP40" i="17"/>
  <c r="AQ37" i="17"/>
  <c r="AQ29" i="17"/>
  <c r="AP16" i="17"/>
  <c r="BI151" i="17"/>
  <c r="BH138" i="17"/>
  <c r="BI135" i="17"/>
  <c r="BG117" i="17"/>
  <c r="BH114" i="17"/>
  <c r="BH90" i="17"/>
  <c r="BH82" i="17"/>
  <c r="BG77" i="17"/>
  <c r="BI47" i="17"/>
  <c r="BQ132" i="17"/>
  <c r="BQ108" i="17"/>
  <c r="BR89" i="17"/>
  <c r="BP55" i="17"/>
  <c r="BQ52" i="17"/>
  <c r="CM123" i="18"/>
  <c r="CK113" i="18"/>
  <c r="CL102" i="18"/>
  <c r="CK97" i="18"/>
  <c r="CL94" i="18"/>
  <c r="CK73" i="18"/>
  <c r="CK65" i="18"/>
  <c r="CL62" i="18"/>
  <c r="CK49" i="18"/>
  <c r="CK41" i="18"/>
  <c r="CK33" i="18"/>
  <c r="CK17" i="18"/>
  <c r="AL167" i="17"/>
  <c r="AL170" i="17"/>
  <c r="AK170" i="17"/>
  <c r="AD105" i="14"/>
  <c r="AC92" i="14"/>
  <c r="AD81" i="14"/>
  <c r="AC76" i="14"/>
  <c r="AC60" i="14"/>
  <c r="AB47" i="14"/>
  <c r="AC44" i="14"/>
  <c r="AD33" i="14"/>
  <c r="AB31" i="14"/>
  <c r="AD25" i="14"/>
  <c r="AC12" i="14"/>
  <c r="AD9" i="14"/>
  <c r="BG137" i="17"/>
  <c r="CT146" i="18"/>
  <c r="CU143" i="18"/>
  <c r="CV132" i="18"/>
  <c r="CT130" i="18"/>
  <c r="CV100" i="18"/>
  <c r="CT98" i="18"/>
  <c r="CU71" i="18"/>
  <c r="CU47" i="18"/>
  <c r="CU39" i="18"/>
  <c r="CV36" i="18"/>
  <c r="CT34" i="18"/>
  <c r="CU15" i="18"/>
  <c r="CU7" i="18"/>
  <c r="CV4" i="18"/>
  <c r="AX148" i="17"/>
  <c r="AX140" i="17"/>
  <c r="AX124" i="17"/>
  <c r="AY113" i="17"/>
  <c r="AX108" i="17"/>
  <c r="AX100" i="17"/>
  <c r="AY89" i="17"/>
  <c r="AZ78" i="17"/>
  <c r="AZ62" i="17"/>
  <c r="AX60" i="17"/>
  <c r="AX44" i="17"/>
  <c r="AZ30" i="17"/>
  <c r="AX28" i="17"/>
  <c r="AZ14" i="17"/>
  <c r="CL136" i="18"/>
  <c r="CL120" i="18"/>
  <c r="CL88" i="18"/>
  <c r="CL72" i="18"/>
  <c r="CL48" i="18"/>
  <c r="CL40" i="18"/>
  <c r="CL32" i="18"/>
  <c r="CL16" i="18"/>
  <c r="CL8" i="18"/>
  <c r="W84" i="15"/>
  <c r="BG62" i="17"/>
  <c r="BL151" i="18"/>
  <c r="BL143" i="18"/>
  <c r="BL135" i="18"/>
  <c r="BL127" i="18"/>
  <c r="BL111" i="18"/>
  <c r="CV96" i="18"/>
  <c r="CV32" i="18"/>
  <c r="CV16" i="18"/>
  <c r="AF144" i="17"/>
  <c r="AF120" i="17"/>
  <c r="AH114" i="17"/>
  <c r="AH106" i="17"/>
  <c r="AF96" i="17"/>
  <c r="AH82" i="17"/>
  <c r="AH74" i="17"/>
  <c r="AF72" i="17"/>
  <c r="AH58" i="17"/>
  <c r="AH42" i="17"/>
  <c r="AF24" i="17"/>
  <c r="AH18" i="17"/>
  <c r="BU140" i="18"/>
  <c r="BU124" i="18"/>
  <c r="BR127" i="17"/>
  <c r="BR87" i="17"/>
  <c r="BR71" i="17"/>
  <c r="BP69" i="17"/>
  <c r="BR23" i="17"/>
  <c r="BR15" i="17"/>
  <c r="CU149" i="18"/>
  <c r="CV58" i="18"/>
  <c r="CU53" i="18"/>
  <c r="BS74" i="17"/>
  <c r="CW113" i="18"/>
  <c r="AZ131" i="17"/>
  <c r="AZ115" i="17"/>
  <c r="AX113" i="17"/>
  <c r="AZ91" i="17"/>
  <c r="AX25" i="17"/>
  <c r="AX9" i="17"/>
  <c r="CB147" i="18"/>
  <c r="BC141" i="18"/>
  <c r="BA139" i="18"/>
  <c r="BC117" i="18"/>
  <c r="BA107" i="18"/>
  <c r="BB104" i="18"/>
  <c r="BA99" i="18"/>
  <c r="BK80" i="18"/>
  <c r="BK64" i="18"/>
  <c r="BK56" i="18"/>
  <c r="BK24" i="18"/>
  <c r="BT93" i="18"/>
  <c r="BT77" i="18"/>
  <c r="BT53" i="18"/>
  <c r="CT150" i="18"/>
  <c r="CV147" i="18"/>
  <c r="CT140" i="18"/>
  <c r="CV74" i="18"/>
  <c r="CU69" i="18"/>
  <c r="CU51" i="18"/>
  <c r="CU43" i="18"/>
  <c r="CV30" i="18"/>
  <c r="BP32" i="17"/>
  <c r="BR10" i="17"/>
  <c r="CV144" i="18"/>
  <c r="CT137" i="18"/>
  <c r="CV126" i="18"/>
  <c r="CT124" i="18"/>
  <c r="CV118" i="18"/>
  <c r="CU113" i="18"/>
  <c r="CV84" i="18"/>
  <c r="CT82" i="18"/>
  <c r="CU79" i="18"/>
  <c r="CV71" i="18"/>
  <c r="CU139" i="18"/>
  <c r="CU126" i="18"/>
  <c r="CV107" i="18"/>
  <c r="CU97" i="18"/>
  <c r="CU92" i="18"/>
  <c r="CU84" i="18"/>
  <c r="CV68" i="18"/>
  <c r="CT66" i="18"/>
  <c r="CV60" i="18"/>
  <c r="CT35" i="18"/>
  <c r="CU14" i="18"/>
  <c r="CV151" i="18"/>
  <c r="CV128" i="18"/>
  <c r="CU123" i="18"/>
  <c r="CT118" i="18"/>
  <c r="CV94" i="18"/>
  <c r="CT92" i="18"/>
  <c r="CV86" i="18"/>
  <c r="CU81" i="18"/>
  <c r="CT76" i="18"/>
  <c r="CV73" i="18"/>
  <c r="CU37" i="18"/>
  <c r="AF135" i="17"/>
  <c r="AF111" i="17"/>
  <c r="CU141" i="18"/>
  <c r="CV138" i="18"/>
  <c r="CT136" i="18"/>
  <c r="CU133" i="18"/>
  <c r="CW123" i="18"/>
  <c r="CV109" i="18"/>
  <c r="CU86" i="18"/>
  <c r="CW81" i="18"/>
  <c r="CU65" i="18"/>
  <c r="CW42" i="18"/>
  <c r="CT24" i="18"/>
  <c r="CV148" i="18"/>
  <c r="CV130" i="18"/>
  <c r="CV122" i="18"/>
  <c r="CT120" i="18"/>
  <c r="CU117" i="18"/>
  <c r="CW112" i="18"/>
  <c r="CT104" i="18"/>
  <c r="CU101" i="18"/>
  <c r="CV80" i="18"/>
  <c r="CT78" i="18"/>
  <c r="CT65" i="18"/>
  <c r="CW59" i="18"/>
  <c r="CU135" i="18"/>
  <c r="CU122" i="18"/>
  <c r="CT101" i="18"/>
  <c r="CW91" i="18"/>
  <c r="CU88" i="18"/>
  <c r="CU80" i="18"/>
  <c r="CU59" i="18"/>
  <c r="CV20" i="18"/>
  <c r="CU5" i="18"/>
  <c r="CT114" i="18"/>
  <c r="CU111" i="18"/>
  <c r="CU103" i="18"/>
  <c r="CV90" i="18"/>
  <c r="CU85" i="18"/>
  <c r="CT67" i="18"/>
  <c r="CU28" i="18"/>
  <c r="CT116" i="18"/>
  <c r="CU105" i="18"/>
  <c r="CU9" i="18"/>
  <c r="AH145" i="17"/>
  <c r="BR145" i="17"/>
  <c r="AH129" i="17"/>
  <c r="BR129" i="17"/>
  <c r="BI121" i="17"/>
  <c r="BR121" i="17"/>
  <c r="BI81" i="17"/>
  <c r="BR81" i="17"/>
  <c r="X76" i="17"/>
  <c r="BQ76" i="17"/>
  <c r="BG71" i="17"/>
  <c r="BP71" i="17"/>
  <c r="Y65" i="17"/>
  <c r="BR65" i="17"/>
  <c r="BG47" i="17"/>
  <c r="BP47" i="17"/>
  <c r="BI41" i="17"/>
  <c r="BR41" i="17"/>
  <c r="BI33" i="17"/>
  <c r="BR33" i="17"/>
  <c r="BC147" i="18"/>
  <c r="BA145" i="18"/>
  <c r="BC139" i="18"/>
  <c r="BA129" i="18"/>
  <c r="BA121" i="18"/>
  <c r="CD115" i="18"/>
  <c r="BC107" i="18"/>
  <c r="BA89" i="18"/>
  <c r="BA81" i="18"/>
  <c r="BA57" i="18"/>
  <c r="CD19" i="18"/>
  <c r="CU151" i="18"/>
  <c r="CV149" i="18"/>
  <c r="CW147" i="18"/>
  <c r="CV145" i="18"/>
  <c r="CV143" i="18"/>
  <c r="CT141" i="18"/>
  <c r="CT139" i="18"/>
  <c r="CV134" i="18"/>
  <c r="CU130" i="18"/>
  <c r="CU128" i="18"/>
  <c r="CT126" i="18"/>
  <c r="CT122" i="18"/>
  <c r="CV119" i="18"/>
  <c r="CV115" i="18"/>
  <c r="CU109" i="18"/>
  <c r="CT105" i="18"/>
  <c r="CV98" i="18"/>
  <c r="CU94" i="18"/>
  <c r="CU90" i="18"/>
  <c r="CT84" i="18"/>
  <c r="CW80" i="18"/>
  <c r="CV77" i="18"/>
  <c r="CV75" i="18"/>
  <c r="CU73" i="18"/>
  <c r="CT69" i="18"/>
  <c r="CU60" i="18"/>
  <c r="CT56" i="18"/>
  <c r="CV53" i="18"/>
  <c r="CT44" i="18"/>
  <c r="CV41" i="18"/>
  <c r="CV39" i="18"/>
  <c r="CT37" i="18"/>
  <c r="CU30" i="18"/>
  <c r="CV18" i="18"/>
  <c r="CT14" i="18"/>
  <c r="CV11" i="18"/>
  <c r="BH32" i="17"/>
  <c r="BR151" i="17"/>
  <c r="BQ138" i="17"/>
  <c r="BR135" i="17"/>
  <c r="BR119" i="17"/>
  <c r="BR111" i="17"/>
  <c r="BR103" i="17"/>
  <c r="BR79" i="17"/>
  <c r="BP61" i="17"/>
  <c r="BR55" i="17"/>
  <c r="BR39" i="17"/>
  <c r="BR7" i="17"/>
  <c r="BH33" i="17"/>
  <c r="BQ33" i="17"/>
  <c r="BK27" i="18"/>
  <c r="CU27" i="18"/>
  <c r="CT147" i="18"/>
  <c r="CV136" i="18"/>
  <c r="CU134" i="18"/>
  <c r="CU132" i="18"/>
  <c r="CW128" i="18"/>
  <c r="CV125" i="18"/>
  <c r="CV121" i="18"/>
  <c r="CU119" i="18"/>
  <c r="CV117" i="18"/>
  <c r="CU115" i="18"/>
  <c r="CV113" i="18"/>
  <c r="CV111" i="18"/>
  <c r="CT109" i="18"/>
  <c r="CT107" i="18"/>
  <c r="CV102" i="18"/>
  <c r="CU98" i="18"/>
  <c r="CU96" i="18"/>
  <c r="CT94" i="18"/>
  <c r="CT90" i="18"/>
  <c r="CV87" i="18"/>
  <c r="CV83" i="18"/>
  <c r="CU77" i="18"/>
  <c r="CT73" i="18"/>
  <c r="CV66" i="18"/>
  <c r="CU62" i="18"/>
  <c r="CU58" i="18"/>
  <c r="CV55" i="18"/>
  <c r="CV48" i="18"/>
  <c r="CU46" i="18"/>
  <c r="CU41" i="18"/>
  <c r="CV34" i="18"/>
  <c r="CU18" i="18"/>
  <c r="CV13" i="18"/>
  <c r="BQ143" i="17"/>
  <c r="BQ127" i="17"/>
  <c r="BQ119" i="17"/>
  <c r="BQ111" i="17"/>
  <c r="BQ87" i="17"/>
  <c r="BQ79" i="17"/>
  <c r="BQ71" i="17"/>
  <c r="BS50" i="17"/>
  <c r="BH150" i="17"/>
  <c r="BQ150" i="17"/>
  <c r="W145" i="17"/>
  <c r="BP145" i="17"/>
  <c r="BQ78" i="17"/>
  <c r="BH78" i="17"/>
  <c r="BJ131" i="18"/>
  <c r="BJ91" i="18"/>
  <c r="BJ51" i="18"/>
  <c r="BJ35" i="18"/>
  <c r="CV150" i="18"/>
  <c r="CT149" i="18"/>
  <c r="CT145" i="18"/>
  <c r="CW143" i="18"/>
  <c r="CV140" i="18"/>
  <c r="CU136" i="18"/>
  <c r="CW134" i="18"/>
  <c r="CT132" i="18"/>
  <c r="CV127" i="18"/>
  <c r="CU125" i="18"/>
  <c r="CV123" i="18"/>
  <c r="CU121" i="18"/>
  <c r="CT115" i="18"/>
  <c r="CV106" i="18"/>
  <c r="CV104" i="18"/>
  <c r="CU102" i="18"/>
  <c r="CU100" i="18"/>
  <c r="CW96" i="18"/>
  <c r="CV93" i="18"/>
  <c r="CV89" i="18"/>
  <c r="CU87" i="18"/>
  <c r="CV85" i="18"/>
  <c r="CU83" i="18"/>
  <c r="CV81" i="18"/>
  <c r="CV79" i="18"/>
  <c r="CT77" i="18"/>
  <c r="CT75" i="18"/>
  <c r="CV70" i="18"/>
  <c r="CU66" i="18"/>
  <c r="CT62" i="18"/>
  <c r="CW58" i="18"/>
  <c r="CU55" i="18"/>
  <c r="CU50" i="18"/>
  <c r="CT46" i="18"/>
  <c r="CV43" i="18"/>
  <c r="CT41" i="18"/>
  <c r="CT18" i="18"/>
  <c r="CT16" i="18"/>
  <c r="CV3" i="18"/>
  <c r="BQ148" i="17"/>
  <c r="BQ140" i="17"/>
  <c r="BR137" i="17"/>
  <c r="BQ124" i="17"/>
  <c r="BQ116" i="17"/>
  <c r="BR113" i="17"/>
  <c r="BR105" i="17"/>
  <c r="BQ100" i="17"/>
  <c r="BR97" i="17"/>
  <c r="BQ92" i="17"/>
  <c r="BQ84" i="17"/>
  <c r="BR57" i="17"/>
  <c r="BR49" i="17"/>
  <c r="BI120" i="17"/>
  <c r="BR120" i="17"/>
  <c r="BI96" i="17"/>
  <c r="BR96" i="17"/>
  <c r="BG86" i="17"/>
  <c r="BP86" i="17"/>
  <c r="BI48" i="17"/>
  <c r="BR48" i="17"/>
  <c r="BS144" i="18"/>
  <c r="BS120" i="18"/>
  <c r="CV146" i="18"/>
  <c r="CV142" i="18"/>
  <c r="CU140" i="18"/>
  <c r="CU138" i="18"/>
  <c r="CV131" i="18"/>
  <c r="CV129" i="18"/>
  <c r="CU127" i="18"/>
  <c r="CT125" i="18"/>
  <c r="CT121" i="18"/>
  <c r="CT117" i="18"/>
  <c r="CT113" i="18"/>
  <c r="CW111" i="18"/>
  <c r="CV108" i="18"/>
  <c r="CU104" i="18"/>
  <c r="CW102" i="18"/>
  <c r="CT100" i="18"/>
  <c r="CV95" i="18"/>
  <c r="CU93" i="18"/>
  <c r="CV91" i="18"/>
  <c r="CU89" i="18"/>
  <c r="CT83" i="18"/>
  <c r="CV72" i="18"/>
  <c r="CU70" i="18"/>
  <c r="CU68" i="18"/>
  <c r="CT64" i="18"/>
  <c r="CV61" i="18"/>
  <c r="CV57" i="18"/>
  <c r="CV52" i="18"/>
  <c r="CT50" i="18"/>
  <c r="CT48" i="18"/>
  <c r="CV45" i="18"/>
  <c r="CV38" i="18"/>
  <c r="CT27" i="18"/>
  <c r="CW27" i="18"/>
  <c r="CV22" i="18"/>
  <c r="CU20" i="18"/>
  <c r="CW17" i="18"/>
  <c r="CT8" i="18"/>
  <c r="CU3" i="18"/>
  <c r="BQ25" i="17"/>
  <c r="Y149" i="17"/>
  <c r="BR149" i="17"/>
  <c r="AQ101" i="17"/>
  <c r="BR101" i="17"/>
  <c r="AQ93" i="17"/>
  <c r="BR93" i="17"/>
  <c r="AQ77" i="17"/>
  <c r="BR77" i="17"/>
  <c r="AO59" i="17"/>
  <c r="BP59" i="17"/>
  <c r="AP48" i="17"/>
  <c r="BQ48" i="17"/>
  <c r="CB141" i="18"/>
  <c r="BK138" i="18"/>
  <c r="CB125" i="18"/>
  <c r="CL122" i="18"/>
  <c r="BK114" i="18"/>
  <c r="CB109" i="18"/>
  <c r="CK101" i="18"/>
  <c r="CL90" i="18"/>
  <c r="CK77" i="18"/>
  <c r="CK69" i="18"/>
  <c r="CK61" i="18"/>
  <c r="CK53" i="18"/>
  <c r="CK45" i="18"/>
  <c r="BK34" i="18"/>
  <c r="CM31" i="18"/>
  <c r="CK29" i="18"/>
  <c r="CL18" i="18"/>
  <c r="CK13" i="18"/>
  <c r="CU146" i="18"/>
  <c r="CU142" i="18"/>
  <c r="CT138" i="18"/>
  <c r="CV133" i="18"/>
  <c r="CU131" i="18"/>
  <c r="CW127" i="18"/>
  <c r="CT123" i="18"/>
  <c r="CV116" i="18"/>
  <c r="CV114" i="18"/>
  <c r="CV110" i="18"/>
  <c r="CU108" i="18"/>
  <c r="CU106" i="18"/>
  <c r="CV99" i="18"/>
  <c r="CV97" i="18"/>
  <c r="CU95" i="18"/>
  <c r="CT93" i="18"/>
  <c r="CT89" i="18"/>
  <c r="CT85" i="18"/>
  <c r="CT81" i="18"/>
  <c r="CW79" i="18"/>
  <c r="CV76" i="18"/>
  <c r="CU72" i="18"/>
  <c r="CW70" i="18"/>
  <c r="CT68" i="18"/>
  <c r="CV63" i="18"/>
  <c r="CU61" i="18"/>
  <c r="CV59" i="18"/>
  <c r="CU57" i="18"/>
  <c r="CV54" i="18"/>
  <c r="CU52" i="18"/>
  <c r="CW49" i="18"/>
  <c r="CU45" i="18"/>
  <c r="CT43" i="18"/>
  <c r="CV26" i="18"/>
  <c r="CV24" i="18"/>
  <c r="CU22" i="18"/>
  <c r="CW20" i="18"/>
  <c r="CU10" i="18"/>
  <c r="CV5" i="18"/>
  <c r="CT3" i="18"/>
  <c r="BQ142" i="17"/>
  <c r="BP137" i="17"/>
  <c r="BP121" i="17"/>
  <c r="BP113" i="17"/>
  <c r="BQ110" i="17"/>
  <c r="BQ94" i="17"/>
  <c r="BQ86" i="17"/>
  <c r="BQ14" i="17"/>
  <c r="BQ6" i="17"/>
  <c r="AH26" i="17"/>
  <c r="BR26" i="17"/>
  <c r="BT135" i="18"/>
  <c r="BT127" i="18"/>
  <c r="BT39" i="18"/>
  <c r="BT7" i="18"/>
  <c r="CU2" i="18"/>
  <c r="CU150" i="18"/>
  <c r="CU148" i="18"/>
  <c r="CU144" i="18"/>
  <c r="CT142" i="18"/>
  <c r="CV137" i="18"/>
  <c r="CV135" i="18"/>
  <c r="CT131" i="18"/>
  <c r="CT129" i="18"/>
  <c r="CV124" i="18"/>
  <c r="CV120" i="18"/>
  <c r="CU114" i="18"/>
  <c r="CU110" i="18"/>
  <c r="CT106" i="18"/>
  <c r="CV101" i="18"/>
  <c r="CU99" i="18"/>
  <c r="CW95" i="18"/>
  <c r="CT91" i="18"/>
  <c r="CV82" i="18"/>
  <c r="CV78" i="18"/>
  <c r="CU76" i="18"/>
  <c r="CU74" i="18"/>
  <c r="CV67" i="18"/>
  <c r="CV65" i="18"/>
  <c r="CU63" i="18"/>
  <c r="CT61" i="18"/>
  <c r="CT57" i="18"/>
  <c r="CU54" i="18"/>
  <c r="CW52" i="18"/>
  <c r="CV47" i="18"/>
  <c r="CT45" i="18"/>
  <c r="CV42" i="18"/>
  <c r="CU33" i="18"/>
  <c r="CW31" i="18"/>
  <c r="CU12" i="18"/>
  <c r="CW10" i="18"/>
  <c r="CV7" i="18"/>
  <c r="BP150" i="17"/>
  <c r="BR144" i="17"/>
  <c r="BR136" i="17"/>
  <c r="BR128" i="17"/>
  <c r="BP118" i="17"/>
  <c r="BR104" i="17"/>
  <c r="BP102" i="17"/>
  <c r="BP94" i="17"/>
  <c r="BR88" i="17"/>
  <c r="BR80" i="17"/>
  <c r="BR72" i="17"/>
  <c r="BP62" i="17"/>
  <c r="BP54" i="17"/>
  <c r="BP22" i="17"/>
  <c r="BP14" i="17"/>
  <c r="BR8" i="17"/>
  <c r="AY146" i="17"/>
  <c r="BQ146" i="17"/>
  <c r="BI143" i="17"/>
  <c r="BR143" i="17"/>
  <c r="BI95" i="17"/>
  <c r="BR95" i="17"/>
  <c r="BL145" i="18"/>
  <c r="BL113" i="18"/>
  <c r="BL49" i="18"/>
  <c r="BL17" i="18"/>
  <c r="CV2" i="18"/>
  <c r="CT148" i="18"/>
  <c r="CW145" i="18"/>
  <c r="CW144" i="18"/>
  <c r="CV141" i="18"/>
  <c r="CV139" i="18"/>
  <c r="CW137" i="18"/>
  <c r="CT133" i="18"/>
  <c r="CU124" i="18"/>
  <c r="CU120" i="18"/>
  <c r="CU118" i="18"/>
  <c r="CU116" i="18"/>
  <c r="CU112" i="18"/>
  <c r="CT110" i="18"/>
  <c r="CV105" i="18"/>
  <c r="CV103" i="18"/>
  <c r="CT99" i="18"/>
  <c r="CT97" i="18"/>
  <c r="CV92" i="18"/>
  <c r="CV88" i="18"/>
  <c r="CU82" i="18"/>
  <c r="CU78" i="18"/>
  <c r="CW74" i="18"/>
  <c r="CV69" i="18"/>
  <c r="CU67" i="18"/>
  <c r="CW63" i="18"/>
  <c r="CV56" i="18"/>
  <c r="CT54" i="18"/>
  <c r="CV51" i="18"/>
  <c r="CV49" i="18"/>
  <c r="CV37" i="18"/>
  <c r="CU35" i="18"/>
  <c r="CT33" i="18"/>
  <c r="CV28" i="18"/>
  <c r="CU26" i="18"/>
  <c r="CV14" i="18"/>
  <c r="CT12" i="18"/>
  <c r="CV9" i="18"/>
  <c r="CT5" i="18"/>
  <c r="BR141" i="17"/>
  <c r="BR133" i="17"/>
  <c r="BR125" i="17"/>
  <c r="BR117" i="17"/>
  <c r="BR109" i="17"/>
  <c r="BR85" i="17"/>
  <c r="BR69" i="17"/>
  <c r="BP67" i="17"/>
  <c r="BQ64" i="17"/>
  <c r="BQ56" i="17"/>
  <c r="BR45" i="17"/>
  <c r="BR147" i="17"/>
  <c r="BP138" i="17"/>
  <c r="BQ136" i="17"/>
  <c r="BQ130" i="17"/>
  <c r="BP125" i="17"/>
  <c r="BR122" i="17"/>
  <c r="BQ117" i="17"/>
  <c r="BP115" i="17"/>
  <c r="BQ107" i="17"/>
  <c r="BR99" i="17"/>
  <c r="BP92" i="17"/>
  <c r="BR78" i="17"/>
  <c r="BR76" i="17"/>
  <c r="BQ74" i="17"/>
  <c r="BQ70" i="17"/>
  <c r="BQ68" i="17"/>
  <c r="BP66" i="17"/>
  <c r="BR59" i="17"/>
  <c r="BR53" i="17"/>
  <c r="BQ51" i="17"/>
  <c r="BS47" i="17"/>
  <c r="BQ45" i="17"/>
  <c r="BR42" i="17"/>
  <c r="BQ40" i="17"/>
  <c r="BR35" i="17"/>
  <c r="BS33" i="17"/>
  <c r="BQ29" i="17"/>
  <c r="BR24" i="17"/>
  <c r="BQ20" i="17"/>
  <c r="BP18" i="17"/>
  <c r="BQ11" i="17"/>
  <c r="BP9" i="17"/>
  <c r="BQ5" i="17"/>
  <c r="BJ90" i="17"/>
  <c r="BQ147" i="17"/>
  <c r="BP140" i="17"/>
  <c r="BR134" i="17"/>
  <c r="BR132" i="17"/>
  <c r="BP130" i="17"/>
  <c r="BQ128" i="17"/>
  <c r="BQ122" i="17"/>
  <c r="BP117" i="17"/>
  <c r="BR114" i="17"/>
  <c r="BQ109" i="17"/>
  <c r="BP107" i="17"/>
  <c r="BQ99" i="17"/>
  <c r="BR91" i="17"/>
  <c r="BP84" i="17"/>
  <c r="BP74" i="17"/>
  <c r="BP70" i="17"/>
  <c r="BP68" i="17"/>
  <c r="BR61" i="17"/>
  <c r="BQ59" i="17"/>
  <c r="BP57" i="17"/>
  <c r="BQ55" i="17"/>
  <c r="BQ53" i="17"/>
  <c r="BS51" i="17"/>
  <c r="BP49" i="17"/>
  <c r="BQ47" i="17"/>
  <c r="BS45" i="17"/>
  <c r="BQ42" i="17"/>
  <c r="BP38" i="17"/>
  <c r="BQ35" i="17"/>
  <c r="BQ31" i="17"/>
  <c r="BP29" i="17"/>
  <c r="BQ24" i="17"/>
  <c r="BR22" i="17"/>
  <c r="BP20" i="17"/>
  <c r="BR17" i="17"/>
  <c r="BR13" i="17"/>
  <c r="BP11" i="17"/>
  <c r="BP7" i="17"/>
  <c r="BS5" i="17"/>
  <c r="BI76" i="17"/>
  <c r="BQ149" i="17"/>
  <c r="BP147" i="17"/>
  <c r="BR139" i="17"/>
  <c r="BR126" i="17"/>
  <c r="BR124" i="17"/>
  <c r="BP122" i="17"/>
  <c r="BQ120" i="17"/>
  <c r="BQ114" i="17"/>
  <c r="BP109" i="17"/>
  <c r="BR106" i="17"/>
  <c r="BQ101" i="17"/>
  <c r="BP99" i="17"/>
  <c r="BQ91" i="17"/>
  <c r="BR83" i="17"/>
  <c r="BP76" i="17"/>
  <c r="BR73" i="17"/>
  <c r="BQ63" i="17"/>
  <c r="BQ61" i="17"/>
  <c r="BS53" i="17"/>
  <c r="BR44" i="17"/>
  <c r="BP42" i="17"/>
  <c r="BR37" i="17"/>
  <c r="BP35" i="17"/>
  <c r="BP33" i="17"/>
  <c r="BP31" i="17"/>
  <c r="BR28" i="17"/>
  <c r="BQ26" i="17"/>
  <c r="BS24" i="17"/>
  <c r="BR19" i="17"/>
  <c r="BQ17" i="17"/>
  <c r="BQ13" i="17"/>
  <c r="BR4" i="17"/>
  <c r="CU34" i="18"/>
  <c r="CT30" i="18"/>
  <c r="CW26" i="18"/>
  <c r="CV23" i="18"/>
  <c r="CV19" i="18"/>
  <c r="CU13" i="18"/>
  <c r="CT9" i="18"/>
  <c r="BH89" i="17"/>
  <c r="BH81" i="17"/>
  <c r="BJ18" i="17"/>
  <c r="BP2" i="17"/>
  <c r="BP149" i="17"/>
  <c r="BQ139" i="17"/>
  <c r="BP132" i="17"/>
  <c r="BR118" i="17"/>
  <c r="BR116" i="17"/>
  <c r="BP114" i="17"/>
  <c r="BQ112" i="17"/>
  <c r="BQ106" i="17"/>
  <c r="BP101" i="17"/>
  <c r="BR98" i="17"/>
  <c r="BP95" i="17"/>
  <c r="BQ93" i="17"/>
  <c r="BP91" i="17"/>
  <c r="BQ83" i="17"/>
  <c r="BR75" i="17"/>
  <c r="BS73" i="17"/>
  <c r="BR67" i="17"/>
  <c r="BS65" i="17"/>
  <c r="BP63" i="17"/>
  <c r="BR58" i="17"/>
  <c r="BR56" i="17"/>
  <c r="BR50" i="17"/>
  <c r="BR46" i="17"/>
  <c r="BQ44" i="17"/>
  <c r="BQ37" i="17"/>
  <c r="BR34" i="17"/>
  <c r="BS32" i="17"/>
  <c r="BQ28" i="17"/>
  <c r="BP26" i="17"/>
  <c r="BS22" i="17"/>
  <c r="BQ19" i="17"/>
  <c r="BP17" i="17"/>
  <c r="BP15" i="17"/>
  <c r="BS13" i="17"/>
  <c r="BQ8" i="17"/>
  <c r="BQ4" i="17"/>
  <c r="CT51" i="18"/>
  <c r="CV40" i="18"/>
  <c r="CU38" i="18"/>
  <c r="CU36" i="18"/>
  <c r="CT32" i="18"/>
  <c r="CV29" i="18"/>
  <c r="CV25" i="18"/>
  <c r="CU23" i="18"/>
  <c r="CV21" i="18"/>
  <c r="CU19" i="18"/>
  <c r="CV17" i="18"/>
  <c r="CV15" i="18"/>
  <c r="CT13" i="18"/>
  <c r="CT11" i="18"/>
  <c r="CV6" i="18"/>
  <c r="BH41" i="17"/>
  <c r="BQ2" i="17"/>
  <c r="BR146" i="17"/>
  <c r="BQ141" i="17"/>
  <c r="BP139" i="17"/>
  <c r="BR131" i="17"/>
  <c r="BP124" i="17"/>
  <c r="BR110" i="17"/>
  <c r="BR108" i="17"/>
  <c r="BP106" i="17"/>
  <c r="BQ104" i="17"/>
  <c r="BQ98" i="17"/>
  <c r="BP93" i="17"/>
  <c r="BR90" i="17"/>
  <c r="BP87" i="17"/>
  <c r="BQ85" i="17"/>
  <c r="BP83" i="17"/>
  <c r="BQ75" i="17"/>
  <c r="BP73" i="17"/>
  <c r="BS71" i="17"/>
  <c r="BQ67" i="17"/>
  <c r="BP65" i="17"/>
  <c r="BR60" i="17"/>
  <c r="BQ58" i="17"/>
  <c r="BR52" i="17"/>
  <c r="BQ50" i="17"/>
  <c r="BQ46" i="17"/>
  <c r="BP44" i="17"/>
  <c r="BQ39" i="17"/>
  <c r="BP37" i="17"/>
  <c r="BQ34" i="17"/>
  <c r="BR30" i="17"/>
  <c r="BP28" i="17"/>
  <c r="BR21" i="17"/>
  <c r="BP19" i="17"/>
  <c r="BR16" i="17"/>
  <c r="BR12" i="17"/>
  <c r="BQ10" i="17"/>
  <c r="BP8" i="17"/>
  <c r="BR6" i="17"/>
  <c r="BP4" i="17"/>
  <c r="CT53" i="18"/>
  <c r="CT49" i="18"/>
  <c r="CW47" i="18"/>
  <c r="CV44" i="18"/>
  <c r="CW38" i="18"/>
  <c r="CW36" i="18"/>
  <c r="CV31" i="18"/>
  <c r="CU29" i="18"/>
  <c r="CV27" i="18"/>
  <c r="CU25" i="18"/>
  <c r="CT19" i="18"/>
  <c r="CV8" i="18"/>
  <c r="CU6" i="18"/>
  <c r="CU4" i="18"/>
  <c r="BI149" i="17"/>
  <c r="BH144" i="17"/>
  <c r="BH136" i="17"/>
  <c r="BI125" i="17"/>
  <c r="BG123" i="17"/>
  <c r="BI109" i="17"/>
  <c r="BG99" i="17"/>
  <c r="BH17" i="17"/>
  <c r="BH9" i="17"/>
  <c r="BR150" i="17"/>
  <c r="BR148" i="17"/>
  <c r="BP141" i="17"/>
  <c r="BQ131" i="17"/>
  <c r="BR123" i="17"/>
  <c r="BP116" i="17"/>
  <c r="BR102" i="17"/>
  <c r="BR100" i="17"/>
  <c r="BP98" i="17"/>
  <c r="BQ96" i="17"/>
  <c r="BQ90" i="17"/>
  <c r="BP85" i="17"/>
  <c r="BR82" i="17"/>
  <c r="BQ77" i="17"/>
  <c r="BP75" i="17"/>
  <c r="BQ69" i="17"/>
  <c r="BR62" i="17"/>
  <c r="BQ60" i="17"/>
  <c r="BP58" i="17"/>
  <c r="BS56" i="17"/>
  <c r="BR54" i="17"/>
  <c r="BP50" i="17"/>
  <c r="BP46" i="17"/>
  <c r="BR43" i="17"/>
  <c r="BP39" i="17"/>
  <c r="BR36" i="17"/>
  <c r="BP34" i="17"/>
  <c r="BR32" i="17"/>
  <c r="BQ30" i="17"/>
  <c r="BR27" i="17"/>
  <c r="BR25" i="17"/>
  <c r="BQ23" i="17"/>
  <c r="BQ21" i="17"/>
  <c r="BS18" i="17"/>
  <c r="BQ16" i="17"/>
  <c r="BQ12" i="17"/>
  <c r="BP10" i="17"/>
  <c r="BR3" i="17"/>
  <c r="CT59" i="18"/>
  <c r="CV50" i="18"/>
  <c r="CV46" i="18"/>
  <c r="CU44" i="18"/>
  <c r="CU42" i="18"/>
  <c r="CV35" i="18"/>
  <c r="CV33" i="18"/>
  <c r="CU31" i="18"/>
  <c r="CT29" i="18"/>
  <c r="CT25" i="18"/>
  <c r="CT21" i="18"/>
  <c r="CT17" i="18"/>
  <c r="CW15" i="18"/>
  <c r="CV12" i="18"/>
  <c r="CW6" i="18"/>
  <c r="CW4" i="18"/>
  <c r="BI72" i="17"/>
  <c r="BI56" i="17"/>
  <c r="BI40" i="17"/>
  <c r="BH30" i="17"/>
  <c r="BG25" i="17"/>
  <c r="BH22" i="17"/>
  <c r="BH6" i="17"/>
  <c r="BP146" i="17"/>
  <c r="BQ144" i="17"/>
  <c r="BR138" i="17"/>
  <c r="BQ133" i="17"/>
  <c r="BP131" i="17"/>
  <c r="BQ123" i="17"/>
  <c r="BR115" i="17"/>
  <c r="BP108" i="17"/>
  <c r="BR94" i="17"/>
  <c r="BR92" i="17"/>
  <c r="BP90" i="17"/>
  <c r="BQ88" i="17"/>
  <c r="BQ82" i="17"/>
  <c r="BP77" i="17"/>
  <c r="BR66" i="17"/>
  <c r="BR64" i="17"/>
  <c r="BQ62" i="17"/>
  <c r="BP60" i="17"/>
  <c r="BP52" i="17"/>
  <c r="BS48" i="17"/>
  <c r="BQ43" i="17"/>
  <c r="BP41" i="17"/>
  <c r="BQ36" i="17"/>
  <c r="BQ32" i="17"/>
  <c r="BQ27" i="17"/>
  <c r="BP23" i="17"/>
  <c r="BP21" i="17"/>
  <c r="BR18" i="17"/>
  <c r="BS16" i="17"/>
  <c r="BR14" i="17"/>
  <c r="BP12" i="17"/>
  <c r="BR9" i="17"/>
  <c r="BQ3" i="17"/>
  <c r="BG80" i="17"/>
  <c r="BI32" i="17"/>
  <c r="BP148" i="17"/>
  <c r="BR142" i="17"/>
  <c r="BR140" i="17"/>
  <c r="BP133" i="17"/>
  <c r="BR130" i="17"/>
  <c r="BQ125" i="17"/>
  <c r="BP123" i="17"/>
  <c r="BQ115" i="17"/>
  <c r="BR107" i="17"/>
  <c r="BP100" i="17"/>
  <c r="BR86" i="17"/>
  <c r="BR84" i="17"/>
  <c r="BP82" i="17"/>
  <c r="BQ80" i="17"/>
  <c r="BR74" i="17"/>
  <c r="BQ72" i="17"/>
  <c r="BR70" i="17"/>
  <c r="BR68" i="17"/>
  <c r="BQ66" i="17"/>
  <c r="BR51" i="17"/>
  <c r="BS43" i="17"/>
  <c r="BR40" i="17"/>
  <c r="BR38" i="17"/>
  <c r="BP36" i="17"/>
  <c r="BR29" i="17"/>
  <c r="BP27" i="17"/>
  <c r="BP25" i="17"/>
  <c r="BR20" i="17"/>
  <c r="BQ18" i="17"/>
  <c r="BR11" i="17"/>
  <c r="BQ9" i="17"/>
  <c r="BR5" i="17"/>
  <c r="BP3" i="17"/>
  <c r="BS95" i="17"/>
  <c r="BS87" i="17"/>
  <c r="BS72" i="17"/>
  <c r="BS69" i="17"/>
  <c r="BS67" i="17"/>
  <c r="BR47" i="17"/>
  <c r="BS42" i="17"/>
  <c r="BS39" i="17"/>
  <c r="BS30" i="17"/>
  <c r="BS25" i="17"/>
  <c r="BS23" i="17"/>
  <c r="BP16" i="17"/>
  <c r="BS151" i="17"/>
  <c r="BS143" i="17"/>
  <c r="BS135" i="17"/>
  <c r="BS127" i="17"/>
  <c r="BS119" i="17"/>
  <c r="BS111" i="17"/>
  <c r="BS103" i="17"/>
  <c r="BS79" i="17"/>
  <c r="BS66" i="17"/>
  <c r="BS63" i="17"/>
  <c r="BS49" i="17"/>
  <c r="BS31" i="17"/>
  <c r="BP24" i="17"/>
  <c r="BS10" i="17"/>
  <c r="BS149" i="17"/>
  <c r="BS144" i="17"/>
  <c r="BS136" i="17"/>
  <c r="BS128" i="17"/>
  <c r="BS120" i="17"/>
  <c r="BS117" i="17"/>
  <c r="BS112" i="17"/>
  <c r="BS109" i="17"/>
  <c r="BS104" i="17"/>
  <c r="BS101" i="17"/>
  <c r="BS96" i="17"/>
  <c r="BS93" i="17"/>
  <c r="BS88" i="17"/>
  <c r="BS85" i="17"/>
  <c r="BS80" i="17"/>
  <c r="BS77" i="17"/>
  <c r="BS75" i="17"/>
  <c r="BS26" i="17"/>
  <c r="BS21" i="17"/>
  <c r="BS7" i="17"/>
  <c r="BS147" i="17"/>
  <c r="BS139" i="17"/>
  <c r="BS131" i="17"/>
  <c r="BS123" i="17"/>
  <c r="BS115" i="17"/>
  <c r="BS107" i="17"/>
  <c r="BS99" i="17"/>
  <c r="BS91" i="17"/>
  <c r="BS83" i="17"/>
  <c r="BS57" i="17"/>
  <c r="BP45" i="17"/>
  <c r="BP43" i="17"/>
  <c r="BS40" i="17"/>
  <c r="BS37" i="17"/>
  <c r="BS35" i="17"/>
  <c r="BS29" i="17"/>
  <c r="BS8" i="17"/>
  <c r="BS146" i="17"/>
  <c r="BS145" i="17"/>
  <c r="BS138" i="17"/>
  <c r="BS137" i="17"/>
  <c r="BS130" i="17"/>
  <c r="BS129" i="17"/>
  <c r="BS122" i="17"/>
  <c r="BS121" i="17"/>
  <c r="BS114" i="17"/>
  <c r="BS113" i="17"/>
  <c r="BS106" i="17"/>
  <c r="BS105" i="17"/>
  <c r="BS98" i="17"/>
  <c r="BS97" i="17"/>
  <c r="BS90" i="17"/>
  <c r="BS89" i="17"/>
  <c r="BS82" i="17"/>
  <c r="BS81" i="17"/>
  <c r="BS64" i="17"/>
  <c r="BS61" i="17"/>
  <c r="BS59" i="17"/>
  <c r="BS34" i="17"/>
  <c r="BP151" i="17"/>
  <c r="BP143" i="17"/>
  <c r="BP135" i="17"/>
  <c r="BP127" i="17"/>
  <c r="BP119" i="17"/>
  <c r="BP111" i="17"/>
  <c r="BP103" i="17"/>
  <c r="BP79" i="17"/>
  <c r="BR63" i="17"/>
  <c r="BS58" i="17"/>
  <c r="BS55" i="17"/>
  <c r="BS41" i="17"/>
  <c r="BR31" i="17"/>
  <c r="BS14" i="17"/>
  <c r="BS9" i="17"/>
  <c r="BS6" i="17"/>
  <c r="BP53" i="17"/>
  <c r="BP51" i="17"/>
  <c r="BS17" i="17"/>
  <c r="BS15" i="17"/>
  <c r="BP13" i="17"/>
  <c r="BP5" i="17"/>
  <c r="BQ145" i="17"/>
  <c r="BP144" i="17"/>
  <c r="BQ137" i="17"/>
  <c r="BP136" i="17"/>
  <c r="BQ129" i="17"/>
  <c r="BP128" i="17"/>
  <c r="BQ121" i="17"/>
  <c r="BP120" i="17"/>
  <c r="BQ113" i="17"/>
  <c r="BP112" i="17"/>
  <c r="BQ105" i="17"/>
  <c r="BP104" i="17"/>
  <c r="BQ97" i="17"/>
  <c r="BP96" i="17"/>
  <c r="BQ89" i="17"/>
  <c r="BP88" i="17"/>
  <c r="BQ81" i="17"/>
  <c r="BP80" i="17"/>
  <c r="BQ73" i="17"/>
  <c r="BP72" i="17"/>
  <c r="BQ65" i="17"/>
  <c r="BP64" i="17"/>
  <c r="BQ57" i="17"/>
  <c r="BP56" i="17"/>
  <c r="BQ49" i="17"/>
  <c r="BP48" i="17"/>
  <c r="BQ41" i="17"/>
  <c r="BP40" i="17"/>
  <c r="BS27" i="17"/>
  <c r="BS19" i="17"/>
  <c r="BS11" i="17"/>
  <c r="BS3" i="17"/>
  <c r="BS148" i="17"/>
  <c r="BS140" i="17"/>
  <c r="BS132" i="17"/>
  <c r="BS124" i="17"/>
  <c r="BS116" i="17"/>
  <c r="BS108" i="17"/>
  <c r="BS100" i="17"/>
  <c r="BS92" i="17"/>
  <c r="BS84" i="17"/>
  <c r="BS76" i="17"/>
  <c r="BS68" i="17"/>
  <c r="BS60" i="17"/>
  <c r="BS52" i="17"/>
  <c r="BS44" i="17"/>
  <c r="BS36" i="17"/>
  <c r="BS28" i="17"/>
  <c r="BS20" i="17"/>
  <c r="BS12" i="17"/>
  <c r="BS4" i="17"/>
  <c r="BS141" i="17"/>
  <c r="BS133" i="17"/>
  <c r="BS125" i="17"/>
  <c r="BS150" i="17"/>
  <c r="BS142" i="17"/>
  <c r="BS134" i="17"/>
  <c r="BS126" i="17"/>
  <c r="BS118" i="17"/>
  <c r="BS110" i="17"/>
  <c r="BS102" i="17"/>
  <c r="BS94" i="17"/>
  <c r="BS86" i="17"/>
  <c r="BS78" i="17"/>
  <c r="BS70" i="17"/>
  <c r="BS62" i="17"/>
  <c r="BS54" i="17"/>
  <c r="BS46" i="17"/>
  <c r="BS38" i="17"/>
  <c r="BS2" i="17"/>
  <c r="BR2" i="17"/>
  <c r="BH147" i="17"/>
  <c r="BG134" i="17"/>
  <c r="BI128" i="17"/>
  <c r="BI112" i="17"/>
  <c r="BI107" i="17"/>
  <c r="BH74" i="17"/>
  <c r="BJ72" i="17"/>
  <c r="BH56" i="17"/>
  <c r="BI53" i="17"/>
  <c r="BG51" i="17"/>
  <c r="BG46" i="17"/>
  <c r="BH25" i="17"/>
  <c r="BI17" i="17"/>
  <c r="BI2" i="17"/>
  <c r="BI63" i="17"/>
  <c r="BG120" i="17"/>
  <c r="BH71" i="17"/>
  <c r="BG79" i="17"/>
  <c r="BI73" i="17"/>
  <c r="AZ122" i="17"/>
  <c r="AX112" i="17"/>
  <c r="AY109" i="17"/>
  <c r="AZ98" i="17"/>
  <c r="AX88" i="17"/>
  <c r="AY85" i="17"/>
  <c r="AZ82" i="17"/>
  <c r="AY69" i="17"/>
  <c r="AY53" i="17"/>
  <c r="AX32" i="17"/>
  <c r="AY21" i="17"/>
  <c r="AX16" i="17"/>
  <c r="AY5" i="17"/>
  <c r="BH130" i="17"/>
  <c r="BI127" i="17"/>
  <c r="BG125" i="17"/>
  <c r="BI119" i="17"/>
  <c r="BG63" i="17"/>
  <c r="BG45" i="17"/>
  <c r="BG40" i="17"/>
  <c r="BI34" i="17"/>
  <c r="BH24" i="17"/>
  <c r="BG14" i="17"/>
  <c r="BG6" i="17"/>
  <c r="BI146" i="17"/>
  <c r="BI122" i="17"/>
  <c r="BI55" i="17"/>
  <c r="BG138" i="17"/>
  <c r="BG114" i="17"/>
  <c r="BH106" i="17"/>
  <c r="BI103" i="17"/>
  <c r="BG101" i="17"/>
  <c r="BH98" i="17"/>
  <c r="BH93" i="17"/>
  <c r="BI85" i="17"/>
  <c r="BG83" i="17"/>
  <c r="BI80" i="17"/>
  <c r="BG55" i="17"/>
  <c r="BH47" i="17"/>
  <c r="BG37" i="17"/>
  <c r="BI26" i="17"/>
  <c r="BH21" i="17"/>
  <c r="BI71" i="17"/>
  <c r="BJ146" i="17"/>
  <c r="BG136" i="17"/>
  <c r="BH94" i="17"/>
  <c r="BH86" i="17"/>
  <c r="BG81" i="17"/>
  <c r="BJ41" i="17"/>
  <c r="BH14" i="17"/>
  <c r="BG127" i="17"/>
  <c r="BH103" i="17"/>
  <c r="BI90" i="17"/>
  <c r="BH80" i="17"/>
  <c r="BI67" i="17"/>
  <c r="BG65" i="17"/>
  <c r="BH62" i="17"/>
  <c r="BH49" i="17"/>
  <c r="BH39" i="17"/>
  <c r="BG34" i="17"/>
  <c r="BG29" i="17"/>
  <c r="BG21" i="17"/>
  <c r="BI18" i="17"/>
  <c r="BH13" i="17"/>
  <c r="BI10" i="17"/>
  <c r="BJ130" i="17"/>
  <c r="BH63" i="17"/>
  <c r="BI104" i="17"/>
  <c r="BG94" i="17"/>
  <c r="BG22" i="17"/>
  <c r="BH145" i="17"/>
  <c r="BH137" i="17"/>
  <c r="BI134" i="17"/>
  <c r="BG132" i="17"/>
  <c r="BH121" i="17"/>
  <c r="BG116" i="17"/>
  <c r="BG111" i="17"/>
  <c r="BG103" i="17"/>
  <c r="BH95" i="17"/>
  <c r="BI87" i="17"/>
  <c r="BH67" i="17"/>
  <c r="BI64" i="17"/>
  <c r="BG49" i="17"/>
  <c r="BI15" i="17"/>
  <c r="BI7" i="17"/>
  <c r="BG69" i="17"/>
  <c r="BJ48" i="17"/>
  <c r="BJ82" i="17"/>
  <c r="BJ10" i="17"/>
  <c r="BG144" i="17"/>
  <c r="BJ81" i="17"/>
  <c r="BG53" i="17"/>
  <c r="BH128" i="17"/>
  <c r="BH120" i="17"/>
  <c r="BI147" i="17"/>
  <c r="BH142" i="17"/>
  <c r="BI139" i="17"/>
  <c r="BH134" i="17"/>
  <c r="BG129" i="17"/>
  <c r="BH126" i="17"/>
  <c r="BH118" i="17"/>
  <c r="BI115" i="17"/>
  <c r="BH105" i="17"/>
  <c r="BG95" i="17"/>
  <c r="BI74" i="17"/>
  <c r="BH72" i="17"/>
  <c r="BI69" i="17"/>
  <c r="BI61" i="17"/>
  <c r="BG59" i="17"/>
  <c r="BG54" i="17"/>
  <c r="BI43" i="17"/>
  <c r="BI38" i="17"/>
  <c r="BG31" i="17"/>
  <c r="BH15" i="17"/>
  <c r="BH151" i="17"/>
  <c r="BJ149" i="17"/>
  <c r="BG145" i="17"/>
  <c r="BI141" i="17"/>
  <c r="BG139" i="17"/>
  <c r="BH131" i="17"/>
  <c r="BJ129" i="17"/>
  <c r="BJ120" i="17"/>
  <c r="BH113" i="17"/>
  <c r="BI111" i="17"/>
  <c r="BG109" i="17"/>
  <c r="BG107" i="17"/>
  <c r="BH100" i="17"/>
  <c r="BI98" i="17"/>
  <c r="BH96" i="17"/>
  <c r="BI92" i="17"/>
  <c r="BJ89" i="17"/>
  <c r="BJ87" i="17"/>
  <c r="BI82" i="17"/>
  <c r="BG76" i="17"/>
  <c r="BG72" i="17"/>
  <c r="BH66" i="17"/>
  <c r="BJ61" i="17"/>
  <c r="BH58" i="17"/>
  <c r="BH50" i="17"/>
  <c r="BI45" i="17"/>
  <c r="BG43" i="17"/>
  <c r="BG38" i="17"/>
  <c r="BI35" i="17"/>
  <c r="BI30" i="17"/>
  <c r="BH28" i="17"/>
  <c r="BG26" i="17"/>
  <c r="BG24" i="17"/>
  <c r="BI20" i="17"/>
  <c r="BG16" i="17"/>
  <c r="BI12" i="17"/>
  <c r="BH8" i="17"/>
  <c r="BI6" i="17"/>
  <c r="BG4" i="17"/>
  <c r="BI145" i="17"/>
  <c r="BI89" i="17"/>
  <c r="BJ151" i="17"/>
  <c r="BI148" i="17"/>
  <c r="BH141" i="17"/>
  <c r="BJ138" i="17"/>
  <c r="BI137" i="17"/>
  <c r="BI133" i="17"/>
  <c r="BG131" i="17"/>
  <c r="BI129" i="17"/>
  <c r="BI124" i="17"/>
  <c r="BH122" i="17"/>
  <c r="BI117" i="17"/>
  <c r="BH115" i="17"/>
  <c r="BG113" i="17"/>
  <c r="BI108" i="17"/>
  <c r="BI102" i="17"/>
  <c r="BG100" i="17"/>
  <c r="BG96" i="17"/>
  <c r="BH92" i="17"/>
  <c r="BG88" i="17"/>
  <c r="BI84" i="17"/>
  <c r="BJ80" i="17"/>
  <c r="BJ78" i="17"/>
  <c r="BI75" i="17"/>
  <c r="BI68" i="17"/>
  <c r="BI66" i="17"/>
  <c r="BH64" i="17"/>
  <c r="BI60" i="17"/>
  <c r="BG58" i="17"/>
  <c r="BI52" i="17"/>
  <c r="BG50" i="17"/>
  <c r="BH48" i="17"/>
  <c r="BJ47" i="17"/>
  <c r="BH45" i="17"/>
  <c r="BI42" i="17"/>
  <c r="BG41" i="17"/>
  <c r="BH35" i="17"/>
  <c r="BG28" i="17"/>
  <c r="BJ25" i="17"/>
  <c r="BI24" i="17"/>
  <c r="BI22" i="17"/>
  <c r="BH20" i="17"/>
  <c r="BH18" i="17"/>
  <c r="BI16" i="17"/>
  <c r="BH12" i="17"/>
  <c r="BH10" i="17"/>
  <c r="BG8" i="17"/>
  <c r="BI3" i="17"/>
  <c r="BG23" i="17"/>
  <c r="BH148" i="17"/>
  <c r="BH146" i="17"/>
  <c r="BH143" i="17"/>
  <c r="BJ141" i="17"/>
  <c r="BH135" i="17"/>
  <c r="BH133" i="17"/>
  <c r="BI126" i="17"/>
  <c r="BH124" i="17"/>
  <c r="BG122" i="17"/>
  <c r="BH117" i="17"/>
  <c r="BG115" i="17"/>
  <c r="BH108" i="17"/>
  <c r="BI106" i="17"/>
  <c r="BH104" i="17"/>
  <c r="BH102" i="17"/>
  <c r="BJ99" i="17"/>
  <c r="BG98" i="17"/>
  <c r="BI94" i="17"/>
  <c r="BG92" i="17"/>
  <c r="BI88" i="17"/>
  <c r="BH84" i="17"/>
  <c r="BH75" i="17"/>
  <c r="BI70" i="17"/>
  <c r="BH68" i="17"/>
  <c r="BG64" i="17"/>
  <c r="BH60" i="17"/>
  <c r="BJ56" i="17"/>
  <c r="BI54" i="17"/>
  <c r="BH52" i="17"/>
  <c r="BG48" i="17"/>
  <c r="BH42" i="17"/>
  <c r="BJ40" i="17"/>
  <c r="BI37" i="17"/>
  <c r="BG35" i="17"/>
  <c r="BJ32" i="17"/>
  <c r="BJ30" i="17"/>
  <c r="BI27" i="17"/>
  <c r="BG20" i="17"/>
  <c r="BG18" i="17"/>
  <c r="BH16" i="17"/>
  <c r="BI14" i="17"/>
  <c r="BG12" i="17"/>
  <c r="BG10" i="17"/>
  <c r="BH3" i="17"/>
  <c r="BI150" i="17"/>
  <c r="BG148" i="17"/>
  <c r="BJ145" i="17"/>
  <c r="BJ143" i="17"/>
  <c r="BI140" i="17"/>
  <c r="BJ137" i="17"/>
  <c r="BJ135" i="17"/>
  <c r="BG124" i="17"/>
  <c r="BI110" i="17"/>
  <c r="BG108" i="17"/>
  <c r="BG104" i="17"/>
  <c r="BI99" i="17"/>
  <c r="BI97" i="17"/>
  <c r="BI91" i="17"/>
  <c r="BG90" i="17"/>
  <c r="BH88" i="17"/>
  <c r="BI86" i="17"/>
  <c r="BG84" i="17"/>
  <c r="BI79" i="17"/>
  <c r="BI77" i="17"/>
  <c r="BG75" i="17"/>
  <c r="BH70" i="17"/>
  <c r="BG68" i="17"/>
  <c r="BG66" i="17"/>
  <c r="BI62" i="17"/>
  <c r="BG60" i="17"/>
  <c r="BH54" i="17"/>
  <c r="BG52" i="17"/>
  <c r="BI44" i="17"/>
  <c r="BG42" i="17"/>
  <c r="BJ39" i="17"/>
  <c r="BH37" i="17"/>
  <c r="BH27" i="17"/>
  <c r="BJ24" i="17"/>
  <c r="BI19" i="17"/>
  <c r="BJ16" i="17"/>
  <c r="BJ14" i="17"/>
  <c r="BI11" i="17"/>
  <c r="BI5" i="17"/>
  <c r="BG3" i="17"/>
  <c r="BH2" i="17"/>
  <c r="BH140" i="17"/>
  <c r="BI132" i="17"/>
  <c r="BJ128" i="17"/>
  <c r="BJ126" i="17"/>
  <c r="BI123" i="17"/>
  <c r="BI116" i="17"/>
  <c r="BI114" i="17"/>
  <c r="BH112" i="17"/>
  <c r="BH110" i="17"/>
  <c r="BJ107" i="17"/>
  <c r="BG106" i="17"/>
  <c r="BI101" i="17"/>
  <c r="BH97" i="17"/>
  <c r="BH91" i="17"/>
  <c r="BJ88" i="17"/>
  <c r="BI83" i="17"/>
  <c r="BG82" i="17"/>
  <c r="BH79" i="17"/>
  <c r="BH77" i="17"/>
  <c r="BG73" i="17"/>
  <c r="BI65" i="17"/>
  <c r="BI59" i="17"/>
  <c r="BH57" i="17"/>
  <c r="BI51" i="17"/>
  <c r="BI46" i="17"/>
  <c r="BH44" i="17"/>
  <c r="BH40" i="17"/>
  <c r="BG33" i="17"/>
  <c r="BJ31" i="17"/>
  <c r="BI29" i="17"/>
  <c r="BG27" i="17"/>
  <c r="BI23" i="17"/>
  <c r="BH19" i="17"/>
  <c r="BH11" i="17"/>
  <c r="BI9" i="17"/>
  <c r="BH7" i="17"/>
  <c r="BH5" i="17"/>
  <c r="BG150" i="17"/>
  <c r="BG146" i="17"/>
  <c r="BI144" i="17"/>
  <c r="BI142" i="17"/>
  <c r="BG140" i="17"/>
  <c r="BI136" i="17"/>
  <c r="BH132" i="17"/>
  <c r="BH123" i="17"/>
  <c r="BI118" i="17"/>
  <c r="BH116" i="17"/>
  <c r="BG112" i="17"/>
  <c r="BI105" i="17"/>
  <c r="BH101" i="17"/>
  <c r="BH99" i="17"/>
  <c r="BG97" i="17"/>
  <c r="BI93" i="17"/>
  <c r="BG91" i="17"/>
  <c r="BG89" i="17"/>
  <c r="BH83" i="17"/>
  <c r="BH65" i="17"/>
  <c r="BH59" i="17"/>
  <c r="BG57" i="17"/>
  <c r="BH51" i="17"/>
  <c r="BJ46" i="17"/>
  <c r="BG44" i="17"/>
  <c r="BI36" i="17"/>
  <c r="BH34" i="17"/>
  <c r="BH31" i="17"/>
  <c r="BH29" i="17"/>
  <c r="BJ26" i="17"/>
  <c r="BH23" i="17"/>
  <c r="BI21" i="17"/>
  <c r="BG19" i="17"/>
  <c r="BI13" i="17"/>
  <c r="BG11" i="17"/>
  <c r="BG7" i="17"/>
  <c r="BJ5" i="17"/>
  <c r="BG9" i="17"/>
  <c r="BI4" i="17"/>
  <c r="BH36" i="17"/>
  <c r="BH149" i="17"/>
  <c r="BG147" i="17"/>
  <c r="BJ144" i="17"/>
  <c r="BG142" i="17"/>
  <c r="BH139" i="17"/>
  <c r="BJ136" i="17"/>
  <c r="BI131" i="17"/>
  <c r="BG130" i="17"/>
  <c r="BH125" i="17"/>
  <c r="BG121" i="17"/>
  <c r="BI113" i="17"/>
  <c r="BH109" i="17"/>
  <c r="BH107" i="17"/>
  <c r="BG105" i="17"/>
  <c r="BI100" i="17"/>
  <c r="BJ93" i="17"/>
  <c r="BH87" i="17"/>
  <c r="BH85" i="17"/>
  <c r="BI78" i="17"/>
  <c r="BH76" i="17"/>
  <c r="BG74" i="17"/>
  <c r="BH69" i="17"/>
  <c r="BG67" i="17"/>
  <c r="BH61" i="17"/>
  <c r="BI58" i="17"/>
  <c r="BH53" i="17"/>
  <c r="BI50" i="17"/>
  <c r="BH43" i="17"/>
  <c r="BH38" i="17"/>
  <c r="BG36" i="17"/>
  <c r="BJ33" i="17"/>
  <c r="BG32" i="17"/>
  <c r="BI28" i="17"/>
  <c r="BH26" i="17"/>
  <c r="BG17" i="17"/>
  <c r="BG15" i="17"/>
  <c r="BI8" i="17"/>
  <c r="BH4" i="17"/>
  <c r="BJ96" i="17"/>
  <c r="BJ125" i="17"/>
  <c r="BJ122" i="17"/>
  <c r="BJ119" i="17"/>
  <c r="BJ113" i="17"/>
  <c r="BJ105" i="17"/>
  <c r="BJ97" i="17"/>
  <c r="BJ94" i="17"/>
  <c r="BJ77" i="17"/>
  <c r="BJ74" i="17"/>
  <c r="BJ65" i="17"/>
  <c r="BJ62" i="17"/>
  <c r="BJ57" i="17"/>
  <c r="BJ55" i="17"/>
  <c r="BJ34" i="17"/>
  <c r="BJ29" i="17"/>
  <c r="BJ8" i="17"/>
  <c r="BJ121" i="17"/>
  <c r="BJ73" i="17"/>
  <c r="BJ112" i="17"/>
  <c r="BJ79" i="17"/>
  <c r="BJ54" i="17"/>
  <c r="BJ49" i="17"/>
  <c r="BG143" i="17"/>
  <c r="BG141" i="17"/>
  <c r="BG126" i="17"/>
  <c r="BG93" i="17"/>
  <c r="BG78" i="17"/>
  <c r="BJ71" i="17"/>
  <c r="BG61" i="17"/>
  <c r="BG56" i="17"/>
  <c r="BJ42" i="17"/>
  <c r="BJ37" i="17"/>
  <c r="BG30" i="17"/>
  <c r="BJ6" i="17"/>
  <c r="BJ133" i="17"/>
  <c r="BJ118" i="17"/>
  <c r="BJ110" i="17"/>
  <c r="BJ102" i="17"/>
  <c r="BJ85" i="17"/>
  <c r="BJ70" i="17"/>
  <c r="BJ13" i="17"/>
  <c r="BJ104" i="17"/>
  <c r="BJ64" i="17"/>
  <c r="BJ21" i="17"/>
  <c r="BG151" i="17"/>
  <c r="BG149" i="17"/>
  <c r="BG135" i="17"/>
  <c r="BJ134" i="17"/>
  <c r="BJ117" i="17"/>
  <c r="BJ114" i="17"/>
  <c r="BJ111" i="17"/>
  <c r="BJ106" i="17"/>
  <c r="BJ103" i="17"/>
  <c r="BJ98" i="17"/>
  <c r="BG87" i="17"/>
  <c r="BJ86" i="17"/>
  <c r="BJ69" i="17"/>
  <c r="BJ66" i="17"/>
  <c r="BJ50" i="17"/>
  <c r="BH46" i="17"/>
  <c r="BJ45" i="17"/>
  <c r="BI31" i="17"/>
  <c r="BJ22" i="17"/>
  <c r="BJ9" i="17"/>
  <c r="BJ7" i="17"/>
  <c r="BG5" i="17"/>
  <c r="BJ127" i="17"/>
  <c r="BG133" i="17"/>
  <c r="BH127" i="17"/>
  <c r="BG118" i="17"/>
  <c r="BG110" i="17"/>
  <c r="BG102" i="17"/>
  <c r="BJ95" i="17"/>
  <c r="BG85" i="17"/>
  <c r="BG70" i="17"/>
  <c r="BJ63" i="17"/>
  <c r="BJ58" i="17"/>
  <c r="BJ53" i="17"/>
  <c r="BI39" i="17"/>
  <c r="BJ17" i="17"/>
  <c r="BJ15" i="17"/>
  <c r="BG13" i="17"/>
  <c r="BJ38" i="17"/>
  <c r="BJ23" i="17"/>
  <c r="BJ147" i="17"/>
  <c r="BJ139" i="17"/>
  <c r="BJ131" i="17"/>
  <c r="BJ123" i="17"/>
  <c r="BJ115" i="17"/>
  <c r="BJ91" i="17"/>
  <c r="BJ83" i="17"/>
  <c r="BJ75" i="17"/>
  <c r="BJ67" i="17"/>
  <c r="BJ59" i="17"/>
  <c r="BJ51" i="17"/>
  <c r="BJ43" i="17"/>
  <c r="BJ35" i="17"/>
  <c r="BJ27" i="17"/>
  <c r="BJ19" i="17"/>
  <c r="BJ11" i="17"/>
  <c r="BJ3" i="17"/>
  <c r="BJ148" i="17"/>
  <c r="BJ140" i="17"/>
  <c r="BJ132" i="17"/>
  <c r="BJ124" i="17"/>
  <c r="BJ116" i="17"/>
  <c r="BJ108" i="17"/>
  <c r="BJ100" i="17"/>
  <c r="BJ92" i="17"/>
  <c r="BJ84" i="17"/>
  <c r="BJ76" i="17"/>
  <c r="BJ68" i="17"/>
  <c r="BJ60" i="17"/>
  <c r="BJ52" i="17"/>
  <c r="BJ44" i="17"/>
  <c r="BJ36" i="17"/>
  <c r="BJ28" i="17"/>
  <c r="BJ20" i="17"/>
  <c r="BJ12" i="17"/>
  <c r="BJ4" i="17"/>
  <c r="BJ109" i="17"/>
  <c r="BJ101" i="17"/>
  <c r="BJ150" i="17"/>
  <c r="BJ142" i="17"/>
  <c r="BJ2" i="17"/>
  <c r="BG2" i="17"/>
  <c r="AO151" i="17"/>
  <c r="AP148" i="17"/>
  <c r="AO143" i="17"/>
  <c r="AO119" i="17"/>
  <c r="AO103" i="17"/>
  <c r="AO87" i="17"/>
  <c r="AO71" i="17"/>
  <c r="AQ49" i="17"/>
  <c r="AQ25" i="17"/>
  <c r="AP140" i="17"/>
  <c r="AO127" i="17"/>
  <c r="AO95" i="17"/>
  <c r="AO79" i="17"/>
  <c r="AQ73" i="17"/>
  <c r="AO39" i="17"/>
  <c r="AQ33" i="17"/>
  <c r="AQ17" i="17"/>
  <c r="AO7" i="17"/>
  <c r="AP145" i="17"/>
  <c r="AP137" i="17"/>
  <c r="BA76" i="17"/>
  <c r="AP57" i="17"/>
  <c r="AP33" i="17"/>
  <c r="AP25" i="17"/>
  <c r="AP17" i="17"/>
  <c r="AY106" i="17"/>
  <c r="AY82" i="17"/>
  <c r="AY50" i="17"/>
  <c r="AY34" i="17"/>
  <c r="AY18" i="17"/>
  <c r="BA131" i="17"/>
  <c r="BA91" i="17"/>
  <c r="AZ150" i="17"/>
  <c r="AZ142" i="17"/>
  <c r="AY137" i="17"/>
  <c r="AZ134" i="17"/>
  <c r="AY121" i="17"/>
  <c r="AZ118" i="17"/>
  <c r="AZ102" i="17"/>
  <c r="AY97" i="17"/>
  <c r="AX84" i="17"/>
  <c r="AY73" i="17"/>
  <c r="AY57" i="17"/>
  <c r="AZ46" i="17"/>
  <c r="AY41" i="17"/>
  <c r="BA28" i="17"/>
  <c r="AX12" i="17"/>
  <c r="AY149" i="17"/>
  <c r="AZ146" i="17"/>
  <c r="AY133" i="17"/>
  <c r="AX128" i="17"/>
  <c r="AX104" i="17"/>
  <c r="AY37" i="17"/>
  <c r="AX145" i="17"/>
  <c r="AX137" i="17"/>
  <c r="AX121" i="17"/>
  <c r="AX97" i="17"/>
  <c r="AZ83" i="17"/>
  <c r="AX73" i="17"/>
  <c r="AX57" i="17"/>
  <c r="AX41" i="17"/>
  <c r="BA25" i="17"/>
  <c r="BA9" i="17"/>
  <c r="AZ3" i="17"/>
  <c r="AZ148" i="17"/>
  <c r="AX144" i="17"/>
  <c r="AZ140" i="17"/>
  <c r="AX138" i="17"/>
  <c r="AX136" i="17"/>
  <c r="AY129" i="17"/>
  <c r="AX127" i="17"/>
  <c r="AZ124" i="17"/>
  <c r="AZ120" i="17"/>
  <c r="AY118" i="17"/>
  <c r="AZ111" i="17"/>
  <c r="AX107" i="17"/>
  <c r="AZ100" i="17"/>
  <c r="AZ96" i="17"/>
  <c r="AX94" i="17"/>
  <c r="AZ89" i="17"/>
  <c r="AY87" i="17"/>
  <c r="AX85" i="17"/>
  <c r="AX83" i="17"/>
  <c r="AX76" i="17"/>
  <c r="AY74" i="17"/>
  <c r="AZ72" i="17"/>
  <c r="AX70" i="17"/>
  <c r="AZ67" i="17"/>
  <c r="AY65" i="17"/>
  <c r="AX63" i="17"/>
  <c r="BA60" i="17"/>
  <c r="AZ58" i="17"/>
  <c r="AY54" i="17"/>
  <c r="AX52" i="17"/>
  <c r="AZ49" i="17"/>
  <c r="AY47" i="17"/>
  <c r="AX45" i="17"/>
  <c r="AX43" i="17"/>
  <c r="AZ38" i="17"/>
  <c r="AY36" i="17"/>
  <c r="AX34" i="17"/>
  <c r="AZ31" i="17"/>
  <c r="AY29" i="17"/>
  <c r="AY27" i="17"/>
  <c r="AZ25" i="17"/>
  <c r="AZ20" i="17"/>
  <c r="AZ13" i="17"/>
  <c r="AZ11" i="17"/>
  <c r="AY7" i="17"/>
  <c r="AX5" i="17"/>
  <c r="AX3" i="17"/>
  <c r="AY150" i="17"/>
  <c r="AY148" i="17"/>
  <c r="AZ144" i="17"/>
  <c r="AY142" i="17"/>
  <c r="AY140" i="17"/>
  <c r="AZ135" i="17"/>
  <c r="AZ133" i="17"/>
  <c r="AZ126" i="17"/>
  <c r="AY124" i="17"/>
  <c r="AY120" i="17"/>
  <c r="AX118" i="17"/>
  <c r="BA115" i="17"/>
  <c r="AZ113" i="17"/>
  <c r="AY111" i="17"/>
  <c r="AX109" i="17"/>
  <c r="AZ104" i="17"/>
  <c r="AY102" i="17"/>
  <c r="AY100" i="17"/>
  <c r="AY98" i="17"/>
  <c r="AY96" i="17"/>
  <c r="AZ93" i="17"/>
  <c r="AX87" i="17"/>
  <c r="AX80" i="17"/>
  <c r="AZ76" i="17"/>
  <c r="AX74" i="17"/>
  <c r="AY72" i="17"/>
  <c r="AY67" i="17"/>
  <c r="BA65" i="17"/>
  <c r="AY58" i="17"/>
  <c r="AZ56" i="17"/>
  <c r="AX54" i="17"/>
  <c r="AZ51" i="17"/>
  <c r="AY49" i="17"/>
  <c r="AX47" i="17"/>
  <c r="BA44" i="17"/>
  <c r="AZ42" i="17"/>
  <c r="AY38" i="17"/>
  <c r="AX36" i="17"/>
  <c r="AZ33" i="17"/>
  <c r="AY31" i="17"/>
  <c r="AX29" i="17"/>
  <c r="AX27" i="17"/>
  <c r="AZ22" i="17"/>
  <c r="AY20" i="17"/>
  <c r="AX18" i="17"/>
  <c r="AZ15" i="17"/>
  <c r="AY13" i="17"/>
  <c r="AY11" i="17"/>
  <c r="AZ9" i="17"/>
  <c r="AZ4" i="17"/>
  <c r="AY2" i="17"/>
  <c r="AX150" i="17"/>
  <c r="AY144" i="17"/>
  <c r="AX142" i="17"/>
  <c r="AY135" i="17"/>
  <c r="AY131" i="17"/>
  <c r="AY126" i="17"/>
  <c r="AX122" i="17"/>
  <c r="AX120" i="17"/>
  <c r="AZ117" i="17"/>
  <c r="AY115" i="17"/>
  <c r="AX111" i="17"/>
  <c r="AZ106" i="17"/>
  <c r="AY104" i="17"/>
  <c r="AX102" i="17"/>
  <c r="AX98" i="17"/>
  <c r="AX96" i="17"/>
  <c r="AY93" i="17"/>
  <c r="AY91" i="17"/>
  <c r="BA89" i="17"/>
  <c r="AZ86" i="17"/>
  <c r="AZ84" i="17"/>
  <c r="AZ80" i="17"/>
  <c r="AY78" i="17"/>
  <c r="AY76" i="17"/>
  <c r="BA73" i="17"/>
  <c r="AX72" i="17"/>
  <c r="AZ69" i="17"/>
  <c r="AX67" i="17"/>
  <c r="AX64" i="17"/>
  <c r="AZ60" i="17"/>
  <c r="AX58" i="17"/>
  <c r="AY56" i="17"/>
  <c r="AY51" i="17"/>
  <c r="BA49" i="17"/>
  <c r="AY42" i="17"/>
  <c r="AZ40" i="17"/>
  <c r="AX38" i="17"/>
  <c r="AZ35" i="17"/>
  <c r="AY33" i="17"/>
  <c r="BA31" i="17"/>
  <c r="AZ26" i="17"/>
  <c r="AY22" i="17"/>
  <c r="AX20" i="17"/>
  <c r="AZ17" i="17"/>
  <c r="AY15" i="17"/>
  <c r="AX13" i="17"/>
  <c r="AX11" i="17"/>
  <c r="AZ6" i="17"/>
  <c r="AY4" i="17"/>
  <c r="AZ2" i="17"/>
  <c r="AZ147" i="17"/>
  <c r="AX146" i="17"/>
  <c r="AZ141" i="17"/>
  <c r="AZ139" i="17"/>
  <c r="AZ137" i="17"/>
  <c r="AX135" i="17"/>
  <c r="AX133" i="17"/>
  <c r="AX131" i="17"/>
  <c r="AZ128" i="17"/>
  <c r="AX126" i="17"/>
  <c r="AZ123" i="17"/>
  <c r="AZ119" i="17"/>
  <c r="AY117" i="17"/>
  <c r="AX115" i="17"/>
  <c r="AZ110" i="17"/>
  <c r="AZ108" i="17"/>
  <c r="AZ101" i="17"/>
  <c r="AZ99" i="17"/>
  <c r="AZ95" i="17"/>
  <c r="AX93" i="17"/>
  <c r="AX91" i="17"/>
  <c r="AY86" i="17"/>
  <c r="AY84" i="17"/>
  <c r="AY80" i="17"/>
  <c r="AX78" i="17"/>
  <c r="AZ71" i="17"/>
  <c r="AZ64" i="17"/>
  <c r="AY62" i="17"/>
  <c r="AY60" i="17"/>
  <c r="BA57" i="17"/>
  <c r="AX56" i="17"/>
  <c r="AZ53" i="17"/>
  <c r="AX51" i="17"/>
  <c r="AX48" i="17"/>
  <c r="AZ44" i="17"/>
  <c r="AX42" i="17"/>
  <c r="AY40" i="17"/>
  <c r="AY35" i="17"/>
  <c r="BA33" i="17"/>
  <c r="AY26" i="17"/>
  <c r="AZ24" i="17"/>
  <c r="AX22" i="17"/>
  <c r="AZ19" i="17"/>
  <c r="AY17" i="17"/>
  <c r="BA15" i="17"/>
  <c r="BA12" i="17"/>
  <c r="AZ10" i="17"/>
  <c r="AY6" i="17"/>
  <c r="AX4" i="17"/>
  <c r="AZ151" i="17"/>
  <c r="AZ149" i="17"/>
  <c r="AZ143" i="17"/>
  <c r="AY141" i="17"/>
  <c r="AY139" i="17"/>
  <c r="AZ132" i="17"/>
  <c r="AZ130" i="17"/>
  <c r="AY128" i="17"/>
  <c r="AZ125" i="17"/>
  <c r="AY123" i="17"/>
  <c r="AY119" i="17"/>
  <c r="AX117" i="17"/>
  <c r="AZ114" i="17"/>
  <c r="AY110" i="17"/>
  <c r="AY108" i="17"/>
  <c r="AX106" i="17"/>
  <c r="AZ103" i="17"/>
  <c r="AY101" i="17"/>
  <c r="AY95" i="17"/>
  <c r="AZ92" i="17"/>
  <c r="AZ90" i="17"/>
  <c r="AZ88" i="17"/>
  <c r="AX86" i="17"/>
  <c r="AZ77" i="17"/>
  <c r="AZ75" i="17"/>
  <c r="AY71" i="17"/>
  <c r="AX69" i="17"/>
  <c r="AZ66" i="17"/>
  <c r="AY64" i="17"/>
  <c r="AX62" i="17"/>
  <c r="AZ55" i="17"/>
  <c r="AZ48" i="17"/>
  <c r="AY46" i="17"/>
  <c r="AY44" i="17"/>
  <c r="BA41" i="17"/>
  <c r="AX40" i="17"/>
  <c r="AZ37" i="17"/>
  <c r="AX35" i="17"/>
  <c r="AZ28" i="17"/>
  <c r="AX26" i="17"/>
  <c r="AY24" i="17"/>
  <c r="AY19" i="17"/>
  <c r="BA17" i="17"/>
  <c r="AY10" i="17"/>
  <c r="AZ8" i="17"/>
  <c r="AX6" i="17"/>
  <c r="BA3" i="17"/>
  <c r="AY151" i="17"/>
  <c r="AY147" i="17"/>
  <c r="AZ145" i="17"/>
  <c r="AY143" i="17"/>
  <c r="AX141" i="17"/>
  <c r="AX139" i="17"/>
  <c r="AY132" i="17"/>
  <c r="AY130" i="17"/>
  <c r="AY125" i="17"/>
  <c r="AX123" i="17"/>
  <c r="AZ121" i="17"/>
  <c r="AX119" i="17"/>
  <c r="AZ116" i="17"/>
  <c r="AY114" i="17"/>
  <c r="AZ112" i="17"/>
  <c r="AX110" i="17"/>
  <c r="BA108" i="17"/>
  <c r="AZ105" i="17"/>
  <c r="AY103" i="17"/>
  <c r="AX101" i="17"/>
  <c r="AY99" i="17"/>
  <c r="AZ97" i="17"/>
  <c r="AX95" i="17"/>
  <c r="AY92" i="17"/>
  <c r="AY90" i="17"/>
  <c r="AY88" i="17"/>
  <c r="AX82" i="17"/>
  <c r="AZ79" i="17"/>
  <c r="AY77" i="17"/>
  <c r="AY75" i="17"/>
  <c r="AZ73" i="17"/>
  <c r="AX71" i="17"/>
  <c r="AZ68" i="17"/>
  <c r="AZ61" i="17"/>
  <c r="AZ59" i="17"/>
  <c r="AY55" i="17"/>
  <c r="AX53" i="17"/>
  <c r="AZ50" i="17"/>
  <c r="AY48" i="17"/>
  <c r="AX46" i="17"/>
  <c r="AZ39" i="17"/>
  <c r="AZ32" i="17"/>
  <c r="AY30" i="17"/>
  <c r="AY28" i="17"/>
  <c r="AX24" i="17"/>
  <c r="AZ21" i="17"/>
  <c r="AX19" i="17"/>
  <c r="AZ12" i="17"/>
  <c r="AX10" i="17"/>
  <c r="AY8" i="17"/>
  <c r="AX151" i="17"/>
  <c r="AX149" i="17"/>
  <c r="AX147" i="17"/>
  <c r="AY145" i="17"/>
  <c r="AX143" i="17"/>
  <c r="BA140" i="17"/>
  <c r="AZ138" i="17"/>
  <c r="AZ136" i="17"/>
  <c r="AY134" i="17"/>
  <c r="BA132" i="17"/>
  <c r="AX130" i="17"/>
  <c r="AZ127" i="17"/>
  <c r="AX125" i="17"/>
  <c r="AY116" i="17"/>
  <c r="AX114" i="17"/>
  <c r="AY112" i="17"/>
  <c r="AZ107" i="17"/>
  <c r="AY105" i="17"/>
  <c r="AX103" i="17"/>
  <c r="BA100" i="17"/>
  <c r="AX99" i="17"/>
  <c r="AZ94" i="17"/>
  <c r="AX92" i="17"/>
  <c r="AX90" i="17"/>
  <c r="AZ85" i="17"/>
  <c r="AZ81" i="17"/>
  <c r="AY79" i="17"/>
  <c r="AX77" i="17"/>
  <c r="AX75" i="17"/>
  <c r="AZ70" i="17"/>
  <c r="AY68" i="17"/>
  <c r="AX66" i="17"/>
  <c r="AZ63" i="17"/>
  <c r="AY61" i="17"/>
  <c r="AY59" i="17"/>
  <c r="AZ57" i="17"/>
  <c r="AX55" i="17"/>
  <c r="AZ52" i="17"/>
  <c r="AZ45" i="17"/>
  <c r="AZ43" i="17"/>
  <c r="AY39" i="17"/>
  <c r="AX37" i="17"/>
  <c r="AZ34" i="17"/>
  <c r="AY32" i="17"/>
  <c r="AX30" i="17"/>
  <c r="AY25" i="17"/>
  <c r="AZ23" i="17"/>
  <c r="AZ16" i="17"/>
  <c r="AY14" i="17"/>
  <c r="AY12" i="17"/>
  <c r="AX8" i="17"/>
  <c r="AZ5" i="17"/>
  <c r="AY138" i="17"/>
  <c r="AY136" i="17"/>
  <c r="AX134" i="17"/>
  <c r="AZ129" i="17"/>
  <c r="AY127" i="17"/>
  <c r="AX116" i="17"/>
  <c r="AZ109" i="17"/>
  <c r="AY107" i="17"/>
  <c r="BA105" i="17"/>
  <c r="AY94" i="17"/>
  <c r="AZ87" i="17"/>
  <c r="AY83" i="17"/>
  <c r="AY81" i="17"/>
  <c r="AX79" i="17"/>
  <c r="AZ74" i="17"/>
  <c r="AY70" i="17"/>
  <c r="AX68" i="17"/>
  <c r="AZ65" i="17"/>
  <c r="AY63" i="17"/>
  <c r="AX61" i="17"/>
  <c r="AX59" i="17"/>
  <c r="AZ54" i="17"/>
  <c r="AY52" i="17"/>
  <c r="AX50" i="17"/>
  <c r="AZ47" i="17"/>
  <c r="AY45" i="17"/>
  <c r="AY43" i="17"/>
  <c r="AZ41" i="17"/>
  <c r="AX39" i="17"/>
  <c r="AZ36" i="17"/>
  <c r="AZ29" i="17"/>
  <c r="AZ27" i="17"/>
  <c r="AY23" i="17"/>
  <c r="AX21" i="17"/>
  <c r="AZ18" i="17"/>
  <c r="AY16" i="17"/>
  <c r="AX14" i="17"/>
  <c r="AY9" i="17"/>
  <c r="AZ7" i="17"/>
  <c r="AY3" i="17"/>
  <c r="BA81" i="17"/>
  <c r="AX132" i="17"/>
  <c r="BA113" i="17"/>
  <c r="AX105" i="17"/>
  <c r="BA99" i="17"/>
  <c r="BA68" i="17"/>
  <c r="BA52" i="17"/>
  <c r="BA36" i="17"/>
  <c r="BA20" i="17"/>
  <c r="BA148" i="17"/>
  <c r="BA139" i="17"/>
  <c r="BA84" i="17"/>
  <c r="AX81" i="17"/>
  <c r="BA75" i="17"/>
  <c r="AX65" i="17"/>
  <c r="BA59" i="17"/>
  <c r="AX49" i="17"/>
  <c r="BA43" i="17"/>
  <c r="AX33" i="17"/>
  <c r="BA27" i="17"/>
  <c r="AX17" i="17"/>
  <c r="BA11" i="17"/>
  <c r="BA129" i="17"/>
  <c r="BA124" i="17"/>
  <c r="BA145" i="17"/>
  <c r="BA121" i="17"/>
  <c r="BA116" i="17"/>
  <c r="BA107" i="17"/>
  <c r="BA67" i="17"/>
  <c r="BA51" i="17"/>
  <c r="BA35" i="17"/>
  <c r="BA19" i="17"/>
  <c r="BA147" i="17"/>
  <c r="BA97" i="17"/>
  <c r="BA92" i="17"/>
  <c r="AX89" i="17"/>
  <c r="BA83" i="17"/>
  <c r="BA137" i="17"/>
  <c r="AX129" i="17"/>
  <c r="BA123" i="17"/>
  <c r="BA23" i="17"/>
  <c r="BA7" i="17"/>
  <c r="CW151" i="18"/>
  <c r="CU147" i="18"/>
  <c r="CU137" i="18"/>
  <c r="CW136" i="18"/>
  <c r="CW119" i="18"/>
  <c r="CW104" i="18"/>
  <c r="CW87" i="18"/>
  <c r="CW82" i="18"/>
  <c r="CW72" i="18"/>
  <c r="CW55" i="18"/>
  <c r="CW50" i="18"/>
  <c r="CW28" i="18"/>
  <c r="CW23" i="18"/>
  <c r="CW18" i="18"/>
  <c r="CW48" i="18"/>
  <c r="CW16" i="18"/>
  <c r="CW142" i="18"/>
  <c r="CW131" i="18"/>
  <c r="CT128" i="18"/>
  <c r="CW121" i="18"/>
  <c r="CW110" i="18"/>
  <c r="CW99" i="18"/>
  <c r="CT96" i="18"/>
  <c r="CW89" i="18"/>
  <c r="CW78" i="18"/>
  <c r="CT74" i="18"/>
  <c r="CW67" i="18"/>
  <c r="CW57" i="18"/>
  <c r="CW56" i="18"/>
  <c r="CT52" i="18"/>
  <c r="CW46" i="18"/>
  <c r="CT42" i="18"/>
  <c r="CW35" i="18"/>
  <c r="CW25" i="18"/>
  <c r="CW24" i="18"/>
  <c r="CT20" i="18"/>
  <c r="CW14" i="18"/>
  <c r="CT10" i="18"/>
  <c r="CW3" i="18"/>
  <c r="CW135" i="18"/>
  <c r="CW120" i="18"/>
  <c r="CW103" i="18"/>
  <c r="CW88" i="18"/>
  <c r="CW71" i="18"/>
  <c r="CW66" i="18"/>
  <c r="CW44" i="18"/>
  <c r="CW39" i="18"/>
  <c r="CW34" i="18"/>
  <c r="CW12" i="18"/>
  <c r="CW7" i="18"/>
  <c r="CW150" i="18"/>
  <c r="CW139" i="18"/>
  <c r="CW129" i="18"/>
  <c r="CW118" i="18"/>
  <c r="CW107" i="18"/>
  <c r="CW97" i="18"/>
  <c r="CW86" i="18"/>
  <c r="CW75" i="18"/>
  <c r="CW65" i="18"/>
  <c r="CW64" i="18"/>
  <c r="CW54" i="18"/>
  <c r="CW43" i="18"/>
  <c r="CW33" i="18"/>
  <c r="CW32" i="18"/>
  <c r="CW22" i="18"/>
  <c r="CW11" i="18"/>
  <c r="CT134" i="18"/>
  <c r="CT102" i="18"/>
  <c r="CT70" i="18"/>
  <c r="CT38" i="18"/>
  <c r="CT6" i="18"/>
  <c r="CT144" i="18"/>
  <c r="CW126" i="18"/>
  <c r="CW115" i="18"/>
  <c r="CT112" i="18"/>
  <c r="CW105" i="18"/>
  <c r="CW94" i="18"/>
  <c r="CW83" i="18"/>
  <c r="CT80" i="18"/>
  <c r="CW73" i="18"/>
  <c r="CW62" i="18"/>
  <c r="CT58" i="18"/>
  <c r="CW51" i="18"/>
  <c r="CW41" i="18"/>
  <c r="CW40" i="18"/>
  <c r="CT36" i="18"/>
  <c r="CW30" i="18"/>
  <c r="CT26" i="18"/>
  <c r="CW19" i="18"/>
  <c r="CW9" i="18"/>
  <c r="CW8" i="18"/>
  <c r="CT4" i="18"/>
  <c r="BA146" i="17"/>
  <c r="BA138" i="17"/>
  <c r="BA130" i="17"/>
  <c r="BA122" i="17"/>
  <c r="BA114" i="17"/>
  <c r="BA106" i="17"/>
  <c r="BA98" i="17"/>
  <c r="BA90" i="17"/>
  <c r="BA82" i="17"/>
  <c r="BA74" i="17"/>
  <c r="BA66" i="17"/>
  <c r="BA58" i="17"/>
  <c r="BA50" i="17"/>
  <c r="BA42" i="17"/>
  <c r="BA34" i="17"/>
  <c r="AX31" i="17"/>
  <c r="BA26" i="17"/>
  <c r="AX23" i="17"/>
  <c r="BA18" i="17"/>
  <c r="AX15" i="17"/>
  <c r="BA10" i="17"/>
  <c r="AX7" i="17"/>
  <c r="BA4" i="17"/>
  <c r="BA149" i="17"/>
  <c r="BA141" i="17"/>
  <c r="BA133" i="17"/>
  <c r="BA125" i="17"/>
  <c r="BA117" i="17"/>
  <c r="BA109" i="17"/>
  <c r="BA101" i="17"/>
  <c r="BA93" i="17"/>
  <c r="BA85" i="17"/>
  <c r="BA77" i="17"/>
  <c r="BA69" i="17"/>
  <c r="BA61" i="17"/>
  <c r="BA53" i="17"/>
  <c r="BA45" i="17"/>
  <c r="BA37" i="17"/>
  <c r="BA29" i="17"/>
  <c r="BA21" i="17"/>
  <c r="BA13" i="17"/>
  <c r="BA5" i="17"/>
  <c r="BA150" i="17"/>
  <c r="BA142" i="17"/>
  <c r="BA134" i="17"/>
  <c r="BA126" i="17"/>
  <c r="BA118" i="17"/>
  <c r="BA110" i="17"/>
  <c r="BA102" i="17"/>
  <c r="BA94" i="17"/>
  <c r="BA86" i="17"/>
  <c r="BA78" i="17"/>
  <c r="BA70" i="17"/>
  <c r="BA62" i="17"/>
  <c r="BA54" i="17"/>
  <c r="BA46" i="17"/>
  <c r="BA38" i="17"/>
  <c r="BA30" i="17"/>
  <c r="BA22" i="17"/>
  <c r="BA14" i="17"/>
  <c r="BA6" i="17"/>
  <c r="BA151" i="17"/>
  <c r="BA143" i="17"/>
  <c r="BA135" i="17"/>
  <c r="BA127" i="17"/>
  <c r="BA119" i="17"/>
  <c r="BA111" i="17"/>
  <c r="BA103" i="17"/>
  <c r="BA95" i="17"/>
  <c r="BA87" i="17"/>
  <c r="BA79" i="17"/>
  <c r="BA71" i="17"/>
  <c r="BA63" i="17"/>
  <c r="BA55" i="17"/>
  <c r="BA47" i="17"/>
  <c r="BA39" i="17"/>
  <c r="BA144" i="17"/>
  <c r="BA136" i="17"/>
  <c r="BA128" i="17"/>
  <c r="BA120" i="17"/>
  <c r="BA112" i="17"/>
  <c r="BA104" i="17"/>
  <c r="BA96" i="17"/>
  <c r="BA88" i="17"/>
  <c r="BA80" i="17"/>
  <c r="BA72" i="17"/>
  <c r="BA64" i="17"/>
  <c r="BA56" i="17"/>
  <c r="BA48" i="17"/>
  <c r="BA40" i="17"/>
  <c r="BA32" i="17"/>
  <c r="BA24" i="17"/>
  <c r="BA16" i="17"/>
  <c r="BA8" i="17"/>
  <c r="BA2" i="17"/>
  <c r="AX2" i="17"/>
  <c r="AQ103" i="17"/>
  <c r="AQ79" i="17"/>
  <c r="AO34" i="17"/>
  <c r="AO10" i="17"/>
  <c r="AP114" i="17"/>
  <c r="AP98" i="17"/>
  <c r="AQ87" i="17"/>
  <c r="AP74" i="17"/>
  <c r="AP10" i="17"/>
  <c r="AQ151" i="17"/>
  <c r="AQ135" i="17"/>
  <c r="AQ119" i="17"/>
  <c r="AP106" i="17"/>
  <c r="AP90" i="17"/>
  <c r="AQ63" i="17"/>
  <c r="AO45" i="17"/>
  <c r="AQ143" i="17"/>
  <c r="AP130" i="17"/>
  <c r="AP82" i="17"/>
  <c r="AF105" i="17"/>
  <c r="AH91" i="17"/>
  <c r="AF89" i="17"/>
  <c r="AF81" i="17"/>
  <c r="AF73" i="17"/>
  <c r="AH59" i="17"/>
  <c r="AF57" i="17"/>
  <c r="AH35" i="17"/>
  <c r="AG30" i="17"/>
  <c r="AH27" i="17"/>
  <c r="AG22" i="17"/>
  <c r="AH19" i="17"/>
  <c r="AH11" i="17"/>
  <c r="AG6" i="17"/>
  <c r="AP138" i="17"/>
  <c r="AP122" i="17"/>
  <c r="AQ71" i="17"/>
  <c r="AP146" i="17"/>
  <c r="AQ127" i="17"/>
  <c r="AQ111" i="17"/>
  <c r="AQ95" i="17"/>
  <c r="AP66" i="17"/>
  <c r="AQ55" i="17"/>
  <c r="AP70" i="17"/>
  <c r="AO65" i="17"/>
  <c r="AP46" i="17"/>
  <c r="AO33" i="17"/>
  <c r="AO17" i="17"/>
  <c r="AO9" i="17"/>
  <c r="CT151" i="18"/>
  <c r="CW146" i="18"/>
  <c r="CT143" i="18"/>
  <c r="CW138" i="18"/>
  <c r="CT135" i="18"/>
  <c r="CW130" i="18"/>
  <c r="CT127" i="18"/>
  <c r="CW122" i="18"/>
  <c r="CT119" i="18"/>
  <c r="CW114" i="18"/>
  <c r="CT111" i="18"/>
  <c r="CW106" i="18"/>
  <c r="CT103" i="18"/>
  <c r="CW98" i="18"/>
  <c r="CT95" i="18"/>
  <c r="CW90" i="18"/>
  <c r="CT87" i="18"/>
  <c r="CT79" i="18"/>
  <c r="CT71" i="18"/>
  <c r="CU64" i="18"/>
  <c r="CT63" i="18"/>
  <c r="CU56" i="18"/>
  <c r="CT55" i="18"/>
  <c r="CU48" i="18"/>
  <c r="CT47" i="18"/>
  <c r="CU40" i="18"/>
  <c r="CT39" i="18"/>
  <c r="CU32" i="18"/>
  <c r="CT31" i="18"/>
  <c r="CU24" i="18"/>
  <c r="CT23" i="18"/>
  <c r="CU16" i="18"/>
  <c r="CT15" i="18"/>
  <c r="CU8" i="18"/>
  <c r="CT7" i="18"/>
  <c r="CW148" i="18"/>
  <c r="CW140" i="18"/>
  <c r="CW132" i="18"/>
  <c r="CW124" i="18"/>
  <c r="CW116" i="18"/>
  <c r="CW108" i="18"/>
  <c r="CW100" i="18"/>
  <c r="CW92" i="18"/>
  <c r="CW84" i="18"/>
  <c r="CW76" i="18"/>
  <c r="CW68" i="18"/>
  <c r="CW60" i="18"/>
  <c r="CW149" i="18"/>
  <c r="CW141" i="18"/>
  <c r="CW133" i="18"/>
  <c r="CW125" i="18"/>
  <c r="CW117" i="18"/>
  <c r="CW109" i="18"/>
  <c r="CW101" i="18"/>
  <c r="CW93" i="18"/>
  <c r="CW85" i="18"/>
  <c r="CW77" i="18"/>
  <c r="CW69" i="18"/>
  <c r="CW61" i="18"/>
  <c r="CW53" i="18"/>
  <c r="CW45" i="18"/>
  <c r="CW37" i="18"/>
  <c r="CW29" i="18"/>
  <c r="CW21" i="18"/>
  <c r="CW13" i="18"/>
  <c r="CW5" i="18"/>
  <c r="CW2" i="18"/>
  <c r="CT2" i="18"/>
  <c r="AR128" i="18"/>
  <c r="AR104" i="18"/>
  <c r="AT98" i="18"/>
  <c r="AT90" i="18"/>
  <c r="AT42" i="18"/>
  <c r="AP129" i="17"/>
  <c r="AP121" i="17"/>
  <c r="AP113" i="17"/>
  <c r="AP97" i="17"/>
  <c r="AP89" i="17"/>
  <c r="AP81" i="17"/>
  <c r="AP73" i="17"/>
  <c r="AP65" i="17"/>
  <c r="AP49" i="17"/>
  <c r="AP41" i="17"/>
  <c r="AP150" i="17"/>
  <c r="AQ147" i="17"/>
  <c r="AP142" i="17"/>
  <c r="AQ139" i="17"/>
  <c r="AP134" i="17"/>
  <c r="AQ131" i="17"/>
  <c r="AO129" i="17"/>
  <c r="AP126" i="17"/>
  <c r="AQ123" i="17"/>
  <c r="AP118" i="17"/>
  <c r="AQ115" i="17"/>
  <c r="AP110" i="17"/>
  <c r="AQ107" i="17"/>
  <c r="AO105" i="17"/>
  <c r="AP102" i="17"/>
  <c r="AQ99" i="17"/>
  <c r="AP94" i="17"/>
  <c r="AQ91" i="17"/>
  <c r="AP86" i="17"/>
  <c r="AQ83" i="17"/>
  <c r="AP78" i="17"/>
  <c r="AQ75" i="17"/>
  <c r="AQ67" i="17"/>
  <c r="AP62" i="17"/>
  <c r="AQ59" i="17"/>
  <c r="AO57" i="17"/>
  <c r="AP54" i="17"/>
  <c r="AQ51" i="17"/>
  <c r="AP38" i="17"/>
  <c r="AQ35" i="17"/>
  <c r="AQ27" i="17"/>
  <c r="AO25" i="17"/>
  <c r="AQ19" i="17"/>
  <c r="AP35" i="17"/>
  <c r="AP27" i="17"/>
  <c r="AP19" i="17"/>
  <c r="AP11" i="17"/>
  <c r="AP3" i="17"/>
  <c r="AO147" i="17"/>
  <c r="AP144" i="17"/>
  <c r="AO139" i="17"/>
  <c r="AP136" i="17"/>
  <c r="AO131" i="17"/>
  <c r="AP128" i="17"/>
  <c r="AO123" i="17"/>
  <c r="AP120" i="17"/>
  <c r="AO115" i="17"/>
  <c r="AP112" i="17"/>
  <c r="AO107" i="17"/>
  <c r="AP104" i="17"/>
  <c r="AO99" i="17"/>
  <c r="AP96" i="17"/>
  <c r="AO91" i="17"/>
  <c r="AP88" i="17"/>
  <c r="AO83" i="17"/>
  <c r="AP80" i="17"/>
  <c r="AQ61" i="17"/>
  <c r="AQ53" i="17"/>
  <c r="AQ45" i="17"/>
  <c r="AO35" i="17"/>
  <c r="AP32" i="17"/>
  <c r="AO27" i="17"/>
  <c r="AP24" i="17"/>
  <c r="AQ21" i="17"/>
  <c r="AO19" i="17"/>
  <c r="AR35" i="17"/>
  <c r="AQ146" i="17"/>
  <c r="AO144" i="17"/>
  <c r="AQ138" i="17"/>
  <c r="AO136" i="17"/>
  <c r="AQ130" i="17"/>
  <c r="AO128" i="17"/>
  <c r="AQ122" i="17"/>
  <c r="AO120" i="17"/>
  <c r="AQ114" i="17"/>
  <c r="AO112" i="17"/>
  <c r="AQ106" i="17"/>
  <c r="AO104" i="17"/>
  <c r="AQ98" i="17"/>
  <c r="AO96" i="17"/>
  <c r="AQ90" i="17"/>
  <c r="AR88" i="17"/>
  <c r="AQ82" i="17"/>
  <c r="AR80" i="17"/>
  <c r="AQ74" i="17"/>
  <c r="AR72" i="17"/>
  <c r="AQ66" i="17"/>
  <c r="AR64" i="17"/>
  <c r="AQ58" i="17"/>
  <c r="AR56" i="17"/>
  <c r="AQ50" i="17"/>
  <c r="AQ42" i="17"/>
  <c r="AO40" i="17"/>
  <c r="AQ26" i="17"/>
  <c r="AQ18" i="17"/>
  <c r="AO8" i="17"/>
  <c r="AR40" i="17"/>
  <c r="AO149" i="17"/>
  <c r="AO141" i="17"/>
  <c r="AO133" i="17"/>
  <c r="AO125" i="17"/>
  <c r="AO117" i="17"/>
  <c r="AO109" i="17"/>
  <c r="AO101" i="17"/>
  <c r="AO93" i="17"/>
  <c r="AO85" i="17"/>
  <c r="AO77" i="17"/>
  <c r="AO69" i="17"/>
  <c r="AO61" i="17"/>
  <c r="AO53" i="17"/>
  <c r="AP50" i="17"/>
  <c r="AQ47" i="17"/>
  <c r="AP42" i="17"/>
  <c r="AQ39" i="17"/>
  <c r="AP34" i="17"/>
  <c r="AP26" i="17"/>
  <c r="AP18" i="17"/>
  <c r="AQ36" i="17"/>
  <c r="AQ28" i="17"/>
  <c r="AO26" i="17"/>
  <c r="AQ20" i="17"/>
  <c r="AO18" i="17"/>
  <c r="AQ12" i="17"/>
  <c r="AQ4" i="17"/>
  <c r="AR26" i="17"/>
  <c r="AQ145" i="17"/>
  <c r="AQ137" i="17"/>
  <c r="AP132" i="17"/>
  <c r="AQ129" i="17"/>
  <c r="AP124" i="17"/>
  <c r="AQ121" i="17"/>
  <c r="AP116" i="17"/>
  <c r="AQ113" i="17"/>
  <c r="AP108" i="17"/>
  <c r="AQ105" i="17"/>
  <c r="AP100" i="17"/>
  <c r="AQ97" i="17"/>
  <c r="AP92" i="17"/>
  <c r="AQ89" i="17"/>
  <c r="AP84" i="17"/>
  <c r="AQ81" i="17"/>
  <c r="AP76" i="17"/>
  <c r="AP68" i="17"/>
  <c r="AO63" i="17"/>
  <c r="AP60" i="17"/>
  <c r="AQ57" i="17"/>
  <c r="AO55" i="17"/>
  <c r="AP52" i="17"/>
  <c r="AO47" i="17"/>
  <c r="AP44" i="17"/>
  <c r="AQ41" i="17"/>
  <c r="AP36" i="17"/>
  <c r="AO31" i="17"/>
  <c r="AP28" i="17"/>
  <c r="AO23" i="17"/>
  <c r="AP20" i="17"/>
  <c r="CM129" i="18"/>
  <c r="CK127" i="18"/>
  <c r="CK103" i="18"/>
  <c r="CM97" i="18"/>
  <c r="CM81" i="18"/>
  <c r="CK79" i="18"/>
  <c r="CM73" i="18"/>
  <c r="CM65" i="18"/>
  <c r="CK63" i="18"/>
  <c r="CM57" i="18"/>
  <c r="CK55" i="18"/>
  <c r="CK47" i="18"/>
  <c r="CM41" i="18"/>
  <c r="CK39" i="18"/>
  <c r="CM33" i="18"/>
  <c r="CM25" i="18"/>
  <c r="CK23" i="18"/>
  <c r="CK15" i="18"/>
  <c r="CM9" i="18"/>
  <c r="CK7" i="18"/>
  <c r="AQ149" i="17"/>
  <c r="AO148" i="17"/>
  <c r="AR145" i="17"/>
  <c r="AO140" i="17"/>
  <c r="AR137" i="17"/>
  <c r="AO135" i="17"/>
  <c r="AO132" i="17"/>
  <c r="AO124" i="17"/>
  <c r="AR121" i="17"/>
  <c r="AO116" i="17"/>
  <c r="AR113" i="17"/>
  <c r="AO111" i="17"/>
  <c r="AO108" i="17"/>
  <c r="AO100" i="17"/>
  <c r="AR97" i="17"/>
  <c r="AO92" i="17"/>
  <c r="AR89" i="17"/>
  <c r="AO84" i="17"/>
  <c r="AR81" i="17"/>
  <c r="AO76" i="17"/>
  <c r="AR73" i="17"/>
  <c r="AO68" i="17"/>
  <c r="AO60" i="17"/>
  <c r="AO52" i="17"/>
  <c r="AR49" i="17"/>
  <c r="AO44" i="17"/>
  <c r="AO38" i="17"/>
  <c r="AQ32" i="17"/>
  <c r="AP30" i="17"/>
  <c r="AO24" i="17"/>
  <c r="AQ22" i="17"/>
  <c r="AR15" i="17"/>
  <c r="AO11" i="17"/>
  <c r="AQ9" i="17"/>
  <c r="AQ8" i="17"/>
  <c r="AP6" i="17"/>
  <c r="AO4" i="17"/>
  <c r="AR144" i="17"/>
  <c r="AR136" i="17"/>
  <c r="AR128" i="17"/>
  <c r="AR120" i="17"/>
  <c r="AR112" i="17"/>
  <c r="AR104" i="17"/>
  <c r="AR96" i="17"/>
  <c r="AR48" i="17"/>
  <c r="AQ43" i="17"/>
  <c r="AR41" i="17"/>
  <c r="AO36" i="17"/>
  <c r="AR34" i="17"/>
  <c r="AO30" i="17"/>
  <c r="AQ24" i="17"/>
  <c r="AP22" i="17"/>
  <c r="AO16" i="17"/>
  <c r="AQ14" i="17"/>
  <c r="AP12" i="17"/>
  <c r="AR10" i="17"/>
  <c r="AP9" i="17"/>
  <c r="AR8" i="17"/>
  <c r="AO6" i="17"/>
  <c r="AP151" i="17"/>
  <c r="AR146" i="17"/>
  <c r="AP143" i="17"/>
  <c r="AO138" i="17"/>
  <c r="AP135" i="17"/>
  <c r="AO130" i="17"/>
  <c r="AP127" i="17"/>
  <c r="AO122" i="17"/>
  <c r="AP119" i="17"/>
  <c r="AO114" i="17"/>
  <c r="AP111" i="17"/>
  <c r="AO106" i="17"/>
  <c r="AP103" i="17"/>
  <c r="AO98" i="17"/>
  <c r="AP95" i="17"/>
  <c r="AR90" i="17"/>
  <c r="AP87" i="17"/>
  <c r="AO82" i="17"/>
  <c r="AP79" i="17"/>
  <c r="AO74" i="17"/>
  <c r="AP71" i="17"/>
  <c r="AO66" i="17"/>
  <c r="AP63" i="17"/>
  <c r="AO58" i="17"/>
  <c r="AP55" i="17"/>
  <c r="AO50" i="17"/>
  <c r="AP47" i="17"/>
  <c r="AR32" i="17"/>
  <c r="AO28" i="17"/>
  <c r="AO22" i="17"/>
  <c r="AQ16" i="17"/>
  <c r="AP14" i="17"/>
  <c r="AO12" i="17"/>
  <c r="AQ5" i="17"/>
  <c r="AQ3" i="17"/>
  <c r="AR151" i="17"/>
  <c r="AP149" i="17"/>
  <c r="AR143" i="17"/>
  <c r="AP141" i="17"/>
  <c r="AR135" i="17"/>
  <c r="AP133" i="17"/>
  <c r="AR127" i="17"/>
  <c r="AP125" i="17"/>
  <c r="AR119" i="17"/>
  <c r="AP117" i="17"/>
  <c r="AR111" i="17"/>
  <c r="AP109" i="17"/>
  <c r="AR103" i="17"/>
  <c r="AP101" i="17"/>
  <c r="AR95" i="17"/>
  <c r="AP93" i="17"/>
  <c r="AR87" i="17"/>
  <c r="AP85" i="17"/>
  <c r="AO80" i="17"/>
  <c r="AR79" i="17"/>
  <c r="AP77" i="17"/>
  <c r="AO72" i="17"/>
  <c r="AR71" i="17"/>
  <c r="AP69" i="17"/>
  <c r="AQ65" i="17"/>
  <c r="AR63" i="17"/>
  <c r="AP61" i="17"/>
  <c r="AR55" i="17"/>
  <c r="AP53" i="17"/>
  <c r="AR47" i="17"/>
  <c r="AP45" i="17"/>
  <c r="AO42" i="17"/>
  <c r="AP39" i="17"/>
  <c r="AP37" i="17"/>
  <c r="AR27" i="17"/>
  <c r="AR24" i="17"/>
  <c r="AO20" i="17"/>
  <c r="AR18" i="17"/>
  <c r="AR16" i="17"/>
  <c r="AO14" i="17"/>
  <c r="AR11" i="17"/>
  <c r="AR9" i="17"/>
  <c r="AP5" i="17"/>
  <c r="AP147" i="17"/>
  <c r="AQ144" i="17"/>
  <c r="AP139" i="17"/>
  <c r="AQ136" i="17"/>
  <c r="AP131" i="17"/>
  <c r="AQ128" i="17"/>
  <c r="AP123" i="17"/>
  <c r="AQ120" i="17"/>
  <c r="AP115" i="17"/>
  <c r="AQ112" i="17"/>
  <c r="AP107" i="17"/>
  <c r="AP105" i="17"/>
  <c r="AQ104" i="17"/>
  <c r="AP99" i="17"/>
  <c r="AQ96" i="17"/>
  <c r="AP91" i="17"/>
  <c r="AQ88" i="17"/>
  <c r="AP83" i="17"/>
  <c r="AQ80" i="17"/>
  <c r="AP75" i="17"/>
  <c r="AQ72" i="17"/>
  <c r="AP67" i="17"/>
  <c r="AQ64" i="17"/>
  <c r="AP59" i="17"/>
  <c r="AQ56" i="17"/>
  <c r="AP51" i="17"/>
  <c r="AQ48" i="17"/>
  <c r="AP43" i="17"/>
  <c r="AR39" i="17"/>
  <c r="AO37" i="17"/>
  <c r="AQ31" i="17"/>
  <c r="AP29" i="17"/>
  <c r="AR19" i="17"/>
  <c r="AQ13" i="17"/>
  <c r="AQ11" i="17"/>
  <c r="AQ7" i="17"/>
  <c r="AO5" i="17"/>
  <c r="AO3" i="17"/>
  <c r="AP2" i="17"/>
  <c r="AQ150" i="17"/>
  <c r="AO145" i="17"/>
  <c r="AQ142" i="17"/>
  <c r="AO137" i="17"/>
  <c r="AQ134" i="17"/>
  <c r="AQ126" i="17"/>
  <c r="AO121" i="17"/>
  <c r="AQ118" i="17"/>
  <c r="AO113" i="17"/>
  <c r="AQ110" i="17"/>
  <c r="AQ102" i="17"/>
  <c r="AO97" i="17"/>
  <c r="AQ94" i="17"/>
  <c r="AO89" i="17"/>
  <c r="AQ86" i="17"/>
  <c r="AO81" i="17"/>
  <c r="AQ78" i="17"/>
  <c r="AO73" i="17"/>
  <c r="AQ70" i="17"/>
  <c r="AQ62" i="17"/>
  <c r="AQ54" i="17"/>
  <c r="AO49" i="17"/>
  <c r="AQ46" i="17"/>
  <c r="AQ40" i="17"/>
  <c r="AR33" i="17"/>
  <c r="AP31" i="17"/>
  <c r="AO29" i="17"/>
  <c r="AR25" i="17"/>
  <c r="AQ23" i="17"/>
  <c r="AP21" i="17"/>
  <c r="AO15" i="17"/>
  <c r="AP13" i="17"/>
  <c r="AP7" i="17"/>
  <c r="AQ2" i="17"/>
  <c r="AQ148" i="17"/>
  <c r="AQ140" i="17"/>
  <c r="AQ132" i="17"/>
  <c r="AQ124" i="17"/>
  <c r="AQ116" i="17"/>
  <c r="AQ108" i="17"/>
  <c r="AQ100" i="17"/>
  <c r="AQ92" i="17"/>
  <c r="AQ84" i="17"/>
  <c r="AQ76" i="17"/>
  <c r="AQ68" i="17"/>
  <c r="AQ60" i="17"/>
  <c r="AQ52" i="17"/>
  <c r="AQ44" i="17"/>
  <c r="AR42" i="17"/>
  <c r="AO41" i="17"/>
  <c r="AQ38" i="17"/>
  <c r="AR31" i="17"/>
  <c r="AP23" i="17"/>
  <c r="AO21" i="17"/>
  <c r="AQ15" i="17"/>
  <c r="AO13" i="17"/>
  <c r="AP8" i="17"/>
  <c r="AR7" i="17"/>
  <c r="AO150" i="17"/>
  <c r="AO142" i="17"/>
  <c r="AO134" i="17"/>
  <c r="AR129" i="17"/>
  <c r="AO126" i="17"/>
  <c r="AO118" i="17"/>
  <c r="AO110" i="17"/>
  <c r="AR105" i="17"/>
  <c r="AO102" i="17"/>
  <c r="AO94" i="17"/>
  <c r="AO86" i="17"/>
  <c r="AO78" i="17"/>
  <c r="AO70" i="17"/>
  <c r="AR65" i="17"/>
  <c r="AO62" i="17"/>
  <c r="AP58" i="17"/>
  <c r="AR57" i="17"/>
  <c r="AO54" i="17"/>
  <c r="AO46" i="17"/>
  <c r="AO32" i="17"/>
  <c r="AQ30" i="17"/>
  <c r="AR23" i="17"/>
  <c r="AR17" i="17"/>
  <c r="AP15" i="17"/>
  <c r="AQ6" i="17"/>
  <c r="AP4" i="17"/>
  <c r="AR130" i="17"/>
  <c r="AR114" i="17"/>
  <c r="AR58" i="17"/>
  <c r="AR147" i="17"/>
  <c r="AR139" i="17"/>
  <c r="AR131" i="17"/>
  <c r="AR123" i="17"/>
  <c r="AR115" i="17"/>
  <c r="AR107" i="17"/>
  <c r="AR99" i="17"/>
  <c r="AR91" i="17"/>
  <c r="AR83" i="17"/>
  <c r="AR75" i="17"/>
  <c r="AR67" i="17"/>
  <c r="AR59" i="17"/>
  <c r="AR51" i="17"/>
  <c r="AR43" i="17"/>
  <c r="AR3" i="17"/>
  <c r="AR122" i="17"/>
  <c r="AR82" i="17"/>
  <c r="AR50" i="17"/>
  <c r="AR148" i="17"/>
  <c r="AR140" i="17"/>
  <c r="AR132" i="17"/>
  <c r="AR124" i="17"/>
  <c r="AR116" i="17"/>
  <c r="AR108" i="17"/>
  <c r="AR100" i="17"/>
  <c r="AR92" i="17"/>
  <c r="AR84" i="17"/>
  <c r="AR76" i="17"/>
  <c r="AR68" i="17"/>
  <c r="AR60" i="17"/>
  <c r="AR52" i="17"/>
  <c r="AR44" i="17"/>
  <c r="AR36" i="17"/>
  <c r="AR28" i="17"/>
  <c r="AR20" i="17"/>
  <c r="AR12" i="17"/>
  <c r="AR4" i="17"/>
  <c r="AR138" i="17"/>
  <c r="AR106" i="17"/>
  <c r="AR98" i="17"/>
  <c r="AR74" i="17"/>
  <c r="AR66" i="17"/>
  <c r="AR149" i="17"/>
  <c r="AO146" i="17"/>
  <c r="AR141" i="17"/>
  <c r="AR133" i="17"/>
  <c r="AR125" i="17"/>
  <c r="AR117" i="17"/>
  <c r="AR109" i="17"/>
  <c r="AR101" i="17"/>
  <c r="AR93" i="17"/>
  <c r="AO90" i="17"/>
  <c r="AR85" i="17"/>
  <c r="AR77" i="17"/>
  <c r="AR69" i="17"/>
  <c r="AR61" i="17"/>
  <c r="AR53" i="17"/>
  <c r="AR45" i="17"/>
  <c r="AR37" i="17"/>
  <c r="AR29" i="17"/>
  <c r="AR21" i="17"/>
  <c r="AR13" i="17"/>
  <c r="AR5" i="17"/>
  <c r="AR150" i="17"/>
  <c r="AR142" i="17"/>
  <c r="AR134" i="17"/>
  <c r="AR126" i="17"/>
  <c r="AR118" i="17"/>
  <c r="AR110" i="17"/>
  <c r="AR102" i="17"/>
  <c r="AR94" i="17"/>
  <c r="AR86" i="17"/>
  <c r="AR78" i="17"/>
  <c r="AR70" i="17"/>
  <c r="AR62" i="17"/>
  <c r="AR54" i="17"/>
  <c r="AR46" i="17"/>
  <c r="AR38" i="17"/>
  <c r="AR30" i="17"/>
  <c r="AR22" i="17"/>
  <c r="AR14" i="17"/>
  <c r="AR6" i="17"/>
  <c r="AR2" i="17"/>
  <c r="AO2" i="17"/>
  <c r="CN105" i="18"/>
  <c r="CN123" i="18"/>
  <c r="BL37" i="18"/>
  <c r="BL13" i="18"/>
  <c r="CL145" i="18"/>
  <c r="CL129" i="18"/>
  <c r="CL113" i="18"/>
  <c r="CL97" i="18"/>
  <c r="CL81" i="18"/>
  <c r="CL73" i="18"/>
  <c r="CL65" i="18"/>
  <c r="CL49" i="18"/>
  <c r="CL41" i="18"/>
  <c r="CL33" i="18"/>
  <c r="CL17" i="18"/>
  <c r="CL9" i="18"/>
  <c r="CL150" i="18"/>
  <c r="CL142" i="18"/>
  <c r="CK137" i="18"/>
  <c r="CM131" i="18"/>
  <c r="CN121" i="18"/>
  <c r="CM115" i="18"/>
  <c r="CL110" i="18"/>
  <c r="CK105" i="18"/>
  <c r="CM99" i="18"/>
  <c r="CL86" i="18"/>
  <c r="CM83" i="18"/>
  <c r="CN81" i="18"/>
  <c r="CL78" i="18"/>
  <c r="CM75" i="18"/>
  <c r="CN73" i="18"/>
  <c r="CL70" i="18"/>
  <c r="CM67" i="18"/>
  <c r="CM59" i="18"/>
  <c r="CL54" i="18"/>
  <c r="CM51" i="18"/>
  <c r="CN49" i="18"/>
  <c r="CL46" i="18"/>
  <c r="CM43" i="18"/>
  <c r="CN41" i="18"/>
  <c r="CL38" i="18"/>
  <c r="CM35" i="18"/>
  <c r="CM27" i="18"/>
  <c r="CN25" i="18"/>
  <c r="CL22" i="18"/>
  <c r="CM19" i="18"/>
  <c r="CN17" i="18"/>
  <c r="CL14" i="18"/>
  <c r="CM11" i="18"/>
  <c r="CN9" i="18"/>
  <c r="CL6" i="18"/>
  <c r="CM3" i="18"/>
  <c r="CD23" i="18"/>
  <c r="CD15" i="18"/>
  <c r="CN146" i="18"/>
  <c r="CN138" i="18"/>
  <c r="CN122" i="18"/>
  <c r="CN106" i="18"/>
  <c r="CN90" i="18"/>
  <c r="CL2" i="18"/>
  <c r="CL144" i="18"/>
  <c r="CL128" i="18"/>
  <c r="CN115" i="18"/>
  <c r="CL112" i="18"/>
  <c r="CL96" i="18"/>
  <c r="BJ31" i="18"/>
  <c r="CM138" i="18"/>
  <c r="CK136" i="18"/>
  <c r="CM122" i="18"/>
  <c r="CK120" i="18"/>
  <c r="CM114" i="18"/>
  <c r="CM106" i="18"/>
  <c r="CK104" i="18"/>
  <c r="CN88" i="18"/>
  <c r="CM82" i="18"/>
  <c r="CK80" i="18"/>
  <c r="CM74" i="18"/>
  <c r="CK72" i="18"/>
  <c r="CM66" i="18"/>
  <c r="CK56" i="18"/>
  <c r="CM50" i="18"/>
  <c r="CK48" i="18"/>
  <c r="CM42" i="18"/>
  <c r="CK40" i="18"/>
  <c r="CM34" i="18"/>
  <c r="CK24" i="18"/>
  <c r="CM18" i="18"/>
  <c r="CK16" i="18"/>
  <c r="CM10" i="18"/>
  <c r="CK8" i="18"/>
  <c r="BS44" i="18"/>
  <c r="BS28" i="18"/>
  <c r="CK141" i="18"/>
  <c r="CL138" i="18"/>
  <c r="CL130" i="18"/>
  <c r="CL114" i="18"/>
  <c r="CM111" i="18"/>
  <c r="CK109" i="18"/>
  <c r="CL106" i="18"/>
  <c r="CM103" i="18"/>
  <c r="CM95" i="18"/>
  <c r="CM87" i="18"/>
  <c r="CL74" i="18"/>
  <c r="CM71" i="18"/>
  <c r="CL66" i="18"/>
  <c r="CM63" i="18"/>
  <c r="CL58" i="18"/>
  <c r="CM55" i="18"/>
  <c r="CL42" i="18"/>
  <c r="CM39" i="18"/>
  <c r="CL34" i="18"/>
  <c r="CL26" i="18"/>
  <c r="CM23" i="18"/>
  <c r="CL10" i="18"/>
  <c r="CM7" i="18"/>
  <c r="BK78" i="18"/>
  <c r="BK38" i="18"/>
  <c r="BK30" i="18"/>
  <c r="CB25" i="18"/>
  <c r="BK14" i="18"/>
  <c r="CB9" i="18"/>
  <c r="CN82" i="18"/>
  <c r="CN50" i="18"/>
  <c r="CN18" i="18"/>
  <c r="BT19" i="18"/>
  <c r="BT11" i="18"/>
  <c r="CK151" i="18"/>
  <c r="CK143" i="18"/>
  <c r="CM137" i="18"/>
  <c r="CK135" i="18"/>
  <c r="CM121" i="18"/>
  <c r="CK119" i="18"/>
  <c r="CK111" i="18"/>
  <c r="CM105" i="18"/>
  <c r="CK95" i="18"/>
  <c r="CM89" i="18"/>
  <c r="AS146" i="18"/>
  <c r="AS98" i="18"/>
  <c r="AT95" i="18"/>
  <c r="AT87" i="18"/>
  <c r="AS82" i="18"/>
  <c r="AT79" i="18"/>
  <c r="AS50" i="18"/>
  <c r="AT47" i="18"/>
  <c r="AT39" i="18"/>
  <c r="AT7" i="18"/>
  <c r="CN149" i="18"/>
  <c r="CK145" i="18"/>
  <c r="CM142" i="18"/>
  <c r="CL140" i="18"/>
  <c r="CM133" i="18"/>
  <c r="CK130" i="18"/>
  <c r="CN128" i="18"/>
  <c r="CL127" i="18"/>
  <c r="CM124" i="18"/>
  <c r="CL121" i="18"/>
  <c r="CM120" i="18"/>
  <c r="CL118" i="18"/>
  <c r="CK110" i="18"/>
  <c r="CM107" i="18"/>
  <c r="CK98" i="18"/>
  <c r="CN96" i="18"/>
  <c r="CM93" i="18"/>
  <c r="CL91" i="18"/>
  <c r="CN89" i="18"/>
  <c r="CL87" i="18"/>
  <c r="CL85" i="18"/>
  <c r="CK83" i="18"/>
  <c r="CM80" i="18"/>
  <c r="CM76" i="18"/>
  <c r="CK68" i="18"/>
  <c r="CK58" i="18"/>
  <c r="CL56" i="18"/>
  <c r="CL55" i="18"/>
  <c r="CL53" i="18"/>
  <c r="CK51" i="18"/>
  <c r="CM49" i="18"/>
  <c r="CM48" i="18"/>
  <c r="CM44" i="18"/>
  <c r="CK36" i="18"/>
  <c r="CK31" i="18"/>
  <c r="CK26" i="18"/>
  <c r="CL24" i="18"/>
  <c r="CL23" i="18"/>
  <c r="CL21" i="18"/>
  <c r="CK19" i="18"/>
  <c r="CM17" i="18"/>
  <c r="CM16" i="18"/>
  <c r="CM12" i="18"/>
  <c r="CK9" i="18"/>
  <c r="CK4" i="18"/>
  <c r="CM148" i="18"/>
  <c r="CK140" i="18"/>
  <c r="CL133" i="18"/>
  <c r="CL131" i="18"/>
  <c r="CN129" i="18"/>
  <c r="CN127" i="18"/>
  <c r="CL124" i="18"/>
  <c r="CK121" i="18"/>
  <c r="CK118" i="18"/>
  <c r="CK106" i="18"/>
  <c r="CN104" i="18"/>
  <c r="CM101" i="18"/>
  <c r="CL99" i="18"/>
  <c r="CN97" i="18"/>
  <c r="CL95" i="18"/>
  <c r="CL93" i="18"/>
  <c r="CK91" i="18"/>
  <c r="CK88" i="18"/>
  <c r="CN85" i="18"/>
  <c r="CM78" i="18"/>
  <c r="CL76" i="18"/>
  <c r="CK70" i="18"/>
  <c r="CM61" i="18"/>
  <c r="CL59" i="18"/>
  <c r="CN57" i="18"/>
  <c r="CN53" i="18"/>
  <c r="CM46" i="18"/>
  <c r="CL44" i="18"/>
  <c r="CK38" i="18"/>
  <c r="CM29" i="18"/>
  <c r="CL27" i="18"/>
  <c r="CN21" i="18"/>
  <c r="CM14" i="18"/>
  <c r="CL12" i="18"/>
  <c r="CK6" i="18"/>
  <c r="BS87" i="18"/>
  <c r="BS71" i="18"/>
  <c r="CM150" i="18"/>
  <c r="CL148" i="18"/>
  <c r="CL146" i="18"/>
  <c r="CM143" i="18"/>
  <c r="CK142" i="18"/>
  <c r="CM139" i="18"/>
  <c r="CM135" i="18"/>
  <c r="CK133" i="18"/>
  <c r="CK131" i="18"/>
  <c r="CK128" i="18"/>
  <c r="CM126" i="18"/>
  <c r="CK124" i="18"/>
  <c r="CM117" i="18"/>
  <c r="CK114" i="18"/>
  <c r="CN112" i="18"/>
  <c r="CM109" i="18"/>
  <c r="CL107" i="18"/>
  <c r="CL104" i="18"/>
  <c r="CL103" i="18"/>
  <c r="CL101" i="18"/>
  <c r="CK99" i="18"/>
  <c r="CN93" i="18"/>
  <c r="CM88" i="18"/>
  <c r="CM84" i="18"/>
  <c r="CK81" i="18"/>
  <c r="CK76" i="18"/>
  <c r="CK71" i="18"/>
  <c r="CK66" i="18"/>
  <c r="CL64" i="18"/>
  <c r="CL63" i="18"/>
  <c r="CL61" i="18"/>
  <c r="CK59" i="18"/>
  <c r="CM56" i="18"/>
  <c r="CM52" i="18"/>
  <c r="CK44" i="18"/>
  <c r="CK37" i="18"/>
  <c r="CK34" i="18"/>
  <c r="CL31" i="18"/>
  <c r="CL29" i="18"/>
  <c r="CK27" i="18"/>
  <c r="CM24" i="18"/>
  <c r="CM20" i="18"/>
  <c r="CK12" i="18"/>
  <c r="CK5" i="18"/>
  <c r="BK97" i="18"/>
  <c r="BK89" i="18"/>
  <c r="CB84" i="18"/>
  <c r="BK81" i="18"/>
  <c r="CB60" i="18"/>
  <c r="CB52" i="18"/>
  <c r="CB36" i="18"/>
  <c r="CB20" i="18"/>
  <c r="CB12" i="18"/>
  <c r="CM2" i="18"/>
  <c r="CK148" i="18"/>
  <c r="CN145" i="18"/>
  <c r="CK138" i="18"/>
  <c r="CN136" i="18"/>
  <c r="CL135" i="18"/>
  <c r="CM132" i="18"/>
  <c r="CN130" i="18"/>
  <c r="CM128" i="18"/>
  <c r="CL126" i="18"/>
  <c r="CL117" i="18"/>
  <c r="CL115" i="18"/>
  <c r="CN113" i="18"/>
  <c r="CL111" i="18"/>
  <c r="CL109" i="18"/>
  <c r="CK107" i="18"/>
  <c r="CN101" i="18"/>
  <c r="CN98" i="18"/>
  <c r="CM96" i="18"/>
  <c r="CM92" i="18"/>
  <c r="CM90" i="18"/>
  <c r="CK89" i="18"/>
  <c r="CM86" i="18"/>
  <c r="CL84" i="18"/>
  <c r="CL82" i="18"/>
  <c r="CM79" i="18"/>
  <c r="CK78" i="18"/>
  <c r="CM69" i="18"/>
  <c r="CL67" i="18"/>
  <c r="CN65" i="18"/>
  <c r="CN61" i="18"/>
  <c r="CN58" i="18"/>
  <c r="CM54" i="18"/>
  <c r="CL52" i="18"/>
  <c r="CL50" i="18"/>
  <c r="CM47" i="18"/>
  <c r="CK46" i="18"/>
  <c r="CM37" i="18"/>
  <c r="CL35" i="18"/>
  <c r="CN33" i="18"/>
  <c r="CN29" i="18"/>
  <c r="CN26" i="18"/>
  <c r="CM22" i="18"/>
  <c r="CL20" i="18"/>
  <c r="CM15" i="18"/>
  <c r="CK14" i="18"/>
  <c r="CM5" i="18"/>
  <c r="CL3" i="18"/>
  <c r="CM151" i="18"/>
  <c r="CK150" i="18"/>
  <c r="CM147" i="18"/>
  <c r="CN144" i="18"/>
  <c r="CM141" i="18"/>
  <c r="CL139" i="18"/>
  <c r="CN137" i="18"/>
  <c r="CN135" i="18"/>
  <c r="CL132" i="18"/>
  <c r="CM130" i="18"/>
  <c r="CK129" i="18"/>
  <c r="CK126" i="18"/>
  <c r="CM119" i="18"/>
  <c r="CK117" i="18"/>
  <c r="CK115" i="18"/>
  <c r="CM113" i="18"/>
  <c r="CN111" i="18"/>
  <c r="CN109" i="18"/>
  <c r="CM104" i="18"/>
  <c r="CM100" i="18"/>
  <c r="CM98" i="18"/>
  <c r="CM94" i="18"/>
  <c r="CL92" i="18"/>
  <c r="CK84" i="18"/>
  <c r="CK74" i="18"/>
  <c r="CL71" i="18"/>
  <c r="CL69" i="18"/>
  <c r="CK67" i="18"/>
  <c r="CM64" i="18"/>
  <c r="CM60" i="18"/>
  <c r="CK57" i="18"/>
  <c r="CK52" i="18"/>
  <c r="CK42" i="18"/>
  <c r="CL39" i="18"/>
  <c r="CL37" i="18"/>
  <c r="CK35" i="18"/>
  <c r="CM32" i="18"/>
  <c r="CL30" i="18"/>
  <c r="CM28" i="18"/>
  <c r="CK25" i="18"/>
  <c r="CK20" i="18"/>
  <c r="CK10" i="18"/>
  <c r="CL7" i="18"/>
  <c r="CL5" i="18"/>
  <c r="CK3" i="18"/>
  <c r="CC67" i="18"/>
  <c r="BA30" i="18"/>
  <c r="CK149" i="18"/>
  <c r="CK146" i="18"/>
  <c r="CL143" i="18"/>
  <c r="CL141" i="18"/>
  <c r="CK139" i="18"/>
  <c r="CM134" i="18"/>
  <c r="CK132" i="18"/>
  <c r="CM125" i="18"/>
  <c r="CK122" i="18"/>
  <c r="CN120" i="18"/>
  <c r="CL119" i="18"/>
  <c r="CM116" i="18"/>
  <c r="CN114" i="18"/>
  <c r="CM112" i="18"/>
  <c r="CM108" i="18"/>
  <c r="CM102" i="18"/>
  <c r="CL100" i="18"/>
  <c r="CL98" i="18"/>
  <c r="CK92" i="18"/>
  <c r="CK86" i="18"/>
  <c r="CM77" i="18"/>
  <c r="CL75" i="18"/>
  <c r="CN69" i="18"/>
  <c r="CN66" i="18"/>
  <c r="CM62" i="18"/>
  <c r="CL60" i="18"/>
  <c r="CK54" i="18"/>
  <c r="CM45" i="18"/>
  <c r="CL43" i="18"/>
  <c r="CN37" i="18"/>
  <c r="CN34" i="18"/>
  <c r="CM30" i="18"/>
  <c r="CL28" i="18"/>
  <c r="CK22" i="18"/>
  <c r="CM13" i="18"/>
  <c r="CL11" i="18"/>
  <c r="CN5" i="18"/>
  <c r="BU69" i="18"/>
  <c r="BU29" i="18"/>
  <c r="CM149" i="18"/>
  <c r="CL147" i="18"/>
  <c r="CM145" i="18"/>
  <c r="CK144" i="18"/>
  <c r="CN141" i="18"/>
  <c r="CL137" i="18"/>
  <c r="CM136" i="18"/>
  <c r="CL134" i="18"/>
  <c r="CN131" i="18"/>
  <c r="CL125" i="18"/>
  <c r="CL123" i="18"/>
  <c r="CL116" i="18"/>
  <c r="CM110" i="18"/>
  <c r="CL108" i="18"/>
  <c r="CK100" i="18"/>
  <c r="CK94" i="18"/>
  <c r="CM91" i="18"/>
  <c r="CK87" i="18"/>
  <c r="CK85" i="18"/>
  <c r="CK82" i="18"/>
  <c r="CL80" i="18"/>
  <c r="CL79" i="18"/>
  <c r="CL77" i="18"/>
  <c r="CK75" i="18"/>
  <c r="CM72" i="18"/>
  <c r="CM68" i="18"/>
  <c r="CK60" i="18"/>
  <c r="CK50" i="18"/>
  <c r="CL47" i="18"/>
  <c r="CL45" i="18"/>
  <c r="CK43" i="18"/>
  <c r="CM40" i="18"/>
  <c r="CM36" i="18"/>
  <c r="CK28" i="18"/>
  <c r="CK21" i="18"/>
  <c r="CK18" i="18"/>
  <c r="CL15" i="18"/>
  <c r="CL13" i="18"/>
  <c r="CK11" i="18"/>
  <c r="CM8" i="18"/>
  <c r="CM4" i="18"/>
  <c r="CD66" i="18"/>
  <c r="CD26" i="18"/>
  <c r="CL151" i="18"/>
  <c r="CL149" i="18"/>
  <c r="CK147" i="18"/>
  <c r="CM144" i="18"/>
  <c r="CM140" i="18"/>
  <c r="CK134" i="18"/>
  <c r="CM127" i="18"/>
  <c r="CK125" i="18"/>
  <c r="CK123" i="18"/>
  <c r="CM118" i="18"/>
  <c r="CK116" i="18"/>
  <c r="CK108" i="18"/>
  <c r="CK102" i="18"/>
  <c r="CK93" i="18"/>
  <c r="CK90" i="18"/>
  <c r="CM85" i="18"/>
  <c r="CL83" i="18"/>
  <c r="CN77" i="18"/>
  <c r="CN74" i="18"/>
  <c r="CM70" i="18"/>
  <c r="CL68" i="18"/>
  <c r="CK62" i="18"/>
  <c r="CM53" i="18"/>
  <c r="CL51" i="18"/>
  <c r="CN45" i="18"/>
  <c r="CN42" i="18"/>
  <c r="CM38" i="18"/>
  <c r="CL36" i="18"/>
  <c r="CK30" i="18"/>
  <c r="CM21" i="18"/>
  <c r="CL19" i="18"/>
  <c r="CN15" i="18"/>
  <c r="CN13" i="18"/>
  <c r="CN10" i="18"/>
  <c r="CM6" i="18"/>
  <c r="CL4" i="18"/>
  <c r="CN147" i="18"/>
  <c r="CN139" i="18"/>
  <c r="CN107" i="18"/>
  <c r="CN99" i="18"/>
  <c r="CN91" i="18"/>
  <c r="CN83" i="18"/>
  <c r="CN75" i="18"/>
  <c r="CN67" i="18"/>
  <c r="CN59" i="18"/>
  <c r="CN51" i="18"/>
  <c r="CN43" i="18"/>
  <c r="CN35" i="18"/>
  <c r="CN27" i="18"/>
  <c r="CN19" i="18"/>
  <c r="CN11" i="18"/>
  <c r="CN3" i="18"/>
  <c r="CN148" i="18"/>
  <c r="CN140" i="18"/>
  <c r="CN132" i="18"/>
  <c r="CN124" i="18"/>
  <c r="CN116" i="18"/>
  <c r="CN108" i="18"/>
  <c r="CN100" i="18"/>
  <c r="CN92" i="18"/>
  <c r="CN84" i="18"/>
  <c r="CN76" i="18"/>
  <c r="CN68" i="18"/>
  <c r="CN60" i="18"/>
  <c r="CN52" i="18"/>
  <c r="CN44" i="18"/>
  <c r="CN36" i="18"/>
  <c r="CN28" i="18"/>
  <c r="CN20" i="18"/>
  <c r="CN12" i="18"/>
  <c r="CN4" i="18"/>
  <c r="CN133" i="18"/>
  <c r="CN125" i="18"/>
  <c r="CN117" i="18"/>
  <c r="CN150" i="18"/>
  <c r="CN142" i="18"/>
  <c r="CN134" i="18"/>
  <c r="CN126" i="18"/>
  <c r="CN118" i="18"/>
  <c r="CN110" i="18"/>
  <c r="CN102" i="18"/>
  <c r="CN94" i="18"/>
  <c r="CN86" i="18"/>
  <c r="CN78" i="18"/>
  <c r="CN70" i="18"/>
  <c r="CN62" i="18"/>
  <c r="CN54" i="18"/>
  <c r="CN46" i="18"/>
  <c r="CN38" i="18"/>
  <c r="CN30" i="18"/>
  <c r="CN22" i="18"/>
  <c r="CN14" i="18"/>
  <c r="CN6" i="18"/>
  <c r="CN151" i="18"/>
  <c r="CN143" i="18"/>
  <c r="CN119" i="18"/>
  <c r="CN103" i="18"/>
  <c r="CN95" i="18"/>
  <c r="CN87" i="18"/>
  <c r="CN79" i="18"/>
  <c r="CN71" i="18"/>
  <c r="CN63" i="18"/>
  <c r="CN55" i="18"/>
  <c r="CN47" i="18"/>
  <c r="CN39" i="18"/>
  <c r="CN31" i="18"/>
  <c r="CN23" i="18"/>
  <c r="CN7" i="18"/>
  <c r="CN80" i="18"/>
  <c r="CN72" i="18"/>
  <c r="CN64" i="18"/>
  <c r="CN56" i="18"/>
  <c r="CN48" i="18"/>
  <c r="CN40" i="18"/>
  <c r="CN32" i="18"/>
  <c r="CN24" i="18"/>
  <c r="CN16" i="18"/>
  <c r="CN8" i="18"/>
  <c r="CN2" i="18"/>
  <c r="CK2" i="18"/>
  <c r="BK116" i="18"/>
  <c r="CC150" i="18"/>
  <c r="CC142" i="18"/>
  <c r="CC126" i="18"/>
  <c r="BJ78" i="18"/>
  <c r="CD61" i="18"/>
  <c r="CD53" i="18"/>
  <c r="BL100" i="18"/>
  <c r="BL92" i="18"/>
  <c r="CC79" i="18"/>
  <c r="BL76" i="18"/>
  <c r="BL68" i="18"/>
  <c r="CC55" i="18"/>
  <c r="CC23" i="18"/>
  <c r="CC15" i="18"/>
  <c r="BK21" i="18"/>
  <c r="BK150" i="18"/>
  <c r="BL149" i="18"/>
  <c r="CD143" i="18"/>
  <c r="CD135" i="18"/>
  <c r="BL133" i="18"/>
  <c r="BS132" i="18"/>
  <c r="BT131" i="18"/>
  <c r="CC128" i="18"/>
  <c r="CD127" i="18"/>
  <c r="BJ127" i="18"/>
  <c r="BK126" i="18"/>
  <c r="CD119" i="18"/>
  <c r="BK118" i="18"/>
  <c r="BL117" i="18"/>
  <c r="BT115" i="18"/>
  <c r="BU119" i="18"/>
  <c r="BT129" i="18"/>
  <c r="BT113" i="18"/>
  <c r="BT105" i="18"/>
  <c r="BS137" i="18"/>
  <c r="BU96" i="18"/>
  <c r="BU88" i="18"/>
  <c r="BU80" i="18"/>
  <c r="BU56" i="18"/>
  <c r="BK65" i="18"/>
  <c r="BL64" i="18"/>
  <c r="BM146" i="18"/>
  <c r="CE138" i="18"/>
  <c r="BV114" i="18"/>
  <c r="BK148" i="18"/>
  <c r="BT145" i="18"/>
  <c r="BV138" i="18"/>
  <c r="BT137" i="18"/>
  <c r="CC134" i="18"/>
  <c r="BK132" i="18"/>
  <c r="BM125" i="18"/>
  <c r="BK124" i="18"/>
  <c r="BV122" i="18"/>
  <c r="CC118" i="18"/>
  <c r="CE111" i="18"/>
  <c r="BA151" i="18"/>
  <c r="BA143" i="18"/>
  <c r="BB140" i="18"/>
  <c r="BC137" i="18"/>
  <c r="BJ135" i="18"/>
  <c r="BB132" i="18"/>
  <c r="BC129" i="18"/>
  <c r="CE127" i="18"/>
  <c r="BB124" i="18"/>
  <c r="BC121" i="18"/>
  <c r="BJ119" i="18"/>
  <c r="BA111" i="18"/>
  <c r="BB100" i="18"/>
  <c r="BB92" i="18"/>
  <c r="BC89" i="18"/>
  <c r="BA79" i="18"/>
  <c r="BB76" i="18"/>
  <c r="BB68" i="18"/>
  <c r="BC65" i="18"/>
  <c r="BB60" i="18"/>
  <c r="BB44" i="18"/>
  <c r="BB36" i="18"/>
  <c r="BC33" i="18"/>
  <c r="BB28" i="18"/>
  <c r="BB20" i="18"/>
  <c r="BU151" i="18"/>
  <c r="BJ148" i="18"/>
  <c r="BL146" i="18"/>
  <c r="BS145" i="18"/>
  <c r="BU143" i="18"/>
  <c r="CB142" i="18"/>
  <c r="BL138" i="18"/>
  <c r="BV137" i="18"/>
  <c r="BU135" i="18"/>
  <c r="CB134" i="18"/>
  <c r="CD132" i="18"/>
  <c r="BM132" i="18"/>
  <c r="BS129" i="18"/>
  <c r="BU127" i="18"/>
  <c r="CE126" i="18"/>
  <c r="CD124" i="18"/>
  <c r="BL122" i="18"/>
  <c r="BS121" i="18"/>
  <c r="CE118" i="18"/>
  <c r="BJ116" i="18"/>
  <c r="CE124" i="18"/>
  <c r="BS116" i="18"/>
  <c r="CD147" i="18"/>
  <c r="BJ147" i="18"/>
  <c r="BT143" i="18"/>
  <c r="BU142" i="18"/>
  <c r="CC140" i="18"/>
  <c r="CD139" i="18"/>
  <c r="BJ139" i="18"/>
  <c r="BL137" i="18"/>
  <c r="BS136" i="18"/>
  <c r="CC132" i="18"/>
  <c r="CD131" i="18"/>
  <c r="BK130" i="18"/>
  <c r="BL129" i="18"/>
  <c r="BS128" i="18"/>
  <c r="CC124" i="18"/>
  <c r="CD123" i="18"/>
  <c r="BJ123" i="18"/>
  <c r="BK122" i="18"/>
  <c r="BT119" i="18"/>
  <c r="BU118" i="18"/>
  <c r="CB117" i="18"/>
  <c r="CC116" i="18"/>
  <c r="BS112" i="18"/>
  <c r="BK134" i="18"/>
  <c r="BK110" i="18"/>
  <c r="CB105" i="18"/>
  <c r="BK94" i="18"/>
  <c r="BM130" i="18"/>
  <c r="BV127" i="18"/>
  <c r="CE142" i="18"/>
  <c r="BT139" i="18"/>
  <c r="BT123" i="18"/>
  <c r="BT91" i="18"/>
  <c r="BS150" i="18"/>
  <c r="BU148" i="18"/>
  <c r="BM145" i="18"/>
  <c r="CB139" i="18"/>
  <c r="CD137" i="18"/>
  <c r="BJ137" i="18"/>
  <c r="BV134" i="18"/>
  <c r="BU132" i="18"/>
  <c r="CD129" i="18"/>
  <c r="BJ129" i="18"/>
  <c r="CB123" i="18"/>
  <c r="CD121" i="18"/>
  <c r="BS118" i="18"/>
  <c r="BJ113" i="18"/>
  <c r="CC144" i="18"/>
  <c r="BL125" i="18"/>
  <c r="CC120" i="18"/>
  <c r="CC112" i="18"/>
  <c r="BL109" i="18"/>
  <c r="CC96" i="18"/>
  <c r="BK151" i="18"/>
  <c r="BL150" i="18"/>
  <c r="BS149" i="18"/>
  <c r="CC145" i="18"/>
  <c r="BM144" i="18"/>
  <c r="BK143" i="18"/>
  <c r="BK135" i="18"/>
  <c r="BV133" i="18"/>
  <c r="CC129" i="18"/>
  <c r="BK127" i="18"/>
  <c r="BK119" i="18"/>
  <c r="BU146" i="18"/>
  <c r="BU122" i="18"/>
  <c r="BM133" i="18"/>
  <c r="CD103" i="18"/>
  <c r="Y2" i="17"/>
  <c r="BV106" i="18"/>
  <c r="BJ82" i="18"/>
  <c r="CB82" i="18"/>
  <c r="BS82" i="18"/>
  <c r="BJ66" i="18"/>
  <c r="BS66" i="18"/>
  <c r="BS58" i="18"/>
  <c r="BJ58" i="18"/>
  <c r="CB42" i="18"/>
  <c r="BS42" i="18"/>
  <c r="CE34" i="18"/>
  <c r="BJ34" i="18"/>
  <c r="CB34" i="18"/>
  <c r="CB26" i="18"/>
  <c r="BS26" i="18"/>
  <c r="CE26" i="18"/>
  <c r="BS18" i="18"/>
  <c r="CE18" i="18"/>
  <c r="BJ10" i="18"/>
  <c r="CB10" i="18"/>
  <c r="CC151" i="18"/>
  <c r="BS148" i="18"/>
  <c r="BL147" i="18"/>
  <c r="BJ146" i="18"/>
  <c r="BK145" i="18"/>
  <c r="BT144" i="18"/>
  <c r="CD142" i="18"/>
  <c r="BL142" i="18"/>
  <c r="BU141" i="18"/>
  <c r="CD140" i="18"/>
  <c r="CE139" i="18"/>
  <c r="CC138" i="18"/>
  <c r="CE137" i="18"/>
  <c r="BU136" i="18"/>
  <c r="BS135" i="18"/>
  <c r="BT134" i="18"/>
  <c r="CC133" i="18"/>
  <c r="BJ132" i="18"/>
  <c r="BM131" i="18"/>
  <c r="BS130" i="18"/>
  <c r="BU129" i="18"/>
  <c r="BL128" i="18"/>
  <c r="BL126" i="18"/>
  <c r="BT125" i="18"/>
  <c r="CB122" i="18"/>
  <c r="BL121" i="18"/>
  <c r="CE119" i="18"/>
  <c r="BM119" i="18"/>
  <c r="BU116" i="18"/>
  <c r="BL116" i="18"/>
  <c r="CB114" i="18"/>
  <c r="BJ114" i="18"/>
  <c r="BM114" i="18"/>
  <c r="BU113" i="18"/>
  <c r="BL112" i="18"/>
  <c r="BV111" i="18"/>
  <c r="BM111" i="18"/>
  <c r="BS103" i="18"/>
  <c r="BT102" i="18"/>
  <c r="CC99" i="18"/>
  <c r="CD98" i="18"/>
  <c r="BT94" i="18"/>
  <c r="CC91" i="18"/>
  <c r="CC83" i="18"/>
  <c r="CD82" i="18"/>
  <c r="BL80" i="18"/>
  <c r="BS79" i="18"/>
  <c r="BT78" i="18"/>
  <c r="CB76" i="18"/>
  <c r="CC75" i="18"/>
  <c r="BJ74" i="18"/>
  <c r="BB108" i="18"/>
  <c r="BT108" i="18"/>
  <c r="BC105" i="18"/>
  <c r="BL105" i="18"/>
  <c r="BC97" i="18"/>
  <c r="BU97" i="18"/>
  <c r="BL97" i="18"/>
  <c r="BC73" i="18"/>
  <c r="BL73" i="18"/>
  <c r="BU73" i="18"/>
  <c r="BC57" i="18"/>
  <c r="BL57" i="18"/>
  <c r="CB55" i="18"/>
  <c r="BJ55" i="18"/>
  <c r="BA47" i="18"/>
  <c r="CB47" i="18"/>
  <c r="BS47" i="18"/>
  <c r="BJ39" i="18"/>
  <c r="CB39" i="18"/>
  <c r="BA23" i="18"/>
  <c r="BJ23" i="18"/>
  <c r="CB23" i="18"/>
  <c r="BA15" i="18"/>
  <c r="BS15" i="18"/>
  <c r="BB12" i="18"/>
  <c r="CC12" i="18"/>
  <c r="BA7" i="18"/>
  <c r="CB7" i="18"/>
  <c r="BB4" i="18"/>
  <c r="CC4" i="18"/>
  <c r="BT2" i="18"/>
  <c r="CB151" i="18"/>
  <c r="BV150" i="18"/>
  <c r="BJ150" i="18"/>
  <c r="BU149" i="18"/>
  <c r="BM148" i="18"/>
  <c r="BK147" i="18"/>
  <c r="BT146" i="18"/>
  <c r="CD145" i="18"/>
  <c r="BU145" i="18"/>
  <c r="CC143" i="18"/>
  <c r="BK142" i="18"/>
  <c r="BT141" i="18"/>
  <c r="CB138" i="18"/>
  <c r="BT136" i="18"/>
  <c r="CC135" i="18"/>
  <c r="CD134" i="18"/>
  <c r="BK133" i="18"/>
  <c r="BT132" i="18"/>
  <c r="BL132" i="18"/>
  <c r="CD130" i="18"/>
  <c r="CB129" i="18"/>
  <c r="CD128" i="18"/>
  <c r="BK128" i="18"/>
  <c r="BS125" i="18"/>
  <c r="CE121" i="18"/>
  <c r="BJ121" i="18"/>
  <c r="CD117" i="18"/>
  <c r="BK117" i="18"/>
  <c r="BT116" i="18"/>
  <c r="CD113" i="18"/>
  <c r="BU111" i="18"/>
  <c r="CD110" i="18"/>
  <c r="BU108" i="18"/>
  <c r="CB107" i="18"/>
  <c r="CD105" i="18"/>
  <c r="BJ105" i="18"/>
  <c r="CC98" i="18"/>
  <c r="BK96" i="18"/>
  <c r="BK88" i="18"/>
  <c r="BV86" i="18"/>
  <c r="CC82" i="18"/>
  <c r="CC74" i="18"/>
  <c r="BS108" i="18"/>
  <c r="CE108" i="18"/>
  <c r="BM108" i="18"/>
  <c r="CD94" i="18"/>
  <c r="BU94" i="18"/>
  <c r="CD78" i="18"/>
  <c r="BU78" i="18"/>
  <c r="BU62" i="18"/>
  <c r="CD62" i="18"/>
  <c r="BU38" i="18"/>
  <c r="BL38" i="18"/>
  <c r="BU14" i="18"/>
  <c r="BL14" i="18"/>
  <c r="CB4" i="18"/>
  <c r="BS4" i="18"/>
  <c r="BU2" i="18"/>
  <c r="BJ151" i="18"/>
  <c r="BT149" i="18"/>
  <c r="CC148" i="18"/>
  <c r="CC147" i="18"/>
  <c r="BS146" i="18"/>
  <c r="CB143" i="18"/>
  <c r="BV141" i="18"/>
  <c r="BV140" i="18"/>
  <c r="BM138" i="18"/>
  <c r="BK137" i="18"/>
  <c r="CB135" i="18"/>
  <c r="BJ133" i="18"/>
  <c r="BU131" i="18"/>
  <c r="CC130" i="18"/>
  <c r="BL130" i="18"/>
  <c r="BJ128" i="18"/>
  <c r="BV124" i="18"/>
  <c r="BV121" i="18"/>
  <c r="BU120" i="18"/>
  <c r="BS119" i="18"/>
  <c r="CC117" i="18"/>
  <c r="BJ117" i="18"/>
  <c r="BM117" i="18"/>
  <c r="BU114" i="18"/>
  <c r="CC113" i="18"/>
  <c r="BT111" i="18"/>
  <c r="CC110" i="18"/>
  <c r="CC105" i="18"/>
  <c r="BL102" i="18"/>
  <c r="CB98" i="18"/>
  <c r="CD96" i="18"/>
  <c r="BL94" i="18"/>
  <c r="CB90" i="18"/>
  <c r="CD88" i="18"/>
  <c r="BL86" i="18"/>
  <c r="BS85" i="18"/>
  <c r="CD80" i="18"/>
  <c r="BL78" i="18"/>
  <c r="BS77" i="18"/>
  <c r="CB74" i="18"/>
  <c r="CE150" i="18"/>
  <c r="CB148" i="18"/>
  <c r="CB146" i="18"/>
  <c r="CB145" i="18"/>
  <c r="CD144" i="18"/>
  <c r="BL144" i="18"/>
  <c r="BL141" i="18"/>
  <c r="BK140" i="18"/>
  <c r="BL139" i="18"/>
  <c r="BJ138" i="18"/>
  <c r="BV135" i="18"/>
  <c r="BL134" i="18"/>
  <c r="BU133" i="18"/>
  <c r="CB130" i="18"/>
  <c r="BM127" i="18"/>
  <c r="BS126" i="18"/>
  <c r="BM124" i="18"/>
  <c r="BL123" i="18"/>
  <c r="BJ122" i="18"/>
  <c r="BT121" i="18"/>
  <c r="BT120" i="18"/>
  <c r="CC119" i="18"/>
  <c r="BL119" i="18"/>
  <c r="CE117" i="18"/>
  <c r="BL115" i="18"/>
  <c r="BT114" i="18"/>
  <c r="BT107" i="18"/>
  <c r="BU106" i="18"/>
  <c r="CC104" i="18"/>
  <c r="BK102" i="18"/>
  <c r="BT99" i="18"/>
  <c r="CC88" i="18"/>
  <c r="BK86" i="18"/>
  <c r="BT83" i="18"/>
  <c r="CC80" i="18"/>
  <c r="BA113" i="18"/>
  <c r="BV113" i="18"/>
  <c r="BU83" i="18"/>
  <c r="BL83" i="18"/>
  <c r="BC75" i="18"/>
  <c r="BU75" i="18"/>
  <c r="BT70" i="18"/>
  <c r="BK70" i="18"/>
  <c r="BL67" i="18"/>
  <c r="CD67" i="18"/>
  <c r="BC59" i="18"/>
  <c r="CD59" i="18"/>
  <c r="BU59" i="18"/>
  <c r="BL59" i="18"/>
  <c r="BU51" i="18"/>
  <c r="BL51" i="18"/>
  <c r="BU43" i="18"/>
  <c r="BL43" i="18"/>
  <c r="CD35" i="18"/>
  <c r="BU35" i="18"/>
  <c r="BU27" i="18"/>
  <c r="BL27" i="18"/>
  <c r="CD27" i="18"/>
  <c r="BU11" i="18"/>
  <c r="BL11" i="18"/>
  <c r="CB110" i="18"/>
  <c r="CE110" i="18"/>
  <c r="BM102" i="18"/>
  <c r="CE102" i="18"/>
  <c r="BS102" i="18"/>
  <c r="BM86" i="18"/>
  <c r="BJ86" i="18"/>
  <c r="BT75" i="18"/>
  <c r="BK75" i="18"/>
  <c r="CD72" i="18"/>
  <c r="BU72" i="18"/>
  <c r="BM70" i="18"/>
  <c r="BJ62" i="18"/>
  <c r="BM62" i="18"/>
  <c r="CC59" i="18"/>
  <c r="BK59" i="18"/>
  <c r="BV54" i="18"/>
  <c r="BT51" i="18"/>
  <c r="BK51" i="18"/>
  <c r="BC48" i="18"/>
  <c r="CD48" i="18"/>
  <c r="BU48" i="18"/>
  <c r="BC40" i="18"/>
  <c r="CD40" i="18"/>
  <c r="BU40" i="18"/>
  <c r="CE38" i="18"/>
  <c r="BT35" i="18"/>
  <c r="BK35" i="18"/>
  <c r="CD32" i="18"/>
  <c r="BU32" i="18"/>
  <c r="BC24" i="18"/>
  <c r="BU24" i="18"/>
  <c r="BL24" i="18"/>
  <c r="BC16" i="18"/>
  <c r="CD16" i="18"/>
  <c r="BC8" i="18"/>
  <c r="CD8" i="18"/>
  <c r="BL8" i="18"/>
  <c r="CC2" i="18"/>
  <c r="BT151" i="18"/>
  <c r="BL148" i="18"/>
  <c r="BU147" i="18"/>
  <c r="CD146" i="18"/>
  <c r="BK144" i="18"/>
  <c r="BM143" i="18"/>
  <c r="BS142" i="18"/>
  <c r="CD141" i="18"/>
  <c r="CB140" i="18"/>
  <c r="CC139" i="18"/>
  <c r="BK139" i="18"/>
  <c r="BU137" i="18"/>
  <c r="CD136" i="18"/>
  <c r="BL136" i="18"/>
  <c r="BT133" i="18"/>
  <c r="BV130" i="18"/>
  <c r="CE129" i="18"/>
  <c r="CD125" i="18"/>
  <c r="CB124" i="18"/>
  <c r="BK123" i="18"/>
  <c r="BT122" i="18"/>
  <c r="BV120" i="18"/>
  <c r="CB119" i="18"/>
  <c r="CD118" i="18"/>
  <c r="BK115" i="18"/>
  <c r="BS114" i="18"/>
  <c r="CD111" i="18"/>
  <c r="BS110" i="18"/>
  <c r="CC103" i="18"/>
  <c r="CD102" i="18"/>
  <c r="BJ102" i="18"/>
  <c r="BS99" i="18"/>
  <c r="CC95" i="18"/>
  <c r="BM94" i="18"/>
  <c r="BS91" i="18"/>
  <c r="BU89" i="18"/>
  <c r="CB88" i="18"/>
  <c r="CC87" i="18"/>
  <c r="CD86" i="18"/>
  <c r="BK85" i="18"/>
  <c r="BL84" i="18"/>
  <c r="BV83" i="18"/>
  <c r="BT82" i="18"/>
  <c r="BU81" i="18"/>
  <c r="BM78" i="18"/>
  <c r="BK77" i="18"/>
  <c r="BS75" i="18"/>
  <c r="BT74" i="18"/>
  <c r="CD85" i="18"/>
  <c r="BU85" i="18"/>
  <c r="BC77" i="18"/>
  <c r="BU77" i="18"/>
  <c r="BA75" i="18"/>
  <c r="BJ75" i="18"/>
  <c r="BM75" i="18"/>
  <c r="BB72" i="18"/>
  <c r="CC72" i="18"/>
  <c r="BT72" i="18"/>
  <c r="BV67" i="18"/>
  <c r="BS67" i="18"/>
  <c r="BV59" i="18"/>
  <c r="BB48" i="18"/>
  <c r="BT48" i="18"/>
  <c r="CD45" i="18"/>
  <c r="BL45" i="18"/>
  <c r="BA43" i="18"/>
  <c r="CE43" i="18"/>
  <c r="BB40" i="18"/>
  <c r="CC40" i="18"/>
  <c r="BT40" i="18"/>
  <c r="BT32" i="18"/>
  <c r="BK32" i="18"/>
  <c r="BU21" i="18"/>
  <c r="BL21" i="18"/>
  <c r="BJ11" i="18"/>
  <c r="BM11" i="18"/>
  <c r="CC8" i="18"/>
  <c r="BT8" i="18"/>
  <c r="BC5" i="18"/>
  <c r="BL5" i="18"/>
  <c r="CD5" i="18"/>
  <c r="CD2" i="18"/>
  <c r="BS151" i="18"/>
  <c r="BT150" i="18"/>
  <c r="CD149" i="18"/>
  <c r="BT147" i="18"/>
  <c r="CC146" i="18"/>
  <c r="BK146" i="18"/>
  <c r="BJ144" i="18"/>
  <c r="CC141" i="18"/>
  <c r="BK141" i="18"/>
  <c r="BL140" i="18"/>
  <c r="BT138" i="18"/>
  <c r="CC136" i="18"/>
  <c r="BK136" i="18"/>
  <c r="BS133" i="18"/>
  <c r="BV132" i="18"/>
  <c r="CB131" i="18"/>
  <c r="BV129" i="18"/>
  <c r="BU128" i="18"/>
  <c r="BS127" i="18"/>
  <c r="CC125" i="18"/>
  <c r="BK125" i="18"/>
  <c r="BJ124" i="18"/>
  <c r="BM123" i="18"/>
  <c r="BS122" i="18"/>
  <c r="BU121" i="18"/>
  <c r="BL120" i="18"/>
  <c r="BV119" i="18"/>
  <c r="BL118" i="18"/>
  <c r="BT117" i="18"/>
  <c r="BM116" i="18"/>
  <c r="BM115" i="18"/>
  <c r="BJ115" i="18"/>
  <c r="CE113" i="18"/>
  <c r="CB113" i="18"/>
  <c r="BJ111" i="18"/>
  <c r="BU110" i="18"/>
  <c r="BM109" i="18"/>
  <c r="BK108" i="18"/>
  <c r="BL99" i="18"/>
  <c r="CD93" i="18"/>
  <c r="BL91" i="18"/>
  <c r="CB79" i="18"/>
  <c r="CD77" i="18"/>
  <c r="BL75" i="18"/>
  <c r="BK101" i="18"/>
  <c r="CC101" i="18"/>
  <c r="CB96" i="18"/>
  <c r="CE96" i="18"/>
  <c r="AR88" i="18"/>
  <c r="CE88" i="18"/>
  <c r="BJ88" i="18"/>
  <c r="AR80" i="18"/>
  <c r="BJ80" i="18"/>
  <c r="CE80" i="18"/>
  <c r="BV80" i="18"/>
  <c r="CB80" i="18"/>
  <c r="AT74" i="18"/>
  <c r="CD74" i="18"/>
  <c r="BV72" i="18"/>
  <c r="BJ72" i="18"/>
  <c r="CB72" i="18"/>
  <c r="BS72" i="18"/>
  <c r="CE72" i="18"/>
  <c r="BT69" i="18"/>
  <c r="BK69" i="18"/>
  <c r="AR64" i="18"/>
  <c r="BS64" i="18"/>
  <c r="BV64" i="18"/>
  <c r="AR56" i="18"/>
  <c r="BJ56" i="18"/>
  <c r="BM56" i="18"/>
  <c r="AT50" i="18"/>
  <c r="BU50" i="18"/>
  <c r="BS48" i="18"/>
  <c r="CE48" i="18"/>
  <c r="BT45" i="18"/>
  <c r="BK45" i="18"/>
  <c r="BS40" i="18"/>
  <c r="BJ40" i="18"/>
  <c r="BS32" i="18"/>
  <c r="BJ32" i="18"/>
  <c r="CC29" i="18"/>
  <c r="BT29" i="18"/>
  <c r="AR24" i="18"/>
  <c r="BM24" i="18"/>
  <c r="AR16" i="18"/>
  <c r="BS16" i="18"/>
  <c r="BS8" i="18"/>
  <c r="BJ8" i="18"/>
  <c r="BM8" i="18"/>
  <c r="BV8" i="18"/>
  <c r="BK2" i="18"/>
  <c r="CD151" i="18"/>
  <c r="CD150" i="18"/>
  <c r="CC149" i="18"/>
  <c r="BK149" i="18"/>
  <c r="CE146" i="18"/>
  <c r="CE145" i="18"/>
  <c r="BJ145" i="18"/>
  <c r="CE143" i="18"/>
  <c r="BV143" i="18"/>
  <c r="BT142" i="18"/>
  <c r="BJ141" i="18"/>
  <c r="BT140" i="18"/>
  <c r="BS138" i="18"/>
  <c r="BM136" i="18"/>
  <c r="BM135" i="18"/>
  <c r="CB133" i="18"/>
  <c r="CE132" i="18"/>
  <c r="BL131" i="18"/>
  <c r="BJ130" i="18"/>
  <c r="BT128" i="18"/>
  <c r="CC127" i="18"/>
  <c r="CE125" i="18"/>
  <c r="BJ125" i="18"/>
  <c r="BT124" i="18"/>
  <c r="BL124" i="18"/>
  <c r="CD122" i="18"/>
  <c r="BM122" i="18"/>
  <c r="CB121" i="18"/>
  <c r="CD120" i="18"/>
  <c r="BK120" i="18"/>
  <c r="BS117" i="18"/>
  <c r="CB115" i="18"/>
  <c r="CD114" i="18"/>
  <c r="BL114" i="18"/>
  <c r="BT112" i="18"/>
  <c r="BJ108" i="18"/>
  <c r="BS105" i="18"/>
  <c r="BT96" i="18"/>
  <c r="CC93" i="18"/>
  <c r="BK91" i="18"/>
  <c r="BT88" i="18"/>
  <c r="BT80" i="18"/>
  <c r="CC77" i="18"/>
  <c r="AG144" i="17"/>
  <c r="AG120" i="17"/>
  <c r="AG104" i="17"/>
  <c r="AG88" i="17"/>
  <c r="AG56" i="17"/>
  <c r="AG48" i="17"/>
  <c r="AG32" i="17"/>
  <c r="AJ138" i="18"/>
  <c r="AJ114" i="18"/>
  <c r="AJ106" i="18"/>
  <c r="BK106" i="18"/>
  <c r="CB101" i="18"/>
  <c r="BS101" i="18"/>
  <c r="CB93" i="18"/>
  <c r="BS93" i="18"/>
  <c r="CE93" i="18"/>
  <c r="AS90" i="18"/>
  <c r="CC90" i="18"/>
  <c r="BT90" i="18"/>
  <c r="CE77" i="18"/>
  <c r="CB77" i="18"/>
  <c r="AJ74" i="18"/>
  <c r="AR69" i="18"/>
  <c r="CB69" i="18"/>
  <c r="AJ66" i="18"/>
  <c r="AR61" i="18"/>
  <c r="BJ61" i="18"/>
  <c r="CE61" i="18"/>
  <c r="AJ58" i="18"/>
  <c r="AT55" i="18"/>
  <c r="CD55" i="18"/>
  <c r="BS53" i="18"/>
  <c r="BJ53" i="18"/>
  <c r="BS45" i="18"/>
  <c r="BJ45" i="18"/>
  <c r="BV45" i="18"/>
  <c r="AS42" i="18"/>
  <c r="BK42" i="18"/>
  <c r="CC42" i="18"/>
  <c r="AR29" i="18"/>
  <c r="CB29" i="18"/>
  <c r="BS29" i="18"/>
  <c r="BV29" i="18"/>
  <c r="BJ29" i="18"/>
  <c r="CE29" i="18"/>
  <c r="CC26" i="18"/>
  <c r="BT26" i="18"/>
  <c r="BT18" i="18"/>
  <c r="BK18" i="18"/>
  <c r="BV13" i="18"/>
  <c r="CB13" i="18"/>
  <c r="BS13" i="18"/>
  <c r="AS10" i="18"/>
  <c r="BK10" i="18"/>
  <c r="CC10" i="18"/>
  <c r="BL2" i="18"/>
  <c r="BJ149" i="18"/>
  <c r="BU144" i="18"/>
  <c r="BS143" i="18"/>
  <c r="BS141" i="18"/>
  <c r="CE140" i="18"/>
  <c r="BS140" i="18"/>
  <c r="BU139" i="18"/>
  <c r="CD138" i="18"/>
  <c r="CD133" i="18"/>
  <c r="CB132" i="18"/>
  <c r="BK131" i="18"/>
  <c r="BT130" i="18"/>
  <c r="BV128" i="18"/>
  <c r="CB127" i="18"/>
  <c r="CD126" i="18"/>
  <c r="BU125" i="18"/>
  <c r="BS124" i="18"/>
  <c r="BU123" i="18"/>
  <c r="CC122" i="18"/>
  <c r="BJ120" i="18"/>
  <c r="CB116" i="18"/>
  <c r="CE116" i="18"/>
  <c r="BS113" i="18"/>
  <c r="BV112" i="18"/>
  <c r="CB111" i="18"/>
  <c r="CC108" i="18"/>
  <c r="CD107" i="18"/>
  <c r="BJ107" i="18"/>
  <c r="BS104" i="18"/>
  <c r="BU102" i="18"/>
  <c r="CD99" i="18"/>
  <c r="BJ99" i="18"/>
  <c r="BS96" i="18"/>
  <c r="CD91" i="18"/>
  <c r="BL89" i="18"/>
  <c r="BV88" i="18"/>
  <c r="BU86" i="18"/>
  <c r="CB85" i="18"/>
  <c r="CD83" i="18"/>
  <c r="BM83" i="18"/>
  <c r="BL81" i="18"/>
  <c r="BS80" i="18"/>
  <c r="CD75" i="18"/>
  <c r="BL110" i="18"/>
  <c r="BT109" i="18"/>
  <c r="CB106" i="18"/>
  <c r="CE104" i="18"/>
  <c r="CB102" i="18"/>
  <c r="CE101" i="18"/>
  <c r="BL101" i="18"/>
  <c r="BS98" i="18"/>
  <c r="BS95" i="18"/>
  <c r="BJ94" i="18"/>
  <c r="BL93" i="18"/>
  <c r="BS92" i="18"/>
  <c r="BL90" i="18"/>
  <c r="BT89" i="18"/>
  <c r="BT87" i="18"/>
  <c r="CC84" i="18"/>
  <c r="BJ83" i="18"/>
  <c r="BL82" i="18"/>
  <c r="BT81" i="18"/>
  <c r="BM77" i="18"/>
  <c r="BV74" i="18"/>
  <c r="BS74" i="18"/>
  <c r="BK72" i="18"/>
  <c r="CD69" i="18"/>
  <c r="BU67" i="18"/>
  <c r="CD65" i="18"/>
  <c r="CC56" i="18"/>
  <c r="CC51" i="18"/>
  <c r="BM51" i="18"/>
  <c r="CD41" i="18"/>
  <c r="BS36" i="18"/>
  <c r="CC34" i="18"/>
  <c r="CD33" i="18"/>
  <c r="BT31" i="18"/>
  <c r="CD29" i="18"/>
  <c r="BL29" i="18"/>
  <c r="BJ26" i="18"/>
  <c r="BT23" i="18"/>
  <c r="CE21" i="18"/>
  <c r="BL19" i="18"/>
  <c r="CC16" i="18"/>
  <c r="BM16" i="18"/>
  <c r="BK15" i="18"/>
  <c r="BU13" i="18"/>
  <c r="CC11" i="18"/>
  <c r="BL6" i="18"/>
  <c r="BU5" i="18"/>
  <c r="CD112" i="18"/>
  <c r="BK112" i="18"/>
  <c r="BS109" i="18"/>
  <c r="CE105" i="18"/>
  <c r="BL103" i="18"/>
  <c r="BM99" i="18"/>
  <c r="BL98" i="18"/>
  <c r="BT97" i="18"/>
  <c r="BM96" i="18"/>
  <c r="BL95" i="18"/>
  <c r="BK93" i="18"/>
  <c r="CB91" i="18"/>
  <c r="CD90" i="18"/>
  <c r="BK90" i="18"/>
  <c r="BS89" i="18"/>
  <c r="BS88" i="18"/>
  <c r="BM88" i="18"/>
  <c r="BV87" i="18"/>
  <c r="CE85" i="18"/>
  <c r="CE84" i="18"/>
  <c r="BS83" i="18"/>
  <c r="CE82" i="18"/>
  <c r="BK82" i="18"/>
  <c r="BU79" i="18"/>
  <c r="CC78" i="18"/>
  <c r="BV75" i="18"/>
  <c r="BJ69" i="18"/>
  <c r="BT67" i="18"/>
  <c r="BS63" i="18"/>
  <c r="BT62" i="18"/>
  <c r="CB61" i="18"/>
  <c r="BL54" i="18"/>
  <c r="BU52" i="18"/>
  <c r="CC46" i="18"/>
  <c r="BT43" i="18"/>
  <c r="BL40" i="18"/>
  <c r="CD37" i="18"/>
  <c r="BK37" i="18"/>
  <c r="BL32" i="18"/>
  <c r="BU30" i="18"/>
  <c r="BK29" i="18"/>
  <c r="BT27" i="18"/>
  <c r="BS23" i="18"/>
  <c r="CC20" i="18"/>
  <c r="BK19" i="18"/>
  <c r="BJ15" i="18"/>
  <c r="BT13" i="18"/>
  <c r="BU12" i="18"/>
  <c r="BU8" i="18"/>
  <c r="CD7" i="18"/>
  <c r="BJ7" i="18"/>
  <c r="BT5" i="18"/>
  <c r="BU4" i="18"/>
  <c r="CB3" i="18"/>
  <c r="BU117" i="18"/>
  <c r="BU115" i="18"/>
  <c r="CC114" i="18"/>
  <c r="BJ112" i="18"/>
  <c r="BV108" i="18"/>
  <c r="BV105" i="18"/>
  <c r="BU104" i="18"/>
  <c r="BK103" i="18"/>
  <c r="BV99" i="18"/>
  <c r="BK98" i="18"/>
  <c r="BS97" i="18"/>
  <c r="BV96" i="18"/>
  <c r="BK95" i="18"/>
  <c r="BJ93" i="18"/>
  <c r="BV91" i="18"/>
  <c r="BJ90" i="18"/>
  <c r="BL87" i="18"/>
  <c r="BU84" i="18"/>
  <c r="BM80" i="18"/>
  <c r="BT79" i="18"/>
  <c r="CD76" i="18"/>
  <c r="BK76" i="18"/>
  <c r="BL74" i="18"/>
  <c r="BT73" i="18"/>
  <c r="CE69" i="18"/>
  <c r="BU66" i="18"/>
  <c r="BU61" i="18"/>
  <c r="BT57" i="18"/>
  <c r="BK54" i="18"/>
  <c r="BV48" i="18"/>
  <c r="CC45" i="18"/>
  <c r="BU42" i="18"/>
  <c r="BK40" i="18"/>
  <c r="BJ37" i="18"/>
  <c r="CB33" i="18"/>
  <c r="CC32" i="18"/>
  <c r="CD24" i="18"/>
  <c r="BJ24" i="18"/>
  <c r="BT21" i="18"/>
  <c r="BM19" i="18"/>
  <c r="CD10" i="18"/>
  <c r="BL9" i="18"/>
  <c r="CC7" i="18"/>
  <c r="BV5" i="18"/>
  <c r="BL107" i="18"/>
  <c r="BJ106" i="18"/>
  <c r="CD100" i="18"/>
  <c r="BK100" i="18"/>
  <c r="CD95" i="18"/>
  <c r="CD92" i="18"/>
  <c r="BK92" i="18"/>
  <c r="CE90" i="18"/>
  <c r="CD89" i="18"/>
  <c r="CD87" i="18"/>
  <c r="BK87" i="18"/>
  <c r="BL85" i="18"/>
  <c r="BT84" i="18"/>
  <c r="CD81" i="18"/>
  <c r="BV77" i="18"/>
  <c r="CC76" i="18"/>
  <c r="BK74" i="18"/>
  <c r="CC71" i="18"/>
  <c r="CC68" i="18"/>
  <c r="BT66" i="18"/>
  <c r="BU65" i="18"/>
  <c r="CC64" i="18"/>
  <c r="BT61" i="18"/>
  <c r="BJ59" i="18"/>
  <c r="BT56" i="18"/>
  <c r="BL53" i="18"/>
  <c r="CC50" i="18"/>
  <c r="BJ49" i="18"/>
  <c r="BM49" i="18"/>
  <c r="CE45" i="18"/>
  <c r="BT42" i="18"/>
  <c r="CB37" i="18"/>
  <c r="BL35" i="18"/>
  <c r="BT34" i="18"/>
  <c r="BM32" i="18"/>
  <c r="BU26" i="18"/>
  <c r="CC24" i="18"/>
  <c r="BL22" i="18"/>
  <c r="BS21" i="18"/>
  <c r="BV21" i="18"/>
  <c r="CD18" i="18"/>
  <c r="BU16" i="18"/>
  <c r="CE15" i="18"/>
  <c r="CB15" i="18"/>
  <c r="BS12" i="18"/>
  <c r="CD109" i="18"/>
  <c r="CB108" i="18"/>
  <c r="BK107" i="18"/>
  <c r="BT106" i="18"/>
  <c r="BU101" i="18"/>
  <c r="CC100" i="18"/>
  <c r="BJ100" i="18"/>
  <c r="CD97" i="18"/>
  <c r="CC92" i="18"/>
  <c r="BJ92" i="18"/>
  <c r="BM91" i="18"/>
  <c r="CC89" i="18"/>
  <c r="BJ87" i="18"/>
  <c r="BU82" i="18"/>
  <c r="CC81" i="18"/>
  <c r="BL79" i="18"/>
  <c r="CE76" i="18"/>
  <c r="CE74" i="18"/>
  <c r="BM74" i="18"/>
  <c r="CE71" i="18"/>
  <c r="CB71" i="18"/>
  <c r="CD70" i="18"/>
  <c r="CE68" i="18"/>
  <c r="CB68" i="18"/>
  <c r="BK67" i="18"/>
  <c r="CE64" i="18"/>
  <c r="BJ63" i="18"/>
  <c r="BK62" i="18"/>
  <c r="CB59" i="18"/>
  <c r="CE59" i="18"/>
  <c r="BV56" i="18"/>
  <c r="CE50" i="18"/>
  <c r="BK48" i="18"/>
  <c r="BS38" i="18"/>
  <c r="BV38" i="18"/>
  <c r="BS34" i="18"/>
  <c r="CD31" i="18"/>
  <c r="BL30" i="18"/>
  <c r="CC28" i="18"/>
  <c r="BK22" i="18"/>
  <c r="CC18" i="18"/>
  <c r="BJ18" i="18"/>
  <c r="BT16" i="18"/>
  <c r="CD13" i="18"/>
  <c r="BM13" i="18"/>
  <c r="BK13" i="18"/>
  <c r="CE10" i="18"/>
  <c r="BK5" i="18"/>
  <c r="BV116" i="18"/>
  <c r="BU112" i="18"/>
  <c r="BS111" i="18"/>
  <c r="CC109" i="18"/>
  <c r="BK109" i="18"/>
  <c r="BM107" i="18"/>
  <c r="BS106" i="18"/>
  <c r="BU105" i="18"/>
  <c r="BL104" i="18"/>
  <c r="BT101" i="18"/>
  <c r="CB100" i="18"/>
  <c r="CE98" i="18"/>
  <c r="CC97" i="18"/>
  <c r="BU93" i="18"/>
  <c r="BU90" i="18"/>
  <c r="CB87" i="18"/>
  <c r="BM85" i="18"/>
  <c r="CB83" i="18"/>
  <c r="CB81" i="18"/>
  <c r="CD79" i="18"/>
  <c r="BK79" i="18"/>
  <c r="BJ77" i="18"/>
  <c r="BU76" i="18"/>
  <c r="CC70" i="18"/>
  <c r="BV69" i="18"/>
  <c r="BM67" i="18"/>
  <c r="BJ67" i="18"/>
  <c r="BU64" i="18"/>
  <c r="CC63" i="18"/>
  <c r="CC58" i="18"/>
  <c r="CC53" i="18"/>
  <c r="CB49" i="18"/>
  <c r="CC48" i="18"/>
  <c r="BJ48" i="18"/>
  <c r="CD43" i="18"/>
  <c r="BJ43" i="18"/>
  <c r="BM43" i="18"/>
  <c r="BU37" i="18"/>
  <c r="BM35" i="18"/>
  <c r="CC31" i="18"/>
  <c r="CE28" i="18"/>
  <c r="CB28" i="18"/>
  <c r="BJ27" i="18"/>
  <c r="BU19" i="18"/>
  <c r="CB18" i="18"/>
  <c r="BV16" i="18"/>
  <c r="BT15" i="18"/>
  <c r="BJ13" i="18"/>
  <c r="BU10" i="18"/>
  <c r="BU6" i="18"/>
  <c r="BJ5" i="18"/>
  <c r="CC111" i="18"/>
  <c r="CE109" i="18"/>
  <c r="BJ109" i="18"/>
  <c r="BL108" i="18"/>
  <c r="CD106" i="18"/>
  <c r="BM106" i="18"/>
  <c r="CD104" i="18"/>
  <c r="BK104" i="18"/>
  <c r="BU103" i="18"/>
  <c r="BV102" i="18"/>
  <c r="BU100" i="18"/>
  <c r="BU98" i="18"/>
  <c r="CB97" i="18"/>
  <c r="BJ96" i="18"/>
  <c r="BU95" i="18"/>
  <c r="CC94" i="18"/>
  <c r="BU92" i="18"/>
  <c r="BS86" i="18"/>
  <c r="BV82" i="18"/>
  <c r="BJ79" i="18"/>
  <c r="BL77" i="18"/>
  <c r="BT76" i="18"/>
  <c r="BU74" i="18"/>
  <c r="BK73" i="18"/>
  <c r="BU71" i="18"/>
  <c r="BJ70" i="18"/>
  <c r="CB63" i="18"/>
  <c r="BK61" i="18"/>
  <c r="BT59" i="18"/>
  <c r="CB58" i="18"/>
  <c r="CE53" i="18"/>
  <c r="BV50" i="18"/>
  <c r="BT50" i="18"/>
  <c r="CD47" i="18"/>
  <c r="BL46" i="18"/>
  <c r="BL41" i="18"/>
  <c r="BT37" i="18"/>
  <c r="BL33" i="18"/>
  <c r="CB31" i="18"/>
  <c r="BS25" i="18"/>
  <c r="BT24" i="18"/>
  <c r="CD21" i="18"/>
  <c r="BL20" i="18"/>
  <c r="BL16" i="18"/>
  <c r="CE13" i="18"/>
  <c r="BT10" i="18"/>
  <c r="BK8" i="18"/>
  <c r="BS7" i="18"/>
  <c r="CE5" i="18"/>
  <c r="BK3" i="18"/>
  <c r="BU109" i="18"/>
  <c r="BU107" i="18"/>
  <c r="CC106" i="18"/>
  <c r="BT103" i="18"/>
  <c r="CC102" i="18"/>
  <c r="BT100" i="18"/>
  <c r="BT98" i="18"/>
  <c r="BJ97" i="18"/>
  <c r="BL96" i="18"/>
  <c r="BT95" i="18"/>
  <c r="CB94" i="18"/>
  <c r="BV93" i="18"/>
  <c r="BT92" i="18"/>
  <c r="BL88" i="18"/>
  <c r="BU87" i="18"/>
  <c r="CC86" i="18"/>
  <c r="BT85" i="18"/>
  <c r="CD84" i="18"/>
  <c r="BK84" i="18"/>
  <c r="CE79" i="18"/>
  <c r="BS76" i="18"/>
  <c r="CB73" i="18"/>
  <c r="BL72" i="18"/>
  <c r="BU70" i="18"/>
  <c r="CC66" i="18"/>
  <c r="BL65" i="18"/>
  <c r="BL60" i="18"/>
  <c r="BU58" i="18"/>
  <c r="CD56" i="18"/>
  <c r="CD51" i="18"/>
  <c r="BS50" i="18"/>
  <c r="BK46" i="18"/>
  <c r="BK41" i="18"/>
  <c r="BV40" i="18"/>
  <c r="BV37" i="18"/>
  <c r="BT36" i="18"/>
  <c r="CD34" i="18"/>
  <c r="BK33" i="18"/>
  <c r="BV32" i="18"/>
  <c r="BK26" i="18"/>
  <c r="BL25" i="18"/>
  <c r="BS24" i="18"/>
  <c r="BV24" i="18"/>
  <c r="BU23" i="18"/>
  <c r="CC21" i="18"/>
  <c r="CB17" i="18"/>
  <c r="BK16" i="18"/>
  <c r="CD11" i="18"/>
  <c r="BK11" i="18"/>
  <c r="BS10" i="18"/>
  <c r="BJ71" i="18"/>
  <c r="CE66" i="18"/>
  <c r="BK66" i="18"/>
  <c r="CB64" i="18"/>
  <c r="BT64" i="18"/>
  <c r="BL63" i="18"/>
  <c r="BS60" i="18"/>
  <c r="BS59" i="18"/>
  <c r="BT58" i="18"/>
  <c r="BS56" i="18"/>
  <c r="BU55" i="18"/>
  <c r="CC54" i="18"/>
  <c r="CB53" i="18"/>
  <c r="CC52" i="18"/>
  <c r="CD49" i="18"/>
  <c r="CB48" i="18"/>
  <c r="CB45" i="18"/>
  <c r="CD44" i="18"/>
  <c r="CC39" i="18"/>
  <c r="BK39" i="18"/>
  <c r="CE37" i="18"/>
  <c r="BM34" i="18"/>
  <c r="CB30" i="18"/>
  <c r="CD28" i="18"/>
  <c r="BU25" i="18"/>
  <c r="CB21" i="18"/>
  <c r="BM21" i="18"/>
  <c r="BT20" i="18"/>
  <c r="CD17" i="18"/>
  <c r="BK17" i="18"/>
  <c r="CE12" i="18"/>
  <c r="BS9" i="18"/>
  <c r="BU7" i="18"/>
  <c r="CC6" i="18"/>
  <c r="CD3" i="18"/>
  <c r="CD68" i="18"/>
  <c r="BK68" i="18"/>
  <c r="CD64" i="18"/>
  <c r="CD63" i="18"/>
  <c r="BM61" i="18"/>
  <c r="BM59" i="18"/>
  <c r="BU57" i="18"/>
  <c r="BT55" i="18"/>
  <c r="CB54" i="18"/>
  <c r="CC49" i="18"/>
  <c r="BK49" i="18"/>
  <c r="CD46" i="18"/>
  <c r="CC44" i="18"/>
  <c r="BJ44" i="18"/>
  <c r="BM42" i="18"/>
  <c r="BM39" i="18"/>
  <c r="BT38" i="18"/>
  <c r="BU36" i="18"/>
  <c r="CC35" i="18"/>
  <c r="BV31" i="18"/>
  <c r="BJ28" i="18"/>
  <c r="BL26" i="18"/>
  <c r="CD22" i="18"/>
  <c r="BV20" i="18"/>
  <c r="BJ19" i="18"/>
  <c r="BV18" i="18"/>
  <c r="CC17" i="18"/>
  <c r="BJ16" i="18"/>
  <c r="BL15" i="18"/>
  <c r="BT14" i="18"/>
  <c r="BM10" i="18"/>
  <c r="BV7" i="18"/>
  <c r="CB6" i="18"/>
  <c r="BM5" i="18"/>
  <c r="CC3" i="18"/>
  <c r="BL3" i="18"/>
  <c r="CE63" i="18"/>
  <c r="BK60" i="18"/>
  <c r="BL58" i="18"/>
  <c r="BS57" i="18"/>
  <c r="BT52" i="18"/>
  <c r="CB51" i="18"/>
  <c r="CD50" i="18"/>
  <c r="BU49" i="18"/>
  <c r="BU47" i="18"/>
  <c r="CB46" i="18"/>
  <c r="CC41" i="18"/>
  <c r="BJ41" i="18"/>
  <c r="BM40" i="18"/>
  <c r="BU39" i="18"/>
  <c r="CD38" i="18"/>
  <c r="BV34" i="18"/>
  <c r="CC33" i="18"/>
  <c r="BL31" i="18"/>
  <c r="BT30" i="18"/>
  <c r="BM27" i="18"/>
  <c r="BM26" i="18"/>
  <c r="CB22" i="18"/>
  <c r="CD20" i="18"/>
  <c r="BU17" i="18"/>
  <c r="BT12" i="18"/>
  <c r="CD9" i="18"/>
  <c r="BK9" i="18"/>
  <c r="BT6" i="18"/>
  <c r="BT4" i="18"/>
  <c r="BJ3" i="18"/>
  <c r="BM72" i="18"/>
  <c r="BT71" i="18"/>
  <c r="CC69" i="18"/>
  <c r="BU68" i="18"/>
  <c r="CB65" i="18"/>
  <c r="BV61" i="18"/>
  <c r="CC60" i="18"/>
  <c r="BK58" i="18"/>
  <c r="BL55" i="18"/>
  <c r="BJ54" i="18"/>
  <c r="BL50" i="18"/>
  <c r="BT49" i="18"/>
  <c r="BT47" i="18"/>
  <c r="BU44" i="18"/>
  <c r="CC38" i="18"/>
  <c r="BL36" i="18"/>
  <c r="CE33" i="18"/>
  <c r="CE31" i="18"/>
  <c r="BK31" i="18"/>
  <c r="BM29" i="18"/>
  <c r="BU28" i="18"/>
  <c r="CC27" i="18"/>
  <c r="BV23" i="18"/>
  <c r="BJ20" i="18"/>
  <c r="BL18" i="18"/>
  <c r="CD14" i="18"/>
  <c r="BV12" i="18"/>
  <c r="BV10" i="18"/>
  <c r="CC9" i="18"/>
  <c r="CE7" i="18"/>
  <c r="BL7" i="18"/>
  <c r="BV4" i="18"/>
  <c r="CD73" i="18"/>
  <c r="BL70" i="18"/>
  <c r="BL69" i="18"/>
  <c r="BV66" i="18"/>
  <c r="CC62" i="18"/>
  <c r="BK55" i="18"/>
  <c r="BT54" i="18"/>
  <c r="BL52" i="18"/>
  <c r="BK50" i="18"/>
  <c r="BS49" i="18"/>
  <c r="BT44" i="18"/>
  <c r="CC43" i="18"/>
  <c r="BV42" i="18"/>
  <c r="BU41" i="18"/>
  <c r="CB38" i="18"/>
  <c r="CD36" i="18"/>
  <c r="BU33" i="18"/>
  <c r="BM31" i="18"/>
  <c r="BT28" i="18"/>
  <c r="CD25" i="18"/>
  <c r="BK25" i="18"/>
  <c r="CE20" i="18"/>
  <c r="BS17" i="18"/>
  <c r="BU15" i="18"/>
  <c r="BL12" i="18"/>
  <c r="CE9" i="18"/>
  <c r="BK7" i="18"/>
  <c r="BL4" i="18"/>
  <c r="BT3" i="18"/>
  <c r="CC73" i="18"/>
  <c r="BL71" i="18"/>
  <c r="BS68" i="18"/>
  <c r="BM64" i="18"/>
  <c r="BT63" i="18"/>
  <c r="CC61" i="18"/>
  <c r="BU60" i="18"/>
  <c r="CD57" i="18"/>
  <c r="BK57" i="18"/>
  <c r="BS54" i="18"/>
  <c r="BK52" i="18"/>
  <c r="BL47" i="18"/>
  <c r="BT46" i="18"/>
  <c r="CB43" i="18"/>
  <c r="BT41" i="18"/>
  <c r="CC36" i="18"/>
  <c r="BJ36" i="18"/>
  <c r="BL34" i="18"/>
  <c r="BS31" i="18"/>
  <c r="CD30" i="18"/>
  <c r="BV26" i="18"/>
  <c r="CC25" i="18"/>
  <c r="BL23" i="18"/>
  <c r="BT22" i="18"/>
  <c r="BS20" i="18"/>
  <c r="BM18" i="18"/>
  <c r="CB14" i="18"/>
  <c r="CD12" i="18"/>
  <c r="BU9" i="18"/>
  <c r="CB5" i="18"/>
  <c r="CD4" i="18"/>
  <c r="BK4" i="18"/>
  <c r="CD71" i="18"/>
  <c r="BM69" i="18"/>
  <c r="BL66" i="18"/>
  <c r="BT65" i="18"/>
  <c r="BL62" i="18"/>
  <c r="BL61" i="18"/>
  <c r="CC57" i="18"/>
  <c r="BJ57" i="18"/>
  <c r="BL56" i="18"/>
  <c r="CD54" i="18"/>
  <c r="BM54" i="18"/>
  <c r="CD52" i="18"/>
  <c r="BJ52" i="18"/>
  <c r="BK47" i="18"/>
  <c r="BS46" i="18"/>
  <c r="BU45" i="18"/>
  <c r="BL44" i="18"/>
  <c r="BL42" i="18"/>
  <c r="BS41" i="18"/>
  <c r="CD39" i="18"/>
  <c r="BL39" i="18"/>
  <c r="CE36" i="18"/>
  <c r="BS33" i="18"/>
  <c r="BU31" i="18"/>
  <c r="BL28" i="18"/>
  <c r="CE23" i="18"/>
  <c r="BK23" i="18"/>
  <c r="BU20" i="18"/>
  <c r="CC19" i="18"/>
  <c r="BV15" i="18"/>
  <c r="BJ12" i="18"/>
  <c r="BL10" i="18"/>
  <c r="CD6" i="18"/>
  <c r="BK6" i="18"/>
  <c r="CE4" i="18"/>
  <c r="BJ4" i="18"/>
  <c r="BM3" i="18"/>
  <c r="BS100" i="18"/>
  <c r="BV100" i="18"/>
  <c r="CE41" i="18"/>
  <c r="CB41" i="18"/>
  <c r="CE149" i="18"/>
  <c r="BV147" i="18"/>
  <c r="BS147" i="18"/>
  <c r="BM142" i="18"/>
  <c r="BJ142" i="18"/>
  <c r="CE136" i="18"/>
  <c r="CB136" i="18"/>
  <c r="CB99" i="18"/>
  <c r="CE99" i="18"/>
  <c r="BV90" i="18"/>
  <c r="BS90" i="18"/>
  <c r="BM151" i="18"/>
  <c r="BV149" i="18"/>
  <c r="BV148" i="18"/>
  <c r="BV144" i="18"/>
  <c r="BM139" i="18"/>
  <c r="CE133" i="18"/>
  <c r="CE131" i="18"/>
  <c r="CC131" i="18"/>
  <c r="BM129" i="18"/>
  <c r="BK129" i="18"/>
  <c r="BV126" i="18"/>
  <c r="BT126" i="18"/>
  <c r="CE123" i="18"/>
  <c r="CC123" i="18"/>
  <c r="BM121" i="18"/>
  <c r="BK121" i="18"/>
  <c r="BV118" i="18"/>
  <c r="BT118" i="18"/>
  <c r="CE115" i="18"/>
  <c r="CC115" i="18"/>
  <c r="BM113" i="18"/>
  <c r="BK113" i="18"/>
  <c r="BV110" i="18"/>
  <c r="BT110" i="18"/>
  <c r="CE107" i="18"/>
  <c r="CC107" i="18"/>
  <c r="BM105" i="18"/>
  <c r="BT104" i="18"/>
  <c r="BV104" i="18"/>
  <c r="BJ103" i="18"/>
  <c r="BM103" i="18"/>
  <c r="BM101" i="18"/>
  <c r="BJ101" i="18"/>
  <c r="CB86" i="18"/>
  <c r="CE86" i="18"/>
  <c r="CB56" i="18"/>
  <c r="CE56" i="18"/>
  <c r="BJ22" i="18"/>
  <c r="BM22" i="18"/>
  <c r="CE103" i="18"/>
  <c r="CB103" i="18"/>
  <c r="CE83" i="18"/>
  <c r="CB75" i="18"/>
  <c r="CE75" i="18"/>
  <c r="BK71" i="18"/>
  <c r="BM71" i="18"/>
  <c r="CB67" i="18"/>
  <c r="CE67" i="18"/>
  <c r="BT60" i="18"/>
  <c r="BV60" i="18"/>
  <c r="BJ46" i="18"/>
  <c r="BM46" i="18"/>
  <c r="BS6" i="18"/>
  <c r="BV6" i="18"/>
  <c r="BV151" i="18"/>
  <c r="BM150" i="18"/>
  <c r="CE148" i="18"/>
  <c r="BV146" i="18"/>
  <c r="BM141" i="18"/>
  <c r="CE135" i="18"/>
  <c r="CE130" i="18"/>
  <c r="BM128" i="18"/>
  <c r="BV125" i="18"/>
  <c r="CE122" i="18"/>
  <c r="BM120" i="18"/>
  <c r="BV117" i="18"/>
  <c r="CE114" i="18"/>
  <c r="BM112" i="18"/>
  <c r="BV109" i="18"/>
  <c r="CE106" i="18"/>
  <c r="BM98" i="18"/>
  <c r="BJ98" i="18"/>
  <c r="BJ95" i="18"/>
  <c r="BM95" i="18"/>
  <c r="BJ60" i="18"/>
  <c r="BM60" i="18"/>
  <c r="BT17" i="18"/>
  <c r="BV17" i="18"/>
  <c r="BJ9" i="18"/>
  <c r="BM9" i="18"/>
  <c r="BV145" i="18"/>
  <c r="CE144" i="18"/>
  <c r="CB144" i="18"/>
  <c r="BJ143" i="18"/>
  <c r="BM140" i="18"/>
  <c r="BV139" i="18"/>
  <c r="BS139" i="18"/>
  <c r="CB137" i="18"/>
  <c r="CE134" i="18"/>
  <c r="BM134" i="18"/>
  <c r="BJ134" i="18"/>
  <c r="CD101" i="18"/>
  <c r="BS94" i="18"/>
  <c r="BV94" i="18"/>
  <c r="BJ89" i="18"/>
  <c r="BM89" i="18"/>
  <c r="CB70" i="18"/>
  <c r="CE70" i="18"/>
  <c r="BM53" i="18"/>
  <c r="BK53" i="18"/>
  <c r="BS30" i="18"/>
  <c r="BV30" i="18"/>
  <c r="CB149" i="18"/>
  <c r="BM147" i="18"/>
  <c r="CE141" i="18"/>
  <c r="BV136" i="18"/>
  <c r="BJ104" i="18"/>
  <c r="BM104" i="18"/>
  <c r="BV101" i="18"/>
  <c r="CE95" i="18"/>
  <c r="CB95" i="18"/>
  <c r="CE151" i="18"/>
  <c r="BM149" i="18"/>
  <c r="CE147" i="18"/>
  <c r="BV142" i="18"/>
  <c r="BM137" i="18"/>
  <c r="BV131" i="18"/>
  <c r="BS131" i="18"/>
  <c r="CE128" i="18"/>
  <c r="CB128" i="18"/>
  <c r="BM126" i="18"/>
  <c r="BJ126" i="18"/>
  <c r="BV123" i="18"/>
  <c r="BS123" i="18"/>
  <c r="CE120" i="18"/>
  <c r="CB120" i="18"/>
  <c r="BM118" i="18"/>
  <c r="BJ118" i="18"/>
  <c r="BV115" i="18"/>
  <c r="BS115" i="18"/>
  <c r="CE112" i="18"/>
  <c r="CB112" i="18"/>
  <c r="BM110" i="18"/>
  <c r="BJ110" i="18"/>
  <c r="BV107" i="18"/>
  <c r="BS107" i="18"/>
  <c r="CE92" i="18"/>
  <c r="CB92" i="18"/>
  <c r="CB89" i="18"/>
  <c r="CE89" i="18"/>
  <c r="BK105" i="18"/>
  <c r="CB104" i="18"/>
  <c r="BV103" i="18"/>
  <c r="BM100" i="18"/>
  <c r="CE97" i="18"/>
  <c r="CE94" i="18"/>
  <c r="BV92" i="18"/>
  <c r="BV89" i="18"/>
  <c r="BM87" i="18"/>
  <c r="BJ81" i="18"/>
  <c r="BM81" i="18"/>
  <c r="BV71" i="18"/>
  <c r="BT68" i="18"/>
  <c r="BV68" i="18"/>
  <c r="BJ65" i="18"/>
  <c r="BM65" i="18"/>
  <c r="BU63" i="18"/>
  <c r="BV63" i="18"/>
  <c r="CD42" i="18"/>
  <c r="CE42" i="18"/>
  <c r="BV39" i="18"/>
  <c r="BS39" i="18"/>
  <c r="BK36" i="18"/>
  <c r="BM36" i="18"/>
  <c r="CB27" i="18"/>
  <c r="CE27" i="18"/>
  <c r="BS19" i="18"/>
  <c r="BV19" i="18"/>
  <c r="CC14" i="18"/>
  <c r="CE14" i="18"/>
  <c r="BM97" i="18"/>
  <c r="CE91" i="18"/>
  <c r="BV85" i="18"/>
  <c r="BJ84" i="18"/>
  <c r="BM84" i="18"/>
  <c r="BS78" i="18"/>
  <c r="BV78" i="18"/>
  <c r="CB62" i="18"/>
  <c r="CE62" i="18"/>
  <c r="BU53" i="18"/>
  <c r="BV53" i="18"/>
  <c r="CE100" i="18"/>
  <c r="BV98" i="18"/>
  <c r="BV95" i="18"/>
  <c r="BM93" i="18"/>
  <c r="BM90" i="18"/>
  <c r="CE87" i="18"/>
  <c r="BS81" i="18"/>
  <c r="BV81" i="18"/>
  <c r="BJ73" i="18"/>
  <c r="BM73" i="18"/>
  <c r="BS65" i="18"/>
  <c r="BV65" i="18"/>
  <c r="BS51" i="18"/>
  <c r="BV51" i="18"/>
  <c r="CE47" i="18"/>
  <c r="CC47" i="18"/>
  <c r="BK44" i="18"/>
  <c r="BM44" i="18"/>
  <c r="BV97" i="18"/>
  <c r="BM92" i="18"/>
  <c r="BM82" i="18"/>
  <c r="CB78" i="18"/>
  <c r="CE78" i="18"/>
  <c r="BS70" i="18"/>
  <c r="BV70" i="18"/>
  <c r="BM66" i="18"/>
  <c r="BK63" i="18"/>
  <c r="BM63" i="18"/>
  <c r="BV58" i="18"/>
  <c r="BS84" i="18"/>
  <c r="BV84" i="18"/>
  <c r="BV79" i="18"/>
  <c r="BJ76" i="18"/>
  <c r="BM76" i="18"/>
  <c r="BJ68" i="18"/>
  <c r="BM68" i="18"/>
  <c r="CD58" i="18"/>
  <c r="CE58" i="18"/>
  <c r="BL48" i="18"/>
  <c r="BM48" i="18"/>
  <c r="BS73" i="18"/>
  <c r="BV73" i="18"/>
  <c r="CC65" i="18"/>
  <c r="CE65" i="18"/>
  <c r="BS62" i="18"/>
  <c r="BV62" i="18"/>
  <c r="CD60" i="18"/>
  <c r="CE60" i="18"/>
  <c r="BS69" i="18"/>
  <c r="CB66" i="18"/>
  <c r="BJ64" i="18"/>
  <c r="BS61" i="18"/>
  <c r="CE57" i="18"/>
  <c r="BV55" i="18"/>
  <c r="BV52" i="18"/>
  <c r="BM50" i="18"/>
  <c r="BM47" i="18"/>
  <c r="CE44" i="18"/>
  <c r="BJ42" i="18"/>
  <c r="BV41" i="18"/>
  <c r="BJ38" i="18"/>
  <c r="BM38" i="18"/>
  <c r="BT33" i="18"/>
  <c r="BV33" i="18"/>
  <c r="BV28" i="18"/>
  <c r="BJ25" i="18"/>
  <c r="BM25" i="18"/>
  <c r="CB16" i="18"/>
  <c r="CE16" i="18"/>
  <c r="BK12" i="18"/>
  <c r="BM12" i="18"/>
  <c r="BM7" i="18"/>
  <c r="BS3" i="18"/>
  <c r="BV3" i="18"/>
  <c r="BV57" i="18"/>
  <c r="BM52" i="18"/>
  <c r="CE46" i="18"/>
  <c r="CE39" i="18"/>
  <c r="BS35" i="18"/>
  <c r="BV35" i="18"/>
  <c r="CC30" i="18"/>
  <c r="CE30" i="18"/>
  <c r="CE25" i="18"/>
  <c r="BS22" i="18"/>
  <c r="BV22" i="18"/>
  <c r="BJ14" i="18"/>
  <c r="BM14" i="18"/>
  <c r="BT9" i="18"/>
  <c r="BV9" i="18"/>
  <c r="CE81" i="18"/>
  <c r="BM79" i="18"/>
  <c r="BV76" i="18"/>
  <c r="CE73" i="18"/>
  <c r="BS43" i="18"/>
  <c r="BV43" i="18"/>
  <c r="CB32" i="18"/>
  <c r="CE32" i="18"/>
  <c r="BK28" i="18"/>
  <c r="BM28" i="18"/>
  <c r="BM23" i="18"/>
  <c r="CB19" i="18"/>
  <c r="CE19" i="18"/>
  <c r="BS11" i="18"/>
  <c r="BV11" i="18"/>
  <c r="BJ6" i="18"/>
  <c r="BM6" i="18"/>
  <c r="CE55" i="18"/>
  <c r="BM45" i="18"/>
  <c r="BJ30" i="18"/>
  <c r="BM30" i="18"/>
  <c r="BT25" i="18"/>
  <c r="BV25" i="18"/>
  <c r="BJ17" i="18"/>
  <c r="BM17" i="18"/>
  <c r="CB8" i="18"/>
  <c r="CE8" i="18"/>
  <c r="BM58" i="18"/>
  <c r="BM55" i="18"/>
  <c r="CE52" i="18"/>
  <c r="CE49" i="18"/>
  <c r="BV47" i="18"/>
  <c r="BV44" i="18"/>
  <c r="BM41" i="18"/>
  <c r="BM37" i="18"/>
  <c r="CB35" i="18"/>
  <c r="CE35" i="18"/>
  <c r="BS27" i="18"/>
  <c r="BV27" i="18"/>
  <c r="CC22" i="18"/>
  <c r="CE22" i="18"/>
  <c r="CE17" i="18"/>
  <c r="BS14" i="18"/>
  <c r="BV14" i="18"/>
  <c r="CB57" i="18"/>
  <c r="BM57" i="18"/>
  <c r="BS55" i="18"/>
  <c r="CE54" i="18"/>
  <c r="BS52" i="18"/>
  <c r="CE51" i="18"/>
  <c r="BJ50" i="18"/>
  <c r="BV49" i="18"/>
  <c r="BJ47" i="18"/>
  <c r="BV46" i="18"/>
  <c r="CB44" i="18"/>
  <c r="CB40" i="18"/>
  <c r="CE40" i="18"/>
  <c r="BV36" i="18"/>
  <c r="BJ33" i="18"/>
  <c r="BM33" i="18"/>
  <c r="CB24" i="18"/>
  <c r="CE24" i="18"/>
  <c r="BK20" i="18"/>
  <c r="BM20" i="18"/>
  <c r="BM15" i="18"/>
  <c r="CB11" i="18"/>
  <c r="CE11" i="18"/>
  <c r="CE3" i="18"/>
  <c r="CE6" i="18"/>
  <c r="BM4" i="18"/>
  <c r="CE2" i="18"/>
  <c r="CB2" i="18"/>
  <c r="BV2" i="18"/>
  <c r="BS2" i="18"/>
  <c r="BM2" i="18"/>
  <c r="BJ2" i="18"/>
  <c r="BD51" i="18"/>
  <c r="BB122" i="18"/>
  <c r="AS9" i="18"/>
  <c r="AK149" i="18"/>
  <c r="BD147" i="18"/>
  <c r="AJ136" i="18"/>
  <c r="AI131" i="18"/>
  <c r="AJ128" i="18"/>
  <c r="AK125" i="18"/>
  <c r="BD115" i="18"/>
  <c r="AK109" i="18"/>
  <c r="AJ96" i="18"/>
  <c r="AK93" i="18"/>
  <c r="AK85" i="18"/>
  <c r="AI83" i="18"/>
  <c r="BD67" i="18"/>
  <c r="AJ64" i="18"/>
  <c r="AK53" i="18"/>
  <c r="AK45" i="18"/>
  <c r="AK37" i="18"/>
  <c r="AJ32" i="18"/>
  <c r="AK29" i="18"/>
  <c r="BB23" i="18"/>
  <c r="BB15" i="18"/>
  <c r="BB7" i="18"/>
  <c r="BB129" i="18"/>
  <c r="BB121" i="18"/>
  <c r="BB89" i="18"/>
  <c r="BB57" i="18"/>
  <c r="BB49" i="18"/>
  <c r="BB41" i="18"/>
  <c r="BB33" i="18"/>
  <c r="BA20" i="18"/>
  <c r="BA12" i="18"/>
  <c r="BA4" i="18"/>
  <c r="AR41" i="18"/>
  <c r="AT35" i="18"/>
  <c r="AS14" i="18"/>
  <c r="AR9" i="18"/>
  <c r="AT3" i="18"/>
  <c r="BC138" i="18"/>
  <c r="BC130" i="18"/>
  <c r="BC122" i="18"/>
  <c r="BC106" i="18"/>
  <c r="BC98" i="18"/>
  <c r="BC90" i="18"/>
  <c r="BC74" i="18"/>
  <c r="BC66" i="18"/>
  <c r="BC58" i="18"/>
  <c r="BC42" i="18"/>
  <c r="BC34" i="18"/>
  <c r="BA24" i="18"/>
  <c r="BA8" i="18"/>
  <c r="BC146" i="18"/>
  <c r="BA136" i="18"/>
  <c r="BC114" i="18"/>
  <c r="BA96" i="18"/>
  <c r="BC82" i="18"/>
  <c r="BA72" i="18"/>
  <c r="BA48" i="18"/>
  <c r="BA40" i="18"/>
  <c r="BA32" i="18"/>
  <c r="BC26" i="18"/>
  <c r="BB21" i="18"/>
  <c r="BC18" i="18"/>
  <c r="BB13" i="18"/>
  <c r="BC10" i="18"/>
  <c r="BB5" i="18"/>
  <c r="BB130" i="18"/>
  <c r="BB98" i="18"/>
  <c r="BB66" i="18"/>
  <c r="BB47" i="18"/>
  <c r="BB39" i="18"/>
  <c r="BB31" i="18"/>
  <c r="BD146" i="18"/>
  <c r="BD122" i="18"/>
  <c r="BD114" i="18"/>
  <c r="BD90" i="18"/>
  <c r="BD82" i="18"/>
  <c r="BD58" i="18"/>
  <c r="BB148" i="18"/>
  <c r="BC145" i="18"/>
  <c r="BA135" i="18"/>
  <c r="BA127" i="18"/>
  <c r="BA119" i="18"/>
  <c r="BB116" i="18"/>
  <c r="BC113" i="18"/>
  <c r="BA103" i="18"/>
  <c r="BA95" i="18"/>
  <c r="BA87" i="18"/>
  <c r="BB84" i="18"/>
  <c r="BC81" i="18"/>
  <c r="BA71" i="18"/>
  <c r="BA63" i="18"/>
  <c r="BA55" i="18"/>
  <c r="BB52" i="18"/>
  <c r="BC49" i="18"/>
  <c r="BC41" i="18"/>
  <c r="BA39" i="18"/>
  <c r="BA31" i="18"/>
  <c r="BC25" i="18"/>
  <c r="BC17" i="18"/>
  <c r="BC9" i="18"/>
  <c r="BB97" i="18"/>
  <c r="BB65" i="18"/>
  <c r="BB25" i="18"/>
  <c r="BC22" i="18"/>
  <c r="BB17" i="18"/>
  <c r="BC14" i="18"/>
  <c r="BB9" i="18"/>
  <c r="BC6" i="18"/>
  <c r="BA137" i="18"/>
  <c r="BC131" i="18"/>
  <c r="BC123" i="18"/>
  <c r="BC115" i="18"/>
  <c r="BA105" i="18"/>
  <c r="BC99" i="18"/>
  <c r="BA97" i="18"/>
  <c r="BC91" i="18"/>
  <c r="BC83" i="18"/>
  <c r="BA73" i="18"/>
  <c r="BC67" i="18"/>
  <c r="BA65" i="18"/>
  <c r="BA46" i="18"/>
  <c r="BA38" i="18"/>
  <c r="BC32" i="18"/>
  <c r="BA22" i="18"/>
  <c r="BA14" i="18"/>
  <c r="BA6" i="18"/>
  <c r="BA147" i="18"/>
  <c r="BB144" i="18"/>
  <c r="BC133" i="18"/>
  <c r="BD131" i="18"/>
  <c r="BA123" i="18"/>
  <c r="BB120" i="18"/>
  <c r="BA115" i="18"/>
  <c r="BB112" i="18"/>
  <c r="BC101" i="18"/>
  <c r="BD99" i="18"/>
  <c r="BC93" i="18"/>
  <c r="BA91" i="18"/>
  <c r="BB88" i="18"/>
  <c r="BA83" i="18"/>
  <c r="BB80" i="18"/>
  <c r="BC69" i="18"/>
  <c r="BC61" i="18"/>
  <c r="BA59" i="18"/>
  <c r="BB56" i="18"/>
  <c r="BC53" i="18"/>
  <c r="BA51" i="18"/>
  <c r="BC37" i="18"/>
  <c r="BA35" i="18"/>
  <c r="BB32" i="18"/>
  <c r="BC29" i="18"/>
  <c r="BA27" i="18"/>
  <c r="BB24" i="18"/>
  <c r="BC21" i="18"/>
  <c r="BA19" i="18"/>
  <c r="BB16" i="18"/>
  <c r="BC13" i="18"/>
  <c r="BA11" i="18"/>
  <c r="BB8" i="18"/>
  <c r="BA3" i="18"/>
  <c r="BD34" i="18"/>
  <c r="BB150" i="18"/>
  <c r="BD144" i="18"/>
  <c r="BD139" i="18"/>
  <c r="BB138" i="18"/>
  <c r="BD137" i="18"/>
  <c r="BC135" i="18"/>
  <c r="BB133" i="18"/>
  <c r="BA131" i="18"/>
  <c r="BB128" i="18"/>
  <c r="BB123" i="18"/>
  <c r="BC120" i="18"/>
  <c r="BB118" i="18"/>
  <c r="BD112" i="18"/>
  <c r="BC109" i="18"/>
  <c r="BD107" i="18"/>
  <c r="BB106" i="18"/>
  <c r="BD105" i="18"/>
  <c r="BC103" i="18"/>
  <c r="BB101" i="18"/>
  <c r="BB96" i="18"/>
  <c r="BB91" i="18"/>
  <c r="BC88" i="18"/>
  <c r="BB86" i="18"/>
  <c r="BD80" i="18"/>
  <c r="BD75" i="18"/>
  <c r="BB74" i="18"/>
  <c r="BD73" i="18"/>
  <c r="BC71" i="18"/>
  <c r="BB69" i="18"/>
  <c r="BA67" i="18"/>
  <c r="BB64" i="18"/>
  <c r="BB59" i="18"/>
  <c r="BC56" i="18"/>
  <c r="BB54" i="18"/>
  <c r="BC50" i="18"/>
  <c r="BA49" i="18"/>
  <c r="BC45" i="18"/>
  <c r="BD43" i="18"/>
  <c r="BB42" i="18"/>
  <c r="BB37" i="18"/>
  <c r="BC35" i="18"/>
  <c r="BB22" i="18"/>
  <c r="BB14" i="18"/>
  <c r="BB6" i="18"/>
  <c r="BB2" i="18"/>
  <c r="BA150" i="18"/>
  <c r="BA148" i="18"/>
  <c r="BB135" i="18"/>
  <c r="BA133" i="18"/>
  <c r="BA130" i="18"/>
  <c r="BA128" i="18"/>
  <c r="BC126" i="18"/>
  <c r="BC124" i="18"/>
  <c r="BA118" i="18"/>
  <c r="BA116" i="18"/>
  <c r="BB103" i="18"/>
  <c r="BA101" i="18"/>
  <c r="BA98" i="18"/>
  <c r="BC94" i="18"/>
  <c r="BC92" i="18"/>
  <c r="BA86" i="18"/>
  <c r="BA84" i="18"/>
  <c r="BB71" i="18"/>
  <c r="BA69" i="18"/>
  <c r="BA66" i="18"/>
  <c r="BA64" i="18"/>
  <c r="BC62" i="18"/>
  <c r="BC60" i="18"/>
  <c r="BA54" i="18"/>
  <c r="BA52" i="18"/>
  <c r="BC47" i="18"/>
  <c r="BA42" i="18"/>
  <c r="BA37" i="18"/>
  <c r="BB35" i="18"/>
  <c r="BC30" i="18"/>
  <c r="BC28" i="18"/>
  <c r="BD25" i="18"/>
  <c r="BC20" i="18"/>
  <c r="BD17" i="18"/>
  <c r="BC12" i="18"/>
  <c r="BD9" i="18"/>
  <c r="BC4" i="18"/>
  <c r="BC2" i="18"/>
  <c r="BC149" i="18"/>
  <c r="BB146" i="18"/>
  <c r="BD145" i="18"/>
  <c r="BC143" i="18"/>
  <c r="BB141" i="18"/>
  <c r="BB136" i="18"/>
  <c r="BB131" i="18"/>
  <c r="BC128" i="18"/>
  <c r="BB126" i="18"/>
  <c r="BD120" i="18"/>
  <c r="BB114" i="18"/>
  <c r="BD113" i="18"/>
  <c r="BC111" i="18"/>
  <c r="BB109" i="18"/>
  <c r="BB99" i="18"/>
  <c r="BC96" i="18"/>
  <c r="BB94" i="18"/>
  <c r="BD88" i="18"/>
  <c r="BC85" i="18"/>
  <c r="BD83" i="18"/>
  <c r="BB82" i="18"/>
  <c r="BD81" i="18"/>
  <c r="BC79" i="18"/>
  <c r="BB77" i="18"/>
  <c r="BB67" i="18"/>
  <c r="BC64" i="18"/>
  <c r="BB62" i="18"/>
  <c r="BD56" i="18"/>
  <c r="BB50" i="18"/>
  <c r="BB45" i="18"/>
  <c r="BC43" i="18"/>
  <c r="BD32" i="18"/>
  <c r="BB30" i="18"/>
  <c r="BC23" i="18"/>
  <c r="BC15" i="18"/>
  <c r="BC7" i="18"/>
  <c r="BB143" i="18"/>
  <c r="BA141" i="18"/>
  <c r="BA138" i="18"/>
  <c r="BC134" i="18"/>
  <c r="BC132" i="18"/>
  <c r="BA126" i="18"/>
  <c r="BA124" i="18"/>
  <c r="BB111" i="18"/>
  <c r="BA109" i="18"/>
  <c r="BA106" i="18"/>
  <c r="BA104" i="18"/>
  <c r="BC102" i="18"/>
  <c r="BC100" i="18"/>
  <c r="BA94" i="18"/>
  <c r="BA92" i="18"/>
  <c r="BB79" i="18"/>
  <c r="BA77" i="18"/>
  <c r="BA74" i="18"/>
  <c r="BC70" i="18"/>
  <c r="BC68" i="18"/>
  <c r="BA62" i="18"/>
  <c r="BA60" i="18"/>
  <c r="BA50" i="18"/>
  <c r="BA45" i="18"/>
  <c r="BB43" i="18"/>
  <c r="BC38" i="18"/>
  <c r="BC36" i="18"/>
  <c r="BD33" i="18"/>
  <c r="BA28" i="18"/>
  <c r="BB26" i="18"/>
  <c r="BD20" i="18"/>
  <c r="BB18" i="18"/>
  <c r="BD12" i="18"/>
  <c r="BB10" i="18"/>
  <c r="BD4" i="18"/>
  <c r="AA26" i="18"/>
  <c r="BC151" i="18"/>
  <c r="BB149" i="18"/>
  <c r="BB139" i="18"/>
  <c r="BC136" i="18"/>
  <c r="BB134" i="18"/>
  <c r="BD130" i="18"/>
  <c r="BD128" i="18"/>
  <c r="BC125" i="18"/>
  <c r="BD123" i="18"/>
  <c r="BD121" i="18"/>
  <c r="BC119" i="18"/>
  <c r="BB117" i="18"/>
  <c r="BB107" i="18"/>
  <c r="BC104" i="18"/>
  <c r="BB102" i="18"/>
  <c r="BD98" i="18"/>
  <c r="BD96" i="18"/>
  <c r="BD91" i="18"/>
  <c r="BB90" i="18"/>
  <c r="BD89" i="18"/>
  <c r="BC87" i="18"/>
  <c r="BB85" i="18"/>
  <c r="BB75" i="18"/>
  <c r="BC72" i="18"/>
  <c r="BB70" i="18"/>
  <c r="BD66" i="18"/>
  <c r="BD64" i="18"/>
  <c r="BD59" i="18"/>
  <c r="BB58" i="18"/>
  <c r="BD57" i="18"/>
  <c r="BC55" i="18"/>
  <c r="BB53" i="18"/>
  <c r="BC51" i="18"/>
  <c r="BD40" i="18"/>
  <c r="BB38" i="18"/>
  <c r="BA33" i="18"/>
  <c r="BD27" i="18"/>
  <c r="BA26" i="18"/>
  <c r="BD19" i="18"/>
  <c r="BA18" i="18"/>
  <c r="BA16" i="18"/>
  <c r="BD11" i="18"/>
  <c r="BA10" i="18"/>
  <c r="BD3" i="18"/>
  <c r="BB151" i="18"/>
  <c r="BA149" i="18"/>
  <c r="BA146" i="18"/>
  <c r="BA144" i="18"/>
  <c r="BC142" i="18"/>
  <c r="BC140" i="18"/>
  <c r="BB137" i="18"/>
  <c r="BA134" i="18"/>
  <c r="BA132" i="18"/>
  <c r="BB119" i="18"/>
  <c r="BA117" i="18"/>
  <c r="BA114" i="18"/>
  <c r="BA112" i="18"/>
  <c r="BC110" i="18"/>
  <c r="BC108" i="18"/>
  <c r="BB105" i="18"/>
  <c r="BA102" i="18"/>
  <c r="BA100" i="18"/>
  <c r="BB87" i="18"/>
  <c r="BA85" i="18"/>
  <c r="BA82" i="18"/>
  <c r="BA80" i="18"/>
  <c r="BC78" i="18"/>
  <c r="BC76" i="18"/>
  <c r="BB73" i="18"/>
  <c r="BA70" i="18"/>
  <c r="BA68" i="18"/>
  <c r="BB55" i="18"/>
  <c r="BA53" i="18"/>
  <c r="BB51" i="18"/>
  <c r="BC46" i="18"/>
  <c r="BC44" i="18"/>
  <c r="BD42" i="18"/>
  <c r="BD41" i="18"/>
  <c r="BA36" i="18"/>
  <c r="BC31" i="18"/>
  <c r="BB147" i="18"/>
  <c r="BC144" i="18"/>
  <c r="BB142" i="18"/>
  <c r="BD138" i="18"/>
  <c r="BD136" i="18"/>
  <c r="BD129" i="18"/>
  <c r="BC127" i="18"/>
  <c r="BB125" i="18"/>
  <c r="BB115" i="18"/>
  <c r="BC112" i="18"/>
  <c r="BB110" i="18"/>
  <c r="BD106" i="18"/>
  <c r="BD104" i="18"/>
  <c r="BD97" i="18"/>
  <c r="BC95" i="18"/>
  <c r="BB93" i="18"/>
  <c r="BB83" i="18"/>
  <c r="BC80" i="18"/>
  <c r="BB78" i="18"/>
  <c r="BD74" i="18"/>
  <c r="BD72" i="18"/>
  <c r="BD65" i="18"/>
  <c r="BC63" i="18"/>
  <c r="BB61" i="18"/>
  <c r="BD48" i="18"/>
  <c r="BB46" i="18"/>
  <c r="BA41" i="18"/>
  <c r="BD35" i="18"/>
  <c r="BB34" i="18"/>
  <c r="BB29" i="18"/>
  <c r="BC27" i="18"/>
  <c r="BA21" i="18"/>
  <c r="BC19" i="18"/>
  <c r="BA13" i="18"/>
  <c r="BC11" i="18"/>
  <c r="BA5" i="18"/>
  <c r="BC3" i="18"/>
  <c r="BC150" i="18"/>
  <c r="BC148" i="18"/>
  <c r="BB145" i="18"/>
  <c r="BA142" i="18"/>
  <c r="BA140" i="18"/>
  <c r="BB127" i="18"/>
  <c r="BA125" i="18"/>
  <c r="BA122" i="18"/>
  <c r="BA120" i="18"/>
  <c r="BC118" i="18"/>
  <c r="BC116" i="18"/>
  <c r="BB113" i="18"/>
  <c r="BA110" i="18"/>
  <c r="BA108" i="18"/>
  <c r="BB95" i="18"/>
  <c r="BA93" i="18"/>
  <c r="BA90" i="18"/>
  <c r="BA88" i="18"/>
  <c r="BC86" i="18"/>
  <c r="BC84" i="18"/>
  <c r="BB81" i="18"/>
  <c r="BA78" i="18"/>
  <c r="BA76" i="18"/>
  <c r="BB63" i="18"/>
  <c r="BA61" i="18"/>
  <c r="BA58" i="18"/>
  <c r="BA56" i="18"/>
  <c r="BC54" i="18"/>
  <c r="BC52" i="18"/>
  <c r="BD50" i="18"/>
  <c r="BD49" i="18"/>
  <c r="BA44" i="18"/>
  <c r="BC39" i="18"/>
  <c r="BA34" i="18"/>
  <c r="BA29" i="18"/>
  <c r="BB27" i="18"/>
  <c r="BD24" i="18"/>
  <c r="BB19" i="18"/>
  <c r="BD16" i="18"/>
  <c r="BB11" i="18"/>
  <c r="BD8" i="18"/>
  <c r="BB3" i="18"/>
  <c r="BD26" i="18"/>
  <c r="BD18" i="18"/>
  <c r="BD10" i="18"/>
  <c r="BD148" i="18"/>
  <c r="BD140" i="18"/>
  <c r="BD132" i="18"/>
  <c r="BD124" i="18"/>
  <c r="BD116" i="18"/>
  <c r="BD108" i="18"/>
  <c r="BD100" i="18"/>
  <c r="BD92" i="18"/>
  <c r="BD84" i="18"/>
  <c r="BD76" i="18"/>
  <c r="BD68" i="18"/>
  <c r="BD60" i="18"/>
  <c r="BD52" i="18"/>
  <c r="BD44" i="18"/>
  <c r="BD36" i="18"/>
  <c r="BD28" i="18"/>
  <c r="BA25" i="18"/>
  <c r="BA17" i="18"/>
  <c r="BA9" i="18"/>
  <c r="BD149" i="18"/>
  <c r="BD141" i="18"/>
  <c r="BD133" i="18"/>
  <c r="BD125" i="18"/>
  <c r="BD117" i="18"/>
  <c r="BD109" i="18"/>
  <c r="BD101" i="18"/>
  <c r="BD93" i="18"/>
  <c r="BD85" i="18"/>
  <c r="BD77" i="18"/>
  <c r="BD69" i="18"/>
  <c r="BD61" i="18"/>
  <c r="BD53" i="18"/>
  <c r="BD45" i="18"/>
  <c r="BD37" i="18"/>
  <c r="BD29" i="18"/>
  <c r="BD21" i="18"/>
  <c r="BD13" i="18"/>
  <c r="BD5" i="18"/>
  <c r="BD150" i="18"/>
  <c r="BD142" i="18"/>
  <c r="BD134" i="18"/>
  <c r="BD126" i="18"/>
  <c r="BD118" i="18"/>
  <c r="BD110" i="18"/>
  <c r="BD102" i="18"/>
  <c r="BD94" i="18"/>
  <c r="BD86" i="18"/>
  <c r="BD78" i="18"/>
  <c r="BD70" i="18"/>
  <c r="BD62" i="18"/>
  <c r="BD54" i="18"/>
  <c r="BD46" i="18"/>
  <c r="BD38" i="18"/>
  <c r="BD30" i="18"/>
  <c r="BD22" i="18"/>
  <c r="BD14" i="18"/>
  <c r="BD6" i="18"/>
  <c r="BD151" i="18"/>
  <c r="BD143" i="18"/>
  <c r="BD135" i="18"/>
  <c r="BD127" i="18"/>
  <c r="BD119" i="18"/>
  <c r="BD111" i="18"/>
  <c r="BD103" i="18"/>
  <c r="BD95" i="18"/>
  <c r="BD87" i="18"/>
  <c r="BD79" i="18"/>
  <c r="BD71" i="18"/>
  <c r="BD63" i="18"/>
  <c r="BD55" i="18"/>
  <c r="BD47" i="18"/>
  <c r="BD39" i="18"/>
  <c r="BD31" i="18"/>
  <c r="BD23" i="18"/>
  <c r="BD15" i="18"/>
  <c r="BD7" i="18"/>
  <c r="BD2" i="18"/>
  <c r="BA2" i="18"/>
  <c r="AS137" i="18"/>
  <c r="AS129" i="18"/>
  <c r="AS57" i="18"/>
  <c r="AS33" i="18"/>
  <c r="AI151" i="18"/>
  <c r="AK145" i="18"/>
  <c r="AR143" i="18"/>
  <c r="AJ140" i="18"/>
  <c r="AI135" i="18"/>
  <c r="AJ132" i="18"/>
  <c r="AT129" i="18"/>
  <c r="AS124" i="18"/>
  <c r="AT121" i="18"/>
  <c r="AI119" i="18"/>
  <c r="AS116" i="18"/>
  <c r="AK113" i="18"/>
  <c r="AI111" i="18"/>
  <c r="AJ108" i="18"/>
  <c r="AT105" i="18"/>
  <c r="AI103" i="18"/>
  <c r="AS92" i="18"/>
  <c r="AT89" i="18"/>
  <c r="AI87" i="18"/>
  <c r="AS84" i="18"/>
  <c r="AK81" i="18"/>
  <c r="AJ76" i="18"/>
  <c r="AI71" i="18"/>
  <c r="AJ68" i="18"/>
  <c r="AI63" i="18"/>
  <c r="AJ60" i="18"/>
  <c r="AK57" i="18"/>
  <c r="AI55" i="18"/>
  <c r="AJ52" i="18"/>
  <c r="AJ44" i="18"/>
  <c r="AK41" i="18"/>
  <c r="AJ36" i="18"/>
  <c r="AR31" i="18"/>
  <c r="AJ28" i="18"/>
  <c r="AK25" i="18"/>
  <c r="AT17" i="18"/>
  <c r="AI15" i="18"/>
  <c r="AA145" i="18"/>
  <c r="AS25" i="18"/>
  <c r="AT147" i="18"/>
  <c r="AR129" i="18"/>
  <c r="AT123" i="18"/>
  <c r="AR121" i="18"/>
  <c r="AT115" i="18"/>
  <c r="AR113" i="18"/>
  <c r="AT107" i="18"/>
  <c r="AT99" i="18"/>
  <c r="AT83" i="18"/>
  <c r="AS78" i="18"/>
  <c r="AT75" i="18"/>
  <c r="AR65" i="18"/>
  <c r="AR57" i="18"/>
  <c r="AT51" i="18"/>
  <c r="AR49" i="18"/>
  <c r="AS46" i="18"/>
  <c r="AT43" i="18"/>
  <c r="AU41" i="18"/>
  <c r="AS38" i="18"/>
  <c r="AR33" i="18"/>
  <c r="AS30" i="18"/>
  <c r="AT27" i="18"/>
  <c r="AR25" i="18"/>
  <c r="AS22" i="18"/>
  <c r="AT19" i="18"/>
  <c r="AU17" i="18"/>
  <c r="AT11" i="18"/>
  <c r="AS6" i="18"/>
  <c r="AU10" i="18"/>
  <c r="AU146" i="18"/>
  <c r="AU66" i="18"/>
  <c r="AT149" i="18"/>
  <c r="AR147" i="18"/>
  <c r="AS144" i="18"/>
  <c r="AT133" i="18"/>
  <c r="AT125" i="18"/>
  <c r="AU123" i="18"/>
  <c r="AT117" i="18"/>
  <c r="AR115" i="18"/>
  <c r="AS112" i="18"/>
  <c r="AT109" i="18"/>
  <c r="AR107" i="18"/>
  <c r="AS104" i="18"/>
  <c r="AR99" i="18"/>
  <c r="AS96" i="18"/>
  <c r="AR91" i="18"/>
  <c r="AS88" i="18"/>
  <c r="AR83" i="18"/>
  <c r="AT77" i="18"/>
  <c r="AT69" i="18"/>
  <c r="AS64" i="18"/>
  <c r="AR59" i="18"/>
  <c r="AS56" i="18"/>
  <c r="AR51" i="18"/>
  <c r="AT45" i="18"/>
  <c r="AS40" i="18"/>
  <c r="AS32" i="18"/>
  <c r="AS16" i="18"/>
  <c r="AS8" i="18"/>
  <c r="AU58" i="18"/>
  <c r="AJ137" i="18"/>
  <c r="AJ121" i="18"/>
  <c r="AS113" i="18"/>
  <c r="AS105" i="18"/>
  <c r="AJ97" i="18"/>
  <c r="AJ89" i="18"/>
  <c r="AS81" i="18"/>
  <c r="AJ73" i="18"/>
  <c r="AJ65" i="18"/>
  <c r="AJ57" i="18"/>
  <c r="AI52" i="18"/>
  <c r="AJ49" i="18"/>
  <c r="AJ41" i="18"/>
  <c r="AJ33" i="18"/>
  <c r="AK22" i="18"/>
  <c r="AJ17" i="18"/>
  <c r="AK14" i="18"/>
  <c r="AR144" i="18"/>
  <c r="AT138" i="18"/>
  <c r="AR136" i="18"/>
  <c r="AT130" i="18"/>
  <c r="AT122" i="18"/>
  <c r="AT114" i="18"/>
  <c r="AT106" i="18"/>
  <c r="AR96" i="18"/>
  <c r="AT82" i="18"/>
  <c r="AT66" i="18"/>
  <c r="AT58" i="18"/>
  <c r="AR48" i="18"/>
  <c r="AR40" i="18"/>
  <c r="AT34" i="18"/>
  <c r="AR32" i="18"/>
  <c r="AT26" i="18"/>
  <c r="AT18" i="18"/>
  <c r="AR8" i="18"/>
  <c r="AU138" i="18"/>
  <c r="AU98" i="18"/>
  <c r="AS130" i="18"/>
  <c r="AS122" i="18"/>
  <c r="AS114" i="18"/>
  <c r="AS106" i="18"/>
  <c r="AR101" i="18"/>
  <c r="AR93" i="18"/>
  <c r="AS74" i="18"/>
  <c r="AT71" i="18"/>
  <c r="AS66" i="18"/>
  <c r="AT63" i="18"/>
  <c r="AR53" i="18"/>
  <c r="AR45" i="18"/>
  <c r="AR37" i="18"/>
  <c r="AS34" i="18"/>
  <c r="AT31" i="18"/>
  <c r="AS26" i="18"/>
  <c r="AT23" i="18"/>
  <c r="AS18" i="18"/>
  <c r="AT15" i="18"/>
  <c r="AR13" i="18"/>
  <c r="AR5" i="18"/>
  <c r="AU90" i="18"/>
  <c r="AA115" i="18"/>
  <c r="AA83" i="18"/>
  <c r="AA51" i="18"/>
  <c r="AA27" i="18"/>
  <c r="AB8" i="18"/>
  <c r="Z6" i="18"/>
  <c r="AU114" i="18"/>
  <c r="AU82" i="18"/>
  <c r="AU26" i="18"/>
  <c r="AU106" i="18"/>
  <c r="AU34" i="18"/>
  <c r="AU18" i="18"/>
  <c r="AR151" i="18"/>
  <c r="AS148" i="18"/>
  <c r="AT145" i="18"/>
  <c r="AS140" i="18"/>
  <c r="AT137" i="18"/>
  <c r="AR127" i="18"/>
  <c r="AR119" i="18"/>
  <c r="AR111" i="18"/>
  <c r="AS108" i="18"/>
  <c r="AR103" i="18"/>
  <c r="AS100" i="18"/>
  <c r="AT97" i="18"/>
  <c r="AR95" i="18"/>
  <c r="AR87" i="18"/>
  <c r="AR79" i="18"/>
  <c r="AT73" i="18"/>
  <c r="AR71" i="18"/>
  <c r="AT65" i="18"/>
  <c r="AS52" i="18"/>
  <c r="AT49" i="18"/>
  <c r="AR47" i="18"/>
  <c r="AS44" i="18"/>
  <c r="AT41" i="18"/>
  <c r="AR39" i="18"/>
  <c r="AT33" i="18"/>
  <c r="AT25" i="18"/>
  <c r="AR23" i="18"/>
  <c r="AR15" i="18"/>
  <c r="AT9" i="18"/>
  <c r="AR7" i="18"/>
  <c r="AU88" i="18"/>
  <c r="AU80" i="18"/>
  <c r="AU56" i="18"/>
  <c r="AR145" i="18"/>
  <c r="AT139" i="18"/>
  <c r="AT131" i="18"/>
  <c r="AR105" i="18"/>
  <c r="AR97" i="18"/>
  <c r="AS94" i="18"/>
  <c r="AT91" i="18"/>
  <c r="AR89" i="18"/>
  <c r="AS86" i="18"/>
  <c r="AR81" i="18"/>
  <c r="AR73" i="18"/>
  <c r="AS70" i="18"/>
  <c r="AT67" i="18"/>
  <c r="AS62" i="18"/>
  <c r="AT59" i="18"/>
  <c r="AS54" i="18"/>
  <c r="AU25" i="18"/>
  <c r="AT141" i="18"/>
  <c r="AR139" i="18"/>
  <c r="AR123" i="18"/>
  <c r="AS120" i="18"/>
  <c r="AT101" i="18"/>
  <c r="AS80" i="18"/>
  <c r="AR75" i="18"/>
  <c r="AS72" i="18"/>
  <c r="AR67" i="18"/>
  <c r="AT61" i="18"/>
  <c r="AS48" i="18"/>
  <c r="AS24" i="18"/>
  <c r="AT146" i="18"/>
  <c r="AU120" i="18"/>
  <c r="AU112" i="18"/>
  <c r="AU72" i="18"/>
  <c r="AS150" i="18"/>
  <c r="AU139" i="18"/>
  <c r="AS138" i="18"/>
  <c r="AT135" i="18"/>
  <c r="AS133" i="18"/>
  <c r="AR131" i="18"/>
  <c r="AU128" i="18"/>
  <c r="AS127" i="18"/>
  <c r="AR125" i="18"/>
  <c r="AR122" i="18"/>
  <c r="AS115" i="18"/>
  <c r="AT113" i="18"/>
  <c r="AR112" i="18"/>
  <c r="AT110" i="18"/>
  <c r="AT108" i="18"/>
  <c r="AT104" i="18"/>
  <c r="AS102" i="18"/>
  <c r="AT100" i="18"/>
  <c r="AT94" i="18"/>
  <c r="AS89" i="18"/>
  <c r="AT88" i="18"/>
  <c r="AU85" i="18"/>
  <c r="AS83" i="18"/>
  <c r="AT81" i="18"/>
  <c r="AS77" i="18"/>
  <c r="AR74" i="18"/>
  <c r="AS71" i="18"/>
  <c r="AU64" i="18"/>
  <c r="AR55" i="18"/>
  <c r="AT53" i="18"/>
  <c r="AR52" i="18"/>
  <c r="AU49" i="18"/>
  <c r="AR46" i="18"/>
  <c r="AR38" i="18"/>
  <c r="AT29" i="18"/>
  <c r="AS27" i="18"/>
  <c r="AU21" i="18"/>
  <c r="AS17" i="18"/>
  <c r="AT14" i="18"/>
  <c r="AS12" i="18"/>
  <c r="AR6" i="18"/>
  <c r="AS2" i="18"/>
  <c r="AR150" i="18"/>
  <c r="AR148" i="18"/>
  <c r="AU137" i="18"/>
  <c r="AS135" i="18"/>
  <c r="AR133" i="18"/>
  <c r="AR130" i="18"/>
  <c r="AS128" i="18"/>
  <c r="AS123" i="18"/>
  <c r="AR120" i="18"/>
  <c r="AT118" i="18"/>
  <c r="AT116" i="18"/>
  <c r="AT112" i="18"/>
  <c r="AS110" i="18"/>
  <c r="AR102" i="18"/>
  <c r="AT92" i="18"/>
  <c r="AT86" i="18"/>
  <c r="AT80" i="18"/>
  <c r="AU77" i="18"/>
  <c r="AS75" i="18"/>
  <c r="AR72" i="18"/>
  <c r="AS69" i="18"/>
  <c r="AR66" i="18"/>
  <c r="AS63" i="18"/>
  <c r="AR44" i="18"/>
  <c r="AR34" i="18"/>
  <c r="AS31" i="18"/>
  <c r="AS29" i="18"/>
  <c r="AR27" i="18"/>
  <c r="AT24" i="18"/>
  <c r="AT20" i="18"/>
  <c r="AR17" i="18"/>
  <c r="AR12" i="18"/>
  <c r="AB4" i="14"/>
  <c r="AT2" i="18"/>
  <c r="AU147" i="18"/>
  <c r="AT143" i="18"/>
  <c r="AS141" i="18"/>
  <c r="AS136" i="18"/>
  <c r="AS132" i="18"/>
  <c r="AS131" i="18"/>
  <c r="AT126" i="18"/>
  <c r="AT124" i="18"/>
  <c r="AS121" i="18"/>
  <c r="AT120" i="18"/>
  <c r="AS118" i="18"/>
  <c r="AR110" i="18"/>
  <c r="AR108" i="18"/>
  <c r="AR100" i="18"/>
  <c r="AR94" i="18"/>
  <c r="AT84" i="18"/>
  <c r="AT78" i="18"/>
  <c r="AS76" i="18"/>
  <c r="AS73" i="18"/>
  <c r="AT72" i="18"/>
  <c r="AU69" i="18"/>
  <c r="AS67" i="18"/>
  <c r="AS61" i="18"/>
  <c r="AR58" i="18"/>
  <c r="AS55" i="18"/>
  <c r="AU48" i="18"/>
  <c r="AT37" i="18"/>
  <c r="AS35" i="18"/>
  <c r="AU33" i="18"/>
  <c r="AU29" i="18"/>
  <c r="AT22" i="18"/>
  <c r="AS20" i="18"/>
  <c r="AR14" i="18"/>
  <c r="AT5" i="18"/>
  <c r="AS3" i="18"/>
  <c r="AU145" i="18"/>
  <c r="AS143" i="18"/>
  <c r="AR141" i="18"/>
  <c r="AR138" i="18"/>
  <c r="AT134" i="18"/>
  <c r="AT132" i="18"/>
  <c r="AT128" i="18"/>
  <c r="AS126" i="18"/>
  <c r="AU122" i="18"/>
  <c r="AR118" i="18"/>
  <c r="AR116" i="18"/>
  <c r="AU107" i="18"/>
  <c r="AU97" i="18"/>
  <c r="AT93" i="18"/>
  <c r="AR92" i="18"/>
  <c r="AR86" i="18"/>
  <c r="AT76" i="18"/>
  <c r="AU74" i="18"/>
  <c r="AT70" i="18"/>
  <c r="AS68" i="18"/>
  <c r="AS65" i="18"/>
  <c r="AT64" i="18"/>
  <c r="AU61" i="18"/>
  <c r="AS59" i="18"/>
  <c r="AT57" i="18"/>
  <c r="AS53" i="18"/>
  <c r="AR50" i="18"/>
  <c r="AS47" i="18"/>
  <c r="AR42" i="18"/>
  <c r="AS39" i="18"/>
  <c r="AS37" i="18"/>
  <c r="AR35" i="18"/>
  <c r="AT32" i="18"/>
  <c r="AT28" i="18"/>
  <c r="AR20" i="18"/>
  <c r="AR10" i="18"/>
  <c r="AS7" i="18"/>
  <c r="AS5" i="18"/>
  <c r="AR3" i="18"/>
  <c r="AG41" i="17"/>
  <c r="AG25" i="17"/>
  <c r="AG17" i="17"/>
  <c r="AJ139" i="18"/>
  <c r="AJ131" i="18"/>
  <c r="AJ107" i="18"/>
  <c r="AJ75" i="18"/>
  <c r="AJ67" i="18"/>
  <c r="AT151" i="18"/>
  <c r="AS149" i="18"/>
  <c r="AS139" i="18"/>
  <c r="AT136" i="18"/>
  <c r="AS134" i="18"/>
  <c r="AU130" i="18"/>
  <c r="AR126" i="18"/>
  <c r="AR124" i="18"/>
  <c r="AU115" i="18"/>
  <c r="AU105" i="18"/>
  <c r="AT103" i="18"/>
  <c r="AU96" i="18"/>
  <c r="AU89" i="18"/>
  <c r="AT85" i="18"/>
  <c r="AR84" i="18"/>
  <c r="AR78" i="18"/>
  <c r="AT68" i="18"/>
  <c r="AT62" i="18"/>
  <c r="AS60" i="18"/>
  <c r="AT56" i="18"/>
  <c r="AU53" i="18"/>
  <c r="AS51" i="18"/>
  <c r="AS45" i="18"/>
  <c r="AS43" i="18"/>
  <c r="AU37" i="18"/>
  <c r="AT30" i="18"/>
  <c r="AS28" i="18"/>
  <c r="AR22" i="18"/>
  <c r="AT13" i="18"/>
  <c r="AS11" i="18"/>
  <c r="AU9" i="18"/>
  <c r="AU5" i="18"/>
  <c r="AS151" i="18"/>
  <c r="AR149" i="18"/>
  <c r="AR146" i="18"/>
  <c r="AT142" i="18"/>
  <c r="AT140" i="18"/>
  <c r="AR134" i="18"/>
  <c r="AR132" i="18"/>
  <c r="AU113" i="18"/>
  <c r="AT111" i="18"/>
  <c r="AS109" i="18"/>
  <c r="AU104" i="18"/>
  <c r="AS103" i="18"/>
  <c r="AS101" i="18"/>
  <c r="AR98" i="18"/>
  <c r="AS95" i="18"/>
  <c r="AR85" i="18"/>
  <c r="AU81" i="18"/>
  <c r="AR76" i="18"/>
  <c r="AR70" i="18"/>
  <c r="AT60" i="18"/>
  <c r="AT54" i="18"/>
  <c r="AS49" i="18"/>
  <c r="AT48" i="18"/>
  <c r="AU45" i="18"/>
  <c r="AR43" i="18"/>
  <c r="AT40" i="18"/>
  <c r="AT36" i="18"/>
  <c r="AR28" i="18"/>
  <c r="AR21" i="18"/>
  <c r="AR18" i="18"/>
  <c r="AS15" i="18"/>
  <c r="AS13" i="18"/>
  <c r="AR11" i="18"/>
  <c r="AT8" i="18"/>
  <c r="AT4" i="18"/>
  <c r="AB2" i="18"/>
  <c r="AB146" i="18"/>
  <c r="Z128" i="18"/>
  <c r="AB122" i="18"/>
  <c r="AB106" i="18"/>
  <c r="AB90" i="18"/>
  <c r="AB74" i="18"/>
  <c r="AB66" i="18"/>
  <c r="AB58" i="18"/>
  <c r="AB10" i="18"/>
  <c r="Z8" i="18"/>
  <c r="AS147" i="18"/>
  <c r="AT144" i="18"/>
  <c r="AS142" i="18"/>
  <c r="AR137" i="18"/>
  <c r="AU131" i="18"/>
  <c r="AU121" i="18"/>
  <c r="AT119" i="18"/>
  <c r="AS117" i="18"/>
  <c r="AS111" i="18"/>
  <c r="AR109" i="18"/>
  <c r="AR106" i="18"/>
  <c r="AU101" i="18"/>
  <c r="AS99" i="18"/>
  <c r="AS93" i="18"/>
  <c r="AR90" i="18"/>
  <c r="AS87" i="18"/>
  <c r="AR77" i="18"/>
  <c r="AU73" i="18"/>
  <c r="AR68" i="18"/>
  <c r="AU65" i="18"/>
  <c r="AR62" i="18"/>
  <c r="AT52" i="18"/>
  <c r="AU50" i="18"/>
  <c r="AT46" i="18"/>
  <c r="AU42" i="18"/>
  <c r="AS41" i="18"/>
  <c r="AT38" i="18"/>
  <c r="AS36" i="18"/>
  <c r="AR30" i="18"/>
  <c r="AT21" i="18"/>
  <c r="AS19" i="18"/>
  <c r="AU13" i="18"/>
  <c r="AT6" i="18"/>
  <c r="AS4" i="18"/>
  <c r="AT150" i="18"/>
  <c r="AT148" i="18"/>
  <c r="AS145" i="18"/>
  <c r="AR142" i="18"/>
  <c r="AR140" i="18"/>
  <c r="AR135" i="18"/>
  <c r="AU129" i="18"/>
  <c r="AT127" i="18"/>
  <c r="AS125" i="18"/>
  <c r="AS119" i="18"/>
  <c r="AR117" i="18"/>
  <c r="AR114" i="18"/>
  <c r="AS107" i="18"/>
  <c r="AT102" i="18"/>
  <c r="AS97" i="18"/>
  <c r="AT96" i="18"/>
  <c r="AU93" i="18"/>
  <c r="AS91" i="18"/>
  <c r="AS85" i="18"/>
  <c r="AR82" i="18"/>
  <c r="AS79" i="18"/>
  <c r="AR63" i="18"/>
  <c r="AR60" i="18"/>
  <c r="AS58" i="18"/>
  <c r="AU57" i="18"/>
  <c r="AR54" i="18"/>
  <c r="AT44" i="18"/>
  <c r="AR36" i="18"/>
  <c r="AR26" i="18"/>
  <c r="AS23" i="18"/>
  <c r="AS21" i="18"/>
  <c r="AR19" i="18"/>
  <c r="AT16" i="18"/>
  <c r="AT12" i="18"/>
  <c r="AT10" i="18"/>
  <c r="AR4" i="18"/>
  <c r="AU99" i="18"/>
  <c r="AU91" i="18"/>
  <c r="AU83" i="18"/>
  <c r="AU75" i="18"/>
  <c r="AU67" i="18"/>
  <c r="AU59" i="18"/>
  <c r="AU51" i="18"/>
  <c r="AU43" i="18"/>
  <c r="AU35" i="18"/>
  <c r="AU27" i="18"/>
  <c r="AU19" i="18"/>
  <c r="AU11" i="18"/>
  <c r="AU3" i="18"/>
  <c r="AU148" i="18"/>
  <c r="AU140" i="18"/>
  <c r="AU132" i="18"/>
  <c r="AU124" i="18"/>
  <c r="AU116" i="18"/>
  <c r="AU108" i="18"/>
  <c r="AU100" i="18"/>
  <c r="AU92" i="18"/>
  <c r="AU84" i="18"/>
  <c r="AU76" i="18"/>
  <c r="AU68" i="18"/>
  <c r="AU60" i="18"/>
  <c r="AU52" i="18"/>
  <c r="AU44" i="18"/>
  <c r="AU36" i="18"/>
  <c r="AU28" i="18"/>
  <c r="AU20" i="18"/>
  <c r="AU12" i="18"/>
  <c r="AU4" i="18"/>
  <c r="AU149" i="18"/>
  <c r="AU141" i="18"/>
  <c r="AU133" i="18"/>
  <c r="AU125" i="18"/>
  <c r="AU117" i="18"/>
  <c r="AU109" i="18"/>
  <c r="AU150" i="18"/>
  <c r="AU142" i="18"/>
  <c r="AU134" i="18"/>
  <c r="AU126" i="18"/>
  <c r="AU118" i="18"/>
  <c r="AU110" i="18"/>
  <c r="AU102" i="18"/>
  <c r="AU94" i="18"/>
  <c r="AU86" i="18"/>
  <c r="AU78" i="18"/>
  <c r="AU70" i="18"/>
  <c r="AU62" i="18"/>
  <c r="AU54" i="18"/>
  <c r="AU46" i="18"/>
  <c r="AU38" i="18"/>
  <c r="AU30" i="18"/>
  <c r="AU22" i="18"/>
  <c r="AU14" i="18"/>
  <c r="AU6" i="18"/>
  <c r="AU151" i="18"/>
  <c r="AU143" i="18"/>
  <c r="AU135" i="18"/>
  <c r="AU127" i="18"/>
  <c r="AU119" i="18"/>
  <c r="AU111" i="18"/>
  <c r="AU103" i="18"/>
  <c r="AU95" i="18"/>
  <c r="AU87" i="18"/>
  <c r="AU79" i="18"/>
  <c r="AU71" i="18"/>
  <c r="AU63" i="18"/>
  <c r="AU55" i="18"/>
  <c r="AU47" i="18"/>
  <c r="AU39" i="18"/>
  <c r="AU31" i="18"/>
  <c r="AU23" i="18"/>
  <c r="AU15" i="18"/>
  <c r="AU7" i="18"/>
  <c r="AU144" i="18"/>
  <c r="AU136" i="18"/>
  <c r="AU40" i="18"/>
  <c r="AU32" i="18"/>
  <c r="AU24" i="18"/>
  <c r="AU16" i="18"/>
  <c r="AU8" i="18"/>
  <c r="AU2" i="18"/>
  <c r="AR2" i="18"/>
  <c r="AA120" i="18"/>
  <c r="AL115" i="18"/>
  <c r="AA112" i="18"/>
  <c r="AL107" i="18"/>
  <c r="AA104" i="18"/>
  <c r="AC91" i="18"/>
  <c r="AA88" i="18"/>
  <c r="AA56" i="18"/>
  <c r="AC19" i="18"/>
  <c r="AA16" i="18"/>
  <c r="AB121" i="18"/>
  <c r="AB105" i="18"/>
  <c r="Z137" i="18"/>
  <c r="AG138" i="17"/>
  <c r="AG130" i="17"/>
  <c r="AG98" i="17"/>
  <c r="AG82" i="17"/>
  <c r="AG42" i="17"/>
  <c r="AG18" i="17"/>
  <c r="AH15" i="17"/>
  <c r="AG10" i="17"/>
  <c r="AH7" i="17"/>
  <c r="AF5" i="17"/>
  <c r="X138" i="17"/>
  <c r="X106" i="17"/>
  <c r="AI7" i="18"/>
  <c r="W143" i="17"/>
  <c r="X113" i="17"/>
  <c r="W139" i="17"/>
  <c r="X120" i="17"/>
  <c r="W91" i="17"/>
  <c r="W2" i="17"/>
  <c r="AB148" i="18"/>
  <c r="Z138" i="18"/>
  <c r="Z90" i="18"/>
  <c r="AA23" i="18"/>
  <c r="AB4" i="18"/>
  <c r="W115" i="17"/>
  <c r="X112" i="17"/>
  <c r="Y109" i="17"/>
  <c r="X80" i="17"/>
  <c r="Y77" i="17"/>
  <c r="Y53" i="17"/>
  <c r="X24" i="17"/>
  <c r="W19" i="17"/>
  <c r="X16" i="17"/>
  <c r="Y131" i="17"/>
  <c r="W119" i="17"/>
  <c r="W111" i="17"/>
  <c r="X108" i="17"/>
  <c r="W105" i="17"/>
  <c r="AH139" i="17"/>
  <c r="AH123" i="17"/>
  <c r="X114" i="17"/>
  <c r="X2" i="17"/>
  <c r="X136" i="17"/>
  <c r="Y125" i="17"/>
  <c r="Y115" i="17"/>
  <c r="W113" i="17"/>
  <c r="W47" i="17"/>
  <c r="X36" i="17"/>
  <c r="AK147" i="18"/>
  <c r="AI145" i="18"/>
  <c r="AB139" i="18"/>
  <c r="AI129" i="18"/>
  <c r="AK123" i="18"/>
  <c r="AK115" i="18"/>
  <c r="AI113" i="18"/>
  <c r="AI105" i="18"/>
  <c r="AK99" i="18"/>
  <c r="AI97" i="18"/>
  <c r="Z89" i="18"/>
  <c r="AK83" i="18"/>
  <c r="AI81" i="18"/>
  <c r="Z73" i="18"/>
  <c r="AB67" i="18"/>
  <c r="Z65" i="18"/>
  <c r="AB59" i="18"/>
  <c r="Z57" i="18"/>
  <c r="AK51" i="18"/>
  <c r="AI49" i="18"/>
  <c r="AK43" i="18"/>
  <c r="AI33" i="18"/>
  <c r="Z25" i="18"/>
  <c r="AK11" i="18"/>
  <c r="Z9" i="18"/>
  <c r="AK3" i="18"/>
  <c r="AB129" i="18"/>
  <c r="Z63" i="18"/>
  <c r="Y138" i="17"/>
  <c r="W136" i="17"/>
  <c r="X133" i="17"/>
  <c r="AA129" i="18"/>
  <c r="AA121" i="18"/>
  <c r="AA97" i="18"/>
  <c r="Y146" i="17"/>
  <c r="W103" i="17"/>
  <c r="X92" i="17"/>
  <c r="Y145" i="17"/>
  <c r="S3" i="13"/>
  <c r="Z124" i="17"/>
  <c r="Z84" i="17"/>
  <c r="Z76" i="17"/>
  <c r="Z68" i="17"/>
  <c r="Z60" i="17"/>
  <c r="Y101" i="17"/>
  <c r="Z99" i="17"/>
  <c r="X96" i="17"/>
  <c r="Y93" i="17"/>
  <c r="AK130" i="18"/>
  <c r="AI104" i="18"/>
  <c r="AI72" i="18"/>
  <c r="AI64" i="18"/>
  <c r="AI56" i="18"/>
  <c r="AK50" i="18"/>
  <c r="AJ45" i="18"/>
  <c r="AJ37" i="18"/>
  <c r="AK34" i="18"/>
  <c r="AI24" i="18"/>
  <c r="AI16" i="18"/>
  <c r="AJ13" i="18"/>
  <c r="Z2" i="18"/>
  <c r="AA147" i="18"/>
  <c r="AA139" i="18"/>
  <c r="AA131" i="18"/>
  <c r="Y98" i="17"/>
  <c r="AF151" i="17"/>
  <c r="AH105" i="17"/>
  <c r="AH41" i="17"/>
  <c r="Q7" i="13"/>
  <c r="AD92" i="14"/>
  <c r="Z146" i="17"/>
  <c r="AI138" i="17"/>
  <c r="Z130" i="17"/>
  <c r="AI114" i="17"/>
  <c r="Z106" i="17"/>
  <c r="Z98" i="17"/>
  <c r="AI58" i="17"/>
  <c r="Z50" i="17"/>
  <c r="AI18" i="17"/>
  <c r="AI10" i="17"/>
  <c r="X144" i="17"/>
  <c r="X137" i="17"/>
  <c r="Z132" i="17"/>
  <c r="Y129" i="17"/>
  <c r="W127" i="17"/>
  <c r="W107" i="17"/>
  <c r="Y68" i="17"/>
  <c r="Z66" i="17"/>
  <c r="Y34" i="17"/>
  <c r="W32" i="17"/>
  <c r="X29" i="17"/>
  <c r="AB131" i="18"/>
  <c r="Z121" i="18"/>
  <c r="Z143" i="18"/>
  <c r="AB132" i="18"/>
  <c r="Z130" i="18"/>
  <c r="AA122" i="18"/>
  <c r="AB36" i="14"/>
  <c r="U30" i="14"/>
  <c r="AB12" i="14"/>
  <c r="S69" i="14"/>
  <c r="T42" i="14"/>
  <c r="W151" i="17"/>
  <c r="X148" i="17"/>
  <c r="X116" i="17"/>
  <c r="Y113" i="17"/>
  <c r="AH97" i="17"/>
  <c r="AH89" i="17"/>
  <c r="AF79" i="17"/>
  <c r="AH73" i="17"/>
  <c r="AF63" i="17"/>
  <c r="AH49" i="17"/>
  <c r="W39" i="17"/>
  <c r="AH33" i="17"/>
  <c r="W31" i="17"/>
  <c r="X28" i="17"/>
  <c r="AH25" i="17"/>
  <c r="X20" i="17"/>
  <c r="AF7" i="17"/>
  <c r="W144" i="17"/>
  <c r="Y141" i="17"/>
  <c r="X129" i="17"/>
  <c r="Y121" i="17"/>
  <c r="W114" i="17"/>
  <c r="X104" i="17"/>
  <c r="W97" i="17"/>
  <c r="W87" i="17"/>
  <c r="W71" i="17"/>
  <c r="Z148" i="18"/>
  <c r="AB137" i="18"/>
  <c r="AB108" i="18"/>
  <c r="AA58" i="18"/>
  <c r="AB55" i="18"/>
  <c r="Z53" i="18"/>
  <c r="AA50" i="18"/>
  <c r="AA10" i="18"/>
  <c r="AL19" i="18"/>
  <c r="AC42" i="20"/>
  <c r="AD99" i="14"/>
  <c r="AC94" i="14"/>
  <c r="AD91" i="14"/>
  <c r="AD75" i="14"/>
  <c r="AD59" i="14"/>
  <c r="AC54" i="14"/>
  <c r="AC46" i="14"/>
  <c r="AD43" i="14"/>
  <c r="AD35" i="14"/>
  <c r="AC30" i="14"/>
  <c r="AC22" i="14"/>
  <c r="AD19" i="14"/>
  <c r="AB17" i="14"/>
  <c r="AG129" i="17"/>
  <c r="Z116" i="17"/>
  <c r="Z108" i="17"/>
  <c r="AG97" i="17"/>
  <c r="AG81" i="17"/>
  <c r="AG65" i="17"/>
  <c r="AG57" i="17"/>
  <c r="X49" i="17"/>
  <c r="Z20" i="17"/>
  <c r="Z12" i="17"/>
  <c r="X121" i="17"/>
  <c r="Z104" i="17"/>
  <c r="Y10" i="17"/>
  <c r="AA2" i="18"/>
  <c r="AC147" i="18"/>
  <c r="AC123" i="18"/>
  <c r="AA137" i="18"/>
  <c r="Z119" i="18"/>
  <c r="AB20" i="18"/>
  <c r="AF129" i="17"/>
  <c r="AH115" i="17"/>
  <c r="AF113" i="17"/>
  <c r="AH107" i="17"/>
  <c r="Y51" i="17"/>
  <c r="W49" i="17"/>
  <c r="Y123" i="17"/>
  <c r="W121" i="17"/>
  <c r="Y75" i="17"/>
  <c r="U101" i="14"/>
  <c r="T96" i="14"/>
  <c r="U85" i="14"/>
  <c r="T80" i="14"/>
  <c r="S75" i="14"/>
  <c r="U69" i="14"/>
  <c r="S59" i="14"/>
  <c r="AD7" i="14"/>
  <c r="Z147" i="17"/>
  <c r="AI139" i="17"/>
  <c r="Y133" i="17"/>
  <c r="Z131" i="17"/>
  <c r="X128" i="17"/>
  <c r="Z123" i="17"/>
  <c r="Z43" i="17"/>
  <c r="Z35" i="17"/>
  <c r="X145" i="17"/>
  <c r="X140" i="17"/>
  <c r="Y135" i="17"/>
  <c r="Y130" i="17"/>
  <c r="W128" i="17"/>
  <c r="Y17" i="17"/>
  <c r="AH144" i="17"/>
  <c r="AI146" i="18"/>
  <c r="AK132" i="18"/>
  <c r="AI130" i="18"/>
  <c r="AK124" i="18"/>
  <c r="AI122" i="18"/>
  <c r="AI114" i="18"/>
  <c r="AK100" i="18"/>
  <c r="AI98" i="18"/>
  <c r="AI82" i="18"/>
  <c r="AB128" i="18"/>
  <c r="Z126" i="18"/>
  <c r="AB112" i="18"/>
  <c r="AB91" i="18"/>
  <c r="AB83" i="18"/>
  <c r="AK97" i="18"/>
  <c r="T104" i="14"/>
  <c r="S99" i="14"/>
  <c r="U93" i="14"/>
  <c r="T88" i="14"/>
  <c r="U77" i="14"/>
  <c r="T72" i="14"/>
  <c r="S35" i="14"/>
  <c r="AW25" i="15"/>
  <c r="R3" i="13"/>
  <c r="X3" i="17"/>
  <c r="Z140" i="17"/>
  <c r="X130" i="17"/>
  <c r="W125" i="17"/>
  <c r="Y117" i="17"/>
  <c r="X100" i="17"/>
  <c r="Z58" i="17"/>
  <c r="AB97" i="18"/>
  <c r="AB73" i="18"/>
  <c r="AB65" i="18"/>
  <c r="Z23" i="18"/>
  <c r="AB9" i="18"/>
  <c r="AA146" i="18"/>
  <c r="AB72" i="18"/>
  <c r="AA67" i="18"/>
  <c r="X146" i="17"/>
  <c r="W3" i="17"/>
  <c r="W147" i="17"/>
  <c r="Z139" i="17"/>
  <c r="Y137" i="17"/>
  <c r="X132" i="17"/>
  <c r="X127" i="17"/>
  <c r="X122" i="17"/>
  <c r="Y114" i="17"/>
  <c r="X82" i="17"/>
  <c r="Y45" i="17"/>
  <c r="W9" i="17"/>
  <c r="X6" i="17"/>
  <c r="AG149" i="17"/>
  <c r="AH146" i="17"/>
  <c r="AH122" i="17"/>
  <c r="AG96" i="17"/>
  <c r="AL92" i="18"/>
  <c r="AB140" i="18"/>
  <c r="Y58" i="20"/>
  <c r="AB58" i="20" s="1"/>
  <c r="Z100" i="20"/>
  <c r="AC100" i="20" s="1"/>
  <c r="Z101" i="20"/>
  <c r="AE101" i="20" s="1"/>
  <c r="Z82" i="20"/>
  <c r="AC82" i="20" s="1"/>
  <c r="Z18" i="20"/>
  <c r="AC18" i="20" s="1"/>
  <c r="AB51" i="20"/>
  <c r="Y34" i="20"/>
  <c r="AB34" i="20" s="1"/>
  <c r="Z58" i="20"/>
  <c r="AC58" i="20" s="1"/>
  <c r="AA82" i="20"/>
  <c r="Z98" i="20"/>
  <c r="AC98" i="20" s="1"/>
  <c r="Y7" i="20"/>
  <c r="AE7" i="20" s="1"/>
  <c r="Y10" i="20"/>
  <c r="Z34" i="20"/>
  <c r="S38" i="20"/>
  <c r="Y71" i="20"/>
  <c r="AB71" i="20" s="1"/>
  <c r="Y74" i="20"/>
  <c r="AB74" i="20" s="1"/>
  <c r="AA98" i="20"/>
  <c r="AD98" i="20" s="1"/>
  <c r="AA18" i="20"/>
  <c r="AD18" i="20" s="1"/>
  <c r="Z10" i="20"/>
  <c r="AC10" i="20" s="1"/>
  <c r="Y50" i="20"/>
  <c r="Y23" i="20"/>
  <c r="Y26" i="20"/>
  <c r="AB26" i="20" s="1"/>
  <c r="Z47" i="20"/>
  <c r="AE47" i="20" s="1"/>
  <c r="Z50" i="20"/>
  <c r="AC50" i="20" s="1"/>
  <c r="AA74" i="20"/>
  <c r="AD74" i="20" s="1"/>
  <c r="Y87" i="20"/>
  <c r="AB87" i="20" s="1"/>
  <c r="Y90" i="20"/>
  <c r="AB90" i="20" s="1"/>
  <c r="Z23" i="20"/>
  <c r="AC23" i="20" s="1"/>
  <c r="Z26" i="20"/>
  <c r="AC26" i="20" s="1"/>
  <c r="S30" i="20"/>
  <c r="Y63" i="20"/>
  <c r="AB63" i="20" s="1"/>
  <c r="Y66" i="20"/>
  <c r="AB66" i="20" s="1"/>
  <c r="Z87" i="20"/>
  <c r="AC87" i="20" s="1"/>
  <c r="Z90" i="20"/>
  <c r="AC90" i="20" s="1"/>
  <c r="Y39" i="20"/>
  <c r="AB39" i="20" s="1"/>
  <c r="Y42" i="20"/>
  <c r="AE42" i="20" s="1"/>
  <c r="Z63" i="20"/>
  <c r="AC63" i="20" s="1"/>
  <c r="Z66" i="20"/>
  <c r="AC66" i="20" s="1"/>
  <c r="AB43" i="20"/>
  <c r="Y100" i="20"/>
  <c r="Y9" i="20"/>
  <c r="AB9" i="20" s="1"/>
  <c r="Y17" i="20"/>
  <c r="AB17" i="20" s="1"/>
  <c r="Y25" i="20"/>
  <c r="AB25" i="20" s="1"/>
  <c r="Y33" i="20"/>
  <c r="AB33" i="20" s="1"/>
  <c r="Y41" i="20"/>
  <c r="AB41" i="20" s="1"/>
  <c r="Y49" i="20"/>
  <c r="AB49" i="20" s="1"/>
  <c r="Y57" i="20"/>
  <c r="Y65" i="20"/>
  <c r="AB65" i="20" s="1"/>
  <c r="Y73" i="20"/>
  <c r="AB73" i="20" s="1"/>
  <c r="Y81" i="20"/>
  <c r="AB81" i="20" s="1"/>
  <c r="Y89" i="20"/>
  <c r="AB89" i="20" s="1"/>
  <c r="Y97" i="20"/>
  <c r="AB97" i="20" s="1"/>
  <c r="Z9" i="20"/>
  <c r="AC9" i="20" s="1"/>
  <c r="Z17" i="20"/>
  <c r="AC17" i="20" s="1"/>
  <c r="Z25" i="20"/>
  <c r="AC25" i="20" s="1"/>
  <c r="Z33" i="20"/>
  <c r="AC33" i="20" s="1"/>
  <c r="Z41" i="20"/>
  <c r="AC41" i="20" s="1"/>
  <c r="Z49" i="20"/>
  <c r="AC49" i="20" s="1"/>
  <c r="Z57" i="20"/>
  <c r="AC57" i="20" s="1"/>
  <c r="Z65" i="20"/>
  <c r="AC65" i="20" s="1"/>
  <c r="Z73" i="20"/>
  <c r="Z81" i="20"/>
  <c r="AC81" i="20" s="1"/>
  <c r="Z89" i="20"/>
  <c r="AC89" i="20" s="1"/>
  <c r="Z97" i="20"/>
  <c r="AC97" i="20" s="1"/>
  <c r="Y2" i="20"/>
  <c r="Z2" i="20"/>
  <c r="AC2" i="20" s="1"/>
  <c r="S57" i="20"/>
  <c r="U63" i="20"/>
  <c r="AD40" i="20"/>
  <c r="AB3" i="20"/>
  <c r="AB27" i="20"/>
  <c r="AB8" i="20"/>
  <c r="T29" i="20"/>
  <c r="AD95" i="20"/>
  <c r="U43" i="20"/>
  <c r="AD56" i="20"/>
  <c r="U42" i="20"/>
  <c r="AD45" i="20"/>
  <c r="T66" i="20"/>
  <c r="T69" i="20"/>
  <c r="U73" i="20"/>
  <c r="U76" i="20"/>
  <c r="T77" i="20"/>
  <c r="U84" i="20"/>
  <c r="T85" i="20"/>
  <c r="T10" i="20"/>
  <c r="T33" i="20"/>
  <c r="T45" i="20"/>
  <c r="T53" i="20"/>
  <c r="S54" i="20"/>
  <c r="U55" i="20"/>
  <c r="S69" i="20"/>
  <c r="T87" i="20"/>
  <c r="AD51" i="20"/>
  <c r="AC52" i="20"/>
  <c r="U64" i="20"/>
  <c r="S66" i="20"/>
  <c r="AD42" i="20"/>
  <c r="AD50" i="20"/>
  <c r="AB52" i="20"/>
  <c r="AD57" i="20"/>
  <c r="S2" i="20"/>
  <c r="AD80" i="20"/>
  <c r="T2" i="20"/>
  <c r="U78" i="20"/>
  <c r="AB70" i="20"/>
  <c r="U79" i="20"/>
  <c r="T88" i="20"/>
  <c r="AD9" i="20"/>
  <c r="AB88" i="20"/>
  <c r="AD94" i="20"/>
  <c r="U54" i="20"/>
  <c r="AD63" i="20"/>
  <c r="AC64" i="20"/>
  <c r="T67" i="20"/>
  <c r="AC70" i="20"/>
  <c r="AB72" i="20"/>
  <c r="AD65" i="20"/>
  <c r="AD72" i="20"/>
  <c r="U16" i="20"/>
  <c r="U24" i="20"/>
  <c r="S26" i="20"/>
  <c r="U31" i="20"/>
  <c r="T32" i="20"/>
  <c r="U39" i="20"/>
  <c r="U71" i="20"/>
  <c r="AD81" i="20"/>
  <c r="AD60" i="20"/>
  <c r="T64" i="20"/>
  <c r="S65" i="20"/>
  <c r="AD39" i="20"/>
  <c r="S58" i="20"/>
  <c r="T96" i="20"/>
  <c r="T13" i="20"/>
  <c r="S14" i="20"/>
  <c r="AD14" i="20"/>
  <c r="AC15" i="20"/>
  <c r="U20" i="20"/>
  <c r="T21" i="20"/>
  <c r="S22" i="20"/>
  <c r="AE24" i="20"/>
  <c r="T40" i="20"/>
  <c r="U82" i="20"/>
  <c r="AD13" i="20"/>
  <c r="AC14" i="20"/>
  <c r="AB15" i="20"/>
  <c r="AD15" i="20"/>
  <c r="AC16" i="20"/>
  <c r="U18" i="20"/>
  <c r="T19" i="20"/>
  <c r="V23" i="20"/>
  <c r="AD23" i="20"/>
  <c r="T41" i="20"/>
  <c r="U47" i="20"/>
  <c r="AC53" i="20"/>
  <c r="U62" i="20"/>
  <c r="AC67" i="20"/>
  <c r="AB80" i="20"/>
  <c r="AB82" i="20"/>
  <c r="U83" i="20"/>
  <c r="T84" i="20"/>
  <c r="S85" i="20"/>
  <c r="AD86" i="20"/>
  <c r="T5" i="20"/>
  <c r="S9" i="20"/>
  <c r="U11" i="20"/>
  <c r="S13" i="20"/>
  <c r="AD16" i="20"/>
  <c r="U48" i="20"/>
  <c r="T49" i="20"/>
  <c r="T80" i="20"/>
  <c r="U87" i="20"/>
  <c r="AC88" i="20"/>
  <c r="AB4" i="20"/>
  <c r="AB11" i="20"/>
  <c r="AB19" i="20"/>
  <c r="AD32" i="20"/>
  <c r="U44" i="20"/>
  <c r="AD3" i="20"/>
  <c r="AD10" i="20"/>
  <c r="AC11" i="20"/>
  <c r="AD26" i="20"/>
  <c r="AB28" i="20"/>
  <c r="AD31" i="20"/>
  <c r="AD33" i="20"/>
  <c r="AB35" i="20"/>
  <c r="AD53" i="20"/>
  <c r="U60" i="20"/>
  <c r="T61" i="20"/>
  <c r="T72" i="20"/>
  <c r="T79" i="20"/>
  <c r="S80" i="20"/>
  <c r="U86" i="20"/>
  <c r="S88" i="20"/>
  <c r="U94" i="20"/>
  <c r="T95" i="20"/>
  <c r="S96" i="20"/>
  <c r="AC5" i="20"/>
  <c r="AD27" i="20"/>
  <c r="AC28" i="20"/>
  <c r="AD41" i="20"/>
  <c r="AD48" i="20"/>
  <c r="AE64" i="20"/>
  <c r="AD77" i="20"/>
  <c r="AE78" i="20"/>
  <c r="AC32" i="20"/>
  <c r="AD21" i="20"/>
  <c r="AD28" i="20"/>
  <c r="AD37" i="20"/>
  <c r="AC38" i="20"/>
  <c r="U40" i="20"/>
  <c r="AC46" i="20"/>
  <c r="AD47" i="20"/>
  <c r="AD71" i="20"/>
  <c r="T74" i="20"/>
  <c r="AD87" i="20"/>
  <c r="T89" i="20"/>
  <c r="AE95" i="20"/>
  <c r="U8" i="20"/>
  <c r="T9" i="20"/>
  <c r="U12" i="20"/>
  <c r="U19" i="20"/>
  <c r="T20" i="20"/>
  <c r="T26" i="20"/>
  <c r="S50" i="20"/>
  <c r="T59" i="20"/>
  <c r="AD61" i="20"/>
  <c r="AC62" i="20"/>
  <c r="U69" i="20"/>
  <c r="U80" i="20"/>
  <c r="V81" i="20"/>
  <c r="T90" i="20"/>
  <c r="U9" i="20"/>
  <c r="S10" i="20"/>
  <c r="U26" i="20"/>
  <c r="T37" i="20"/>
  <c r="U41" i="20"/>
  <c r="AD43" i="20"/>
  <c r="T56" i="20"/>
  <c r="T60" i="20"/>
  <c r="T65" i="20"/>
  <c r="AD67" i="20"/>
  <c r="AC68" i="20"/>
  <c r="U70" i="20"/>
  <c r="AC72" i="20"/>
  <c r="AD73" i="20"/>
  <c r="AD78" i="20"/>
  <c r="AB79" i="20"/>
  <c r="AC79" i="20"/>
  <c r="AD83" i="20"/>
  <c r="AC84" i="20"/>
  <c r="T91" i="20"/>
  <c r="T97" i="20"/>
  <c r="AD2" i="20"/>
  <c r="U3" i="20"/>
  <c r="T4" i="20"/>
  <c r="S11" i="20"/>
  <c r="AD11" i="20"/>
  <c r="AB18" i="20"/>
  <c r="AD25" i="20"/>
  <c r="AD29" i="20"/>
  <c r="AC35" i="20"/>
  <c r="AC44" i="20"/>
  <c r="T46" i="20"/>
  <c r="U50" i="20"/>
  <c r="U56" i="20"/>
  <c r="AB59" i="20"/>
  <c r="S62" i="20"/>
  <c r="AD68" i="20"/>
  <c r="AD79" i="20"/>
  <c r="AC80" i="20"/>
  <c r="U81" i="20"/>
  <c r="V82" i="20"/>
  <c r="AD84" i="20"/>
  <c r="AC85" i="20"/>
  <c r="AD88" i="20"/>
  <c r="AC95" i="20"/>
  <c r="AB96" i="20"/>
  <c r="T98" i="20"/>
  <c r="U4" i="20"/>
  <c r="U6" i="20"/>
  <c r="T7" i="20"/>
  <c r="S8" i="20"/>
  <c r="AD8" i="20"/>
  <c r="U10" i="20"/>
  <c r="U15" i="20"/>
  <c r="T16" i="20"/>
  <c r="AC20" i="20"/>
  <c r="AD24" i="20"/>
  <c r="T25" i="20"/>
  <c r="U27" i="20"/>
  <c r="AE31" i="20"/>
  <c r="S42" i="20"/>
  <c r="AD49" i="20"/>
  <c r="U51" i="20"/>
  <c r="T57" i="20"/>
  <c r="U77" i="20"/>
  <c r="U95" i="20"/>
  <c r="AC96" i="20"/>
  <c r="T99" i="20"/>
  <c r="AC3" i="20"/>
  <c r="U33" i="20"/>
  <c r="S34" i="20"/>
  <c r="AD36" i="20"/>
  <c r="AC37" i="20"/>
  <c r="AC56" i="20"/>
  <c r="AD64" i="20"/>
  <c r="AD70" i="20"/>
  <c r="AD90" i="20"/>
  <c r="AD96" i="20"/>
  <c r="AE4" i="20"/>
  <c r="V6" i="20"/>
  <c r="U7" i="20"/>
  <c r="T8" i="20"/>
  <c r="U14" i="20"/>
  <c r="T15" i="20"/>
  <c r="V17" i="20"/>
  <c r="V25" i="20"/>
  <c r="V41" i="20"/>
  <c r="S41" i="20"/>
  <c r="AE48" i="20"/>
  <c r="AC48" i="20"/>
  <c r="V3" i="20"/>
  <c r="AC4" i="20"/>
  <c r="U5" i="20"/>
  <c r="T6" i="20"/>
  <c r="S7" i="20"/>
  <c r="T17" i="20"/>
  <c r="AC19" i="20"/>
  <c r="AC24" i="20"/>
  <c r="AC40" i="20"/>
  <c r="AE3" i="20"/>
  <c r="T3" i="20"/>
  <c r="AD4" i="20"/>
  <c r="AE5" i="20"/>
  <c r="V11" i="20"/>
  <c r="AB12" i="20"/>
  <c r="U13" i="20"/>
  <c r="V14" i="20"/>
  <c r="V15" i="20"/>
  <c r="AE16" i="20"/>
  <c r="U17" i="20"/>
  <c r="S18" i="20"/>
  <c r="AD19" i="20"/>
  <c r="U21" i="20"/>
  <c r="U32" i="20"/>
  <c r="V5" i="20"/>
  <c r="AE6" i="20"/>
  <c r="S12" i="20"/>
  <c r="AE13" i="20"/>
  <c r="T18" i="20"/>
  <c r="S25" i="20"/>
  <c r="AE55" i="20"/>
  <c r="V49" i="20"/>
  <c r="S49" i="20"/>
  <c r="S46" i="20"/>
  <c r="V46" i="20"/>
  <c r="V2" i="20"/>
  <c r="S3" i="20"/>
  <c r="AD5" i="20"/>
  <c r="AC6" i="20"/>
  <c r="AC12" i="20"/>
  <c r="AC13" i="20"/>
  <c r="AB14" i="20"/>
  <c r="AC21" i="20"/>
  <c r="U23" i="20"/>
  <c r="AE40" i="20"/>
  <c r="S89" i="20"/>
  <c r="S97" i="20"/>
  <c r="AE15" i="20"/>
  <c r="U2" i="20"/>
  <c r="V4" i="20"/>
  <c r="AD6" i="20"/>
  <c r="AC7" i="20"/>
  <c r="V9" i="20"/>
  <c r="T11" i="20"/>
  <c r="V16" i="20"/>
  <c r="AD17" i="20"/>
  <c r="T24" i="20"/>
  <c r="T48" i="20"/>
  <c r="V55" i="20"/>
  <c r="AD55" i="20"/>
  <c r="V31" i="20"/>
  <c r="T36" i="20"/>
  <c r="T43" i="20"/>
  <c r="T50" i="20"/>
  <c r="AD58" i="20"/>
  <c r="U59" i="20"/>
  <c r="V64" i="20"/>
  <c r="U65" i="20"/>
  <c r="S67" i="20"/>
  <c r="V70" i="20"/>
  <c r="U74" i="20"/>
  <c r="S75" i="20"/>
  <c r="V77" i="20"/>
  <c r="S81" i="20"/>
  <c r="U88" i="20"/>
  <c r="V90" i="20"/>
  <c r="AD92" i="20"/>
  <c r="U96" i="20"/>
  <c r="T34" i="20"/>
  <c r="AD35" i="20"/>
  <c r="AB36" i="20"/>
  <c r="U37" i="20"/>
  <c r="AE43" i="20"/>
  <c r="T44" i="20"/>
  <c r="AE52" i="20"/>
  <c r="AD52" i="20"/>
  <c r="AC59" i="20"/>
  <c r="V62" i="20"/>
  <c r="AD66" i="20"/>
  <c r="U67" i="20"/>
  <c r="U68" i="20"/>
  <c r="AC71" i="20"/>
  <c r="AC74" i="20"/>
  <c r="U75" i="20"/>
  <c r="S76" i="20"/>
  <c r="V79" i="20"/>
  <c r="T82" i="20"/>
  <c r="AD89" i="20"/>
  <c r="U90" i="20"/>
  <c r="U92" i="20"/>
  <c r="T93" i="20"/>
  <c r="AD97" i="20"/>
  <c r="U98" i="20"/>
  <c r="U100" i="20"/>
  <c r="V24" i="20"/>
  <c r="U25" i="20"/>
  <c r="AC29" i="20"/>
  <c r="V33" i="20"/>
  <c r="U34" i="20"/>
  <c r="AC36" i="20"/>
  <c r="T38" i="20"/>
  <c r="AC43" i="20"/>
  <c r="U49" i="20"/>
  <c r="T58" i="20"/>
  <c r="AD59" i="20"/>
  <c r="AB60" i="20"/>
  <c r="U61" i="20"/>
  <c r="AE67" i="20"/>
  <c r="V68" i="20"/>
  <c r="AE69" i="20"/>
  <c r="S73" i="20"/>
  <c r="V75" i="20"/>
  <c r="T76" i="20"/>
  <c r="V86" i="20"/>
  <c r="AE88" i="20"/>
  <c r="V94" i="20"/>
  <c r="AE96" i="20"/>
  <c r="T27" i="20"/>
  <c r="U28" i="20"/>
  <c r="T42" i="20"/>
  <c r="T51" i="20"/>
  <c r="U52" i="20"/>
  <c r="AE56" i="20"/>
  <c r="V57" i="20"/>
  <c r="U58" i="20"/>
  <c r="AC60" i="20"/>
  <c r="T62" i="20"/>
  <c r="V66" i="20"/>
  <c r="T68" i="20"/>
  <c r="T70" i="20"/>
  <c r="S72" i="20"/>
  <c r="T73" i="20"/>
  <c r="AC78" i="20"/>
  <c r="AE80" i="20"/>
  <c r="T83" i="20"/>
  <c r="U91" i="20"/>
  <c r="T92" i="20"/>
  <c r="S93" i="20"/>
  <c r="V97" i="20"/>
  <c r="U99" i="20"/>
  <c r="T100" i="20"/>
  <c r="S101" i="20"/>
  <c r="V47" i="20"/>
  <c r="AE99" i="20"/>
  <c r="V22" i="20"/>
  <c r="AE27" i="20"/>
  <c r="T28" i="20"/>
  <c r="AC30" i="20"/>
  <c r="S33" i="20"/>
  <c r="T35" i="20"/>
  <c r="U36" i="20"/>
  <c r="AD44" i="20"/>
  <c r="AE51" i="20"/>
  <c r="T52" i="20"/>
  <c r="AC54" i="20"/>
  <c r="U57" i="20"/>
  <c r="AC61" i="20"/>
  <c r="V65" i="20"/>
  <c r="U66" i="20"/>
  <c r="AB67" i="20"/>
  <c r="S68" i="20"/>
  <c r="AD69" i="20"/>
  <c r="AB69" i="20"/>
  <c r="T71" i="20"/>
  <c r="AD75" i="20"/>
  <c r="T81" i="20"/>
  <c r="V88" i="20"/>
  <c r="U89" i="20"/>
  <c r="AC91" i="20"/>
  <c r="V96" i="20"/>
  <c r="U97" i="20"/>
  <c r="AB98" i="20"/>
  <c r="AC99" i="20"/>
  <c r="AC27" i="20"/>
  <c r="AD34" i="20"/>
  <c r="U35" i="20"/>
  <c r="V40" i="20"/>
  <c r="AC45" i="20"/>
  <c r="V50" i="20"/>
  <c r="AC51" i="20"/>
  <c r="AE68" i="20"/>
  <c r="AC69" i="20"/>
  <c r="V72" i="20"/>
  <c r="AE76" i="20"/>
  <c r="AC83" i="20"/>
  <c r="AD91" i="20"/>
  <c r="AC92" i="20"/>
  <c r="AD99" i="20"/>
  <c r="V7" i="20"/>
  <c r="AE8" i="20"/>
  <c r="V12" i="20"/>
  <c r="AE20" i="20"/>
  <c r="AB20" i="20"/>
  <c r="V28" i="20"/>
  <c r="S28" i="20"/>
  <c r="AE30" i="20"/>
  <c r="AB30" i="20"/>
  <c r="S32" i="20"/>
  <c r="AB32" i="20"/>
  <c r="S39" i="20"/>
  <c r="V43" i="20"/>
  <c r="V53" i="20"/>
  <c r="S53" i="20"/>
  <c r="T63" i="20"/>
  <c r="AE85" i="20"/>
  <c r="AB85" i="20"/>
  <c r="AE60" i="20"/>
  <c r="S4" i="20"/>
  <c r="AB5" i="20"/>
  <c r="AB13" i="20"/>
  <c r="AB16" i="20"/>
  <c r="AD20" i="20"/>
  <c r="V26" i="20"/>
  <c r="U30" i="20"/>
  <c r="AD30" i="20"/>
  <c r="AE36" i="20"/>
  <c r="AE37" i="20"/>
  <c r="AB37" i="20"/>
  <c r="V44" i="20"/>
  <c r="S44" i="20"/>
  <c r="AE46" i="20"/>
  <c r="AB46" i="20"/>
  <c r="S48" i="20"/>
  <c r="AB48" i="20"/>
  <c r="U53" i="20"/>
  <c r="S55" i="20"/>
  <c r="AB55" i="20"/>
  <c r="V56" i="20"/>
  <c r="V59" i="20"/>
  <c r="S63" i="20"/>
  <c r="V99" i="20"/>
  <c r="S99" i="20"/>
  <c r="T101" i="20"/>
  <c r="V101" i="20"/>
  <c r="AE61" i="20"/>
  <c r="AB61" i="20"/>
  <c r="S5" i="20"/>
  <c r="AB6" i="20"/>
  <c r="AE11" i="20"/>
  <c r="AD12" i="20"/>
  <c r="S15" i="20"/>
  <c r="V19" i="20"/>
  <c r="S19" i="20"/>
  <c r="AE22" i="20"/>
  <c r="AB22" i="20"/>
  <c r="S24" i="20"/>
  <c r="AB24" i="20"/>
  <c r="U29" i="20"/>
  <c r="S31" i="20"/>
  <c r="AB31" i="20"/>
  <c r="V32" i="20"/>
  <c r="V35" i="20"/>
  <c r="V45" i="20"/>
  <c r="S45" i="20"/>
  <c r="T54" i="20"/>
  <c r="T55" i="20"/>
  <c r="AC55" i="20"/>
  <c r="AE75" i="20"/>
  <c r="AB75" i="20"/>
  <c r="V100" i="20"/>
  <c r="S100" i="20"/>
  <c r="U101" i="20"/>
  <c r="AD101" i="20"/>
  <c r="S6" i="20"/>
  <c r="T12" i="20"/>
  <c r="T14" i="20"/>
  <c r="AE14" i="20"/>
  <c r="S16" i="20"/>
  <c r="S17" i="20"/>
  <c r="T30" i="20"/>
  <c r="T31" i="20"/>
  <c r="AC31" i="20"/>
  <c r="V38" i="20"/>
  <c r="V42" i="20"/>
  <c r="U46" i="20"/>
  <c r="AD46" i="20"/>
  <c r="AE53" i="20"/>
  <c r="AB53" i="20"/>
  <c r="V60" i="20"/>
  <c r="S60" i="20"/>
  <c r="AE62" i="20"/>
  <c r="AB62" i="20"/>
  <c r="S64" i="20"/>
  <c r="AB64" i="20"/>
  <c r="V71" i="20"/>
  <c r="S71" i="20"/>
  <c r="AE21" i="20"/>
  <c r="AB21" i="20"/>
  <c r="V29" i="20"/>
  <c r="S29" i="20"/>
  <c r="V10" i="20"/>
  <c r="AE12" i="20"/>
  <c r="V20" i="20"/>
  <c r="S20" i="20"/>
  <c r="T22" i="20"/>
  <c r="AC22" i="20"/>
  <c r="AE28" i="20"/>
  <c r="AE29" i="20"/>
  <c r="AB29" i="20"/>
  <c r="AE32" i="20"/>
  <c r="V36" i="20"/>
  <c r="S36" i="20"/>
  <c r="AE38" i="20"/>
  <c r="AB38" i="20"/>
  <c r="S40" i="20"/>
  <c r="AB40" i="20"/>
  <c r="AE44" i="20"/>
  <c r="U45" i="20"/>
  <c r="S47" i="20"/>
  <c r="AB47" i="20"/>
  <c r="V48" i="20"/>
  <c r="V51" i="20"/>
  <c r="AE59" i="20"/>
  <c r="V61" i="20"/>
  <c r="S61" i="20"/>
  <c r="AE70" i="20"/>
  <c r="AE91" i="20"/>
  <c r="V8" i="20"/>
  <c r="AD54" i="20"/>
  <c r="AD7" i="20"/>
  <c r="AC8" i="20"/>
  <c r="V13" i="20"/>
  <c r="AE19" i="20"/>
  <c r="V21" i="20"/>
  <c r="S21" i="20"/>
  <c r="U22" i="20"/>
  <c r="AD22" i="20"/>
  <c r="S23" i="20"/>
  <c r="V27" i="20"/>
  <c r="AE35" i="20"/>
  <c r="V37" i="20"/>
  <c r="S37" i="20"/>
  <c r="T47" i="20"/>
  <c r="V54" i="20"/>
  <c r="V58" i="20"/>
  <c r="AD62" i="20"/>
  <c r="V63" i="20"/>
  <c r="V69" i="20"/>
  <c r="S87" i="20"/>
  <c r="V87" i="20"/>
  <c r="AE92" i="20"/>
  <c r="AB92" i="20"/>
  <c r="T39" i="20"/>
  <c r="AC39" i="20"/>
  <c r="V18" i="20"/>
  <c r="T23" i="20"/>
  <c r="V30" i="20"/>
  <c r="V34" i="20"/>
  <c r="U38" i="20"/>
  <c r="AD38" i="20"/>
  <c r="V39" i="20"/>
  <c r="AE45" i="20"/>
  <c r="AB45" i="20"/>
  <c r="V52" i="20"/>
  <c r="S52" i="20"/>
  <c r="AE54" i="20"/>
  <c r="AB54" i="20"/>
  <c r="S56" i="20"/>
  <c r="AB56" i="20"/>
  <c r="AB77" i="20"/>
  <c r="AE77" i="20"/>
  <c r="S27" i="20"/>
  <c r="S35" i="20"/>
  <c r="S43" i="20"/>
  <c r="AB44" i="20"/>
  <c r="S51" i="20"/>
  <c r="S59" i="20"/>
  <c r="S70" i="20"/>
  <c r="AC75" i="20"/>
  <c r="AC77" i="20"/>
  <c r="S79" i="20"/>
  <c r="AE79" i="20"/>
  <c r="V83" i="20"/>
  <c r="S83" i="20"/>
  <c r="V93" i="20"/>
  <c r="AE94" i="20"/>
  <c r="U72" i="20"/>
  <c r="V74" i="20"/>
  <c r="S74" i="20"/>
  <c r="V76" i="20"/>
  <c r="S77" i="20"/>
  <c r="V84" i="20"/>
  <c r="S84" i="20"/>
  <c r="U85" i="20"/>
  <c r="AD85" i="20"/>
  <c r="S86" i="20"/>
  <c r="AB86" i="20"/>
  <c r="AE93" i="20"/>
  <c r="AB93" i="20"/>
  <c r="S95" i="20"/>
  <c r="AB95" i="20"/>
  <c r="V95" i="20"/>
  <c r="V67" i="20"/>
  <c r="AB76" i="20"/>
  <c r="T78" i="20"/>
  <c r="T86" i="20"/>
  <c r="AC86" i="20"/>
  <c r="AC93" i="20"/>
  <c r="AB68" i="20"/>
  <c r="AC76" i="20"/>
  <c r="AE83" i="20"/>
  <c r="V91" i="20"/>
  <c r="S91" i="20"/>
  <c r="AE72" i="20"/>
  <c r="T75" i="20"/>
  <c r="AD76" i="20"/>
  <c r="S78" i="20"/>
  <c r="AB78" i="20"/>
  <c r="V78" i="20"/>
  <c r="V80" i="20"/>
  <c r="AE84" i="20"/>
  <c r="AB84" i="20"/>
  <c r="V92" i="20"/>
  <c r="S92" i="20"/>
  <c r="U93" i="20"/>
  <c r="AD93" i="20"/>
  <c r="S94" i="20"/>
  <c r="AB94" i="20"/>
  <c r="V98" i="20"/>
  <c r="AD100" i="20"/>
  <c r="AB101" i="20"/>
  <c r="V73" i="20"/>
  <c r="V85" i="20"/>
  <c r="AE86" i="20"/>
  <c r="V89" i="20"/>
  <c r="T94" i="20"/>
  <c r="AC94" i="20"/>
  <c r="S82" i="20"/>
  <c r="AB83" i="20"/>
  <c r="S90" i="20"/>
  <c r="AB91" i="20"/>
  <c r="S98" i="20"/>
  <c r="AB99" i="20"/>
  <c r="AW74" i="15"/>
  <c r="W148" i="17"/>
  <c r="Z129" i="17"/>
  <c r="Y110" i="17"/>
  <c r="X89" i="17"/>
  <c r="X73" i="17"/>
  <c r="W52" i="17"/>
  <c r="Z52" i="17"/>
  <c r="X41" i="17"/>
  <c r="AG137" i="17"/>
  <c r="AG113" i="17"/>
  <c r="AH78" i="17"/>
  <c r="AF76" i="17"/>
  <c r="AC4" i="14"/>
  <c r="S7" i="14"/>
  <c r="U68" i="14"/>
  <c r="S66" i="14"/>
  <c r="U60" i="14"/>
  <c r="S58" i="14"/>
  <c r="T55" i="14"/>
  <c r="U52" i="14"/>
  <c r="S50" i="14"/>
  <c r="T47" i="14"/>
  <c r="U44" i="14"/>
  <c r="S42" i="14"/>
  <c r="T39" i="14"/>
  <c r="U36" i="14"/>
  <c r="S34" i="14"/>
  <c r="U28" i="14"/>
  <c r="S26" i="14"/>
  <c r="AF41" i="17"/>
  <c r="W41" i="17"/>
  <c r="AI25" i="17"/>
  <c r="AI17" i="17"/>
  <c r="AF17" i="17"/>
  <c r="Y143" i="17"/>
  <c r="X141" i="17"/>
  <c r="Z137" i="17"/>
  <c r="X135" i="17"/>
  <c r="W133" i="17"/>
  <c r="W131" i="17"/>
  <c r="W122" i="17"/>
  <c r="W120" i="17"/>
  <c r="Y118" i="17"/>
  <c r="X115" i="17"/>
  <c r="Y112" i="17"/>
  <c r="X110" i="17"/>
  <c r="Y108" i="17"/>
  <c r="Y105" i="17"/>
  <c r="Z96" i="17"/>
  <c r="W96" i="17"/>
  <c r="Z89" i="17"/>
  <c r="W89" i="17"/>
  <c r="X84" i="17"/>
  <c r="W82" i="17"/>
  <c r="Z82" i="17"/>
  <c r="X75" i="17"/>
  <c r="W73" i="17"/>
  <c r="Y70" i="17"/>
  <c r="Y58" i="17"/>
  <c r="W54" i="17"/>
  <c r="W43" i="17"/>
  <c r="Z36" i="17"/>
  <c r="Y31" i="17"/>
  <c r="W29" i="17"/>
  <c r="X17" i="17"/>
  <c r="Y8" i="17"/>
  <c r="W6" i="17"/>
  <c r="AG146" i="17"/>
  <c r="AF137" i="17"/>
  <c r="AH131" i="17"/>
  <c r="AG122" i="17"/>
  <c r="AI115" i="17"/>
  <c r="AF80" i="17"/>
  <c r="AH75" i="17"/>
  <c r="AH51" i="17"/>
  <c r="AG49" i="17"/>
  <c r="AI136" i="18"/>
  <c r="Z136" i="18"/>
  <c r="AK98" i="18"/>
  <c r="AB98" i="18"/>
  <c r="AV95" i="15"/>
  <c r="Z2" i="17"/>
  <c r="Y151" i="17"/>
  <c r="X149" i="17"/>
  <c r="Z145" i="17"/>
  <c r="X143" i="17"/>
  <c r="W141" i="17"/>
  <c r="W130" i="17"/>
  <c r="Y126" i="17"/>
  <c r="X123" i="17"/>
  <c r="Y120" i="17"/>
  <c r="X118" i="17"/>
  <c r="Y116" i="17"/>
  <c r="W110" i="17"/>
  <c r="Y106" i="17"/>
  <c r="Y103" i="17"/>
  <c r="X101" i="17"/>
  <c r="Y95" i="17"/>
  <c r="X93" i="17"/>
  <c r="X88" i="17"/>
  <c r="Y81" i="17"/>
  <c r="W72" i="17"/>
  <c r="X70" i="17"/>
  <c r="X65" i="17"/>
  <c r="Y60" i="17"/>
  <c r="X56" i="17"/>
  <c r="Y49" i="17"/>
  <c r="Y42" i="17"/>
  <c r="X31" i="17"/>
  <c r="Y26" i="17"/>
  <c r="Y21" i="17"/>
  <c r="Y19" i="17"/>
  <c r="W17" i="17"/>
  <c r="W15" i="17"/>
  <c r="X10" i="17"/>
  <c r="X8" i="17"/>
  <c r="Y5" i="17"/>
  <c r="AF146" i="17"/>
  <c r="AI146" i="17"/>
  <c r="AF127" i="17"/>
  <c r="AF122" i="17"/>
  <c r="AI122" i="17"/>
  <c r="AF103" i="17"/>
  <c r="AG90" i="17"/>
  <c r="AH56" i="17"/>
  <c r="AF54" i="17"/>
  <c r="V20" i="14"/>
  <c r="AI147" i="17"/>
  <c r="AI99" i="17"/>
  <c r="Z91" i="17"/>
  <c r="AI91" i="17"/>
  <c r="Z83" i="17"/>
  <c r="W75" i="17"/>
  <c r="Z75" i="17"/>
  <c r="X72" i="17"/>
  <c r="AG72" i="17"/>
  <c r="AI67" i="17"/>
  <c r="AI51" i="17"/>
  <c r="AI35" i="17"/>
  <c r="Z27" i="17"/>
  <c r="Z19" i="17"/>
  <c r="W11" i="17"/>
  <c r="Z11" i="17"/>
  <c r="Y4" i="17"/>
  <c r="X151" i="17"/>
  <c r="W149" i="17"/>
  <c r="W138" i="17"/>
  <c r="Y134" i="17"/>
  <c r="X131" i="17"/>
  <c r="Y128" i="17"/>
  <c r="X126" i="17"/>
  <c r="Y124" i="17"/>
  <c r="W118" i="17"/>
  <c r="Z114" i="17"/>
  <c r="Z112" i="17"/>
  <c r="W108" i="17"/>
  <c r="X95" i="17"/>
  <c r="W93" i="17"/>
  <c r="W83" i="17"/>
  <c r="X81" i="17"/>
  <c r="Y74" i="17"/>
  <c r="Y72" i="17"/>
  <c r="Y67" i="17"/>
  <c r="W63" i="17"/>
  <c r="X60" i="17"/>
  <c r="Z56" i="17"/>
  <c r="W56" i="17"/>
  <c r="W51" i="17"/>
  <c r="X42" i="17"/>
  <c r="X40" i="17"/>
  <c r="Y35" i="17"/>
  <c r="Y33" i="17"/>
  <c r="X26" i="17"/>
  <c r="W24" i="17"/>
  <c r="Y14" i="17"/>
  <c r="AG136" i="17"/>
  <c r="AF131" i="17"/>
  <c r="AI131" i="17"/>
  <c r="AH121" i="17"/>
  <c r="AG114" i="17"/>
  <c r="AG112" i="17"/>
  <c r="AG107" i="17"/>
  <c r="AH87" i="17"/>
  <c r="AF85" i="17"/>
  <c r="AF25" i="17"/>
  <c r="Q3" i="13"/>
  <c r="U10" i="14"/>
  <c r="U8" i="14"/>
  <c r="AH66" i="17"/>
  <c r="Y66" i="17"/>
  <c r="AF64" i="17"/>
  <c r="W64" i="17"/>
  <c r="AF8" i="17"/>
  <c r="W8" i="17"/>
  <c r="X4" i="17"/>
  <c r="Z148" i="17"/>
  <c r="W146" i="17"/>
  <c r="Y142" i="17"/>
  <c r="X139" i="17"/>
  <c r="Y136" i="17"/>
  <c r="X134" i="17"/>
  <c r="Y132" i="17"/>
  <c r="W126" i="17"/>
  <c r="Z122" i="17"/>
  <c r="Z120" i="17"/>
  <c r="W116" i="17"/>
  <c r="Z107" i="17"/>
  <c r="W99" i="17"/>
  <c r="Y97" i="17"/>
  <c r="Y90" i="17"/>
  <c r="Y85" i="17"/>
  <c r="Y83" i="17"/>
  <c r="W81" i="17"/>
  <c r="W79" i="17"/>
  <c r="X74" i="17"/>
  <c r="Y69" i="17"/>
  <c r="X67" i="17"/>
  <c r="X57" i="17"/>
  <c r="X44" i="17"/>
  <c r="W40" i="17"/>
  <c r="Y37" i="17"/>
  <c r="X33" i="17"/>
  <c r="Z28" i="17"/>
  <c r="W21" i="17"/>
  <c r="AH138" i="17"/>
  <c r="AF136" i="17"/>
  <c r="AI130" i="17"/>
  <c r="AG121" i="17"/>
  <c r="AF112" i="17"/>
  <c r="AF107" i="17"/>
  <c r="AI107" i="17"/>
  <c r="AH99" i="17"/>
  <c r="AG87" i="17"/>
  <c r="AH84" i="17"/>
  <c r="AH3" i="17"/>
  <c r="S45" i="14"/>
  <c r="AG66" i="17"/>
  <c r="X66" i="17"/>
  <c r="W4" i="17"/>
  <c r="Y150" i="17"/>
  <c r="X147" i="17"/>
  <c r="Y144" i="17"/>
  <c r="X142" i="17"/>
  <c r="Y140" i="17"/>
  <c r="W134" i="17"/>
  <c r="W129" i="17"/>
  <c r="Z128" i="17"/>
  <c r="W124" i="17"/>
  <c r="Z115" i="17"/>
  <c r="Y111" i="17"/>
  <c r="X109" i="17"/>
  <c r="W104" i="17"/>
  <c r="Y102" i="17"/>
  <c r="X97" i="17"/>
  <c r="X90" i="17"/>
  <c r="W88" i="17"/>
  <c r="Y78" i="17"/>
  <c r="W74" i="17"/>
  <c r="Z74" i="17"/>
  <c r="W67" i="17"/>
  <c r="Z67" i="17"/>
  <c r="W65" i="17"/>
  <c r="X62" i="17"/>
  <c r="Y59" i="17"/>
  <c r="W57" i="17"/>
  <c r="W44" i="17"/>
  <c r="Z44" i="17"/>
  <c r="X37" i="17"/>
  <c r="Z33" i="17"/>
  <c r="W33" i="17"/>
  <c r="Y27" i="17"/>
  <c r="Y25" i="17"/>
  <c r="X23" i="17"/>
  <c r="Y18" i="17"/>
  <c r="AH147" i="17"/>
  <c r="AG145" i="17"/>
  <c r="AF143" i="17"/>
  <c r="AH135" i="17"/>
  <c r="AF133" i="17"/>
  <c r="AH130" i="17"/>
  <c r="AF126" i="17"/>
  <c r="AF121" i="17"/>
  <c r="AI119" i="17"/>
  <c r="AF119" i="17"/>
  <c r="AG116" i="17"/>
  <c r="AG109" i="17"/>
  <c r="AG99" i="17"/>
  <c r="AG74" i="17"/>
  <c r="AG58" i="17"/>
  <c r="AH29" i="17"/>
  <c r="AF27" i="17"/>
  <c r="AB7" i="14"/>
  <c r="U13" i="14"/>
  <c r="AI98" i="17"/>
  <c r="Z90" i="17"/>
  <c r="AI90" i="17"/>
  <c r="Z42" i="17"/>
  <c r="AI42" i="17"/>
  <c r="Z34" i="17"/>
  <c r="AI26" i="17"/>
  <c r="Z26" i="17"/>
  <c r="Y3" i="17"/>
  <c r="X150" i="17"/>
  <c r="Y148" i="17"/>
  <c r="W142" i="17"/>
  <c r="Z138" i="17"/>
  <c r="W137" i="17"/>
  <c r="Z136" i="17"/>
  <c r="W132" i="17"/>
  <c r="Y119" i="17"/>
  <c r="X117" i="17"/>
  <c r="Z113" i="17"/>
  <c r="X111" i="17"/>
  <c r="W109" i="17"/>
  <c r="Y107" i="17"/>
  <c r="W106" i="17"/>
  <c r="Z97" i="17"/>
  <c r="W92" i="17"/>
  <c r="W85" i="17"/>
  <c r="Y73" i="17"/>
  <c r="Y64" i="17"/>
  <c r="W62" i="17"/>
  <c r="W55" i="17"/>
  <c r="X48" i="17"/>
  <c r="Y39" i="17"/>
  <c r="W35" i="17"/>
  <c r="W27" i="17"/>
  <c r="X25" i="17"/>
  <c r="W23" i="17"/>
  <c r="X18" i="17"/>
  <c r="Y13" i="17"/>
  <c r="Y11" i="17"/>
  <c r="W7" i="17"/>
  <c r="AG147" i="17"/>
  <c r="AF145" i="17"/>
  <c r="AH142" i="17"/>
  <c r="AF140" i="17"/>
  <c r="AG135" i="17"/>
  <c r="AH132" i="17"/>
  <c r="AG128" i="17"/>
  <c r="AH125" i="17"/>
  <c r="AH118" i="17"/>
  <c r="AF116" i="17"/>
  <c r="AH111" i="17"/>
  <c r="AF109" i="17"/>
  <c r="AG106" i="17"/>
  <c r="AH101" i="17"/>
  <c r="AF97" i="17"/>
  <c r="AF74" i="17"/>
  <c r="AI74" i="17"/>
  <c r="AG16" i="17"/>
  <c r="AV104" i="15"/>
  <c r="AF95" i="17"/>
  <c r="W95" i="17"/>
  <c r="Y57" i="17"/>
  <c r="AH57" i="17"/>
  <c r="W150" i="17"/>
  <c r="Z144" i="17"/>
  <c r="W140" i="17"/>
  <c r="W135" i="17"/>
  <c r="Y127" i="17"/>
  <c r="X125" i="17"/>
  <c r="Z121" i="17"/>
  <c r="X119" i="17"/>
  <c r="W117" i="17"/>
  <c r="X107" i="17"/>
  <c r="W102" i="17"/>
  <c r="W100" i="17"/>
  <c r="Z100" i="17"/>
  <c r="X98" i="17"/>
  <c r="Y91" i="17"/>
  <c r="Y89" i="17"/>
  <c r="X87" i="17"/>
  <c r="Y82" i="17"/>
  <c r="X64" i="17"/>
  <c r="Y61" i="17"/>
  <c r="W59" i="17"/>
  <c r="Z59" i="17"/>
  <c r="X52" i="17"/>
  <c r="Z48" i="17"/>
  <c r="W48" i="17"/>
  <c r="Y41" i="17"/>
  <c r="X32" i="17"/>
  <c r="Y29" i="17"/>
  <c r="Z25" i="17"/>
  <c r="W25" i="17"/>
  <c r="W18" i="17"/>
  <c r="Z18" i="17"/>
  <c r="X11" i="17"/>
  <c r="AH2" i="17"/>
  <c r="AH149" i="17"/>
  <c r="AG142" i="17"/>
  <c r="AH137" i="17"/>
  <c r="AF128" i="17"/>
  <c r="AI113" i="17"/>
  <c r="AH113" i="17"/>
  <c r="AI106" i="17"/>
  <c r="AF104" i="17"/>
  <c r="AI65" i="17"/>
  <c r="AH65" i="17"/>
  <c r="AH72" i="17"/>
  <c r="AH67" i="17"/>
  <c r="AH63" i="17"/>
  <c r="AF61" i="17"/>
  <c r="AG54" i="17"/>
  <c r="AF47" i="17"/>
  <c r="AF40" i="17"/>
  <c r="AG27" i="17"/>
  <c r="AI23" i="17"/>
  <c r="AF23" i="17"/>
  <c r="AH20" i="17"/>
  <c r="AF9" i="17"/>
  <c r="AI139" i="18"/>
  <c r="AL139" i="18"/>
  <c r="AC139" i="18"/>
  <c r="AL99" i="18"/>
  <c r="AI99" i="18"/>
  <c r="AJ80" i="18"/>
  <c r="AA80" i="18"/>
  <c r="AI75" i="18"/>
  <c r="AL75" i="18"/>
  <c r="AJ72" i="18"/>
  <c r="AA72" i="18"/>
  <c r="AI67" i="18"/>
  <c r="AL67" i="18"/>
  <c r="AI59" i="18"/>
  <c r="AL59" i="18"/>
  <c r="AC59" i="18"/>
  <c r="AJ48" i="18"/>
  <c r="AA48" i="18"/>
  <c r="AA40" i="18"/>
  <c r="AJ40" i="18"/>
  <c r="AI27" i="18"/>
  <c r="AL27" i="18"/>
  <c r="AC27" i="18"/>
  <c r="Z105" i="17"/>
  <c r="X103" i="17"/>
  <c r="W101" i="17"/>
  <c r="Z92" i="17"/>
  <c r="W90" i="17"/>
  <c r="Y86" i="17"/>
  <c r="X83" i="17"/>
  <c r="Y80" i="17"/>
  <c r="X78" i="17"/>
  <c r="Y76" i="17"/>
  <c r="W70" i="17"/>
  <c r="Z64" i="17"/>
  <c r="W60" i="17"/>
  <c r="Z51" i="17"/>
  <c r="Y47" i="17"/>
  <c r="X45" i="17"/>
  <c r="Z41" i="17"/>
  <c r="X39" i="17"/>
  <c r="W37" i="17"/>
  <c r="W26" i="17"/>
  <c r="Y22" i="17"/>
  <c r="X19" i="17"/>
  <c r="Y16" i="17"/>
  <c r="X14" i="17"/>
  <c r="Y12" i="17"/>
  <c r="Z8" i="17"/>
  <c r="AH151" i="17"/>
  <c r="AF149" i="17"/>
  <c r="AF147" i="17"/>
  <c r="AF142" i="17"/>
  <c r="AI135" i="17"/>
  <c r="AG132" i="17"/>
  <c r="AI129" i="17"/>
  <c r="AG125" i="17"/>
  <c r="AG123" i="17"/>
  <c r="AH120" i="17"/>
  <c r="AG118" i="17"/>
  <c r="AG111" i="17"/>
  <c r="AH108" i="17"/>
  <c r="AI105" i="17"/>
  <c r="AG101" i="17"/>
  <c r="AF99" i="17"/>
  <c r="AG89" i="17"/>
  <c r="AI87" i="17"/>
  <c r="AF87" i="17"/>
  <c r="AG84" i="17"/>
  <c r="AF67" i="17"/>
  <c r="AI56" i="17"/>
  <c r="AF49" i="17"/>
  <c r="AI49" i="17"/>
  <c r="AH43" i="17"/>
  <c r="AH34" i="17"/>
  <c r="AF32" i="17"/>
  <c r="AG29" i="17"/>
  <c r="AF16" i="17"/>
  <c r="AG8" i="17"/>
  <c r="AA144" i="18"/>
  <c r="W98" i="17"/>
  <c r="Y94" i="17"/>
  <c r="X91" i="17"/>
  <c r="Y88" i="17"/>
  <c r="X86" i="17"/>
  <c r="Y84" i="17"/>
  <c r="W78" i="17"/>
  <c r="Z72" i="17"/>
  <c r="W68" i="17"/>
  <c r="Y55" i="17"/>
  <c r="X53" i="17"/>
  <c r="Z49" i="17"/>
  <c r="X47" i="17"/>
  <c r="W45" i="17"/>
  <c r="W34" i="17"/>
  <c r="Y30" i="17"/>
  <c r="X27" i="17"/>
  <c r="Y24" i="17"/>
  <c r="X22" i="17"/>
  <c r="Y20" i="17"/>
  <c r="W14" i="17"/>
  <c r="AG151" i="17"/>
  <c r="AH148" i="17"/>
  <c r="AH141" i="17"/>
  <c r="AF138" i="17"/>
  <c r="AH134" i="17"/>
  <c r="AF132" i="17"/>
  <c r="AH127" i="17"/>
  <c r="AF125" i="17"/>
  <c r="AF123" i="17"/>
  <c r="AF118" i="17"/>
  <c r="AI111" i="17"/>
  <c r="AG108" i="17"/>
  <c r="AG105" i="17"/>
  <c r="AH103" i="17"/>
  <c r="AF101" i="17"/>
  <c r="AG95" i="17"/>
  <c r="AH92" i="17"/>
  <c r="AF82" i="17"/>
  <c r="AG80" i="17"/>
  <c r="AF78" i="17"/>
  <c r="AH71" i="17"/>
  <c r="AF69" i="17"/>
  <c r="AF65" i="17"/>
  <c r="AF56" i="17"/>
  <c r="AF39" i="17"/>
  <c r="AG34" i="17"/>
  <c r="AH31" i="17"/>
  <c r="AG26" i="17"/>
  <c r="AH24" i="17"/>
  <c r="AF13" i="17"/>
  <c r="AH10" i="17"/>
  <c r="AF6" i="17"/>
  <c r="AC138" i="18"/>
  <c r="Z144" i="18"/>
  <c r="AA136" i="18"/>
  <c r="X99" i="17"/>
  <c r="Y96" i="17"/>
  <c r="X94" i="17"/>
  <c r="Y92" i="17"/>
  <c r="W86" i="17"/>
  <c r="Z80" i="17"/>
  <c r="W76" i="17"/>
  <c r="Y63" i="17"/>
  <c r="X61" i="17"/>
  <c r="Z57" i="17"/>
  <c r="X55" i="17"/>
  <c r="W53" i="17"/>
  <c r="W42" i="17"/>
  <c r="Y38" i="17"/>
  <c r="X35" i="17"/>
  <c r="Y32" i="17"/>
  <c r="X30" i="17"/>
  <c r="Y28" i="17"/>
  <c r="W22" i="17"/>
  <c r="Z16" i="17"/>
  <c r="W12" i="17"/>
  <c r="Y7" i="17"/>
  <c r="X5" i="17"/>
  <c r="AI151" i="17"/>
  <c r="AG148" i="17"/>
  <c r="AI145" i="17"/>
  <c r="AG141" i="17"/>
  <c r="AG139" i="17"/>
  <c r="AH136" i="17"/>
  <c r="AG134" i="17"/>
  <c r="AG127" i="17"/>
  <c r="AH124" i="17"/>
  <c r="AH117" i="17"/>
  <c r="AF114" i="17"/>
  <c r="AH110" i="17"/>
  <c r="AF108" i="17"/>
  <c r="AG103" i="17"/>
  <c r="AH100" i="17"/>
  <c r="AH83" i="17"/>
  <c r="AH77" i="17"/>
  <c r="AG75" i="17"/>
  <c r="AG73" i="17"/>
  <c r="AF43" i="17"/>
  <c r="AI43" i="17"/>
  <c r="AG31" i="17"/>
  <c r="AG24" i="17"/>
  <c r="AB138" i="18"/>
  <c r="AB130" i="18"/>
  <c r="Y104" i="17"/>
  <c r="X102" i="17"/>
  <c r="Y100" i="17"/>
  <c r="W94" i="17"/>
  <c r="Z88" i="17"/>
  <c r="W84" i="17"/>
  <c r="Y71" i="17"/>
  <c r="X69" i="17"/>
  <c r="Z65" i="17"/>
  <c r="X63" i="17"/>
  <c r="W61" i="17"/>
  <c r="W50" i="17"/>
  <c r="Y46" i="17"/>
  <c r="X43" i="17"/>
  <c r="Y40" i="17"/>
  <c r="X38" i="17"/>
  <c r="Y36" i="17"/>
  <c r="W30" i="17"/>
  <c r="Z24" i="17"/>
  <c r="W20" i="17"/>
  <c r="Z10" i="17"/>
  <c r="Z9" i="17"/>
  <c r="X7" i="17"/>
  <c r="W5" i="17"/>
  <c r="AH150" i="17"/>
  <c r="AF148" i="17"/>
  <c r="AH143" i="17"/>
  <c r="AF141" i="17"/>
  <c r="AF139" i="17"/>
  <c r="AF134" i="17"/>
  <c r="AI127" i="17"/>
  <c r="AG124" i="17"/>
  <c r="AI121" i="17"/>
  <c r="AG117" i="17"/>
  <c r="AG115" i="17"/>
  <c r="AH112" i="17"/>
  <c r="AG110" i="17"/>
  <c r="AI103" i="17"/>
  <c r="AG100" i="17"/>
  <c r="AH98" i="17"/>
  <c r="AH94" i="17"/>
  <c r="AF92" i="17"/>
  <c r="AH90" i="17"/>
  <c r="AG77" i="17"/>
  <c r="AI71" i="17"/>
  <c r="AF71" i="17"/>
  <c r="AG68" i="17"/>
  <c r="AG64" i="17"/>
  <c r="AF62" i="17"/>
  <c r="AH50" i="17"/>
  <c r="AF48" i="17"/>
  <c r="AI41" i="17"/>
  <c r="AG38" i="17"/>
  <c r="AH17" i="17"/>
  <c r="AF15" i="17"/>
  <c r="AG12" i="17"/>
  <c r="AC146" i="18"/>
  <c r="Z104" i="18"/>
  <c r="Y79" i="17"/>
  <c r="X77" i="17"/>
  <c r="Z73" i="17"/>
  <c r="X71" i="17"/>
  <c r="W69" i="17"/>
  <c r="W58" i="17"/>
  <c r="Y54" i="17"/>
  <c r="X51" i="17"/>
  <c r="Y48" i="17"/>
  <c r="X46" i="17"/>
  <c r="Y44" i="17"/>
  <c r="W38" i="17"/>
  <c r="Z32" i="17"/>
  <c r="W28" i="17"/>
  <c r="Y15" i="17"/>
  <c r="X13" i="17"/>
  <c r="AG150" i="17"/>
  <c r="AG143" i="17"/>
  <c r="AH140" i="17"/>
  <c r="AH133" i="17"/>
  <c r="AF130" i="17"/>
  <c r="AH126" i="17"/>
  <c r="AF124" i="17"/>
  <c r="AH119" i="17"/>
  <c r="AF117" i="17"/>
  <c r="AF115" i="17"/>
  <c r="AF110" i="17"/>
  <c r="AH102" i="17"/>
  <c r="AF100" i="17"/>
  <c r="AG94" i="17"/>
  <c r="AH85" i="17"/>
  <c r="AF83" i="17"/>
  <c r="AI83" i="17"/>
  <c r="AI81" i="17"/>
  <c r="AH81" i="17"/>
  <c r="AH70" i="17"/>
  <c r="AF68" i="17"/>
  <c r="AG59" i="17"/>
  <c r="AI55" i="17"/>
  <c r="AG50" i="17"/>
  <c r="AH47" i="17"/>
  <c r="AF45" i="17"/>
  <c r="AH40" i="17"/>
  <c r="AF38" i="17"/>
  <c r="AG33" i="17"/>
  <c r="AH23" i="17"/>
  <c r="AH14" i="17"/>
  <c r="AF12" i="17"/>
  <c r="AH9" i="17"/>
  <c r="Y87" i="17"/>
  <c r="X85" i="17"/>
  <c r="Z81" i="17"/>
  <c r="X79" i="17"/>
  <c r="W77" i="17"/>
  <c r="W66" i="17"/>
  <c r="Y62" i="17"/>
  <c r="X59" i="17"/>
  <c r="Y56" i="17"/>
  <c r="X54" i="17"/>
  <c r="Y52" i="17"/>
  <c r="W46" i="17"/>
  <c r="Z40" i="17"/>
  <c r="W36" i="17"/>
  <c r="Y23" i="17"/>
  <c r="X21" i="17"/>
  <c r="Z17" i="17"/>
  <c r="X15" i="17"/>
  <c r="W13" i="17"/>
  <c r="W10" i="17"/>
  <c r="Y6" i="17"/>
  <c r="AG2" i="17"/>
  <c r="AF150" i="17"/>
  <c r="AI143" i="17"/>
  <c r="AG140" i="17"/>
  <c r="AI137" i="17"/>
  <c r="AG133" i="17"/>
  <c r="AG131" i="17"/>
  <c r="AH128" i="17"/>
  <c r="AG126" i="17"/>
  <c r="AI123" i="17"/>
  <c r="AG119" i="17"/>
  <c r="AH116" i="17"/>
  <c r="AH109" i="17"/>
  <c r="AF106" i="17"/>
  <c r="AH104" i="17"/>
  <c r="AG102" i="17"/>
  <c r="AF98" i="17"/>
  <c r="AH96" i="17"/>
  <c r="AF94" i="17"/>
  <c r="AF88" i="17"/>
  <c r="AI82" i="17"/>
  <c r="AG70" i="17"/>
  <c r="AG61" i="17"/>
  <c r="AF59" i="17"/>
  <c r="AI59" i="17"/>
  <c r="AG47" i="17"/>
  <c r="AH44" i="17"/>
  <c r="AG40" i="17"/>
  <c r="AF33" i="17"/>
  <c r="AI33" i="17"/>
  <c r="AI21" i="17"/>
  <c r="AF21" i="17"/>
  <c r="AG14" i="17"/>
  <c r="AG9" i="17"/>
  <c r="AG63" i="17"/>
  <c r="AH60" i="17"/>
  <c r="AH53" i="17"/>
  <c r="AF50" i="17"/>
  <c r="AG44" i="17"/>
  <c r="AH37" i="17"/>
  <c r="AF34" i="17"/>
  <c r="AI31" i="17"/>
  <c r="AI29" i="17"/>
  <c r="AH22" i="17"/>
  <c r="AG20" i="17"/>
  <c r="AF14" i="17"/>
  <c r="AH5" i="17"/>
  <c r="AG3" i="17"/>
  <c r="AJ18" i="18"/>
  <c r="AA18" i="18"/>
  <c r="Z150" i="18"/>
  <c r="AC145" i="18"/>
  <c r="AA141" i="18"/>
  <c r="AA135" i="18"/>
  <c r="Z131" i="18"/>
  <c r="AC131" i="18"/>
  <c r="AC128" i="18"/>
  <c r="AB125" i="18"/>
  <c r="AA114" i="18"/>
  <c r="AA107" i="18"/>
  <c r="AC98" i="18"/>
  <c r="Z97" i="18"/>
  <c r="AB92" i="18"/>
  <c r="AB81" i="18"/>
  <c r="AB79" i="18"/>
  <c r="Z77" i="18"/>
  <c r="AA74" i="18"/>
  <c r="Z67" i="18"/>
  <c r="AC67" i="18"/>
  <c r="AA65" i="18"/>
  <c r="Z60" i="18"/>
  <c r="AB52" i="18"/>
  <c r="AA42" i="18"/>
  <c r="Z40" i="18"/>
  <c r="AB34" i="18"/>
  <c r="AC30" i="18"/>
  <c r="Z30" i="18"/>
  <c r="AB27" i="18"/>
  <c r="AC18" i="18"/>
  <c r="AA15" i="18"/>
  <c r="AK144" i="18"/>
  <c r="AL100" i="18"/>
  <c r="AK26" i="18"/>
  <c r="AJ21" i="18"/>
  <c r="AH93" i="17"/>
  <c r="AF90" i="17"/>
  <c r="AH86" i="17"/>
  <c r="AF84" i="17"/>
  <c r="AH79" i="17"/>
  <c r="AF77" i="17"/>
  <c r="AF75" i="17"/>
  <c r="AF70" i="17"/>
  <c r="AI63" i="17"/>
  <c r="AG60" i="17"/>
  <c r="AI57" i="17"/>
  <c r="AF55" i="17"/>
  <c r="AG53" i="17"/>
  <c r="AG51" i="17"/>
  <c r="AH46" i="17"/>
  <c r="AF44" i="17"/>
  <c r="AG37" i="17"/>
  <c r="AG35" i="17"/>
  <c r="AH28" i="17"/>
  <c r="AF20" i="17"/>
  <c r="AF10" i="17"/>
  <c r="AG7" i="17"/>
  <c r="AG5" i="17"/>
  <c r="AF3" i="17"/>
  <c r="AC90" i="18"/>
  <c r="Z66" i="18"/>
  <c r="AC66" i="18"/>
  <c r="AC58" i="18"/>
  <c r="Z50" i="18"/>
  <c r="AC50" i="18"/>
  <c r="Z34" i="18"/>
  <c r="AC34" i="18"/>
  <c r="AC26" i="18"/>
  <c r="Z26" i="18"/>
  <c r="AB149" i="18"/>
  <c r="AB147" i="18"/>
  <c r="Z146" i="18"/>
  <c r="AB143" i="18"/>
  <c r="Z141" i="18"/>
  <c r="AC135" i="18"/>
  <c r="AC130" i="18"/>
  <c r="Z129" i="18"/>
  <c r="AB120" i="18"/>
  <c r="AA118" i="18"/>
  <c r="AB115" i="18"/>
  <c r="AC114" i="18"/>
  <c r="Z112" i="18"/>
  <c r="Z107" i="18"/>
  <c r="AC107" i="18"/>
  <c r="AA105" i="18"/>
  <c r="AB100" i="18"/>
  <c r="Z95" i="18"/>
  <c r="AB76" i="18"/>
  <c r="Z74" i="18"/>
  <c r="Z72" i="18"/>
  <c r="AA62" i="18"/>
  <c r="Z55" i="18"/>
  <c r="AB44" i="18"/>
  <c r="Z42" i="18"/>
  <c r="AI97" i="17"/>
  <c r="AG93" i="17"/>
  <c r="AG91" i="17"/>
  <c r="AH88" i="17"/>
  <c r="AG86" i="17"/>
  <c r="AG79" i="17"/>
  <c r="AH76" i="17"/>
  <c r="AH69" i="17"/>
  <c r="AF66" i="17"/>
  <c r="AH62" i="17"/>
  <c r="AF60" i="17"/>
  <c r="AH55" i="17"/>
  <c r="AF53" i="17"/>
  <c r="AF51" i="17"/>
  <c r="AH48" i="17"/>
  <c r="AG46" i="17"/>
  <c r="AH39" i="17"/>
  <c r="AF37" i="17"/>
  <c r="AF35" i="17"/>
  <c r="AH32" i="17"/>
  <c r="AH30" i="17"/>
  <c r="AG28" i="17"/>
  <c r="AF22" i="17"/>
  <c r="AH13" i="17"/>
  <c r="AG11" i="17"/>
  <c r="AI9" i="17"/>
  <c r="AI5" i="17"/>
  <c r="AK49" i="18"/>
  <c r="AB49" i="18"/>
  <c r="AK33" i="18"/>
  <c r="AB33" i="18"/>
  <c r="Z151" i="18"/>
  <c r="AA149" i="18"/>
  <c r="AA143" i="18"/>
  <c r="AB134" i="18"/>
  <c r="AA132" i="18"/>
  <c r="AB127" i="18"/>
  <c r="AC125" i="18"/>
  <c r="Z123" i="18"/>
  <c r="AC120" i="18"/>
  <c r="AB113" i="18"/>
  <c r="AB111" i="18"/>
  <c r="Z109" i="18"/>
  <c r="AC103" i="18"/>
  <c r="Z103" i="18"/>
  <c r="AA100" i="18"/>
  <c r="Z98" i="18"/>
  <c r="Z92" i="18"/>
  <c r="AA90" i="18"/>
  <c r="AB85" i="18"/>
  <c r="AA81" i="18"/>
  <c r="AC79" i="18"/>
  <c r="Z79" i="18"/>
  <c r="AB64" i="18"/>
  <c r="AA57" i="18"/>
  <c r="AA49" i="18"/>
  <c r="AC47" i="18"/>
  <c r="Z47" i="18"/>
  <c r="AB41" i="18"/>
  <c r="AB36" i="18"/>
  <c r="AA34" i="18"/>
  <c r="Z32" i="18"/>
  <c r="AA17" i="18"/>
  <c r="Z12" i="18"/>
  <c r="AI149" i="18"/>
  <c r="AL131" i="18"/>
  <c r="AJ112" i="18"/>
  <c r="AK75" i="18"/>
  <c r="AH95" i="17"/>
  <c r="AF93" i="17"/>
  <c r="AF91" i="17"/>
  <c r="AF86" i="17"/>
  <c r="AI79" i="17"/>
  <c r="AG76" i="17"/>
  <c r="AI73" i="17"/>
  <c r="AG69" i="17"/>
  <c r="AG67" i="17"/>
  <c r="AH64" i="17"/>
  <c r="AG62" i="17"/>
  <c r="AG55" i="17"/>
  <c r="AH52" i="17"/>
  <c r="AI50" i="17"/>
  <c r="AF46" i="17"/>
  <c r="AG39" i="17"/>
  <c r="AH36" i="17"/>
  <c r="AI34" i="17"/>
  <c r="AF28" i="17"/>
  <c r="AF18" i="17"/>
  <c r="AG15" i="17"/>
  <c r="AG13" i="17"/>
  <c r="AF11" i="17"/>
  <c r="AH8" i="17"/>
  <c r="AH4" i="17"/>
  <c r="AL140" i="18"/>
  <c r="AL124" i="18"/>
  <c r="AL76" i="18"/>
  <c r="AL68" i="18"/>
  <c r="AI44" i="18"/>
  <c r="AL44" i="18"/>
  <c r="AI36" i="18"/>
  <c r="AL36" i="18"/>
  <c r="AI28" i="18"/>
  <c r="AL28" i="18"/>
  <c r="AJ25" i="18"/>
  <c r="AA25" i="18"/>
  <c r="AI20" i="18"/>
  <c r="AL20" i="18"/>
  <c r="AL12" i="18"/>
  <c r="AA9" i="18"/>
  <c r="AJ9" i="18"/>
  <c r="AB151" i="18"/>
  <c r="Z149" i="18"/>
  <c r="AC143" i="18"/>
  <c r="Z139" i="18"/>
  <c r="AB136" i="18"/>
  <c r="AA134" i="18"/>
  <c r="Z132" i="18"/>
  <c r="AB124" i="18"/>
  <c r="AC122" i="18"/>
  <c r="Z120" i="18"/>
  <c r="AB117" i="18"/>
  <c r="AA111" i="18"/>
  <c r="AB102" i="18"/>
  <c r="Z100" i="18"/>
  <c r="AA94" i="18"/>
  <c r="Z88" i="18"/>
  <c r="Z83" i="18"/>
  <c r="AC83" i="18"/>
  <c r="Z81" i="18"/>
  <c r="AB68" i="18"/>
  <c r="AA66" i="18"/>
  <c r="AB61" i="18"/>
  <c r="AA59" i="18"/>
  <c r="AB51" i="18"/>
  <c r="Z49" i="18"/>
  <c r="Z39" i="18"/>
  <c r="AA24" i="18"/>
  <c r="AC22" i="18"/>
  <c r="Z22" i="18"/>
  <c r="Z4" i="18"/>
  <c r="AJ151" i="18"/>
  <c r="AI120" i="18"/>
  <c r="AK114" i="18"/>
  <c r="AI39" i="18"/>
  <c r="AK9" i="18"/>
  <c r="AG52" i="17"/>
  <c r="AH45" i="17"/>
  <c r="AF42" i="17"/>
  <c r="AI39" i="17"/>
  <c r="AG36" i="17"/>
  <c r="AF30" i="17"/>
  <c r="AH21" i="17"/>
  <c r="AG19" i="17"/>
  <c r="AI15" i="17"/>
  <c r="AI13" i="17"/>
  <c r="AH6" i="17"/>
  <c r="AG4" i="17"/>
  <c r="AI41" i="18"/>
  <c r="Z41" i="18"/>
  <c r="AK35" i="18"/>
  <c r="AB35" i="18"/>
  <c r="AK19" i="18"/>
  <c r="AB19" i="18"/>
  <c r="AI17" i="18"/>
  <c r="Z17" i="18"/>
  <c r="AA151" i="18"/>
  <c r="AB142" i="18"/>
  <c r="AA140" i="18"/>
  <c r="AC136" i="18"/>
  <c r="Z134" i="18"/>
  <c r="AC127" i="18"/>
  <c r="Z127" i="18"/>
  <c r="AA124" i="18"/>
  <c r="AA117" i="18"/>
  <c r="AA113" i="18"/>
  <c r="AC111" i="18"/>
  <c r="Z111" i="18"/>
  <c r="AA106" i="18"/>
  <c r="AA102" i="18"/>
  <c r="AB99" i="18"/>
  <c r="AA98" i="18"/>
  <c r="AB96" i="18"/>
  <c r="AB87" i="18"/>
  <c r="Z85" i="18"/>
  <c r="Z82" i="18"/>
  <c r="AA78" i="18"/>
  <c r="AB75" i="18"/>
  <c r="AA73" i="18"/>
  <c r="AC71" i="18"/>
  <c r="Z71" i="18"/>
  <c r="Z64" i="18"/>
  <c r="AB43" i="18"/>
  <c r="AA41" i="18"/>
  <c r="Z36" i="18"/>
  <c r="Z33" i="18"/>
  <c r="AB28" i="18"/>
  <c r="AB26" i="18"/>
  <c r="Z24" i="18"/>
  <c r="AB16" i="18"/>
  <c r="Z14" i="18"/>
  <c r="AA6" i="18"/>
  <c r="AJ122" i="18"/>
  <c r="AL83" i="18"/>
  <c r="AI12" i="18"/>
  <c r="AF102" i="17"/>
  <c r="AI95" i="17"/>
  <c r="AG92" i="17"/>
  <c r="AI89" i="17"/>
  <c r="AG85" i="17"/>
  <c r="AG83" i="17"/>
  <c r="AH80" i="17"/>
  <c r="AG78" i="17"/>
  <c r="AI75" i="17"/>
  <c r="AG71" i="17"/>
  <c r="AH68" i="17"/>
  <c r="AI66" i="17"/>
  <c r="AH61" i="17"/>
  <c r="AF58" i="17"/>
  <c r="AH54" i="17"/>
  <c r="AF52" i="17"/>
  <c r="AG45" i="17"/>
  <c r="AG43" i="17"/>
  <c r="AH38" i="17"/>
  <c r="AF36" i="17"/>
  <c r="AF31" i="17"/>
  <c r="AF29" i="17"/>
  <c r="AF26" i="17"/>
  <c r="AG23" i="17"/>
  <c r="AG21" i="17"/>
  <c r="AF19" i="17"/>
  <c r="AH16" i="17"/>
  <c r="AH12" i="17"/>
  <c r="AF4" i="17"/>
  <c r="AJ123" i="18"/>
  <c r="AA123" i="18"/>
  <c r="AJ91" i="18"/>
  <c r="AA91" i="18"/>
  <c r="AC151" i="18"/>
  <c r="Z147" i="18"/>
  <c r="AB145" i="18"/>
  <c r="AB144" i="18"/>
  <c r="AA142" i="18"/>
  <c r="Z140" i="18"/>
  <c r="AB133" i="18"/>
  <c r="AA130" i="18"/>
  <c r="AA128" i="18"/>
  <c r="AB126" i="18"/>
  <c r="Z124" i="18"/>
  <c r="AC121" i="18"/>
  <c r="AB119" i="18"/>
  <c r="AC117" i="18"/>
  <c r="Z115" i="18"/>
  <c r="AC115" i="18"/>
  <c r="Z113" i="18"/>
  <c r="Z106" i="18"/>
  <c r="AC106" i="18"/>
  <c r="AB104" i="18"/>
  <c r="AC96" i="18"/>
  <c r="AB93" i="18"/>
  <c r="AB84" i="18"/>
  <c r="AB82" i="18"/>
  <c r="AB80" i="18"/>
  <c r="AA75" i="18"/>
  <c r="Z68" i="18"/>
  <c r="Z58" i="18"/>
  <c r="AA43" i="18"/>
  <c r="AA38" i="18"/>
  <c r="Z31" i="18"/>
  <c r="AC11" i="18"/>
  <c r="AL90" i="18"/>
  <c r="AK90" i="18"/>
  <c r="AI88" i="18"/>
  <c r="AJ56" i="18"/>
  <c r="AL11" i="18"/>
  <c r="AL3" i="18"/>
  <c r="AB150" i="18"/>
  <c r="AA148" i="18"/>
  <c r="AC144" i="18"/>
  <c r="Z142" i="18"/>
  <c r="AA138" i="18"/>
  <c r="AC137" i="18"/>
  <c r="Z135" i="18"/>
  <c r="AA133" i="18"/>
  <c r="AA126" i="18"/>
  <c r="Z122" i="18"/>
  <c r="AB116" i="18"/>
  <c r="Z114" i="18"/>
  <c r="AA110" i="18"/>
  <c r="Z108" i="18"/>
  <c r="AB101" i="18"/>
  <c r="AA99" i="18"/>
  <c r="Z96" i="18"/>
  <c r="AA89" i="18"/>
  <c r="AC87" i="18"/>
  <c r="Z87" i="18"/>
  <c r="AA82" i="18"/>
  <c r="Z75" i="18"/>
  <c r="AC75" i="18"/>
  <c r="AA70" i="18"/>
  <c r="AB60" i="18"/>
  <c r="Z56" i="18"/>
  <c r="AB50" i="18"/>
  <c r="Z43" i="18"/>
  <c r="AC43" i="18"/>
  <c r="AB40" i="18"/>
  <c r="AA35" i="18"/>
  <c r="AA33" i="18"/>
  <c r="AK137" i="18"/>
  <c r="AK42" i="18"/>
  <c r="AB42" i="18"/>
  <c r="AK18" i="18"/>
  <c r="AB18" i="18"/>
  <c r="AA150" i="18"/>
  <c r="Z145" i="18"/>
  <c r="AB141" i="18"/>
  <c r="AB135" i="18"/>
  <c r="Z133" i="18"/>
  <c r="AB123" i="18"/>
  <c r="AC119" i="18"/>
  <c r="AB114" i="18"/>
  <c r="AB107" i="18"/>
  <c r="Z105" i="18"/>
  <c r="Z99" i="18"/>
  <c r="AC99" i="18"/>
  <c r="AB95" i="18"/>
  <c r="Z93" i="18"/>
  <c r="AC82" i="18"/>
  <c r="Z80" i="18"/>
  <c r="Z48" i="18"/>
  <c r="AC35" i="18"/>
  <c r="AC25" i="18"/>
  <c r="AB25" i="18"/>
  <c r="Z94" i="18"/>
  <c r="AC89" i="18"/>
  <c r="AA85" i="18"/>
  <c r="AA79" i="18"/>
  <c r="AB70" i="18"/>
  <c r="AA68" i="18"/>
  <c r="AC64" i="18"/>
  <c r="Z62" i="18"/>
  <c r="AC57" i="18"/>
  <c r="AA53" i="18"/>
  <c r="AA47" i="18"/>
  <c r="AB38" i="18"/>
  <c r="AA36" i="18"/>
  <c r="AC32" i="18"/>
  <c r="AA30" i="18"/>
  <c r="Z28" i="18"/>
  <c r="AA22" i="18"/>
  <c r="Z18" i="18"/>
  <c r="AB6" i="18"/>
  <c r="AA4" i="18"/>
  <c r="AI147" i="18"/>
  <c r="AJ142" i="18"/>
  <c r="AI138" i="18"/>
  <c r="AJ129" i="18"/>
  <c r="AL127" i="18"/>
  <c r="AI127" i="18"/>
  <c r="AL122" i="18"/>
  <c r="AK122" i="18"/>
  <c r="AJ120" i="18"/>
  <c r="AK117" i="18"/>
  <c r="AI115" i="18"/>
  <c r="AK112" i="18"/>
  <c r="AK107" i="18"/>
  <c r="AK102" i="18"/>
  <c r="AJ100" i="18"/>
  <c r="AI91" i="18"/>
  <c r="AJ88" i="18"/>
  <c r="AJ83" i="18"/>
  <c r="AK73" i="18"/>
  <c r="AK66" i="18"/>
  <c r="AK61" i="18"/>
  <c r="AL34" i="18"/>
  <c r="AJ34" i="18"/>
  <c r="AI32" i="18"/>
  <c r="AJ29" i="18"/>
  <c r="AJ24" i="18"/>
  <c r="AK4" i="18"/>
  <c r="AC129" i="18"/>
  <c r="AA125" i="18"/>
  <c r="AA119" i="18"/>
  <c r="AB110" i="18"/>
  <c r="AA108" i="18"/>
  <c r="AC104" i="18"/>
  <c r="Z102" i="18"/>
  <c r="AC97" i="18"/>
  <c r="AA93" i="18"/>
  <c r="AA87" i="18"/>
  <c r="AB78" i="18"/>
  <c r="AA76" i="18"/>
  <c r="AC74" i="18"/>
  <c r="AC72" i="18"/>
  <c r="Z70" i="18"/>
  <c r="AC65" i="18"/>
  <c r="AA61" i="18"/>
  <c r="AA55" i="18"/>
  <c r="AB46" i="18"/>
  <c r="AA44" i="18"/>
  <c r="AC42" i="18"/>
  <c r="AC40" i="18"/>
  <c r="Z38" i="18"/>
  <c r="AC33" i="18"/>
  <c r="AB29" i="18"/>
  <c r="AB21" i="18"/>
  <c r="AA14" i="18"/>
  <c r="AC10" i="18"/>
  <c r="AB3" i="18"/>
  <c r="AK148" i="18"/>
  <c r="AK146" i="18"/>
  <c r="AJ144" i="18"/>
  <c r="AK141" i="18"/>
  <c r="AK139" i="18"/>
  <c r="AJ124" i="18"/>
  <c r="AI117" i="18"/>
  <c r="AI112" i="18"/>
  <c r="AI107" i="18"/>
  <c r="AL95" i="18"/>
  <c r="AI95" i="18"/>
  <c r="AK92" i="18"/>
  <c r="AJ90" i="18"/>
  <c r="AI85" i="18"/>
  <c r="AK77" i="18"/>
  <c r="AI73" i="18"/>
  <c r="AI66" i="18"/>
  <c r="AK58" i="18"/>
  <c r="AI51" i="18"/>
  <c r="AJ26" i="18"/>
  <c r="AJ16" i="18"/>
  <c r="AK6" i="18"/>
  <c r="AI4" i="18"/>
  <c r="Z76" i="18"/>
  <c r="AB69" i="18"/>
  <c r="AB63" i="18"/>
  <c r="AC61" i="18"/>
  <c r="AC55" i="18"/>
  <c r="Z51" i="18"/>
  <c r="AB48" i="18"/>
  <c r="AA46" i="18"/>
  <c r="Z44" i="18"/>
  <c r="AB37" i="18"/>
  <c r="AB31" i="18"/>
  <c r="AA29" i="18"/>
  <c r="Z16" i="18"/>
  <c r="AC14" i="18"/>
  <c r="AB11" i="18"/>
  <c r="AC8" i="18"/>
  <c r="AA8" i="18"/>
  <c r="AA3" i="18"/>
  <c r="AK150" i="18"/>
  <c r="AJ148" i="18"/>
  <c r="AJ146" i="18"/>
  <c r="AJ141" i="18"/>
  <c r="AI137" i="18"/>
  <c r="AJ119" i="18"/>
  <c r="AK116" i="18"/>
  <c r="AJ104" i="18"/>
  <c r="AK101" i="18"/>
  <c r="AJ92" i="18"/>
  <c r="AI90" i="18"/>
  <c r="AJ87" i="18"/>
  <c r="AK84" i="18"/>
  <c r="AK82" i="18"/>
  <c r="AJ77" i="18"/>
  <c r="AK65" i="18"/>
  <c r="AI53" i="18"/>
  <c r="AI31" i="18"/>
  <c r="AJ23" i="18"/>
  <c r="AJ11" i="18"/>
  <c r="AI9" i="18"/>
  <c r="AJ6" i="18"/>
  <c r="AA127" i="18"/>
  <c r="AB118" i="18"/>
  <c r="AA116" i="18"/>
  <c r="AC112" i="18"/>
  <c r="Z110" i="18"/>
  <c r="AC105" i="18"/>
  <c r="AA101" i="18"/>
  <c r="AA95" i="18"/>
  <c r="AB86" i="18"/>
  <c r="AA84" i="18"/>
  <c r="AC80" i="18"/>
  <c r="Z78" i="18"/>
  <c r="AC73" i="18"/>
  <c r="AA69" i="18"/>
  <c r="AA63" i="18"/>
  <c r="AB54" i="18"/>
  <c r="AA52" i="18"/>
  <c r="AC48" i="18"/>
  <c r="Z46" i="18"/>
  <c r="AC41" i="18"/>
  <c r="AA37" i="18"/>
  <c r="AA31" i="18"/>
  <c r="Z29" i="18"/>
  <c r="AA19" i="18"/>
  <c r="AA11" i="18"/>
  <c r="AA5" i="18"/>
  <c r="Z3" i="18"/>
  <c r="AC3" i="18"/>
  <c r="AK143" i="18"/>
  <c r="AK134" i="18"/>
  <c r="AJ130" i="18"/>
  <c r="AK121" i="18"/>
  <c r="AJ116" i="18"/>
  <c r="AJ99" i="18"/>
  <c r="AK89" i="18"/>
  <c r="AJ84" i="18"/>
  <c r="AJ82" i="18"/>
  <c r="AK79" i="18"/>
  <c r="AK67" i="18"/>
  <c r="AJ55" i="18"/>
  <c r="AL50" i="18"/>
  <c r="AJ50" i="18"/>
  <c r="AI48" i="18"/>
  <c r="AI43" i="18"/>
  <c r="AK30" i="18"/>
  <c r="AI23" i="18"/>
  <c r="AI18" i="18"/>
  <c r="Z116" i="18"/>
  <c r="AB109" i="18"/>
  <c r="AB103" i="18"/>
  <c r="Z101" i="18"/>
  <c r="AA96" i="18"/>
  <c r="AC95" i="18"/>
  <c r="Z91" i="18"/>
  <c r="AB89" i="18"/>
  <c r="AB88" i="18"/>
  <c r="AA86" i="18"/>
  <c r="Z84" i="18"/>
  <c r="AB77" i="18"/>
  <c r="AB71" i="18"/>
  <c r="Z69" i="18"/>
  <c r="AA64" i="18"/>
  <c r="AC63" i="18"/>
  <c r="Z59" i="18"/>
  <c r="AB57" i="18"/>
  <c r="AB56" i="18"/>
  <c r="AA54" i="18"/>
  <c r="Z52" i="18"/>
  <c r="AB45" i="18"/>
  <c r="AB39" i="18"/>
  <c r="AC37" i="18"/>
  <c r="AA32" i="18"/>
  <c r="AC31" i="18"/>
  <c r="AC23" i="18"/>
  <c r="AC17" i="18"/>
  <c r="AB17" i="18"/>
  <c r="Z11" i="18"/>
  <c r="AC9" i="18"/>
  <c r="AB7" i="18"/>
  <c r="AI150" i="18"/>
  <c r="AI132" i="18"/>
  <c r="AL132" i="18"/>
  <c r="AL128" i="18"/>
  <c r="AI128" i="18"/>
  <c r="AK108" i="18"/>
  <c r="AI106" i="18"/>
  <c r="AK76" i="18"/>
  <c r="AK74" i="18"/>
  <c r="AK69" i="18"/>
  <c r="AI65" i="18"/>
  <c r="AI45" i="18"/>
  <c r="AK17" i="18"/>
  <c r="AK10" i="18"/>
  <c r="AJ8" i="18"/>
  <c r="Z118" i="18"/>
  <c r="AC113" i="18"/>
  <c r="AA109" i="18"/>
  <c r="AA103" i="18"/>
  <c r="AB94" i="18"/>
  <c r="AA92" i="18"/>
  <c r="AC88" i="18"/>
  <c r="Z86" i="18"/>
  <c r="AC81" i="18"/>
  <c r="AA77" i="18"/>
  <c r="AA71" i="18"/>
  <c r="AB62" i="18"/>
  <c r="AA60" i="18"/>
  <c r="AC56" i="18"/>
  <c r="Z54" i="18"/>
  <c r="AC51" i="18"/>
  <c r="AC49" i="18"/>
  <c r="AA45" i="18"/>
  <c r="AA39" i="18"/>
  <c r="Z27" i="18"/>
  <c r="AB24" i="18"/>
  <c r="AC13" i="18"/>
  <c r="AA7" i="18"/>
  <c r="AI143" i="18"/>
  <c r="AK140" i="18"/>
  <c r="AK138" i="18"/>
  <c r="AL121" i="18"/>
  <c r="AI121" i="18"/>
  <c r="AJ113" i="18"/>
  <c r="AK105" i="18"/>
  <c r="AK91" i="18"/>
  <c r="AL89" i="18"/>
  <c r="AI89" i="18"/>
  <c r="AI79" i="18"/>
  <c r="AL52" i="18"/>
  <c r="AL42" i="18"/>
  <c r="AJ42" i="18"/>
  <c r="AI40" i="18"/>
  <c r="AI35" i="18"/>
  <c r="AK27" i="18"/>
  <c r="AL25" i="18"/>
  <c r="AI25" i="18"/>
  <c r="AJ10" i="18"/>
  <c r="AI8" i="18"/>
  <c r="AJ5" i="18"/>
  <c r="AB53" i="18"/>
  <c r="AB47" i="18"/>
  <c r="AC45" i="18"/>
  <c r="AC39" i="18"/>
  <c r="Z35" i="18"/>
  <c r="AB32" i="18"/>
  <c r="AB30" i="18"/>
  <c r="AA28" i="18"/>
  <c r="AC24" i="18"/>
  <c r="AB22" i="18"/>
  <c r="AA20" i="18"/>
  <c r="Z15" i="18"/>
  <c r="AB12" i="18"/>
  <c r="AC7" i="18"/>
  <c r="Z7" i="18"/>
  <c r="AJ147" i="18"/>
  <c r="AJ145" i="18"/>
  <c r="AK133" i="18"/>
  <c r="AK131" i="18"/>
  <c r="AK129" i="18"/>
  <c r="AI123" i="18"/>
  <c r="AL123" i="18"/>
  <c r="AI118" i="18"/>
  <c r="AJ115" i="18"/>
  <c r="AJ110" i="18"/>
  <c r="AL108" i="18"/>
  <c r="AJ105" i="18"/>
  <c r="AJ98" i="18"/>
  <c r="AI96" i="18"/>
  <c r="AJ81" i="18"/>
  <c r="AI74" i="18"/>
  <c r="AK59" i="18"/>
  <c r="AL57" i="18"/>
  <c r="AI57" i="18"/>
  <c r="AI47" i="18"/>
  <c r="AI37" i="18"/>
  <c r="AB23" i="18"/>
  <c r="AA21" i="18"/>
  <c r="AB13" i="18"/>
  <c r="Z10" i="18"/>
  <c r="AC6" i="18"/>
  <c r="AI148" i="18"/>
  <c r="AL144" i="18"/>
  <c r="AI134" i="18"/>
  <c r="AK128" i="18"/>
  <c r="AJ126" i="18"/>
  <c r="AK118" i="18"/>
  <c r="AL114" i="18"/>
  <c r="AL111" i="18"/>
  <c r="AL106" i="18"/>
  <c r="AL105" i="18"/>
  <c r="AJ103" i="18"/>
  <c r="AI101" i="18"/>
  <c r="AK95" i="18"/>
  <c r="AJ93" i="18"/>
  <c r="AL91" i="18"/>
  <c r="AI84" i="18"/>
  <c r="AL80" i="18"/>
  <c r="AI70" i="18"/>
  <c r="AI62" i="18"/>
  <c r="AK47" i="18"/>
  <c r="AK39" i="18"/>
  <c r="AK31" i="18"/>
  <c r="AL17" i="18"/>
  <c r="AJ15" i="18"/>
  <c r="AI10" i="18"/>
  <c r="AL4" i="18"/>
  <c r="AJ3" i="18"/>
  <c r="Z21" i="18"/>
  <c r="AB15" i="18"/>
  <c r="AA13" i="18"/>
  <c r="AB5" i="18"/>
  <c r="AK151" i="18"/>
  <c r="AJ149" i="18"/>
  <c r="AL147" i="18"/>
  <c r="AI140" i="18"/>
  <c r="AL136" i="18"/>
  <c r="AI126" i="18"/>
  <c r="AK120" i="18"/>
  <c r="AJ118" i="18"/>
  <c r="AK110" i="18"/>
  <c r="AL103" i="18"/>
  <c r="AL98" i="18"/>
  <c r="AL97" i="18"/>
  <c r="AJ95" i="18"/>
  <c r="AI93" i="18"/>
  <c r="AK87" i="18"/>
  <c r="AJ85" i="18"/>
  <c r="AI76" i="18"/>
  <c r="AL72" i="18"/>
  <c r="AI68" i="18"/>
  <c r="AL64" i="18"/>
  <c r="AI60" i="18"/>
  <c r="AK55" i="18"/>
  <c r="AJ53" i="18"/>
  <c r="AL51" i="18"/>
  <c r="AL49" i="18"/>
  <c r="AJ47" i="18"/>
  <c r="AL43" i="18"/>
  <c r="AL41" i="18"/>
  <c r="AJ39" i="18"/>
  <c r="AL35" i="18"/>
  <c r="AL33" i="18"/>
  <c r="AJ31" i="18"/>
  <c r="AK23" i="18"/>
  <c r="AK21" i="18"/>
  <c r="AL18" i="18"/>
  <c r="AI13" i="18"/>
  <c r="AK8" i="18"/>
  <c r="AI3" i="18"/>
  <c r="Z19" i="18"/>
  <c r="AC15" i="18"/>
  <c r="AC5" i="18"/>
  <c r="AL151" i="18"/>
  <c r="AL148" i="18"/>
  <c r="AL146" i="18"/>
  <c r="AL145" i="18"/>
  <c r="AJ143" i="18"/>
  <c r="AI141" i="18"/>
  <c r="AK135" i="18"/>
  <c r="AJ133" i="18"/>
  <c r="AI124" i="18"/>
  <c r="AL120" i="18"/>
  <c r="AI110" i="18"/>
  <c r="AK104" i="18"/>
  <c r="AJ102" i="18"/>
  <c r="AK94" i="18"/>
  <c r="AL87" i="18"/>
  <c r="AL84" i="18"/>
  <c r="AL82" i="18"/>
  <c r="AL81" i="18"/>
  <c r="AJ79" i="18"/>
  <c r="AI77" i="18"/>
  <c r="AK71" i="18"/>
  <c r="AJ69" i="18"/>
  <c r="AK63" i="18"/>
  <c r="AJ61" i="18"/>
  <c r="AL58" i="18"/>
  <c r="AI50" i="18"/>
  <c r="AK46" i="18"/>
  <c r="AI42" i="18"/>
  <c r="AK38" i="18"/>
  <c r="AI34" i="18"/>
  <c r="AI29" i="18"/>
  <c r="AL26" i="18"/>
  <c r="AI21" i="18"/>
  <c r="AK16" i="18"/>
  <c r="AI11" i="18"/>
  <c r="AI6" i="18"/>
  <c r="AJ4" i="18"/>
  <c r="AL143" i="18"/>
  <c r="AL138" i="18"/>
  <c r="AL137" i="18"/>
  <c r="AJ135" i="18"/>
  <c r="AI133" i="18"/>
  <c r="AK127" i="18"/>
  <c r="AJ125" i="18"/>
  <c r="AI116" i="18"/>
  <c r="AL112" i="18"/>
  <c r="AI102" i="18"/>
  <c r="AK96" i="18"/>
  <c r="AJ94" i="18"/>
  <c r="AK86" i="18"/>
  <c r="AL74" i="18"/>
  <c r="AL73" i="18"/>
  <c r="AJ71" i="18"/>
  <c r="AI69" i="18"/>
  <c r="AL66" i="18"/>
  <c r="AL65" i="18"/>
  <c r="AJ63" i="18"/>
  <c r="AI61" i="18"/>
  <c r="AI58" i="18"/>
  <c r="AK54" i="18"/>
  <c r="AK48" i="18"/>
  <c r="AJ46" i="18"/>
  <c r="AK40" i="18"/>
  <c r="AJ38" i="18"/>
  <c r="AK32" i="18"/>
  <c r="AI26" i="18"/>
  <c r="AJ19" i="18"/>
  <c r="AJ14" i="18"/>
  <c r="AK12" i="18"/>
  <c r="Z20" i="18"/>
  <c r="AC16" i="18"/>
  <c r="AB14" i="18"/>
  <c r="AA12" i="18"/>
  <c r="AJ150" i="18"/>
  <c r="AI144" i="18"/>
  <c r="AK142" i="18"/>
  <c r="AL135" i="18"/>
  <c r="AL130" i="18"/>
  <c r="AL129" i="18"/>
  <c r="AJ127" i="18"/>
  <c r="AI125" i="18"/>
  <c r="AK119" i="18"/>
  <c r="AJ117" i="18"/>
  <c r="AI108" i="18"/>
  <c r="AK106" i="18"/>
  <c r="AL104" i="18"/>
  <c r="AI94" i="18"/>
  <c r="AK88" i="18"/>
  <c r="AJ86" i="18"/>
  <c r="AI80" i="18"/>
  <c r="AK78" i="18"/>
  <c r="AL60" i="18"/>
  <c r="AK56" i="18"/>
  <c r="AJ54" i="18"/>
  <c r="AJ51" i="18"/>
  <c r="AI46" i="18"/>
  <c r="AJ43" i="18"/>
  <c r="AI38" i="18"/>
  <c r="AJ35" i="18"/>
  <c r="AJ30" i="18"/>
  <c r="AK24" i="18"/>
  <c r="AI19" i="18"/>
  <c r="AI14" i="18"/>
  <c r="AJ12" i="18"/>
  <c r="AK7" i="18"/>
  <c r="AK5" i="18"/>
  <c r="AK111" i="18"/>
  <c r="AJ109" i="18"/>
  <c r="AI100" i="18"/>
  <c r="AL96" i="18"/>
  <c r="AI86" i="18"/>
  <c r="AK80" i="18"/>
  <c r="AJ78" i="18"/>
  <c r="AK70" i="18"/>
  <c r="AK62" i="18"/>
  <c r="AJ59" i="18"/>
  <c r="AI54" i="18"/>
  <c r="AK52" i="18"/>
  <c r="AL48" i="18"/>
  <c r="AK44" i="18"/>
  <c r="AL40" i="18"/>
  <c r="AK36" i="18"/>
  <c r="AL32" i="18"/>
  <c r="AI30" i="18"/>
  <c r="AJ27" i="18"/>
  <c r="AJ22" i="18"/>
  <c r="AK20" i="18"/>
  <c r="AL9" i="18"/>
  <c r="AJ7" i="18"/>
  <c r="AI142" i="18"/>
  <c r="AK136" i="18"/>
  <c r="AJ134" i="18"/>
  <c r="AK126" i="18"/>
  <c r="AL116" i="18"/>
  <c r="AL113" i="18"/>
  <c r="AJ111" i="18"/>
  <c r="AI109" i="18"/>
  <c r="AK103" i="18"/>
  <c r="AJ101" i="18"/>
  <c r="AI92" i="18"/>
  <c r="AL88" i="18"/>
  <c r="AI78" i="18"/>
  <c r="AK72" i="18"/>
  <c r="AJ70" i="18"/>
  <c r="AK68" i="18"/>
  <c r="AK64" i="18"/>
  <c r="AJ62" i="18"/>
  <c r="AK60" i="18"/>
  <c r="AL56" i="18"/>
  <c r="AK28" i="18"/>
  <c r="AL24" i="18"/>
  <c r="AI22" i="18"/>
  <c r="AJ20" i="18"/>
  <c r="AK15" i="18"/>
  <c r="AK13" i="18"/>
  <c r="AI5" i="18"/>
  <c r="AL10" i="18"/>
  <c r="AL149" i="18"/>
  <c r="AL141" i="18"/>
  <c r="AL133" i="18"/>
  <c r="AL125" i="18"/>
  <c r="AL117" i="18"/>
  <c r="AL109" i="18"/>
  <c r="AL101" i="18"/>
  <c r="AL93" i="18"/>
  <c r="AL85" i="18"/>
  <c r="AL77" i="18"/>
  <c r="AL69" i="18"/>
  <c r="AL61" i="18"/>
  <c r="AL53" i="18"/>
  <c r="AL45" i="18"/>
  <c r="AL37" i="18"/>
  <c r="AL29" i="18"/>
  <c r="AL21" i="18"/>
  <c r="AL13" i="18"/>
  <c r="AL5" i="18"/>
  <c r="AL150" i="18"/>
  <c r="AL142" i="18"/>
  <c r="AL134" i="18"/>
  <c r="AL126" i="18"/>
  <c r="AL118" i="18"/>
  <c r="AL110" i="18"/>
  <c r="AL102" i="18"/>
  <c r="AL94" i="18"/>
  <c r="AL86" i="18"/>
  <c r="AL78" i="18"/>
  <c r="AL70" i="18"/>
  <c r="AL62" i="18"/>
  <c r="AL54" i="18"/>
  <c r="AL46" i="18"/>
  <c r="AL38" i="18"/>
  <c r="AL30" i="18"/>
  <c r="AL22" i="18"/>
  <c r="AL14" i="18"/>
  <c r="AL6" i="18"/>
  <c r="AL119" i="18"/>
  <c r="AL79" i="18"/>
  <c r="AL71" i="18"/>
  <c r="AL63" i="18"/>
  <c r="AL55" i="18"/>
  <c r="AL47" i="18"/>
  <c r="AL39" i="18"/>
  <c r="AL31" i="18"/>
  <c r="AL23" i="18"/>
  <c r="AL15" i="18"/>
  <c r="AL7" i="18"/>
  <c r="AL16" i="18"/>
  <c r="AL8" i="18"/>
  <c r="AC148" i="18"/>
  <c r="AC140" i="18"/>
  <c r="AC132" i="18"/>
  <c r="AC124" i="18"/>
  <c r="AC116" i="18"/>
  <c r="AC108" i="18"/>
  <c r="AC100" i="18"/>
  <c r="AC92" i="18"/>
  <c r="AC84" i="18"/>
  <c r="AC76" i="18"/>
  <c r="AC68" i="18"/>
  <c r="AC60" i="18"/>
  <c r="AC52" i="18"/>
  <c r="AC44" i="18"/>
  <c r="AC36" i="18"/>
  <c r="AC28" i="18"/>
  <c r="AC20" i="18"/>
  <c r="AC12" i="18"/>
  <c r="AC4" i="18"/>
  <c r="AC149" i="18"/>
  <c r="AC141" i="18"/>
  <c r="AC93" i="18"/>
  <c r="AC85" i="18"/>
  <c r="AC77" i="18"/>
  <c r="AC69" i="18"/>
  <c r="AC53" i="18"/>
  <c r="AC29" i="18"/>
  <c r="AC150" i="18"/>
  <c r="AC142" i="18"/>
  <c r="AC134" i="18"/>
  <c r="AC126" i="18"/>
  <c r="AC118" i="18"/>
  <c r="AC110" i="18"/>
  <c r="AC102" i="18"/>
  <c r="AC94" i="18"/>
  <c r="AC86" i="18"/>
  <c r="AC78" i="18"/>
  <c r="AC70" i="18"/>
  <c r="AC62" i="18"/>
  <c r="AC54" i="18"/>
  <c r="AC46" i="18"/>
  <c r="AC38" i="18"/>
  <c r="AC133" i="18"/>
  <c r="AC109" i="18"/>
  <c r="AC101" i="18"/>
  <c r="AC21" i="18"/>
  <c r="Z125" i="18"/>
  <c r="Z117" i="18"/>
  <c r="Z61" i="18"/>
  <c r="Z45" i="18"/>
  <c r="Z37" i="18"/>
  <c r="Z13" i="18"/>
  <c r="Z5" i="18"/>
  <c r="AC2" i="18"/>
  <c r="AK2" i="18"/>
  <c r="AJ2" i="18"/>
  <c r="AL2" i="18"/>
  <c r="AI2" i="18"/>
  <c r="AI27" i="17"/>
  <c r="AI19" i="17"/>
  <c r="AI11" i="17"/>
  <c r="AI3" i="17"/>
  <c r="AI148" i="17"/>
  <c r="AI140" i="17"/>
  <c r="AI132" i="17"/>
  <c r="AI124" i="17"/>
  <c r="AI116" i="17"/>
  <c r="AI108" i="17"/>
  <c r="AI100" i="17"/>
  <c r="AI92" i="17"/>
  <c r="AI84" i="17"/>
  <c r="AI76" i="17"/>
  <c r="AI68" i="17"/>
  <c r="AI60" i="17"/>
  <c r="AI52" i="17"/>
  <c r="AI44" i="17"/>
  <c r="AI36" i="17"/>
  <c r="AI28" i="17"/>
  <c r="AI20" i="17"/>
  <c r="AI12" i="17"/>
  <c r="AI4" i="17"/>
  <c r="AI149" i="17"/>
  <c r="AI141" i="17"/>
  <c r="AI133" i="17"/>
  <c r="AI125" i="17"/>
  <c r="AI117" i="17"/>
  <c r="AI109" i="17"/>
  <c r="AI101" i="17"/>
  <c r="AI93" i="17"/>
  <c r="AI85" i="17"/>
  <c r="AI77" i="17"/>
  <c r="AI69" i="17"/>
  <c r="AI61" i="17"/>
  <c r="AI53" i="17"/>
  <c r="AI45" i="17"/>
  <c r="AI37" i="17"/>
  <c r="AI150" i="17"/>
  <c r="AI142" i="17"/>
  <c r="AI134" i="17"/>
  <c r="AI126" i="17"/>
  <c r="AI118" i="17"/>
  <c r="AI110" i="17"/>
  <c r="AI102" i="17"/>
  <c r="AI94" i="17"/>
  <c r="AI86" i="17"/>
  <c r="AI78" i="17"/>
  <c r="AI70" i="17"/>
  <c r="AI62" i="17"/>
  <c r="AI54" i="17"/>
  <c r="AI46" i="17"/>
  <c r="AI38" i="17"/>
  <c r="AI30" i="17"/>
  <c r="AI22" i="17"/>
  <c r="AI14" i="17"/>
  <c r="AI6" i="17"/>
  <c r="AI47" i="17"/>
  <c r="AI7" i="17"/>
  <c r="AI144" i="17"/>
  <c r="AI136" i="17"/>
  <c r="AI128" i="17"/>
  <c r="AI120" i="17"/>
  <c r="AI112" i="17"/>
  <c r="AI104" i="17"/>
  <c r="AI96" i="17"/>
  <c r="AI88" i="17"/>
  <c r="AI80" i="17"/>
  <c r="AI72" i="17"/>
  <c r="AI64" i="17"/>
  <c r="AI48" i="17"/>
  <c r="AI40" i="17"/>
  <c r="AI32" i="17"/>
  <c r="AI24" i="17"/>
  <c r="AI16" i="17"/>
  <c r="AI8" i="17"/>
  <c r="AI2" i="17"/>
  <c r="AF2" i="17"/>
  <c r="Z149" i="17"/>
  <c r="Z141" i="17"/>
  <c r="Z133" i="17"/>
  <c r="Z125" i="17"/>
  <c r="Z117" i="17"/>
  <c r="Z109" i="17"/>
  <c r="Z101" i="17"/>
  <c r="Z93" i="17"/>
  <c r="Z85" i="17"/>
  <c r="Z77" i="17"/>
  <c r="Z69" i="17"/>
  <c r="Z61" i="17"/>
  <c r="Z53" i="17"/>
  <c r="Z45" i="17"/>
  <c r="Z37" i="17"/>
  <c r="Z29" i="17"/>
  <c r="Z21" i="17"/>
  <c r="Z13" i="17"/>
  <c r="Z5" i="17"/>
  <c r="Z150" i="17"/>
  <c r="Z142" i="17"/>
  <c r="Z134" i="17"/>
  <c r="Z126" i="17"/>
  <c r="Z118" i="17"/>
  <c r="Z110" i="17"/>
  <c r="Z102" i="17"/>
  <c r="Z94" i="17"/>
  <c r="Z86" i="17"/>
  <c r="Z78" i="17"/>
  <c r="Z70" i="17"/>
  <c r="Z62" i="17"/>
  <c r="Z54" i="17"/>
  <c r="Z46" i="17"/>
  <c r="Z38" i="17"/>
  <c r="Z30" i="17"/>
  <c r="Z22" i="17"/>
  <c r="Z14" i="17"/>
  <c r="Z6" i="17"/>
  <c r="Z151" i="17"/>
  <c r="Z143" i="17"/>
  <c r="Z135" i="17"/>
  <c r="Z127" i="17"/>
  <c r="Z119" i="17"/>
  <c r="Z111" i="17"/>
  <c r="Z103" i="17"/>
  <c r="Z95" i="17"/>
  <c r="Z87" i="17"/>
  <c r="Z79" i="17"/>
  <c r="Z71" i="17"/>
  <c r="Z63" i="17"/>
  <c r="Z55" i="17"/>
  <c r="Z47" i="17"/>
  <c r="Z39" i="17"/>
  <c r="Z31" i="17"/>
  <c r="Z23" i="17"/>
  <c r="Z15" i="17"/>
  <c r="Z7" i="17"/>
  <c r="Z3" i="17"/>
  <c r="Z4" i="17"/>
  <c r="AD71" i="14"/>
  <c r="AV81" i="15"/>
  <c r="AV65" i="15"/>
  <c r="AV33" i="15"/>
  <c r="AW30" i="15"/>
  <c r="AV17" i="15"/>
  <c r="AX98" i="15"/>
  <c r="AV96" i="15"/>
  <c r="AW93" i="15"/>
  <c r="AX90" i="15"/>
  <c r="AW72" i="15"/>
  <c r="AW40" i="15"/>
  <c r="AX34" i="15"/>
  <c r="AX18" i="15"/>
  <c r="T98" i="14"/>
  <c r="U95" i="14"/>
  <c r="T90" i="14"/>
  <c r="U47" i="14"/>
  <c r="T34" i="14"/>
  <c r="U31" i="14"/>
  <c r="U23" i="14"/>
  <c r="AW66" i="15"/>
  <c r="AW58" i="15"/>
  <c r="AX55" i="15"/>
  <c r="AV53" i="15"/>
  <c r="AW42" i="15"/>
  <c r="V31" i="14"/>
  <c r="V23" i="14"/>
  <c r="U15" i="14"/>
  <c r="S13" i="14"/>
  <c r="T10" i="14"/>
  <c r="AD85" i="14"/>
  <c r="AC80" i="14"/>
  <c r="AV66" i="15"/>
  <c r="AW39" i="15"/>
  <c r="AY34" i="15"/>
  <c r="T27" i="14"/>
  <c r="U24" i="14"/>
  <c r="S22" i="14"/>
  <c r="U20" i="14"/>
  <c r="S18" i="14"/>
  <c r="U12" i="14"/>
  <c r="S10" i="14"/>
  <c r="AX99" i="15"/>
  <c r="AX41" i="15"/>
  <c r="S3" i="16"/>
  <c r="T3" i="16"/>
  <c r="R7" i="16"/>
  <c r="AY97" i="15"/>
  <c r="AY36" i="15"/>
  <c r="AX5" i="15"/>
  <c r="AB3" i="14"/>
  <c r="AC66" i="14"/>
  <c r="AD63" i="14"/>
  <c r="AD47" i="14"/>
  <c r="AC42" i="14"/>
  <c r="AD39" i="14"/>
  <c r="AC34" i="14"/>
  <c r="AB29" i="14"/>
  <c r="AC26" i="14"/>
  <c r="AD15" i="14"/>
  <c r="AC10" i="14"/>
  <c r="AV40" i="15"/>
  <c r="AW112" i="15"/>
  <c r="AX109" i="15"/>
  <c r="AV82" i="15"/>
  <c r="AW64" i="15"/>
  <c r="AW62" i="15"/>
  <c r="AX51" i="15"/>
  <c r="AW41" i="15"/>
  <c r="AX36" i="15"/>
  <c r="AW26" i="15"/>
  <c r="AV8" i="15"/>
  <c r="AD5" i="14"/>
  <c r="AW98" i="15"/>
  <c r="AV97" i="15"/>
  <c r="AW79" i="15"/>
  <c r="AX76" i="15"/>
  <c r="AV54" i="15"/>
  <c r="AX20" i="15"/>
  <c r="AW10" i="15"/>
  <c r="T52" i="14"/>
  <c r="U49" i="14"/>
  <c r="T36" i="14"/>
  <c r="T28" i="14"/>
  <c r="S23" i="14"/>
  <c r="AY50" i="15"/>
  <c r="AW106" i="15"/>
  <c r="AV89" i="15"/>
  <c r="AW56" i="15"/>
  <c r="AV51" i="15"/>
  <c r="AV10" i="15"/>
  <c r="AW7" i="15"/>
  <c r="V5" i="14"/>
  <c r="U103" i="14"/>
  <c r="S101" i="14"/>
  <c r="S93" i="14"/>
  <c r="U87" i="14"/>
  <c r="S85" i="14"/>
  <c r="T74" i="14"/>
  <c r="U71" i="14"/>
  <c r="T58" i="14"/>
  <c r="U55" i="14"/>
  <c r="S53" i="14"/>
  <c r="T50" i="14"/>
  <c r="U39" i="14"/>
  <c r="S37" i="14"/>
  <c r="T26" i="14"/>
  <c r="S21" i="14"/>
  <c r="AX65" i="15"/>
  <c r="AO57" i="15"/>
  <c r="AM39" i="15"/>
  <c r="AM7" i="15"/>
  <c r="AV106" i="15"/>
  <c r="AV88" i="15"/>
  <c r="AW86" i="15"/>
  <c r="AW81" i="15"/>
  <c r="AX58" i="15"/>
  <c r="AV48" i="15"/>
  <c r="AX75" i="15"/>
  <c r="AX27" i="15"/>
  <c r="AW88" i="15"/>
  <c r="AV9" i="15"/>
  <c r="AW73" i="15"/>
  <c r="AB67" i="14"/>
  <c r="AD61" i="14"/>
  <c r="AB59" i="14"/>
  <c r="AC56" i="14"/>
  <c r="AB51" i="14"/>
  <c r="AD45" i="14"/>
  <c r="AC40" i="14"/>
  <c r="AD37" i="14"/>
  <c r="AD29" i="14"/>
  <c r="AB27" i="14"/>
  <c r="AC24" i="14"/>
  <c r="AD21" i="14"/>
  <c r="AC16" i="14"/>
  <c r="AD95" i="14"/>
  <c r="AY83" i="15"/>
  <c r="AY59" i="15"/>
  <c r="AW110" i="15"/>
  <c r="AX107" i="15"/>
  <c r="AX97" i="15"/>
  <c r="AX95" i="15"/>
  <c r="AV93" i="15"/>
  <c r="AW90" i="15"/>
  <c r="AW80" i="15"/>
  <c r="AX67" i="15"/>
  <c r="AW32" i="15"/>
  <c r="AX29" i="15"/>
  <c r="AW24" i="15"/>
  <c r="AY112" i="15"/>
  <c r="AY107" i="15"/>
  <c r="AY73" i="15"/>
  <c r="AX73" i="15"/>
  <c r="V60" i="14"/>
  <c r="V52" i="14"/>
  <c r="AD97" i="14"/>
  <c r="AY39" i="15"/>
  <c r="AV39" i="15"/>
  <c r="V38" i="14"/>
  <c r="V30" i="14"/>
  <c r="U105" i="14"/>
  <c r="S103" i="14"/>
  <c r="T100" i="14"/>
  <c r="U97" i="14"/>
  <c r="S95" i="14"/>
  <c r="T92" i="14"/>
  <c r="U89" i="14"/>
  <c r="S87" i="14"/>
  <c r="V84" i="14"/>
  <c r="U81" i="14"/>
  <c r="S79" i="14"/>
  <c r="T76" i="14"/>
  <c r="U73" i="14"/>
  <c r="S71" i="14"/>
  <c r="T68" i="14"/>
  <c r="U65" i="14"/>
  <c r="S63" i="14"/>
  <c r="T60" i="14"/>
  <c r="U57" i="14"/>
  <c r="S55" i="14"/>
  <c r="T44" i="14"/>
  <c r="U41" i="14"/>
  <c r="S39" i="14"/>
  <c r="AC78" i="14"/>
  <c r="AY18" i="15"/>
  <c r="AX89" i="15"/>
  <c r="AV75" i="15"/>
  <c r="AY75" i="15"/>
  <c r="AY63" i="15"/>
  <c r="AV63" i="15"/>
  <c r="AW60" i="15"/>
  <c r="V6" i="14"/>
  <c r="AB91" i="14"/>
  <c r="AB83" i="14"/>
  <c r="U3" i="14"/>
  <c r="S5" i="14"/>
  <c r="T105" i="14"/>
  <c r="U102" i="14"/>
  <c r="V100" i="14"/>
  <c r="T97" i="14"/>
  <c r="U94" i="14"/>
  <c r="V92" i="14"/>
  <c r="T89" i="14"/>
  <c r="U86" i="14"/>
  <c r="S84" i="14"/>
  <c r="T81" i="14"/>
  <c r="U78" i="14"/>
  <c r="S76" i="14"/>
  <c r="T73" i="14"/>
  <c r="U70" i="14"/>
  <c r="T56" i="14"/>
  <c r="U21" i="14"/>
  <c r="AC70" i="14"/>
  <c r="AC62" i="14"/>
  <c r="AD27" i="14"/>
  <c r="AD47" i="15"/>
  <c r="AV47" i="15"/>
  <c r="W9" i="15"/>
  <c r="AX9" i="15"/>
  <c r="AM79" i="15"/>
  <c r="AO73" i="15"/>
  <c r="AX25" i="15"/>
  <c r="AV4" i="15"/>
  <c r="T3" i="14"/>
  <c r="U67" i="14"/>
  <c r="T62" i="14"/>
  <c r="U59" i="14"/>
  <c r="S57" i="14"/>
  <c r="T54" i="14"/>
  <c r="U51" i="14"/>
  <c r="V49" i="14"/>
  <c r="T46" i="14"/>
  <c r="U43" i="14"/>
  <c r="T38" i="14"/>
  <c r="U35" i="14"/>
  <c r="T30" i="14"/>
  <c r="U27" i="14"/>
  <c r="T22" i="14"/>
  <c r="S20" i="14"/>
  <c r="T17" i="14"/>
  <c r="AD52" i="15"/>
  <c r="AY52" i="15"/>
  <c r="AD44" i="15"/>
  <c r="AY44" i="15"/>
  <c r="AD20" i="15"/>
  <c r="AY20" i="15"/>
  <c r="AN17" i="15"/>
  <c r="AW17" i="15"/>
  <c r="AY104" i="15"/>
  <c r="AV28" i="15"/>
  <c r="AY28" i="15"/>
  <c r="AD103" i="14"/>
  <c r="AC98" i="14"/>
  <c r="U104" i="14"/>
  <c r="T99" i="14"/>
  <c r="U96" i="14"/>
  <c r="T91" i="14"/>
  <c r="U88" i="14"/>
  <c r="T83" i="14"/>
  <c r="U80" i="14"/>
  <c r="T75" i="14"/>
  <c r="U72" i="14"/>
  <c r="AX86" i="15"/>
  <c r="AV84" i="15"/>
  <c r="AX64" i="15"/>
  <c r="AJ71" i="6"/>
  <c r="AJ39" i="6"/>
  <c r="T2" i="14"/>
  <c r="S8" i="14"/>
  <c r="U53" i="14"/>
  <c r="S43" i="14"/>
  <c r="T40" i="14"/>
  <c r="U37" i="14"/>
  <c r="T32" i="14"/>
  <c r="U29" i="14"/>
  <c r="S27" i="14"/>
  <c r="T24" i="14"/>
  <c r="AC5" i="14"/>
  <c r="X110" i="15"/>
  <c r="X102" i="15"/>
  <c r="X86" i="15"/>
  <c r="X78" i="15"/>
  <c r="X70" i="15"/>
  <c r="X62" i="15"/>
  <c r="X54" i="15"/>
  <c r="X46" i="15"/>
  <c r="X38" i="15"/>
  <c r="AY105" i="15"/>
  <c r="AX105" i="15"/>
  <c r="AY51" i="15"/>
  <c r="AW49" i="15"/>
  <c r="AW19" i="15"/>
  <c r="AX16" i="15"/>
  <c r="S2" i="14"/>
  <c r="V3" i="14"/>
  <c r="T8" i="14"/>
  <c r="T102" i="14"/>
  <c r="U99" i="14"/>
  <c r="V97" i="14"/>
  <c r="T94" i="14"/>
  <c r="U91" i="14"/>
  <c r="T86" i="14"/>
  <c r="U83" i="14"/>
  <c r="T78" i="14"/>
  <c r="U75" i="14"/>
  <c r="T70" i="14"/>
  <c r="S68" i="14"/>
  <c r="T65" i="14"/>
  <c r="U62" i="14"/>
  <c r="S60" i="14"/>
  <c r="T57" i="14"/>
  <c r="U54" i="14"/>
  <c r="S52" i="14"/>
  <c r="T49" i="14"/>
  <c r="U46" i="14"/>
  <c r="S44" i="14"/>
  <c r="T41" i="14"/>
  <c r="U38" i="14"/>
  <c r="V36" i="14"/>
  <c r="T33" i="14"/>
  <c r="S28" i="14"/>
  <c r="T25" i="14"/>
  <c r="U22" i="14"/>
  <c r="T20" i="14"/>
  <c r="U17" i="14"/>
  <c r="S15" i="14"/>
  <c r="AC90" i="14"/>
  <c r="AD69" i="14"/>
  <c r="AB11" i="14"/>
  <c r="AC8" i="14"/>
  <c r="AP113" i="15"/>
  <c r="AP81" i="15"/>
  <c r="AP65" i="15"/>
  <c r="AP57" i="15"/>
  <c r="AP25" i="15"/>
  <c r="X94" i="15"/>
  <c r="X30" i="15"/>
  <c r="AO7" i="15"/>
  <c r="AW2" i="15"/>
  <c r="AX112" i="15"/>
  <c r="AV110" i="15"/>
  <c r="AX101" i="15"/>
  <c r="AW97" i="15"/>
  <c r="AX88" i="15"/>
  <c r="AV86" i="15"/>
  <c r="AX81" i="15"/>
  <c r="AX79" i="15"/>
  <c r="AV77" i="15"/>
  <c r="AX74" i="15"/>
  <c r="AY71" i="15"/>
  <c r="AW68" i="15"/>
  <c r="AX62" i="15"/>
  <c r="AV60" i="15"/>
  <c r="AW51" i="15"/>
  <c r="AW47" i="15"/>
  <c r="AV43" i="15"/>
  <c r="AV41" i="15"/>
  <c r="AX32" i="15"/>
  <c r="AV30" i="15"/>
  <c r="AX23" i="15"/>
  <c r="AV21" i="15"/>
  <c r="AW14" i="15"/>
  <c r="AV12" i="15"/>
  <c r="AV3" i="15"/>
  <c r="AY3" i="15"/>
  <c r="U2" i="14"/>
  <c r="T6" i="14"/>
  <c r="T67" i="14"/>
  <c r="U64" i="14"/>
  <c r="T59" i="14"/>
  <c r="U56" i="14"/>
  <c r="S54" i="14"/>
  <c r="T51" i="14"/>
  <c r="U48" i="14"/>
  <c r="T43" i="14"/>
  <c r="U40" i="14"/>
  <c r="T35" i="14"/>
  <c r="U32" i="14"/>
  <c r="S30" i="14"/>
  <c r="U19" i="14"/>
  <c r="T14" i="14"/>
  <c r="U11" i="14"/>
  <c r="V9" i="14"/>
  <c r="AC105" i="14"/>
  <c r="AB21" i="14"/>
  <c r="AC18" i="14"/>
  <c r="AD99" i="15"/>
  <c r="AY99" i="15"/>
  <c r="AD67" i="15"/>
  <c r="AY67" i="15"/>
  <c r="AM62" i="15"/>
  <c r="AV112" i="15"/>
  <c r="AW105" i="15"/>
  <c r="AX94" i="15"/>
  <c r="AV92" i="15"/>
  <c r="AY88" i="15"/>
  <c r="AY79" i="15"/>
  <c r="AV79" i="15"/>
  <c r="AW76" i="15"/>
  <c r="AX59" i="15"/>
  <c r="AX57" i="15"/>
  <c r="AW55" i="15"/>
  <c r="AX42" i="15"/>
  <c r="AV38" i="15"/>
  <c r="AY35" i="15"/>
  <c r="AV32" i="15"/>
  <c r="AY23" i="15"/>
  <c r="AV23" i="15"/>
  <c r="AW16" i="15"/>
  <c r="AX13" i="15"/>
  <c r="AW9" i="15"/>
  <c r="U14" i="14"/>
  <c r="S6" i="14"/>
  <c r="T7" i="14"/>
  <c r="S104" i="14"/>
  <c r="T101" i="14"/>
  <c r="U98" i="14"/>
  <c r="S96" i="14"/>
  <c r="T93" i="14"/>
  <c r="U90" i="14"/>
  <c r="S88" i="14"/>
  <c r="T85" i="14"/>
  <c r="U82" i="14"/>
  <c r="S80" i="14"/>
  <c r="T77" i="14"/>
  <c r="U74" i="14"/>
  <c r="S72" i="14"/>
  <c r="T69" i="14"/>
  <c r="S67" i="14"/>
  <c r="T64" i="14"/>
  <c r="U61" i="14"/>
  <c r="T48" i="14"/>
  <c r="U45" i="14"/>
  <c r="T19" i="14"/>
  <c r="U16" i="14"/>
  <c r="S14" i="14"/>
  <c r="T11" i="14"/>
  <c r="AC102" i="14"/>
  <c r="AD73" i="14"/>
  <c r="AD80" i="15"/>
  <c r="AV80" i="15"/>
  <c r="AF66" i="15"/>
  <c r="AX66" i="15"/>
  <c r="AM64" i="15"/>
  <c r="AY64" i="15"/>
  <c r="AM24" i="15"/>
  <c r="AV24" i="15"/>
  <c r="AO40" i="15"/>
  <c r="AP33" i="15"/>
  <c r="AM28" i="15"/>
  <c r="AN25" i="15"/>
  <c r="AV113" i="15"/>
  <c r="AV105" i="15"/>
  <c r="AW103" i="15"/>
  <c r="AX100" i="15"/>
  <c r="AX91" i="15"/>
  <c r="AX87" i="15"/>
  <c r="AV85" i="15"/>
  <c r="AV83" i="15"/>
  <c r="AY80" i="15"/>
  <c r="AV70" i="15"/>
  <c r="AW59" i="15"/>
  <c r="AY55" i="15"/>
  <c r="AV55" i="15"/>
  <c r="AX52" i="15"/>
  <c r="AX50" i="15"/>
  <c r="AW46" i="15"/>
  <c r="AV44" i="15"/>
  <c r="AX35" i="15"/>
  <c r="AV27" i="15"/>
  <c r="AY27" i="15"/>
  <c r="AV25" i="15"/>
  <c r="AV16" i="15"/>
  <c r="AX6" i="15"/>
  <c r="AW4" i="15"/>
  <c r="AC14" i="14"/>
  <c r="AD11" i="14"/>
  <c r="AB9" i="14"/>
  <c r="T4" i="14"/>
  <c r="U5" i="14"/>
  <c r="T82" i="14"/>
  <c r="U79" i="14"/>
  <c r="S77" i="14"/>
  <c r="U66" i="14"/>
  <c r="S64" i="14"/>
  <c r="U58" i="14"/>
  <c r="S56" i="14"/>
  <c r="T53" i="14"/>
  <c r="U50" i="14"/>
  <c r="S48" i="14"/>
  <c r="T45" i="14"/>
  <c r="U42" i="14"/>
  <c r="S40" i="14"/>
  <c r="T37" i="14"/>
  <c r="U34" i="14"/>
  <c r="S32" i="14"/>
  <c r="T29" i="14"/>
  <c r="U26" i="14"/>
  <c r="S24" i="14"/>
  <c r="T21" i="14"/>
  <c r="T16" i="14"/>
  <c r="AB81" i="14"/>
  <c r="AB55" i="14"/>
  <c r="AC52" i="14"/>
  <c r="AC20" i="14"/>
  <c r="AD17" i="14"/>
  <c r="V50" i="15"/>
  <c r="AW50" i="15"/>
  <c r="V34" i="15"/>
  <c r="AW34" i="15"/>
  <c r="V18" i="15"/>
  <c r="AW18" i="15"/>
  <c r="AO58" i="15"/>
  <c r="AN40" i="15"/>
  <c r="AN37" i="15"/>
  <c r="AY113" i="15"/>
  <c r="AX113" i="15"/>
  <c r="AW111" i="15"/>
  <c r="AX108" i="15"/>
  <c r="AX106" i="15"/>
  <c r="AY103" i="15"/>
  <c r="AV103" i="15"/>
  <c r="AW100" i="15"/>
  <c r="AW96" i="15"/>
  <c r="AW91" i="15"/>
  <c r="AX82" i="15"/>
  <c r="AV74" i="15"/>
  <c r="AV72" i="15"/>
  <c r="AY72" i="15"/>
  <c r="AX69" i="15"/>
  <c r="AW67" i="15"/>
  <c r="AW61" i="15"/>
  <c r="AV57" i="15"/>
  <c r="AX48" i="15"/>
  <c r="AV46" i="15"/>
  <c r="AY43" i="15"/>
  <c r="AW35" i="15"/>
  <c r="AW31" i="15"/>
  <c r="AY19" i="15"/>
  <c r="AV11" i="15"/>
  <c r="AY11" i="15"/>
  <c r="V4" i="14"/>
  <c r="T5" i="14"/>
  <c r="V2" i="14"/>
  <c r="T103" i="14"/>
  <c r="U100" i="14"/>
  <c r="S98" i="14"/>
  <c r="T95" i="14"/>
  <c r="U92" i="14"/>
  <c r="S90" i="14"/>
  <c r="V87" i="14"/>
  <c r="U84" i="14"/>
  <c r="S82" i="14"/>
  <c r="U76" i="14"/>
  <c r="S74" i="14"/>
  <c r="V71" i="14"/>
  <c r="V68" i="14"/>
  <c r="T66" i="14"/>
  <c r="U63" i="14"/>
  <c r="S61" i="14"/>
  <c r="S29" i="14"/>
  <c r="U18" i="14"/>
  <c r="S16" i="14"/>
  <c r="T13" i="14"/>
  <c r="AC104" i="14"/>
  <c r="AB60" i="14"/>
  <c r="AC33" i="14"/>
  <c r="AN111" i="15"/>
  <c r="AO108" i="15"/>
  <c r="AN103" i="15"/>
  <c r="AN47" i="15"/>
  <c r="AN45" i="15"/>
  <c r="AM40" i="15"/>
  <c r="AO8" i="15"/>
  <c r="AV111" i="15"/>
  <c r="AW104" i="15"/>
  <c r="AX102" i="15"/>
  <c r="AV100" i="15"/>
  <c r="AY96" i="15"/>
  <c r="AX93" i="15"/>
  <c r="AV91" i="15"/>
  <c r="AY91" i="15"/>
  <c r="AV87" i="15"/>
  <c r="AW82" i="15"/>
  <c r="AV78" i="15"/>
  <c r="AV71" i="15"/>
  <c r="AW69" i="15"/>
  <c r="AW48" i="15"/>
  <c r="AX45" i="15"/>
  <c r="AX39" i="15"/>
  <c r="AV37" i="15"/>
  <c r="AV35" i="15"/>
  <c r="AX26" i="15"/>
  <c r="AV22" i="15"/>
  <c r="AX19" i="15"/>
  <c r="AW15" i="15"/>
  <c r="AY12" i="15"/>
  <c r="AX10" i="15"/>
  <c r="AX3" i="15"/>
  <c r="AW23" i="15"/>
  <c r="AV19" i="15"/>
  <c r="AV14" i="15"/>
  <c r="AY7" i="15"/>
  <c r="AX4" i="15"/>
  <c r="AG78" i="15"/>
  <c r="AG14" i="15"/>
  <c r="AN55" i="15"/>
  <c r="AO52" i="15"/>
  <c r="AN42" i="15"/>
  <c r="AW109" i="15"/>
  <c r="AW107" i="15"/>
  <c r="AX104" i="15"/>
  <c r="AW102" i="15"/>
  <c r="AW95" i="15"/>
  <c r="AX92" i="15"/>
  <c r="AY89" i="15"/>
  <c r="AX85" i="15"/>
  <c r="AX78" i="15"/>
  <c r="AV76" i="15"/>
  <c r="AX71" i="15"/>
  <c r="AV69" i="15"/>
  <c r="AV67" i="15"/>
  <c r="AV62" i="15"/>
  <c r="AV58" i="15"/>
  <c r="AX54" i="15"/>
  <c r="AW52" i="15"/>
  <c r="AY49" i="15"/>
  <c r="AW45" i="15"/>
  <c r="AV42" i="15"/>
  <c r="AX38" i="15"/>
  <c r="AW36" i="15"/>
  <c r="AY33" i="15"/>
  <c r="AW29" i="15"/>
  <c r="AV26" i="15"/>
  <c r="AX22" i="15"/>
  <c r="AW20" i="15"/>
  <c r="AY17" i="15"/>
  <c r="AW13" i="15"/>
  <c r="AX8" i="15"/>
  <c r="AW6" i="15"/>
  <c r="X22" i="15"/>
  <c r="X14" i="15"/>
  <c r="X6" i="15"/>
  <c r="AG110" i="15"/>
  <c r="AG102" i="15"/>
  <c r="AG94" i="15"/>
  <c r="AG86" i="15"/>
  <c r="AG70" i="15"/>
  <c r="AG62" i="15"/>
  <c r="AG54" i="15"/>
  <c r="AG46" i="15"/>
  <c r="AG38" i="15"/>
  <c r="AG30" i="15"/>
  <c r="AG22" i="15"/>
  <c r="AG6" i="15"/>
  <c r="AP97" i="15"/>
  <c r="AM68" i="15"/>
  <c r="AN65" i="15"/>
  <c r="AN5" i="15"/>
  <c r="AV2" i="15"/>
  <c r="AX111" i="15"/>
  <c r="AV109" i="15"/>
  <c r="AV107" i="15"/>
  <c r="AV102" i="15"/>
  <c r="AV98" i="15"/>
  <c r="AY95" i="15"/>
  <c r="AW92" i="15"/>
  <c r="AW85" i="15"/>
  <c r="AW83" i="15"/>
  <c r="AX80" i="15"/>
  <c r="AW78" i="15"/>
  <c r="AW71" i="15"/>
  <c r="AX68" i="15"/>
  <c r="AY65" i="15"/>
  <c r="AX61" i="15"/>
  <c r="AX56" i="15"/>
  <c r="AW54" i="15"/>
  <c r="AV52" i="15"/>
  <c r="AX47" i="15"/>
  <c r="AV45" i="15"/>
  <c r="AW43" i="15"/>
  <c r="AX40" i="15"/>
  <c r="AW38" i="15"/>
  <c r="AV36" i="15"/>
  <c r="AX31" i="15"/>
  <c r="AV29" i="15"/>
  <c r="AW27" i="15"/>
  <c r="AX24" i="15"/>
  <c r="AW22" i="15"/>
  <c r="AV20" i="15"/>
  <c r="AX15" i="15"/>
  <c r="AV13" i="15"/>
  <c r="AW11" i="15"/>
  <c r="AV6" i="15"/>
  <c r="AN88" i="15"/>
  <c r="AN80" i="15"/>
  <c r="AN15" i="15"/>
  <c r="AM10" i="15"/>
  <c r="AX2" i="15"/>
  <c r="AY111" i="15"/>
  <c r="AW108" i="15"/>
  <c r="AW101" i="15"/>
  <c r="AW99" i="15"/>
  <c r="AX96" i="15"/>
  <c r="AW94" i="15"/>
  <c r="AW87" i="15"/>
  <c r="AX84" i="15"/>
  <c r="AY81" i="15"/>
  <c r="AX77" i="15"/>
  <c r="AX70" i="15"/>
  <c r="AV68" i="15"/>
  <c r="AX63" i="15"/>
  <c r="AV61" i="15"/>
  <c r="AV59" i="15"/>
  <c r="AX53" i="15"/>
  <c r="AY47" i="15"/>
  <c r="AX44" i="15"/>
  <c r="AY42" i="15"/>
  <c r="AX37" i="15"/>
  <c r="AY31" i="15"/>
  <c r="AX28" i="15"/>
  <c r="AY26" i="15"/>
  <c r="AX21" i="15"/>
  <c r="AY15" i="15"/>
  <c r="AX12" i="15"/>
  <c r="AY9" i="15"/>
  <c r="AV7" i="15"/>
  <c r="AW5" i="15"/>
  <c r="AO98" i="15"/>
  <c r="AM96" i="15"/>
  <c r="AM80" i="15"/>
  <c r="AM23" i="15"/>
  <c r="AO17" i="15"/>
  <c r="AM15" i="15"/>
  <c r="AO9" i="15"/>
  <c r="AX110" i="15"/>
  <c r="AV108" i="15"/>
  <c r="AX103" i="15"/>
  <c r="AV101" i="15"/>
  <c r="AV99" i="15"/>
  <c r="AV94" i="15"/>
  <c r="AV90" i="15"/>
  <c r="AY87" i="15"/>
  <c r="AW84" i="15"/>
  <c r="AW77" i="15"/>
  <c r="AW75" i="15"/>
  <c r="AX72" i="15"/>
  <c r="AW70" i="15"/>
  <c r="AW63" i="15"/>
  <c r="AX60" i="15"/>
  <c r="AY57" i="15"/>
  <c r="AW53" i="15"/>
  <c r="AV50" i="15"/>
  <c r="AX46" i="15"/>
  <c r="AW44" i="15"/>
  <c r="AY41" i="15"/>
  <c r="AW37" i="15"/>
  <c r="AV34" i="15"/>
  <c r="AX30" i="15"/>
  <c r="AW28" i="15"/>
  <c r="AY25" i="15"/>
  <c r="AW21" i="15"/>
  <c r="AV18" i="15"/>
  <c r="AX14" i="15"/>
  <c r="AW12" i="15"/>
  <c r="AX7" i="15"/>
  <c r="AV5" i="15"/>
  <c r="AW3" i="15"/>
  <c r="N2" i="16"/>
  <c r="S7" i="16" s="1"/>
  <c r="AY106" i="15"/>
  <c r="AY98" i="15"/>
  <c r="AY90" i="15"/>
  <c r="AY82" i="15"/>
  <c r="AY74" i="15"/>
  <c r="AY66" i="15"/>
  <c r="AY58" i="15"/>
  <c r="AY10" i="15"/>
  <c r="AY108" i="15"/>
  <c r="AY100" i="15"/>
  <c r="AY92" i="15"/>
  <c r="AY84" i="15"/>
  <c r="AY76" i="15"/>
  <c r="AY68" i="15"/>
  <c r="AY60" i="15"/>
  <c r="AY4" i="15"/>
  <c r="AY109" i="15"/>
  <c r="AY101" i="15"/>
  <c r="AY93" i="15"/>
  <c r="AY85" i="15"/>
  <c r="AY77" i="15"/>
  <c r="AY69" i="15"/>
  <c r="AY61" i="15"/>
  <c r="AY53" i="15"/>
  <c r="AY45" i="15"/>
  <c r="AY37" i="15"/>
  <c r="AY29" i="15"/>
  <c r="AY21" i="15"/>
  <c r="AY13" i="15"/>
  <c r="AY5" i="15"/>
  <c r="AY110" i="15"/>
  <c r="AY102" i="15"/>
  <c r="AY94" i="15"/>
  <c r="AY86" i="15"/>
  <c r="AY78" i="15"/>
  <c r="AY70" i="15"/>
  <c r="AY62" i="15"/>
  <c r="AY54" i="15"/>
  <c r="AY46" i="15"/>
  <c r="AY38" i="15"/>
  <c r="AY30" i="15"/>
  <c r="AY22" i="15"/>
  <c r="AY14" i="15"/>
  <c r="AY6" i="15"/>
  <c r="AY56" i="15"/>
  <c r="AY48" i="15"/>
  <c r="AY40" i="15"/>
  <c r="AY32" i="15"/>
  <c r="AY24" i="15"/>
  <c r="AY16" i="15"/>
  <c r="AY8" i="15"/>
  <c r="AY2" i="15"/>
  <c r="X73" i="15"/>
  <c r="AP88" i="15"/>
  <c r="AO62" i="15"/>
  <c r="AO22" i="15"/>
  <c r="X97" i="15"/>
  <c r="AG97" i="15"/>
  <c r="AG33" i="15"/>
  <c r="AP83" i="15"/>
  <c r="AP80" i="15"/>
  <c r="X107" i="15"/>
  <c r="X99" i="15"/>
  <c r="X91" i="15"/>
  <c r="X83" i="15"/>
  <c r="X75" i="15"/>
  <c r="X67" i="15"/>
  <c r="X59" i="15"/>
  <c r="X51" i="15"/>
  <c r="X43" i="15"/>
  <c r="X35" i="15"/>
  <c r="X27" i="15"/>
  <c r="X19" i="15"/>
  <c r="X11" i="15"/>
  <c r="X3" i="15"/>
  <c r="AG107" i="15"/>
  <c r="AG99" i="15"/>
  <c r="AG91" i="15"/>
  <c r="AG83" i="15"/>
  <c r="AG75" i="15"/>
  <c r="AG67" i="15"/>
  <c r="AG59" i="15"/>
  <c r="AG51" i="15"/>
  <c r="AG43" i="15"/>
  <c r="AG35" i="15"/>
  <c r="AG27" i="15"/>
  <c r="AG19" i="15"/>
  <c r="AG11" i="15"/>
  <c r="AG3" i="15"/>
  <c r="AO113" i="15"/>
  <c r="AM111" i="15"/>
  <c r="AO105" i="15"/>
  <c r="AM93" i="15"/>
  <c r="AN82" i="15"/>
  <c r="AO74" i="15"/>
  <c r="AM70" i="15"/>
  <c r="AM55" i="15"/>
  <c r="AO49" i="15"/>
  <c r="AO39" i="15"/>
  <c r="AO34" i="15"/>
  <c r="AM30" i="15"/>
  <c r="AN27" i="15"/>
  <c r="AM17" i="15"/>
  <c r="AP12" i="15"/>
  <c r="AN9" i="15"/>
  <c r="X113" i="15"/>
  <c r="X81" i="15"/>
  <c r="X25" i="15"/>
  <c r="X9" i="15"/>
  <c r="AG9" i="15"/>
  <c r="AP72" i="15"/>
  <c r="AO42" i="15"/>
  <c r="AG8" i="15"/>
  <c r="X2" i="15"/>
  <c r="X112" i="15"/>
  <c r="X104" i="15"/>
  <c r="X96" i="15"/>
  <c r="X88" i="15"/>
  <c r="X80" i="15"/>
  <c r="X72" i="15"/>
  <c r="X64" i="15"/>
  <c r="X56" i="15"/>
  <c r="X48" i="15"/>
  <c r="X40" i="15"/>
  <c r="X32" i="15"/>
  <c r="X24" i="15"/>
  <c r="X16" i="15"/>
  <c r="X8" i="15"/>
  <c r="AG2" i="15"/>
  <c r="AG112" i="15"/>
  <c r="AG104" i="15"/>
  <c r="AG96" i="15"/>
  <c r="AG88" i="15"/>
  <c r="AG80" i="15"/>
  <c r="AG72" i="15"/>
  <c r="AG64" i="15"/>
  <c r="AG56" i="15"/>
  <c r="AG48" i="15"/>
  <c r="AG40" i="15"/>
  <c r="AG32" i="15"/>
  <c r="AG24" i="15"/>
  <c r="AP2" i="15"/>
  <c r="AN113" i="15"/>
  <c r="AO110" i="15"/>
  <c r="AM103" i="15"/>
  <c r="AN95" i="15"/>
  <c r="AN87" i="15"/>
  <c r="AN72" i="15"/>
  <c r="AP67" i="15"/>
  <c r="AN64" i="15"/>
  <c r="AN57" i="15"/>
  <c r="AO54" i="15"/>
  <c r="AM47" i="15"/>
  <c r="AN44" i="15"/>
  <c r="AO41" i="15"/>
  <c r="AO16" i="15"/>
  <c r="AP9" i="15"/>
  <c r="AO6" i="15"/>
  <c r="X105" i="15"/>
  <c r="X33" i="15"/>
  <c r="X17" i="15"/>
  <c r="AG113" i="15"/>
  <c r="AG81" i="15"/>
  <c r="AG57" i="15"/>
  <c r="AN96" i="15"/>
  <c r="X109" i="15"/>
  <c r="X101" i="15"/>
  <c r="X93" i="15"/>
  <c r="X85" i="15"/>
  <c r="X77" i="15"/>
  <c r="X69" i="15"/>
  <c r="X61" i="15"/>
  <c r="X53" i="15"/>
  <c r="X45" i="15"/>
  <c r="X37" i="15"/>
  <c r="X29" i="15"/>
  <c r="X21" i="15"/>
  <c r="X13" i="15"/>
  <c r="X5" i="15"/>
  <c r="AG109" i="15"/>
  <c r="AG101" i="15"/>
  <c r="AG93" i="15"/>
  <c r="AG85" i="15"/>
  <c r="AG77" i="15"/>
  <c r="AG69" i="15"/>
  <c r="AG61" i="15"/>
  <c r="AG53" i="15"/>
  <c r="AG45" i="15"/>
  <c r="AG37" i="15"/>
  <c r="AG29" i="15"/>
  <c r="AG21" i="15"/>
  <c r="AG13" i="15"/>
  <c r="AG5" i="15"/>
  <c r="AM105" i="15"/>
  <c r="AO89" i="15"/>
  <c r="AM87" i="15"/>
  <c r="AN84" i="15"/>
  <c r="AO81" i="15"/>
  <c r="AN79" i="15"/>
  <c r="AP64" i="15"/>
  <c r="AM49" i="15"/>
  <c r="AN41" i="15"/>
  <c r="AN29" i="15"/>
  <c r="AN24" i="15"/>
  <c r="AP19" i="15"/>
  <c r="AN16" i="15"/>
  <c r="AP14" i="15"/>
  <c r="AM4" i="15"/>
  <c r="X89" i="15"/>
  <c r="AG73" i="15"/>
  <c r="AG49" i="15"/>
  <c r="AG17" i="15"/>
  <c r="X106" i="15"/>
  <c r="X98" i="15"/>
  <c r="X90" i="15"/>
  <c r="X82" i="15"/>
  <c r="X74" i="15"/>
  <c r="X66" i="15"/>
  <c r="X58" i="15"/>
  <c r="X50" i="15"/>
  <c r="X42" i="15"/>
  <c r="X34" i="15"/>
  <c r="X26" i="15"/>
  <c r="X18" i="15"/>
  <c r="X10" i="15"/>
  <c r="AG106" i="15"/>
  <c r="AG98" i="15"/>
  <c r="AG90" i="15"/>
  <c r="AG82" i="15"/>
  <c r="AG74" i="15"/>
  <c r="AG66" i="15"/>
  <c r="AG58" i="15"/>
  <c r="AG50" i="15"/>
  <c r="AG42" i="15"/>
  <c r="AG34" i="15"/>
  <c r="AG26" i="15"/>
  <c r="AG18" i="15"/>
  <c r="AG10" i="15"/>
  <c r="AM110" i="15"/>
  <c r="AO104" i="15"/>
  <c r="AN97" i="15"/>
  <c r="AM92" i="15"/>
  <c r="AN89" i="15"/>
  <c r="AO86" i="15"/>
  <c r="AN81" i="15"/>
  <c r="AM69" i="15"/>
  <c r="AN61" i="15"/>
  <c r="AO56" i="15"/>
  <c r="AO48" i="15"/>
  <c r="AN46" i="15"/>
  <c r="AP41" i="15"/>
  <c r="AO38" i="15"/>
  <c r="AN21" i="15"/>
  <c r="AO18" i="15"/>
  <c r="AM16" i="15"/>
  <c r="AP11" i="15"/>
  <c r="AM6" i="15"/>
  <c r="X57" i="15"/>
  <c r="X41" i="15"/>
  <c r="AG105" i="15"/>
  <c r="AG65" i="15"/>
  <c r="AG41" i="15"/>
  <c r="AG25" i="15"/>
  <c r="X111" i="15"/>
  <c r="X103" i="15"/>
  <c r="X95" i="15"/>
  <c r="X87" i="15"/>
  <c r="X79" i="15"/>
  <c r="X71" i="15"/>
  <c r="X63" i="15"/>
  <c r="X55" i="15"/>
  <c r="X47" i="15"/>
  <c r="X39" i="15"/>
  <c r="X31" i="15"/>
  <c r="X23" i="15"/>
  <c r="X15" i="15"/>
  <c r="X7" i="15"/>
  <c r="AG111" i="15"/>
  <c r="AG103" i="15"/>
  <c r="AG95" i="15"/>
  <c r="AG87" i="15"/>
  <c r="AG79" i="15"/>
  <c r="AG71" i="15"/>
  <c r="AG63" i="15"/>
  <c r="AG55" i="15"/>
  <c r="AG47" i="15"/>
  <c r="AG39" i="15"/>
  <c r="AG31" i="15"/>
  <c r="AG23" i="15"/>
  <c r="AG15" i="15"/>
  <c r="AG7" i="15"/>
  <c r="AN112" i="15"/>
  <c r="AP107" i="15"/>
  <c r="AN104" i="15"/>
  <c r="AM102" i="15"/>
  <c r="AM76" i="15"/>
  <c r="AN63" i="15"/>
  <c r="AP51" i="15"/>
  <c r="AN48" i="15"/>
  <c r="AO33" i="15"/>
  <c r="AN13" i="15"/>
  <c r="AO10" i="15"/>
  <c r="AN8" i="15"/>
  <c r="X65" i="15"/>
  <c r="X49" i="15"/>
  <c r="AG89" i="15"/>
  <c r="AO30" i="15"/>
  <c r="X108" i="15"/>
  <c r="X100" i="15"/>
  <c r="X92" i="15"/>
  <c r="X84" i="15"/>
  <c r="X76" i="15"/>
  <c r="X68" i="15"/>
  <c r="X60" i="15"/>
  <c r="X52" i="15"/>
  <c r="X44" i="15"/>
  <c r="X36" i="15"/>
  <c r="X28" i="15"/>
  <c r="X20" i="15"/>
  <c r="X12" i="15"/>
  <c r="X4" i="15"/>
  <c r="AG108" i="15"/>
  <c r="AG100" i="15"/>
  <c r="AG92" i="15"/>
  <c r="AG84" i="15"/>
  <c r="AG76" i="15"/>
  <c r="AG68" i="15"/>
  <c r="AG60" i="15"/>
  <c r="AG52" i="15"/>
  <c r="AG44" i="15"/>
  <c r="AG36" i="15"/>
  <c r="AG28" i="15"/>
  <c r="AG20" i="15"/>
  <c r="AG12" i="15"/>
  <c r="AG4" i="15"/>
  <c r="AP112" i="15"/>
  <c r="AN109" i="15"/>
  <c r="AO106" i="15"/>
  <c r="AP104" i="15"/>
  <c r="AO96" i="15"/>
  <c r="AM94" i="15"/>
  <c r="AM86" i="15"/>
  <c r="AO80" i="15"/>
  <c r="AO75" i="15"/>
  <c r="AN73" i="15"/>
  <c r="AM71" i="15"/>
  <c r="AO65" i="15"/>
  <c r="AM63" i="15"/>
  <c r="AM56" i="15"/>
  <c r="AN53" i="15"/>
  <c r="AO50" i="15"/>
  <c r="AP48" i="15"/>
  <c r="AP43" i="15"/>
  <c r="AN33" i="15"/>
  <c r="AM31" i="15"/>
  <c r="AN23" i="15"/>
  <c r="AO20" i="15"/>
  <c r="AP8" i="15"/>
  <c r="AP99" i="15"/>
  <c r="AP3" i="15"/>
  <c r="AN110" i="15"/>
  <c r="AN108" i="15"/>
  <c r="AN106" i="15"/>
  <c r="AO101" i="15"/>
  <c r="AO99" i="15"/>
  <c r="AO97" i="15"/>
  <c r="AO90" i="15"/>
  <c r="AN86" i="15"/>
  <c r="AP84" i="15"/>
  <c r="AM82" i="15"/>
  <c r="AO79" i="15"/>
  <c r="AN77" i="15"/>
  <c r="AN75" i="15"/>
  <c r="AO66" i="15"/>
  <c r="AO60" i="15"/>
  <c r="AM57" i="15"/>
  <c r="AN54" i="15"/>
  <c r="AN52" i="15"/>
  <c r="AN50" i="15"/>
  <c r="AP44" i="15"/>
  <c r="AM42" i="15"/>
  <c r="AO37" i="15"/>
  <c r="AO35" i="15"/>
  <c r="AM29" i="15"/>
  <c r="AM27" i="15"/>
  <c r="AP24" i="15"/>
  <c r="AN22" i="15"/>
  <c r="AN20" i="15"/>
  <c r="AN18" i="15"/>
  <c r="AP16" i="15"/>
  <c r="AO5" i="15"/>
  <c r="AO3" i="15"/>
  <c r="AN2" i="15"/>
  <c r="AM113" i="15"/>
  <c r="AP108" i="15"/>
  <c r="AM106" i="15"/>
  <c r="AO103" i="15"/>
  <c r="AN101" i="15"/>
  <c r="AN99" i="15"/>
  <c r="AO92" i="15"/>
  <c r="AM89" i="15"/>
  <c r="AM77" i="15"/>
  <c r="AM75" i="15"/>
  <c r="AO70" i="15"/>
  <c r="AO68" i="15"/>
  <c r="AM65" i="15"/>
  <c r="AN62" i="15"/>
  <c r="AN60" i="15"/>
  <c r="AN58" i="15"/>
  <c r="AP56" i="15"/>
  <c r="AP52" i="15"/>
  <c r="AM50" i="15"/>
  <c r="AO47" i="15"/>
  <c r="AN35" i="15"/>
  <c r="AP22" i="15"/>
  <c r="AP20" i="15"/>
  <c r="AM18" i="15"/>
  <c r="AO15" i="15"/>
  <c r="AO13" i="15"/>
  <c r="AO11" i="15"/>
  <c r="AM8" i="15"/>
  <c r="AN3" i="15"/>
  <c r="AO2" i="15"/>
  <c r="AP105" i="15"/>
  <c r="AM101" i="15"/>
  <c r="AM99" i="15"/>
  <c r="AO94" i="15"/>
  <c r="AN92" i="15"/>
  <c r="AN90" i="15"/>
  <c r="AO85" i="15"/>
  <c r="AO83" i="15"/>
  <c r="AN70" i="15"/>
  <c r="AN68" i="15"/>
  <c r="AN66" i="15"/>
  <c r="AP60" i="15"/>
  <c r="AM58" i="15"/>
  <c r="AO55" i="15"/>
  <c r="AP49" i="15"/>
  <c r="AO45" i="15"/>
  <c r="AO43" i="15"/>
  <c r="AM37" i="15"/>
  <c r="AM35" i="15"/>
  <c r="AP32" i="15"/>
  <c r="AO28" i="15"/>
  <c r="AM25" i="15"/>
  <c r="AP17" i="15"/>
  <c r="AN11" i="15"/>
  <c r="AM5" i="15"/>
  <c r="AM3" i="15"/>
  <c r="AM91" i="15"/>
  <c r="AO77" i="15"/>
  <c r="AO112" i="15"/>
  <c r="AO111" i="15"/>
  <c r="AO109" i="15"/>
  <c r="AO107" i="15"/>
  <c r="AM104" i="15"/>
  <c r="AN94" i="15"/>
  <c r="AP92" i="15"/>
  <c r="AM90" i="15"/>
  <c r="AO88" i="15"/>
  <c r="AO87" i="15"/>
  <c r="AN85" i="15"/>
  <c r="AN83" i="15"/>
  <c r="AM78" i="15"/>
  <c r="AO76" i="15"/>
  <c r="AM73" i="15"/>
  <c r="AN71" i="15"/>
  <c r="AP68" i="15"/>
  <c r="AM66" i="15"/>
  <c r="AO64" i="15"/>
  <c r="AO63" i="15"/>
  <c r="AP59" i="15"/>
  <c r="AO53" i="15"/>
  <c r="AO51" i="15"/>
  <c r="AN43" i="15"/>
  <c r="AM38" i="15"/>
  <c r="AM36" i="15"/>
  <c r="AN31" i="15"/>
  <c r="AN30" i="15"/>
  <c r="AN28" i="15"/>
  <c r="AN26" i="15"/>
  <c r="AO24" i="15"/>
  <c r="AO23" i="15"/>
  <c r="AO21" i="15"/>
  <c r="AO19" i="15"/>
  <c r="AM13" i="15"/>
  <c r="AM11" i="15"/>
  <c r="AN107" i="15"/>
  <c r="AO100" i="15"/>
  <c r="AM97" i="15"/>
  <c r="AP91" i="15"/>
  <c r="AP89" i="15"/>
  <c r="AM85" i="15"/>
  <c r="AM83" i="15"/>
  <c r="AO78" i="15"/>
  <c r="AN76" i="15"/>
  <c r="AN74" i="15"/>
  <c r="AN69" i="15"/>
  <c r="AO61" i="15"/>
  <c r="AO59" i="15"/>
  <c r="AN51" i="15"/>
  <c r="AO46" i="15"/>
  <c r="AM45" i="15"/>
  <c r="AM43" i="15"/>
  <c r="AP40" i="15"/>
  <c r="AO36" i="15"/>
  <c r="AM33" i="15"/>
  <c r="AP28" i="15"/>
  <c r="AM26" i="15"/>
  <c r="AN19" i="15"/>
  <c r="AM14" i="15"/>
  <c r="AM12" i="15"/>
  <c r="AO4" i="15"/>
  <c r="AM67" i="15"/>
  <c r="AP35" i="15"/>
  <c r="AG16" i="15"/>
  <c r="AM112" i="15"/>
  <c r="AM109" i="15"/>
  <c r="AM107" i="15"/>
  <c r="AO102" i="15"/>
  <c r="AN100" i="15"/>
  <c r="AN98" i="15"/>
  <c r="AP96" i="15"/>
  <c r="AO93" i="15"/>
  <c r="AO91" i="15"/>
  <c r="AM88" i="15"/>
  <c r="AO82" i="15"/>
  <c r="AN78" i="15"/>
  <c r="AP76" i="15"/>
  <c r="AM74" i="15"/>
  <c r="AO72" i="15"/>
  <c r="AO71" i="15"/>
  <c r="AO69" i="15"/>
  <c r="AO67" i="15"/>
  <c r="AN59" i="15"/>
  <c r="AM53" i="15"/>
  <c r="AM51" i="15"/>
  <c r="AM46" i="15"/>
  <c r="AM44" i="15"/>
  <c r="AN39" i="15"/>
  <c r="AN38" i="15"/>
  <c r="AN36" i="15"/>
  <c r="AN34" i="15"/>
  <c r="AO32" i="15"/>
  <c r="AO31" i="15"/>
  <c r="AP27" i="15"/>
  <c r="AM21" i="15"/>
  <c r="AM19" i="15"/>
  <c r="AO14" i="15"/>
  <c r="AO12" i="15"/>
  <c r="AM9" i="15"/>
  <c r="AN7" i="15"/>
  <c r="AN6" i="15"/>
  <c r="AN4" i="15"/>
  <c r="AM108" i="15"/>
  <c r="AN102" i="15"/>
  <c r="AP100" i="15"/>
  <c r="AM98" i="15"/>
  <c r="AO95" i="15"/>
  <c r="AN93" i="15"/>
  <c r="AN91" i="15"/>
  <c r="AO84" i="15"/>
  <c r="AM81" i="15"/>
  <c r="AP75" i="15"/>
  <c r="AP73" i="15"/>
  <c r="AN67" i="15"/>
  <c r="AM61" i="15"/>
  <c r="AM59" i="15"/>
  <c r="AM54" i="15"/>
  <c r="AM52" i="15"/>
  <c r="AO44" i="15"/>
  <c r="AM41" i="15"/>
  <c r="AP36" i="15"/>
  <c r="AM34" i="15"/>
  <c r="AN32" i="15"/>
  <c r="AO29" i="15"/>
  <c r="AO27" i="15"/>
  <c r="AO25" i="15"/>
  <c r="AM22" i="15"/>
  <c r="AM20" i="15"/>
  <c r="AN14" i="15"/>
  <c r="AN12" i="15"/>
  <c r="AN10" i="15"/>
  <c r="AP6" i="15"/>
  <c r="AP4" i="15"/>
  <c r="AP106" i="15"/>
  <c r="AP98" i="15"/>
  <c r="AP90" i="15"/>
  <c r="AP82" i="15"/>
  <c r="AP74" i="15"/>
  <c r="AP66" i="15"/>
  <c r="AP58" i="15"/>
  <c r="AP50" i="15"/>
  <c r="AP42" i="15"/>
  <c r="AP34" i="15"/>
  <c r="AP26" i="15"/>
  <c r="AP18" i="15"/>
  <c r="AP10" i="15"/>
  <c r="AP109" i="15"/>
  <c r="AP101" i="15"/>
  <c r="AP93" i="15"/>
  <c r="AP85" i="15"/>
  <c r="AP77" i="15"/>
  <c r="AP69" i="15"/>
  <c r="AP61" i="15"/>
  <c r="AP53" i="15"/>
  <c r="AP45" i="15"/>
  <c r="AP37" i="15"/>
  <c r="AP29" i="15"/>
  <c r="AP21" i="15"/>
  <c r="AP13" i="15"/>
  <c r="AP5" i="15"/>
  <c r="AP110" i="15"/>
  <c r="AP102" i="15"/>
  <c r="AP94" i="15"/>
  <c r="AP86" i="15"/>
  <c r="AP78" i="15"/>
  <c r="AP70" i="15"/>
  <c r="AP62" i="15"/>
  <c r="AP54" i="15"/>
  <c r="AP46" i="15"/>
  <c r="AP38" i="15"/>
  <c r="AP30" i="15"/>
  <c r="AP111" i="15"/>
  <c r="AP103" i="15"/>
  <c r="AP95" i="15"/>
  <c r="AP87" i="15"/>
  <c r="AP79" i="15"/>
  <c r="AP71" i="15"/>
  <c r="AP63" i="15"/>
  <c r="AP55" i="15"/>
  <c r="AP47" i="15"/>
  <c r="AP39" i="15"/>
  <c r="AP31" i="15"/>
  <c r="AP23" i="15"/>
  <c r="AP15" i="15"/>
  <c r="AP7" i="15"/>
  <c r="AM2" i="15"/>
  <c r="W98" i="15"/>
  <c r="U8" i="15"/>
  <c r="AF9" i="15"/>
  <c r="U104" i="15"/>
  <c r="V97" i="15"/>
  <c r="U81" i="15"/>
  <c r="U65" i="15"/>
  <c r="V83" i="15"/>
  <c r="AF48" i="15"/>
  <c r="V112" i="15"/>
  <c r="V88" i="15"/>
  <c r="U83" i="15"/>
  <c r="AF53" i="15"/>
  <c r="AE113" i="15"/>
  <c r="AF110" i="15"/>
  <c r="AD108" i="15"/>
  <c r="AE105" i="15"/>
  <c r="AF102" i="15"/>
  <c r="AD100" i="15"/>
  <c r="AE97" i="15"/>
  <c r="AF94" i="15"/>
  <c r="AD92" i="15"/>
  <c r="AE89" i="15"/>
  <c r="AF86" i="15"/>
  <c r="AD84" i="15"/>
  <c r="AE81" i="15"/>
  <c r="AF78" i="15"/>
  <c r="AD76" i="15"/>
  <c r="AF70" i="15"/>
  <c r="AD68" i="15"/>
  <c r="AF62" i="15"/>
  <c r="AD60" i="15"/>
  <c r="AF54" i="15"/>
  <c r="V9" i="15"/>
  <c r="V113" i="15"/>
  <c r="W105" i="15"/>
  <c r="W100" i="15"/>
  <c r="U93" i="15"/>
  <c r="U88" i="15"/>
  <c r="W82" i="15"/>
  <c r="V80" i="15"/>
  <c r="W77" i="15"/>
  <c r="U73" i="15"/>
  <c r="V70" i="15"/>
  <c r="V62" i="15"/>
  <c r="W59" i="15"/>
  <c r="U57" i="15"/>
  <c r="V54" i="15"/>
  <c r="W51" i="15"/>
  <c r="U49" i="15"/>
  <c r="V46" i="15"/>
  <c r="W43" i="15"/>
  <c r="U41" i="15"/>
  <c r="V38" i="15"/>
  <c r="W35" i="15"/>
  <c r="U33" i="15"/>
  <c r="V30" i="15"/>
  <c r="W27" i="15"/>
  <c r="U25" i="15"/>
  <c r="V22" i="15"/>
  <c r="W19" i="15"/>
  <c r="U17" i="15"/>
  <c r="W11" i="15"/>
  <c r="U9" i="15"/>
  <c r="U113" i="15"/>
  <c r="V105" i="15"/>
  <c r="U103" i="15"/>
  <c r="U85" i="15"/>
  <c r="U80" i="15"/>
  <c r="AE83" i="15"/>
  <c r="V67" i="15"/>
  <c r="V110" i="15"/>
  <c r="W107" i="15"/>
  <c r="U105" i="15"/>
  <c r="W102" i="15"/>
  <c r="U95" i="15"/>
  <c r="V29" i="15"/>
  <c r="V106" i="15"/>
  <c r="AE108" i="15"/>
  <c r="AE100" i="15"/>
  <c r="AE92" i="15"/>
  <c r="AE84" i="15"/>
  <c r="AE76" i="15"/>
  <c r="AE68" i="15"/>
  <c r="U101" i="15"/>
  <c r="U92" i="15"/>
  <c r="W39" i="15"/>
  <c r="U109" i="15"/>
  <c r="AD87" i="15"/>
  <c r="AD79" i="15"/>
  <c r="AE60" i="15"/>
  <c r="V98" i="15"/>
  <c r="AE5" i="15"/>
  <c r="U2" i="15"/>
  <c r="U97" i="15"/>
  <c r="W91" i="15"/>
  <c r="V89" i="15"/>
  <c r="AE98" i="15"/>
  <c r="AF63" i="15"/>
  <c r="U112" i="15"/>
  <c r="W106" i="15"/>
  <c r="U94" i="15"/>
  <c r="V91" i="15"/>
  <c r="V86" i="15"/>
  <c r="V8" i="14"/>
  <c r="V105" i="14"/>
  <c r="V79" i="14"/>
  <c r="V76" i="14"/>
  <c r="V69" i="14"/>
  <c r="V61" i="14"/>
  <c r="V59" i="14"/>
  <c r="V46" i="14"/>
  <c r="V41" i="14"/>
  <c r="V28" i="14"/>
  <c r="V26" i="14"/>
  <c r="T61" i="14"/>
  <c r="AD101" i="14"/>
  <c r="AC99" i="14"/>
  <c r="AB95" i="14"/>
  <c r="AD83" i="14"/>
  <c r="AB79" i="14"/>
  <c r="AC74" i="14"/>
  <c r="AC67" i="14"/>
  <c r="AB65" i="14"/>
  <c r="AD57" i="14"/>
  <c r="AC50" i="14"/>
  <c r="AB28" i="14"/>
  <c r="AB23" i="14"/>
  <c r="W108" i="15"/>
  <c r="U106" i="15"/>
  <c r="V96" i="15"/>
  <c r="V7" i="14"/>
  <c r="V102" i="14"/>
  <c r="V53" i="14"/>
  <c r="V51" i="14"/>
  <c r="V18" i="14"/>
  <c r="V13" i="14"/>
  <c r="V11" i="14"/>
  <c r="T18" i="14"/>
  <c r="AB97" i="14"/>
  <c r="U111" i="15"/>
  <c r="V94" i="14"/>
  <c r="V89" i="14"/>
  <c r="V63" i="14"/>
  <c r="V58" i="14"/>
  <c r="V45" i="14"/>
  <c r="V43" i="14"/>
  <c r="V33" i="14"/>
  <c r="V15" i="14"/>
  <c r="T87" i="14"/>
  <c r="T79" i="14"/>
  <c r="T71" i="14"/>
  <c r="T63" i="14"/>
  <c r="T31" i="14"/>
  <c r="T23" i="14"/>
  <c r="T15" i="14"/>
  <c r="U9" i="14"/>
  <c r="AB105" i="14"/>
  <c r="AC103" i="14"/>
  <c r="AB101" i="14"/>
  <c r="AD87" i="14"/>
  <c r="AC64" i="14"/>
  <c r="AB57" i="14"/>
  <c r="AD49" i="14"/>
  <c r="AB45" i="14"/>
  <c r="AB35" i="14"/>
  <c r="AC32" i="14"/>
  <c r="AB30" i="14"/>
  <c r="AB25" i="14"/>
  <c r="AB20" i="14"/>
  <c r="AB15" i="14"/>
  <c r="AB10" i="14"/>
  <c r="U98" i="15"/>
  <c r="U6" i="14"/>
  <c r="V99" i="14"/>
  <c r="V86" i="14"/>
  <c r="V81" i="14"/>
  <c r="V55" i="14"/>
  <c r="V50" i="14"/>
  <c r="V12" i="14"/>
  <c r="V10" i="14"/>
  <c r="T84" i="14"/>
  <c r="S47" i="14"/>
  <c r="U33" i="14"/>
  <c r="S31" i="14"/>
  <c r="U25" i="14"/>
  <c r="T12" i="14"/>
  <c r="S9" i="14"/>
  <c r="S3" i="14"/>
  <c r="AB103" i="14"/>
  <c r="AD100" i="14"/>
  <c r="AC96" i="14"/>
  <c r="AB92" i="14"/>
  <c r="AD89" i="14"/>
  <c r="AB75" i="14"/>
  <c r="AB69" i="14"/>
  <c r="AB37" i="14"/>
  <c r="W92" i="15"/>
  <c r="V101" i="14"/>
  <c r="V91" i="14"/>
  <c r="V78" i="14"/>
  <c r="V73" i="14"/>
  <c r="V47" i="14"/>
  <c r="V44" i="14"/>
  <c r="V42" i="14"/>
  <c r="V37" i="14"/>
  <c r="V25" i="14"/>
  <c r="V14" i="14"/>
  <c r="S100" i="14"/>
  <c r="S92" i="14"/>
  <c r="S36" i="14"/>
  <c r="AC100" i="14"/>
  <c r="AB87" i="14"/>
  <c r="AC82" i="14"/>
  <c r="AB71" i="14"/>
  <c r="AD68" i="14"/>
  <c r="AD51" i="14"/>
  <c r="AD41" i="14"/>
  <c r="V107" i="15"/>
  <c r="V87" i="15"/>
  <c r="V103" i="14"/>
  <c r="V93" i="14"/>
  <c r="V70" i="14"/>
  <c r="V65" i="14"/>
  <c r="V39" i="14"/>
  <c r="V22" i="14"/>
  <c r="V17" i="14"/>
  <c r="S105" i="14"/>
  <c r="S97" i="14"/>
  <c r="S89" i="14"/>
  <c r="S81" i="14"/>
  <c r="S73" i="14"/>
  <c r="S65" i="14"/>
  <c r="S49" i="14"/>
  <c r="S41" i="14"/>
  <c r="S33" i="14"/>
  <c r="S25" i="14"/>
  <c r="S17" i="14"/>
  <c r="AC2" i="14"/>
  <c r="AD93" i="14"/>
  <c r="AB89" i="14"/>
  <c r="AC84" i="14"/>
  <c r="AD77" i="14"/>
  <c r="AC75" i="14"/>
  <c r="AC68" i="14"/>
  <c r="AD53" i="14"/>
  <c r="AB49" i="14"/>
  <c r="AB39" i="14"/>
  <c r="AD31" i="14"/>
  <c r="AB19" i="14"/>
  <c r="V95" i="14"/>
  <c r="V85" i="14"/>
  <c r="V62" i="14"/>
  <c r="V57" i="14"/>
  <c r="V34" i="14"/>
  <c r="V29" i="14"/>
  <c r="V27" i="14"/>
  <c r="S12" i="14"/>
  <c r="T9" i="14"/>
  <c r="S102" i="14"/>
  <c r="S94" i="14"/>
  <c r="S86" i="14"/>
  <c r="S78" i="14"/>
  <c r="S70" i="14"/>
  <c r="S62" i="14"/>
  <c r="S46" i="14"/>
  <c r="S38" i="14"/>
  <c r="S11" i="14"/>
  <c r="AD2" i="14"/>
  <c r="AB99" i="14"/>
  <c r="AC88" i="14"/>
  <c r="AC86" i="14"/>
  <c r="AB84" i="14"/>
  <c r="AD79" i="14"/>
  <c r="AD65" i="14"/>
  <c r="AB61" i="14"/>
  <c r="AC58" i="14"/>
  <c r="AC36" i="14"/>
  <c r="AD28" i="14"/>
  <c r="AD23" i="14"/>
  <c r="AD18" i="14"/>
  <c r="AD13" i="14"/>
  <c r="S4" i="14"/>
  <c r="V77" i="14"/>
  <c r="V54" i="14"/>
  <c r="V21" i="14"/>
  <c r="V19" i="14"/>
  <c r="S91" i="14"/>
  <c r="S83" i="14"/>
  <c r="S51" i="14"/>
  <c r="S19" i="14"/>
  <c r="U7" i="14"/>
  <c r="AB77" i="14"/>
  <c r="AC72" i="14"/>
  <c r="AD67" i="14"/>
  <c r="AB63" i="14"/>
  <c r="AD55" i="14"/>
  <c r="AC48" i="14"/>
  <c r="AC43" i="14"/>
  <c r="AC38" i="14"/>
  <c r="AC28" i="14"/>
  <c r="AD3" i="14"/>
  <c r="AD90" i="15"/>
  <c r="U66" i="15"/>
  <c r="U50" i="15"/>
  <c r="U42" i="15"/>
  <c r="U34" i="15"/>
  <c r="U26" i="15"/>
  <c r="U18" i="15"/>
  <c r="U10" i="15"/>
  <c r="W2" i="15"/>
  <c r="AB102" i="14"/>
  <c r="AD98" i="14"/>
  <c r="AC95" i="14"/>
  <c r="AB93" i="14"/>
  <c r="AB90" i="14"/>
  <c r="AD88" i="14"/>
  <c r="AC85" i="14"/>
  <c r="AB80" i="14"/>
  <c r="AD78" i="14"/>
  <c r="AC73" i="14"/>
  <c r="AB70" i="14"/>
  <c r="AD66" i="14"/>
  <c r="AC63" i="14"/>
  <c r="AB58" i="14"/>
  <c r="AD56" i="14"/>
  <c r="AC53" i="14"/>
  <c r="AB48" i="14"/>
  <c r="AD46" i="14"/>
  <c r="AC41" i="14"/>
  <c r="AB38" i="14"/>
  <c r="AD36" i="14"/>
  <c r="AD26" i="14"/>
  <c r="AC23" i="14"/>
  <c r="AD16" i="14"/>
  <c r="AC13" i="14"/>
  <c r="AD6" i="14"/>
  <c r="AD71" i="15"/>
  <c r="U71" i="15"/>
  <c r="W65" i="15"/>
  <c r="AF65" i="15"/>
  <c r="AD63" i="15"/>
  <c r="U63" i="15"/>
  <c r="W57" i="15"/>
  <c r="AF57" i="15"/>
  <c r="AD55" i="15"/>
  <c r="U55" i="15"/>
  <c r="W49" i="15"/>
  <c r="AF49" i="15"/>
  <c r="W41" i="15"/>
  <c r="AF41" i="15"/>
  <c r="AD39" i="15"/>
  <c r="U39" i="15"/>
  <c r="W33" i="15"/>
  <c r="AF33" i="15"/>
  <c r="AD31" i="15"/>
  <c r="U31" i="15"/>
  <c r="U23" i="15"/>
  <c r="AD23" i="15"/>
  <c r="AF17" i="15"/>
  <c r="W17" i="15"/>
  <c r="U15" i="15"/>
  <c r="AD15" i="15"/>
  <c r="AD7" i="15"/>
  <c r="U7" i="15"/>
  <c r="U107" i="15"/>
  <c r="W104" i="15"/>
  <c r="V102" i="15"/>
  <c r="V100" i="15"/>
  <c r="U87" i="15"/>
  <c r="W81" i="15"/>
  <c r="V77" i="15"/>
  <c r="W74" i="15"/>
  <c r="V72" i="15"/>
  <c r="W67" i="15"/>
  <c r="V63" i="15"/>
  <c r="AD103" i="15"/>
  <c r="AD93" i="15"/>
  <c r="AE19" i="15"/>
  <c r="AB100" i="14"/>
  <c r="AC83" i="14"/>
  <c r="AD76" i="14"/>
  <c r="AB68" i="14"/>
  <c r="AC51" i="14"/>
  <c r="AD44" i="14"/>
  <c r="AD34" i="14"/>
  <c r="AC31" i="14"/>
  <c r="AB18" i="14"/>
  <c r="AC3" i="14"/>
  <c r="V73" i="15"/>
  <c r="AE73" i="15"/>
  <c r="V65" i="15"/>
  <c r="AE65" i="15"/>
  <c r="V57" i="15"/>
  <c r="AE57" i="15"/>
  <c r="V49" i="15"/>
  <c r="AE49" i="15"/>
  <c r="V41" i="15"/>
  <c r="AE41" i="15"/>
  <c r="V33" i="15"/>
  <c r="AE33" i="15"/>
  <c r="V25" i="15"/>
  <c r="AE25" i="15"/>
  <c r="AE17" i="15"/>
  <c r="V17" i="15"/>
  <c r="W112" i="15"/>
  <c r="W110" i="15"/>
  <c r="U102" i="15"/>
  <c r="U100" i="15"/>
  <c r="W93" i="15"/>
  <c r="V90" i="15"/>
  <c r="U77" i="15"/>
  <c r="V31" i="15"/>
  <c r="AF55" i="15"/>
  <c r="AB98" i="14"/>
  <c r="AD96" i="14"/>
  <c r="AC93" i="14"/>
  <c r="AB88" i="14"/>
  <c r="AD86" i="14"/>
  <c r="AC81" i="14"/>
  <c r="AB78" i="14"/>
  <c r="AD74" i="14"/>
  <c r="AC71" i="14"/>
  <c r="AB66" i="14"/>
  <c r="AD64" i="14"/>
  <c r="AC61" i="14"/>
  <c r="AB56" i="14"/>
  <c r="AD54" i="14"/>
  <c r="AC49" i="14"/>
  <c r="AB46" i="14"/>
  <c r="AD42" i="14"/>
  <c r="AC39" i="14"/>
  <c r="AB26" i="14"/>
  <c r="AD24" i="14"/>
  <c r="AC21" i="14"/>
  <c r="AD14" i="14"/>
  <c r="AC11" i="14"/>
  <c r="AB6" i="14"/>
  <c r="AE14" i="15"/>
  <c r="V14" i="15"/>
  <c r="AE6" i="15"/>
  <c r="V6" i="15"/>
  <c r="V108" i="15"/>
  <c r="W95" i="15"/>
  <c r="V93" i="15"/>
  <c r="W86" i="15"/>
  <c r="V84" i="15"/>
  <c r="V79" i="15"/>
  <c r="W76" i="15"/>
  <c r="V74" i="15"/>
  <c r="U60" i="15"/>
  <c r="AF25" i="15"/>
  <c r="AD16" i="15"/>
  <c r="AD13" i="15"/>
  <c r="AC91" i="14"/>
  <c r="AD84" i="14"/>
  <c r="AB76" i="14"/>
  <c r="AC59" i="14"/>
  <c r="AD52" i="14"/>
  <c r="AB44" i="14"/>
  <c r="AB34" i="14"/>
  <c r="AD32" i="14"/>
  <c r="AC29" i="14"/>
  <c r="AD4" i="14"/>
  <c r="U110" i="15"/>
  <c r="U108" i="15"/>
  <c r="W101" i="15"/>
  <c r="V95" i="15"/>
  <c r="W88" i="15"/>
  <c r="U84" i="15"/>
  <c r="U79" i="15"/>
  <c r="V76" i="15"/>
  <c r="V69" i="15"/>
  <c r="W66" i="15"/>
  <c r="V64" i="15"/>
  <c r="U47" i="15"/>
  <c r="AF47" i="15"/>
  <c r="AE32" i="15"/>
  <c r="AD104" i="14"/>
  <c r="AC101" i="14"/>
  <c r="AB96" i="14"/>
  <c r="AD94" i="14"/>
  <c r="AC89" i="14"/>
  <c r="AB86" i="14"/>
  <c r="AD82" i="14"/>
  <c r="AC79" i="14"/>
  <c r="AB74" i="14"/>
  <c r="AD72" i="14"/>
  <c r="AC69" i="14"/>
  <c r="AB64" i="14"/>
  <c r="AD62" i="14"/>
  <c r="AB54" i="14"/>
  <c r="AD50" i="14"/>
  <c r="AC47" i="14"/>
  <c r="AB42" i="14"/>
  <c r="AD40" i="14"/>
  <c r="AC37" i="14"/>
  <c r="AB24" i="14"/>
  <c r="AD22" i="14"/>
  <c r="AC19" i="14"/>
  <c r="AB14" i="14"/>
  <c r="AD12" i="14"/>
  <c r="AC7" i="14"/>
  <c r="V56" i="15"/>
  <c r="AE56" i="15"/>
  <c r="V48" i="15"/>
  <c r="AE48" i="15"/>
  <c r="V40" i="15"/>
  <c r="AE40" i="15"/>
  <c r="V16" i="15"/>
  <c r="AE16" i="15"/>
  <c r="V8" i="15"/>
  <c r="AE8" i="15"/>
  <c r="W103" i="15"/>
  <c r="V101" i="15"/>
  <c r="U91" i="15"/>
  <c r="U86" i="15"/>
  <c r="W78" i="15"/>
  <c r="U76" i="15"/>
  <c r="AF91" i="15"/>
  <c r="AF76" i="15"/>
  <c r="AD60" i="14"/>
  <c r="AB52" i="14"/>
  <c r="AB43" i="14"/>
  <c r="AB33" i="14"/>
  <c r="AB32" i="14"/>
  <c r="AD30" i="14"/>
  <c r="AC27" i="14"/>
  <c r="AD10" i="14"/>
  <c r="AB5" i="14"/>
  <c r="U72" i="15"/>
  <c r="AD72" i="15"/>
  <c r="U64" i="15"/>
  <c r="AD64" i="15"/>
  <c r="AF58" i="15"/>
  <c r="W58" i="15"/>
  <c r="U56" i="15"/>
  <c r="AD56" i="15"/>
  <c r="AF50" i="15"/>
  <c r="W50" i="15"/>
  <c r="U48" i="15"/>
  <c r="AD48" i="15"/>
  <c r="AF42" i="15"/>
  <c r="W42" i="15"/>
  <c r="U40" i="15"/>
  <c r="AD40" i="15"/>
  <c r="AF34" i="15"/>
  <c r="W34" i="15"/>
  <c r="U32" i="15"/>
  <c r="AD32" i="15"/>
  <c r="AF26" i="15"/>
  <c r="W26" i="15"/>
  <c r="AD24" i="15"/>
  <c r="U24" i="15"/>
  <c r="W18" i="15"/>
  <c r="AF18" i="15"/>
  <c r="W111" i="15"/>
  <c r="W109" i="15"/>
  <c r="V103" i="15"/>
  <c r="U96" i="15"/>
  <c r="W94" i="15"/>
  <c r="W85" i="15"/>
  <c r="W83" i="15"/>
  <c r="U82" i="15"/>
  <c r="V78" i="15"/>
  <c r="W75" i="15"/>
  <c r="W73" i="15"/>
  <c r="V71" i="15"/>
  <c r="V66" i="15"/>
  <c r="W37" i="15"/>
  <c r="V24" i="15"/>
  <c r="AF71" i="15"/>
  <c r="AF39" i="15"/>
  <c r="AB104" i="14"/>
  <c r="AD102" i="14"/>
  <c r="AC97" i="14"/>
  <c r="AB94" i="14"/>
  <c r="AD90" i="14"/>
  <c r="AC87" i="14"/>
  <c r="AB85" i="14"/>
  <c r="AB82" i="14"/>
  <c r="AD80" i="14"/>
  <c r="AC77" i="14"/>
  <c r="AB73" i="14"/>
  <c r="AB72" i="14"/>
  <c r="AD70" i="14"/>
  <c r="AB62" i="14"/>
  <c r="AD58" i="14"/>
  <c r="AC55" i="14"/>
  <c r="AB53" i="14"/>
  <c r="AB50" i="14"/>
  <c r="AD48" i="14"/>
  <c r="AC45" i="14"/>
  <c r="AB41" i="14"/>
  <c r="AB40" i="14"/>
  <c r="AD38" i="14"/>
  <c r="AC35" i="14"/>
  <c r="AC25" i="14"/>
  <c r="AB22" i="14"/>
  <c r="AD20" i="14"/>
  <c r="AC15" i="14"/>
  <c r="AB13" i="14"/>
  <c r="AD8" i="14"/>
  <c r="W15" i="15"/>
  <c r="AF15" i="15"/>
  <c r="W7" i="15"/>
  <c r="AF7" i="15"/>
  <c r="U5" i="15"/>
  <c r="AD5" i="15"/>
  <c r="V2" i="15"/>
  <c r="V111" i="15"/>
  <c r="V109" i="15"/>
  <c r="U99" i="15"/>
  <c r="W96" i="15"/>
  <c r="V94" i="15"/>
  <c r="V92" i="15"/>
  <c r="W90" i="15"/>
  <c r="W87" i="15"/>
  <c r="V85" i="15"/>
  <c r="V81" i="15"/>
  <c r="U78" i="15"/>
  <c r="V75" i="15"/>
  <c r="V68" i="15"/>
  <c r="V61" i="15"/>
  <c r="U54" i="15"/>
  <c r="AE34" i="15"/>
  <c r="AE29" i="15"/>
  <c r="U70" i="15"/>
  <c r="U68" i="15"/>
  <c r="U62" i="15"/>
  <c r="U58" i="15"/>
  <c r="W45" i="15"/>
  <c r="V39" i="15"/>
  <c r="V37" i="15"/>
  <c r="U19" i="15"/>
  <c r="W16" i="15"/>
  <c r="U11" i="15"/>
  <c r="W8" i="15"/>
  <c r="U3" i="15"/>
  <c r="AD111" i="15"/>
  <c r="AE96" i="15"/>
  <c r="AE91" i="15"/>
  <c r="AF89" i="15"/>
  <c r="AE86" i="15"/>
  <c r="AF79" i="15"/>
  <c r="AE66" i="15"/>
  <c r="AE58" i="15"/>
  <c r="AE50" i="15"/>
  <c r="AE42" i="15"/>
  <c r="AD34" i="15"/>
  <c r="AD29" i="15"/>
  <c r="AF27" i="15"/>
  <c r="AF22" i="15"/>
  <c r="AD8" i="15"/>
  <c r="U74" i="15"/>
  <c r="V59" i="15"/>
  <c r="W53" i="15"/>
  <c r="V47" i="15"/>
  <c r="V45" i="15"/>
  <c r="U27" i="15"/>
  <c r="W24" i="15"/>
  <c r="W22" i="15"/>
  <c r="W14" i="15"/>
  <c r="W6" i="15"/>
  <c r="AD2" i="15"/>
  <c r="AE106" i="15"/>
  <c r="AD101" i="15"/>
  <c r="AF99" i="15"/>
  <c r="AE94" i="15"/>
  <c r="AF84" i="15"/>
  <c r="AE74" i="15"/>
  <c r="AD66" i="15"/>
  <c r="AD58" i="15"/>
  <c r="AD50" i="15"/>
  <c r="AD42" i="15"/>
  <c r="AE27" i="15"/>
  <c r="AE22" i="15"/>
  <c r="AF20" i="15"/>
  <c r="AF11" i="15"/>
  <c r="AE9" i="15"/>
  <c r="W69" i="15"/>
  <c r="W61" i="15"/>
  <c r="V55" i="15"/>
  <c r="V53" i="15"/>
  <c r="U35" i="15"/>
  <c r="W32" i="15"/>
  <c r="W30" i="15"/>
  <c r="V20" i="15"/>
  <c r="V12" i="15"/>
  <c r="V4" i="15"/>
  <c r="AD109" i="15"/>
  <c r="AE104" i="15"/>
  <c r="AE99" i="15"/>
  <c r="AF97" i="15"/>
  <c r="AF92" i="15"/>
  <c r="AF87" i="15"/>
  <c r="AD74" i="15"/>
  <c r="AD37" i="15"/>
  <c r="AF35" i="15"/>
  <c r="AF30" i="15"/>
  <c r="AF14" i="15"/>
  <c r="AE11" i="15"/>
  <c r="AF3" i="15"/>
  <c r="U51" i="15"/>
  <c r="W48" i="15"/>
  <c r="U43" i="15"/>
  <c r="W40" i="15"/>
  <c r="W38" i="15"/>
  <c r="V28" i="15"/>
  <c r="U22" i="15"/>
  <c r="U20" i="15"/>
  <c r="U14" i="15"/>
  <c r="U12" i="15"/>
  <c r="U6" i="15"/>
  <c r="U4" i="15"/>
  <c r="AF2" i="15"/>
  <c r="AE112" i="15"/>
  <c r="AF107" i="15"/>
  <c r="AE102" i="15"/>
  <c r="AF95" i="15"/>
  <c r="AE82" i="15"/>
  <c r="AD69" i="15"/>
  <c r="AF67" i="15"/>
  <c r="AD61" i="15"/>
  <c r="AF59" i="15"/>
  <c r="AD53" i="15"/>
  <c r="AF51" i="15"/>
  <c r="AD45" i="15"/>
  <c r="AF43" i="15"/>
  <c r="AF38" i="15"/>
  <c r="AE35" i="15"/>
  <c r="AE30" i="15"/>
  <c r="AF28" i="15"/>
  <c r="AD25" i="15"/>
  <c r="AE18" i="15"/>
  <c r="AF6" i="15"/>
  <c r="AE3" i="15"/>
  <c r="U59" i="15"/>
  <c r="W56" i="15"/>
  <c r="W52" i="15"/>
  <c r="W46" i="15"/>
  <c r="V36" i="15"/>
  <c r="U30" i="15"/>
  <c r="U28" i="15"/>
  <c r="AE110" i="15"/>
  <c r="AF105" i="15"/>
  <c r="AF100" i="15"/>
  <c r="AD82" i="15"/>
  <c r="AE80" i="15"/>
  <c r="AD77" i="15"/>
  <c r="AF75" i="15"/>
  <c r="AF73" i="15"/>
  <c r="AE67" i="15"/>
  <c r="AE59" i="15"/>
  <c r="AE51" i="15"/>
  <c r="AE43" i="15"/>
  <c r="AE38" i="15"/>
  <c r="AF23" i="15"/>
  <c r="AD18" i="15"/>
  <c r="AF10" i="15"/>
  <c r="W80" i="15"/>
  <c r="U75" i="15"/>
  <c r="W72" i="15"/>
  <c r="U67" i="15"/>
  <c r="W64" i="15"/>
  <c r="W60" i="15"/>
  <c r="W54" i="15"/>
  <c r="V52" i="15"/>
  <c r="V44" i="15"/>
  <c r="U38" i="15"/>
  <c r="U36" i="15"/>
  <c r="W23" i="15"/>
  <c r="W21" i="15"/>
  <c r="W13" i="15"/>
  <c r="W5" i="15"/>
  <c r="AF113" i="15"/>
  <c r="AF108" i="15"/>
  <c r="AF103" i="15"/>
  <c r="AD95" i="15"/>
  <c r="AE90" i="15"/>
  <c r="AE75" i="15"/>
  <c r="AE70" i="15"/>
  <c r="AE62" i="15"/>
  <c r="AE54" i="15"/>
  <c r="AE46" i="15"/>
  <c r="AF36" i="15"/>
  <c r="AE26" i="15"/>
  <c r="AE21" i="15"/>
  <c r="AF12" i="15"/>
  <c r="AE10" i="15"/>
  <c r="W70" i="15"/>
  <c r="W62" i="15"/>
  <c r="V60" i="15"/>
  <c r="U52" i="15"/>
  <c r="U46" i="15"/>
  <c r="U44" i="15"/>
  <c r="W31" i="15"/>
  <c r="W29" i="15"/>
  <c r="V23" i="15"/>
  <c r="V21" i="15"/>
  <c r="V15" i="15"/>
  <c r="V13" i="15"/>
  <c r="V7" i="15"/>
  <c r="V5" i="15"/>
  <c r="AF111" i="15"/>
  <c r="AE88" i="15"/>
  <c r="AD85" i="15"/>
  <c r="AF83" i="15"/>
  <c r="AF81" i="15"/>
  <c r="AE78" i="15"/>
  <c r="AF68" i="15"/>
  <c r="AF60" i="15"/>
  <c r="AF52" i="15"/>
  <c r="AF44" i="15"/>
  <c r="AF31" i="15"/>
  <c r="AD26" i="15"/>
  <c r="AD21" i="15"/>
  <c r="AF19" i="15"/>
  <c r="AD10" i="15"/>
  <c r="AF4" i="15"/>
  <c r="AD113" i="15"/>
  <c r="AD105" i="15"/>
  <c r="AD97" i="15"/>
  <c r="AD89" i="15"/>
  <c r="AD81" i="15"/>
  <c r="AD73" i="15"/>
  <c r="AD65" i="15"/>
  <c r="AD57" i="15"/>
  <c r="AD49" i="15"/>
  <c r="AD41" i="15"/>
  <c r="AD33" i="15"/>
  <c r="AD17" i="15"/>
  <c r="AD9" i="15"/>
  <c r="AE2" i="15"/>
  <c r="AC65" i="14"/>
  <c r="AC57" i="14"/>
  <c r="AC17" i="14"/>
  <c r="AB16" i="14"/>
  <c r="AC9" i="14"/>
  <c r="AB8" i="14"/>
  <c r="AB2" i="14"/>
  <c r="V104" i="14"/>
  <c r="V96" i="14"/>
  <c r="V88" i="14"/>
  <c r="V80" i="14"/>
  <c r="V72" i="14"/>
  <c r="V64" i="14"/>
  <c r="V56" i="14"/>
  <c r="V48" i="14"/>
  <c r="V40" i="14"/>
  <c r="V32" i="14"/>
  <c r="V24" i="14"/>
  <c r="V16" i="14"/>
  <c r="V98" i="14"/>
  <c r="V90" i="14"/>
  <c r="V82" i="14"/>
  <c r="V74" i="14"/>
  <c r="V66" i="14"/>
  <c r="V83" i="14"/>
  <c r="V75" i="14"/>
  <c r="V67" i="14"/>
  <c r="V35" i="14"/>
  <c r="AJ7" i="6"/>
  <c r="N2" i="13"/>
  <c r="R7" i="13" s="1"/>
  <c r="R3" i="10"/>
  <c r="S3" i="10"/>
  <c r="T3" i="10"/>
  <c r="S8" i="10"/>
  <c r="R8" i="10"/>
  <c r="AM77" i="6"/>
  <c r="AM57" i="6"/>
  <c r="AM89" i="6"/>
  <c r="AK57" i="6"/>
  <c r="S25" i="6"/>
  <c r="AC93" i="6"/>
  <c r="AB88" i="6"/>
  <c r="AA83" i="6"/>
  <c r="AC77" i="6"/>
  <c r="AB72" i="6"/>
  <c r="AA67" i="6"/>
  <c r="AC61" i="6"/>
  <c r="AB56" i="6"/>
  <c r="AA51" i="6"/>
  <c r="AC45" i="6"/>
  <c r="AB40" i="6"/>
  <c r="AA35" i="6"/>
  <c r="AC29" i="6"/>
  <c r="AB24" i="6"/>
  <c r="AA19" i="6"/>
  <c r="AC13" i="6"/>
  <c r="AB8" i="6"/>
  <c r="AA3" i="6"/>
  <c r="AM13" i="6"/>
  <c r="AM45" i="6"/>
  <c r="AK37" i="6"/>
  <c r="AL3" i="6"/>
  <c r="AJ9" i="6"/>
  <c r="AJ17" i="6"/>
  <c r="AJ25" i="6"/>
  <c r="AJ33" i="6"/>
  <c r="AM41" i="6"/>
  <c r="AM49" i="6"/>
  <c r="AM73" i="6"/>
  <c r="AM81" i="6"/>
  <c r="U46" i="6"/>
  <c r="AK25" i="6"/>
  <c r="AK41" i="6"/>
  <c r="AD2" i="6"/>
  <c r="U94" i="6"/>
  <c r="U86" i="6"/>
  <c r="AD78" i="6"/>
  <c r="AD70" i="6"/>
  <c r="U62" i="6"/>
  <c r="U54" i="6"/>
  <c r="AD46" i="6"/>
  <c r="AD38" i="6"/>
  <c r="U30" i="6"/>
  <c r="U22" i="6"/>
  <c r="AD14" i="6"/>
  <c r="AD6" i="6"/>
  <c r="AK15" i="6"/>
  <c r="AK31" i="6"/>
  <c r="AK63" i="6"/>
  <c r="AK79" i="6"/>
  <c r="AK95" i="6"/>
  <c r="AM25" i="6"/>
  <c r="AM5" i="6"/>
  <c r="AM37" i="6"/>
  <c r="AK5" i="6"/>
  <c r="AK21" i="6"/>
  <c r="AK53" i="6"/>
  <c r="AK85" i="6"/>
  <c r="AM93" i="6"/>
  <c r="AM85" i="6"/>
  <c r="AM69" i="6"/>
  <c r="AM61" i="6"/>
  <c r="AM53" i="6"/>
  <c r="AM29" i="6"/>
  <c r="AM21" i="6"/>
  <c r="S5" i="6"/>
  <c r="T10" i="6"/>
  <c r="S13" i="6"/>
  <c r="T18" i="6"/>
  <c r="S45" i="6"/>
  <c r="U5" i="6"/>
  <c r="U45" i="6"/>
  <c r="AD71" i="6"/>
  <c r="AK17" i="6"/>
  <c r="AK33" i="6"/>
  <c r="AK49" i="6"/>
  <c r="AK65" i="6"/>
  <c r="AK81" i="6"/>
  <c r="AK97" i="6"/>
  <c r="U13" i="6"/>
  <c r="U29" i="6"/>
  <c r="AD87" i="6"/>
  <c r="AJ15" i="6"/>
  <c r="AJ31" i="6"/>
  <c r="AJ47" i="6"/>
  <c r="AJ63" i="6"/>
  <c r="AJ79" i="6"/>
  <c r="AM9" i="6"/>
  <c r="AJ5" i="6"/>
  <c r="AJ13" i="6"/>
  <c r="AJ21" i="6"/>
  <c r="AJ29" i="6"/>
  <c r="AJ37" i="6"/>
  <c r="AJ45" i="6"/>
  <c r="AJ53" i="6"/>
  <c r="AJ61" i="6"/>
  <c r="AJ69" i="6"/>
  <c r="AJ77" i="6"/>
  <c r="AJ85" i="6"/>
  <c r="AJ93" i="6"/>
  <c r="AM17" i="6"/>
  <c r="AK29" i="6"/>
  <c r="AK61" i="6"/>
  <c r="AK93" i="6"/>
  <c r="U14" i="6"/>
  <c r="U78" i="6"/>
  <c r="U61" i="6"/>
  <c r="U77" i="6"/>
  <c r="AD95" i="6"/>
  <c r="AD79" i="6"/>
  <c r="AD63" i="6"/>
  <c r="AD55" i="6"/>
  <c r="AD47" i="6"/>
  <c r="AM3" i="6"/>
  <c r="AM11" i="6"/>
  <c r="AD22" i="6"/>
  <c r="U85" i="6"/>
  <c r="AD98" i="6"/>
  <c r="U90" i="6"/>
  <c r="AD82" i="6"/>
  <c r="AD74" i="6"/>
  <c r="AD66" i="6"/>
  <c r="U58" i="6"/>
  <c r="AD50" i="6"/>
  <c r="AK47" i="6"/>
  <c r="AD42" i="6"/>
  <c r="AD34" i="6"/>
  <c r="U26" i="6"/>
  <c r="AD18" i="6"/>
  <c r="AD10" i="6"/>
  <c r="U32" i="6"/>
  <c r="U40" i="6"/>
  <c r="U48" i="6"/>
  <c r="U64" i="6"/>
  <c r="U72" i="6"/>
  <c r="U80" i="6"/>
  <c r="U88" i="6"/>
  <c r="U96" i="6"/>
  <c r="AK3" i="6"/>
  <c r="AM6" i="6"/>
  <c r="AL8" i="6"/>
  <c r="AK11" i="6"/>
  <c r="AM14" i="6"/>
  <c r="AL16" i="6"/>
  <c r="AK19" i="6"/>
  <c r="AM22" i="6"/>
  <c r="AL24" i="6"/>
  <c r="AK27" i="6"/>
  <c r="AM30" i="6"/>
  <c r="AL32" i="6"/>
  <c r="AK35" i="6"/>
  <c r="AM38" i="6"/>
  <c r="AL40" i="6"/>
  <c r="AK43" i="6"/>
  <c r="AM46" i="6"/>
  <c r="AL48" i="6"/>
  <c r="AK51" i="6"/>
  <c r="AM54" i="6"/>
  <c r="AL56" i="6"/>
  <c r="AK59" i="6"/>
  <c r="AM62" i="6"/>
  <c r="AL64" i="6"/>
  <c r="AK67" i="6"/>
  <c r="AD54" i="6"/>
  <c r="U21" i="6"/>
  <c r="U37" i="6"/>
  <c r="U53" i="6"/>
  <c r="U69" i="6"/>
  <c r="U93" i="6"/>
  <c r="AD39" i="6"/>
  <c r="AJ41" i="6"/>
  <c r="AJ49" i="6"/>
  <c r="AJ57" i="6"/>
  <c r="AJ65" i="6"/>
  <c r="AJ73" i="6"/>
  <c r="AJ81" i="6"/>
  <c r="AJ89" i="6"/>
  <c r="AJ97" i="6"/>
  <c r="AD86" i="6"/>
  <c r="AM33" i="6"/>
  <c r="AM65" i="6"/>
  <c r="AM97" i="6"/>
  <c r="U12" i="6"/>
  <c r="U2" i="6"/>
  <c r="R98" i="6"/>
  <c r="AM8" i="6"/>
  <c r="AM16" i="6"/>
  <c r="AM24" i="6"/>
  <c r="AM32" i="6"/>
  <c r="AM40" i="6"/>
  <c r="AM48" i="6"/>
  <c r="AM56" i="6"/>
  <c r="AM64" i="6"/>
  <c r="AM72" i="6"/>
  <c r="AM80" i="6"/>
  <c r="AM88" i="6"/>
  <c r="AM96" i="6"/>
  <c r="U82" i="6"/>
  <c r="U50" i="6"/>
  <c r="U18" i="6"/>
  <c r="R8" i="6"/>
  <c r="U8" i="6"/>
  <c r="AD60" i="6"/>
  <c r="AD44" i="6"/>
  <c r="AD12" i="6"/>
  <c r="AL72" i="6"/>
  <c r="AK75" i="6"/>
  <c r="AM78" i="6"/>
  <c r="AL80" i="6"/>
  <c r="AK83" i="6"/>
  <c r="AM86" i="6"/>
  <c r="AK91" i="6"/>
  <c r="AL96" i="6"/>
  <c r="U74" i="6"/>
  <c r="U42" i="6"/>
  <c r="U10" i="6"/>
  <c r="AD26" i="6"/>
  <c r="AD58" i="6"/>
  <c r="AD90" i="6"/>
  <c r="AM95" i="6"/>
  <c r="AM87" i="6"/>
  <c r="AM79" i="6"/>
  <c r="AM63" i="6"/>
  <c r="AM55" i="6"/>
  <c r="AM47" i="6"/>
  <c r="AM31" i="6"/>
  <c r="AM23" i="6"/>
  <c r="AM15" i="6"/>
  <c r="U3" i="6"/>
  <c r="U11" i="6"/>
  <c r="U19" i="6"/>
  <c r="U27" i="6"/>
  <c r="U35" i="6"/>
  <c r="U43" i="6"/>
  <c r="U51" i="6"/>
  <c r="U59" i="6"/>
  <c r="U67" i="6"/>
  <c r="U75" i="6"/>
  <c r="U83" i="6"/>
  <c r="U91" i="6"/>
  <c r="AD97" i="6"/>
  <c r="AD89" i="6"/>
  <c r="AD81" i="6"/>
  <c r="AD73" i="6"/>
  <c r="AD65" i="6"/>
  <c r="AD57" i="6"/>
  <c r="AD49" i="6"/>
  <c r="AD41" i="6"/>
  <c r="AD33" i="6"/>
  <c r="AD25" i="6"/>
  <c r="AD17" i="6"/>
  <c r="AD9" i="6"/>
  <c r="U70" i="6"/>
  <c r="U38" i="6"/>
  <c r="U6" i="6"/>
  <c r="AD30" i="6"/>
  <c r="AD62" i="6"/>
  <c r="AD94" i="6"/>
  <c r="R24" i="6"/>
  <c r="U24" i="6"/>
  <c r="AD92" i="6"/>
  <c r="AD84" i="6"/>
  <c r="AD68" i="6"/>
  <c r="AD52" i="6"/>
  <c r="AD36" i="6"/>
  <c r="AD28" i="6"/>
  <c r="AD20" i="6"/>
  <c r="AM70" i="6"/>
  <c r="AM94" i="6"/>
  <c r="AM4" i="6"/>
  <c r="AM12" i="6"/>
  <c r="AM20" i="6"/>
  <c r="AM28" i="6"/>
  <c r="AM36" i="6"/>
  <c r="AM44" i="6"/>
  <c r="AM52" i="6"/>
  <c r="AM60" i="6"/>
  <c r="AM68" i="6"/>
  <c r="AM76" i="6"/>
  <c r="AM84" i="6"/>
  <c r="AM92" i="6"/>
  <c r="U98" i="6"/>
  <c r="U66" i="6"/>
  <c r="U34" i="6"/>
  <c r="R16" i="6"/>
  <c r="U16" i="6"/>
  <c r="R56" i="6"/>
  <c r="U56" i="6"/>
  <c r="AD76" i="6"/>
  <c r="AD4" i="6"/>
  <c r="AL88" i="6"/>
  <c r="U9" i="6"/>
  <c r="U17" i="6"/>
  <c r="U25" i="6"/>
  <c r="U33" i="6"/>
  <c r="U41" i="6"/>
  <c r="U49" i="6"/>
  <c r="U57" i="6"/>
  <c r="U65" i="6"/>
  <c r="U73" i="6"/>
  <c r="U81" i="6"/>
  <c r="U89" i="6"/>
  <c r="U97" i="6"/>
  <c r="AD91" i="6"/>
  <c r="AD83" i="6"/>
  <c r="AD75" i="6"/>
  <c r="AD67" i="6"/>
  <c r="U4" i="6"/>
  <c r="U36" i="6"/>
  <c r="R44" i="6"/>
  <c r="U44" i="6"/>
  <c r="U60" i="6"/>
  <c r="U68" i="6"/>
  <c r="U76" i="6"/>
  <c r="U84" i="6"/>
  <c r="U92" i="6"/>
  <c r="AD96" i="6"/>
  <c r="AD88" i="6"/>
  <c r="AD80" i="6"/>
  <c r="AD72" i="6"/>
  <c r="AD64" i="6"/>
  <c r="AD56" i="6"/>
  <c r="AD48" i="6"/>
  <c r="AD40" i="6"/>
  <c r="AD32" i="6"/>
  <c r="AD24" i="6"/>
  <c r="AD16" i="6"/>
  <c r="AD8" i="6"/>
  <c r="AM2" i="6"/>
  <c r="AL4" i="6"/>
  <c r="AK7" i="6"/>
  <c r="AM10" i="6"/>
  <c r="AL12" i="6"/>
  <c r="AM18" i="6"/>
  <c r="AL20" i="6"/>
  <c r="AK23" i="6"/>
  <c r="AM26" i="6"/>
  <c r="AL28" i="6"/>
  <c r="AM34" i="6"/>
  <c r="AL36" i="6"/>
  <c r="AK39" i="6"/>
  <c r="AM42" i="6"/>
  <c r="AL44" i="6"/>
  <c r="AM50" i="6"/>
  <c r="AL52" i="6"/>
  <c r="AK55" i="6"/>
  <c r="AM58" i="6"/>
  <c r="AL60" i="6"/>
  <c r="AM66" i="6"/>
  <c r="AL68" i="6"/>
  <c r="AK71" i="6"/>
  <c r="AM74" i="6"/>
  <c r="AL76" i="6"/>
  <c r="AM82" i="6"/>
  <c r="AL84" i="6"/>
  <c r="AK87" i="6"/>
  <c r="AM90" i="6"/>
  <c r="AL92" i="6"/>
  <c r="AM98" i="6"/>
  <c r="U20" i="6"/>
  <c r="U28" i="6"/>
  <c r="U52" i="6"/>
  <c r="AM91" i="6"/>
  <c r="AM75" i="6"/>
  <c r="AD59" i="6"/>
  <c r="AD43" i="6"/>
  <c r="AD27" i="6"/>
  <c r="AD11" i="6"/>
  <c r="AD3" i="6"/>
  <c r="U7" i="6"/>
  <c r="U15" i="6"/>
  <c r="U23" i="6"/>
  <c r="U31" i="6"/>
  <c r="U39" i="6"/>
  <c r="U47" i="6"/>
  <c r="U55" i="6"/>
  <c r="U63" i="6"/>
  <c r="U71" i="6"/>
  <c r="U79" i="6"/>
  <c r="U87" i="6"/>
  <c r="U95" i="6"/>
  <c r="AD93" i="6"/>
  <c r="AD85" i="6"/>
  <c r="AD77" i="6"/>
  <c r="AD69" i="6"/>
  <c r="AD61" i="6"/>
  <c r="AD53" i="6"/>
  <c r="AD45" i="6"/>
  <c r="AD37" i="6"/>
  <c r="AD29" i="6"/>
  <c r="AD21" i="6"/>
  <c r="AD13" i="6"/>
  <c r="AD5" i="6"/>
  <c r="R88" i="6"/>
  <c r="S77" i="6"/>
  <c r="T4" i="6"/>
  <c r="S7" i="6"/>
  <c r="R10" i="6"/>
  <c r="T12" i="6"/>
  <c r="S15" i="6"/>
  <c r="R18" i="6"/>
  <c r="T20" i="6"/>
  <c r="S23" i="6"/>
  <c r="R26" i="6"/>
  <c r="T28" i="6"/>
  <c r="R34" i="6"/>
  <c r="AL2" i="6"/>
  <c r="AL10" i="6"/>
  <c r="AL18" i="6"/>
  <c r="AL26" i="6"/>
  <c r="AL34" i="6"/>
  <c r="AL42" i="6"/>
  <c r="AL50" i="6"/>
  <c r="AL58" i="6"/>
  <c r="AL66" i="6"/>
  <c r="AL74" i="6"/>
  <c r="AL82" i="6"/>
  <c r="AL90" i="6"/>
  <c r="AL98" i="6"/>
  <c r="AM19" i="6"/>
  <c r="AM27" i="6"/>
  <c r="AM35" i="6"/>
  <c r="AM43" i="6"/>
  <c r="AM51" i="6"/>
  <c r="AM59" i="6"/>
  <c r="AM67" i="6"/>
  <c r="AM83" i="6"/>
  <c r="S2" i="6"/>
  <c r="T15" i="6"/>
  <c r="T31" i="6"/>
  <c r="T47" i="6"/>
  <c r="AL5" i="6"/>
  <c r="AK8" i="6"/>
  <c r="AJ11" i="6"/>
  <c r="AL13" i="6"/>
  <c r="AK16" i="6"/>
  <c r="AJ19" i="6"/>
  <c r="AL21" i="6"/>
  <c r="AK24" i="6"/>
  <c r="AJ27" i="6"/>
  <c r="AL29" i="6"/>
  <c r="AK32" i="6"/>
  <c r="AJ35" i="6"/>
  <c r="AL37" i="6"/>
  <c r="AK40" i="6"/>
  <c r="AL45" i="6"/>
  <c r="AK48" i="6"/>
  <c r="AL53" i="6"/>
  <c r="AK56" i="6"/>
  <c r="AJ59" i="6"/>
  <c r="AL61" i="6"/>
  <c r="AK64" i="6"/>
  <c r="AJ67" i="6"/>
  <c r="AL69" i="6"/>
  <c r="AK72" i="6"/>
  <c r="AL77" i="6"/>
  <c r="AK80" i="6"/>
  <c r="AL85" i="6"/>
  <c r="AK88" i="6"/>
  <c r="AJ91" i="6"/>
  <c r="AL93" i="6"/>
  <c r="AK96" i="6"/>
  <c r="AJ95" i="6"/>
  <c r="S59" i="5"/>
  <c r="S51" i="5"/>
  <c r="S43" i="5"/>
  <c r="S35" i="5"/>
  <c r="S27" i="5"/>
  <c r="S19" i="5"/>
  <c r="S11" i="5"/>
  <c r="AK6" i="6"/>
  <c r="AL11" i="6"/>
  <c r="AK14" i="6"/>
  <c r="AL19" i="6"/>
  <c r="AK22" i="6"/>
  <c r="AL27" i="6"/>
  <c r="AK30" i="6"/>
  <c r="AL35" i="6"/>
  <c r="AK38" i="6"/>
  <c r="AL43" i="6"/>
  <c r="AK46" i="6"/>
  <c r="AL51" i="6"/>
  <c r="AK54" i="6"/>
  <c r="AL59" i="6"/>
  <c r="AK62" i="6"/>
  <c r="AL67" i="6"/>
  <c r="AK70" i="6"/>
  <c r="AL75" i="6"/>
  <c r="AK78" i="6"/>
  <c r="AL83" i="6"/>
  <c r="AK86" i="6"/>
  <c r="AL91" i="6"/>
  <c r="AK94" i="6"/>
  <c r="AJ23" i="6"/>
  <c r="AJ55" i="6"/>
  <c r="AJ87" i="6"/>
  <c r="AD7" i="6"/>
  <c r="AD15" i="6"/>
  <c r="AD23" i="6"/>
  <c r="AD31" i="6"/>
  <c r="S89" i="6"/>
  <c r="R76" i="6"/>
  <c r="S57" i="6"/>
  <c r="S3" i="6"/>
  <c r="R6" i="6"/>
  <c r="T8" i="6"/>
  <c r="S11" i="6"/>
  <c r="R14" i="6"/>
  <c r="T16" i="6"/>
  <c r="S19" i="6"/>
  <c r="R22" i="6"/>
  <c r="T24" i="6"/>
  <c r="S27" i="6"/>
  <c r="T32" i="6"/>
  <c r="S35" i="6"/>
  <c r="S67" i="6"/>
  <c r="AL6" i="6"/>
  <c r="AL14" i="6"/>
  <c r="AL22" i="6"/>
  <c r="AL30" i="6"/>
  <c r="AL38" i="6"/>
  <c r="AL46" i="6"/>
  <c r="AL54" i="6"/>
  <c r="AL62" i="6"/>
  <c r="AL70" i="6"/>
  <c r="AL78" i="6"/>
  <c r="AL86" i="6"/>
  <c r="AL94" i="6"/>
  <c r="AK77" i="6"/>
  <c r="AM7" i="6"/>
  <c r="AM39" i="6"/>
  <c r="AM71" i="6"/>
  <c r="AK4" i="6"/>
  <c r="AL9" i="6"/>
  <c r="AK12" i="6"/>
  <c r="AL17" i="6"/>
  <c r="AK20" i="6"/>
  <c r="AL25" i="6"/>
  <c r="AK28" i="6"/>
  <c r="AL33" i="6"/>
  <c r="AK36" i="6"/>
  <c r="AL41" i="6"/>
  <c r="AK44" i="6"/>
  <c r="AL49" i="6"/>
  <c r="AK52" i="6"/>
  <c r="AL57" i="6"/>
  <c r="AK60" i="6"/>
  <c r="AL65" i="6"/>
  <c r="AK68" i="6"/>
  <c r="AL73" i="6"/>
  <c r="AK76" i="6"/>
  <c r="AL81" i="6"/>
  <c r="AK84" i="6"/>
  <c r="AL89" i="6"/>
  <c r="AK92" i="6"/>
  <c r="AL97" i="6"/>
  <c r="AL2" i="5"/>
  <c r="AK63" i="5"/>
  <c r="AK55" i="5"/>
  <c r="AK47" i="5"/>
  <c r="AK39" i="5"/>
  <c r="AK31" i="5"/>
  <c r="AK23" i="5"/>
  <c r="AK15" i="5"/>
  <c r="AK7" i="5"/>
  <c r="AK2" i="6"/>
  <c r="AL7" i="6"/>
  <c r="AK10" i="6"/>
  <c r="AL15" i="6"/>
  <c r="AK18" i="6"/>
  <c r="AL23" i="6"/>
  <c r="AK26" i="6"/>
  <c r="AL31" i="6"/>
  <c r="AK34" i="6"/>
  <c r="AL39" i="6"/>
  <c r="AK42" i="6"/>
  <c r="AL47" i="6"/>
  <c r="AK50" i="6"/>
  <c r="AL55" i="6"/>
  <c r="AK58" i="6"/>
  <c r="AL63" i="6"/>
  <c r="AK66" i="6"/>
  <c r="AL71" i="6"/>
  <c r="AK74" i="6"/>
  <c r="AL79" i="6"/>
  <c r="AK82" i="6"/>
  <c r="AL87" i="6"/>
  <c r="AK90" i="6"/>
  <c r="AL95" i="6"/>
  <c r="AK98" i="6"/>
  <c r="AD19" i="6"/>
  <c r="AD35" i="6"/>
  <c r="AD51" i="6"/>
  <c r="AJ2" i="5"/>
  <c r="AL48" i="5"/>
  <c r="AL16" i="5"/>
  <c r="AL56" i="5"/>
  <c r="AA62" i="5"/>
  <c r="AA30" i="5"/>
  <c r="AL8" i="5"/>
  <c r="AK57" i="5"/>
  <c r="AK49" i="5"/>
  <c r="AK41" i="5"/>
  <c r="AK33" i="5"/>
  <c r="AK25" i="5"/>
  <c r="AK17" i="5"/>
  <c r="AK9" i="5"/>
  <c r="AL64" i="5"/>
  <c r="AL24" i="5"/>
  <c r="AK59" i="5"/>
  <c r="AK51" i="5"/>
  <c r="AK19" i="5"/>
  <c r="AK11" i="5"/>
  <c r="AL40" i="5"/>
  <c r="AL32" i="5"/>
  <c r="AA54" i="5"/>
  <c r="AA46" i="5"/>
  <c r="AA38" i="5"/>
  <c r="AD30" i="5"/>
  <c r="AA22" i="5"/>
  <c r="AA14" i="5"/>
  <c r="AA6" i="5"/>
  <c r="AM57" i="5"/>
  <c r="AM49" i="5"/>
  <c r="AM41" i="5"/>
  <c r="AM33" i="5"/>
  <c r="AM25" i="5"/>
  <c r="AM17" i="5"/>
  <c r="AM9" i="5"/>
  <c r="AL17" i="5"/>
  <c r="AL9" i="5"/>
  <c r="AB35" i="5"/>
  <c r="AB3" i="5"/>
  <c r="AC56" i="5"/>
  <c r="AC24" i="5"/>
  <c r="U14" i="5"/>
  <c r="AB57" i="5"/>
  <c r="AB49" i="5"/>
  <c r="AB41" i="5"/>
  <c r="AB33" i="5"/>
  <c r="AB25" i="5"/>
  <c r="AB17" i="5"/>
  <c r="AB9" i="5"/>
  <c r="AC62" i="5"/>
  <c r="AC54" i="5"/>
  <c r="AC46" i="5"/>
  <c r="AC38" i="5"/>
  <c r="AC30" i="5"/>
  <c r="AC22" i="5"/>
  <c r="AC14" i="5"/>
  <c r="AC6" i="5"/>
  <c r="AM64" i="5"/>
  <c r="AM56" i="5"/>
  <c r="AM48" i="5"/>
  <c r="AM40" i="5"/>
  <c r="AM32" i="5"/>
  <c r="AM24" i="5"/>
  <c r="AM16" i="5"/>
  <c r="AM8" i="5"/>
  <c r="AK62" i="5"/>
  <c r="AK54" i="5"/>
  <c r="AK46" i="5"/>
  <c r="AK38" i="5"/>
  <c r="AK30" i="5"/>
  <c r="AK22" i="5"/>
  <c r="AK14" i="5"/>
  <c r="AK6" i="5"/>
  <c r="R37" i="5"/>
  <c r="R29" i="5"/>
  <c r="R13" i="5"/>
  <c r="R5" i="5"/>
  <c r="AD34" i="5"/>
  <c r="AB64" i="5"/>
  <c r="AB56" i="5"/>
  <c r="AB48" i="5"/>
  <c r="AB40" i="5"/>
  <c r="AB32" i="5"/>
  <c r="AB24" i="5"/>
  <c r="AB16" i="5"/>
  <c r="AB8" i="5"/>
  <c r="AC61" i="5"/>
  <c r="AC53" i="5"/>
  <c r="AC45" i="5"/>
  <c r="AC37" i="5"/>
  <c r="AC29" i="5"/>
  <c r="AC21" i="5"/>
  <c r="AC13" i="5"/>
  <c r="AC5" i="5"/>
  <c r="AA34" i="5"/>
  <c r="AC44" i="5"/>
  <c r="AC12" i="5"/>
  <c r="L327" i="4"/>
  <c r="K327" i="4"/>
  <c r="AK35" i="5"/>
  <c r="AB2" i="5"/>
  <c r="AK27" i="5"/>
  <c r="R53" i="5"/>
  <c r="R45" i="5"/>
  <c r="AM21" i="5"/>
  <c r="AM13" i="5"/>
  <c r="AM5" i="5"/>
  <c r="S58" i="5"/>
  <c r="S50" i="5"/>
  <c r="S42" i="5"/>
  <c r="S34" i="5"/>
  <c r="S26" i="5"/>
  <c r="S18" i="5"/>
  <c r="S10" i="5"/>
  <c r="T64" i="5"/>
  <c r="T56" i="5"/>
  <c r="T48" i="5"/>
  <c r="T40" i="5"/>
  <c r="T32" i="5"/>
  <c r="T24" i="5"/>
  <c r="T16" i="5"/>
  <c r="T8" i="5"/>
  <c r="AB63" i="5"/>
  <c r="AB47" i="5"/>
  <c r="AB39" i="5"/>
  <c r="AB31" i="5"/>
  <c r="AB15" i="5"/>
  <c r="AB7" i="5"/>
  <c r="AC60" i="5"/>
  <c r="AC52" i="5"/>
  <c r="AC36" i="5"/>
  <c r="AC28" i="5"/>
  <c r="AC20" i="5"/>
  <c r="AC4" i="5"/>
  <c r="AD62" i="5"/>
  <c r="AJ7" i="5"/>
  <c r="R61" i="5"/>
  <c r="AL60" i="5"/>
  <c r="AL52" i="5"/>
  <c r="AL44" i="5"/>
  <c r="AL36" i="5"/>
  <c r="AL28" i="5"/>
  <c r="AL20" i="5"/>
  <c r="AL12" i="5"/>
  <c r="AJ56" i="5"/>
  <c r="AM59" i="5"/>
  <c r="AM51" i="5"/>
  <c r="AM43" i="5"/>
  <c r="AM35" i="5"/>
  <c r="AM27" i="5"/>
  <c r="AM19" i="5"/>
  <c r="AM11" i="5"/>
  <c r="S2" i="5"/>
  <c r="R58" i="5"/>
  <c r="R50" i="5"/>
  <c r="R42" i="5"/>
  <c r="R34" i="5"/>
  <c r="R26" i="5"/>
  <c r="R18" i="5"/>
  <c r="R10" i="5"/>
  <c r="S64" i="5"/>
  <c r="T62" i="5"/>
  <c r="T54" i="5"/>
  <c r="T46" i="5"/>
  <c r="T38" i="5"/>
  <c r="T30" i="5"/>
  <c r="T22" i="5"/>
  <c r="T14" i="5"/>
  <c r="T6" i="5"/>
  <c r="AB61" i="5"/>
  <c r="AB53" i="5"/>
  <c r="AB45" i="5"/>
  <c r="AB37" i="5"/>
  <c r="AB29" i="5"/>
  <c r="AB21" i="5"/>
  <c r="AB13" i="5"/>
  <c r="AB5" i="5"/>
  <c r="AC58" i="5"/>
  <c r="AC50" i="5"/>
  <c r="AC42" i="5"/>
  <c r="AC34" i="5"/>
  <c r="AC26" i="5"/>
  <c r="AC18" i="5"/>
  <c r="AC10" i="5"/>
  <c r="AM60" i="5"/>
  <c r="AM52" i="5"/>
  <c r="AM44" i="5"/>
  <c r="AM36" i="5"/>
  <c r="AM28" i="5"/>
  <c r="AM20" i="5"/>
  <c r="AJ12" i="5"/>
  <c r="AJ4" i="5"/>
  <c r="AK58" i="5"/>
  <c r="AK50" i="5"/>
  <c r="AK42" i="5"/>
  <c r="AK34" i="5"/>
  <c r="AK26" i="5"/>
  <c r="AK18" i="5"/>
  <c r="AK10" i="5"/>
  <c r="AJ48" i="5"/>
  <c r="AD58" i="5"/>
  <c r="AD50" i="5"/>
  <c r="AA42" i="5"/>
  <c r="AA26" i="5"/>
  <c r="AA10" i="5"/>
  <c r="AD54" i="5"/>
  <c r="AD38" i="5"/>
  <c r="AD22" i="5"/>
  <c r="AD14" i="5"/>
  <c r="AD6" i="5"/>
  <c r="AL63" i="5"/>
  <c r="AL55" i="5"/>
  <c r="AL47" i="5"/>
  <c r="AL39" i="5"/>
  <c r="AL31" i="5"/>
  <c r="AL23" i="5"/>
  <c r="AL15" i="5"/>
  <c r="AL7" i="5"/>
  <c r="AK61" i="5"/>
  <c r="AK53" i="5"/>
  <c r="AK45" i="5"/>
  <c r="AK37" i="5"/>
  <c r="AK29" i="5"/>
  <c r="AK21" i="5"/>
  <c r="AK13" i="5"/>
  <c r="AK5" i="5"/>
  <c r="U56" i="5"/>
  <c r="U32" i="5"/>
  <c r="U16" i="5"/>
  <c r="T60" i="5"/>
  <c r="T52" i="5"/>
  <c r="T44" i="5"/>
  <c r="T36" i="5"/>
  <c r="T28" i="5"/>
  <c r="T20" i="5"/>
  <c r="T12" i="5"/>
  <c r="AB59" i="5"/>
  <c r="AB51" i="5"/>
  <c r="AB43" i="5"/>
  <c r="AB27" i="5"/>
  <c r="AB19" i="5"/>
  <c r="AB11" i="5"/>
  <c r="AC48" i="5"/>
  <c r="AC40" i="5"/>
  <c r="AC32" i="5"/>
  <c r="AC16" i="5"/>
  <c r="AC8" i="5"/>
  <c r="AK2" i="5"/>
  <c r="AM10" i="5"/>
  <c r="AK64" i="5"/>
  <c r="AK56" i="5"/>
  <c r="AK48" i="5"/>
  <c r="AK40" i="5"/>
  <c r="AK32" i="5"/>
  <c r="AK24" i="5"/>
  <c r="AK16" i="5"/>
  <c r="AK8" i="5"/>
  <c r="AL62" i="5"/>
  <c r="AL54" i="5"/>
  <c r="AL46" i="5"/>
  <c r="AL38" i="5"/>
  <c r="AL30" i="5"/>
  <c r="AL22" i="5"/>
  <c r="AL14" i="5"/>
  <c r="AL6" i="5"/>
  <c r="R7" i="5"/>
  <c r="AB58" i="5"/>
  <c r="AB50" i="5"/>
  <c r="AB42" i="5"/>
  <c r="AB34" i="5"/>
  <c r="AB26" i="5"/>
  <c r="AB18" i="5"/>
  <c r="AB10" i="5"/>
  <c r="AC63" i="5"/>
  <c r="AC55" i="5"/>
  <c r="AC47" i="5"/>
  <c r="AC39" i="5"/>
  <c r="AC31" i="5"/>
  <c r="AC23" i="5"/>
  <c r="AC15" i="5"/>
  <c r="AC7" i="5"/>
  <c r="AK43" i="5"/>
  <c r="U64" i="5"/>
  <c r="R64" i="5"/>
  <c r="U48" i="5"/>
  <c r="R48" i="5"/>
  <c r="U40" i="5"/>
  <c r="R40" i="5"/>
  <c r="U8" i="5"/>
  <c r="R8" i="5"/>
  <c r="AA61" i="5"/>
  <c r="AD61" i="5"/>
  <c r="AA53" i="5"/>
  <c r="AD53" i="5"/>
  <c r="AA45" i="5"/>
  <c r="AD45" i="5"/>
  <c r="AA37" i="5"/>
  <c r="AD37" i="5"/>
  <c r="AA29" i="5"/>
  <c r="AD29" i="5"/>
  <c r="AA21" i="5"/>
  <c r="AD21" i="5"/>
  <c r="AA13" i="5"/>
  <c r="AD13" i="5"/>
  <c r="AA5" i="5"/>
  <c r="AD5" i="5"/>
  <c r="AJ58" i="5"/>
  <c r="AM58" i="5"/>
  <c r="AJ50" i="5"/>
  <c r="AM50" i="5"/>
  <c r="AJ42" i="5"/>
  <c r="AM42" i="5"/>
  <c r="AJ34" i="5"/>
  <c r="AM34" i="5"/>
  <c r="AJ26" i="5"/>
  <c r="AM26" i="5"/>
  <c r="AJ18" i="5"/>
  <c r="AM18" i="5"/>
  <c r="AD64" i="5"/>
  <c r="AA64" i="5"/>
  <c r="AD56" i="5"/>
  <c r="AA56" i="5"/>
  <c r="AD48" i="5"/>
  <c r="AA48" i="5"/>
  <c r="AD40" i="5"/>
  <c r="AA40" i="5"/>
  <c r="AD32" i="5"/>
  <c r="AA32" i="5"/>
  <c r="AD24" i="5"/>
  <c r="AA24" i="5"/>
  <c r="AD16" i="5"/>
  <c r="AA16" i="5"/>
  <c r="AD8" i="5"/>
  <c r="AA8" i="5"/>
  <c r="R63" i="5"/>
  <c r="R55" i="5"/>
  <c r="R47" i="5"/>
  <c r="R39" i="5"/>
  <c r="R31" i="5"/>
  <c r="R23" i="5"/>
  <c r="R15" i="5"/>
  <c r="AD4" i="5"/>
  <c r="AJ57" i="5"/>
  <c r="AJ49" i="5"/>
  <c r="AJ41" i="5"/>
  <c r="AJ33" i="5"/>
  <c r="AJ25" i="5"/>
  <c r="AJ17" i="5"/>
  <c r="AJ9" i="5"/>
  <c r="AL61" i="5"/>
  <c r="AL53" i="5"/>
  <c r="AL45" i="5"/>
  <c r="AL37" i="5"/>
  <c r="AL29" i="5"/>
  <c r="AL21" i="5"/>
  <c r="AL13" i="5"/>
  <c r="AL5" i="5"/>
  <c r="AA58" i="5"/>
  <c r="AJ64" i="5"/>
  <c r="AM45" i="5"/>
  <c r="AM3" i="5"/>
  <c r="U47" i="5"/>
  <c r="AM47" i="5"/>
  <c r="U15" i="5"/>
  <c r="AM15" i="5"/>
  <c r="AM37" i="5"/>
  <c r="AM29" i="5"/>
  <c r="AD55" i="5"/>
  <c r="AD47" i="5"/>
  <c r="AD31" i="5"/>
  <c r="AD7" i="5"/>
  <c r="U31" i="5"/>
  <c r="AM31" i="5"/>
  <c r="U60" i="5"/>
  <c r="U44" i="5"/>
  <c r="U36" i="5"/>
  <c r="U28" i="5"/>
  <c r="U12" i="5"/>
  <c r="U4" i="5"/>
  <c r="AD57" i="5"/>
  <c r="AA57" i="5"/>
  <c r="AD49" i="5"/>
  <c r="AA49" i="5"/>
  <c r="AD41" i="5"/>
  <c r="AA41" i="5"/>
  <c r="AD33" i="5"/>
  <c r="AA33" i="5"/>
  <c r="AD25" i="5"/>
  <c r="AA25" i="5"/>
  <c r="AD17" i="5"/>
  <c r="AA17" i="5"/>
  <c r="AD9" i="5"/>
  <c r="AA9" i="5"/>
  <c r="AM62" i="5"/>
  <c r="AJ62" i="5"/>
  <c r="AM54" i="5"/>
  <c r="AJ54" i="5"/>
  <c r="AM46" i="5"/>
  <c r="AJ46" i="5"/>
  <c r="AM38" i="5"/>
  <c r="AJ38" i="5"/>
  <c r="AM30" i="5"/>
  <c r="AJ30" i="5"/>
  <c r="AM22" i="5"/>
  <c r="AJ22" i="5"/>
  <c r="AM14" i="5"/>
  <c r="AJ14" i="5"/>
  <c r="AM6" i="5"/>
  <c r="AJ6" i="5"/>
  <c r="AK60" i="5"/>
  <c r="AK52" i="5"/>
  <c r="AK44" i="5"/>
  <c r="AK36" i="5"/>
  <c r="AK28" i="5"/>
  <c r="AK20" i="5"/>
  <c r="AK12" i="5"/>
  <c r="AK4" i="5"/>
  <c r="AL58" i="5"/>
  <c r="AL50" i="5"/>
  <c r="AL42" i="5"/>
  <c r="AL34" i="5"/>
  <c r="AL26" i="5"/>
  <c r="AL18" i="5"/>
  <c r="AL10" i="5"/>
  <c r="R32" i="5"/>
  <c r="AC64" i="5"/>
  <c r="AJ40" i="5"/>
  <c r="AD63" i="5"/>
  <c r="AD39" i="5"/>
  <c r="AD23" i="5"/>
  <c r="AD15" i="5"/>
  <c r="U63" i="5"/>
  <c r="AM63" i="5"/>
  <c r="U55" i="5"/>
  <c r="AM55" i="5"/>
  <c r="U39" i="5"/>
  <c r="AM39" i="5"/>
  <c r="U23" i="5"/>
  <c r="AM23" i="5"/>
  <c r="U7" i="5"/>
  <c r="AA2" i="5"/>
  <c r="AA59" i="5"/>
  <c r="AA51" i="5"/>
  <c r="AA43" i="5"/>
  <c r="AA35" i="5"/>
  <c r="AA27" i="5"/>
  <c r="AA19" i="5"/>
  <c r="AA11" i="5"/>
  <c r="AA3" i="5"/>
  <c r="T57" i="5"/>
  <c r="T49" i="5"/>
  <c r="T41" i="5"/>
  <c r="T33" i="5"/>
  <c r="T25" i="5"/>
  <c r="T17" i="5"/>
  <c r="T9" i="5"/>
  <c r="AJ63" i="5"/>
  <c r="AJ55" i="5"/>
  <c r="AJ47" i="5"/>
  <c r="AJ39" i="5"/>
  <c r="AJ31" i="5"/>
  <c r="AJ23" i="5"/>
  <c r="AJ15" i="5"/>
  <c r="AL59" i="5"/>
  <c r="AL51" i="5"/>
  <c r="AL43" i="5"/>
  <c r="AL35" i="5"/>
  <c r="AL27" i="5"/>
  <c r="AL19" i="5"/>
  <c r="AL11" i="5"/>
  <c r="AL3" i="5"/>
  <c r="R56" i="5"/>
  <c r="AC2" i="5"/>
  <c r="AB55" i="5"/>
  <c r="AB23" i="5"/>
  <c r="U52" i="5"/>
  <c r="U20" i="5"/>
  <c r="S3" i="5"/>
  <c r="AK3" i="5"/>
  <c r="AJ60" i="5"/>
  <c r="AD60" i="5"/>
  <c r="AA60" i="5"/>
  <c r="AJ52" i="5"/>
  <c r="AD52" i="5"/>
  <c r="AA52" i="5"/>
  <c r="AJ44" i="5"/>
  <c r="AD44" i="5"/>
  <c r="AA44" i="5"/>
  <c r="AJ36" i="5"/>
  <c r="AD36" i="5"/>
  <c r="AA36" i="5"/>
  <c r="AJ28" i="5"/>
  <c r="AD28" i="5"/>
  <c r="AA28" i="5"/>
  <c r="AJ20" i="5"/>
  <c r="AD20" i="5"/>
  <c r="AA20" i="5"/>
  <c r="AD12" i="5"/>
  <c r="AA12" i="5"/>
  <c r="U2" i="5"/>
  <c r="U59" i="5"/>
  <c r="U51" i="5"/>
  <c r="U43" i="5"/>
  <c r="U35" i="5"/>
  <c r="U27" i="5"/>
  <c r="U19" i="5"/>
  <c r="AB62" i="5"/>
  <c r="AB54" i="5"/>
  <c r="AB46" i="5"/>
  <c r="AB38" i="5"/>
  <c r="AB30" i="5"/>
  <c r="AB22" i="5"/>
  <c r="AB14" i="5"/>
  <c r="AB6" i="5"/>
  <c r="AC59" i="5"/>
  <c r="AC51" i="5"/>
  <c r="AC43" i="5"/>
  <c r="AC35" i="5"/>
  <c r="AC27" i="5"/>
  <c r="AC19" i="5"/>
  <c r="AC11" i="5"/>
  <c r="AC3" i="5"/>
  <c r="AJ61" i="5"/>
  <c r="AJ53" i="5"/>
  <c r="AJ45" i="5"/>
  <c r="AJ37" i="5"/>
  <c r="AJ29" i="5"/>
  <c r="AJ21" i="5"/>
  <c r="AJ13" i="5"/>
  <c r="AJ5" i="5"/>
  <c r="AL57" i="5"/>
  <c r="AL49" i="5"/>
  <c r="AL41" i="5"/>
  <c r="AL33" i="5"/>
  <c r="AL25" i="5"/>
  <c r="R16" i="5"/>
  <c r="AJ32" i="5"/>
  <c r="AJ24" i="5"/>
  <c r="T4" i="5"/>
  <c r="AL4" i="5"/>
  <c r="U58" i="5"/>
  <c r="U50" i="5"/>
  <c r="U42" i="5"/>
  <c r="U34" i="5"/>
  <c r="U26" i="5"/>
  <c r="AD26" i="5"/>
  <c r="U18" i="5"/>
  <c r="AD18" i="5"/>
  <c r="U10" i="5"/>
  <c r="AD10" i="5"/>
  <c r="S62" i="5"/>
  <c r="S54" i="5"/>
  <c r="S46" i="5"/>
  <c r="S38" i="5"/>
  <c r="S30" i="5"/>
  <c r="S22" i="5"/>
  <c r="S14" i="5"/>
  <c r="S6" i="5"/>
  <c r="T2" i="5"/>
  <c r="R57" i="5"/>
  <c r="R49" i="5"/>
  <c r="R41" i="5"/>
  <c r="R33" i="5"/>
  <c r="R25" i="5"/>
  <c r="R17" i="5"/>
  <c r="R9" i="5"/>
  <c r="AB60" i="5"/>
  <c r="AB52" i="5"/>
  <c r="AB44" i="5"/>
  <c r="AB36" i="5"/>
  <c r="AB28" i="5"/>
  <c r="AB20" i="5"/>
  <c r="AB12" i="5"/>
  <c r="AB4" i="5"/>
  <c r="AC57" i="5"/>
  <c r="AC49" i="5"/>
  <c r="AC41" i="5"/>
  <c r="AC33" i="5"/>
  <c r="AC25" i="5"/>
  <c r="AC17" i="5"/>
  <c r="AC9" i="5"/>
  <c r="AM2" i="5"/>
  <c r="AJ59" i="5"/>
  <c r="AJ51" i="5"/>
  <c r="AJ43" i="5"/>
  <c r="AJ35" i="5"/>
  <c r="AJ27" i="5"/>
  <c r="AJ19" i="5"/>
  <c r="AJ11" i="5"/>
  <c r="AJ3" i="5"/>
  <c r="AA50" i="5"/>
  <c r="AA18" i="5"/>
  <c r="AD46" i="5"/>
  <c r="AJ16" i="5"/>
  <c r="AM61" i="5"/>
  <c r="U24" i="5"/>
  <c r="R24" i="5"/>
  <c r="AD42" i="5"/>
  <c r="AJ10" i="5"/>
  <c r="AM53" i="5"/>
  <c r="U11" i="5"/>
  <c r="U3" i="5"/>
  <c r="S57" i="5"/>
  <c r="S49" i="5"/>
  <c r="S41" i="5"/>
  <c r="S33" i="5"/>
  <c r="S25" i="5"/>
  <c r="S17" i="5"/>
  <c r="S9" i="5"/>
  <c r="T63" i="5"/>
  <c r="T55" i="5"/>
  <c r="T47" i="5"/>
  <c r="T39" i="5"/>
  <c r="T31" i="5"/>
  <c r="T23" i="5"/>
  <c r="T15" i="5"/>
  <c r="T7" i="5"/>
  <c r="AD2" i="5"/>
  <c r="AA63" i="5"/>
  <c r="AA55" i="5"/>
  <c r="AA47" i="5"/>
  <c r="AA39" i="5"/>
  <c r="AA31" i="5"/>
  <c r="AA23" i="5"/>
  <c r="AA15" i="5"/>
  <c r="AA7" i="5"/>
  <c r="AM12" i="5"/>
  <c r="AM4" i="5"/>
  <c r="S56" i="5"/>
  <c r="S48" i="5"/>
  <c r="S40" i="5"/>
  <c r="S32" i="5"/>
  <c r="S24" i="5"/>
  <c r="S16" i="5"/>
  <c r="S8" i="5"/>
  <c r="AD3" i="5"/>
  <c r="AJ8" i="5"/>
  <c r="S63" i="5"/>
  <c r="S55" i="5"/>
  <c r="S47" i="5"/>
  <c r="S39" i="5"/>
  <c r="S31" i="5"/>
  <c r="S23" i="5"/>
  <c r="S15" i="5"/>
  <c r="S7" i="5"/>
  <c r="T61" i="5"/>
  <c r="T53" i="5"/>
  <c r="T45" i="5"/>
  <c r="T37" i="5"/>
  <c r="T29" i="5"/>
  <c r="T21" i="5"/>
  <c r="T13" i="5"/>
  <c r="T5" i="5"/>
  <c r="AD59" i="5"/>
  <c r="AD51" i="5"/>
  <c r="AD43" i="5"/>
  <c r="AD35" i="5"/>
  <c r="AD27" i="5"/>
  <c r="AD19" i="5"/>
  <c r="AD11" i="5"/>
  <c r="S61" i="5"/>
  <c r="S53" i="5"/>
  <c r="S45" i="5"/>
  <c r="S37" i="5"/>
  <c r="S29" i="5"/>
  <c r="S21" i="5"/>
  <c r="S13" i="5"/>
  <c r="S5" i="5"/>
  <c r="T59" i="5"/>
  <c r="T51" i="5"/>
  <c r="T43" i="5"/>
  <c r="T35" i="5"/>
  <c r="T27" i="5"/>
  <c r="T19" i="5"/>
  <c r="T11" i="5"/>
  <c r="T3" i="5"/>
  <c r="U6" i="5"/>
  <c r="S60" i="5"/>
  <c r="S52" i="5"/>
  <c r="S44" i="5"/>
  <c r="S36" i="5"/>
  <c r="S28" i="5"/>
  <c r="S20" i="5"/>
  <c r="S12" i="5"/>
  <c r="S4" i="5"/>
  <c r="T58" i="5"/>
  <c r="T50" i="5"/>
  <c r="T42" i="5"/>
  <c r="T34" i="5"/>
  <c r="T26" i="5"/>
  <c r="T18" i="5"/>
  <c r="T10" i="5"/>
  <c r="AM7" i="5"/>
  <c r="U62" i="5"/>
  <c r="U54" i="5"/>
  <c r="U46" i="5"/>
  <c r="U38" i="5"/>
  <c r="U30" i="5"/>
  <c r="U22" i="5"/>
  <c r="U61" i="5"/>
  <c r="U53" i="5"/>
  <c r="U45" i="5"/>
  <c r="U37" i="5"/>
  <c r="U29" i="5"/>
  <c r="U21" i="5"/>
  <c r="U13" i="5"/>
  <c r="U5" i="5"/>
  <c r="R21" i="5"/>
  <c r="G327" i="4"/>
  <c r="H327" i="4"/>
  <c r="F327" i="4"/>
  <c r="U57" i="5"/>
  <c r="U49" i="5"/>
  <c r="U41" i="5"/>
  <c r="U33" i="5"/>
  <c r="U25" i="5"/>
  <c r="U17" i="5"/>
  <c r="U9" i="5"/>
  <c r="R62" i="5"/>
  <c r="R54" i="5"/>
  <c r="R46" i="5"/>
  <c r="R38" i="5"/>
  <c r="R30" i="5"/>
  <c r="R22" i="5"/>
  <c r="R14" i="5"/>
  <c r="R6" i="5"/>
  <c r="R2" i="5"/>
  <c r="R60" i="5"/>
  <c r="R52" i="5"/>
  <c r="R44" i="5"/>
  <c r="R36" i="5"/>
  <c r="R28" i="5"/>
  <c r="R20" i="5"/>
  <c r="R12" i="5"/>
  <c r="R4" i="5"/>
  <c r="R59" i="5"/>
  <c r="R51" i="5"/>
  <c r="R43" i="5"/>
  <c r="R35" i="5"/>
  <c r="R27" i="5"/>
  <c r="R19" i="5"/>
  <c r="R11" i="5"/>
  <c r="R3" i="5"/>
  <c r="AJ43" i="6"/>
  <c r="AJ75" i="6"/>
  <c r="AJ3" i="6"/>
  <c r="AJ51" i="6"/>
  <c r="AJ83" i="6"/>
  <c r="AJ2" i="6"/>
  <c r="AJ4" i="6"/>
  <c r="AJ6" i="6"/>
  <c r="AJ8" i="6"/>
  <c r="AJ10" i="6"/>
  <c r="AJ12" i="6"/>
  <c r="AJ14" i="6"/>
  <c r="AJ16" i="6"/>
  <c r="AJ18" i="6"/>
  <c r="AJ20" i="6"/>
  <c r="AJ22" i="6"/>
  <c r="AJ24" i="6"/>
  <c r="AJ26" i="6"/>
  <c r="AJ28" i="6"/>
  <c r="AJ30" i="6"/>
  <c r="AJ32" i="6"/>
  <c r="AJ34" i="6"/>
  <c r="AJ36" i="6"/>
  <c r="AJ38" i="6"/>
  <c r="AJ40" i="6"/>
  <c r="AJ42" i="6"/>
  <c r="AJ44" i="6"/>
  <c r="AJ46" i="6"/>
  <c r="AJ48" i="6"/>
  <c r="AJ50" i="6"/>
  <c r="AJ52" i="6"/>
  <c r="AJ54" i="6"/>
  <c r="AJ56" i="6"/>
  <c r="AJ58" i="6"/>
  <c r="AJ60" i="6"/>
  <c r="AJ62" i="6"/>
  <c r="AJ64" i="6"/>
  <c r="AJ66" i="6"/>
  <c r="AJ68" i="6"/>
  <c r="AJ70" i="6"/>
  <c r="AJ72" i="6"/>
  <c r="AJ74" i="6"/>
  <c r="AJ76" i="6"/>
  <c r="AJ78" i="6"/>
  <c r="AJ80" i="6"/>
  <c r="AJ82" i="6"/>
  <c r="AJ84" i="6"/>
  <c r="AJ86" i="6"/>
  <c r="AJ88" i="6"/>
  <c r="AJ90" i="6"/>
  <c r="AJ92" i="6"/>
  <c r="AJ94" i="6"/>
  <c r="AJ96" i="6"/>
  <c r="AJ98" i="6"/>
  <c r="T2" i="6"/>
  <c r="T3" i="6"/>
  <c r="S6" i="6"/>
  <c r="R9" i="6"/>
  <c r="T11" i="6"/>
  <c r="S14" i="6"/>
  <c r="R17" i="6"/>
  <c r="T19" i="6"/>
  <c r="S22" i="6"/>
  <c r="R25" i="6"/>
  <c r="T27" i="6"/>
  <c r="S30" i="6"/>
  <c r="R33" i="6"/>
  <c r="T35" i="6"/>
  <c r="S38" i="6"/>
  <c r="R41" i="6"/>
  <c r="T43" i="6"/>
  <c r="S46" i="6"/>
  <c r="R49" i="6"/>
  <c r="T51" i="6"/>
  <c r="S54" i="6"/>
  <c r="R57" i="6"/>
  <c r="T59" i="6"/>
  <c r="S62" i="6"/>
  <c r="R65" i="6"/>
  <c r="T67" i="6"/>
  <c r="S70" i="6"/>
  <c r="R73" i="6"/>
  <c r="T75" i="6"/>
  <c r="S78" i="6"/>
  <c r="R81" i="6"/>
  <c r="T83" i="6"/>
  <c r="S86" i="6"/>
  <c r="R89" i="6"/>
  <c r="T91" i="6"/>
  <c r="S94" i="6"/>
  <c r="R97" i="6"/>
  <c r="AB95" i="6"/>
  <c r="AC92" i="6"/>
  <c r="AA90" i="6"/>
  <c r="AB87" i="6"/>
  <c r="AC84" i="6"/>
  <c r="AB79" i="6"/>
  <c r="AC76" i="6"/>
  <c r="AA74" i="6"/>
  <c r="AB71" i="6"/>
  <c r="AC68" i="6"/>
  <c r="AB63" i="6"/>
  <c r="AC60" i="6"/>
  <c r="AA58" i="6"/>
  <c r="AB55" i="6"/>
  <c r="AC52" i="6"/>
  <c r="AB47" i="6"/>
  <c r="AC44" i="6"/>
  <c r="AA42" i="6"/>
  <c r="AB39" i="6"/>
  <c r="AC36" i="6"/>
  <c r="AB31" i="6"/>
  <c r="AC28" i="6"/>
  <c r="AA26" i="6"/>
  <c r="AB23" i="6"/>
  <c r="AC20" i="6"/>
  <c r="AB15" i="6"/>
  <c r="AC12" i="6"/>
  <c r="AB7" i="6"/>
  <c r="AC4" i="6"/>
  <c r="R4" i="6"/>
  <c r="T6" i="6"/>
  <c r="S9" i="6"/>
  <c r="T14" i="6"/>
  <c r="S17" i="6"/>
  <c r="R20" i="6"/>
  <c r="T22" i="6"/>
  <c r="R28" i="6"/>
  <c r="T30" i="6"/>
  <c r="S33" i="6"/>
  <c r="R36" i="6"/>
  <c r="T38" i="6"/>
  <c r="S41" i="6"/>
  <c r="T46" i="6"/>
  <c r="S49" i="6"/>
  <c r="R52" i="6"/>
  <c r="T54" i="6"/>
  <c r="R60" i="6"/>
  <c r="T62" i="6"/>
  <c r="S65" i="6"/>
  <c r="R68" i="6"/>
  <c r="T70" i="6"/>
  <c r="S73" i="6"/>
  <c r="T78" i="6"/>
  <c r="S81" i="6"/>
  <c r="T86" i="6"/>
  <c r="R92" i="6"/>
  <c r="T94" i="6"/>
  <c r="S97" i="6"/>
  <c r="AC97" i="6"/>
  <c r="AB92" i="6"/>
  <c r="AC89" i="6"/>
  <c r="AA87" i="6"/>
  <c r="AB84" i="6"/>
  <c r="AC81" i="6"/>
  <c r="AA79" i="6"/>
  <c r="AB76" i="6"/>
  <c r="AC73" i="6"/>
  <c r="AB68" i="6"/>
  <c r="AC65" i="6"/>
  <c r="AB60" i="6"/>
  <c r="AC57" i="6"/>
  <c r="AA55" i="6"/>
  <c r="AB52" i="6"/>
  <c r="AC49" i="6"/>
  <c r="AB44" i="6"/>
  <c r="AC41" i="6"/>
  <c r="AA39" i="6"/>
  <c r="AB36" i="6"/>
  <c r="AC33" i="6"/>
  <c r="AB28" i="6"/>
  <c r="AC25" i="6"/>
  <c r="AA23" i="6"/>
  <c r="AB20" i="6"/>
  <c r="AC17" i="6"/>
  <c r="AA15" i="6"/>
  <c r="AB12" i="6"/>
  <c r="AC9" i="6"/>
  <c r="AA7" i="6"/>
  <c r="AB4" i="6"/>
  <c r="R12" i="6"/>
  <c r="S4" i="6"/>
  <c r="R7" i="6"/>
  <c r="T9" i="6"/>
  <c r="S12" i="6"/>
  <c r="R15" i="6"/>
  <c r="T17" i="6"/>
  <c r="S20" i="6"/>
  <c r="R23" i="6"/>
  <c r="T25" i="6"/>
  <c r="S28" i="6"/>
  <c r="R31" i="6"/>
  <c r="T33" i="6"/>
  <c r="S36" i="6"/>
  <c r="R39" i="6"/>
  <c r="T41" i="6"/>
  <c r="S44" i="6"/>
  <c r="R47" i="6"/>
  <c r="T49" i="6"/>
  <c r="S52" i="6"/>
  <c r="R55" i="6"/>
  <c r="T57" i="6"/>
  <c r="S60" i="6"/>
  <c r="S68" i="6"/>
  <c r="S76" i="6"/>
  <c r="S84" i="6"/>
  <c r="S92" i="6"/>
  <c r="AB97" i="6"/>
  <c r="AC94" i="6"/>
  <c r="AA92" i="6"/>
  <c r="AB89" i="6"/>
  <c r="AC86" i="6"/>
  <c r="AA84" i="6"/>
  <c r="AB81" i="6"/>
  <c r="AC78" i="6"/>
  <c r="AA76" i="6"/>
  <c r="AB73" i="6"/>
  <c r="AC70" i="6"/>
  <c r="AA68" i="6"/>
  <c r="AB65" i="6"/>
  <c r="AC62" i="6"/>
  <c r="AA60" i="6"/>
  <c r="AB57" i="6"/>
  <c r="AC54" i="6"/>
  <c r="AA52" i="6"/>
  <c r="AB49" i="6"/>
  <c r="AC46" i="6"/>
  <c r="AA44" i="6"/>
  <c r="AB41" i="6"/>
  <c r="AC38" i="6"/>
  <c r="AA36" i="6"/>
  <c r="AB33" i="6"/>
  <c r="AC30" i="6"/>
  <c r="AA28" i="6"/>
  <c r="AB25" i="6"/>
  <c r="AC22" i="6"/>
  <c r="AA20" i="6"/>
  <c r="AB17" i="6"/>
  <c r="AC14" i="6"/>
  <c r="AA12" i="6"/>
  <c r="AB9" i="6"/>
  <c r="AC6" i="6"/>
  <c r="AA4" i="6"/>
  <c r="S31" i="6"/>
  <c r="T36" i="6"/>
  <c r="S39" i="6"/>
  <c r="R42" i="6"/>
  <c r="T44" i="6"/>
  <c r="S47" i="6"/>
  <c r="R50" i="6"/>
  <c r="T52" i="6"/>
  <c r="S55" i="6"/>
  <c r="R58" i="6"/>
  <c r="T60" i="6"/>
  <c r="S63" i="6"/>
  <c r="T68" i="6"/>
  <c r="S71" i="6"/>
  <c r="R74" i="6"/>
  <c r="AA2" i="6"/>
  <c r="R5" i="6"/>
  <c r="T7" i="6"/>
  <c r="S10" i="6"/>
  <c r="R13" i="6"/>
  <c r="S18" i="6"/>
  <c r="R21" i="6"/>
  <c r="T23" i="6"/>
  <c r="S26" i="6"/>
  <c r="R29" i="6"/>
  <c r="S34" i="6"/>
  <c r="R37" i="6"/>
  <c r="T39" i="6"/>
  <c r="S42" i="6"/>
  <c r="R45" i="6"/>
  <c r="S50" i="6"/>
  <c r="R53" i="6"/>
  <c r="T55" i="6"/>
  <c r="S58" i="6"/>
  <c r="R61" i="6"/>
  <c r="S66" i="6"/>
  <c r="R69" i="6"/>
  <c r="T71" i="6"/>
  <c r="S74" i="6"/>
  <c r="R77" i="6"/>
  <c r="S82" i="6"/>
  <c r="T87" i="6"/>
  <c r="S90" i="6"/>
  <c r="R93" i="6"/>
  <c r="S98" i="6"/>
  <c r="AC96" i="6"/>
  <c r="AB91" i="6"/>
  <c r="AC88" i="6"/>
  <c r="AA86" i="6"/>
  <c r="AB83" i="6"/>
  <c r="AC80" i="6"/>
  <c r="AA78" i="6"/>
  <c r="AB75" i="6"/>
  <c r="AC72" i="6"/>
  <c r="AB67" i="6"/>
  <c r="AC64" i="6"/>
  <c r="AB59" i="6"/>
  <c r="AC56" i="6"/>
  <c r="AB51" i="6"/>
  <c r="AC48" i="6"/>
  <c r="AB43" i="6"/>
  <c r="AC40" i="6"/>
  <c r="AA38" i="6"/>
  <c r="AB35" i="6"/>
  <c r="AC32" i="6"/>
  <c r="AB27" i="6"/>
  <c r="AC24" i="6"/>
  <c r="AA22" i="6"/>
  <c r="AB19" i="6"/>
  <c r="AC16" i="6"/>
  <c r="AA14" i="6"/>
  <c r="AB11" i="6"/>
  <c r="AC8" i="6"/>
  <c r="AA6" i="6"/>
  <c r="AB3" i="6"/>
  <c r="R66" i="6"/>
  <c r="S21" i="6"/>
  <c r="T26" i="6"/>
  <c r="S29" i="6"/>
  <c r="R32" i="6"/>
  <c r="T34" i="6"/>
  <c r="S37" i="6"/>
  <c r="R40" i="6"/>
  <c r="T42" i="6"/>
  <c r="R48" i="6"/>
  <c r="T50" i="6"/>
  <c r="S53" i="6"/>
  <c r="T58" i="6"/>
  <c r="S61" i="6"/>
  <c r="R64" i="6"/>
  <c r="T66" i="6"/>
  <c r="S69" i="6"/>
  <c r="R72" i="6"/>
  <c r="T74" i="6"/>
  <c r="R80" i="6"/>
  <c r="T82" i="6"/>
  <c r="S85" i="6"/>
  <c r="T90" i="6"/>
  <c r="S93" i="6"/>
  <c r="R96" i="6"/>
  <c r="T98" i="6"/>
  <c r="AB96" i="6"/>
  <c r="AC85" i="6"/>
  <c r="AB80" i="6"/>
  <c r="AC69" i="6"/>
  <c r="AB64" i="6"/>
  <c r="AA59" i="6"/>
  <c r="AC53" i="6"/>
  <c r="AB48" i="6"/>
  <c r="AA43" i="6"/>
  <c r="AC37" i="6"/>
  <c r="AB32" i="6"/>
  <c r="AC21" i="6"/>
  <c r="AB16" i="6"/>
  <c r="AC5" i="6"/>
  <c r="R2" i="6"/>
  <c r="R3" i="6"/>
  <c r="T5" i="6"/>
  <c r="S8" i="6"/>
  <c r="R11" i="6"/>
  <c r="T13" i="6"/>
  <c r="S16" i="6"/>
  <c r="R19" i="6"/>
  <c r="T21" i="6"/>
  <c r="S24" i="6"/>
  <c r="R27" i="6"/>
  <c r="T29" i="6"/>
  <c r="S32" i="6"/>
  <c r="R35" i="6"/>
  <c r="T37" i="6"/>
  <c r="S40" i="6"/>
  <c r="R43" i="6"/>
  <c r="T45" i="6"/>
  <c r="S48" i="6"/>
  <c r="R51" i="6"/>
  <c r="R59" i="6"/>
  <c r="R67" i="6"/>
  <c r="R83" i="6"/>
  <c r="R91" i="6"/>
  <c r="R30" i="6"/>
  <c r="R38" i="6"/>
  <c r="T40" i="6"/>
  <c r="S43" i="6"/>
  <c r="R46" i="6"/>
  <c r="T48" i="6"/>
  <c r="S51" i="6"/>
  <c r="R54" i="6"/>
  <c r="T56" i="6"/>
  <c r="S59" i="6"/>
  <c r="R62" i="6"/>
  <c r="T64" i="6"/>
  <c r="R70" i="6"/>
  <c r="T72" i="6"/>
  <c r="S75" i="6"/>
  <c r="R78" i="6"/>
  <c r="T80" i="6"/>
  <c r="S83" i="6"/>
  <c r="R86" i="6"/>
  <c r="T88" i="6"/>
  <c r="S91" i="6"/>
  <c r="R94" i="6"/>
  <c r="T96" i="6"/>
  <c r="AA97" i="6"/>
  <c r="AB94" i="6"/>
  <c r="AC91" i="6"/>
  <c r="AA89" i="6"/>
  <c r="AB86" i="6"/>
  <c r="AC83" i="6"/>
  <c r="AA81" i="6"/>
  <c r="AB78" i="6"/>
  <c r="AC75" i="6"/>
  <c r="AA73" i="6"/>
  <c r="AB70" i="6"/>
  <c r="AC67" i="6"/>
  <c r="AA65" i="6"/>
  <c r="AB62" i="6"/>
  <c r="AC59" i="6"/>
  <c r="AA57" i="6"/>
  <c r="AB54" i="6"/>
  <c r="AC51" i="6"/>
  <c r="AA49" i="6"/>
  <c r="AB46" i="6"/>
  <c r="AC43" i="6"/>
  <c r="AA41" i="6"/>
  <c r="AB38" i="6"/>
  <c r="AC35" i="6"/>
  <c r="AA33" i="6"/>
  <c r="AB30" i="6"/>
  <c r="AC27" i="6"/>
  <c r="AA25" i="6"/>
  <c r="AB22" i="6"/>
  <c r="AC19" i="6"/>
  <c r="AA17" i="6"/>
  <c r="AB14" i="6"/>
  <c r="AC11" i="6"/>
  <c r="AA9" i="6"/>
  <c r="AB6" i="6"/>
  <c r="AC3" i="6"/>
  <c r="R85" i="6"/>
  <c r="R75" i="6"/>
  <c r="AA30" i="6"/>
  <c r="AA46" i="6"/>
  <c r="AA62" i="6"/>
  <c r="AA94" i="6"/>
  <c r="AB2" i="6"/>
  <c r="R84" i="6"/>
  <c r="AA31" i="6"/>
  <c r="AA47" i="6"/>
  <c r="AA63" i="6"/>
  <c r="AA95" i="6"/>
  <c r="R63" i="6"/>
  <c r="T65" i="6"/>
  <c r="R71" i="6"/>
  <c r="T73" i="6"/>
  <c r="R79" i="6"/>
  <c r="T81" i="6"/>
  <c r="R87" i="6"/>
  <c r="T89" i="6"/>
  <c r="R95" i="6"/>
  <c r="T97" i="6"/>
  <c r="AC2" i="6"/>
  <c r="AA10" i="6"/>
  <c r="T76" i="6"/>
  <c r="S79" i="6"/>
  <c r="T84" i="6"/>
  <c r="S87" i="6"/>
  <c r="T92" i="6"/>
  <c r="S95" i="6"/>
  <c r="AC98" i="6"/>
  <c r="AA96" i="6"/>
  <c r="AB93" i="6"/>
  <c r="AC90" i="6"/>
  <c r="AA88" i="6"/>
  <c r="AB85" i="6"/>
  <c r="AC82" i="6"/>
  <c r="AA80" i="6"/>
  <c r="AB77" i="6"/>
  <c r="AC74" i="6"/>
  <c r="AA72" i="6"/>
  <c r="AB69" i="6"/>
  <c r="AC66" i="6"/>
  <c r="AA64" i="6"/>
  <c r="AB61" i="6"/>
  <c r="AC58" i="6"/>
  <c r="AA56" i="6"/>
  <c r="AB53" i="6"/>
  <c r="AC50" i="6"/>
  <c r="AA48" i="6"/>
  <c r="AB45" i="6"/>
  <c r="AC42" i="6"/>
  <c r="AA40" i="6"/>
  <c r="AB37" i="6"/>
  <c r="AC34" i="6"/>
  <c r="AA32" i="6"/>
  <c r="AB29" i="6"/>
  <c r="AC26" i="6"/>
  <c r="AA24" i="6"/>
  <c r="AB21" i="6"/>
  <c r="AC18" i="6"/>
  <c r="AA16" i="6"/>
  <c r="AB13" i="6"/>
  <c r="AC10" i="6"/>
  <c r="AA8" i="6"/>
  <c r="AB5" i="6"/>
  <c r="R82" i="6"/>
  <c r="AA11" i="6"/>
  <c r="AA27" i="6"/>
  <c r="AA75" i="6"/>
  <c r="AA91" i="6"/>
  <c r="AB98" i="6"/>
  <c r="AC95" i="6"/>
  <c r="AA93" i="6"/>
  <c r="AB90" i="6"/>
  <c r="AC87" i="6"/>
  <c r="AA85" i="6"/>
  <c r="AB82" i="6"/>
  <c r="AC79" i="6"/>
  <c r="AA77" i="6"/>
  <c r="AB74" i="6"/>
  <c r="AC71" i="6"/>
  <c r="AA69" i="6"/>
  <c r="AB66" i="6"/>
  <c r="AC63" i="6"/>
  <c r="AA61" i="6"/>
  <c r="AB58" i="6"/>
  <c r="AC55" i="6"/>
  <c r="AA53" i="6"/>
  <c r="AB50" i="6"/>
  <c r="AC47" i="6"/>
  <c r="AA45" i="6"/>
  <c r="AB42" i="6"/>
  <c r="AC39" i="6"/>
  <c r="AA37" i="6"/>
  <c r="AB34" i="6"/>
  <c r="AC31" i="6"/>
  <c r="AA29" i="6"/>
  <c r="AB26" i="6"/>
  <c r="AC23" i="6"/>
  <c r="AA21" i="6"/>
  <c r="AB18" i="6"/>
  <c r="AC15" i="6"/>
  <c r="AA13" i="6"/>
  <c r="AB10" i="6"/>
  <c r="AC7" i="6"/>
  <c r="AA5" i="6"/>
  <c r="AA54" i="6"/>
  <c r="AA70" i="6"/>
  <c r="R90" i="6"/>
  <c r="AA71" i="6"/>
  <c r="T53" i="6"/>
  <c r="S56" i="6"/>
  <c r="T61" i="6"/>
  <c r="S64" i="6"/>
  <c r="T69" i="6"/>
  <c r="S72" i="6"/>
  <c r="T77" i="6"/>
  <c r="S80" i="6"/>
  <c r="T85" i="6"/>
  <c r="S88" i="6"/>
  <c r="T93" i="6"/>
  <c r="S96" i="6"/>
  <c r="AA18" i="6"/>
  <c r="AA34" i="6"/>
  <c r="AA50" i="6"/>
  <c r="AA66" i="6"/>
  <c r="AA82" i="6"/>
  <c r="AA98" i="6"/>
  <c r="T2" i="7"/>
  <c r="T6" i="7"/>
  <c r="T5" i="7"/>
  <c r="T7" i="7"/>
  <c r="T4" i="7"/>
  <c r="T3" i="7"/>
  <c r="AR169" i="17" l="1"/>
  <c r="AS170" i="17"/>
  <c r="AR171" i="17"/>
  <c r="AQ169" i="17"/>
  <c r="AR170" i="17"/>
  <c r="AQ170" i="17"/>
  <c r="AQ171" i="17"/>
  <c r="AS169" i="17"/>
  <c r="AS171" i="17"/>
  <c r="AE60" i="14"/>
  <c r="BS156" i="17"/>
  <c r="BS157" i="17"/>
  <c r="BR157" i="17"/>
  <c r="BR156" i="17"/>
  <c r="BJ157" i="17"/>
  <c r="BI157" i="17"/>
  <c r="BJ156" i="17"/>
  <c r="BI156" i="17"/>
  <c r="BA157" i="17"/>
  <c r="AZ157" i="17"/>
  <c r="BA156" i="17"/>
  <c r="AZ156" i="17"/>
  <c r="CW157" i="18"/>
  <c r="CW156" i="18"/>
  <c r="CV156" i="18"/>
  <c r="CV157" i="18"/>
  <c r="AE74" i="14"/>
  <c r="AE100" i="20"/>
  <c r="AQ157" i="17"/>
  <c r="AR156" i="17"/>
  <c r="AQ156" i="17"/>
  <c r="AE56" i="14"/>
  <c r="AE93" i="14"/>
  <c r="CM157" i="18"/>
  <c r="CN156" i="18"/>
  <c r="CM156" i="18"/>
  <c r="CN157" i="18"/>
  <c r="AE45" i="14"/>
  <c r="AE82" i="20"/>
  <c r="AB42" i="20"/>
  <c r="CE157" i="18"/>
  <c r="CD157" i="18"/>
  <c r="CE156" i="18"/>
  <c r="CD156" i="18"/>
  <c r="AE22" i="14"/>
  <c r="T7" i="16"/>
  <c r="T8" i="16" s="1"/>
  <c r="BM157" i="18"/>
  <c r="BL157" i="18"/>
  <c r="BM156" i="18"/>
  <c r="BL156" i="18"/>
  <c r="AE39" i="14"/>
  <c r="BV157" i="18"/>
  <c r="BU157" i="18"/>
  <c r="BV156" i="18"/>
  <c r="BU156" i="18"/>
  <c r="V7" i="7"/>
  <c r="AE31" i="14"/>
  <c r="AE28" i="14"/>
  <c r="BD157" i="18"/>
  <c r="BC157" i="18"/>
  <c r="BD156" i="18"/>
  <c r="BC156" i="18"/>
  <c r="AE101" i="14"/>
  <c r="AE96" i="14"/>
  <c r="AE52" i="14"/>
  <c r="AE103" i="14"/>
  <c r="AE48" i="14"/>
  <c r="AE35" i="14"/>
  <c r="AE90" i="20"/>
  <c r="AE84" i="14"/>
  <c r="AU157" i="18"/>
  <c r="AT157" i="18"/>
  <c r="AU156" i="18"/>
  <c r="AT156" i="18"/>
  <c r="AE98" i="20"/>
  <c r="AE29" i="14"/>
  <c r="AE6" i="14"/>
  <c r="AE36" i="14"/>
  <c r="AE25" i="20"/>
  <c r="AD82" i="20"/>
  <c r="AE37" i="14"/>
  <c r="AE53" i="14"/>
  <c r="AC101" i="20"/>
  <c r="AE39" i="20"/>
  <c r="AE77" i="14"/>
  <c r="AE87" i="20"/>
  <c r="AB7" i="20"/>
  <c r="AE23" i="14"/>
  <c r="AE83" i="14"/>
  <c r="AE78" i="14"/>
  <c r="AE89" i="14"/>
  <c r="AE57" i="14"/>
  <c r="AE87" i="14"/>
  <c r="AE68" i="14"/>
  <c r="AE10" i="14"/>
  <c r="AE15" i="14"/>
  <c r="AE13" i="14"/>
  <c r="AE5" i="14"/>
  <c r="AE47" i="14"/>
  <c r="AE12" i="14"/>
  <c r="AE50" i="14"/>
  <c r="AE43" i="14"/>
  <c r="AE100" i="14"/>
  <c r="AE49" i="14"/>
  <c r="AE58" i="20"/>
  <c r="AE57" i="20"/>
  <c r="AE58" i="14"/>
  <c r="AC156" i="18"/>
  <c r="Y157" i="17"/>
  <c r="AB156" i="18"/>
  <c r="AC47" i="20"/>
  <c r="AE71" i="20"/>
  <c r="AE73" i="20"/>
  <c r="AE34" i="20"/>
  <c r="AE89" i="20"/>
  <c r="AE2" i="20"/>
  <c r="AE66" i="20"/>
  <c r="AB57" i="20"/>
  <c r="AE63" i="20"/>
  <c r="AE18" i="20"/>
  <c r="AB100" i="20"/>
  <c r="AE23" i="20"/>
  <c r="AE74" i="20"/>
  <c r="AE50" i="20"/>
  <c r="AE10" i="20"/>
  <c r="AB10" i="20"/>
  <c r="AB2" i="20"/>
  <c r="AE17" i="20"/>
  <c r="AB50" i="20"/>
  <c r="AC34" i="20"/>
  <c r="AB23" i="20"/>
  <c r="AE26" i="20"/>
  <c r="AE97" i="20"/>
  <c r="AE9" i="20"/>
  <c r="AE65" i="20"/>
  <c r="AE41" i="20"/>
  <c r="AE33" i="20"/>
  <c r="AC73" i="20"/>
  <c r="AE49" i="20"/>
  <c r="AE81" i="20"/>
  <c r="U106" i="20"/>
  <c r="V107" i="20"/>
  <c r="V106" i="20"/>
  <c r="U107" i="20"/>
  <c r="AB157" i="18"/>
  <c r="AE98" i="14"/>
  <c r="AI156" i="17"/>
  <c r="AH156" i="17"/>
  <c r="AI157" i="17"/>
  <c r="AH157" i="17"/>
  <c r="AC157" i="18"/>
  <c r="AL156" i="18"/>
  <c r="AK156" i="18"/>
  <c r="AL157" i="18"/>
  <c r="AK157" i="18"/>
  <c r="AE80" i="14"/>
  <c r="AE30" i="14"/>
  <c r="Y156" i="17"/>
  <c r="AE86" i="14"/>
  <c r="Z156" i="17"/>
  <c r="Z157" i="17"/>
  <c r="AE94" i="14"/>
  <c r="AE20" i="14"/>
  <c r="AE55" i="14"/>
  <c r="AE76" i="14"/>
  <c r="AE26" i="14"/>
  <c r="AE79" i="14"/>
  <c r="AE70" i="14"/>
  <c r="AE99" i="14"/>
  <c r="AE38" i="14"/>
  <c r="AE16" i="14"/>
  <c r="AE11" i="14"/>
  <c r="AE2" i="14"/>
  <c r="AE92" i="14"/>
  <c r="U3" i="16"/>
  <c r="U4" i="16" s="1"/>
  <c r="AE88" i="14"/>
  <c r="AE81" i="14"/>
  <c r="AE14" i="14"/>
  <c r="AE51" i="14"/>
  <c r="AE41" i="14"/>
  <c r="AE91" i="14"/>
  <c r="AE75" i="14"/>
  <c r="AE44" i="14"/>
  <c r="AE73" i="14"/>
  <c r="AE32" i="14"/>
  <c r="AE19" i="14"/>
  <c r="AE71" i="14"/>
  <c r="AE21" i="14"/>
  <c r="AE42" i="14"/>
  <c r="AE69" i="14"/>
  <c r="AE104" i="14"/>
  <c r="AE59" i="14"/>
  <c r="AE7" i="14"/>
  <c r="AE85" i="14"/>
  <c r="AE102" i="14"/>
  <c r="AE64" i="14"/>
  <c r="AE33" i="14"/>
  <c r="AE8" i="14"/>
  <c r="AE17" i="14"/>
  <c r="AE3" i="14"/>
  <c r="AE97" i="14"/>
  <c r="AE72" i="14"/>
  <c r="AE18" i="14"/>
  <c r="AE63" i="14"/>
  <c r="AE34" i="14"/>
  <c r="AE4" i="14"/>
  <c r="V6" i="7"/>
  <c r="V4" i="7"/>
  <c r="V5" i="7"/>
  <c r="V3" i="7"/>
  <c r="V2" i="7"/>
  <c r="AE67" i="14"/>
  <c r="AE65" i="14"/>
  <c r="AY119" i="15"/>
  <c r="AX119" i="15"/>
  <c r="AX118" i="15"/>
  <c r="AY118" i="15"/>
  <c r="AE24" i="14"/>
  <c r="AE54" i="14"/>
  <c r="AE62" i="14"/>
  <c r="AE25" i="14"/>
  <c r="AE61" i="14"/>
  <c r="AE66" i="14"/>
  <c r="AE40" i="14"/>
  <c r="AE9" i="14"/>
  <c r="AE95" i="14"/>
  <c r="AE105" i="14"/>
  <c r="U111" i="14"/>
  <c r="T3" i="13"/>
  <c r="T4" i="13" s="1"/>
  <c r="AE82" i="14"/>
  <c r="AE27" i="14"/>
  <c r="AE46" i="14"/>
  <c r="AE90" i="14"/>
  <c r="AP119" i="15"/>
  <c r="AO119" i="15"/>
  <c r="AP118" i="15"/>
  <c r="AO118" i="15"/>
  <c r="X119" i="15"/>
  <c r="X118" i="15"/>
  <c r="W118" i="15"/>
  <c r="W119" i="15"/>
  <c r="U110" i="14"/>
  <c r="V111" i="14"/>
  <c r="AG119" i="15"/>
  <c r="AF119" i="15"/>
  <c r="AG118" i="15"/>
  <c r="AF118" i="15"/>
  <c r="V110" i="14"/>
  <c r="AD111" i="14"/>
  <c r="AE110" i="14"/>
  <c r="AE111" i="14"/>
  <c r="AD110" i="14"/>
  <c r="S7" i="13"/>
  <c r="I327" i="4"/>
  <c r="I328" i="4" s="1"/>
  <c r="U105" i="6"/>
  <c r="U104" i="6"/>
  <c r="T105" i="6"/>
  <c r="AM105" i="6"/>
  <c r="AM104" i="6"/>
  <c r="AL104" i="6"/>
  <c r="AL105" i="6"/>
  <c r="T104" i="6"/>
  <c r="AJ70" i="5"/>
  <c r="AI69" i="5"/>
  <c r="AJ69" i="5"/>
  <c r="AI70" i="5"/>
  <c r="M327" i="4"/>
  <c r="M328" i="4" s="1"/>
  <c r="T8" i="10"/>
  <c r="Q70" i="5"/>
  <c r="R70" i="5"/>
  <c r="Q69" i="5"/>
  <c r="R69" i="5"/>
  <c r="AA70" i="5"/>
  <c r="Z70" i="5"/>
  <c r="AA69" i="5"/>
  <c r="Z69" i="5"/>
  <c r="AD105" i="6"/>
  <c r="AC105" i="6"/>
  <c r="AD104" i="6"/>
  <c r="AC104" i="6"/>
  <c r="AU167" i="17" l="1"/>
  <c r="AQ178" i="17" s="1"/>
  <c r="BR161" i="17"/>
  <c r="M29" i="7" s="1"/>
  <c r="BR160" i="17"/>
  <c r="L29" i="7" s="1"/>
  <c r="BR159" i="17"/>
  <c r="K29" i="7" s="1"/>
  <c r="N12" i="12" s="1" a="1"/>
  <c r="N12" i="12" s="1"/>
  <c r="BI161" i="17"/>
  <c r="M28" i="7" s="1" a="1"/>
  <c r="M28" i="7" s="1"/>
  <c r="BI159" i="17"/>
  <c r="K28" i="7" s="1" a="1"/>
  <c r="K28" i="7" s="1"/>
  <c r="N11" i="12" s="1" a="1"/>
  <c r="N11" i="12" s="1"/>
  <c r="BI160" i="17"/>
  <c r="L28" i="7" s="1" a="1"/>
  <c r="L28" i="7" s="1"/>
  <c r="AZ161" i="17"/>
  <c r="M27" i="7" s="1"/>
  <c r="AZ159" i="17"/>
  <c r="K27" i="7" s="1"/>
  <c r="N10" i="12" s="1" a="1"/>
  <c r="N10" i="12" s="1"/>
  <c r="AZ160" i="17"/>
  <c r="L27" i="7" s="1"/>
  <c r="CV161" i="18"/>
  <c r="M26" i="7" s="1"/>
  <c r="CV160" i="18"/>
  <c r="L26" i="7" s="1"/>
  <c r="CV159" i="18"/>
  <c r="K26" i="7" s="1"/>
  <c r="N9" i="12" s="1" a="1"/>
  <c r="N9" i="12" s="1"/>
  <c r="R8" i="16"/>
  <c r="AQ161" i="17"/>
  <c r="M25" i="7" s="1"/>
  <c r="AQ159" i="17"/>
  <c r="K25" i="7" s="1"/>
  <c r="AQ160" i="17"/>
  <c r="S8" i="16"/>
  <c r="CM161" i="18"/>
  <c r="M24" i="7" s="1"/>
  <c r="CM159" i="18"/>
  <c r="K24" i="7" s="1"/>
  <c r="N8" i="12" s="1" a="1"/>
  <c r="N8" i="12" s="1"/>
  <c r="CM160" i="18"/>
  <c r="L24" i="7" s="1"/>
  <c r="CD161" i="18"/>
  <c r="M23" i="7" s="1"/>
  <c r="CD159" i="18"/>
  <c r="K23" i="7" s="1"/>
  <c r="N7" i="12" s="1" a="1"/>
  <c r="N7" i="12" s="1"/>
  <c r="CD160" i="18"/>
  <c r="L23" i="7" s="1"/>
  <c r="BU161" i="18"/>
  <c r="M22" i="7" s="1"/>
  <c r="BU159" i="18"/>
  <c r="K22" i="7" s="1"/>
  <c r="N6" i="12" s="1" a="1"/>
  <c r="N6" i="12" s="1"/>
  <c r="BU160" i="18"/>
  <c r="L22" i="7" s="1"/>
  <c r="BL161" i="18"/>
  <c r="M21" i="7" s="1"/>
  <c r="BL159" i="18"/>
  <c r="K21" i="7" s="1"/>
  <c r="N5" i="12" s="1" a="1"/>
  <c r="N5" i="12" s="1"/>
  <c r="BL160" i="18"/>
  <c r="L21" i="7" s="1"/>
  <c r="BC161" i="18"/>
  <c r="M20" i="7" s="1"/>
  <c r="BC159" i="18"/>
  <c r="K20" i="7" s="1"/>
  <c r="N4" i="12" s="1" a="1"/>
  <c r="N4" i="12" s="1"/>
  <c r="BC160" i="18"/>
  <c r="L20" i="7" s="1"/>
  <c r="AT161" i="18"/>
  <c r="M19" i="7" s="1"/>
  <c r="AT159" i="18"/>
  <c r="K19" i="7" s="1"/>
  <c r="AT160" i="18"/>
  <c r="L19" i="7" s="1"/>
  <c r="AB160" i="18"/>
  <c r="L14" i="7" s="1"/>
  <c r="AB161" i="18"/>
  <c r="M14" i="7" s="1"/>
  <c r="R4" i="16"/>
  <c r="S4" i="16"/>
  <c r="T4" i="16"/>
  <c r="F328" i="4"/>
  <c r="AE106" i="20"/>
  <c r="AB159" i="18"/>
  <c r="K14" i="7" s="1"/>
  <c r="AD107" i="20"/>
  <c r="AE107" i="20"/>
  <c r="G328" i="4"/>
  <c r="AD106" i="20"/>
  <c r="U111" i="20"/>
  <c r="U110" i="20"/>
  <c r="U109" i="20"/>
  <c r="AH161" i="17"/>
  <c r="AH159" i="17"/>
  <c r="AH160" i="17"/>
  <c r="AK161" i="18"/>
  <c r="M16" i="7" s="1"/>
  <c r="AK159" i="18"/>
  <c r="K16" i="7" s="1"/>
  <c r="AK160" i="18"/>
  <c r="L16" i="7" s="1"/>
  <c r="Y159" i="17"/>
  <c r="Y160" i="17"/>
  <c r="Y161" i="17"/>
  <c r="R4" i="13"/>
  <c r="Q4" i="13"/>
  <c r="S4" i="13"/>
  <c r="H328" i="4"/>
  <c r="AX123" i="15"/>
  <c r="M12" i="7" s="1"/>
  <c r="AX122" i="15"/>
  <c r="L12" i="7" s="1"/>
  <c r="AX121" i="15"/>
  <c r="K12" i="7" s="1"/>
  <c r="AO123" i="15"/>
  <c r="M10" i="7" s="1"/>
  <c r="AO121" i="15"/>
  <c r="K10" i="7" s="1"/>
  <c r="AO122" i="15"/>
  <c r="L10" i="7" s="1"/>
  <c r="AD115" i="14"/>
  <c r="AD114" i="14"/>
  <c r="AD113" i="14"/>
  <c r="U115" i="14"/>
  <c r="U113" i="14"/>
  <c r="U114" i="14"/>
  <c r="AF123" i="15"/>
  <c r="AF121" i="15"/>
  <c r="AF122" i="15"/>
  <c r="W123" i="15"/>
  <c r="W122" i="15"/>
  <c r="W121" i="15"/>
  <c r="S8" i="13"/>
  <c r="Q8" i="13"/>
  <c r="R8" i="13"/>
  <c r="T109" i="6"/>
  <c r="T108" i="6"/>
  <c r="T107" i="6"/>
  <c r="AD109" i="6"/>
  <c r="AD108" i="6"/>
  <c r="AC109" i="6"/>
  <c r="AC108" i="6"/>
  <c r="AL107" i="6"/>
  <c r="AL109" i="6"/>
  <c r="AL108" i="6"/>
  <c r="AI74" i="5"/>
  <c r="K328" i="4"/>
  <c r="AI73" i="5"/>
  <c r="AI72" i="5"/>
  <c r="L328" i="4"/>
  <c r="T9" i="10"/>
  <c r="S9" i="10"/>
  <c r="R9" i="10"/>
  <c r="Q74" i="5"/>
  <c r="Q73" i="5"/>
  <c r="Q72" i="5"/>
  <c r="Z72" i="5"/>
  <c r="Z74" i="5"/>
  <c r="Z73" i="5"/>
  <c r="AC107" i="6"/>
  <c r="K18" i="7" a="1"/>
  <c r="M11" i="7" a="1"/>
  <c r="K5" i="7" a="1"/>
  <c r="M7" i="7" a="1"/>
  <c r="L8" i="7" a="1"/>
  <c r="M4" i="7" a="1"/>
  <c r="K3" i="7" a="1"/>
  <c r="L18" i="7" a="1"/>
  <c r="L5" i="7" a="1"/>
  <c r="K6" i="7" a="1"/>
  <c r="M18" i="7" a="1"/>
  <c r="M6" i="7" a="1"/>
  <c r="K15" i="7" a="1"/>
  <c r="L11" i="7" a="1"/>
  <c r="K8" i="7" a="1"/>
  <c r="L13" i="7" a="1"/>
  <c r="M5" i="7" a="1"/>
  <c r="M3" i="7" a="1"/>
  <c r="L15" i="7" a="1"/>
  <c r="L7" i="7" a="1"/>
  <c r="L4" i="7" a="1"/>
  <c r="M13" i="7" a="1"/>
  <c r="K9" i="7" a="1"/>
  <c r="K4" i="7" a="1"/>
  <c r="M8" i="7" a="1"/>
  <c r="M9" i="7" a="1"/>
  <c r="K7" i="7" a="1"/>
  <c r="L6" i="7" a="1"/>
  <c r="L9" i="7" a="1"/>
  <c r="K11" i="7" a="1"/>
  <c r="K13" i="7" a="1"/>
  <c r="M15" i="7" a="1"/>
  <c r="L3" i="7" a="1"/>
  <c r="N20" i="7" l="1"/>
  <c r="AR177" i="17"/>
  <c r="AQ179" i="17"/>
  <c r="AQ177" i="17"/>
  <c r="AR178" i="17"/>
  <c r="AS177" i="17"/>
  <c r="AS178" i="17"/>
  <c r="AS179" i="17"/>
  <c r="AR179" i="17"/>
  <c r="N28" i="7"/>
  <c r="N14" i="7"/>
  <c r="N19" i="7"/>
  <c r="N29" i="7"/>
  <c r="N26" i="7"/>
  <c r="N22" i="7"/>
  <c r="N16" i="7"/>
  <c r="N23" i="7"/>
  <c r="N10" i="7"/>
  <c r="N21" i="7"/>
  <c r="N24" i="7"/>
  <c r="N12" i="7"/>
  <c r="N27" i="7"/>
  <c r="L25" i="7"/>
  <c r="N25" i="7" s="1"/>
  <c r="AQ163" i="17"/>
  <c r="K18" i="7"/>
  <c r="L18" i="7"/>
  <c r="M18" i="7"/>
  <c r="AD111" i="20"/>
  <c r="AD109" i="20"/>
  <c r="AD110" i="20"/>
  <c r="M13" i="7"/>
  <c r="M15" i="7"/>
  <c r="L13" i="7"/>
  <c r="K13" i="7"/>
  <c r="L15" i="7"/>
  <c r="K15" i="7"/>
  <c r="K11" i="7"/>
  <c r="L8" i="7"/>
  <c r="M11" i="7"/>
  <c r="K8" i="7"/>
  <c r="M8" i="7"/>
  <c r="K9" i="7"/>
  <c r="L9" i="7"/>
  <c r="K7" i="7"/>
  <c r="M9" i="7"/>
  <c r="L7" i="7"/>
  <c r="L11" i="7"/>
  <c r="M7" i="7"/>
  <c r="L5" i="7"/>
  <c r="K3" i="7"/>
  <c r="K5" i="7"/>
  <c r="L3" i="7"/>
  <c r="M3" i="7"/>
  <c r="M5" i="7"/>
  <c r="M4" i="7"/>
  <c r="L4" i="7"/>
  <c r="K4" i="7"/>
  <c r="M6" i="7"/>
  <c r="K6" i="7"/>
  <c r="L6" i="7"/>
  <c r="U3" i="10"/>
  <c r="T4" i="10" s="1"/>
  <c r="M17" i="7" a="1"/>
  <c r="K17" i="7" a="1"/>
  <c r="L17" i="7" a="1"/>
  <c r="N11" i="7" l="1"/>
  <c r="N6" i="7"/>
  <c r="N7" i="7"/>
  <c r="N15" i="7"/>
  <c r="N3" i="7"/>
  <c r="N9" i="7"/>
  <c r="N8" i="7"/>
  <c r="N18" i="7"/>
  <c r="N5" i="7"/>
  <c r="N13" i="7"/>
  <c r="N4" i="7"/>
  <c r="W4" i="7" a="1"/>
  <c r="W4" i="7" s="1"/>
  <c r="W2" i="7" a="1"/>
  <c r="W2" i="7" s="1"/>
  <c r="W5" i="7" a="1"/>
  <c r="W5" i="7" s="1"/>
  <c r="W6" i="7" a="1"/>
  <c r="W6" i="7" s="1"/>
  <c r="W3" i="7" a="1"/>
  <c r="W3" i="7" s="1"/>
  <c r="N3" i="12" a="1"/>
  <c r="N3" i="12" s="1"/>
  <c r="L17" i="7"/>
  <c r="K17" i="7"/>
  <c r="M17" i="7"/>
  <c r="R4" i="10"/>
  <c r="S4" i="10"/>
  <c r="N17" i="7" l="1"/>
  <c r="N13" i="12" a="1"/>
  <c r="N13" i="12" s="1"/>
  <c r="O13" i="12" s="1" a="1"/>
  <c r="O13" i="12" s="1"/>
  <c r="W7" i="7" a="1"/>
  <c r="W7" i="7" s="1"/>
  <c r="O7" i="12" a="1"/>
  <c r="O7" i="12" s="1"/>
  <c r="O12" i="12" a="1"/>
  <c r="O12" i="12" s="1"/>
  <c r="O5" i="12" a="1"/>
  <c r="O5" i="12" s="1"/>
  <c r="O8" i="12" a="1"/>
  <c r="O8" i="12" s="1"/>
  <c r="O4" i="12" a="1"/>
  <c r="O4" i="12" s="1"/>
  <c r="O11" i="12" a="1"/>
  <c r="O11" i="12" s="1"/>
  <c r="O10" i="12" a="1"/>
  <c r="O10" i="12" s="1"/>
  <c r="O6" i="12" a="1"/>
  <c r="O6" i="12" s="1"/>
  <c r="O3" i="12" a="1"/>
  <c r="O3" i="12" s="1"/>
  <c r="O9" i="12" a="1"/>
  <c r="O9" i="12" s="1"/>
  <c r="U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57155C5-AF03-419E-AEEC-CBB5927FBE1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83992F-931D-48FD-83D3-461F66B578C7}" name="WorksheetConnection_data.xlsx!models_table" type="102" refreshedVersion="8" minRefreshableVersion="5">
    <extLst>
      <ext xmlns:x15="http://schemas.microsoft.com/office/spreadsheetml/2010/11/main" uri="{DE250136-89BD-433C-8126-D09CA5730AF9}">
        <x15:connection id="models_table">
          <x15:rangePr sourceName="_xlcn.WorksheetConnection_data.xlsxmodels_table"/>
        </x15:connection>
      </ext>
    </extLst>
  </connection>
  <connection id="3" xr16:uid="{4369E47D-4B6A-4979-8FF9-6CA42EEB2173}" name="WorksheetConnection_data.xlsx!system_messages" type="102" refreshedVersion="8" minRefreshableVersion="5">
    <extLst>
      <ext xmlns:x15="http://schemas.microsoft.com/office/spreadsheetml/2010/11/main" uri="{DE250136-89BD-433C-8126-D09CA5730AF9}">
        <x15:connection id="system_messages">
          <x15:rangePr sourceName="_xlcn.WorksheetConnection_data.xlsxsystem_message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<sst xmlns="http://schemas.openxmlformats.org/spreadsheetml/2006/main" count="31340" uniqueCount="8341">
  <si>
    <t>appId</t>
  </si>
  <si>
    <t>title</t>
  </si>
  <si>
    <t>description</t>
  </si>
  <si>
    <t>expectedResult</t>
  </si>
  <si>
    <t>com.xinke.hp12c.google</t>
  </si>
  <si>
    <t>12C Pro Financial Calculator</t>
  </si>
  <si>
    <t>Implements all functionalities of RPN Financial Calculator.\nFinancial calculator includes more than 120 built-in functions and allows 20 different cash flows for internal rate of return and net present values. Calculate loan and mortgage payments, convert interest rates, and figure bond prices and yields. RPN keystrokes optimize data entry and calculation performance. Program up to 99 keystrokes into memory and then execute with the push of a single button. Other functions include depreciation, percent change, cumulative statistical analysis, standard deviation, mean, weighted mean, linear regression, forecasting, correlation coefficient, date arithmetic, undo and backspace keys.\nNumber of Display Lines: 1\nNumber of Display Digits: 10\nNumber of Functions: 120\nOperations/Functionality:\n- Accounting\n- Banking\n- Business Studies\n- Finance\n- Real Estate</t>
  </si>
  <si>
    <t>{"targetedAge": ["adults"]}</t>
  </si>
  <si>
    <t>jack.behaviourquiz</t>
  </si>
  <si>
    <t>ABA Wizard</t>
  </si>
  <si>
    <t>This 2023 BCBA® exam prep app is designed for any behavior analyst who wants to master the content on the BCBA (Board Certified Behavior Analyst®) or BCaBA® exam. Principles of applied behavior analysis (ABA) are taught with over 1000 practice questions. You will be prepared to pass the BCBA or BCaBA exam! \nHOW MUCH DOES THE APP COST? \nThis is not a subscription. You are given complete access to our entire ABA practice question library for the minimal price of the app. \nHOW IS THE APP ORGANIZED? \nThe layout of this comprehensive app is organized following  the BCBA/BCaBA Task List (5th Ed.) with a 10 question quiz for every task list item. You will learn quickly with immediate feedback, an explanation, and references for each question. This is the highest value ABA test prep out there! Behavior analysts around the world have downloaded and are loving this program. \nHOW WERE THE QUESTIONS CREATED? \nAll questions in the app were created by Board Certified Behavior Analysts referencing scholarly texts commonly used in ABA. These questions were reviewed by several students, behavior analysts, as well as BCBA-Ds to ensure each practice question contains correct and applicable content.\n \nThe ABA Wizard App is owned by Test Prep Technologies, LLC.  Test Prep Technologies, LLC is not owned by or associated with the Behavior Analyst Certification Board®. ©2018 the Behavior Analyst Certification Board®, Inc. All rights reserved. Displayed by permission. The most current version of this document is available at www.BACB.com. Contact the BACB for permission to reprint this material.</t>
  </si>
  <si>
    <t>ABC Kids - Tracing &amp; Phonics</t>
  </si>
  <si>
    <t>Looking for a fun, free, and simple educational app to help your toddler learn phonics and trace letters of the alphabet? Look no further than ABC Kids.
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
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
Best of all, ABC Kids is full-featured and free from in-app purchases and third party advertisements. Toddlers and adults can enjoy learning together without interruption.
Features:
- A colorful early education app that helps children learn the English alphabet.
- Includes ABC tracing games, phonics pairing, letter matching, and more.
- Uppercase and lowercase letters to trace, listen to, and match.
- Smart interface helps kids focus on phonics and letters without accidentally exiting the game.
- No third party ads, no in-app purchases, no tricks. Just pure educational fun!
Note to Parents:
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too!
- Best wishes from the parents at RV AppStudios</t>
  </si>
  <si>
    <t>{"targetedAge": ["children"]}</t>
  </si>
  <si>
    <t>ABCmouse – Kids Learning Games</t>
  </si>
  <si>
    <t>#1 Learning App for Kids! 
Trusted by 50m+ Families Worldwide
100% Ad-Free, Focused Learning
Kid-SAFE+ and COPPA Certified
Start your 7-day free trial of ABCmouse now! Cancel anytime.
ABCmouse is the award-winning learning program that covers reading, math, art, music, and more for kids ages 2 to 8. Created by teachers and education experts, it has 10,000+ exciting Learning Activities for children at all academic levels.
Proven to Significantly Increase Reading Skills with as little as 45 minutes a week*.
Key Features
The ABCmouse Early Learning Academy is the research-validated program kids 2–8 love to play with as they learn:
• Full standards-based curriculum for learning on iPad and iPhone
• Trusted by teachers, designed by early learning education experts
• Used in more than 70,000 classrooms and nearly half of all U.S. public libraries
• 10 levels, 850+ lessons, and 10,000+ individual Learning Activities
• All academic subjects for toddlers, preschool, kindergarten, 1st and 2nd grade
• Accelerates development of early literacy and math skills
• Helps ensure kindergarten readiness and 3rd grade readiness
• Covers math, reading, science, social studies, art, and music across all levels
• Thousands of books, videos, puzzles, printables, songs, games, animations
• 900+ Spanish activities
• Customizable Avatar, My Room, My Hamster, and Pet Park
• Step-by-Step Learning Path and independent learning
• Great for homeschoolers and learning on the go
• Track and monitor progress 
• Winner of prestigious Mom's Choice GOLD, Teachers' Choice, and Parents' Choice GOLD Awards
• 100% safe and kid-friendly environment!
What Teachers Say
"This year, I implemented ABCmouse in every lesson, not only during my lesson time but also during the activities and center time. My students started picking up their letters faster, they were applying phonics faster, they were recognizing sight words faster. When testing came around, I had 78% of my class test advanced in foundational skills. That's never happened before. ABCmouse captivates a child's attention in such a wonderful, marvelous way. It's not just them memorizing stuff, they have the skill, and they're making those connections across the content areas."—Kindergarten Teacher
"On ABCmouse my children are learning to read, they're doing math problems, social studies, science, everything. . . . Since we've begun ABCmouse, our scores are just amazing!"
—Elementary School Teacher
What Parents Say
"I am a first grade teacher, and I think this site is absolutely terrific! There are many engaging activities for a wide variety of academic areas. My 5-year-old twins LOVE it...I can't wait to have ABCmouse in our family for many years! Thank you, from a veteran teacher."—First Grade Teacher and mother of 5–year–old girls
"The BEST children's educational site that I have ever used. Even my 4th grader begs her sister to let her play!"—Mother of 4, 5, and 10–year–old girls
Works best with: iPhone 12, 11, X, 8, 7; iPad Mini 5(2019), Pro 9.7(2016), Mini 4(2015), Mini 3(2014), Mini 2(2013), Air(2013)
ABCmouse MAY NOT FULLY support iOS devices not listed above
Subscription Options
This app offers two membership options: $12.99/month or $59.99/year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visiting user's Account Settings after purchase
*See ABCmouse-sponsored studies at www.ageoflearning.com/research
See our full Terms &amp; Conditions at:
http://www.abcmouse.com/tandc
View our Privacy Policy at:
http://www.abcmouse.com/privacy</t>
  </si>
  <si>
    <t>Aha World: Baby Care</t>
  </si>
  <si>
    <t>Jump into Aha World and create your own unique role playing games. It’s a mini world full of fun characters, amazing locations, and adorable animals. (There are also some not-so-adorable monsters, so watch out!)
WELCOME TO AHA WORLD!
Experience The City and all its bustling fun! Cook in style at the revolving restaurant, keep the streets clean at the Police Department, or take a relaxing walk in the city park. Outside The City, more adventures await! Ever wanted to explore a medieval Viking town? A magical dragon island? Play dinosaur games in a Jurassic park? In Aha World you can do and be anything. Come and unlock the hidden mysteries and secrets across all the locations. Aha World's building games and dress up dolls mean if you can dream it, you can make it!
WHAT MAKES AHA WORLD GREAT?
Aha World is designed for you to explore and create. Decorate and furnish your house. Pick up and play fun games with every item you find. Express yourself by creating stories with original characters in the unique locations of Aha World. Make friends with a sea monster, climb to the top of a lighthouse, or play cute animal games. With a nearly endless number of interactive items, characters, and settings, there's no limit to what you can do!
DESIGN YOUR PERFECT HOME
Will you choose the ultimate Pink Dream Mansion to decorate and call home? Or do you prefer the outdoor life in the Motorhome? Maybe downtown in the Studio Apartment! It's your home to design and decorate exactly how you want. If you choose the Villa, don't forget to invite your friends over to the pool party!
CREATE CHARACTERS
Choose from hundreds of faces, outfits, makeup, and accessories to create your own customizable characters! Will they be glamorous, cute, or just downright weird? Play dress up games YOUR way!
PLAY AS ANYONE
Everyone in Aha World is under your control! Choose your characters' expressions, give them a voice, make them move and dance, and (if you dare) make the fart! The only limit is your imagination.
EXPLORE EVERYTHING
Adventure through all the locations of Aha World — each filled with hundreds of fun and hilarious elements. Play with items to discover hidden plots and character quirks. You'll never guess what happens when you feed hot sauce to a T-Rex!
MAKE STORIES
The only rule in Aha World? THERE ARE NO RULES! Let your imagination run wild and record the silliest scenarios you can think of. Create your own interactive story: Rowdy raccoons play catch in the spa? Sure! A crazy crab goes surfing? Why not?!
KEY FEATURES
- Regular updates with amazing new locations, outfits, and accessories!
- No internet? No problem! Aha World is one big offline game!
- Lots of free locations and more in the Store
About Us
We make apps and learning games for kids and teens that parents love! Our range of products lets kids of all ages learn, grow, and play. Check out our Developers Page to see more.
Contact us: hello@ahaworld.com
SUBSCRIPTION:
1. Once subscribed you can access all content and features of Aha World.
2. We offer 2 subscription methods.
3. Subscription automatically renews unless auto renew is turned off at least 24 hours before the end of the current period.
4. Manage your subscriptions and turn off automatic renewal in your Apple account settings.
5. Privacy Policy:  https://www.ahaworld.com/privacy/en/privacy.html
6. Terms of Service: https://www.ahaworld.com/terms/en/terms.html</t>
  </si>
  <si>
    <t>com.alibaba.aliexpresshd</t>
  </si>
  <si>
    <t>AliExpress</t>
  </si>
  <si>
    <t>Tired of wasting time looking for the perfect item? AliExpress' selection of Choice items has got you covered.\n\nChoice items are selected items with upgraded services. That means you can get faster shipping, guaranteed delivery times &amp; better deals on bundled items. Download the app to get started!</t>
  </si>
  <si>
    <t>com.fms.ati</t>
  </si>
  <si>
    <t>AlmostTI - TI Calc Emulator</t>
  </si>
  <si>
    <t>AlmostTI turns your Android device into a Texas Instruments graphing calculator. It fully emulates TI-84+, TI-84+ Silver Edition, TI-83+, TI-83+ Silver Edition, TI-73, TI-83, TI-85, TI-86, TI-82, and TI-81 calculators made by Texas Instruments. And yes, if you have got a tablet, it will become a really BIG TI calculator. AlmostTI also lets you save your calculations at any point and then select from several previously saved tasks.\n\nTo run AlmostTI, you will need at least one calculator system ROM. AlmostTI does not include any calculator ROMs on its own, as they are intellectual property of Texas Instruments. You should place your own ROM, preferably dumped from the calculator you own, onto your internal storage. AlmostTI recognizes following ROM files (in upper or lower case):\nTI85.ROM, TI86.ROM, TI81.ROM, TI82.ROM, TI73.ROM, TI83.ROM, TI83P.ROM, TI83SE.ROM, TI84P.ROM, TI84SE.ROM\nTI-85.ROM, TI-86.ROM, TI-81.ROM, TI-82.ROM, TI-73.ROM, TI-83.ROM, TI-83P.ROM, TI-83SE.ROM, TI-84P.ROM, TI-84SE.ROM\nFor information on dumping a ROM from your own calculator, see here:\nhttp://www.ticalc.org/programming/emulators/\nFor general information about AlmostTI, see its homepage:\nhttp://fms.komkon.org/ATI85/\nFor Android-specific help, please see this web page:\nhttp://fms.komkon.org/EmuAndroid/\nAnd to discuss your problems with the author and other users, use this discussion group:\nhttp://groups.google.com/group/emul8</t>
  </si>
  <si>
    <t>{"targetedAge": ["adults", "teens"]}</t>
  </si>
  <si>
    <t>com.alpha_manga.alphamanga</t>
  </si>
  <si>
    <t>Alpha Manga: Read Isekai Manga</t>
  </si>
  <si>
    <t>Alpha Manga is a Japanese manga app.\n \n ■ The app provides manga exclusive to Alpha Manga.\n - Titles such as "Tsukimichi: Moonlit Fantasy" and "Gate", which have been adapted into anime, and other original manga that can only be read on Alpha Manga.\n - Isekai, villainess, adventure, and other popular genres.\n - A new chapter available every day.\n- Some free comics are available.\n- You can read any chargeable chapters with "Wait &amp; read free!" feature or tickets, without signing up. \n■ Let's make good use of "Wait &amp; read free!" feature to have fun reading comic!\n - With the "Wait &amp; read free!" feature, you can read one paid chapter free every day.\nWhat is "Wait &amp; read free!" feature?\nThis feature allows you to read one free chapter every 23 hours. Once the "Wait &amp; read free!" charge is complete, you can read one free chapter of any of the "Wait &amp; read free!" eligible titles.\n You are not required to sign up to use "Wait &amp; read free!" feature.\n■ Become a member!\n - "Like" or send comments to show your support for the author and/or illustrator.\n \n We're planning to add more titles in the future!\n \nDownload the app and enjoy a fun reading experience!\nYou can also watch Tsukimichi Anime on Crunchyroll, enjoy!</t>
  </si>
  <si>
    <t>com.amazon.tahoe.freetime</t>
  </si>
  <si>
    <t>Amazon Kids+: Books, Videos…</t>
  </si>
  <si>
    <t>Amazon Kids+ is an all-in-one app for entertainment, fun and educational content. Your children will have unlimited access to over 10,000 kids movies, TV shows, books and games tailored for children 3 – 12 years old.\nTRY AMAZON KIDS+ FOR 1 MONTH ON US\n-	Subscribe and get the first month free\n-	Cancel anytime with no hassle\nAmazon Kids+ delivers fun and educational content for your kids. Educational videos can help your children learn their ABCs, 123s and more. Learn Spanish and explore different languages through kid-friendly videos with your favorite characters like Dora and Diego. Foster their love of reading with thousands of children’s books, audio books, stories and series. Pinch and zoom to enlarge the picture book font, making it easier for kids to read.\nYour children can enjoy entertainment from trusted brands like Disney, Nickelodeon, PBS Kids, Amazon Originals, Sesame Street, National Geographic and more, all hand-picked by our team.\nKids can have fun on the go with games that will take them on adventures through sports games, animal games and more.\nParental controls ensure a safe environment where you can learn more about the content that your child likes, as well as establish boundaries by age, with no ads. Easily search for favorite characters, superheroes and more with our search feature. An Amazon Kids+ subscription allows up to four kids to enjoy unlimited access to their favorite content across multiple devices, including compatible Fire, Android, Chromebook, iOS, Kindle, Echo and Fire TV devices.\nKids Entertainment:\n- Popular characters from movies, TV shows &amp; videos for kids\n- Disney: Frozen, Moana, Star Wars &amp; Toy Story\n- PBS Kids: Sesame Street, Daniel Tiger’s Neighborhood &amp; Wild Kratts\n- Nick Jr: Bubble Guppies, Team Umizoomi &amp; Dora the Explorer\n- Marvel: Spiderman, The Avengers &amp; Captain America\nEducational Books &amp; Series:\n- Thousands of kid-loved books, movies, and tv shows\n- Adventure with your favorite characters &amp; superheroes\n- Amazon Originals: Pete the Cat, Stinky and Dirty, If You Give a Mouse a Cookie\n- Browse by theme: classic literature, award winners, fairy tales, music, superheroes &amp; more\n- Your children can discover their favorite books by name, character, title, author, episode &amp; more\nFun Games for Kids:\n- Kids can enjoy a selection of fun &amp; educational games on the go\n- Play educational reading games, animal games &amp; classic children’s games\n- Play with your favorite kids’ TV show &amp; movie characters\nParent Dashboard:\n- Set daily time limits &amp; bedtimes to control screen time\n- Block access to entertainment content until after educational goals are met\n- Review your children’s activity over the past 90 days. See recently viewed books, TV shows &amp; kids’ movies\n- Set language preferences for each child’s content in the app - English, Spanish or both\n- Set Parent PIN\nChild Profiles:\n- Create up to four personalized child profiles, each with their own avatar\n- Switch quickly &amp; easily between each profile\n- Set age filters for each child, so kids only see age-appropriate content\nTRY AMAZON KIDS+ FOR FREE\n• Download the app now and start your 1 month free trial!\n• You can manage or cancel your subscription from the settings menu in Amazon Kids+ on your device, through Amazon Parent Dashboard, or by contacting Amazon Customer Service .\n• If you’ve already subscribed to Amazon Kids+, you can download the app and sign in with your Amazon account credentials.\nEndless fun for kids. No grown-up stuff. Amazon Kids+ was built from the ground up for kids to have a fun and educational environment to enjoy.</t>
  </si>
  <si>
    <t>com.innersloth.spacemafia</t>
  </si>
  <si>
    <t>Among Us</t>
  </si>
  <si>
    <t>Play online or over local WiFi with 4-15 players as you attempt to prep your spaceship for departure, but beware as one will be an impostor bent on killing everyone!\nCrewmates can win by completing all tasks or discovering and voting the impostor off the ship. \nThe Impostor can use sabotage to cause chaos, making for easier kills and better alibis.</t>
  </si>
  <si>
    <t>{"targetedAge": ["teens"]}</t>
  </si>
  <si>
    <t>alpha.sticker.maker</t>
  </si>
  <si>
    <t>Animated Sticker Maker (FSM)</t>
  </si>
  <si>
    <t>Animated Sticker Maker (also known as Free Sticker Maker, FSM) \nWe introduced animated stickers to our app! \nNow, you can create animated stickers. Import it from GIF, Videos, Camera, GIPHY or draw your own animations.\nThen you can edit each frame of the animation, drawing, adding text, emojis and more..\nCreate your own stickers for WhatsApp and share them with you friends. Very easy to use! You can take pictures from Gallery or Camera, crop, erase background and draw! Each operation can be undo and redo for a more precise edition of you stickers.\nMake sticker packs for your pets, your couple, your family, your friends, famous people and politicians!\nWith the new tab «Community» you can download stickers created by other users.\nFeatures:\n-Unlimited sticker packs quantity!\n-Until 30 stickers per pack\n-Take pictures from Gallery and Camera\n-Crop images\n-Erase background\n-Draw with many colors\n-Paint with color filters\n-Undo and redo operations\n-Add and update to WhatsApp\n-Import and create animated stickers\n-Edit animated stickers frames\n-Add stickers from the community!\n-All absolutely FREE!!</t>
  </si>
  <si>
    <t>com.animetv.sub.dub</t>
  </si>
  <si>
    <t>Anime tv - Anime Watching App</t>
  </si>
  <si>
    <t>Anime tv is an application that helps you search and watch episodes easily.\nAnime tv is a completely free application with thousands of episodes in the best quality.\nFeatures of the app :\n- Easy to use.\n- All the Top Anime updated daily.\n- Stream all your favorite anime\n\nDISCLAIMER\n• Anime tv does not let you to download music, download video or stream music in background due to YouTube Terms of Service\n• All content is provided by YouTube services. This app does not have control over the content displayed</t>
  </si>
  <si>
    <t>com.antiland</t>
  </si>
  <si>
    <t>Anonymous Chat Rooms, Dating</t>
  </si>
  <si>
    <t>Looking for popular exciting anonymous chat with strangers? Searching for the endless source of random chat rooms to chat or date online? Download this free chat &amp; dating app and join cool chat rooms. Share your confessions anonymously in self-destructing text messages. Chat with strangers and meet new interesting people from all over the world. Chatting with fun strangers has never been easier!\n\n💬 EXPRESS YOUR THOUGHTS &amp; EXCHANGE THOUGHTS ANONYMOUSLY \nFind your secret identity in our anonymous chat app. Reveal yourself to the world the way you want. Don’t hide your thoughts and confessions behind fake social masks. One of the best things while doing anonymous chat with a stranger is that nobody is watching or judging! Start a live chat online in any of the chat rooms and be sure to truly say what is on your mind!\n❤️ MAKE TRUE FRIENDS, FIND SOULMATES OR FALL IN LOVE\nAntiLand Chat Rooms is an amazing app for meeting new people online, because everyone is open and honest enough to be their true selves. Imagine: you’re going to a bar and there are thousands of people chatting to each other honestly. Isn’t it a great place for making friends or dating? It’s perfect! We have greater girls vs boys ratio than in any dating apps.\n👌 MAKE USE OF SOME REALLY COOL CHAT ANNONOMOUS FEATURES\nOur app is most certainly a free chat app that you most certainly haven’t encountered before. Not only our chat app is extremely safe because of the advanced filters that predict and stop bullying and trolling and annoying behavior, but also there are fun role-playing games &amp; even tips on how to flirt or start convos and successfully complete anonymous chat &amp; texting.\n🔥 BREAK OUT THE MONOTONY IN YOUR LIFE\nStudying, working, same-old-same-old activities may make life boring. Our combination of powerful functionalities and more than 25 million users in the enable you to chat with random people in tons of different mobile chat rooms. Start a convo, get a smile, heart or even make someone fall for you. Who knows, maybe in the singles &amp; stranger chat rooms you’ll find your new crush!\n😻 WHY YOU’LL LOVE ANONYMOUS CHAT ROOMS &amp; FREE DATING APP ANTILAND\nWith the help of this anonymous chat room app you can:\n☑️ make friends online from all over the world, no matter which is their race, religion or gender\n☑️ anonymous chat in the chat rooms may help you find new friends based on your common interests\n☑️ stay anonymous and secure thanks to our 500+ automatic filters which predict and block bullying, trolling and annoying behavior\n☑️ talk to real people instead of bots - anonymous chat with real people with cool chat rooms\n☑️ online chat with strangers of your age in a safe environment\n☑️ play role play games like truth or dare\n☑️ learn how to communicate, flirt and joke with interesting people\n☑️ study and practice English, German, French, Chinese, Japanese, South Korean, Russian, Portuguese, Brazilian, Spanish, Italian, Czech, Swedish, Norwegian, Dutch, Danish, Ukrainian, Thai, Turkish, Vietnamese and many other languages by selecting them in your Profile Settings and matching with native speakers in thousands of group chats\n☑️ meet locals nearby or foreigners globally by exploring the fun chat room app\n☑️ share funny memes and lifestyle photos anonymously in the chat room app\n☑️ record a 10-second cam video and send it to your contacts as a private message (video chat with strangers)\n☑️ buy anything in the chat rooms app for free - just earn some karma first by chatting\nStart your thrilling journey to the fun, amusing &amp; exciting today!\n📲 Download our chat online app for free!</t>
  </si>
  <si>
    <t>com.aidraw.sketch.ar.drawing</t>
  </si>
  <si>
    <t>AR Drawing: Sketch and Trace</t>
  </si>
  <si>
    <t>AR Drawing: Sketch and Trace - an empowering tool for artists, designers, and imaginative individuals.\nDiscover the limitless possibilities of creativity with the AR Drawing: Sketch and Trace App, where imagination merges seamlessly with technology. This app revolutionizes the way you approach art by transforming your ordinary photos into awe-inspiring works of art. Whether you are an aspiring artist or an experienced professional, our app offers an innovative platform to express your creative genius.\nKey Features of AR Drawing App:\n🖋️ Precise Image Tracing: Unlock the potential of augmented reality to trace images with unmatched precision using your phone's camera. While the image won't appear on paper, you can replicate it stroke by stroke with utmost accuracy. Choose from diverse categories to find the perfect reference.\n🌄 Wide Range of Sample Categories: Immerse yourself in a world of inspiration with an extensive collection of sample categories. Whether you're captivated by landscapes, portraits, or abstract art, our app caters to your artistic preferences. Simply select a sample image and unleash your imagination on the digital sketchbook.\n🎥 Time-Lapse Video Recording: Capture the mesmerizing process of your artistic journey with the time-lapse video recording feature. Witness your creations come to life as you transform a blank canvas into a masterpiece, while the entire process is recorded.\n🖌️ Gallery Image Transformation: Convert any image from your gallery into a tracing image instantly. Unleash your creativity on a blank canvas, sketching and crafting unique artworks that transform your cherished photos into stunning masterpieces.\n✨ Customize Your Artistic Vision: Fine-tune your art by adjusting image transparency or creating captivating line drawings. These powerful tools enable you to infuse your creations with your personal touch, elevating them with style and individuality.\nAR Drawing: Sketch and Trace empowers you to push the boundaries of your creativity. Whether you seek to replicate a beloved photo or embark on an entirely new artistic journey, our app equips you with the tools and inspiration needed.\nExperience AR Drawing: Sketch and Trace today and embark on a visual adventure that will redefine your artistic potential. Unleash your imagination and transform ordinary images into extraordinary masterpieces. Your artistic journey begins here 🚀!\nWe are committed to ensuring that all your information is confidential and does not collect any personal data.  Let's start your work with AR Drawing: Sketch and Trace now!\nEmail: helpapps.info26@gmail.com</t>
  </si>
  <si>
    <t>com.pazugames.avatarmaker</t>
  </si>
  <si>
    <t>Avatar Maker Dress up for kids</t>
  </si>
  <si>
    <t>Have you ever dreamt of designing and decorating your very own cartoon character with this brand new Avatar maker dress-up for girls' &amp; boys' games, a magical world where you can fulfill and recreate any style that comes to your mind! Enjoy a new kawaii avatar maker with a huge variety of accessories that give endless variations of styles.\nMake a copy of yourself or recreate your favorite anime character. It's up to you! Choose your favorite hairstyle and customize its color. Pick up the skin color from an endless number of colors, decide what kind of facial expression your avatar is going to have, choose the eyes, mouth, and eyebrows for your cute avatar.\nIn addition to creating your avatar, you can decorate your room with tons of different items, make your room designing dreams come true! you get to choose all the furniture while accessorizing with all sorts of items.\n1. You can choose a boy or girl avatar to start your cartoon character customization\n2. A large number of cute personalized faces, hairstyles, and expressions with different details let you create unique cartoon expressions\n3. Express various emotions on the face of your avatar with different shapes of eyebrows, eyes, and mouth\n4. The skin color, hair color, and clothing color can be customized to give you a unique appearance and show your imagination and fashion sense\n5. Various accessories: masks, hats, glasses, hairpins, clothing, headwear, wings, horns, and tails to make your personal style distinctive\n✨Features of Avatar Maker Dress up for kids✨\n💛Full customization of skin color and hairstyle.\n💛Huge pool of items to create endless styles time and time again!\n💛High variety of accessories for your character creator.\n💛Many clothes items in our anime avatar game.\n💛Decorate various backgrounds to suit your characters.\n💛Use your avatars as wallpapers, profile pictures, and share them with friends. \n💛Parental control in our apps for girls &amp; boys.\n💛no ads.\nAvatar Maker Dress up for kids is brought to you by Pazu Games Ltd, the publisher of popular kids games like Girls Hair Salon, Girls Makeup Salon, Animal Doctor, and many more, that are trusted by millions of parents worldwide.\nTerms of Use:\nhttps://www.pazugames.com/terms-of-use\nPrivacy Policy:\nhttps://www.pazugames.com/privacy-policy\nAll rights are reserved Pazu ® Games Ltd. The use of the games or the content presented therein, apart from the usual use of Pazu ® Games, is not authorized, without express written permission from Pazu ® Games.</t>
  </si>
  <si>
    <t>com.educational.baby.games</t>
  </si>
  <si>
    <t>Baby Games for 1-3 Year Olds</t>
  </si>
  <si>
    <t>Keep your baby occupied playing 15 safe, educational games that will help them learn while having fun.  \nBaby Games for 1-3 Year Olds provides a safe, learning experience for preschool toddlers aged 1-3 years old, allowing them to spend time honing their motor skills whilst taking the first steps on their education journey. \nThrough fun, engagement and play, your 1, 2 or 3 year old toddler can learn \n► shapes, sizes, colors, counting and basic multiplication\n► how to recognise animals, farming skills and recycling\n► how to make healthy food choices\nBaby Games for 1-3 Year Olds is planned and tested by experts in toddler development and is designed for 1-3 year olds at Pre k learning stage to be simple, fun, educational and safe. \nSo whether its matching shapes, popping balloons, discovering animals or developing your baby’s inner chef, Baby Games for 1-3 Year Olds has a little something for all Pre k toddlers aged between 1-3. \nWhy Baby Games for 1-3 Year Olds? \n► Our 15 learning games provide a safe and useful device experience for your 1, 2 or 3 year old toddler\n► Developed and tested by baby development experts\n► Designed for safety and convenience with no supervision required\n► Parental Gate - code protected sections so that your child doesn’t accidentally change settings or make unwanted purchases\n► All settings and outbound links are protected and only accessible for adults\n► Available offline and playable without an internet connection\n► 100 % Ad free with no annoying interruptions\n\nWho says learning for your baby can't be fun? \nPlease support Baby Games for 1-3 Year Olds by writing reviews if you like the app or letting us know about any issue or suggestions.  \nBaby Games for 1-3 Year Olds is completely free to download.</t>
  </si>
  <si>
    <t>Baby games for kids, toddlers</t>
  </si>
  <si>
    <t>Baby phone is a game for toddlers that is both entertaining and educative. Boys and girls will be able to learn numbers with correct pronunciation and have fun with different sounds. Call cute animals and talk to them in a very simple interactive way. 
Develop communication skills talking to 6 cute characters: Cat, Cow, Frog, Monkey, Fairy and Pirate.
Animal sounds for toddlers: Horse, Frog, Hen, Goat, Dog, Cat, Owl, Duck, Chicken and Cricket.
Learn numbers and counting in different languages: English, German, French, Italian, Spanish, Portuguese, Russian, Dutch, Danish, Swedish, Norwegian, Finnish, Greek, Turkish, Chinese, Korean, Japanese, Indonesian, Malaysia, Vietnamese and Thai.
Funny sounds for babies will entertain your kid while developing their perception and attentiveness.
Baby phone is an educational game for pre-k, kindergarten and preschool kids.
Ages: 1, 2, 3, 4 and 5 year olds.
You will never find annoying ads inside our app. We are always glad to receive your feedback and suggestions.</t>
  </si>
  <si>
    <t>com.rvappstudios.baby.games.piano.phone.kids</t>
  </si>
  <si>
    <t>Baby Games: Piano &amp; Baby Phone</t>
  </si>
  <si>
    <t>Entertain your baby for hours with "Baby Games - Piano, Baby Phone, First Words", a fun, simple, colorful, and FREE educational phone game designed with kids and toddlers in mind!\nLearning is fun with Baby Games, and there are plenty of mini-games and educational activities here to keep babies interested. It starts with pictures of animals, children can match to the sounds they make. There are also balloon popping games, musical learning modes, fun activities, and more. It's the perfect baby phone game to keep the little ones entertained.\nBaby Games has a lively and easy to use interface that's perfect for kids between six and twelve months old. One and two year old toddlers or even kindergarteners will have fun with it, too! While playing, children of all ages will laugh and giggle as they explore all the fun activities at their fingertips, helping to develop attention and observational skills along with memory and fine motor control.\nBaby Games also features fun nursery rhymes, baby songs, and rhyming games for kids and toddlers in an easy to use child-safe interface. Some of the nursery rhymes include the ABC alphabet song, Five Little Ducks, Humpty Dumpty, Rain Rain Go Away, Wheels on the Bus, Twinkle Twinkle Little Star, and more.\nHere's a quick look at the baby phone games featured in our app:\n1. First Words - Kids can learn all about the sounds birds and animals make, complete with pictures to match them with. Play the "What's this?" game to see how many they can remember!\n2. Music Room - As every parent knows, kids love to make noise. Help your toddler develop their motor skills and appreciation for certain sounds by turning them loose in the Music Room. Four different instruments are ready to play with, everything from drums to pianos, trumpets, and xylophones. Babies can make their own music by tapping the screen, and they'll hear real sounds with every touch!\n3. Pop 'n Play - Kids as well as adults love popping toy balloons. It's exciting to tap the screen and watch the images burst and disappear! This mode features regular balloons, animal shaped balloons, and smiley balloons, all ready to pop with one touch. There's even a bonus fruit smash game that helps kids build coordination and motor skills.\n4. Fireworks - Look at the sky, it's fireworks! Babies can tap or drag to create a dazzling show of lights, complete with authentic sound effects. Multi-touch support is included, so kids can set off fireworks with all five fingers at once!\n5. Baby Phone - A fantastically fun mode that helps children learn different animal sounds, nursery rhymes, lullabies and musical notes by playing with a virtual phone! Make a pretend phone call to an animal and it will answer, complete with a cartoon face and real sound effects! Kids can press the colorful buttons to hear many different sounds and learn about animals, numbers, and even play nursery rhymes. \nBaby Games is the perfect tool to help children, toddlers, and babies to build memory and observational skills. It's colorful and easy to use, and it includes a number of fantastic mini-games that will suit any child's preferences. \nNote to parents:\n"Baby Games - Piano, Baby Phone, First Words" is a free app released with no third party ads or in-app purchases. It's also a passion project. We're parents ourselves, which means we have some pretty strong opinions on what we want our kids to learn and play with!\nWe created Baby Games and released it for free to help provide better learning materials for babies and young children. We follow a strict protocol against third party ads since kids of this age should not be exposed to their influencing content. We also kept it free to make sure more families around the world can enjoy it.\nWe're confident you and your children will have a great time with this game. If you do, please consider sharing it with others.\nThanks for caring about your child's education and well-being!\n- Best wishes from the parents at RV AppStudios</t>
  </si>
  <si>
    <t>Baby Phone Game for Toddlers</t>
  </si>
  <si>
    <t>Baby phone for kids is an entertaining mobile app for toddlers that will help your curious little kids learn numbers and develop their communication skills in an interactive way. Boys and girls of the preschool age will be able to study and play at the same time.
Our app is plenty of educational mini-games that will dive your kids into the world of studying and fun for a long time:
• listen to the number names and learn their pronunciation. Have fun and develop your speech;
• call pretty animals and make a pretend phone talking. They will answer you complete with an animation face and real sound effects;
• play and study different animal sounds;
• have a good time by playing and interacting with animals.
Baby phone for kids is simple for understanding, practical and colorful that will certainly attract little inquisitive users. Our easy to use app interface will help kids studying fast and without any difficulties.
~~~ Features ~~~
~ Music numbers
To increase the interest of our little users to the game we developed a special numeric keypad, that makes piano sounds when tapping on figures. Compose your own number combinations to create short music works!
~ Listen and repeat
Tap on buttons with the figures, listen to the pronunciation and try to repeat it correctly. Practice and learn the basics of the number series with your kids!
~ Animal sounds
Go to the magic forest and study what sounds different animals make. Baby phone for kids will help your kids to learn to distinguish different kinds of sounds and recognize the animals correctly.
~ Fun time
Go for a walk with animal friends to relax and have fun. Turn on the music column and dance a little bit, play the balls or fly a kite! 
~ Lots of fun and learning
Embark on an exciting journey with different characters from the world of babyphone games. Learn while having fun!
SUBSCRIPTION
Subscribe and get right now:
1. mini-game "Numbers".
2. mini-game "Animals".
3. mini-game "Games with animals".
Make your life easier with premium access: 
- Check its advantages, by getting a free three-day trial. After 3 days, the trial will automatically turn to the weekly paid subscription. 
- The paid subscription is divided into the 3 types: weekly, monthly, and year. 
- A week paid subscription costs $7.99. Month - $14.99. Year - $24.99.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prior to the end of the current period. 
- You can manage the subscription and turn off the auto-renewal in your Account Settings after purchase. 
- Any unused portion of a free trial will be forfeited when you purchase the subscription. 
- Read our privacy policy https://brainytrainee.com/privacy.html 
And Terms of use https://brainytrainee.com/terms_of_use.html</t>
  </si>
  <si>
    <t>com.happytap.mermaidphone</t>
  </si>
  <si>
    <t>Baby Princess Mermaid Phone</t>
  </si>
  <si>
    <t>The exciting Baby Princess Mermaid game is a fun experience for kids, explore the magical underwater world with super fun activities with the baby princess mermaid! It is an underwater baby phone simulator that will allow you to play in the world of Mermaid princess.\nFeatures:\n- You can talk and chat with the cute little princess, Billy the Crab, and Oscar the Octopus.\n- Colorful, Fun, and Baby-Friendly interactive game.\n- Enjoy Wash, dry, comb, color, put accessories, and more with Princess hair salon activities\n- Makeover princess game, with fun spa activities and royal gorgeous makeup options for the princess.\n- Pet doctor to take good care of your underwater virtual pets.\n- Creativity-enhancing games for pre-school kids Beautiful princess coloring pages with tons of coloring options to fill up in Cake, Mermaid, Ice cream, Castle, and cute unicornfish.\n- Fun cooking bake &amp; decorate mermaid princess cupcakes and delicious Narwhal Donuts\n- It is the ultimate game with many colors and attractive animations to keep your child and baby entertained.\n- Explore a colorful underwater world with fun mini-games\n- Cognitive development learning games such as Ocean Jigsaw puzzles, princess spot the difference, and underwater puzzle games.\n- Sailing adventure activities like defeating the sea monsters by using cannonballs\n- Dodge the fruit bombs and defeat the Crocodile pirate\n- Classic kids' pinball fun\n- Go on an exciting ocean adventure with a baby princess mermaid and find the stars\nTry this game now and experience beautiful underwater baby princess mermaid activities with an incredible baby phone simulator!</t>
  </si>
  <si>
    <t>com.barclaycardus</t>
  </si>
  <si>
    <t>Barclays US Credit Cards</t>
  </si>
  <si>
    <t>Access your account anywhere, anytime with the Barclays US App. With biometric login, customized notifications, and mobile wallets, using your card is faster and easier.\nIf you already have a Barclays online account, you can use the same online credentials. If not, you can set up an online account through the app.\nFaster\n•Digital wallet: pay with just a tap. Add your card to Google Pay ™ or Samsung Pay and replace your cards and cash\n•Biometric login: skip the password. Log in quickly and securely with your fingerprint\n•Rewards: all your rewards at your fingertip\nEasier\n•Quick and easy payments\n•View all your accounts in one place\n•Spend Analyzer: get a big picture view of your spending with our handy tool\n•Free online access to your FICO® Credit Score\nSafer\n•Card control: lost card? Not a problem. Lock your card instantly\n•Notifications: personalized alerts and push notifications\n•Replace your card: get a new card in just a few easy steps\nFICO is registered trademark Of Fair Isaac Corporation in the United States and other countries.</t>
  </si>
  <si>
    <t>com.batgx.isiq</t>
  </si>
  <si>
    <t>Battle Table Tennis-Ball Ace</t>
  </si>
  <si>
    <t>Content Description:\nThis is a showdown between the champion and the champion, and the fierce table tennis competition is about to begin.\nYou are an excellent ping-pong player and have already entered the ping-pong tournament.\nHere,in this place,you will play and fight with other excellant table tennis players.\nThe competition adopts the knockout system, and there is a pairwise showdown. Thus entering the semi-finals, followed by the finals.\nYou will compete with your opponent on the international stage and decide the final champion.\nIf you win, you will be full of honor, otherwise you have to leave with reget.\nCome and download this game and lift your trophy!\nPlaying Methods:\nTouch the screen with your fingers to operate the ping-pong racket, slide the screen to start skills.\nSlide quickly to complete your smash and surprise your opponent.</t>
  </si>
  <si>
    <t>com.beanstack</t>
  </si>
  <si>
    <t>Beanstack Tracker</t>
  </si>
  <si>
    <t>Beanstack helps schools, libraries, and families read more with fun reading challenges, easy tracking, and insightful data.\nOpen a world of reading inspiration with a library, school, company, or Beanstack Go account:\n- Join motivating reading challenges created by librarians, educators, and reading specialists. Our ever-growing reading challenge collection features seasonal challenges like summer reading, yearlong literacy initiatives, and diverse custom challenges for all ages, levels, and communities.\n- Track progress through books and create an all-time reading log.\n- Use an easy barcode scanner to quickly add titles.\n- Record reading sessions with a reading timer or log an entire book with a click.\n- Achieve streaks for reading multiple days in a row and badges for reaching reading goals.\n- Complete fun enrichment activities and leave book reviews.\n- Access reading recommendations and resources.\n- Add friends from your organization to see what they’re reading and compete on leaderboards.\n- View reading stats, including totals and averages of time spent reading and titles read.\nPerfect for students, families, and readers of all ages: Sign up everyone in your family within a single library, company, or Beanstack Go account, or use SSO to sign in to each of your students’ rostered school accounts and swiftly toggle between them. You can grow your reading habits together, while also logging and tracking reading progress individually. We never sell your data or use it to show you ads, so Beanstack is safe for everyone.\nPair with Badge Books: The Beanstack reading tracker app works hand-in-hand with our Badge Books to inspire young readers with custom reading challenges that include matching virtual and sticker badges, away-from-screen activities, and a reading calendar. Together, the Beanstack app and Badge Books inspire families to build a habit of reading that stays with children for life.\nParticipate in reading fundraisers: Raise money for your organization with reading! With Beanstack’s reading fundraisers, you can earn badges while collecting donations to fund important priorities at your school, library, or company.</t>
  </si>
  <si>
    <t>{"targetedAge": ["adults", "teens", "children"]}</t>
  </si>
  <si>
    <t>Bebi: Baby Games for Preschool</t>
  </si>
  <si>
    <t>Empower your preschool toddler to learn and have fun playing 500+ educational games, from drawing, coloring and phonics to math, shapes and music. With Baby Games for Preschool by Bebi, you can support and encourage your toddler to learn unsupervised while having a fun in a 100% ad free, safe environment. 
Baby Games for Preschool keeps your toddler occupied and away from video streaming apps by offering 500+ different educational activities, puzzles and games. It’s free to install, so why not download today and start enriching your toddler’s education?
What can 2,3,4 or even 5 year olds learn? 
►The alphabet, phonics, numbers, words, tracing, shapes, patterns and colors
► Basic math and science through games and activities
► How to recognise and look after animals
► All about food and healthy eating 
► Music, instruments and singing 
► Art skills through coloring, drawing and doodling 
► Problem solving, dexterity and much, much more…
For kindergarten kids, play is an integral part of their development. Toddlers enjoy playing casual games, but Baby Games for Preschool encourages them to learn and absorb valuable information through interactivity and fun.  Similarly, learning from books and papers is not easy at a kindergarten or preschool age. 
Let your toddler relax with fun and educational games: their absorbent brain will soak up all the new knowledge on its own, allowing you as a parent to relax safe in the knowledge that their screen time is positive and rewarding. Once you notice that your toddler is engaged playing our educational games, you will see that the learning process has begun. 
Whether its popping balloons, discovering science, developing the inner artist or simply learning songs through music, you might even find yourself enjoying a few of the app’s games and activities. 
Why Baby Games for Preschool? 
► Our 500+ learning games provide a safe and useful device experience for your 2-4 year old toddler
► Developed and tested by child development experts
► Designed for safety and convenience with no supervision needed
► Parental Gate - code protected sections so that your child doesn’t accidentally change settings or make unwanted purchases
► All settings and outbound links are protected and only accessible for adults
► Available offline and playable without an internet connection
► Timely hints so your child doesn't feel frustrated or lost in the app
► 100 % Ad free with no annoying interruptions
Who says learning can't be fun? 
Please support us by writing reviews if you like the app and let us know about any issue or suggestions too.
This toddler games app is completely free and without any ads.</t>
  </si>
  <si>
    <t>app.blackgentry</t>
  </si>
  <si>
    <t>BlackGentry – Black Dating App</t>
  </si>
  <si>
    <t>BlackGentry is a members-only dating app designed for ambitious and intentional singles.\nWe are a classy community of singles who have themselves together and have high standards. Every profile is reviewed by the membership committee before being accepted. This way you get to be part of a group of quality singles who want something real.\nProspective members can download the app and submit an application. Once submitted, applications are placed on a waitlist and are reviewed by the membership committee. The membership committee looks for quality and detailed profiles with clear images. An applicant’s status can change from waitlist to accepted at any time.\nOur community values are kindness, respect, integrity and growth. Our mission is to provide an online community that makes it easier for Black singles to establish healthier connections and relationships. Any profile that does not represent these values are rejected and removed.\nAll users can chat with their matches for free and also send a limited number of Direct Messages per day (messages to people you haven’t matched with yet). Users can choose to subscribe to Deluxe or VIP to enable more features.\nBlackGentry Deluxe is an auto-renewable subscription service provided within the app. Activate BlackGentry Deluxe and get access to send unlimited likes, rewind profiles, hide ads, send unlimited Direct Messages, see who likes you, change locations, and see Second Chance.\nBlackGentry VIP is an auto-renewable subscription service provided within the app. Activate BlackGentry VIP and you will get all the features of Deluxe (send unlimited likes, rewind profiles, hide ads, send unlimited direct messages, see who likes you, change locations, see Second Chance) PLUS ability to enable incognito mode and access Gentry Lounge.\nYour subscription will be charged to your Google Play account at confirmation of purchase and will automatically renew (at the duration selected) unless auto-renew is turned off at least 24 hours before the end of the current period.\nCurrent subscription may not be cancelled during the active subscription period; however, you can manage your subscription to a higher plan and/or turn off auto-renewal by visiting your iTunes Account Settings after purchase.\nSubscriptions &amp; purchases are also forfeited if you delete your account. All prices are in U.S Dollars and may vary in other countries other than the U.S. Prices are subject to change without notice.\nSubscriptions are tied to only one BlackGentry account and cannot be transferred to new accounts.\nTerms: https://blackgentryapp.com/terms-of-service/\nPrivacy Policy: https://blackgentryapp.com/privacy-policy-2/</t>
  </si>
  <si>
    <t>com.ninjakiwi.bloonstd5</t>
  </si>
  <si>
    <t>Bloons TD 5</t>
  </si>
  <si>
    <t>Five-star tower defense with unrivaled depth and replayability.\nBuild awesome towers, choose your favorite upgrades, hire cool Special Agents, and pop every last invading Bloon in the best ever version of the most popular tower defense series in history.\nBloons TD 5 delivers hours of fun and challenging play to fans and new players alike, with awesome features like this:\n- 21 powerful towers with Activated Abilities and 2 upgrade paths\n- 50+ Tracks\n- Two-player co-operative play on custom co-op tracks\n- 10 Special Agents\n- Multi-track Odyssey Challenges\n- Boss Bloon Special Events\n- 10 Special Missions\n- 250+ Random Missions\n- New Bloon enemies - tougher Camos, Regrower Bloons, and the fearsome ZOMG\n- 3 different game modes\n- Freeplay mode after mastering a track\n- 3 difficulty settings and family-friendly theme so anyone can play\nAnd that's just the beginning - regular updates will keep Bloons TD 5 fresh, fun, and challenging for many months to come. Now it's time to pop some Bloons!</t>
  </si>
  <si>
    <t>Bluey: Let's Play!</t>
  </si>
  <si>
    <t>Explore, imagine, create &amp; play in Bluey's house. There's so much to do!
Wackadoo! Come join Bluey, her friends &amp; family! For real life.
Fun, easy &amp; calm kids learning game for boys and girls of all ages. Preschool children and toddlers will enjoy this app. Parents and other family members can play along too!
EXPLORE
Discover and play all over the Heeler family home, just like in the TV show! Hunt for longdogs, play a game of Pop up Croc, listen to your favorite Bluey tunes, and so much more! Can you find all the hidden surprises?
IMAGINE
Every room allows for deep, imaginative play. Just like Bluey, anything is possible if you use your imagination! Make up your own stories as you go, or re-create your favorite Bluey moments. Bingo, Bandit, Chili, and all of Bluey’s friends and family are here and ready to join the fun.
CREATE
Bluey's house is your virtual playset and the fun is at your fingertips! Tap, drag and interact with everything. Cook up some favorite recipes in the kitchen, help build a pizza oven in the backyard or throw a tea party - there’s no end to what you can create! 
PLAY
Have a game of keepy-uppy, bounce on the trampoline, splash in a tub full of bubbles or swing in the backyard - the possibilities are endless! 
SAFE &amp; KID FRIENDLY
Fun kids games designed for preschool, kindergarten, elementary school girls &amp; boys, based on their favorite show available on YouTube, YouTube Kids &amp; Disney+. This interactive Bluey game is easy and fun to play for children aged 2-9.
ABOUT BLUEY
Bluey is a loveable, inexhaustible six year-old Blue Heeler dog, who loves to turn everyday family life into boundless, playful adventures, developing her imagination and resilience as she goes. The award-winning TV show has been praised for its depiction of modern families and positive parenting.  
SUBSCRIPTION DETAILS
- This app may offer monthly or yearly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Bluey, Barbie, PAW Patrol, Thomas &amp; Friends, Transformers, My Little Pony, Strawberry Shortcake, Miraculous, Caillou, The Smurfs, Miss Hollywood, Hello Kitty and Crayola. Budge Studios maintains the highest standards of safety and age-appropriateness, and has become a global leader in children’s apps for smartphones and tablets.
HAVE QUESTIONS?
We always welcome your questions, suggestions and comments. Contact us 24/7 at support@budgestudios.ca
BLUEY TM and BLUEY character logos TM &amp; © Ludo Studio Pty Ltd 2018. Licensed by BBC Studios. BBC logo TM &amp; © BBC 1996
BUDGE and BUDGE STUDIOS are trademarks of Budge Studios Inc.
Bluey: Let's Play © 2023 Budge Studios Inc. All Rights Reserved.</t>
  </si>
  <si>
    <t>enterprises.dating.boo'</t>
  </si>
  <si>
    <t>Boo: Dating. Friends. Chat.</t>
  </si>
  <si>
    <t>Boo is for connecting with compatible and like-minded souls. Date, chat, match, make friends and meet new people by personality.&lt;br&gt;Join millions of souls on Boo and find your best match faster, for dating or friendship. &lt;br&gt;&lt;br&gt;We’re your tour guide through the strange landscape of another’s heart and mind. We use personality psychology to help you find dates and friends that'll effortlessly love, appreciate, and understand you for who you naturally are.&lt;br&gt;Find your soulmate or your best friend.&lt;br&gt;OUR FEATURES&lt;br&gt;1. SOCIAL DATING + FRIEND-FINDING&lt;br&gt;Post in interest communities and meet new people by shared values and interests. Chat casually with people on funny, interesting, and insightful topics.&lt;br&gt;2. FLIRTING TIPS&lt;br&gt;Get in-depth dating tips and personality analysis with cutting-edge personality psychology. &lt;br&gt;Understand anyone’s&lt;br&gt;1. Compatibility&lt;br&gt;2. Strengths&lt;br&gt;3. Weaknesses&lt;br&gt;4. Attracted By&lt;br&gt;5. Pet Peeves&lt;br&gt;6. Likely Interests&lt;br&gt;7. Love Languages&lt;br&gt;8. What You&amp;#39;ll Love&lt;br&gt;9. Potential Conflicts&lt;br&gt;10. Love Philosophy&lt;br&gt;11. Mating Call&lt;br&gt;12. Ideal Date&lt;br&gt;13. Flirting Tips&lt;br&gt;14. Relationship Material&lt;br&gt;15. Relationship Fear&lt;br&gt;16. Secret Desire&lt;br&gt;17. Enneagram&lt;br&gt;18. Zodiac&lt;br&gt;3. VERIFIED PROFILES&lt;br&gt;Get verified and meet other verified users using the verified filter. No more catfishes and bots.&lt;br&gt;4. PRACTICE LANGUAGES&lt;br&gt;Make new friends and meet new people around the world. Translate profiles and messages, and send messages in any language with cutting-edge translation.&lt;br&gt;OUR VALUES&lt;br&gt;1. LOVE, KINDNESS, EMPATHY&lt;br&gt;Boo is an accepting, tolerant, and judgment-free space for everyone. Unlock functionalities by being a good person and earning love, our social credit system.&lt;br&gt;2. AUTHENTICITY&lt;br&gt;Be yourself. That’s the only way you’ll attract the right people. Embracing your authentic self starts when you realize that every personality has its flaws, that there are others who share your same personality, and that you are not alone. &lt;br&gt;3. TRANSPARENCY&lt;br&gt;Understand yourself and others like never before in human history. Understand anyone deeply instantly, not 3 weeks, months, or years into a failed relationship. &lt;br&gt;&lt;br&gt;4. EMPOWERMENT&lt;br&gt;Attraction, compatibility, and succeeding in dating and making friends have always been a black box. With personality insight, you are empowered to understand how it all works for yourself, make the right decisions, and set yourself up for success.&lt;br&gt;We were using all the dating apps. It was always the same result–going on dates with people we had no chemistry with. We were exhausted from all the wasted time and effort. We made Boo because we knew there was a better way.&lt;br&gt;Our mission is to create a future in which personality enables our greatest potential, starting with our relationships.&lt;br&gt;We hope you like it,&lt;br&gt;The souls at Boo</t>
  </si>
  <si>
    <t>Boomerang - Cartoons &amp; Movies</t>
  </si>
  <si>
    <t>BOOMERANG packs loads of family-favorite cartoons and movies into one place. From A to Zoinks, watch Scooby-Doo, Looney Tunes, Tom and Jerry, and more.
With BOOMERANG, you can:
- Watch loads of cartoons!
- Stream cartoons on your favorite screens - TV, phone, tablet, computer.
- Get access to timeless classics to entertain the whole family!
BOOMERANG is only accessible in the U.S.
By downloading the app, you agree to the BOOMERANG TERMS OF USE and PRIVACY POLICY.
Boomerang Terms of Use: https://www.boomerang.com/terms
Boomerang Privacy Policy: https://www.boomerang.com/privacy-static.html
Do Not Sell My Personal Information: privacycenter.wb.com/do-not-sell
HOW IT WORKS &amp; CANCELING YOUR PLAN
You don’t need a TV provider to enjoy BOOMERANG! Just download the app and start a FREE 7-DAY TRIAL (new customers only).
Your subscription starts when your trial ends. After your free trial ends, your account will be charged the monthly or annual subscription rate until you cancel. To avoid being charged, cancel at least 24-hours before the end of your free trial or current billing period. There’s no refund or credit for partial monthly or yearly subscription periods.
If you subscribe through the App Store, you can cancel on this device in the iTunes &amp; App Store &gt; Apple ID &gt; Subscriptions.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
  </si>
  <si>
    <t>com.games.bottle</t>
  </si>
  <si>
    <t>Bottle Jump 3D</t>
  </si>
  <si>
    <t>Everyone’s favorite bottle flip challenge is now available on your phone! Make your water bottle flip through all the obstacles in a room and become a flip master! Play Bottle Jump 3D, challenge your friends and have lots of fun!\nIn Bottle Jump 3D, your goal is to finish all levels safe and sound by doing a home flip. Toss your bottle just right so it lands standing up. Be careful! Don’t touch the floor unless you want to crush your bottle.\nThe jumping game controls are super simple. Tap the screen and watch the bottle flip. Tap twice on the screen to jump higher and spin the bottle in the air! Easy to learn, hard to master.\nMake it to the end through obstacles and advance to the next room. The more levels you beat, the cooler your rewards! Will you complete all the bottle flip challenges on the first try?\nCollect as many gold caps as you can to unlock new amazing bottle skins! Milk, coke, poison, and tons of other bottles are waiting for you. Make tiktok videos with stylish flipping bottles! \nPlay one of the best tik tok games online or offline! The fun bottle flipping game requires no WiFi connection so you can play wherever you like.\nAre you tired after a hard day? Bottle Jump 3D is a great way to relieve stress and relax while flipping bottles.\nWhy you’ll love Bottle Jump 3D:\n- Play 200+ fun &amp; challenging levels. Can you complete them all?\n- Enjoy simple &amp; exciting gameplay! You won’t want to stop flipping bottles!\n- Get stress relief. Have a rest playing one of the best relaxing games\n- Interact with level decorations! Use the items around to complete the missions\n- Unlock dozens of cool skins! Collect all the bottles!\nThe bottle challenge has never been so fun! Play Bottle Jump 3D, make your bottle flip over obstacles, and become the flip master!\n=====================\n&lt;strong&gt;COMPANY COMMUNITY:&lt;/strong&gt; \n=====================\nFacebook: https://www.facebook.com/AzurGamesOfficial\nInstagram: https://www.instagram.com/azur_games\nYouTube: https://www.youtube.com/AzurInteractiveGames</t>
  </si>
  <si>
    <t>com.playgendary.bowmasters</t>
  </si>
  <si>
    <t>Bowmasters: Archery Shooting</t>
  </si>
  <si>
    <t>A brand new version of the world-famous multiplayer game with bowmen! See what a hotsy-totsy aim and shoot game Bowmasters has in store for you:\n• 60+ INSANE CHARACTERS from all dimensions absolutely for free!\n• 60+ DIFFERENT WEAPONS for total mayhem, awesome fatalities with rag-doll physics!\n• MULTIPLE GAME MODES. Shoоt birds or fruits down, defeat the enemies in duels and get money for that!\n• ENDLESS REWARDS FOR YOUR SKILLS!\nDon’t miss out on the fun! Be the first to grab it!\nWe Love You! Enjoy!</t>
  </si>
  <si>
    <t>com.supercell.brawlstars</t>
  </si>
  <si>
    <t>Brawl Stars</t>
  </si>
  <si>
    <t>Fast-paced 3v3 multiplayer and battle royale made for mobile! Play with friends or solo across a variety of game modes in under 
three minutes.&lt;br&gt;&lt;br&gt;Unlock and upgrade dozens of Brawlers with powerful Super abilities, Star Powers and Gadgets! Collect unique skins to stand ou
t and show off. Battle in a variety of mysterious locations within the Brawliverse!&lt;br&gt;&lt;br&gt;BATTLE IN MULTIPLE GAME MODES&lt;br&gt;- Gem Grab (3v3): Team u
p and out-strategize the opposing team. Collect and hold 10 gems to win, but get fragged and lose your gems.&lt;br&gt;- Showdown (Solo/Duo): A battle roya
le style fight for survival. Collect power ups for your Brawler. Grab a friend or play solo - be the last Brawler standing in the rowdiest battle ro
yale yet. Winner take all!&lt;br&gt;- Brawl Ball (3v3): It&amp;#39;s a whole new Brawl game! Show off your soccer/football skills and score two goals before t
he other team. There are no red cards here.&lt;br&gt;- Bounty (3v3): Take out opponents to earn stars, but don’t let them pick you off. The squad with the
 most stars wins the match!&lt;br&gt;- Heist (3v3): Protect your team’s safe and try to crack open your opponents’. Navigate the map to sneak, blast and b
low your way clear to the enemies treasure.&lt;br&gt;- Special Events: Limited time special PvE and PvP game modes.&lt;br&gt;- Championship Challenge: Join Braw
l Stars&amp;#39; esports scene with in-game qualifiers!&lt;br&gt;&lt;br&gt;UNLOCK AND UPGRADE BRAWLERS&lt;br&gt;Collect and upgrade a variety of Brawlers with powerful Su
per abilities, Star Powers and Gadgets! Level them up and collect unique skins.&lt;br&gt;&lt;br&gt;BRAWL PASS&lt;br&gt;Complete quests, open Brawl Boxes, earn Gems, p
ins and an exclusive Brawl Pass skin! Fresh content every season.&lt;br&gt;&lt;br&gt;BECOME THE STAR PLAYER&lt;br&gt;Climb the local and regional leaderboards to prov
e you’re the greatest Brawler of them all!&lt;br&gt;&lt;br&gt;CONSTANTLY EVOLVING&lt;br&gt;Look out for new Brawlers, skins, maps, special events and games modes in t
he future.&lt;br&gt;&lt;br&gt;PLEASE NOTE! Brawl Stars is free to download and play, however, some game items can also be purchased for real money. If you don&amp;#
39;t want to use this feature, please disable in-app purchases in your device&amp;#39;s settings. Also, under our Terms of Service and Privacy Policy, y
ou must be at least 9 years of age to play or download Brawl Stars.&lt;br&gt;&lt;br&gt;Features:&lt;br&gt;- Team up for real-time 3v3 battles against players from acr
oss the world&lt;br&gt;- A fast-paced multiplayer battle royale mode made for mobile&lt;br&gt;- Unlock and collect new, powerful Brawlers - each with a signatur
e attack and Super ability&lt;br&gt;- New events and game modes daily&lt;br&gt;- Battle solo or with friends&lt;br&gt;- Climb to the top of the leaderboards in global
 and local rankings &lt;br&gt;- Join or start your own Club with fellow players to share tips and battle together&lt;br&gt;- Customize Brawlers with unlockable 
skins&lt;br&gt;- Player-designed maps offer challenging new terrain to master&lt;br&gt;&lt;br&gt;From the makers of Clash of Clans, Clash Royale and Boom Beach!&lt;br&gt;&lt;b
r&gt;Support:&lt;br&gt;Contact us in-game via Settings &amp;gt; Help and Support — or visit http://help.supercellsupport.com/brawl-stars/en/index.html&lt;br&gt;&lt;br&gt;Pri
vacy Policy: &lt;br&gt;http://supercell.com/en/privacy-policy/&lt;br&gt;&lt;br&gt;Terms of Service:&lt;br&gt;http://supercell.com/en/terms-of-service/&lt;br&gt;&lt;br&gt;Parent’s Guide:&lt;br&gt;http://supercell.com/en/parents/&lt;br&gt;&lt;br&gt;???:&lt;br&gt;https://www.youtube.com/wkbrl</t>
  </si>
  <si>
    <t>ai.mybuddy.talkingflashcards_new</t>
  </si>
  <si>
    <t>Buddy.ai: Fun Learning Games</t>
  </si>
  <si>
    <t>Meet Buddy, the world’s first voice-based AI tutor for kids ages 3-8. Learn first words, ABC’s, numbers, colors, shapes. Buddy offers interactive English lessons with speech practice, fun cartoons, and preschool learning games for kids to make the educational process effective and entertaining.\nThe app’s cutting-edge speech technology lets kids chat with Buddy just like a live person, providing unlimited early learning opportunities. That means your child gets all the 1:1 attention they need to succeed in preschool, kindergarten and beyond! \nBuddy teaches essential communication skills and key early education concepts through a fun mix of cartoons, educational activities and English learning games for kids.\nHe’s already one of the world’s leading educational apps with games for kids:\n • Over a million children learn with Buddy every month\n • 470,000 5-star user reviews\n • TOP 10 App on Kids and Education charts in major countries throughout Latin America and Europe\n • Major awards and nominations including Global EdTech Startup Awards (GESA) London, EnlightEd Madrid, Startup Worldcup San Francisco \n&lt;h2&gt;Ideal for Early Learners&lt;/h2&gt;\nBuddy’s preschool and kindergarten learning games and activities are part of a curriculum carefully designed by an expert team of educators and engineers with Ph.Ds in Education Science, Psychology of Learning, and Computer Science.\nWith Buddy, the best AI tutor, your child will learn the fundamental concepts and skills to succeed in school. \n • Academics — Practice educational building blocks like numbers, shapes, and colors and get a head start on primary school subjects like Reading, Math, Science and Technology, Music and more.\n • Essential communication and memory skills — Boost vocabulary retention, pronunciation, and listening comprehension.\n • Foundational Social Skills — Build speaking confidence and develop the tools needed for social-emotional development.\n&lt;h2&gt;Turn Screen Time Into Learning Time&lt;/h2&gt; \nKids play the Buddy app like their favorite mobile game, thanks to our cool AI tutor, vibrant 3-D graphics, and curated collection of cartoons and cool virtual collectibles. \nParents trust that their child is learning important skills and concepts with every game-based lesson. And since the Buddy app is ad-free, adults can feel comfortable letting kids play (and learn) longer! \n&lt;h2&gt;Great for ESL Students too!&lt;/h2&gt;\nBuddy teaches English for kids  using flashcards, cartoons, videos and/or sound effects. He challenges children to use words and phrases correctly in conversation and helps them improve their pronunciation.\nBuddy’s preschool learning games for kids make English lessons fun and engaging and encourage your toddler’s or child’s interest in learning.\n&lt;h2&gt;All the Tools your Preschooler Needs&lt;/h2&gt;\n • First words, ABC’s, basic English vocabulary and phrases\n • Colors, numbers and shapes\n • Listening comprehension and correct English pronunciation\n • Kids educational games to improve memory and logic\n • Essential tools for different levels and age groups (toddlers to preschool kids)!\nBest of all, the Buddy app lets parents track their child’s progress with weekly reports and learning stats.\n&lt;h2&gt;Start Learning with Buddy Today!&lt;/h2&gt;\n“Buddy.ai: Fun Learning Games for Kids” gives your 3 - 8 year-old child the tools, skills, and confidence they need to excel in their educational journey. The app’s affordable plan options offer a month of learning with our AI tutor for the cost of one live-tutoring session.  0(•‿–)0\n&lt;h2&gt;CONTACTS&lt;/h2&gt;\nFor more information please visit our site:\nhttps://buddy.ai\nAny questions? Email us:\nsupport@mybuddy.ai\n----------\n“Buddy.ai: Fun Learning Games” — Educational app that helps toddlers learn first words, helps kids prepare for school, and boosts communication skills. It offers preschool learning games for kids 3-8 years old, fun cartoons and interactive activities to make the learning process easy and exciting.</t>
  </si>
  <si>
    <t>Budge World - Kids Games 2-7</t>
  </si>
  <si>
    <t>100+ EASY, SAFE &amp; FUN KIDS GAMES FEATURING 19 AWARD WINNING BRANDS INCLUDING:
PAW Patrol • Crayola • Animal Planet • My Little Pony • Barbie • Thomas &amp; Friends • Transformers Rescue Bots • Discovery • Strawberry Shortcake • Caillou • Hello Kitty • Budge Laughter Lab • The Smurfs • Garfield • Care Bears • Miss Hollywood • Hasbro • DC Super Hero Girls
• QUALITY SCREENTIME &amp; TRUSTED BRANDS – Parent approved &amp; Award winning children's brands
• NEW CONTENT REGULARLY - Updated with exclusive content such as new themed games, new characters, stickers, learning activities, and more!
• INSPIRE LEARNING – Practice spelling, counting, and art with exciting educational activities!
• FUN FOR ALL AGES - Games and educational activities for boys and girls aged 2-12. Designed for preschool, kindergarden and elementary school. 
• SAFE &amp; EASY - Easy to play games and No pop-up ads or in-app purchases for subscribers
SUBSCRIPTION DETAILS
Budge World is a subscription service. Subscription to the app gives full access to all the content of the app for as long as the subscription is active. New content added monthly for subscribers. Some content only becomes available as kids progress in the game.
- This app offers monthly subscriptions.
- Payment will be charged to your Apple ID Account at confirmation of purchase
- Users may be offered a free trial of the subscription in accordance with banners inside the app
- One free trial per Apple ID account on new subscriptions only
- If a free trial is offered, users will need to opt-in to a subscription in order to accept the trial period and will have the right to opt-out at any time during the trial period until at least 24 hrs prior to the end of the trial period. Users will be automatically charged after the trial period if they have not opted out at least 24 hrs prior to the end of the trial period
- Any unused portion of a free trial period will be forfeited when the user purchases a subscription
- Subscription automatically renews unless auto-renew is turned off at least 24-hrs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-Like all other Apple subscription apps, Budge World cannot use family sharing to share subscriptions across family members
- If you have any questions or need help, please contact our Customer Support at support@budgestudios.ca
PRIVACY, SAFETY &amp; TERMS OF USE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Downloading and/or using this app is subject to an End-User License Agreement: https://budgestudios.com/en/legal-embed/eula/
Before you download this app, please note that this app may be free to try, but additional content is only available to subscribed users. It may contain advertising from Budge Studios regarding other apps we publish. This app gives users the ability to take and/or create photos in-app that can be saved locally to their devices. These photos are never shared with other users in-app, nor are they shared by Budge Studios with any unaffiliated third-party companies. 
BUDGE STUDIOS, BUDGE, BUDGE WORLD and BUDGERS are trademarks of Budge Studios Inc. All other trademarks featured in this app are the property of their respective owners and used under license by Budge Studios.
BUDGE WORLD © 2016-2022 Budge Studios Inc. All Rights Reserved.</t>
  </si>
  <si>
    <t>com.busuu.android.enc</t>
  </si>
  <si>
    <t>Busuu: Learn &amp; Speak Languages</t>
  </si>
  <si>
    <t>Learn a new language by building confidence from day one. Connect with a supportive community of native speakers for language exchange and real life conversations. Easily see what needs more revision, from pronunciation to writing and learn languages faster.  \nLearn Spanish 🇪🇸, Japanese 🇯🇵, English 🇬🇧, French 🇫🇷, Italian 🇮🇹, Portuguese 🇧🇷, German 🇩🇪, Korean 🇰🇷, Polish 🇵🇱, Russian 🇷🇺, Turkish 🇹🇷, Arabic, Chinese 🇨🇳 &amp; Dutch 🇳🇱. \n★ Google Play – Editor’s Choice ★ \nLEARN LANGUAGES, POWERED BY PEOPLE \nLearn Spanish \nLearn languages to communicate with confidence. Learn Spanish whatever you are beginner or intermediate. Learn Spanish to hold a real life conversation with the support from our community of native speakers, plenty of opportunities to practice writing, reading, listening, and speaking Spanish. Even improve your Spanish pronunciation by audio learning.\nLearn Japanese \nJapanese learning that helps you progress from beginner lessons to a intermediate. Build confidence via language exchange and get feedback from people fluent in the language you’re learning and feel ready for real life conversations\n. Access unique lessons covering real life conversation phrases for hiragana, katakana, kanji and our dedicated manga course. Our Japanese course covers all the skills you need in reading, writing, listening, and speaking. \nChoose from 14 languages \nFrom beginner lessons to intermediate levels, Busuu offers free complete courses designed by experts in 14 different languages. Learn Japanese, French, Arabic, Chinese, Dutch, English, German, Italian, Korean, Polish, Portuguese, Russian, Spanish, and Turkish. Our expertly crafted courses are designed to help people learn languages in a range of difficulties, learn Spanish and French to Chinese and Japanese there are intermediate or beginner lessons for you. \nTRUSTED BY OUR GLOBAL COMMUNITY OF OVER 120 MILLION REGISTERED USERS \n★ Features ★ \nLearn together \nGet feedback on how the language you’re learning is really used in a real life conversation so you can speak like a local, \nConnect with and learn alongside our language exchange community. Grow your confidence for real life conversations even with beginner lessons.\nUp-to-date Course content\nOur courses are regularly updated and include video flashcards with audio learning to make it easier to learn Japanese or Korean or your chosen languages . Plus opportunities to get tips from native speakers to dedicated courses on inclusive French and Korean Hangeul. Get skills in speaking for real life conversations. \nConfident in real life conversations\nWhether you learn languages for business, travel, school, or pleasure,  being able to hold real life conversations are the ultimate goals,  utilize our language exchange community to meet your learning goals with motivating features like daily streaks and regular checkpoint tests. \nFrom comprehension exercises built around real articles from El País for Spanish learning to our new manga-based Japanese learning course. Start a course, benefited from feature like audio learning and flashcards. Get reminders to help you learn languages and get to the intermediate level quicker. \nSmarter revision tools for language learning \nGo over tricky vocab and grammar at your own pace to make real progress as a beginner to intermediate. Whether you’re learning Chinese, Japanese, Spanish or more. Busuu is designed to help you learn languages efficiently while having fun via language exchange.   \nBusuu, a Chegg Service. \n★ Rated excellent by PCMag ★ \nDOWNLOAD NOW TO TRY ONE OF OUR BEGINNERS’ LESSONS FOR FREE \nSubscription is required for full access. Read our terms and conditions: https://www.busuu.com/en/terms \nPrivacy policy: https://www.busuu.com/en/privacy \nNeed some support? \nWe’re here for you in 15 languages: English, French, Spanish, Italian, Portuguese, German, Polish, Russian, Turkish, Arabic, Chinese, Japanese, Korean, Vietnamese &amp; Indonesian.</t>
  </si>
  <si>
    <t>com.alphasquaredtechnologies.calfsc</t>
  </si>
  <si>
    <t>California Firearms Test</t>
  </si>
  <si>
    <t>FSC needed?\nYou may be a seasoned firearm user and you just need your Firearm Safety Certificate. Or you may be a beginner and need not only to pass DOJ written test, but also to feel confident at any Safe Handling Demonstration and to be safe while handling firearms on a day-to-day basis. Anyway, at AlphaSquared Technologies we strongly believe that everyone must know how to use firearms safely. So, we have created this application to help you with all these matters.\nThe application contains 300 questions, which help you to master your knowledge by practicing offline (you don't need an Internet connection) and, thus, utilizing your time better.\nOur research demonstrated that the most effective preparation is achieved when practice tests contain 10 questions. So, the practice tests are formed to contain 10 questions each (but if you want, you can change it in settings).\nFeatures:\n- 300 questions based on Firearm Safety Certificate Study Guide and California Law/Gun Laws in California. IMPORTANT: Questions are going to be even harder than at your written test, so that you will surefire pass your FSC test.\n- Randomly generated quizzes or questions one by one.\n- Quiz capacity is optimized for fastest tuition (can be changed in Settings though).\n- Reviewing included comments for the most complicated/tricky questions\n- Practical advice and weapon handling techniques from the best firearms instructors\n- Safe Handling Demonstration questions\n- Various legal aspects of firearms possession and use\n- Long guns and handguns/pistols test questions \nGood luck with your FSC Test! We will keep fingers crossed for you!</t>
  </si>
  <si>
    <t>Call of Dragons</t>
  </si>
  <si>
    <t>War Pets have arrived in Call of Dragons! Capture ferocious beasts in a vast 3.88m sq km map, and train them up to fight alongside you!\n▶▶ Capture War Pets ◀◀\nSubdue ferocious beasts and deploy them alongside powerful fantasy armies!\n▶▶ Train War Pets ◀◀\nInteract with your War Pet to increase their Affection Level. Strengthen them by feeding them, regenerating them, or inheriting Skills. Your War Pet will be an indespensible member of your forces!\n▶▶ Summon Behemoths ◀◀\nTeam up with your allies to take on gigantic Behemoths, then summon them in combat to dominate the battlefield!\n▶▶ Freedom To Fight ◀◀\nTake advantage of truly 3D terrain to create your strategy, command flying legions to traverse mountains and rivers, and unleash powerful combat skills to lead your allies to victory in huge-scale fantasy warfare!\n*****Game Features*****\n▶▶ Purify War Pets, Then Fight Beside Them ◀◀\nSimple-hearted Bears, stubborn Lizards, aloof Rocs, and mischievous Faedrakes– they're all waiting to become your new best friend! Purify them to bring them under your command, then deploy them alongside vast fantasy armies. Train them up to strengthen their powers and turn your magical companion into a devastating weapon!\n▶▶ Tame, Train, and Summon Behemoths ◀◀\nThe land of Tamaris is infested with Behemoths—giant ancient beasts like Hydras, Thunder Rocs, and mighty and terrifying Dragons. Stand shoulder to shoulder with your allies to bring them to heel, then train them to become your secret weapon. Then, in your hour of need, deploy Behemoths to crush your enemies!\n▶▶ Heal Units for Free ◀◀\nWounded units can be healed automatically without consuming any resources. Wage war, challenge other players, and fight to your heart's content! Enjoy the thrill of the battlefield without worrying about your stockpiles. Your path to conquest begins now!\n▶▶ Countless Fantastic Creatures ◀◀\nThe land of Tamaris is filled with many fantastic races: noble Elves, mighty Orcs, wily Satyrs, wise Treants, majestic Forest Eagles and otherworldly Celestials. Each of these races can join your forces and lead them to victory. Meanwhile, Hydras, Giant Bears, Thunder Rocs and other terrifying creatures lie in wait...\n▶▶ Powerful Hero Skills ◀◀\nAssign mighty heroes to lead your forces, and train them up to use powerful abilities that allow them to turn invisible, charge across the battlefield in an instant, or unleash devastating AoE attacks! Master the battlefield, then strike at a critical moment to turn the tide of battle and claim victory!\n▶ 3D Terrain &amp; Flying Legions ◀◀\nTake advantage of rich and varied 3D terrain to carry out rapid assaults, defend your position, and unleash air raids to crush the enemy with strategy. Deploy flying legions across canyons, deserts, rivers, and mountains to deliver a devastating blow!\n▶▶ Expand, Exploit, Explore, &amp; Exterminate ◀◀\nThe prosperity of the kingdom is in your hands. Upgrade buildings and technologies, train troops, gather resources, expand your territory, and prove that you are worthy to rule Tamaris!\n▶▶ Every Unit Matters ◀◀\nFight as a team! Whether you're charging the front lines, maintaining vital roads, or building defensive barricades, everyone can play their part to run the battlefield like a well-oiled machine—your victory depends on it.\nSUPPORT\nIf you encounter any issues during the game, you can send us feedback via the in-game Customer Service Center.\nCustomer Service Email: callofdragons-service@farlightgames.com</t>
  </si>
  <si>
    <t>com.foursgames.camouflagesniper</t>
  </si>
  <si>
    <t>Camo Sniper</t>
  </si>
  <si>
    <t>If you want to be the best sniper\nKill the camouflage enemies.\nThe enemy is cleverly hiding</t>
  </si>
  <si>
    <t>Camp companion</t>
  </si>
  <si>
    <t>Camp Companion is your ultimate companion for stress-free and unforgettable camping vacations! Even before your departure, our app addresses all your questions and concerns, guiding you through every step of your journey. You can explore details about your campsite, anticipate your arrival, and even get acquainted with the team who will welcome you.
Once on-site, Camp Companion becomes your personal assistant. No more worrying about tedious check-ins: complete it online in a snap. Our entry inventory feature ensures you start your stay with peace of mind, while our incident reporting system ensures a swift response to any issues in your mobile home.
Stay informed about the week's entertainment program and explore all the activities and facilities available at your campsite. Receive notifications about must-attend events and important messages from the team, ensuring you never miss a single opportunity to fully enjoy your vacation.
With Camp Companion, your camping vacation becomes a smooth, enjoyable, and fully immersive experience. Enjoy every moment, knowing you have a reliable companion to guide you every step of the way. Download Camp Companion now and get ready for an unforgettable camping vacation!</t>
  </si>
  <si>
    <t>{ "targetedAge": ["adults"] }</t>
  </si>
  <si>
    <t>com.king.candycrushsaga</t>
  </si>
  <si>
    <t>Candy Crush Saga</t>
  </si>
  <si>
    <t>Master the legendary match 3 puzzle game from King and have a blast! With over a trillion matching levels played, Candy Crush Saga is the popular match 3 puzzle game!\nMatch, pop, and blast candies in this tasty puzzle adventure to progress to the next level and get a sugar blast! Master match 3 puzzles with quick thinking and smart matching moves to be rewarded with sugar bonuses and tasty candy combos.\nSpread jam by matching 3 or more candies in a row and blast your way through the extra sticky puzzles using jelly fishes! Blast jam and chocolate to collect sweet candy juice across thousands of puzzle levels, guaranteed to have you craving more!\nBECOME THE MASTER OF THE CANDY KINGDOM\n- Win thousands of sweet matching puzzles: with new puzzles added every 2 weeks, your sugar fix is never far away!\nWIN CANDYLICIOUS REWARDS\n- Spin the Daily Booster Wheel to receive jelly fishes and other tasty rewards! Master time-limited match 3 challenges to earn boosters and clear the jelly! \nVARIETY OF SUGAR-COATED PUZZLE GAMES\n- Sweet ways to play! Play match 3 game modes and more including Sweet Escape and Clear the Jelly. \n- Level up playing match 3 puzzles that range from easy to hard, accessible online or offline.\nBLAST CANDIES WITH FRIENDS\n- Match and pop candies to get to the top of the leaderboard! Compare scores with friends and find out who’s the match 3 master!\n- Enjoy the sweetest of match 3 puzzle games around! \nIf you want to master and blast even more puzzles, you may also enjoy other games from King: Candy Crush Soda Saga, Farm Heroes Saga, and Pet Rescue Saga.\nCandy Crush Saga is free to play but optional in-game items require payment. You can turn off the payment feature by disabling in-app purchases in your device’s settings.\nBy downloading Candy Crush Saga you agree to our terms of service which can be found at https://king.com/termsAndConditions\nDo not sell my data: King shares your personal information with advertising partners to personalize ads. Learn more at https://king.com/privacyPolicy. If you wish to exercise your Do Not Sell My Data rights, you can do so by contacting us via the in-game help center or by going to https://soporto.king.com/contact</t>
  </si>
  <si>
    <t>com.instructure.candroid</t>
  </si>
  <si>
    <t>Canvas Student</t>
  </si>
  <si>
    <t>Access your Canvas courses on the go with the Canvas Student mobile app! From any device, students can now:\n• View grades and course content\n• Submit assignments\n• Keep track of course work with to do list and calendar\n• Send and receive messages\n• Post to discussions\n• Watch videos\n• Take quizzes\n• Receive push notifications for new grades and course updates, and much more!</t>
  </si>
  <si>
    <t>com.lemon.lvoverseas</t>
  </si>
  <si>
    <t>CapCut - Video Editor</t>
  </si>
  <si>
    <t>CapCut is a free, all-in-one video editing tool. It's packed with everything necessary to create high-quality, visually appealing videos and graphics.\nOffering both app and online version, CapCut satisfies all video production needs. Beyond fundamental video editing, styling and music, it includes advanced features like keyframe animation, buttery smooth slow-motion, smart stabilization,  cloud storage, and multi-member editing - all free of charge.\nCreate stunning, easy to share videos with CapCut's unique features: trending styles, auto captions, text-to-speech, motion tracking, and background remover. Reveal your uniqueness and become a hit on TikTok, YouTube, Instagram, WhatsApp, and Facebook!\nFEATURES(available on both app and online versions):\nBasic Video Editing\n- Trim, split, and merge videos with ease\n- Control video speed, rewind, or play in reverse\n- Infuse life into video clips with dynamic transitions and effects\n- Access unlimited creative video and audio assets\n- Personalize videos with diverse fonts, styles, and text templates\nAdvanced Video Editing\n- Animate videos with keyframe animation\n- Achieve smooth slow-motion effects for your videos\n- Use Chroma key to eliminate specific video colors\n- Layer and splice videos using Picture-in-Picture (PIP)\n- Ensure smooth, steady footage with smart stabilization\nSpecial Features\n- Auto captions: Automate video subtitles with speech recognition\n- Background removal: Automatically exclude people from videos\n- Choose from thousands of templates for quick video output\nTrending Effects &amp; Filters\n- Apply hundreds of trending effects to your videos, including Glitch, Blur, 3D, and more\n- Enhance your videos with cinematic filters and color adjustments\nMusic &amp; Sound Effects\n- Enrich videos with a vast library of music clips and sound effects\n- Sync your favorite TikTok music by signing in\n- Extract audio from video clips and recordings\nEffortless Sharing &amp; Collaboration\n- Chromebook users can edit videos seamlessly with the online version, or use the app for editing on-the-go\n- Export custom resolution videos, including 4K 60fps and smart HDR\n- Adjust format for easy video sharing on TikTok and other platforms\n- Enable online multi-member editing for collaborative video projects\nThe Graphic Design Tool \n- Edit business visuals, commercial graphics, and social media thumbnails with ease\n- Leverage pro-level templates and AI-powered features for graphic design purposes\nCloud Storage\n- Easy backup and storage for various video and audio formats\n- Upgrade your plan for additional storage space, as needed\nCapCut is a free, all-in-one video editing app. It has everything you need to create stunning and high-quality videos. Offering both app and online version, CapCut satisfies all video production needs. Beyond fundamental editing, styling and music, it includes advanced features like keyframe animation, buttery smooth slow-motion, chroma key,  Picture-in-Picture (PIP), and stabilization - all free of charge.\nAny questions about CapCut (Video Maker with Music &amp; Video Editing app)? Please contact us at capcut.support@bytedance.com.\nFacebook: &lt;a href="https://www.google.com/url?q=https%3A%2F%2Fwww.facebook.com%2Fcapcutapp%2F&amp;sa=D&amp;sntz=1&amp;usg=AOvVaw0PlCmdkuFVl33L6xp9BcqD"&gt;CapCut&lt;/a&gt;\nInstagram: &lt;a href="https://www.google.com/url?q=https%3A%2F%2Fwww.instagram.com%2Fcapcutapp%2F&amp;sa=D&amp;sntz=1&amp;usg=AOvVaw1Xwqi_AtMV0lMx16rqTUsK"&gt;CapCut&lt;/a&gt;\nYouTube: &lt;a href="https://www.youtube.com/c/capcutofficial"&gt;CapCut&lt;/a&gt;\nTikTok: &lt;a href="https://www.google.com/url?q=https%3A%2F%2Fwww.tiktok.com%2F%40capcut&amp;sa=D&amp;sntz=1&amp;usg=AOvVaw3MH8p-4MeKx7JRwzqSMiGf"&gt;CapCut&lt;/a&gt;</t>
  </si>
  <si>
    <t>Car Games</t>
  </si>
  <si>
    <t>Play Car Games for the ultimate car driving simulator experience. Feel the rush of driving fast super cars!
Car Games Online is an open world multiplayer driving games.
Parking cars, lean road signs and perform extreme driving with Car Games.
Car Games has the one thing that none of the top racing games offer: freedom.
Explore cities, discover shortcuts, and blaze trails. Or just stop at a traffic light - you know, for the fun of it.
FEATURES
- Over 50 Truck, Pickup, Bus, and Classic Cars to choose from.
- Free roam, drive anywhere and explore an open world ONLINE
- Racing and driving simulator with real players.
- Extreme driving games with multiplayer world.
- Complete missions to earn huge rewards!
- Buy cars, upgrade them, collect them all!
- Push your car to it's limit by challenging the city boss to a race!
- Supports PS and Xbox controllers!
This app contains Auto-Renewable Subscriptions that provides access to unlimited online, unlimited gas, exclusive cars, ad-free experience and more:
• Race Pass Membership/VIP club offered
• 1 week, 1 month or annual subscription available.
• Your subscription will be charged to your iTunes account at confirmation of purchase and will automatically renew (at the stated duration) unless auto-renew is turned off at least 24 hours before the end of the current period
• Account will be charged for renewal within 24-hours prior to the end of the current period
• Subscriptions may be managed by the user and auto-renewal may be turned off by going to the Account Settings in iTunes after purchase
• Any unused portion of a free trial period, if offered, will be forfeited when the user purchases a subscription to that publication, where applicable
• Privacy policy: http://www.cargamesinc.com/privacy-policy
• Terms of use: http://www.cargamesinc.com/terms-of-use</t>
  </si>
  <si>
    <t>com.amayasoft.cars.kids.racing.toddlers.garage.game</t>
  </si>
  <si>
    <t>Car games for kids &amp; toddler</t>
  </si>
  <si>
    <t>New cars, stickers, wheels and other improvements! Now it is much funnier to create unique cars for the race, drive faster than lightning, and cross obstacles on the road!\nWith this exciting app children can enjoy beeping, accelerating and jumping on trampolines as they ride on different vehicles. For some added fun, the game also includes interactive objects on the way for kids to click. Set off on an exciting journey with your friend - racer Raccoon! Ready, set, go!\nFeatures of the app:\n★ Travel to 6 new different locations\n★ Choose from different high-speed cars\n★ Paint or improve your cars in a garage\n★ Paste bright and funny car stickers\n★ Enjoy this easy and fun-to-play game\n★ Listen to the stunning sound effects and music\n★ Delight yourself with the funny cartoon graphics\n★ Play without internet\nThis entertaining game is suitable for kids aged 1 year and above. Let your children learn to be creative, attentive and determined, as they play this game!\nThere are many different activities designed to capture toddlers’ attention as they travel around in fancy cars:\n✓Add improvements like turbo boosters, flashers, sirens, balloons and other accessories\n✓Paint the car in different attractive colors\n✓Draw with brushes or use paint cans - it’s your choice!\n✓Choose wheels for your vehicle - small, large or unusual ones\n✓Decorate the car with stickers and colorful badges\nHave loads of fun with such superb vehicles:\n· Ambulance\n· Police car\n· Fire engine\n· Dump truck\n· Mini van\n· Racing car\n· Yellow duck car\n· Retro car\n· Locomotive\n· Hot dog car\n· Monster truck\n· Sports car and many more!\nThis adventurous car game is simple, exciting, and educative! That’s exactly what kids need!\nWe value your feedback. Did you enjoy this game? Write to us about your experience!</t>
  </si>
  <si>
    <t>com.ccmc.quiz</t>
  </si>
  <si>
    <t>CCM Quiz App</t>
  </si>
  <si>
    <t>Quiz App to help case managers studying for certification, featuring nearly 200 CCMC-authorized questions.\nAre you a professional case manager studying for certification and wanting to test your knowledge base? An experienced case manager who would like to refresh your knowledge?\nIf so, download this Quiz App, the newest resource to help case managers studying for certification, featuring nearly 200 CCMC-authorized questions.\nAvailable on your mobile device, you can conveniently study on the go, testing your knowledge and mastery of essential case management knowledge domains.\nMimicking the question format of the actual exam, you will receive immediate feedback as the app displays the number of correct vs incorrect responses, highlighting potential areas of weakness in case management knowledge domains and available at your fingertips 24/7.\nKey Features:\nNo repeats until you’ve seen all the questions\nAutomatic shuffle so you remember the answer to the question, not just the order of the answers\nGain access to nearly 200 test questions developed by CCMC subject matter experts\nMotivational messaging to reward and encourage continued success\nImmediate notification of correct answer\nQuestions divided into key case management knowledge domains\nTrack your progress to know how many questions remain before you complete your session\nOur system keeps track of your average score and your last score\nDisclaimer:\nPurchase of this product is not required. By purchasing or attending any prep courses or study materials, there is no guarantee you will pass the CCM exam.</t>
  </si>
  <si>
    <t>com.progdigy.cdisplay.free</t>
  </si>
  <si>
    <t>CDisplayEx Comic Reader Lite</t>
  </si>
  <si>
    <t>CDisplayEx is a light, efficient CBR Reader, and it is also the most popular comic book reader. It is able to read all comic book formats (.cbr file, .cbz, .pdf, etc..) and Manga. Everything is designed to give you the best reading experience, it load comic books immediately, reading is fluid and comfortable.\nYou can simply browse through your folders to find and read your comics, but if you need, the management of your library is integrated! simply indicate where your comics are, and the reader will group the comics by series or offer you the next album to read in your collection. An integrated search will allow you to find a volume instantly.\nThe reader also allows you to connect to network shares, preload files on your phone or tablet, and perform searches.</t>
  </si>
  <si>
    <t>com.star.ce5contact</t>
  </si>
  <si>
    <t>CE5 Contact</t>
  </si>
  <si>
    <t>CE5 Contact provides instructions and tools to assist you in making peaceful contact with extraterrestrial civilizations as well as locating others in your area who are interested in making contact.\nThe CE5 protocols were developed by Dr. Steven Greer, one of the world’s foremost authorities on the subject of UFOs, extraterrestrial intelligence and technologies, and initiating peaceful contact with interstellar civilizations. Dr. Greer’s relentless efforts towards the disclosure of classified UFO/ET information have inspired millions of supporters around the world.\nApp features:\n- Official training materials developed by Dr. Greer\n- CE5 Guide, which provides an overview of all topics surrounding CE5\n- CE5 Process, which walks users step-by-step through all aspects of initiating CE5 \n- Built-in networking functionality for finding and messaging others interested in CE5\n- Comprehensive equipment list\n- Extensive library with video, images, audio samples, and meditations\n \nNotes: \n \nFor active use of the app outdoors during CE5 work where connectivity may be limited, CE5 Contact includes offline mode for the CE5 Process section as well as local storage of previously visited pages or played/downloaded content. CE5 Contact 2.0 and later also allows users to manually download tones and meditations from the Library. \n \nCertain sections of the app require an active internet connection, including user sign-up / profile editing, networking, and messaging.</t>
  </si>
  <si>
    <t>com.affinityapps.chispa</t>
  </si>
  <si>
    <t>Chispa: Dating App for Latinos</t>
  </si>
  <si>
    <t>CHISPA is the perfect dating app for single Latina women and single Latino men. Its mission is to create an exclusive community where Latin people can match and make meaningful connections with people who share similar likes and interests.\nCHISPA is easy and fun to match and date with your dream Latina or Latino\n•  Simply scroll through a personalized list of dating profiles.\n•  If you're interested in an attractive single, slide the dating profile to the right to give the person a ‘Like’, or click the 'Heart' icon.\n•  If the feeling is mutual, then you are a match and can start chatting in our app right away.\n• Not interested and looking for a different match? Slide the profile to the left to see the next person who would like to date you, or click the ‘X’ icon.\nAs soon as you join CHISPA, all members can\n• Become a part of CHISPA exclusive community for single Latina women and single Latino men.\n• Like and chat with other available Latin members near you.\n• Customize who and what you look for, make your dating profile even more intriguing.\n• Receive a personalized group of dating profiles to look through every day to find the perfect match!\n• When they like you back, chat and date with other Latin members. Who knows, maybe love is in the air!\nGo Premium and date better\n"• Send 5 Super CHISPAs* per week to stand out from the crowd and let other single people know that you're truly interested. \n"\n• Rewind on people to give them a second chance\n• Boost your dating profile each month to be one of the top dating profiles in your area for 30 minutes\n• Send unlimited likes to other Latin members\n• Have an uninterrupted dating experience with no ads!\nGo Elite and date even better\n• Get all the Premium benefits AND remove the mystery and see who likes you for instant matches!\n\n*A super CHISPA is essentially a super like, it lets someone know that you swiped right on them before they swipe on you and, it highlights your profile to them.</t>
  </si>
  <si>
    <t>air.com.amanitadesign.chuchel.gp</t>
  </si>
  <si>
    <t>CHUCHEL</t>
  </si>
  <si>
    <t>CHUCHEL is a comedy adventure game. Join the hairy hero Chuchel and his rival Kekel in their quest to retrieve the precious cherry and face numerous puzzles and challenges!\nThe reward? Cheerful situational humor, wild music and sounds by the band DVA and dozens of hilarious gags that warm up even the coldest of souls. Plus cherries!</t>
  </si>
  <si>
    <t>com.supercell.clashroyale</t>
  </si>
  <si>
    <t>Clash Royale</t>
  </si>
  <si>
    <t>Enter the Arena! Build your Battle Deck and outsmart the enemy in fast real-time battles. From the creators of CLASH OF CLANS comes a real-time multiplayer battle game starring your favourite Clash characters and more. Start battling against players from around the world!\nBECOME A MASTER OF STRATEGY AND DECK BUILDING\nChoose unique Cards to your Battle Deck and head to the Arena for Battle! \nPlace your Cards right and knock down the enemy King and Princesses from their Towers in a strategic and fast-paced match. \nCOLLECT AND UPGRADE 100+ CARDS\nHog Rider! Collect and upgrade 100+ Cards featuring the Clash of Clans troops, spells and defences you know and love and many others. Win battles and progress to new Arenas to unlock powerful new Cards to your collection!\nBATTLE YOUR WAY TO THE TOP\nBattle your way to the League and Global Tournaments to match against the best players in the world.\nCompete for glory and rewards!\nSEASONAL EVENTS\nUnlock new Seasonal items like Tower Skins, Emotes and powerful Magic Items with the Season Pass and participate in fun Challenges that put your skills to the test!\nJOIN A CLAN AND GO TO WAR\nJoin or form a Clan with other players to share Cards and battle in Clan Wars for BIG rewards! \nSee you in the Arena!\nPLEASE NOTE! Clash Royale is free to download and play, however, some game items can also be purchased for real money. If you do not want to use this feature, please set up password protection for purchases in the settings of your Google Play Store app. Also, under our Terms of Service and Privacy Policy, you must be at least 13 years of age to play or download Clash Royale.\n \nA network connection is also required.\n \nSupport\nAre you having problems? Visit http://supercell.helpshift.com/a/clash-royale/ or http://supr.cl/ClashRoyaleForum or contact us in game by going to Settings &gt; Help and Support.\nPrivacy Policy: \nhttp://supercell.com/en/privacy-policy/\nTerms of Service:\nhttp://supercell.com/en/terms-of-service/\nParent’s Guide:\nhttp://supercell.com/en/parents/</t>
  </si>
  <si>
    <t>com.classdojo.android</t>
  </si>
  <si>
    <t>ClassDojo</t>
  </si>
  <si>
    <t>Ready to build an amazing classroom community?\nClassDojo is a beautiful, safe, and simple communication app for teachers, parents, and students. \n* Teachers can encourage students for any skill, like “Working hard” and “Teamwork”\n* Teachers can bring parents into the classroom experience by sharing photos, videos, and announcements\n* Students can add their classwork easily to their own digital portfolios for their parents to see\n* Teachers can also safely and instantly message with any parent\n* Parents see their child’s updates at home, as well as a stream of photos and videos from school\n* All your favorite teacher tools, like Group Maker and Noise Meter, are now in one place!\nClassDojo helps teachers build a positive classroom culture by encouraging students and communicating with parents.\nClassDojo is free for everyone, and K-12 teachers, parents, students, and school leaders in over 180 countries have joined. It works on all devices, like tablets, phones, computers, and smartboards.\nSee how much people love ClassDojo at: www.classdojo.com/wall-of-love/\nJoin the ClassDojo community today!</t>
  </si>
  <si>
    <t>jp.co.celsys.clipstudiopaint.googleplay</t>
  </si>
  <si>
    <t>Clip Studio Paint</t>
  </si>
  <si>
    <t>Smartphone\nEnjoy all features for 30 hours in a free trial&lt;/font&gt;* that refreshes monthly with no ads!\nTablet\n・Make an account to use all features for 30 days*\n・Up to 3 months free with your first plan\nSubscribe for the time you want to use it. Get all the latest features, materials, and cloud storage (10 GB)!\n*Please note that after your trial, you will need to make an in-app payment to save and export.\n\nDrawing and painting is easy with Clip Studio Paint!\nTry it and see why pros and beginners alike choose Clip Studio Paint.\nCSP’s digital art features will have you drawing better!\nDrawing a character illustration?\nCSP will bring your character to life\n・Create up to 10,000 layers for detailed artwork\n・Pose 3D models to draw at tricky angles\n・Liquify on multiple layers to adjust line art and color at once!\n・Gradient maps offer greater control over your colors\n・Capture difficult hand poses with live video for drawing reference\n・Use the Sub View to import images &amp; sample the colors\n・Share your work on social media - with timelapse feature, too!\n\nWant to try out new ideas and drawing styles?\nLet us inspire you with superpowered drawing tools\n・Download 160,000+ free/premium materials made by other creators, including various textures for brushes\n・Adjust lines with your fingers or stylus, no more undo!\n・Use 3D primitives to create ideas fast for layouts &amp; perspective\n・Customize brush texture, shape, dual brush setting, color mixing, spray effect, and more to make your perfect brush\n\nClip Studio Paint's brush engine, wealth of assets, and helpful features give you full control over your creation!\n・We have the brush for you! Access 50,000+ brushes by artists worldwide (free/premium) on our dedicated Assets store!\n・Enjoy the ability to paint in vectors to scale up your art with no loss in quality\n・28 layer effects to touch up your art\n・Perceptual color mixing so you can blend colors like real paint\n\nEnjoy a traditional feel and use vectors for the perfect drawing!\n・Draw smoother line art with Line Stabilization\n・Draw on vector layers and use control points to fix your lines\n・Lay down flat colors with smart fill tool \n・Draw correct perspective just by snapping your lines to the guides to create amazing backgrounds\n\nGet the most out of CSP:\nWe recommend the device specs below to use advanced features such as 3D tools &amp; edit large files with ease. If you are unsure, try the free trial or contact Support.\n\nClip Studio Paint is also super easy to start drawing with right away!\n・CSP has two drawing modes!\n　Use Simple Mode to get drawing fast!\n　Use Studio mode and use all the features of Clip Studio Paint!\n・Free tutorials on the Clip Studio Paint website &amp; YouTube channel to build your skills\n・Thousands of user Tips available on everything imaginable\n\nBring your comic, manga, or webtoon to life with the app that is loved by pro comic creators\n・Create speech bubbles, frames, and action lines instantly\n・Customize &amp; save character faces and drawing figure body types\n・Add shadows instantly with Shading Assist\n・Preview your webtoon on your smartphone\n・Manage multi-page works in one file (EX)\n\nEven on your current device, you can become an animator!\n・Make anything from GIFs to full-length animations\n・Add sound, camera movements, and tweening\n\n● Recommended Devices + Specifications\nPlease see the following for supported devices.\nhttps://www.clipstudio.net/en/dl/system/#Android\nPlease see the following for information on ChromeBook.\nhttps://www.clipstudio.net/en/dl/system/#Chromebook\nsmartphone plan:\nYou can use the app fully for free for up to 30 hours each month. \nAfter this free period has ended, please purchase a plan to:\n・Save your canvas\n・Export your data in various file formats on Android tablets and Chromebooks\nNote:\n・Clip Studio account needed to buy a plan.\n・To use DeX mode, sign up for any plan besides the smartphone plan.\nTerms of Service\nhttps://www.celsys.com/en/information/csp/</t>
  </si>
  <si>
    <t>com.collectorz.javamobile.android.comics</t>
  </si>
  <si>
    <t>CLZ Comics - comic database</t>
  </si>
  <si>
    <t>Easily catalog your comic collection. Just scan barcodes.\nAutomatic issue details, key info, cover art and creator lists.\nPricing: $19.99 per year. Free 7-day trial.\n** Keep track of your comic collection and your wish list\nAutomatically organize your comics by series and browse lists of all issues you own. \n** Easily add comics to your comic inventory\nThree ways to catalog comic books:\n1. scan barcodes\n2. find a series by title, then checkbox the issues you own\n3. search a specific issue by title and issue number\n** Automatically download issue details, cover art and more\nOur CLZ Core will automatically give you cover art and full comic details, like Series, Issue Nr, Publisher, plot, creator lists, character lists, backdrop art, etc... \n** Automatic key comic information\nCLZ Comics automatically provides key comic information, like first appearances, deaths, cameo appearances, first team appearances, origins, iconic cover art, etc...\n** Edit your comic entries to add personal info\nLike storage box, grade, signed by, purchase date / price / store, notes, etc.. Mark your key comics and enter the key reason (e.g. "first appearance of ...").\nEdit comics one by one or use Edit Multiple for batch editing many comics in one go!\n** Use our CLZ Cloud service to:\n1. Share your app subscription to other mobile devices, without paying again.\n2. Sync your comic library between devices (e.g. your phones and tablets).\n3. View and share your comic collection online, using the CLZ Cloud viewer website.\n4. Always have an online cloud-backup of your comic organizer database.\n5. Sync data to/from our Comic Connect web-based software (separate subscription).\n** View collection totals and charts in the Statistics screen\nTotal comics and series, most recent additions, charts by series, by publisher, by grade, etc..\n** Browse, sort, group and search your comic inventory in many ways\nBrowse your comic collection as a list or as a "cover wall".\nSort by series/issue, date, value, etc.. Group into folders by series, storage box, grade, by creator, etc... Or just use the search box top right.\n** Questions or concerns? Just contact us! *\nWe love to hear your feedback, we are here to help with any problems or concerns, 7 days a week. In the app, tap the menu icon top left, then choose Contact Support.\n\n** Subscription pricing *\nCLZ Comics is a subscription app, costing:\n* $1.99 per month, when paying monthly\nor\n* $19.99 per year, when paying yearly (~ $1.66 per month)\nFor this subscription fee, you get:\n* usage of the app on multiple phones and tablets\n* access to our Core online comic database, for full comic details and cover art \n* access to the key comic info from Core (first appearances, deaths, etc...)\n* access to to our CLZ Cloud system, for syncing between devices, backups and online sharing\n* regular app updates with new features and improvements\n* access to our excellent customer support by email, 7 days a week\nYou can start a 7-day free trial from the app's start-up screen. The free trial automatically continues into the subscription of your choice. You can cancel your subscription anytime.</t>
  </si>
  <si>
    <t>com.rvappstudios.shapes.colors.toddler</t>
  </si>
  <si>
    <t>Color Kids: Coloring Games</t>
  </si>
  <si>
    <t>When you look out the window, what do you see? Colors and shapes, green trees, square windows, a whole world of things to identify! Colors and Shapes is a fun and educational game for preschool children that helps teach object matching and color recognition skills. It's a beautiful world out there. Help your children learn to recognize and draw it!\nColor and Shape focuses on basic tracing, matching, and building skills kindergarten kids need to train. It features a number of unique mini-games designed to increase a child's ability to recognize and match shapes, identify and pair up colours, and even solve puzzles through simple touch screen interactions. It's incredibly easy to use and provides a fun learning environment kids will love.\nColors and Shapes includes the following mini-games: \n1. Painting - Kids love colouring games! Fill in the blank objects with all kinds of fun paint, then identify the objects one by one. A fun way for children to recognize colours and shapes.\n2. Collecting - A fun and challenging game where children tap the correct colored objects and gather them in a basket!\n3. Look-alikes - Match up the different items by picking the ones with the same colour. A challenging but fun way to learn colours and drawing skills.\n4. Matching - Outlines are at the top of the screen, and a handful of shapes are at the bottom. Challenge your kids to match them up!\n5. Tracing - Help your kids trace shapes by following the outline on the screen. Great for teaching shape patterns and recognition.\n6. Building - Drag and drop animated pieces on the screen to create a shape in the middle.\nColors &amp; Shapes - Learn Coloring For Toddler Kids is a great learning experience for toddlers, preschoolers, kindergarteners, and children of all ages. Parents will appreciate the customizable difficulty settings. Kids will have a great time learning to recognize different colors and shapes, completing all of the mini-games, and earning sticker rewards!\nBest of all, Colors and Shapes is absolutely free! No annoying third party ads, no in-app purchases, just pure educational fun for you and your family.\nNote to Parents:\nWhen creating Colors and Shapes, we wanted to create the most entertaining and educational game possible for both parents and their children. We're parents ourselves, and we know how frustrating intrusive third party ads and in-app purchases can be. That's why we decided to release this game for free. You and your child can enjoy an uninterrupted learning experience without having to worry about micro-transactions and the like. Just sit down and start learning. It's exactly the sort of educational experience we want for our children, which is why we know your family will love it, too!\nBest wishes from the parents at RV AppStudios</t>
  </si>
  <si>
    <t>com.rvappstudios.kids.coloring.book.color.painting</t>
  </si>
  <si>
    <t>Coloring Games: Color &amp; Paint</t>
  </si>
  <si>
    <t>Kids love fun coloring games, and this Coloring Game is one of the best free coloring book and painting apps for children!\nColoring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they're bound to have fun with this free coloring game!\nColoring Games was built specifically for children. It has an easy to understand interface kids as young as one year old can use. They'll have fun using the drawing, painting, and learning games at their disposal, while parents can watch the looks of joy on their faces as they color in the pages with a wide variety of paints.\nThere are a ton of coloring mini-games to play in Coloring Games, including:\n1. Fun Paint - Tap to fill in the blank coloring book pages with a dozen bright and fun colors!\n2. Color Fill - Use a wider variety of colors and options to paint the pictures, including stickers, glitter, crayons, and cute patterns.\n3. Drawing - Draw on a blank slate with a full palette of colors ready to go.\n4. Glow Pen - Paint with neon colors on a dark background. A fun way to create unique artwork!\n5. Number Paint - Color-by-numbers to fill in an amazing picture, one paint shade at a time!\nColoring Games comes with a number of features that help adults monitor their child's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kids.\nPreschoolers, toddlers, families, and boys and girls of all ages will love the simple but engaging fun of Coloring Games. It's easy to start coloring with just a few taps on the screen, and maybe your child will create a miniature masterpiece!\nNote to parents:\nWhen creating this game, our goal was to craft a unique and fun experience perfectly designed for children. We're parents ourselves, and we know how ads and paywalls can get in the way of families enjoying playtime together.\nColoring Games is completely free. You won't find any in-app purchases or third party advertisements, just a great coloring book app you can play with your children. We don't want our kids consuming hundreds of ads while they learn, and we think other parents agree with that, as well!\nThank you for taking the time to experience fun learning and coloring apps with your children. Spread the word so more parents can share wholesome entertainment with their families, too!\nBest wishes from the parents at RV AppStudios</t>
  </si>
  <si>
    <t>jp.co.amutus.comicle.mangaapp</t>
  </si>
  <si>
    <t>Comicle Manga: Manhwa &amp; Manga</t>
  </si>
  <si>
    <t>Comicle is a comic app that enables you to read Japanese, Korean, and Chinese manga and original comics.\nIt offers a wide selection of contents! Simply wait a bit, and you'll have access to numerous free comics!\nWe have a continuous stream of new titles coming your way!\n■ Genres of manga and vertical scroll comics\nCurrently featuring works that have been dramatized for TV in Japan and original works that have become big hits in Japan!\nJapanese manga, Korean manhwa, Chinese manhua! Genres include fantasy, romance, BL, Isekai etc.\n◆ Recommended for those interested in:\nComic &amp; manga apps that allow you to read for free if you wait.\nFantasy comics such as Isekai manga.\nLooking for digital comic books to read English, Japanese, Korean and Chinese manga.\nUsing a comic book app that allows you to read both fantasy comics like Isekai manga and romance manga.\nJapanese manga, so you're looking for a Japanese manga app.\nReading an interesting English comic on a comic app rather than watching cartoon-like anime.\nUsing a Japanese comic app that offers content in English.\nGirl manga on romance manga app.\nUsing Japanese comics app in conjunction with Chinese comic apps.\nRelying on having a manga app rather than a web manga when you're on the go.\nReading a lot of Chinese manhua, so you want a manhua app that has Chinese manhua on it.\nA comic app that allows you to read comics &amp; manga for free.\nReading Japanese manga, Korean manhwa &amp; Chinese manhua.\n◆ Recommended for those who wish to:\nTry reading original manga with free manga apps.\nRead romance, shoujo manga or yaoi and are looking for a manga reader app to enjoy reading these manga.\nFind manga that you can get into with free manga apps.\nRead Isekai Japanese manga among many interesting Japanese manga.\nSpend your days off reading manhua and watching anime.\nRead manhua often as you enjoy reading manhua.\nUse a manga app that has a lot of Japanese and Chinese manga.\nRead a lot of Isekai manga because you like Isekai reincarnation stories.\nHave manhua for a long time.\nLook for a romance comic app that has original romance manga.\nRead BL manga with romance manga apps.\nExperience reading English graphic novel.\nUse a free manga app that is easy to read.\nRead both Japanese comic and Chinese comic in English.\nUse a manga viewer app that includes free manga.\nRead manhua on the smartphone.\nUse a manga reader app that allows you to read BL manga in English.\nExperience reading graphic novels.\nHave a romance comic app where you can read romance comic in your free time.\nRead a graphic novels.\nTry to read Chinese manga that you have never read before for free.\nRead Chinese manga and Japanese manga with a romance manga app.\nUse a manga reader app that has a lot of Isekai titles.\nRead Japanese comic and Chinese comic with anime-like illustrations.\nEnjoy spectacular manhua with manhua apps.\nUse a manga app that is written in English, apart from Japanese comic or manga apps that are written in Japanese.\nTry out various comics on popular manga viewer apps.\nRead easy-to-read manhua.\nTry to read anime manga, but you would still prefer original manga.\nRead BL manga on romance comic.\nFind your favorite anime manga in a manga app.\nUse a manga reader app that has a lot of romance manga to read.\nBe able to read manga you like with free manga apps during your free time.\nUse a manga browser app that allows you to read Japanese manga and Chinese manga in English.\nRead more Japanese romance manga that spurs excitement.\nUse a free manga app that allows you to read both BL and GL manga.\nRead manhua in one go with a manga browser app.\nHave a romance comic app that has a lot of romance manga!\nExperience the world of Isekai fantasy, such as Isekai reincarnation.\nRead a romance comic that makes your heart flutter.\nLook for an app that allows you to read Isekai manga because you like Isekai reincarnation manga.\nTerms of Service: https://comicle.com/terms.html\nPrivacy Policy: https://comicle.com/privacy.html</t>
  </si>
  <si>
    <t>com.viewer.comicscreen</t>
  </si>
  <si>
    <t>ComicScreen - PDF, ComicReader</t>
  </si>
  <si>
    <t>1. Support compressed files/type : zip, rar, cbz, cbr, pdf\n2. Support Images : jpg, png, gif, bmp, tiff, webp, avif\n3. key functions\n- Folder, File Explorer (Search, Rename, Delete)\n- usb-otg drive support\n- smb, ftp network\n- Drag &amp; Drop (file, folder, etc)\n- See list images in folders.\n- Smooth image scrolling\n- Bookmark preview\n- zip file quick view\n- Page move preview\n- Horizontal view mode (2 pages)\n- Vertical view mode (1 page)\n- Automatic page resort\n- Support chapter Drawer, if a folder in zip file.\n- Cut margin\n- Page move by hardware key\nFunctions for easy management and display of images.\n(no images, compressed file in this app)</t>
  </si>
  <si>
    <t>Construction Truck Games Kids</t>
  </si>
  <si>
    <t>Create from the ground up! Build your own vehicles through exciting puzzles, then refuel, clean them up and build houses, playgrounds, bridges and many other serious structures. 
Get the kids’ brains working and let them immerse themselves in building their own cities, constructing homes and being the virtual engineers of their own, custom-built environments. The only limit to what they can build is the size of their imagination.
See the construction vehicles like tractors, trucks, cranes and pick-ups spring into action and build a world of fun, excitement and creativity. Your kids will marvel at everything they can accomplish, just with a few clever clicks, swipes, fast fingers and constructive know-how. 
In this fast-paced, fun Construction Truck Kids’ game, children are the drivers, architects, builders, decorators and masters of their worlds – made entirely with their own ingenuity and brainpower. They can start small – in the garden, in a home or with a bridge – and move on to building entire cities of their very own. 
In the world of this unique, crafty construction game, there is no limit to how much the kids can let their imagination run wild. Give them the freedom to explore, grow their reasoning and cognitive skills and have a whole lot of fun while they do it. The sky (or skyscraper) is the limit. 
So, let them fill up with fuel and start the ride. Load up the trucks, mix the cement, move, motor and get going on creating their imaginative cities of tomorrow. It really is all up to them!
Growing kids need all the stimulation they can get, and they hate being bored. This game will keep them glued to their screens, building, learning and being entertained all at once. A world of construction, fun and creativity awaits!
Adventure Activities:
- Lots of construction vehicles and trucks to work with
- Learning activities include building houses, playgrounds, bridges and cities
- Various activities allow the kids to build their own environments
- Kids step into the driver’s seat of their own imaginary world, helping them develop in the real world as they go</t>
  </si>
  <si>
    <t>com.block.craft.cell.city.master.monster</t>
  </si>
  <si>
    <t>Craft Box Game Tree</t>
  </si>
  <si>
    <t>Craft Box Game Tree is a building simulator in clicker format where you can create stunning block houses that will become not only your cozy base, but also a real architectural masterpiece!\nCraft Box Game Tree is a 3D game in a open Block World game, which allow you to build everything in a 3D environment.\nThis Exploration game contains a large number of different blocks which you can craft your world.\nPlace and break blocks, build a house, a planting farming, an animal farm, chop trees, craft items, gather resources, go fishing, ride an ostrich, milk cows, battle monsters, dig and explore the secrets of a random underground, try to survive! The deeper you go, harder it gets! The game has creative and survival modes, offline, but also supports local multiplayer.\nLet's explore a creativity space, where everything is made of blocks and the only limit is your imagination.</t>
  </si>
  <si>
    <t>Crayola Create and Play</t>
  </si>
  <si>
    <t>Explore dozens of art, coloring, and educational activities with Crayola Create and Play, the official Crayola app for curious kids to learn through fun, creative play!
Kids are empowered to explore and customize Crayola’s colorful world filled with 30+ family-friendly, developmentally-appropriate creative learning games. The app provides endless hours of productive play in a safe, supportive, and parent and teacher-approved environment for children to develop self-expression, artistic independence, and confidence. Get unlimited access with your 7-day free trial. Cancel anytime.
SPARK IMAGINATION WITH ART, COLORING &amp; DRAWING ACTIVITIES
• Explore unlimited coloring pages for your little artist 
• Create pixel art unicorns, dogs, cats, dinosaurs, and pets
• Spark bright ideas with glow art
• Craft and customize dinosaurs, rocket ships, and other 3D designs 
ENCOURAGE CRITICAL THINKING &amp; LEARN EDUCATIONAL CLASSROOM SKILLS
• Inspired by STEAM and STEM education techniques, kids can learn through creativity
• Basic coding exercises help your child grasp complex concepts in science and math
• Practice spelling, number recognition, creative problem-solving, and fine motor skills
• Kids can solve puzzles they create from their own art!
CREATE DIGITAL MASTERPIECES WITH CRAYOLA ART TOOLS
• Use digital Crayola art tools and crayons to color, draw, paint, stamp, sticker, glitter, and create
• Encourage creativity with coloring and drawing for kids, featuring unlimited possibilities 
PRACTICE KINDNESS &amp; EMPATHY BY CARING FOR PETS
• Hatch, design, color, and interact with personalized pets
• Combine coloring with practicing empathy through pet care like washing and feeding 
PARENT &amp; TEACHER APPROVED ART APP
• Designed to encourage kids' creative growth and align with age-appropriate child development milestones
• COPPA and PRIVO certified, and GDPR compliant so you can be sure the app is safe for the whole family
• Play with your children to watch them grow and learn
NEW KIDS GAMES &amp; ART ACTIVITIES MONTHLY
• For toddlers, preschool age, pre- kindergarten age, and young children
• Ever-evolving content updates to keep kids inspired
JOIN PARENTS WHO LOVE OUR APP!
"The best kids app out there! Educational, creative and fun! Well worth an annual pass." - Jen, Mom of preschool girl
"We are in love with this app! So many exciting games, excellent graphics, fun coloring pages, and runs smoothly! We love all the updates and events! It has helped him learn his colors and letters, and improved his fine motor skills and technology skills. I’m a former teacher and I approve!” - Lisa, Mom of toddler boy
WHY SUBSCRIBE?
Unlock full access to all kids coloring and drawing games, new educational activities and features, and monthly content updates! Each activity and game is developed to achieve our mission to help parents and educators raise inspired kids. Content updates stay relevant with your child as they grow, to foster artistic expression and development over time.
SUBSCRIPTION DETAILS
Yearly subscriptions are charged once per year. Subscriptions are charged at the beginning of the current period and auto-renewed 24 hours before the next period. All subscriptions include a 7-day free trial. Cancel anytime.
• Payment will be charged to iTunes Account at time of purchase
• Subscription automatically renews unless auto-renew is turned off at least 24-hours before the end of the current period
• Account will be charged for renewal within 24-hours prior to the end of the current period
• With a 7-day free trial, your account is charged on the 7th day for the period which will begin on the 8th day 
• Subscriptions may be managed by the user and auto-renewal may be turned off by going to the user's Account Settings
Privacy Policy: www.crayolacreateandplay.com/privacy
Terms of Service: www.crayola.com/app-terms-of-use
Support: support@createandplay.zendesk.com</t>
  </si>
  <si>
    <t>net.thesimplest.managecreditcardinstantly</t>
  </si>
  <si>
    <t>Credit Card Manager Pro</t>
  </si>
  <si>
    <t>Take control of your credit cards with this offline credit card manager (no need to create account or login online).\nThis credit card manager arranges your credit card information in a simple way and reminds you of important due dates. Optionally you can record transactions to keep track of your credit card usage.\nFeatures:\n- Simple design\n- Ad-free\n- Works offline\n- Due date reminders\n- Record transactions\n- Statement/outstanding balance estimation\n- Mark payment as settled\n- Shows statement/due/next due/cut off dates\n- Sort cards by longest interest-free period\n- Annual fee waiver reminder\n- Quickly add a card transaction from an SMS\n- Backup/Restore to Dropbox/Google Drive\n- No need to worry about online account being hacked\n- Attach photos in transactions [Pro feature]\n- Add/edit categories [Pro feature]\n- Personalized currency symbol [Pro feature]\n- Pattern lock [Pro feature]\n- Add recurring transactions [Pro feature]\n- Reconcile mode [Pro feature]\n- Monitor credit limit [Pro feature]\n- Compare interest rates [Pro feature]\nThis credit card manager is made with the user in mind.\nQuick demo: https://www.youtube.com/watch?v=QDYvxXIjdY4\nNote: As the credit card manager works totally offline, the information presented depends solely on the information provided. If you want to see how much is charged per card you'll have to manually enter and update each transactions just like any expense manager.</t>
  </si>
  <si>
    <t>com.creditonebank.mobile</t>
  </si>
  <si>
    <t>Credit One Bank Mobile</t>
  </si>
  <si>
    <t>Meet your card’s perfect companion! Manage your accounts, activate a new card, view statements, plus so much more.\nThe Security You Expect\n• Sign in quickly and securely with Fingerprint.\n• Set customized fraud alerts, transaction and balance notifications, and more.\nGet Rewarded\n• Know as soon as you’re eligible for a new account or credit line increase, and accept it right in the app.\n• Keep track of the cash back rewards or points you’ve earned with your card.\nPay Your Way:\n• Quickly schedule payments anytime.\n• Turn on AutoPay and have one less task to check off each month.\n• Add your card to Google Pay for convenient payments online or in-store.\nKnow Where Your Credit Stands\n• Track your monthly credit score for free.\n• See what’s contributing to your score with your free monthly credit report. \nWherever You Go, We’re There Too\n• Use Quick View to quickly check your balance or make a payment - no need to sign in!\n• Get easy access to help and support when you need it.</t>
  </si>
  <si>
    <t>com.dancing.smash.hop.game.tiles.beat.piano.surfer</t>
  </si>
  <si>
    <t>Cyber Surfer</t>
  </si>
  <si>
    <t>Become a cyberpunk knight and experience different musical fun with your skateboard and lightsaber!🏄\nIn Cyber Surfer, you can experience the music of different styles and different singers just like:  Pop, Rap, EDM, Rock, JPOP, KPOP...Imagine Dragons, Justin Bieber, LiSA, BLACKPINK &amp; BTS，FNF playlist and any song saved on your phone.\n【How to play】\n- Move your finger to control the surfer moving from side to side.\n- Hit the ring of the same color as you\n- Colors may be changed sometimes!\n【Game features】\n- Cyberpunk style music game😎\n- Various song styles including both global hit songs and your favorite independent music. 🥰\n- Change weapons and equipment to catch higher scores 🥺\n- Smashing experience with fun and delight. 😍\n- More surprises waiting for you! 😉\n【Access VIP Features now!】\n- No Ads. No Disturb.\n- Unlock 200+ hottest songs\n- Free Revives. Nonstop playing. "\nIf you love music, you love it.\nDownload now!!!\nIf any producer or label has an issue with any of the music used in the game, please send email to us and it will be deleted immediately if necessary (this includes the images used).\nContact us:\nAre you having problems? Send an email to contact@badsnowball.com</t>
  </si>
  <si>
    <t>{"targetedAge": ["teens", "children"]}</t>
  </si>
  <si>
    <t>org.pbskids.dtigplayhomeuni</t>
  </si>
  <si>
    <t>Daniel Tiger: Play at Home</t>
  </si>
  <si>
    <t>Play and learn with Daniel Tiger’s Play at Home as your child explores bedtime and bathroom routines, pretend-play doctor games, and more!\nPlay games and learn Daniel’s everyday routines and experiences to help children learn about their world. You’ll have fun with your child as you talk, listen and play at home together as part of your child’s distance learning. Help your child learn about healthy habits and routines. \nDaniel Tiger’s Play at Home sends your child exploring with Daniel Tiger, from the PBS KIDS show “Daniel Tiger’s Neighborhood.” Children can play mini-games and explore learning activities, complete with songs about daily routines.\nPLAY AT HOME WITH DANIEL TIGER FEATURES:\nKids Learning Games\n- Six mini-games that teach children about everyday activities and routines.\n- Pretend play and fun, interactive games help your children learn and grow.\nPlay Date with Daniel Tiger\n- Create and play stories with Daniel Tiger from “Daniel Tiger’s Neighborhood.”\n- Songs for kids from the show can be listened to on the app.\nCHILDRENS GAMES:\nSticker Book - ** NEW **\n- Sticker book games help children have fun making up their own stories.\n- Create with dozens of stickers in Daniel’s house and Neighborhood.\nFish Tank Games - ** NEW **\n- The fish tank game lets children feed and interact with Daniel’s pet fish.\n- Children learn responsibility while taking care of pets.\nDoctor Games\n- Play doctor games with Daniel Tiger using doctor instruments.\n- Doctor games with Daniel Tiger can make it more comfortable when it's your child’s turn to be the patient.\nBedtime Routines\n- Help Daniel Tiger get ready to go to sleep.\n- Bedtime games help children think about their own bedtime routines and learn things to help them at bedtime.\nBathroom Routines\n- Learn bathroom routines like washing, brushing and flushing with Daniel Tiger.\n- Help children create their own bathroom routines.\nFeel the Music\n- Explore music to express emotions and feelings.\n- Listen to music that shows your child how to express different feelings like happy, sad and mad.\nPlay and pretend with Daniel Tiger to teach your child important activities and routines like potty training and more. Download Daniel Tiger’s Play at Home today.\nAbout PBS KIDS\nThis educational app is part of the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programs.\nPrivacy\nAcross all media platforms, PBS KIDS is committed to creating a safe and secure environment for children and families and being transparent about what information is collected from users. To learn more about PBS KIDS’ privacy policy, visit pbskids.org/privacy.\n\nCredits:\nBedtime, Bathroom and Doctor were originally designed by Schell Games for PBS KIDS.\nThe Daniel Tiger App was developed by Cloud Kid in partnership with PBS KIDS and Fred Rogers Productions.</t>
  </si>
  <si>
    <t>com.dashtoon.app</t>
  </si>
  <si>
    <t>Dashtoon: Comics &amp; Manga</t>
  </si>
  <si>
    <t>We at Dashtoon are curating the best stories across the globe and visualising them into comics and graphic novels. Discover dazzling universes, soaring beyond superheroes and clichés! A realm awaits. It’s as if Manga creators and American directors teamed up to craft spellbinding comics. Brace yourself for mind-blowing diversity!\nBinge-read top-trending series, each transporting you to unique realms beyond imagination. Uncover mysteries, experience wonder, and find the story you love, waiting just a click away.\nWhether you crave love tales, heart-pounding adventures, or the thrill of the in-between, every manga enthusiast will find their uninterrupted narrative fix, with a new episode per comic every week.\nVenture into the vibrant world of globalised manga and manhwa, filled with captivating plots and stunning graphics. Newbie or seasoned reader, Dashtoon satisfies your quest for adventure, curiosity, passion, and more.\n\nExperience the joy of endless binge-reading. We globalize manga and manhwa, making them fun and accessible. So, sit back, relax, and let our comics transport you to a universe of boundless discovery. \nYou're one click away from unearthing the next Naruto, One Piece, or Pokemon sensation! Join us on our quest to unleash the next groundbreaking Anime franchise upon the world!</t>
  </si>
  <si>
    <t>com.mason.wooplus</t>
  </si>
  <si>
    <t>Dating App for Curvy - WooPlus</t>
  </si>
  <si>
    <t>Featured on BBC, Forbes, Google Play &amp; the App Store!\nWooPlus is the ultimate plus size &amp; BBW dating app to find dates, chat, meet new people, and make friends, with no body shaming. \nJoin over 9 million users in this vibrant community to match, find friends (or bff), chat &amp; date effortlessly to start your dating journey!\n🌟  "Let's mark WooPlus as a win for body positivity." - Bustle\nWooPlus is a free dating app to chat with plus size singles and meet people nearby who appreciate curvy bodies you can't find on other dating apps.  As the best BBW dating app, WooPlus is also your chubby friend finder, playing the cupid for those who respect plus size ladies to match and date local singles.\n💕 Download now!\n✨ Join for FREE: The best online dating site for big, beautiful women (BBW) &amp; big and tall individuals.\n🗨️ Instant CHAT: Add chat with a simple "Say Hi" &amp; chat with girls right away! \n🎉 FUN Experience: Flaunt your personality and showcase your rizz through video features, boosting your dating game.\n👍 REAL Profiles: All profiles are professionally checked to block bots and scammers. \n🤗 Inclusive VIBES: Make new friends near you, meet strangers, chat and date local plus size singles, expanding your social circle.\n👩‍❤️‍👨 Female FRIENDLY: Confident to meet new friends &amp; celebrate full-figured beauty.\n🎖️ Curvy Ally: An exclusive badge for men appreciating and respecting curvy women, putting ladies in control over online dating chat.\n🚫 Ad-Free Experience: Focus on what matters - enjoy your dating!\n💖 Ready to Meet Your Love?\nWooPlus welcomes adults from the US, UK, Canada, Australia, Germany, and internationally dating with curvy girls, super-size big beautiful women (SSBBW), and chubby guys rooted in respect. Our inclusive dating app champions diversity – whether you're black, Latino, Asian, interracial, or LGBTQ+ (lesbian, gay, bisexual).\n👏  Real Social Buzz\n🌟  "WooPlus is a safe and comfortable space to let love in." - BBC\n🌟  "WooPlus wants to end the 'marginalization of people with atypical bodies'" - PEOPLE\n🌟  "Plus-size dating app WooPlus will now ban 'fat-shaming fools'"- YAHOO\n🌟  "WooPlus, hailed as an answer to Tinder for the bigger and rounder female population." - MIRROR\nWooPlus isn't just a dating app; it's a revolutionary platform, that cultivating connections beyond superficial judgments. We champion diversity and inclusivity, celebrating the beauty of all body types. WooPlus dating app is to create a space where every individual feels valued, respected, and empowered.\n👉 FREE to download and use! Why not try it now?\n📲 Stay connected on social media: @wooplus_dating (Instagram, TikTok)\n📜 Terms of Service: https://www.wooplus.com/terms\n🔐 Privacy Policy: https://www.wooplus.com/privacy\n💡 Dating Tips: https://www.wooplus.com/bbwdating</t>
  </si>
  <si>
    <t>com.hubx.imagination</t>
  </si>
  <si>
    <t>DaVinci - AI Image Generator</t>
  </si>
  <si>
    <t>Transform your words and images into stunning AI generated art! All you need to do is enter a prompt, pick an art style - and watch DaVinci AI bring your idea to life in seconds!\n \nDaVinci is a state-of-the-art AI Image Generator app. Using the latest artificial intelligence technology, it can create unique artworks, photos, and images based solely on your descriptions. \n \nHere are some cool things you can ask DaVinci AI to paint for you:\nDigital Artworks\nTattoo Designs\nLogo Designs\nT-shirt Designs \nHyper-realistic AI-generated photos\nAI-generated avatars of you\n... and much more!" \n \n✨Key Features \n► AI Art Generator \nOur AI art generator, trained with millions of images from the web, allows you to craft unique and captivating art drawings in seconds. Simply type in your text or upload a photo to start generating AI-generated art.\n \n► Pick from a variety of art styles \nDaVinci AI Image Generator offers a variety of art styles to choose from. Experiment with different styles, from cartoon-like pencil sketches to mind-blowing photorealism, and discover the one that best transforms your vision into stunning AI art.\n \n► Create unique artwork for your home or room.\nLooking for the perfect artwork for your room or home? Describe your idea to AI Art Generator, and it will craft a one-of-a-kind artwork tailored just for you. If you love the result, you can download it in high resolution and have it printed to proudly display in your home. \n \n► AI Tattoo Generator\nWith DaVinci AI, you can generate unique tattoo designs within seconds. Simply type in your idea, and let our powerful AI art generator work its magic. The AI tattoo generator feature produces amazing and one-of-a-kind tattoo designs. Our tattoo maker can bring your ideas to life and inspire you to create distinctive tattoo designs.\n► AI Logo Generator\nAI Logo Generator feature can create professional logos within seconds. Obtain a high-quality logo for your business without any outside help. Simply enter the name of your business describe your design needs and voila your professional logo is ready. Easily craft professional AI logos with the AI Logo Generator app.\n► AI Image Generator\nThe AI Image Generator feature can produce hyper-realistic, high-resolution photos and images from your prompts. You'll be amazed at how lifelike and realistic the AI-generated photos appear.\n \n► AI Avatar Generator\nCreate extraordinary avatar versions of yourself with the latest artificial intelligence technology. Simply upload your photos, select your desired styles, and watch DaVinci work its magic. Transform into a soccer player, an astronaut, or explore dozens of other styles. With AI Avatar Generator feature the choice is entirely yours. \n \n► Share your Creations &amp; Go Viral\nIf you've created something you love using DaVinci’s powerful AI-art generator, you can directly share your masterpieces from the app to other platforms like WhatsApp, Facebook, Instagram, and more.\n \nCreating AI-generated art has become effortless and readily accessible from mobile devices.\nSimilar to popular tools like Midjourney, Dall-e, Stable Diffusion and AI Mirror, our AI Art Generator is backed by the latest artificial intelligence to transform your written prompts into art. No brushes, pencils, or art supplies are needed to craft stunning art now; only your imagination. Sit back and let DaVinci AI become the artist behind your vision!\n \nWe value your feedback! If you have suggestions or feedback to make DaVinci AI better, we'd love to hear from you. Don't hesitate to contact us at support@davinci.ai</t>
  </si>
  <si>
    <t>com.wb.goog.dcuniverse</t>
  </si>
  <si>
    <t>DC UNIVERSE INFINITE</t>
  </si>
  <si>
    <t>DC UNIVERSE INFINITE is a fan-first, premium digital comic subscription service featuring the largest collection of DC comics anywhere!\nFans can dive in to over 25,000 comic books and graphic novels from DC, Vertigo, DC Black Label and Milestone Media with our newly enhanced digital comic reader.\nFollow your favorite heroes like Wonder Woman, Batman, Superman and Aquaman through curated collections and key storylines like Flashpoint and Dark Nights: Metal. Save collections, favorites and custom lists in our new MyDC library and download issues for unlimited offline reading.\nExisting DC Universe subscribers will not need to create a new account, as their DC Universe login will be transferred to DC UNIVERSE INFINITE.\nJoin with a 7-day free trial. After your free trial ends, your subscription automatically renews. You can cancel at any time. To avoid monthly or annual recurring charges of your subscription fee (which may include local tax depending on your location), you must cancel before the end of your free trial or current billing period. There are no refunds once your subscription term starts.\nBy downloading the app, you agree to the DC UNIVERSE INFINITE Terms of Use and Privacy Policy (New). \nAd Choices: policies.warnerbros.com/privacy/en-us/#adchoices\nTerms of Use: policies.warnerbros.com/terms/en-us\nDo Not Sell My Personal Information: privacycenter.wb.com/do-not-sell\nPrivacy Policy: https://www.warnermediaprivacy.com/policycenter/b2c/WME/</t>
  </si>
  <si>
    <t>com.desktop.garden</t>
  </si>
  <si>
    <t>Desktop Garden</t>
  </si>
  <si>
    <t>If you want to experience planting green plants on your phone, you really need an electronic garden. Download now to start planting plants.\nFunction introduction:\n18 types of plants can be planted;\n2. Flowers and fruits have a probability of producing rare color schemes;\n3. Taking good care of plants, such as watering and deworming, can help them grow healthily;\n4. Plants can be added as widgets.</t>
  </si>
  <si>
    <t>Dino Fun - Games for kids</t>
  </si>
  <si>
    <t>Unleash Your Child's Learning Potential with 66 AD-Free Games! Play, Color, Cook, Solve Puzzles, and Learn ABCs, Math, Words, Coding, and Geography with Adorable Dino Pets! Free Up Your Time, and Focus Your Child's Mind with Dino Fun!
Features
1. Play with 8 amazing dinosaurs
2. Learn interesting facts about these fascinating creatures
3. Delight the dinosaurs with surprise gifts and feed them their favorite treats
4. Engage in educational games that are both fun and educational
5. Enjoy the colorful graphics and animations
6. Use easy and kid-friendly controls for a seamless experience
7.  Play offline anytime, anywhere!
66 Dinosaur games list:
Pets Dress Up, Making Fries, Cooking Donut, Cookie Decorate, Baking Cupcake, Beauty Salon, Decoration World, Hair Salon, Sea Animal Puzzles, Crosswords, Word Search, Pizza Maker, Ice Cream Making, Cooking, Flapping, Math Learning, Coloring, Jigsaw Puzzles, Dino Fly, Brush Teeth, Brainteaser, Memory and  Matching, Pet Care, Tie Shoes, Eyesight Check, Bath Time, Nail Salon, Washing Hands, Potty Training, Math Games for K-5, Clock Learning, Coin Games, Alphabet Tracing and many more exciting games!
Dino Fun is a magical land where kids can meet their favorite prehistoric creatures! These amazing dinosaurs come in all shapes and sizes, some as small as a chicken and others taller than tall buildings! We've picked the most wow-worthy dinosaurs to introduce kids to the land before time.
This app is perfect for little explorers who love playing games and discovering new things about their dinos friends. Learning facts is a blast when it's mixed with fun games that toddlers can play. And don't worry, new adventures will be added to the app regularly so the fun never ends!
Dion Fun is a subscription app. New content will be added regularly.
Subscription Billing Options:
Prime Monthly, $5.99/month
Prime Yearly, $49.99/year
Important things to know about the subscription:
• Subscription can be canceled anytime by going to the Account Settings
• Users can opt out at any time during the trial period.
• Subscription automatically renews unless auto-renew is turned off at least 24 hours before the end of the current period
• Payment will be charged to iTunes Account at confirmation of the purchase of the app.
• Account will be charged for renewal within 24 hours before the end of the current period at the subscribed price
• You and auto-renewal may manage subscriptions may be turned off by going to your Account Settings after the purchase
• Any unused portion of a free trial period, if offered, will be forfeited when you purchase a subscription.
You can find our Terms of Use here: https://sites.google.com/view/dinofunpolicy/home
The app has no No-Ads and Social Media links!
Contact us:
Web: www.JoyPreschoolGame.com/main
Email: chongwang3@gmail.com</t>
  </si>
  <si>
    <t>com.amayasoft.dinosaur.games.little.kids.toddlers</t>
  </si>
  <si>
    <t>Dinosaur games for toddlers</t>
  </si>
  <si>
    <t>Set off on an exciting journey with a new friend - Raccoon! Explore Dinosaur World, help each of the dinosaurs break free from a block of ice, make friends with them and play interesting games with funny dinosaurs. They all want to be a part of your unique Dinosaur Park!\nApplication features:\n✓ Play with 8 amazing dinosaurs (2 dinosaurs free)\n✓ Learn interesting facts about these amazing creatures\n✓ Delight the dinosaurs with surprise gifts\n✓ Feed the dinosaurs their favorite treats\n✓ Engage in fun educational games\n✓ Enjoy the colorful graphics and animations\n✓ Use easy and kid-friendly controls\n✓ Play offline\nDinosaurs came in a variety of sizes and shapes – some no bigger than a chicken, others taller than skyscrapers. We have chosen the most astonishing dinosaurs to introduce children to the prehistoric world!\nThis app is just perfect for preschool kids who love playing games and also like to know more about their favorite creatures – dinosaurs! Learning and remembering facts becomes fun when it is coupled with fascinating games that toddlers can play here.\nFriendly dinosaurs are waiting for kids to play with them:\n⋆ Roar along with the mighty Tyrannosaurus\n⋆ Fly together with the Pterodactyl\n⋆ Catch fish with a Spinosaurus\n⋆ Climb to the top of a cliff with Dilophosaurus\n⋆ Play a melody with Parasaurolophus\n⋆ Help a Triceratops protect its herd\n⋆ Gather the most delicious leaves for a Diplodocus\n⋆ Collect some crystals together with an Ankylosaurus\nEnjoy the fun graphics, cool music and sounds and learn a lot as well! The games are designed for improving memory, attention and hand mobility of toddlers.\nThe app also provides tips during gameplay that helps children learn about dinosaurs all by themselves!\nWe appreciate your feedback. Please take a few minutes to review the app!</t>
  </si>
  <si>
    <t>Disney Coloring World</t>
  </si>
  <si>
    <t>In Disney Coloring World, kids get creative with their favorite Disney and Pixar characters - and there are hundreds to choose from! Explore an ever-expanding universe of over 1000 stickers; from Mickey and Minnie Mouse, to Frozen’s Anna and Elsa, from the cast of the Lion King and Toy Story to an array of heroines, heroes, princesses, side-kicks, villains and so many more.
Choose from a selection of brushes, crayons, markers and magic tools to work with (it even supports Apple Pencil). Give Frozen’s Elsa a blazing red dress or Mickey Mouse spotty green ears. How would Simba look with stripes like a zebra? The sky’s the limit! For little hands that might not have mastered the art of coloring yet, there’s even a Magic Color tool that fills in all the colors perfectly. 
And there’s more! Once a character has been colored and decorated it turns into a sticker that can then be placed and played with in magical 3D sticker books. The sticker books present iconic places from Disney films where kids will discover hidden interactive surprises, adding a sprinkling of magic to their creative play.
Each time a page of characters is completed, even more characters and pages unlocked for endless fun, rewarding kids for their creativity.
Disney Coloring World is a subscription service which gives complete access to all our coloring pages and playsets with exclusive new content every month. 
- Subscriptions are billed monthly or annually at the rate selected depending on the subscription plan.
- Change your mind at any point. Cancelling can be done through your iTunes settings.
- Subscriptions auto-renew at the cost of the chosen package, unless cancelled 24-hours in advance prior to the end of the current period. The subscription fee is charged to your iTunes account.
- You may manage your subscription and turn off auto-renewal by going to your Account Settings after purchase.
- Any unused portion of a free trial period will be forfeited when you purchase a subscription.
- Use your subscription on any device registered with the same Apple ID you subscribe from.
Read our privacy policy and terms of use here: 
https://storytoys.com/privacy 
https://storytoys.com/terms-dcw/</t>
  </si>
  <si>
    <t>com.astralerstudio.mydmv.android</t>
  </si>
  <si>
    <t>DMV Practice Test 2024 myDMV</t>
  </si>
  <si>
    <t>myDMV - DMV Practice test 2024 helps prepare knowledge for a driver's license including DMV, CDL and motorcycle. Well-designed courses and practice tests are available for all 53 states.  \nKEY FEATURES:\nLEARN\n&gt;&gt;&gt; Actual knowledge questions for DMV, CDL and motorcyle in 53 states\n&gt;&gt;&gt; Illustrated images and handbook reference for each question\n&gt;&gt;&gt; Well-design learning path for each licence category\nREVIEW\n&gt;&gt;&gt; Bookmark difficult questions\n&gt;&gt;&gt; Ask online driving instructor\n&gt;&gt;&gt; Review frequently failed questions and lessons\nTEST DMV CDL\n&gt;&gt;&gt; Standard DMV &amp; CDL tests\n&gt;&gt;&gt; Stress tests with time limits \n&gt;&gt;&gt; Actual DMV &amp; CDL knowledge tests\nPREMIUM PLANS:\n&gt;&gt;&gt; Weekly subscription: &amp;5.99\n&gt;&gt;&gt; Monthly subscription: $12.99\n&gt;&gt;&gt; 6-month subscription: $24.99\n&gt;&gt;&gt; Life-time purchase: $39.99\n3-day free trial is offered occasionally\nInformation about the auto-renewal of subscription:\nPayment will be charged to Google Play Account at confirmation of purchase.\nSubscription automatically renews unless auto-renew is turned off at least 24-hours before the end of the current period.\nAccount will be charged for renewal within 24-hours prior to the end of the current period, and identify the cost of the renewal. The cost depends on the selected plan.\nSubscriptions may be managed by the user and auto-renewal may be turned off by going to the user's Account Settings after purchase.\nAny unused portion of the free trial will be forfeited when the user purchases a subscription.\nPrivacy Policy: http://astraler.com/privacy-policy\nTerms of Use: http://astraler.com/terms</t>
  </si>
  <si>
    <t>art.games.color.princess.coloring</t>
  </si>
  <si>
    <t>Doll Color: Princess Coloring</t>
  </si>
  <si>
    <t>Explore a magical world of art and creativity with Doll Color: Princess Coloring Art - the ultimate coloring book app for creative kids who love princess themes!\nImmerse yourself in 200+ imaginative coloring pages featuring cute anime, manga, and cartoon characters. Find joy in a one-of-a-kind kawaii painting experience with this top coloring game for girls.\nPictures🎨 🎨\nThe game includes beautifully crafted picture content:\n★ Princesses (little flower fairy, mermaid, and beautiful princesses from fairy tale kingdoms)\n★ Unicorns (cute unicorns and their princess friends)\n★ Animals (teach kids about various cute animals while coloring)\n★ Fashion (various fashionable outfits to develop aesthetic ability)\n★ Castles (dreamy princess rooms, castles, and gardens)\nFeatures✨ ✨\n★ Unique anime-style graphics suitable for all ages!\n★ Over 20 rich-colored palettes, gradient colors, colors with sparkling effects, and pattern stickers, meeting all of your color needs!\n★ Overlapping 3D effects, so all colors look great! This game boosts kids’ confidence by making coloring easier and unleashing their imagination!\n★ “Undo” and “Clear All” functions!\n★ Support for creating multiple canvases. You can paint a single picture many times and save all of them!\n★ Save the drawing in your album, and then share or edit it!\nStay inspired by constantly updated images and pictures in this popular coloring game for kids. Build your own collection of beautiful, vibrant masterpieces and show them off on social media.\nMORE COLORING FUN 🎨 🎨\nImprove your painting skills with easy to challenging artwork in this art game for kids. Revisit completed pieces anytime for more coloring fun.\nEASY NAVIGATION 🖌 🖌\nEnjoy free access to all the adorable anime manga coloring pages with this fun coloring book for girls. Easy navigation makes it perfect for kids of all ages.\nMANGA DREAMS TO LIFE ✨ ✨\nWhether you're a seasoned artist or just starting out, Doll Color: Princess Coloring Art is the perfect way to bring your manga dreams to life through drawing for kids and toddler coloring activities.\nWith its wide variety of kawaii themes and picture categories, user-friendly controls, and fresh images, Doll Color: Princess Coloring Art offers the ultimate creative outlet for artistic kids. Download now and start coloring your own beautiful masterpieces!\nPrivacy Policy\nAt Doll Color: Princess Coloring Art, the well-being of children and families is our top priority. We prioritize privacy and adhere to all relevant regulations. For detailed information on our privacy policy, please visit: https://sites.google.com/view/joycraze-family-privacy</t>
  </si>
  <si>
    <t>com.dd.doordash</t>
  </si>
  <si>
    <t>DoorDash - Food Delivery</t>
  </si>
  <si>
    <t>Delivery anywhere you are. DoorDash offers the greatest online selection of your favorite restaurants and stores, facilitating delivery of freshly prepared meals, groceries, OTC medicines, flowers &amp; more. With more than 310,000 menus and 55,000+ grocery, convenience &amp; retail stores across 4,000+ cities in the U.S., Canada, and Australia, you’ll find the best of your neighborhood as you shop and order online. Plus, enjoy $0 delivery fees for your first month. Restrictions apply: https://drd.sh/tF5uns/\nIT’S ALL HERE\n·Restaurants: Food delivery from local &amp; national restaurants\n·Grocery: Fulfill your weekly grocery list, from produce to diapers. Shop diets like gluten-free &amp; vegan.\n·Drinks, Snacks &amp; More: Sodas, candy &amp; ibuprofen from stores like 7-Eleven &amp; CVS\n·Flowers: Order fresh flowers for occasions like Valentine’s Day\nKEY FEATURES\n· Get it now: Get on-demand, same-day delivery\n· Schedule deliveries: Order in advance and get it when it's most convenient for you.\n· Real-Time Tracking: See when your order will arrive.\n· No Minimums: Order as little or as much as you want.\n· Easy Payment: Conveniently pay via Google Pay, Venmo, Paypal, credit card, or SNAP/EBT at participating Mx.\n· No-Contact Delivery: Your food will be left in a safe place and you’ll be alerted that it’s ready for you to pick up at your doorstep\nENJOY UNLIMITED $0 DELIVERY FEES WITH DASHPASS\nGet unlimited $0 delivery fees and up to 10% off eligible orders from your neighborhood restaurants, grocery stores, and more. Plus, DashPass members get access to exclusive items and offers, and 5% in DoorDash credits back on eligible Pickup orders. Your first 30 days on DashPass are free, then your membership auto-renews at $9.99/month. Cancel anytime.\nNATIONAL RESTAURANT PARTNERS\nMcDonald's, Starbucks, Chick-fil-A, Burger King, Wendy’s, Chipotle, The Cheesecake Factory, Outback Steakhouse, Panera, Chili's, Subway, Dunkin’ Donuts, Jamba Juice, Panda Express, Moe's, P.F. Chang’s, Denny’s, Buffalo Wild Wings, Papa John's, Papa Murphy’s, Jack in the Box, Five Guys, Boston Market, Red Robin, TGI Friday’s, Red Lobster, Qdoba, El Pollo Loco, White Castle, SmashBurger\nGROCERY DELIVERY PARTNERS\nSafeway, Albertsons, Aldi, Sprouts Farmers Market, Meijer, Hy-Vee, Grocery Outlet, Winn-Dixie, Smart &amp; Final, BJ’s, Vons, Weis, ACME, Raley’s, Fresh Thyme, Giant Eagle, Bashas’, Bristol Farms and more.\nCONVENIENCE &amp; RETAIL DELIVERY PARTNERS\nWalgreens, 7-Eleven, CVS, Rite Aid, Dollar General, Wawa, Sheetz, Casey’s, Total Wine, BevMo!, PetSmart, Sephora, DICK'S Sporting Goods, Tractor Supply, and more\nFIND RESTAURANTS AND STORES NEAR YOU\nWe’re growing and currently serving over 4,000 cities across the United States, Puerto Rico, Canada, and Australia including cities such as New York City, Los Angeles, Toronto, Vancouver, BC, Melbourne, Sydney, Montreal and more.\nNotice at Collection (California Residents): https://help.doordash.com/consumers/s/privacy-policy-us#section-11\nVisit doordash.com to learn more.</t>
  </si>
  <si>
    <t>Drawing for Kids Games! Apps 2</t>
  </si>
  <si>
    <t>"Drawing for Kids!" is a game that gives little children a wonderful opportunity to create and explore the creative process of visual art.
Your child will learn how to draw cute characters in a fun and playful manner.
The intricate combination of animations and drawings makes this App simply unique!
In our drawing mode, you can draw a delightful character step by step: a butterfly, a frog, a little car, a hedgehog... Once it is drawn, each character magically comes to life: the butterfly starts to flutter and laugh, the hedgehog rolls up into a little ball, the rocket blasts off into space, and the frog does its funny hop... By pressing the buttons, children can play with their own drawings. The character that the child draws will dance, turn somersaults and do funny magic tricks.
"Drawing for Kids!" is a unique drawing game with animations. Even the youngest little kids will be able to draw all the characters easily. Delightful sound effects as well as fun animations will bring lots of joy to the little artists!
KEY FEATURES: 
• Over 100 charming characters for drawing
• Uniquedrawing game
• Trace the lines
• More than 300 fun animations and sounds
• Developing fine motor skills
• Simple and easy interface
• Drawing game for children 2-4 years old
• Possibility to save your drawings
• Develop pre-writing skills
• Develop creativity
• Parental control
• No third-party advertising 
"Drawing for Kids!" is a game that will develop your child's creativity, fine motor skills and imagination. The most important thing is that drawing will turn into fun and intriguing process which will bring a lot of joy and discoveries to your children.
Enjoy your drawings! Have fun!
Subscription Details
You can get access to over 100 cute characters and drawings after subscription to our "Drawing for Kids!" Just download and go!
You can have free trial period for a week or can decide to subscribe right after download.
After your free trial your subscription will automatically renew unless auto-renew is turned off at least 24-hours before the end of the current period.
We provide different subscription options for your convenience: monthly and annual subscription.
If you change your mind at any point, cancellation is easy through your iTunes settings.
Payment for subscriptions will be charged to your iTunes Account at confirmation of purchase.
Your Subscription automatically renews unless you turned off auto-renewal at least 24 hours before the end of current period.
You will be charged  for renewal within 24-hours prior to the end of the current period.
You can cancel your subscription anytime through your Account Settings without any cancellation fee.
You can use your subscription on any device registered with your Apple ID.
If you need help, have questions or just want to say “hi!”, get in touch at feedback@bini.games
http://teachdraw.com/terms-of-use/
http://teachdraw.com/privacy-policy/
More about Bini Games (ex-Bini Bambini):
Bini Games (ex-Bini Bambini) is a group of very enthusiastic professionals including designers, artists, animators, programmers and musicians, who create digital games for children.
All our games are safe, and do not collect any personal information. They are also free of third-party advertisements.
Thank you for downloading our app!  If you like our app, please give us a positive review in the App Store. We would be happy to hear your feedback!
If for some reason you have a technical problem, we kindly ask you to contact us directly at feedback@bini.games before leaving a bad review in the App Store. We are open for communication and will be happy to fix any problems that may occur.</t>
  </si>
  <si>
    <t>com.dmvwrittentest.android</t>
  </si>
  <si>
    <t>Driver Written Test: 2024 Test</t>
  </si>
  <si>
    <t>Pass your driving and permit test the first time with DRIVER WRITTEN TEST.  We give you free, state-specific DMV driver's practice tests that are the same as the real thing. Practice your driving permit test through the most diversified DMV test app. \nTo pass the learners permit test, you will need to read the most recent edition and we have just updated our 2024 Driving and CDL Prep app for all 50 states. \nHOW IT WORKS:\n• No Need for the Driver's Manual:  We provide you with the most up-to-date questions based on the current version of your state's official driver's handbook.  Don't be surprised with outdated test questions. We cover every DMV, DDS, BMV, MVA, RMV, DOR, MVC, MVD, DOT, DOL in the country.\n• Take Comprehensive Practice Tests:  Our tests cover every section of the driver's manual so no matter what state you're in, you'll be well prepared.  Go through our practice tests and when you take the real thing, it will seem easy.\n• Pass the DMV Test:  Once you've practiced enough and are passing the practice exams, you should be ready to make an appointment with the DMV.  With a 99% chance of passing, you'll be ready to pass the test the first time!\nDRIVER WRITTEN TEST MAKE YOU PASS FASTER\nA whopping 5 out of 10 people fail the DMV driving test the first time they take it, but the people that use DRIVER WRITTEN TEST see a 99% pass rate.  We also let you take every sample permit test and Drivers license test for free as many times as needed so you can be sure you're ready for the real thing.\nWHY CHOOSE DRIVER WRITTEN TEST?\n• State-Specific Tests:  Because each state has different driving laws and restrictions, we've tailored our tests to each specific state.  This isn't one of those generic Driving practice tests.  \n• Accurate &amp; Up-to-Date:  We constantly monitor the newest versions of your state's official driving handbook and traffic laws and then update our test questions accordingly.  They are always accurate and up to date.\n• The Same Content:  Since we take our facts directly from the handbooks, it allows us to create practice test questions that are very similar, if not identical, to the questions found on the actual driver's license test.\nWHY WE’RE SO EFFECTIVE\n• Know what to expect:  Our tests have the same number of questions and the same passing score requirements as the actual tests so you'll know what to expect.\n• Feel confident as you walk into the DMV:  You've seen it all before and know what's coming.  You got this!\n• Stay motivated to study:  With our practice tests you'll learn as you go and see your own progress in real time.\nHAVE ANY QUESTIONS OR COMMENTS?\nIf you have any questions, want to report a bug, or notice any errors, feel free to reach out to us.</t>
  </si>
  <si>
    <t>com.notdoppler.earntodierogue</t>
  </si>
  <si>
    <t>Earn to Die Rogue</t>
  </si>
  <si>
    <t>Drive cars through the zombie apocalypse and loot infested buildings in this action-packed roguelite Earn to Die spinoff!\nThe zombie apocalypse is more dangerous than ever. New zombie and enemy threats have emerged and will do anything to hunt you down. Loot for supplies, find and upgrade cars, and do whatever it takes to survive.\n\nNEW ROGUELITE GAMEPLAY\nRun and blast your way through zombie-infested buildings, earning power-ups and unlocking cars along the way. Collect loot to further upgrade and strengthen your hero!\nALL NEW CARS!\nUncover abandoned cars and upgrade them into zombie-smashing machines. New cars, trucks, a sports car and even a hovercraft await. Don’t forget to equip spiked-frames and roof-mounted guns. Those zombies won’t know what’s hit them!\nALL NEW LOCATIONS\nClear each building to unlock all new post-apocalyptic locations, including an arid desert, an overgrown city, and a snow-covered military bunker. Uncover new types of zombies, bosses, and other enemies to blast your way through.\nEPIC ACTION\nEnjoy crazy ragdoll physics as you send those undead creatures flying through the air. Time to armor-up and defeat those zombie hordes!\nTHE BIGGEST AND BEST EARN TO DIE YET\nThe zombies are after you and there’s no time to waste! What are you waiting for? Download now and blast your way to safety.</t>
  </si>
  <si>
    <t>com.MTF.EIB_ESB</t>
  </si>
  <si>
    <t>EIB &amp; ESB Digital Handbook</t>
  </si>
  <si>
    <t>This application was designed to give Soldiers a digital study guide for the Expert Infantryman and Expert Soldier's Badge. The information provided derives from USAIS Pamphlet 350-6 (Expert Infantryman's Badge) and TRADOC Regulation 672-9 (Expert Soldier's Badge), the governing regulation for training and testing requirements. Additionally, this application contains the updated physical fitness requirements for ESB Candidates. \nIncluded:\n- Physical Fitness Assessment Requirements\n- Land Navigation Requirements/Tasks\n- Stopwatch\n- "How to" videos\nEIB &amp; ESB Tasks\n- Weapons Lane \n- Patrol Lane\n- Medical Lane</t>
  </si>
  <si>
    <t>com.wonder</t>
  </si>
  <si>
    <t>Elevate - Brain Training Games</t>
  </si>
  <si>
    <t>Elevate is an award-winning brain trainer that uses fun games and brain teasers to improve vocabulary, speaking abilities, processing speed, memory skills, mental math, and more for adults and students. Each person gets a personalized learning program that adjusts over time to maximize results.\nThe more you play Elevate, the more you'll improve practical cognitive skills with engaging brain teasers that boost productivity, earning power, and self-confidence. Over 90% of users notice improvements in vocabulary, memory, math skills, and overall mental sharpness by regularly engaging with our games and exercises. Elevate is designed to test and enhance cognitive abilities, making it a great educational tool. No matter your age, background, or profession, you can benefit from our app through daily practice.\nElevate offers a 7-day free trial and a free version. Sign up, then tap the X in the top left corner to use the free version.\nIN THE NEWS\n“Elevate comes out ahead” in the battle of the brain training apps. - CNET\nElevate is a “cognitive pick-me-up” with games that are “good for mental breaks throughout the workday.” - Washington Post.\nFEATURES\n• 40+ Brain Training Games: Improve cognitive skills like vocabulary, focus, memory, processing, math, grammar, precision, and comprehension with 40+ brain training games and puzzles for adults and students.\n• Performance Tracking: Measure your performance in language and problem-solving against yourself and others. Weekly reports highlight your key accomplishments and learning opportunities.\n• Personalized Workouts: Customize the focus of your daily workouts to train and practice the mind skills you need most. Select from diverse tests, games, and puzzles to stay sharp, increase focus, and build cognitive skills.\n• Adaptive Progression: Engage in math and word games that evolve in difficulty as you progress, ensuring a fun and challenging experience that tests and hones your concentration, language, and logical problem-solving abilities.\n• Workout Achievements: Start a workout streak with our brain trainer app and stay motivated with 150+ achievements to win while you train your mind.\nWHY ELEVATE\n• Expand your vocabulary with brain teasers. Learn how to use thousands of new words through fun games and puzzles for adults and students.\n• Express yourself more effectively by honing your grammar skills and learning to write with clarity and persuasiveness.\n• Improve your spelling, punctuation, and grammar. Avoid common writing pitfalls with regular practice.\n• Become a better reader and learner. Easily understand language, improve concentration, and logically flow through everyday materials faster.\n• Solve everyday math problems quickly and easily. Improve your problem-solving abilities for comparing prices, splitting bills, and calculating discounts.\n• Boost your focus and memory skills. Get shopping lists out of your pocket and into your mind. Never forget to buy the milk you need or the chocolate you've been craving.\n• Speak confidently with strong grammar. Advance your speech with new vocabulary words. Become more articulate and develop clear expression and tone.\n• Feel mentally sharper as an adult. Continue to learn with Elevate's proven language and logical problem-solving training program.\n\nElevate's brain games, puzzles, and teasers are created with educational experts based on proven educational learning techniques. Our brain trainer’s mental workout algorithms draw from cognitive research in attention, memory studies, and logical reasoning, providing exercises that test and enhance focus and memory skills through deliberate practice. 93% of people who use Elevate frequently feel mentally sharper and more confident in key skills, proving the educational value of our program.\nFor more details, see our Terms of Service (https://www.elevateapp.com/terms) and Privacy Policy (https://www.elevateapp.com/privacy).</t>
  </si>
  <si>
    <t>com.afterhoursds.practice608</t>
  </si>
  <si>
    <t>EPA 608 Practice</t>
  </si>
  <si>
    <t>Contains hundreds of up-to-date (2018, 2019, 2020) practice questions to help you review for the EPA 608 Core, Type I, Type II, and Type III tests.\nHas both a practice mode and a test mode with review to see what you've missed.\nCore Section:\n- Ozone depletion \n- Clean Air Act and the Montreal Protocol \n- Section 608 regulations \n- Substitute refrigerants and oils \n- Refrigeration \n- Three Rs \n- Recovery techniques \n- Dehydration evacuation \n- Safety \n- Shipping \nType I Section:\n- Recovery requirements \n- Recovery techniques \n- Substitute refrigerants and oils \n- General service and maintenance \n- Recovery techniques \n- General safety \n- Refrigerant cylinders \n- Refrigerant cylinder shipping \nType II Section:\n- Leak detection and repair \n- Refrigeration \n- Recovery requirements \n- Recovery techniques \n- Refrigeration process \n- General safety\nType III Section:\n- Leak detection and repair \n- Recovery techniques \n- Recharging techniques \n- Recovery requirements \n- Refrigeration \n- Refrigeration process \n- General safety \n- Recovery techniques – identifying refrigerants \n- Leak detection and repair \n- Recovery requirements</t>
  </si>
  <si>
    <t>Epic - Kids' Books &amp; Reading</t>
  </si>
  <si>
    <t>Epic is the world’s largest digital library for kids! Our fun, kid-safe, interactive reading app fuels curiosity and reading confidence by letting kids freely explore their interests with instant access to 40,000+ books, audiobooks, learning videos and more.
Anytime, anywhere: Access our library from any Apple device. You can even download books to read offline! 
Books that read to them: In addition to our library of more traditional ebooks, we have a huge collection of Read-To-Me books and audiobooks. Featuring talented voice actors, fun music and exciting sound effects that bring stories to life!
Multilingual: The majority of books on Epic are in English, but we also have Spanish-, French- and Chinese-language books to engage readers of different backgrounds and interests.
Fun rewards and learning tools: Reading Buddies, badges and quizzes keep them motivated to read and learn. Spotlight Words and audio-enabled Dictionary Lookup teach vocabulary and pronunciation. 
FOR FAMILIES: EPIC FAMILY 
A paid subscription beginning with a 7-day free trial. Cancel anytime. 
Up to 4 child profiles, so each kid can enjoy a personalized reading experience.
Parent dashboard lets you see what they’re reading and follow along with their progress. 
95% of Epic parents say Epic helped improve their child’s reading skills.
FOR EDUCATORS: EPIC SCHOOL 
Epic School is free for educators and students to use during the school day.   
ELA Tools: Filter titles by AR, DRA, F&amp;P, grade level and more. 
Quizzes, Dictionary Lookup and Spotlight Words help build skills.
Help with Daily 20: Teachers can easily assign and share books, then track daily and weekly reading. 
Multilingual books and fun reading formats make reading accessible for every student. 
9 out of 10 Epic Educators would recommend us to colleagues. 
Coming soon! Epic School Plus, a district-funded premium offering that gives educators and students 24/7 access to the full Epic library. 
PRESS AND EXPERT REVIEWS
Epic has been featured on The TODAY Show, CNET and Refinery 29, as well as in The Wall Street Journal, Parents Magazine, USA Today, Forbes, Parenting.com and more.
“Epic strikes the perfect balance between educational and fun, and should allow parents to feel more confident about introducing the iPad into their children’s daily lives as a tool.”  –TechCrunch
"Get access to thousands of books on all subject matters" –Parenting.com
"Epic is incredibly valuable because it gives students exposure to books that they wouldn't get from a library or our classroom." –Cindy, Epic Educator Ambassador
Privacy Policy
getepic.com/privacy
Terms of Service
getepic.com/tos</t>
  </si>
  <si>
    <t>com.getepic.Epic</t>
  </si>
  <si>
    <t>Epic: Kids' Books &amp; Reading</t>
  </si>
  <si>
    <t>Epic is the world’s largest digital library for kids! Our fun, kid-safe, interactive reading app fuels curiosity and reading confidence by letting kids freely explore their interests with instant access to 40,000+ books, audiobooks, learning videos and more.\nAnytime, anywhere: Access our library from any Apple device. You can even download books to read offline! \nBooks that read to them: In addition to our library of more traditional ebooks, we have a huge collection of Read-To-Me books and audiobooks. Featuring talented voice actors, fun music and exciting sound effects that bring stories to life!\nMultilingual: The majority of books on Epic are in English, but we also have Spanish-, French- and Chinese-language books to engage readers of different backgrounds and interests.\nFun rewards and learning tools: Reading Buddies, badges and quizzes keep them motivated to read and learn. Spotlight Words and audio-enabled Dictionary Lookup teach vocabulary and pronunciation. \n \nFOR FAMILIES: EPIC FAMILY \nA paid subscription beginning with a 7-day free trial. Cancel anytime. \n\nUp to 4 child profiles, so each kid can enjoy a personalized reading experience.\nParent dashboard lets you see what they’re reading and follow along with their progress. \n95% of Epic parents say Epic helped improve their child’s reading skills.\n\nFOR EDUCATORS: EPIC SCHOOL \nEpic School is free for educators and students to use during the school day.   \nELA Tools: Filter titles by AR, DRA, F&amp;P, grade level and more. \nQuizzes, Dictionary Lookup and Spotlight Words help build skills.\nHelp with Daily 20: Teachers can easily assign and share books, then track daily and weekly reading. \nMultilingual books and fun reading formats make reading accessible for every student. \n9 out of 10 Epic Educators would recommend us to colleagues. \nComing soon! Epic School Plus, a district-funded premium offering that gives educators and students 24/7 access to the full Epic library. \n\nPRESS AND EXPERT REVIEWS\nEpic has been featured on The TODAY Show, CNET and Refinery 29, as well as in The Wall Street Journal, Parents Magazine, USA Today, Forbes, Parenting.com and more.\n“Epic strikes the perfect balance between educational and fun, and should allow parents to feel more confident about introducing the iPad into their children’s daily lives as a tool.”  –TechCrunch\n"Get access to thousands of books on all subject matters" –Parenting.com\n"Epic is incredibly valuable because it gives students exposure to books that they wouldn't get from a library or our classroom." –Cindy, Epic Educator Ambassador\nPrivacy Policy\ngetepic.com/privacy\nTerms of Service\ngetepic.com/tos</t>
  </si>
  <si>
    <t>com.epsxe.ePSXe</t>
  </si>
  <si>
    <t>ePSXe for Android</t>
  </si>
  <si>
    <t>ePSXe for Android is a Playstation emulator (PSX and PSOne). It is a port of the famous ePSXe for PC. ePSXe provides very high compatibility (&gt;99%), good speed, and accurate sound. It is designed for smartphones and tablets, (for 1-4 players) including a fun 2 players option with split screen mode. It includes virtual touchscreen pad support, hardware buttons mapping (Xperia Play, phones with keyboard or gamepad, external gamepads bluetooth or USB such as WiiMote, Sixaxis, Xbox 360, Moga, Ipega) and analog sticks. ePSXe includes native support for ARM and Intel Atom X86. \nePSXe supports HD enhanced graphics including 2x/4x software renderer and two OpenGL renderers, cheat codes as well as savestates and memcards compatibility with the PC version. \nMore info: http://epsxe.com/android/\nCustomer support: epsxeandroid@gmail.com\nPrivacy policy: http://epsxe.com/android/privacy-policy-android.html\n** IMPORTANT: ePSXe DOESN'T INCLUDE GAMES. GAMES MUST BE PROVIDED BY THE USER **</t>
  </si>
  <si>
    <t>com.expensemanager.pro</t>
  </si>
  <si>
    <t>Expense Manager Pro</t>
  </si>
  <si>
    <t>This is Ad-free edition of Expense Manager by Bishinews. You can review the free version before buying it. One click to transfer data from free version to pro version (Settings/Backup/Import Data from Free Edition).\n&lt;p&gt;\nExpense Tracking\n• Tracking expenses and incomes\n• Split Transaction - Record all items in a single transaction with different category and amount\n• Recurring expense and income\n• Multiple accounts\n• Taking a picture of receipt\n• Tracking tax\n• Tracking mileage\n• Tracking debts\n• Credit Card\n• Credit Card and bank SMS message parsing\n• Write, Print, and Email Checks\nBudget and Bill Organizing\n• Organizing bills by week, month and year as well as by categories\n• Schedule the payments and recurring payments\n• Payment alerts\n• Daily, weekly, monthly, and yearly budget with progress bar\n• Daily, weekly, monthly, and yearly summary\n• Calendar view for expense and income\n• Savings Goal\n• Fixed Income\n• Organizing Loan\nSearch and Report\n• Search by category, subcategory, payee/payer, payment method, status, description, tag, etc.\n• Reports in HTML, CSV, Excel and PDF\n• Import and export account activities\n• Charts by category, subcategory, payee/payer, payment method, status, description, tag, date etc.\n• Email report for print\nBackup and Sync\n• Auto backup on Dropbox, Google Drive and SD Card\n• Automatic sync between devices via Dropbox\nConvenient tools\n• Currency converter \n• Regular calculator\n• Tip calculator\n• Loan calculator\n• Credit card payoff calculator\n• Interest calculator\n• Note\n• Shopping list\nCustomization\n• User can easily customize background color, action bar color and button color.\n• Customizing date format\n• Customizing category and subcategory\n• Payment method, payee/payer, Tags, income category and status can be entered or updated by user\n• Multiple currencies support\nConnect to PC browser via WiFi\n• Export and Import data between phone and PC\n• Add Multiple records in one screen\n• View summary from multiple accounts\n• View charts in the big screen of PC browser\nLanguages\n• English\n• German\n• French\n• Spanish\n• Portuguese\n• Russian\n• Italian\n• Turkish\n• Indonesian\n• Chinese (Simplified)\n• Chinese (Traditional)\nOthers\n• Widgets: overview, summary, budget, calculator, quick add etc.\n• PIN protection \n• Active developer support\n• No registration and internet access are required.\n \nNo other app can beat us on features.\nPERMISSIONS EXPLANATION\n• Storage: backup data in sdcard and external storage. Save purchase receipt in sdcard and external storage.\n• GET_ACCOUNTS: back up data on Google Drive\n• SMS: Parse SMS message from your credit card and bank and save it automatically in the app. If you don't use this feature, go to phone Settings/Apps/Expense Manager/Permissions to switch off SMS permission on phones with Android 6 and up. \n• ACCESS_WiFi_STATE: This permission allows PC connection via WiFi. If you don't need to use this app on a PC browser, you can disable this permission.\n \nPrivacy Policy\nhttps://sites.google.com/site/expensemgr/privacy\nAll data save inside your phone or your personal cloud account such as Google Drive and Dropbox when you connect to. Nobody but you can access your data.\nPlease email question and feature request directly to developer at pfinanceapp@gmail.com.&lt;/p&gt;</t>
  </si>
  <si>
    <t>com.explodingkittens.projectbombsquad</t>
  </si>
  <si>
    <t>Exploding Kittens® - Official</t>
  </si>
  <si>
    <t>Play the most-funded game in Kickstarter history anywhere with the Exploding Kittens® Official mobile game!\n🐈💣\nThe mobile version of the game is available now, including the Party Pack, Betrayal, Streaking Kittens, and the all new Barking Kittens expansion! Play with friends or strangers in online play, challenge the AI, or play offline with friends face-to-face! \nIn this highly-strategic, kitty-powered version of Russian Roulette, players draw cards until someone draws an Exploding Kitten, at which point they explode, they are dead, and they are out of t​he game -- unless that player has a Defuse card, which can defuse the Kitten using things like laser pointers, belly rubs, and catnip sandwiches. All of the other cards in the deck are used to move, mitigate, or avoid the Exploding Kittens. \nKEY FEATURES:\n- Exploding Kittens is a multiplayer card game for people who are into kittens and explosions and laser beams and sometimes goats.\n- Play with 2 to 5 players across multiple phones in the same room, or online with friends or strangers\n- Featuring original art by The Oatmeal\n- New cards exclusive to the digital version of Exploding Kittens\n \n- Digital versions of the hit expansions, including Streaking and Barking Kittens, as well as digital exclusive Betrayal and Party decks\n- The digital version of the most backed game in Kickstarter history\nCreat​ed by Elan Lee (Xbox, ARGs), Matthew Inman (The Oatmeal), and Shane Small (Xbox, Marvel).\nExploding Kittens is a paid app in which optional game features may be purchased with real money. You must be at least 13 years old to download and play. There is also an option to compete online against strangers and resulting data transfer charges may apply. Player usernames and expressions are their own. Exploding Kittens, LLC is not responsible for and does not endorse player usernames or expressions. For our privacy policy, visit www.explodingkittens.com/privacy.</t>
  </si>
  <si>
    <t>Face Paint Party Makeup Salon</t>
  </si>
  <si>
    <t>Let's play at the Face Paint Party Makeup Salon! ***Over 5+ Million Downloads!*** Featuring Beautiful designs like Tiger face paint, Rainbow Unicorn, Princess, Candy and much more!! Includes: New levels, characters, special effects, game animations &amp; soo much more!! Come play the best face painting &amp; makeover salon game!
How To Play:
• Apply Face Paint and Makeup to the Game Characters in the levels.
• Use the Left bench tools to apply face paint &amp; makeup to the characters for a brand new makeover
• Add outfits &amp; dressups like jewelry, gems, hairpieces &amp; accessories to make the perfect look!
• Brush hair and apply lots of fun hair coloring to create fun hair styles
• Go to the spa to cleanup &amp; remove old makeup!
• Save your Best Designs!
Level 1: Go to the spa! Apply hot pink, cool blue &amp; refreshing green face-masks, play clean-up and more!
Level 2: Let's do a face paint design. Tiger face paint makeover or choose fun new designs like kitty cat or cheetah!!
Level 3: Play fashion tiger! Decorate the tiger with fun jewelry and accessories.
Level 4: Princess Salon! Clean-up and change to a pink princess face paint design!
Level 5: Amazing Princess Makeover! Take your princess for a magical new makeover and add tiara, earrings and more!
Level 6: Super fun Candy makeover time! Yum!
Level 7: Free-Paint Room! Create your own look and style as you mix &amp; match: Hair, face paint designs, lipstick and more!
Level 8: Party with a beautiful ice-princess!
Level 9: Wow! It's time to transform into frozen tiger makeup!
Level 10: Face and body painting! Get a full tiger makeover!
Level 11: Rainbow Salon and Spa! Use shampoo, magic cleaner and much more to relax at the wonderful salon.
Level 12: A brand new makeover with lots of cool new designs to choose from including rainbow unicorn, sparkly and much more!!
Level 13: Super funny &amp; cute emoji face-painting. Create a cool new design and dress up!
Level 14: Beautiful fashion deer makeover and dress time!
Level 15: A cool magical makeover! Let's paint and add unicorn horns!
Level 16: Mix and match to create the best design with hairstyles, face paint and jewelry! 
Level 17: Candy icecream makeover salon! Create an awesome new look in fun outfits and colorful designs!
Level 18: Dress up with bunny rabbit, puppy dog and kitty cat face paint!!
Level 19: So cool! Create your own amazing design and rainbow fashion style!
Level 20: Unicorn, princess and candy party time! Get ready to decorate and party!
Level 21: Super slime makeover time! 
Level 22: Amazing new galaxy and candy makeover fun!
Level 23: Mix and match your best styles in this super fun makeover room!
Level 24: Amazing face paint with rainbows, haircoloring and magical fashion!!
Level 25: Help with a cool new face paint makeover!
*Level 26: Dress up the character in a fun new style with flowers, wig and much more!
*Level 27: Super fun fashion face paint time!
*Level 28: Go to a fun party with the ice princess, unicorn and candy makeovers!
*Level 29: Come help make some funny new green slime!!
*Level 30: Paint &amp; dress slime in funny outfits, hairstyles and much more!!
*Levels 31-40: Beautiful new ice princess makeover levels with ice cream candy makeup, beautiful princesses and lots of sparkly fun!
*Levels 41-50: Wow more new levels include tie dye, rainbow makeovers, sugar face paint, beautiful princess dress-up &amp; super fun fashion dance party!!
*Please note that levels 26-50 must be purchased separately.
*Please note that Face Paint Party Makeup Salon is free to play, but you are able to purchase game items and remove ads with real money. If you don’t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</si>
  <si>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com.facebook.katana</t>
  </si>
  <si>
    <t>Facebook</t>
  </si>
  <si>
    <t>Where real people propel your curiosity. Whether you’re thrifting gear, showing a reel to that group who gets it, or sharing laughs over fun images reimagined by AI, Facebook helps you make things happen like no other social network.\nExplore and expand your interests: \n* Ask Meta AI to search topics that matter to you, and get instant results more interactive than just text\n* Shop Marketplace for deals and hidden gems to nurture your hobbies\n* Personalize your Feed to see more of what you like, less of what you don’t\n* Dive into reels and videos for how-to’s or quick entertainment\nConnect with people and communities:\n* Join groups to learn tips from real people who’ve been there, done that\n* Turn on sharing to Instagram to save time\n* Privately message relatable posts that only your BFF will get or that Reels trend everyone’s talking about\nShare your world:\n* Use generative AI to delight friends with custom images, or just get help writing posts\n* Customize your profile to choose how you show up and who sees your posts\n* Effortlessly create reels from trending templates, or showcase your creativity with a full suite of editing tools\n* Capture moments on the fly with stories\nSome features may not be available in your country or region. \nTerms &amp; Policies: https://www.facebook.com/policies_center Consumer Health \nPrivacy Policy: https://www.facebook.com/privacy/policies/health.\nLearn how we're working to keep you safe across Meta technologies at the Meta Safety Center: https://about.meta.com/actions/safety</t>
  </si>
  <si>
    <t>com.cupidmedia.wrapper.filipinocupid</t>
  </si>
  <si>
    <t>FilipinoCupid: Filipino Dating</t>
  </si>
  <si>
    <t>Welcome to the ultimate destination for Filipino dating and connecting with Asian singles! FilipinoCupid is your passport to Asian dating, specifically for singles looking for love within the Asian and Filipino dating community. \nFind and connect with Asian women in the Philippines dating community and discover the excitement of the Asian dating scene. FilipinoCupid´s match-making algorithms analyze all preferences to deliver ideal matches directly into your inbox. Our user-friendly app allows you to connect with single Filipino women and meet someone special seamlessly.\nWhether you’re interested in Filipino dating or exploring connections across the continent, our Asian dating app has you covered. Explore a world of possibilities with our diverse pool of Asian singles eager to meet and connect and discover the beauty of Filipino women and the richness of their culture, one message at a time. With advanced features, our FilipinoCupid has made finding your perfect match among our community of Asian singles easier than ever. Send personalized messages, engage in video calls, and chat with beautiful Asian singles at your convenience, and watch how the authentic connections unfold. \nGET THE GOLD or PLATINUM EXPERIENCE:\n✔️ Send and receive unlimited communications\n✔️ Unlock your messages\n✔️ Instantly translate messages to languages available on site\n✔️ Gain access to the advanced matching algorithms\n✔️ Rank above everyone else with VIP profile highlighting\n✔️ Get noticed with 2x the profile space\n✔️ Hide your profile and browse anonymously\n✔️ Say goodbye to annoying third-party ads\nJoin one of the top Filipino dating apps and become part of a diverse community of singles ready for love and connection. FilipinoCupid is a proud member of the CupidMedia network that manages over 30 prominent niche dating apps. We are committed to helping our communities find love across the globe.</t>
  </si>
  <si>
    <t>com.playrix.fishdomdd.gplay</t>
  </si>
  <si>
    <t>Fishdom</t>
  </si>
  <si>
    <t>Never Fishdomed before? Take a deep breath and dive into an underwater world of match-3 fun with Fishdom, an all-new free game!\n \nTry challenging and fun match-3 gameplay with unique puzzles as you decorate aquariums to create cozy homes for lovely talking fish. Feed them, play with them, and watch them interact with each other. Hey, your finned friends are waiting for you, so dive in now and enjoy this amazing underwater adventure!\n \nFeatures:\n● Unique gameplay: swap and match pieces, design and decorate aquariums, play with and take care of fish—all in one puzzle game!\n● Play hundreds of challenging and fun match-3 levels\n● Compete with other players to develop your aquarium even faster\n● Explore an exciting aquatic world with funny talking 3D fish that each have their own personality\n● Liven up fish tanks with breathtaking underwater decor\n● Grab your scuba mask and enjoy amazing aquarium graphics\n● It’s a blast for everyone: share your Fishdom mania with your Facebook friends!\n● No Wi-Fi or internet connection required to play\n \nPlease note that Fishdom is free to play, though some in-game items can also be purchased for real money.\n \nEnjoying Fishdom? Learn more: Facebook: facebook.com/Fishdom Instagram: https://www.instagram.com/fishdom_mobile/ Twitter: https://twitter.com/FishdomOfficial\n \nQuestions? Contact our Tech Support by sending an email to fishdom@playrix.com or check our Web Support Portal: https://plrx.me/2IKJXyB6HR\nTerms of Use : https://playrix.com/en/terms/index.html\nPrivacy Policy: https://playrix.com/en/privacy/index.html</t>
  </si>
  <si>
    <t>com.scottgames.fivenightsatfreddys</t>
  </si>
  <si>
    <t>Five Nights at Freddy's</t>
  </si>
  <si>
    <t>NOTE: Remastered version from the PC version. A device with at least 2 GB of RAM is required for this game to run properly.\nWelcome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repairman.\nFrom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needed!\nCan you survive five nights at Freddy's?\nNOTE: Interface and audio in English. Subtitles in English, French, German, Dutch, Spanish (Latin America), Italian, Portuguese (Brazil), Russian, Japanese, Chinese (Simplified), Korean.\n#MadeWithFusion</t>
  </si>
  <si>
    <t>com.imageline.FLM</t>
  </si>
  <si>
    <t>FL STUDIO MOBILE</t>
  </si>
  <si>
    <t>Create and save complete multi-track music projects on your Phone, Tablet or Chromebook. Record, sequence, edit, mix and render complete songs.\nFEATURE HIGHLIGHTS\n* Audio recording, track-length stem/wav import\n* Browse sample and presets with preview  \n* Effects modules (see Included Content) \n* Full-screen DeX &amp; Chromebook Touch, Trackpad &amp; Mouse support. \n* High quality synthesizers, sampler, drum kits &amp; sliced-loop beats \n* Instrument modules (see Included Content) \n* Load projects in the FL STUDIO** FREE Plugin version of this App \n* MIDI controller support (class compliant). Automation support.\n* MIDI file import and Export (Single-track or Multi-track)\n* Mixer: Per-track mute, solo, effect bus, pan and volume adjustment\n* Piano roll: Edit notes or capture recorded performances. \n* Save and load WAV, MP3, AAC*, FLAC, MIDI\n* Share your songs via Wi-Fi or Cloud to other Mobile 3 installations\n* Step sequencer \n* User interface configurable with all screen resolutions and sizes.\n* Virtual piano-keyboard &amp; Drumpads#\n#Touch to audio output latency depends on your device.\n * Depending on your OS.\n** The plugin-version of FL Studio Mobile is included with FL Studio \nIN APP PURCHASES &amp; INCLUDED CONTENT\nFL Studio Mobile includes in-app purchases for the DirectWave sample player. You can install your own samples and don’t need to buy content. \nAll Instrument modules are included: Drum Sampler, DirectWave Sample Player, GMS (Groove Machine Synth), Transistor Bass, MiniSynth &amp; SuperSaw.\nAll Effect modules are included: Analyzer (visual), Auto Ducker, Auto-Pitch (pitch correction), Chorus, Compressor, Limiter, Distortion, Parametric Equalizer, Graphic Equalizer, Flanger, Reverb, Tuner (Guitar/Vocal/Inst), High-Pass/Low-Pass/Band-Pass/Formant (Vox) Filters, Delays, Phaser and Stereoizer.\nIncluded Drum Samples: Cymbals, Hats, Kicks, Snares, Toms, Percussion, Risers, SFX\nIncluded DirectWave Instruments: Guitars, Keyboards, Orchestral, Synth,  Bass, Synth Keyboards, Synth Leads, Synth Pads, Sliced, Drums, Drum Kits and Effects.\nIncluded MiniSynth Presets: Bass, Keys, Leads, Pads, SFX, Synths\nIncluded SuperSaw Presets: Arps, Bass, Bells, SFX, Leads, Pads, Sequences, Synths\nWANT TO TRY FL STUDIO MOBILE?\nInstall FL STUDIO 20 for macOS / Windows and use the FL Studio Mobile Plugin. This is identical to the App. Get FL Studio here: http://www.image-line.com/downloads/flstudiodownload.html\nMANUAL  / TRAINING / VIDEOS\nhttp://support.image-line.com/redirect/flstudiomobile_help\nhttp://support.image-line.com/redirect/flstudiomobile_videos\nPERMISSIONS \n* Location (Google Mandated) - Required to access Bluetooth Low Energy (BTLE) connectivity. BTLE triggers a 'Location' permission because it is possible to guess your location from nearby BT devices. We do not do this. We use BTLE for MIDI keyboards and will not try to locate you, ever! See: https://developer.android.com/guide/topics/connectivity/bluetooth-le.html#permissions\nSUPPORT %\nFollow the steps here: http://support.image-line.com/redirect/flmobile_android_troubleshooting\nPlease help us to help you! Register FL Studio Mobile - Tap 'HELP &gt; Users &amp; Support Forums' to register and visit the FL Studio mobile forum to report bugs/problems or get free DirectWave content:\nhttp://support.image-line.com/redirect/flmobile_forum  \nNOTES\n* "FL Studio" desktop PC version (sold separately) is installed, on average, over 30,000 times each DAY making it one of the world's most popular and exciting music production systems. You can download the demo version of the FL Studio Desktop PC version and use the FL plugin version of FL Studio Mobile.\n# FL Studio Mobile is available on Windows, Android and iOS (sold separately).\n% Custom ROMS / Rooted Devices are not supported.</t>
  </si>
  <si>
    <t>com.lukedbartolomeo.flashnotederby</t>
  </si>
  <si>
    <t>Flashnote Derby- music notes!</t>
  </si>
  <si>
    <t>Flashnote Derby is the fun way for kids to learn and practice reading music notes. \nEach race is a timed test in which the student identifies different notes in order to urge their horse on towards the finish line. Answering quickly and correctly will cause their horse to gain ground, while incorrect answers will cause it to fall behind. At the end of each race, students can review the notes they missed and see the correct answers. \nPlayers can respond to flashcards by simply playing the note on their acoustic or MIDI instrument. They can also choose to answer by tapping letter buttons or playing a key on an on-screen piano.\nThe game is fully customizable to allow for any desired notes in the treble, bass, alto, or tenor clefs to be included. You can select ranges of notes, or several individual notes to focus on specific areas that need work. Notes can be shown with sharps and flats. Key signatures can even be added to increase the challenge for more advanced students. The amount of time the player is given for each flashcard can be increased or decreased depending upon their age and level of experience.\nDrills can start out simply, with only a handful of notes, and gradually be made more challenging until the full staff is mastered (up to five and a half ledger lines above or below the staff.) The more difficult the settings, the more points are awarded.\nAs a bonus, over a dozen instructional video lessons are easily accessible from right inside the app! Even children with no prior music instruction can start using Flashnote Derby right away to begin learning about the music alphabet, the staff, and how to identify different notes.\nBecause it can be set up so quickly, Flashnote Derby provides a perfect motivational tool for music teachers to use with students, even for just a minute or two of each lesson. Teachers have the ability to email homework assignments to their students for them to play on their own devices at home. Each player's performance is recorded so that their progress can be tracked. You can easily see which notes are most in need of review.  \nWhen students give up on their music lessons, it's usually because they find it too difficult. Learning basic skills early is key to laying the groundwork for future success. Flashnote Derby makes this process more enjoyable and helps students stay motivated in their music learning.\nSometimes it takes only a little extra effort to make the difference between success and failure. Piano students, band and orchestra students, singers, guitar players- this is the app for you. Download Flashnote Derby and get on the road to music reading mastery today!  \n\nHave a question or suggestion for Flashnote Derby? Visit http://www.flashnotederbyapp.com to leave feedback and get a quick response from me!</t>
  </si>
  <si>
    <t>com.tutotoons.app.floofmypethouse</t>
  </si>
  <si>
    <t>Floof - My Pet House</t>
  </si>
  <si>
    <t>Your search for cute animal games ends here! Welcome to the cute rabbit, puppy &amp; cat virtual animal games! Adopt a cute virtual animal family and watch your babies grow! You can adopt a cat, a bunny, or even a puppy! Decorate their house and play puzzle, adventure, cooking, dress up kitty, rabbit &amp; puppy games!\nTake care of your virtual rabbit, dog &amp; cat pet family in these virtual animal games - feed them, make them go potty, bathe, dress up in cute clothes, and play cool mini games with your pets!\nCool Animal Games Full Of  Rabbit, Puppy &amp; Cat Virtual Pets\n- Play cute creativity and imagination-enhancing animal games!\n- Develop attention and memory skills!\n- Have fun and win trophies!\nAdorable Virtual Pet Care &amp; Animal Games\n- Put your virtual pet family to bed when tired!\n- Bathe virtual pets and take them potty!\n- Fill dog, kitty &amp; rabbit bowls when pets get hungry!\n- Take care of your virtual pets in a pet world &amp; make sure they’re happy!\nVirtual Pet Dress Up\nHave you ever seen a puppy or a kitty in cute outfits? There is nothing cuter!\n- Dress pets in cute clothes!\n- Pick cool puppy, kitty &amp; rabbit accessories!\n- Style your pets to look cool in this cute pet world!\nWould you like to adopt a cat? A bunny? Or maybe a puppy? Ready to adopt and take care of cute animals, create your perfect pet world, and play cool mini dog, rabbit &amp; cat animal games for kids? Download and have fun with each &amp; every one of your virtual pet &amp; have fun in a virtual pet world!\n- - - - - - - - - - - - - - - - - - - - - - - - \nAbout TutoTOONS Games for Kids\nCrafted and play-tested with kids and toddlers, TutoTOONS games foster kids’ creativity and help them learn while playing the games they love. Fun and educational TutoTOONS games strive to bring meaningful and safe mobile experiences to millions of children worldwide.\nImportant Message to Parents\nThis app is free to download and play, but there may be certain in-game items that can be purchased for real money. By downloading this app you agree to TutoTOONS Privacy Policy and Terms of Use.\nWant to report an issue or share suggestions? Contact us at support@tutotoons.com\nDiscover More Fun with TutoTOONS!\n· Subscribe to our YouTube channel: https://www.youtube.com/@TutoTOONS\n· Learn more about us: https://tutotoons.com\n· Read our blog: https://blog.tutotoons.com\n· Like us on Facebook: https://www.facebook.com/tutotoons\n· Follow us on Instagram: https://www.instagram.com/tutotoons/</t>
  </si>
  <si>
    <t>com.flure.app</t>
  </si>
  <si>
    <t>Flure: Made for Pleasure</t>
  </si>
  <si>
    <t>Flure is here to revolutionize your dating game, delivering unmatched pleasure to your dating adventures. As a fun and open community, we value ethics, boundaries, and offer a wild yet safe exploration of fantasies and desires. Fem friendly and inclusive, Flure welcomes everyone to meet new people, flirt, and engage in a casual fling.\nAdventure seekers in the world of dating, passions, and desires find their haven with us. Flure is not just fun and friendly, it's fiery. We're here for everyone looking to meet, match, and flirt with locals or those nearby, making every interaction a chance to explore meaningful connections.\nAny fantasy can be realized, chez Flure. Our magic is spun from consent, passion, and imagination, core values that our community holds dear. Whether you're joining us for the first time or you're a long-term seeker of a chat partner, a fling, or perhaps a deeper relationship, Flure is your playground. Here, to meet new people and flirt in our casual atmosphere is to embark on an adventure of spicy chat and meaningful connections.\nThe Flure SPARKS GAME is designed to unfold your chat, helping you meet and match with someone new, diving into a connection that's both fun and deep. Our dating and relationship questions are your keys to understanding each other more deeply, whether you're in for a casual flirt or seeking meaningful connections.\nANNA, our own AI member of the Flure community, is pansexual, flirty, and fun! You can find her in the feed, chat with her, and share fantasies, even recipes.\nJust keep in mind that her ideas can seem from outer space, but remember that she lives in a parallel universe of the Internet and digital world. Stay on the ground.\nShe’s real, and she’s here to mingle.\nSafety first, always! Our SAFE MODE, especially for ladies, ensures you're protected from anything unsolicited or unpleasant. Coupled with ADVANCED MODERATION, we ensure that every meet, flirt, and match is joyful and easy, free from the worries of scammers spoiling your dating fun. We prioritize your journey, making sure it's not just safe but packed with fun and opportunity to meet new people.\nThe VIRTUAL REALM of Flure knows no bounds, allowing you to meet someone from across the globe without a plane ticket. Whether you're here for a casual flirt, eager to meet and flirt on the hunt for a match that transcends borders, our dating app makes it all possible. Here, fantasies come to life, and dating becomes an art form.\nElevate your dating experience with our PREMIUM SUBSCRIPTION &amp; VIBES. Boost your Profile, send Flash Messages, and Super Likes – experiences unheard of in the realm of dating apps. Here, your deepest fantasies are realized, and pleasures take on new forms. Try it, and there'll be nothing left to dream about in the dating game.</t>
  </si>
  <si>
    <t>com.tutotoons.app.fluvsies.free</t>
  </si>
  <si>
    <t>Fluvsies - A Fluff to Luv</t>
  </si>
  <si>
    <t>Animal and pet lovers, step into the magical world of super cute Fluvsies! Here, you'll find fluffy virtual creatures, the sweetest companions you can collect, nurture, and play cute games with! Join in, hatch eggs, take care of fluffy pet babies, and let the endless fun of animal games begin! \n🐣 HATCH &amp; CARE\nHatch every animal pet from a surprise egg! Just pop two cute Fluvsies into a magical merging machine, and voila – a brand-new egg is ready to hatch! Grow your virtual pet, care for him, and play cute games together! Prepare to fill the room with fluffy joy because you can hatch numerous adorable eggs!\n🐼 COLLECT ALL PETS\nDid you know that Fluvsies have their own tiny pets? Collect all kinds of them: from cute bouncing pandas to adorable flying birdies! Each virtual pet is unique, and they love playing cute games with Fluvsies, so collect them all and let the fun begin!\n🎉 PLAY &amp; HAVE FUN\nExplore new virtual places and find great toys to play with! Hatch, grow, and then watch every virtual pet bouncing around on an inflatable castle and jamming on cute musical instruments! Oh, and keep your eyes on magical boxes – they’re full of surprises and can't wait to be opened!\n🍬 ENJOY MINI-GAMES\nDive into a super fun world of cute games! Hop from cookie to cookie to collect coins! Make your animal fly and swim! Find and unlock every hidden virtual pet! Cute Fluvsies want to play these and many more games with you, so hatch eggs and have fun with every animal!\n🎀 VISIT FASHION SALONS\nYour virtual pet wants to look stylish! Discover an amazing collection of fashionable items and cute animal accessories that will turn your Fluvsies into real pet fashionistas. But wait, there's more! You can get creative with adorable animal face painting designs too! \n🎡 DISCOVER NEW AREAS\nThe magical and fluffy world of Fluvsies is full of incredible places! Your virtual pet can play games in the beach zone, cute garden, animal toy shop, and the purr-fect cat playground. Explore these areas, find cool toys, and play with every fluffy and cute virtual pet!\n- - - - - - - - - - - - - - - - - - - - - - - -\nAbout TutoTOONS Cute Games for Kids\nCrafted and play-tested with kids and toddlers, TutoTOONS games foster kids’ creativity and help them learn while playing the cute games they love. Fun and educational TutoTOONS games strive to bring meaningful and safe mobile experiences to millions of children worldwide.\nImportant Message to Parents\nThis app is free to download and play, but there may be certain in-game items that can be purchased for real money. By downloading this app you agree to TutoTOONS Privacy Policy and Terms of Use.\nDiscover More Fun with TutoTOONS!\n· Subscribe to our YouTube channel: https://www.youtube.com/@TutoTOONS\n· Learn more about us: https://tutotoons.com\n· Read our blog: https://blog.tutotoons.com\n· Like us on Facebook: https://www.facebook.com/tutotoons\n· Follow us on Instagram: https://www.instagram.com/tutotoons/</t>
  </si>
  <si>
    <t>com.clickteam.freddyfazbearspizzeriasimulator</t>
  </si>
  <si>
    <t>FNaF 6: Pizzeria Simulator</t>
  </si>
  <si>
    <t>NOTE: A device with at least 2 GB of RAM is required for this game to run properly.\nProspective owner of a Freddy Fazbear's Pizza franchised restaurant, we want you!\nWhat starts out as a simple pizza tossing fun turns into something much, much more. Push through the glitchy arcade game to reveal that you are at your own Freddy Fazbear's Pizzeria!\nBrowse our catalogs and purchase your first attractions and animatronics, customize your decorations, and above all make sure that all the equipment is working properly before opening the doors of your brand new Freddy Fazbear's Pizzeria!\nAfter a busy day, wrap up the paperwork and shut down your business (often late into the night as you build your own business!) Be careful, however, of what could possibly lurk in the air vents. If anything should catch your attention, turn your flashlight straight into the vent to repel it, Fazbear Entertainment supplies batteries free of charge to all of its franchisees!\nThe next day, assuming you have survived during the night, reinvest your income from yesterday in new equipment. Develop your little pizzeria, day after day, to see it become an empire of catering and entertainment! Fazbear Entertainment provides its franchisees with all the tools and knowledge necessary to create and manage a welcoming, secure and profitable location.\nOh and if you feel up to it, try to salvage some of the animatronics that wander outside your restaurant. They are trying to get in for months now, better not miss on the opportunity to pick up spare parts and rake in some additional revenue. If you detect any instability or aggressiveness in any of them, use the self-defense taser that Fazbear Entertainment provides free of charge to all of its franchisees.\nThis puts an end to the assistance that we are legally obligated to provide. Fazbear Entertainment cannot be held responsible for the disappearances, deaths or mutilations that may occur as a result of operating the Freddy Fazbear's Pizza franchise.\nDon't wait any longer and start today!\nNOTE: Interface and audio in English. Subtitles in English, French, German, Dutch, Spanish (Latin America), Italian, Portuguese (Brazil), Russian, Japanese, Chinese (Simplified), Korean.\n#MadeWithFusion</t>
  </si>
  <si>
    <t>com.dblpartners.foodSafetyExamPrep</t>
  </si>
  <si>
    <t>Food Safety Exam Prep</t>
  </si>
  <si>
    <t>PracticeQuiz.com’s Food Safety Exam Prep app for Android is the perfect tool to hone your knowledge of critical kitchen habits. The app contains 231 focused question dealing with issues of safe food preparation, food storage and kitchen practices, as well as legal procedures and the science of contamination with accurate and practical advice vital to the success of any culinary professional, kitchen manager, food safety professional, or home cook.\nYour satisfaction is important to us and we have a no questions asked refund policy for all our Android apps. We encourage you to try our application out risk free and let us know by e-mailing support@practicequiz.com if there are any issues.\n \nAll of our app content is created exclusively for PracticeQuiz.com by expert culinary safety writers. Each question is paired with a clear explanatory answer designed to reinforce and expand the user’s knowledge.\n \nOur apps are designed with an exclusive intuitive UI. They provide a Study Mode, where questions are paired with clear explanations and the user can proceed at their own pace, as well as a Test Mode designed to simulate the exam experience, where the user can set question and time restraints and their results are presented to them upon completion in both an aggregate and a question-by-question format.\n \nThis app was designed to encompass the requirements of the ServSafe Food Safety Certification Exam, the American Food Safety Institute (AFSI) Food Manager Certification (FMC) exam, and the National Registry of Food Safety Professionals (NRFSP) Certified Food Safety Professional examination, and the content is also applicable to state level exams, as well as perfect for the enrichment of the culinary student or serious amateur cook.\n \nAbout PracticeQuiz.com\n \nPracticeQuiz.com is an independent test preparation and management education apps company that creates high quality material that is witty and engaging, perfect for on-the-go students and ambitious professionals. All of our content is developed exclusively for PracticeQuiz.com by subject matter expert writers and undergoes a thorough review process.\n \nCustomer satisfaction is our top priority, and if you have any questions or comments or are unsatisfied with our products in any way, please contact us at support@practicequiz.com and we will do our best to help you.\n \nWe are a double bottom line company that is committed to education in the developing world. Some of the profits will be used to deploy education via mobile phone in emerging countries to improve their total factor productivity growth.</t>
  </si>
  <si>
    <t>com.fwbhookup.xpal</t>
  </si>
  <si>
    <t>FWB Hookup &amp; NSA Dating: XFun</t>
  </si>
  <si>
    <t>XFun is a prime dating app out there for adult singles to meet, chat and date with each other. Adult friends who join this pure dating is not only for long-term relationships, but also for casual dating like friends with benefits and no strings attached relationship. It is an app for adult friends and hot couples, depending on their ideal desires, whether it would be an exciting fwb dating or an unforgettable nsa date. As one of the top dating apps, XFun provides better services for all members to connect with right partners.\nIf you are tired of long-term traditional relationship, welcome to join this dating platform where you can meet different kik friends. XFun is dedicated to building an open community for adult singles and couples to find genuine connections. Unlike other top dating sites and hook up apps, XFun offers a great chance for you to find genuine matches, make new friends and expand your social network. This is a casual dating app founded on respect and inclusion. We make every effort to help every member to meet new people and love. Our free dating app is an exclusive community where you are able to make real and meaningful connections. \nWhy Would You Join XFun?\nXFun is one of the greatest online dating apps on the market, on which you are able to meet new people and make new friends. In swipe part, the matching system will analysis your profile and select the potential members that suits you most. No matter what kind of date you want, there is someone suitable waiting to start an adventurous local dating journey. If you just want to have random chat, you can come to the search part in which you can meet all new and active users on this lucky online dating app free. Do you know the best part of this online hookup site? When you allow it to access your current location, this lucky dating app would help you discover members nearby.\nXFun is a casual and anonymous chat dating app for real connections. To make sure everyone can have casual fun online, there are free features like swipe and flirt. So you can easily find my new friends nearby and flirt with. Texting system of this random pure dating app is totally free. Even though you are a general member, chat with premium members won't be charged. Obviously, your chance to find a lucky relationship is much higher at XFun than any other similar popular dating apps and top dating apps.\n \nWhy XFun is The First Choice for you?\nCompared with top hookup apps out there, XFun is a prime dating app where you can always be the real and unapologetic. Our goal is always genuine connection. We believe real connection derives from being honest with yourself and what you really want. Since the launch of this online dating app, we have endeavored to satisfy every adult singles by making it optimizing for you to connect with high-quality adult hookup finder around, anywhere over the world. \nWe always believe that if you find a right dating app to explore local new friends instead of hook up dating relationships like one night stand, adult dating and quick hookups, you can enjoy some new online dating experience you never have. What we believe is that real connections are born of being honest of who you are and what you want. This luck hook up site is built more for daily chat and love experience than other kinds of adult hookup dating such as naughty dating, cougar hookup or one night stands. \nXFun is safe and secure. There is no need to worry your privacy and safety here. We has great and strict team to protect your security. Your information including personal contact information, address, photos etc is secured at here. And, we never sell or rent your personal information to any 3rd party.\nSo what are you waiting for? Download this live online dating app, which provides many unique features for better private date and casual chat fling. Once you choose this dating app, you can meet new people from all over the world. So, come to join us now, to find lucky dating and fun.</t>
  </si>
  <si>
    <t>com.amayasoft.kids.preschool.learning.games.educational.app</t>
  </si>
  <si>
    <t>Games for kids 3 years old</t>
  </si>
  <si>
    <t>“Amaya Kids World” is an amusement park that will acquaint your children with the amazing World of Dinosaurs, interesting educational games full of fun and even lovely fairy tale stories with interactive heroes!\nApplication features:\n• Mix learning and fun\n• Enjoy the colorful graphics and animations\n• Take pleasure in the entertaining sounds\n• Play games and read books offline\n• No ads – Safe and kid-friendly\n🗻🐢 Dinosaurs 🐊🌴\nExplore the Dinosaurs’ World with a new friend – Raccoon! Delight the dinosaurs with surprise gifts, feed them and find out if they are herbivores or carnivores.\nPlay with each of the dinosaurs, make friends with them and learn interesting things about these astonishing creatures. They all want to be a part of your unique Dinosaur Park!\nFriendly dinosaurs are waiting for kids to play with them:\n⋆ Get prepared for a camping trip with Brachiosaurus\n⋆ Take care of little dinosaurs with Oviraptor\n⋆ Build funny sand castles with Iguanodon\n⋆ Help freezing Stegosaurus to warm up \n⋆ Gather Velociraptor’s friends for his birthday party \n⋆ Find a pearl in the deep sea with Plesiosaurus\n⋆ Make tasty fruit drinks with Pachycephalosaurus \n⋆ Find hidden things with Compsognathus\n📚🏰 Fairy Tales 💫👑\nFeel the magic of fully narrated fairy tales with interactive scenes and animated characters! Fairy Tales heroes need your help to save the day!\nPlay entertaining games like labyrinth, cards matching, jigsaw puzzles and others while reading!\nEnjoy the new interesting way of reading!\n📝📐Educational games with Pengui 🐧❄️\nHelp Pengui get ready for school! Sort by color, find differences, draw lines by numbers and much more!\nKids will learn numbers, shapes and counting – math has never been so easy and enjoyable!\nBuild up a cool collection of colorful animated stickers, gathering them after every finished level!\nYour little one will spend time usefully!\nKids will develop memory, logic and attention by playing fun educational games.\nSwitch between different languages and start learning new words!\nWe appreciate your feedback. Please take a few minutes to review the app!</t>
  </si>
  <si>
    <t>Garten of Banban 6</t>
  </si>
  <si>
    <t>The official mobile game of Garten of Banban 4!
Languages available:
- English
- Spanish
- Portuguese
- Russian
- Japanese
- Korean
- Chinese
- German
- Polish
- Turkish
- Indonesian
- French
- Italian
- Arabic
Explore the abandoned levels of Banban’s Kindergarten.
Survive the residents of the establishment that was left suspiciously empty. Uncover the truth behind the place, and find the whereabouts of your missing child…
Survive the abandoned lower levels of Banban’s Kindergarten:
With no direction to go but down, you are forced to delve into even deeper levels of the mysterious establishment that is Banban’s kindergarten. Little do you know, you are heading down to where no human has been for quite some time…
Even more friends to make!
With an entire underworld for you to explore and survive, you will be having plenty of opportunities to finally make some friends. Despite the suspicious lack of humans in the entire establishment, you will never feel alone! In Banban’s Kindergarten, there are friends to be made in every corner!</t>
  </si>
  <si>
    <t>com.euphoricbrothersgames.gartenofbanbanVII</t>
  </si>
  <si>
    <t>Garten of Banban 7</t>
  </si>
  <si>
    <t>The official mobile game of Garten of Banban 7!\nLanguages available:\n- English\n- Spanish\n- Portuguese\n- Russian\n- Japanese\n- Korean\n- Chinese\n- German\n- Polish\n- Turkish\n- Indonesian\n- French\n- Italian\n- Arabic\n- Czech\n- Danish\n- Dutch\n- Finnish\n- Hungarian\n- Norwegian\n- Romanian\n- Bulgarian\nExplore the monster-occupied levels of Banban’s Kindergarten. Survive the dreads that reside below as you are now completely on your own. Uncover the truth behind the place, and find the whereabouts of your missing child…\nSurvive the monster-occupied levels of Banban’s Kindergarten:\nAfter the latest events, you were separated from your friends. Delve deeper into the mysterious establishment that is Banban’s kindergarten. You are now completely on your own and the future of everything depends on you.\nNo more friends to make…\nYou have run out of friends to make. From now on, you only meet new enemies who will make sure you never feel alone! In Banban’s Kindergarten, there are enemies to be made in every corner... and pouch!</t>
  </si>
  <si>
    <t>jp.co.japantimes.genkiconjug</t>
  </si>
  <si>
    <t>GENKI Conjugation Cards</t>
  </si>
  <si>
    <t>Note: This app is available for both the 2nd and 3rd edition of GENKI.\nFirmly master the conjugation of Japanese verbs and adjectives!\nThis app helps you to master the conjugation of elementary verbs and adjectives through practice at your own pace.\nIt marks the third official app for "GENKI: An Integrated Course in Elementary Japanese," a best-selling series of Japanese learning materials boasting more than 2.5 million copies sold.\nAdvantages\n•You can view the cards and listen to the recordings as you like, enabling you to study at your own pace.\n•The different conjugations are mastered through two types of practice: saying the conjugated forms aloud or typing them.\n•All conjugation forms studied at the elementary level are covered: 18 for verbs and 10 for adjectives.\n•As you go through each conjugation card deck, the cards answered correctly are automatically removed, allowing you to efficiently focus on the trickier words in the next round of practice.\nStudy methods\nMyDeck: Practice each word by looking at the cards and repeatedly saying the conjugated forms aloud. \n(1) Each card has a word and the conjugation type to be practiced. Say the word in the conjugated form indicated.\n(2) Tap the sound icon to check whether you said the conjugated form correctly.\n(3) Tap the ＊ icon to check the conjugated form in writing.\n(4) Study the use of the conjugated form by referring to the example sentence and illustration on the back side of the card.\n(5) Tap the Rule icon to see the conjugation rule.\nCheck: Test your retention of each conjugated form by typing in your answers.*\n(1) Type in the conjugated form as instructed.\n(2) If you entered the correct form, the card will be removed from MyDeck. Cards answered incorrectly or skipped will remain in the deck for further practice.\n*To study with the Check method, you will need to add a Japanese keyboard to your device before starting. (We recommend using Google Japanese Input.)\nHandy features\n•List\nAll conjugation forms of each word are listed in this feature, with the words arranged in a-i-u-e-o order. A check mark is displayed next to each conjugation form that has been mastered and the MyDeck card for each entry can be opened, allowing you to review the conjugations via the list.\n•Rule\nThis feature lists the rules for all 28 conjugation types covered by the app, enabling you to quickly look up the way to form conjugations such as the passive, the causative, the causative-passive, and the tricky te-form.\n•MyDeck Shuffle Mode\nActivating this mode will cause the app to display the MyDeck cards in random order, rather than the default order. Shuffling the deck will help you to more firmly master the material.\n—Ads: The app does not display any ads that might interfere with learning.\n*This software includes the work that is distributed in the Apache License 2.0.</t>
  </si>
  <si>
    <t>se.laxton.ghost</t>
  </si>
  <si>
    <t>Ghost Tracker EMF EVP Recorder</t>
  </si>
  <si>
    <t>NOTE! You phone/tablet MUST have a built in Magnetometer and Accelerometer sensor for the app to work. Read more down below.\n3-in-1 ghost hunting app developed by LaxTon Ghost Sweden. When developing this application they wanted to select the 3 most useful basic functions used in a ghost hunt.\nThe app contains a EMF-scanner, a Motion Detector and a EVP / Voice recorder that will help you to easily detect Electromagnetic Fields, Motion and Electronic Voice Phenomenon. \n-----------------------------------------------------------\nEMF SCANNER \nNOTE! The EMF function requires a Magnetometer sensor.\nWe are all surrounded by various electrical devices that create natural electromagnetic fields that are affecting us to varying degrees. Some EMF fields, however, lack natural source and these are extra interesting for ghost hunters. \nThere is a theory within the paranormal society that you can measure EMF that doesn’t have a natural power source and this can be paranormal activity. This EMF meter allows you to measure and view your EMF value and communicate with the help of the light that shows how strong EMF value the tool is capturing. \nEasy to use, click the button and scan the area around you.\n-----------------------------------------------------------\nMOTION DETECTOR\nNOTE! The motion detector requires an Accelerometer sensor.\nSometimes you can feel small bangs and vibrations in the floors, stairs, chairs and tables. Within the paranormal society we try to capture these vibrations. With this motion detector you can easily register all vibrations and collect the data for later use. \nEasy to use, just place the device where you want to capture motion and then click the button to start collecting motion data.\n-----------------------------------------------------------\nEVP RECORDER\nWith this tool you can run EVP sessions, save the data and evaluate / listen at a later time. Within the paranormal society, EVP recorders are used to capture voices.\nEasy to use voice recorder - click the button to record and ask questions, then listen through if you managed to capture voices.\n-----------------------------------------------------------\nDISCLAIMER\nWe do not recommend replacing dedicated (and much more expensive) equipment with this app (because that type of equipment has stronger sensors).\nBecause the results are not scientifically reviewed, we MUST write this; The app should only be used for entertainment.</t>
  </si>
  <si>
    <t>com.bigborisstudios.ghostcom_communicator_pro</t>
  </si>
  <si>
    <t>Ghostcom™ Oracle Pro</t>
  </si>
  <si>
    <t>GHOSTCOM™ ORACLE PRO IS AN EASY TO USE ENTERTAINMENT APP THAT DELIVERS SPOOKY MESSAGES AND INTRIGUING DRAWINGS\nIt's like a mysterious horoscope reading with a haunting twist. The app uses a ghostly theme and creepy sound effects to create an immersive experience that's both fun and thrilling.\nMYSTICAL DRAWING\nGhostcom Mystical Drawing is an incredible and unique instrument which produces randomly generated drawings. Simply touch the screen and watch as your drawing eerily appears. Please keep sending us your amazing screengrabs, we love to see them! See our Automatic Drawing gallery on our Facebook page: @ghostcomapp\nASK GHOSTCOM™ ORACLE PRO A QUESTION!\nAsk a question and see what comes back. With a huge database of over 2000 words Ghostcom may just surprise and amaze you!\nARE YOU READY TO DIVE INTO A WORLD OF MYSTERY AND INTRIGUE?\nGhostcom™ Oracle Pro uses advanced algorithms to create eerie and unique messages that will keep you guessing. From cryptic statements to eerie predictions, Ghostcom™ Oracle Pro is strange and unpredictable, often providing unexpected and whimsical delights. And don't forget, it's just for fun!\nDOWNLOAD GHOSTCOM™ ORACLE PRO NOW and invite your friends round for a spooky night in.\nBest used in a darkened room...if you dare!\nIf you love the unexplained and things that go bump in the night then you'll love Ghostcom™ Oracle Pro! It's spooky, mysterious and great fun with friends.\nHOW DOES IT WORK?\nAt its heart Ghostcom™ Oracle Pro is based on very simple technology. It starts by generating a large string of random numbers. Our internal algorithms translate this string into all of the words that are displayed on the screen.\nGhostcom™ Oracle Pro is an entertainment app that provides spooky messages. It's not intended for serious purposes or crucial life decisions. It's suitable for Halloween parties and those who like scary experiences.\nDon't miss out on this one-of-a-kind experience. Download Ghostcom™ Oracle Pro now and unlock the secrets of the spookiverse.\nDISCLAIMER\nGhostcom™ Oracle Pro works by utilizing randomization algorithms. We ask that you use this app responsibly and for fun only.\nWARNING\nThis app contains graphics, audio and haunting effects that may scare children or those of a nervous disposition. Please do not download if you are likely to be scared or offended by an app of this nature. We kindly request that you use it in the manner for which it was created; for use in a light hearted, entertaining way and not to be taken too seriously.\nTHANKS FOR READING AND HAVE FUN!</t>
  </si>
  <si>
    <t>Girls Hair Salon</t>
  </si>
  <si>
    <t>Let your imagination go wild and make awesome hairstyles with the popular Girls Hair Salon!
Create cool hairstyles and haircuts, make the hair curly, frizzy or straight, grow it, cut it, wash it, dry it and color it in amazing combinations, add accessories and create a unique look just for you. In this hair salon you can act as a fashion stylist and redesign your model exactly as you wish.
This game is included in the Pazu subscription which offers all of Pazu’s games with full game versions, no ads, a child-friendly interface and up to 3 devices for each subscription.
Pazu games are trusted by millions of parents and loved by millions of kids worldwide.
Our games are designed especially for kids and offer fun educational experiences for girls and boys to enjoy.
With a variety of game mechanics adapted to different ages and capabilities, it is suitable for kids to be able to play on their own, without the support of adults.
For more information, visit our website: https://www.pazugames.com/
The Pazu Subscription is an auto-renewable subscription with full access to multiple gaming apps, therefore: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For more information please see: http://support.apple.com/kb/ht4098
Prices may vary from time to time.
For Privacy Policy please see here &gt;&gt; https://www.pazugames.com/privacy-policy
Terms of Use:
https://www.pazugames.com/terms-of-use
All rights are reserved Pazu ® Games Ltd. The use of the games or the content presented therein, apart from the usual use of Pazu ® Games, is not authorized, without express written permission from Pazu ® Games.</t>
  </si>
  <si>
    <t>Girls Nail Salon - Kids Games</t>
  </si>
  <si>
    <t>Put some magic on your nails! Get creative and let your imagination go wild as you color and design stylish nails with tons of chic and beauty.
Get your nails done on the Girls Nail Salon with beautiful nail polish colors, gradients and glitters, amazing textures, patterns and shapes, awesome stickers and gems. Get an indulging manicure, give your hands the treatment it deserves and let it shine. 
GIrls Nail Salon is brought to you by Pazu Games Ltd, the publisher of popular kids games like Girls Hair Salon, Makeup Girls, Animal Doctor and others, that are trusted by millions of parents worldwide.
Pazu games for kids are designed especially for children under the age of 10. It offers fun  educational games for girls and boys to enjoy and experience.
We invite you to try out Pazu games for kids and toddlers for free and discover a wonderful brand for kids games, with a large arsenal of educational and learning games for girls and boys. Our games offer a variety of game mechanics adapted to the kids’ age and capabilities.
Pazu games have no ads so the kids have no distractions while playing, no accidental ad clicks and no external interferences.
For more information, visit our website: https://www.pazugames.com/
Terms of Use
https://www.pazugames.com/terms-of-use
PAZU and the PAZU logo are trademarks of Pazu Games LTD © 2020 All rights reserved.</t>
  </si>
  <si>
    <t>com.glambu</t>
  </si>
  <si>
    <t>Glambu - Luxury dating</t>
  </si>
  <si>
    <t>Meet successful people online! Glambu is a private community of successful, attractive, and ambitious people who deserve a life of luxury and pleasure. \nEveryone has their own version of love and we believe that YOU deserve better. Join Glambu! Profiles are verified in real time to help keep the community SAFE and FUN. \nHow does Glambu work for women? \n1. Register a profile in less than two minutes. \n2. Get your first invitation within 24 hours. \n3. Choose your lucky man and continue chatting on WhatsApp or Telegram. \nHow does Glambu work for men? \n1. Register a profile in less than two minutes. \n2. Send an invitation to the women you like. \n3. Get direct access to WhatsApp or Telegram as soon as they accept. \nSAFETY\nWe value your time. Rich millionaires are busy. We review all profiles before showing them to our upscale community. Glambu executes the most accurate and reliable verification process to ensure a quality dating experience for its members. To verify your profile you have to submit a selfie with a specific gesture. Hookup content or sugar daddy related terms are forbidden but you can state if you are looking for an affair, casual dating or serious relationship.\nPRIVACY \nWomen cannot see the profile of men without first being invited by them. We prioritize privacy to allow influential and public users to join our secret community. While on other dating apps hundreds of users from the same city see your profile every day, Glambu provides privacy. As a male user, you have 100 % privacy at Glambu. Again: only a woman you invite can see your profile for a limited amount of time.\nMEMBERSHIP FEES \nGlambu is 100 % free for women. Men have to pay a membership fee. Please note that Glambu does NOT cater for sugar daddy / sugar baby relationships, but a certain age gap is accepted. Any form of compensated dating or companionship is forbidden. If you choose to purchase a premium membership, the payment will be charged to your GooglePlay account. Your account will be charged for renewal within 24 hours prior to the end of the current period. \nYOUR PRIVACY AND SAFETY MATTER! \nGlambu is secure and safe. Your privacy is always the most important thing to us. To view our Privacy Policy and Terms, please visit the following links: \nhttps://glambu.com/terms-conditions/ \nhttps://glambu.com/privacy/</t>
  </si>
  <si>
    <t>com.pronetis.ironball2</t>
  </si>
  <si>
    <t>Going Balls</t>
  </si>
  <si>
    <t>Get ready to navigate through a wild and wacky world in Going Balls - the addictive rolling ball platformer! With over 200 million downloads, this game is a must-try for anyone who loves a good challenge.\nWith over 1000 levels in total, you will never run out of new and exciting challenges to conquer.</t>
  </si>
  <si>
    <t>com.Afterburn.GolfPeaks</t>
  </si>
  <si>
    <t>Golf Peaks</t>
  </si>
  <si>
    <t>Golf Peaks is a chill puzzle game about climbing misty mountains by playing golf. Choose cards to move the ball around, avoid hazards or use them to your advantage, solve over 120 handcrafted levels and become the master of Golf Peaks!\nUNIQUE GOLF PUZZLES\nYou start each stage with a selection of cards (strokes) - pick the right one, choose a direction and launch your ball towards the hole!\nZERO UNDERSTANDING OF GOLF REQUIRED\nGolf Peaks offers a fun experience even if you don’t know your eagles from bogeys - the game’s textless tutorial introduces everything you need at a relaxed pace.\n120+ HOLES TO CONQUER\nEach location offers a half-course with 9 holes to solve, along with a bonus short course (3 holes) for players seeking an additional challenge!\nBUNKERS, PITS &amp; MORE\nOver the course of the game you’ll encounter familiar golf-inspired mechanics like fairways, sand traps and water... as well as some more exotic hazards!</t>
  </si>
  <si>
    <t>closet.match.pair.matching.games</t>
  </si>
  <si>
    <t>Goods Sort™ - Sorting Games</t>
  </si>
  <si>
    <t>Welcome to the casual games and sorting games paradise of vending sort! Are you busters of relaxing casual sorting games? Do you appreciate the leisurely yet challenging nature of sorting games? Look no further than our organizing games: Goods Sort - Match Triple Goods! \nIn this goods triple game of closet sort arrangement, Goods Sort - Match Triple Goods offers you the perfect adventure of vending sort in sorting games, triple-matching, combining products in Goods Triple's organizing games!\nPlay our sorting games, sort snacks, beverages, and fruits in triple-matching sorting games, become sorting busters, delight in the fun of organizing cabinets in organization games and items of vending sort, unlock more products that match the 3D models you prefer in casual organizing games!\n🎮 How to play our casual game: Goods Sort - Match Triple Goods\n1. In this realm of the finest casual organizing games, though the varied mosaics may dazzle your eyes, controlling the product sorting is quite effortless in sorting games: Match triple goods the same 3D items on vast shelves, fill the refrigerators, complete all pairs, or triple-match them for vending sort!\n2. In organizing games, instead of filling up the limited space of the refrigerator, you can play sorting games simply by combining products with a 3D triple-match in a random cabinet of.\n3. So feel free to uncover your secret products in Goods Triple 3D and play organizing games to become busters of the match triple goods! Enjoy the satisfaction of tidying up products in triple-matching tile vending sort!\n🌟 Features of Goods Sort - Match Triple Goods\n- Hundreds of well-designed triple-matching levels for sorting games: Immerse yourself in the meticulously crafted triple-matching levels of this casual 3-match game in Goods Triple.\n- Simplicity combined with truly challenging levels to match triple goods: Don't let the straightforward mechanic of the 3-match game deceive you. Completing the triple-tile puzzles requires concentration, quick thinking, and strategic planning in vending sort.\n- Useful cunning in 3D triple-matching vending sort products to match triple goods: Overcome intricate triple-tile puzzles with handy power-ups and elements!\n- Flexible vending sort triple forms of products to complete triple-matching sorting games: Closet busters have their own way to perfectly match the tiles. You can develop your own unique sorting style.\n- In organizing games, purely enjoyable offline match triple goods: Indulge in endless Match 3 vending sort anytime and anywhere! As an offline casual game, play without pressure, relax with this vending sort game, and revel in the purest form of triple-matching in organizing games.\n- Discover more surprises in the closet sort: Seasonal events, occasional updates with new content, Goods Triple holds additional surprises beyond product matching!\nIf you love organizing games, do not hesitate to try Goods Triple. Take the time to play Closet Sort, solve puzzles, become match 3 busters, and relax in the world of organizing games. Enjoy the fun of vending sort in the realm of sorting games!\nFollow us on Facebook for news of Goods Sort: https://www.facebook.com/GoodsSort.MC</t>
  </si>
  <si>
    <t>com.google.android.apps.kids.familylink</t>
  </si>
  <si>
    <t>Google Family Link</t>
  </si>
  <si>
    <t>Google Family Link is a parental controls app that helps you keep your family safer online. We know that every family’s relationship with technology is unique, so we designed tools like Family Link that give you the flexibility to choose the right balance for your family, and help them create healthy digital habits. Family Link’s easy to use tools allow you to understand how your child is spending time on their device, see their device location, manage privacy settings, and more.\n\n  With Family Link, you can:\n  Establish Digital Ground Rules\n  • Set screen time limits — Family Link lets you set downtime for your child’s device and time limits for apps, so you can help them find a healthy balance.\n  • Guide them to age-appropriate content — Approve or block apps your child wants to download. Family Link also allows you to choose the right YouTube experience for your child: a supervised experience on YouTube, or YouTube Kids.\n  Manage and secure your child’s account\n  • Protect their privacy — Permissions management in Family Link allow you to make meaningful choices about your child’s data. View and manage permissions for websites and extensions accessed through Chrome as well as apps downloaded on your child’s device.\n  • Secure their account — Family Link gives you access to manage your child's account and data settings. As a parent, you can help change or reset your child’s password if they forget it, edit their personal information or even delete their account if you feel necessary.\n  Stay connected on the go\n  • See where they are — It’s helpful to be able to find your family when they’re on the go. With Family Link, you can locate your children on one map, as long as they’re carrying their device.\n  • Get notifications and alerts — Family Link delivers critical notifications including when your child arrives or leaves a certain location. You can also ring devices and view the device’s remaining battery life.\n\n  Important Information\n  • Family Link’s tools vary depending on your child’s device. See a list of compatible devices at https://families.google/familylink/device-compatibility/\n  • While Family Link helps you manage your child's purchases and downloads from Google Play, they will not need approval to install app updates (including updates that expand permissions), apps you have previously approved, or apps that have been shared in Family Library. In addition, purchase approvals will apply only when your child makes a purchase through Google Play’s billing system and will not apply to purchases made through alternate billing systems. Parents should regularly review their child’s installed apps and app permissions in Family Link.\n  • You should carefully review the apps on your child’s supervised device and disable those you don’t want them to use. Note that you may not be able to disable some pre-installed apps such as Play, Google, etc.\n  • To see the location of your child or teen’s device, the device must be powered on, recently active, and connected to the internet through data or wifi.\n  • Family Link parental controls are only available for supervised Google accounts. With supervised Google Accounts, children get access to Google products like Search, Chrome, and Gmail, and parents can set up basic digital ground rules to supervise them.\n  • While Family Link provides tools to manage your child’s online experience and keep them safer online, it does not make the internet safe. Family Link can not determine the content on the internet, but it can give parents the opportunity to make decisions about how their child spends time on their device, and determine what path to online safety looks best for your family.</t>
  </si>
  <si>
    <t>com.google.android.apps.bard</t>
  </si>
  <si>
    <t>Google Gemini</t>
  </si>
  <si>
    <t>The Google Gemini app is an AI assistant that can help supercharge your creativity and productivity. \nThis official app is free. Gemini gives you direct access to Google’s best family of AI models on your phone so you can:\n- Get help with writing, brainstorming, learning, and more\n- Summarize and find quick info from Gmail or Google Drive\n- Generate images on the fly\n- Use text, voice, photos and your camera to get help in new ways\n- Say “Hey Google” to ask Gemini for help with what’s on your phone screen\n- Make plans with Google Maps and Google Flights\nIf you have access to Gemini Advanced it will be right here in the Gemini app.\nThe Gemini app is now live in English, Spanish, French, Portuguese, Chinese, Japanese, Korean and more languages. See the full list of supported languages and countries here:\nhttps://support.google.com/?p=gemini_app_requirements_android\nIf you opt in to the Gemini app, it will replace your Google Assistant as the primary assistant on the phone. Some Google Assistant voice features aren't available through the Gemini app yet — including controlling media and routines. You can switch back to Google Assistant in settings.\nReview the Gemini Apps Privacy Notice:\nhttps://support.google.com/gemini?p=privacy_notice</t>
  </si>
  <si>
    <t>com.google.android.apps.translate</t>
  </si>
  <si>
    <t>Google Translate</t>
  </si>
  <si>
    <t>• Text translation: Translate between 108 languages by typing\n• Tap to Translate: Copy text in any app and tap the Google Translate icon to translate (all languages)\n• Offline: Translate with no internet connection (59 languages)\n• Instant camera translation: Translate text in images instantly by just pointing your camera (94 languages)\n• Photos: Take or import photos for higher quality translations (90 languages)\n• Conversations: Translate bilingual conversations on the fly (70 languages)\n• Handwriting: Draw text characters instead of typing (96 languages)\n• Phrasebook: Star and save translated words and phrases for future reference (all languages)\n• Cross-device syncing: Login to sync phrasebook between app and desktop\n• Transcribe: Continuously translate someone speaking a different language in near real-time (8 languages)\nTranslations between the following languages are supported:\nAfrikaans, Albanian, Amharic, Arabic, Armenian, Assamese, Aymara, Azerbaijani, Bambara, Basque, Belarusian, Bengali, Bhojpuri, Bosnian, Bulgarian, Catalan, Cebuano, Chichewa, Chinese (Simplified), Chinese (Traditional), Corsican, Croatian, Czech, Danish, Dhivehi, Dogri, Dutch, English, Esperanto, Estonian, Ewe, Filipino, Finnish, French, Frisian, Galician, Georgian, German, Greek, Guarani, Gujarati, Haitian Creole, Hausa, Hawaiian, Hebrew, Hindi, Hmong, Hungarian, Icelandic, Igbo, Ilocano, Indonesian, Irish, Italian, Japanese, Javanese, Kannada, Kazakh, Khmer, Kinyarwanda, Konkani, Korean, Krio, Kurdish (Kurmanji), Kurdish (Sorani), Kyrgyz, Lao, Latin, Latvian, Lingala, Lithuanian, Luganda, Luxembourgish, Macedonian, Maithili, Malagasy, Malay, Malayalam, Maltese, Maori, Marathi, Meiteilon (Manipuri), Mizo, Mongolian, Myanmar (Burmese), Nepali, Norwegian, Odia (Oriya), Oromo, Pashto, Persian, Polish, Portuguese, Punjabi, Quechua, Romanian, Russian, Samoan, Sanskrit, Scots Gaelic, Sepedi, Serbian, Sesotho, Shona, Sindhi, Sinhala, Slovak, Slovenian, Somali, Spanish, Sundanese, Swahili, Swedish, Tajik, Tamil, Tatar, Telugu, Thai, Tigrinya, Tsonga, Turkish, Turkmen, Twi, Ukrainian, Urdu, Uyghur, Uzbek, Vietnamese, Welsh, Xhosa, Yiddish, Yoruba, Zulu\nPermissions Notice\nGoogle Translate may ask for the following optional permissions*:\n• Microphone for speech translation\n• Camera for translating text via the camera\n• External storage for downloading offline translation data\n• Contacts for setup and management of your account\n*Note: The app may be used even if optional permissions are not granted.</t>
  </si>
  <si>
    <t>com.coolniks.speedometerandodometerpro</t>
  </si>
  <si>
    <t>GPS Speedometer Odometer (Pro)</t>
  </si>
  <si>
    <t xml:space="preserve"> COMPLETELY AD FREE \nGPS Speedometer and Odometer app to measure car, bike, speed. It is the best GPS speedometer app for speed measurement of the vehicle. This is most easiest speedometer app and the best bike and car speedometer you can ever find.\n\n Why this car speedometer app is so different from other speedo apps available on playstore:\nIn this GPS speedometer app, you can use your phone compass sensor. Compass helps you to know the moving direction.\n1. This car speedometer works in OFFLINE mode , so if you have no internet connection ,this speedometer app will still be running unlike other speedometer apps .\n2. Our speedometer takes hardly 20 SECONDS to connect you to GPS , normally other speed apps take around 2-3 minutes to connect the same .\n3. This speed meter has an ACCURACY of 98%. Offline accuracy is slightly less .\n4. Digital speedometer not only shows you CURRENT speed , it also shows AVERAGE speed ,total DISTANCE, MAXIMUM speed and TRIP time  taken by you , your car, your bike , etc.\n5. Two types of HUD MODE to help you use the GPS speedometer in car windshield.\n6. Two Themes : Jet Black and Purple in truck speedometer app.\n7. It's a car speed tracker that can also be used for the bikes, bicycles, etc.\n8. You can set your DESIRED UNITS here like if you want m/s , Km/h or mph. Corresponding speed and distance will be shown in GPS speedometer app.\n9. This app carries a SIMPLE and ATTRACTIVE interface .\n10. You can CHANGE UNITS any time you want , like in the middle of your trip in our speed meter.\n11. This speed app is SMALL in size.\n12. This car speedometer app uses very less BATTERY , so relax .\n13. Set the MINIMUM and MAXIMUM speed to make sure you drive in a perfect range.( First app to provide you minimum speed option ) \n14. DELETE any entry in just a long press.\n15. Get all your STATS in one place in this truck speedometer app.\n16. SIREN ,RED LIGHT and LONG VIBRATION will inform you if you drive more than specified limit.\n17. Similarly, SIREN and SHORT VIBRATION will inform you if you drive slower than specified limit.\n18. RESET  all data in just a click.\n19. Find LATITUDE, LONGITUDE and ALTITUDE at your current location even if your device doesn't have Barometer.\n20. This bike computer app now allows you to share your location easily.\n21. It runs in Background Window so if you are using any app, you can still view your speed.\n22. It contains inbuilt Calculator.\n23. You can set your Countdown and you'll be notified once you reach there. \n&lt;u&gt;* * * Important! * * *&lt;/u&gt;\n1. Do not try to test the application by pacing around in the same small area.\n2. This speedometer works only OUTDOORS , so don't test this app indoors.\n3. Make sure that the phone top side can see sky clearly .\n4. On some devices (like Xiamoi running Lollipop or Marshmallow), due to security issues, it might take around 5 minutes to connect the GPS.\nEver wonder what is the velocity of bus or train  if your are sitting in it ? By using this app you can find the speed of bus , train ,car , bike ,cycle , your running,jogging or even your walking Even you can measure the average speed , trip time and total distance ..COOL huh...? So this app can becomes Pedometer when walking which makes it the best speedometer app.\nIt is really helpful for those who has broken speedometer or odometer in their car, or any vehicle.</t>
  </si>
  <si>
    <t>com.incptmobis.calculatorplus</t>
  </si>
  <si>
    <t>Graphing Calculator Plus (X84)</t>
  </si>
  <si>
    <t>◉ DISCOUNT 20% OFF!\nGraphing Calculator Plus - The famous Calculator from iOS is available on Android!\nDesigned for use with TI 84, TI 83 Calculator. If you have experience with Ti-84, Graphing Calculator Plus is MUST-HAVE App!\nGraphing Calculator Plus has a formidable reputation of being the top alternative to heavy complex hardware calculators. It is suitable for all types of users, whether they are looking to carry out basic or advanced mathematics; Graphing Calculator has it all. It is equipped with a powerful MATH CORE advocated by MATH DISPLAY support, which increases its functionality by leaps and bounds, making it an ideal choice for engineers, math students etc. It comes with an in depth User Manual and Tutorial to answer any questions you have, regarding the app and to help you further understand the world of advanced mathematics.\n◉ BUILT-IN DOCUMENTS:\n▸ Basic General Calculation\n▸ X &amp; Y Calculation &amp; Intersection of Functions\n▸ Calculate Local Maxima, Minima...\n▸ Statistics &amp; Regression\n▸ Solve Equations &amp; Polynomial\n▸ Calculate Integral Functions\n◉ CALCULATOR INCLUDED:\n▸ Universal Calculator App\n▸ Mathematical Display\n▸ Complex Number Calculation\n▸ Equations Solver\n▸ Edit &amp; Export Expression/Result\n▸ History Tape View\n▸ Basic Calculations (+, -, x, ÷, ^, √,…)\n▸ Advanced Functions (Sin,Cos,Ln,E,…)\n▸ Y-Var &amp; Customize Functions (F1, F2, F3)\n▸ Unit Converter (50 Categories, 1000+ Units)\n▸ Over 40 Common Constants\n▸ Fraction and Degree/Angle Calculation\n▸ Numeric Integral &amp; Derivative Calculation\n▸ Dual Themes(Skin)\n◉ 2D GRAPH:\n▸ Simultaneous Graph\n▸ Smooth Zoom &amp; Transformation\n▸ Support Parametric, Polar &amp; Sequences\n▸ Intersections, Min, Max &amp; Special Points TRACE\n◉ STATISTIC,REGRESSION &amp; TEST:\n▸ Create/Edit Lists\n▸ 1-Var, 2-Var Statistic\n▸ Linear, Quadratic, Cubic Regression\n▸ Logarithm, Exponential, Power,… Regression\n▸ PropZ,T, SampZ,T, Chi, Interval… Test\n◉ MATRIX:\n▸ Create/Edit Matrices\n▸ Basic Matrix Functions (Det,Dim,Fill,…)\n▸ Advanced Matrix Functions (Inv, Ref, RRef,…)\n◉ PROGRAMING:\n▸ Control Commands\n▸ I/O Commands\n▸ Example Source Codes Included\n◉ NUMBER BASE-N MODE:\n▸ 15 Different Bases\n▸ Support Up to 64 Bits Integer\n▸ Binary Operation (NOT, OR, XOR, 2’S,…)\n◉ ADITIONAL FEATURES:\n▸ Financial Calculation (TVM Solver)\n▸ Geometry &amp; Chemistry App\n▸ And more will be available in further update!\nIT IS THE MUST HAVE CALCULATOR !!!!!!!\nWe love your feedback, Thanks a lot !\nPlease contact us for questions, bugs/crash reports, conversion requirements, etc…</t>
  </si>
  <si>
    <t>com.ftw_and_co.happn</t>
  </si>
  <si>
    <t>happn: Dating, Chat &amp; Meet</t>
  </si>
  <si>
    <t>Like - Crush - Chat - Meet people - Date\nStep into the world of happn, the dating app, that reinvents the way to meet local people from your daily life! With over 140 million users across the globe, happn is your ultimate companion in connecting with people you meet in your usual spots. It can be any situation in your daily life, where you missed your chance at meeting your next Crush; at work, in your favourite café, or even out for a casual stroll. \nFind your Crush in the places you love \nOur expertise at the dating app happn, is our ability to create meaningful connections with those you unknowingly share your daily routine with. \nhappn creates connections based on geographical proximity and the places you frequently visit. Want to find someone to date? Find love? Or maybe make some friends? The app encourages interactions in familiar environments, and promotes relaxed and authentic connections. So say goodbye to the stress of first approaches! Use our icebreaker suggestions or chat about your common favourite spots, which can also serve as a great first date location!\nCrush with peace of mind...\nSafety first! We know that safety is important for you, so we let you decide, who can see you, and what information you share. At the happn dating app, privacy is our priority: your location remains invisible to other members, only your crossing points are indicated, and you will never receive messages from someone you are not interested in.\n... with relevant profiles, while having fun!\nLooking for singles who share your taste and passion? No problem! With Teasers and Hobbies you can discover another way to uncover the personality of your Crushes through short glimpses of fun and genuine life moments.\nYou can also play CrushTime where you try guessing who already liked you! No risk for future dates! \nMeet when you’re ready\nNot sure when you should ask your Crush on a date? Afraid they might say no? Or are you sick of the pressure when someone asks you out too soon? No more stress. Now you can tell us when you’re ready to meet, directly in your chat with your Crush. We’ll let you know when they’re ready too.\nMake it happn\nWhen you cross paths with a happn user in real life, their profile appears on your app. Seen someone you fancy? Secretly like their profile. We promise, they won't know, unless they like you too. Want to stand out? Send them a SuperCrush by catching their attention! If you've both liked each other, then it's a Crush! You can now chat; we count on you to come up with your greatest pick-up line, and bring out the most authentic side of yourself.\nDownload the happn app now, start using it and go on dates! Make sure you've added your favourite photos and set your filters to find exactly what you are looking for. \nIf you want access to more benefits, you can subscribe to happn Premium! This way, you can access the list of people who have already liked you, or enjoy more SuperCrushs, to notify your Crushes and stand out.\nThere are many dating apps out there, but there is only one place where it’s really happn-ing!\nSo download happn now, get out the house, Like - Crush - Chat - Meet people - Date!\nhttps://www.happn.com/en/trust/\nhttps://www.happn.com/en/privacy-basics/</t>
  </si>
  <si>
    <t>com.budgestudios.HelloKittyNailSalon</t>
  </si>
  <si>
    <t>Hello Kitty Nail Salon</t>
  </si>
  <si>
    <t>Budge Studios™ presents Hello Kitty® Nail Salon! Help Hello Kitty create supercute manicures, and work your way up to superstar nail designer status. Test your skills with challenges or explore your creativity in Free Style!\nFEATURES\n• Choose from different nail shapes, polish colors, patterns and backgrounds\n• Add cute nail art stickers, gems and Sanrio characters such as Hello Kitty, Badtz-Maru, Chococat, Keroppi, Little Twin Stars, My Melody and Tuxedosam\n• Apply manicures on a photo of your hand or a friend’s hand\n• Design unique manicures with nail art in Free Style\n• Put your matching skills to the test by copying a manicure in Match This\n• Earn cute stars and new nail designer levels\n• Save and share your nail designs from the album\n• Tablet compatible\nPRIVACY &amp; ADVERTISING\nBudge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privacy@budgestudios.ca\nBefore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gate.\nPlease note that this app gives users the ability to take and/or create photos in-app that can be saved locally to their devices. These photos are never shared with other users in-app, nor are they shared by Budge Studios with any unaffiliated third party companies. \nEND-USER LICENSE AGREEMENT\nThis application is subject to an End-User License Agreement available through the following link: https://budgestudios.com/en/legal-embed/eula/\nABOUT BUDGE STUDIOS\nBudge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children’s apps for smartphones and tablets.\nVisit us: www.budgestudios.com \nLike us: facebook.com/budgestudios \nFollow us: @budgestudios \nWatch our app trailers: youtube.com/budgestudios \nHAVE QUESTIONS? \nWe always welcome your questions, suggestions and comments. Contact us 24/7 at support@budgestudios.ca \nSANRIO®, HELLO KITTY® and associated logos are trademarks and/or registered trademarks of Sanrio Co., Ltd. used under license by Budge Studios Inc.\nHello Kitty® Nail Salon application © 2015-2017 Budge Studios Inc. All artwork in application © 1976, 1979, 1988, 1993, 1996, 2015-2017 SANRIO CO., LTD. All rights reserved.\nBUDGE and BUDGE STUDIOS are trademarks of Budge Studios Inc.</t>
  </si>
  <si>
    <t>com.gamebrain.hexasort</t>
  </si>
  <si>
    <t>Hexa Sort</t>
  </si>
  <si>
    <t>Hexa Sort offers a delightful blend of puzzle challenges, strategic matching, and satisfying merging experience. Engage your mind with stimulating brain games that involve clever puzzle solving and logical maneuvers, making it an ideal choice for those seeking a mental workout.\nHexa Sort introduces a unique twist to the classic sort puzzle concept, inviting players to explore the art of shuffling and organizing hexagon tile stacks. With the goal of achieving satisfying color matches, players can immerse themselves in the thrill of color switch and enjoy the calming effects of merging tiles. Each level presents challenges to meet collection goals, providing a perfect balance of excitement and stress relief for those who prefer relaxing games.\nThe game's aesthetics boast a visually pleasing palette with gradients, creating a serene and zen environment for players to enjoy. Dive into the world of color games, color sorting, and free therapy through the game's minimalistic design. The inclusion of 3D graphics adds an extra layer of immersion, allowing players to view the board from various angles while engaging in the satisfying processes of stacking and merging tiles.\nHexa Sort is not merely a game; it's a captivating brain teaser that demands smart thinking. As players progress through levels, they'll find the gameplay to be both addicting and calming, striking the perfect balance between challenge and relaxation. Put your skills to the test with tasks involving sorting, stacking, and merging hexa tiles, witnessing the rewarding results of your efforts.\nUnlock new levels to keep your mind sharp, reveling in the therapeutic experience of this captivating color puzzle game. The game caters to enthusiasts of color fill 3D and challenges based on hexagon structures. Invite friends to join the excitement, compete for high scores, and share the joy of engaging in fun puzzle games.\nFEATURES:\n- Easy-to-play &amp; relaxing gameplay\n- Smooth 3D graphics\n- Vibrant Colors\n- Power-ups &amp; Boosters\n- Satisfying ASMR sound effects\nEmbark on a captivating journey of color matching, sorting, and merging with Hexa Sort. Whether you're a fan of block games, crave stress relief, or enjoy colorful brain teasers, this game promises a harmonious fusion of entertainment and mental stimulation. Sort, match, and merge your way to victory in this exciting and challenging puzzle adventure!\nVisit https://lionstudios.cc/contact-us/ if have any feedback, need help on beating a level or have any awesome ideas you would like to see in the game!\nFrom the Studio that brought you Wordle!, Match 3D, Happy Glass, Cake Sort Puzzle 3D and many, many more!\nFollow us to get news and updates on our other Award Winning titles;\nhttps://lionstudios.cc/\nFacebook.com/LionStudios.cc\nInstagram.com/LionStudioscc\nTwitter.com/LionStudiosCC\nYoutube.com/c/LionStudiosCC</t>
  </si>
  <si>
    <t>com.fingersoft.hcr2</t>
  </si>
  <si>
    <t>Hill Climb Racing 2</t>
  </si>
  <si>
    <t>Embark on the ultimate driving adventure with Hill Climb Racing 2 - an arcade racing game that takes the thrill, challenge, and excitement of the original to a whole new level! Set off on a journey of epic proportions as you conquer treacherous terrains, perform jaw-dropping stunts, and race against friends and players from around the world. With its exhilarating gameplay, stunning visuals, and a wide range of customizable vehicles, Hill Climb Racing 2 is the ultimate driving experience you've been waiting for. Welcome to Climb Canyon! \n● Track Editor\nThe brand new track editor feature is now here and open to everyone! Design and create your own tracks to share with friends or to players around the world! Get out there and create, climb, and conquer those hills!\n● Dynamic Vehicles and Upgrades \nChoose from a variety of vehicles, each with its own unique abilities and characteristics. Upgrade your ride to improve its performance on the toughest tracks. From supercars to monster trucks to bikes, the options are endless!\n● Multiplayer Mayhem \nTake on players from all over the world in exciting multiplayer races! Compete in races against opponents, and show off your driving skills as you race towards victory. The multiplayer cups mode adds a whole new layer of competition and excitement.\n● Updated Adventure Mode\nExplore a diverse range of breathtaking landscapes, from challenging hillsides to sprawling cities. Each environment presents its own set of obstacles and opportunities for stunts. Can you master them all?\n● Epic Stunts and Challenges \nPerform daring flips, gravity-defying jumps, and outrageous stunts to earn bonus points and rewards. Conquer unique challenges to unlock new stages and vehicles. The more audacious your stunts, the bigger the rewards!\n● Customization and Personalization \nCustomize your vehicles with a variety of skins, paint jobs, and decals to create a truly unique look. Upgrade and tune your vehicles to suit your playstyle and dominate the tracks. Show off your style to the world!\n● Competitive Team Races and Weekly Events\nClimb the ranks and prove your driving prowess in competitive team leagues and challenging weekly events . Compete against players of similar skill levels and earn rewards as you rise through the ranks. Will you reach the top and become a driving legend?\nHill Climb Racing 2 is more than just a game – it's an adrenaline-pumping, action-packed driving experience that will keep you playing for hours on end. With its intuitive controls, stunning 2d graphics, and a wide variety of vehicles and tracks to explore, this game offers endless excitement and challenges. Whether you're a casual gamer or a seasoned racing enthusiast, Hill Climb Racing 2 is the perfect game to test your driving skills and have a blast while doing it. Jump behind the wheel and get ready to conquer the hills, perform jaw-dropping stunts, and become the ultimate driving champion!\nRemember that we're always reading your feedback and are hard at work creating new original content for our racing games: new cars, bikes, cups, levels and features. If you find a bug or have a crash let us know so we can fix it. We really appreciate it if you'd report what you like or dislike and any issues you may have with our racing games to support@fingersoft.com\nFollow Us:\n* Facebook: https://www.facebook.com/Fingersoft\n* X: https://twitter.com/HCR_Official_\n* Website: https://www.fingersoft.com\n* Instagram: https://www.instagram.com/hillclimbracing_official\n* Discord: https://discord.gg/hillclimbracing \n* TikTok  https://www.tiktok.com/@hillclimbracing_game\nTerms of Use: https://fingersoft.com/eula-web/\nPrivacy Policy: https://fingersoft.com/privacy-policy/\nHill Climb Racing™️ is a registered trademark of Fingersoft Ltd. All rights reserved.</t>
  </si>
  <si>
    <t>com.squareenixmontreal.hitmansniperandroid</t>
  </si>
  <si>
    <t>Hitman Sniper</t>
  </si>
  <si>
    <t>Step into the shoes of Agent 47 in Hitman Sniper and play the best sniper shooting game on mobile.\nPLAY A TACTICAL SNIPER MISSION GAME\nStrike with strategic shooting skills, fulfilling your duty to orchestrate the perfect assassination kill shot.\n\nBATTLE ZOMBIES IN DEATH VALLEY\nCall on non-stop shooting action as a zombie hunter, in a true battle of your skills and speed of execution.\n150+ MISSIONS &amp; 10 DIFFERENT CONTRACTS\nImprove your strike skills on mobile for the perfect assassination as you uncover secrets and subterfuges in this fun game.\nMOST BEAUTIFUL SNIPER GAME \nAwesome and smooth graphics that make for addictive gameplay on top of a thrilling story.\nPLAY WITH 16 UNIQUE GUNS\nEliminate targets, collect weapon parts and complete blueprints to unlock the most powerful guns.\nCOMPETE AGAINST YOUR FRIENDS FOR THE FIRST PLACE IN THE LEADERBOARDS\nBoost your score and climb up the contract killer ranks classic with classic creative hitman kills to become the world's finest silent assassin.</t>
  </si>
  <si>
    <t>com.learnwithhomer.webapp</t>
  </si>
  <si>
    <t>HOMER: Fun Learning For Kids</t>
  </si>
  <si>
    <t>Expert-Designed, Kid-Powered, Playful Learning – Meet the proven learn-to-read program designed to help build confidence, mastery, and a love of reading through interactive learning and play! From preschool to kindergarten and beyond, HOMER helps support your child’s reading journey through thoughtfully designed educational games for kids 2-8. \nThe Essential Early Reading App for Kids\nDid you know just 15 minutes a day with HOMER’s step-by-step reading pathway is proven to boost early reading scores by 74%? Help your child learn to read with HOMER, the award-winning educational app for kids with thousands of interactive activities to promote independent play. \nOur research-based learning program develops critical skills to prepare the youngest of learners for their first days at school.\nEducational games can help kids increase their early reading, math, and creativity levels, all while having fun. Our games, lessons, stories, and songs keep toddlers and preschoolers fully engaged, helping them grow into confident readers more easily. \nHOMER includes hundreds of stories and characters your child will love—from classics like Little Red Riding Hood to favorites like Thomas the Train. And because kids learn at their own pace, the app is personalized to each member’s age, learning level, and unique interests to deliver the most effective learning experience possible. \nWith HOMER, your child will get a smart head start for preschool, kindergarten, and beyond.\nAd-Free Screen Time You Can Feel Good About \nIn addition to reading, HOMER’s play-based activities and learning games for kids span multiple subjects like early math, social-emotional learning, creativity, critical thinking skills, and more. \nAs a member, you’ll access:\n- Safe, ad-free, kid-friendly learning content that’s perfect for independent play\n- Research-based curriculum with fun reading games and step-by-step learning pathway \n- Up to 4 customizable child profiles per family\n- Resources for parents, including printables, learning activities, and expert tips to help support your child as they learn how to read\nLoved By Both Parents and Kids\n"By far the greatest. This app is like a vital studying tool for children, helping them learn and play at the same time."\n–Bridget H.\n“HOMER keeps both of my boys entertained for as long as I need. I don’t feel bad letting them play because they are learning!!”\n–Arnulfo S.\n"The HOMER app has helped my students… it follows learning research, praising students’ efforts instead of telling them they're smart."\n–Parthenia C.\n\nLearn more about HOMER’s award-winning learn-to-read app at LearnWithHOMER.com\nPrivacy Policy: http://learnwithhomer.com/privacy/\nTerms of Use: http://learnwithhomer.com/terms/</t>
  </si>
  <si>
    <t>Hopster: ABC Games for Kids</t>
  </si>
  <si>
    <t>Get your little one preschool ready with the award-winning Hopster! 
Hopster is expertly designed with kids early learning years in mind. Parents gain access to the best curated kids learning content needed to shape their child's early development curriculum. 
Hopster fully supports formal early childhood curriculums from around the world, with the best preschool kids TV shows &amp; educational games. 
Hopster is also 100% ad-free. Packed with learning games for kids, as well as great preschool books and fun music. 
Your little one can be ahead of the class before they even go to school, with our phonics shows, maths games for kids, and more. 
We can help keep your kids busy with lots of fun, creative &amp; educational content - and you can relax knowing they’re continuing to learn in a safe child-friendly environment.
Your little one can learn phonics, enjoy maths games for kids, and watch family friendly preschool shows – all in a safe and ad-free digital environment trusted by over 2 million families.
Top reasons to download Hopster:
1. Handpicked educational kids TV shows
2. Learning games for kids
3. A safe digital world for little ones to explore
4. Watch shows offline, perfect for travelling
5. 100% ad-free
6. Use on iPad, iPhone and Apple TV with just one subscription
Children can explore the award-winning kids app Hopster with a free trial of our premium subscription. See how your little one engages with our preschool learning games for kids - including phonics and maths games for kids.
All your kids’ favorite shows, including:
• Fireman Sam
• Sesame Street
• Pingu
• StoryBots
• Messy Goes to Okido
• Bob the Builder
• Earth to Luna
• ...and many more!
Available shows may vary by region.
Even with all these amazing educational TV shows for kids on Hopster we do believe that there is such a thing as too much TV. If your kid watches three episodes in a row, we will suggest that they try another activity instead.
Made in partnership with some of the UK's brainiest academics, our app includes fun educational games that engage toddlers &amp; preschoolers in phonics and creativity, plus they will get a head start with numeracy using our maths games for kids.
Award-winning developmental shows and learning games for kids focusing on:
• Maths games for kids with counting, numerals and sequences
• Alphabet and phonics
• Empathy, caring, communication and decision making
Awards &amp; certifications:
• KidScreen Award 2019, 2018, and 2016
• App Store’s Best of 2016, 2015 &amp; 2014
• Best Channel BAFTA Children's Award nomination
Hopster is a popular choice for parents wanting a safe digital environment for their kids to explore.
Hopster is available in English (UK/US), French, Icelandic, Serbian, Bosnian, Slovenian.
Hopster Subscription
• Subscription length will vary from Monthly, Quarterly, 6 Months, and Yearly
• Price of subscription will vary depending on plan selected, and region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 Account Settings after purchase
• Any unused portion of a free trial period, if offered, will be forfeited when the user purchases a subscription to that publication, where applicable
Privacy &amp; Safety
Your child’s privacy and safety is our top priority. We will never share your personal information with 3rd parties or sell it on. And there are no ads in our toddler &amp; pre school kids’ TV app. Ever. No really, we mean it.
Privacy Policy: www.hopster.tv/cookies-and-privacy-policy
T&amp;Cs: www.hopster.tv/terms-and-conditions</t>
  </si>
  <si>
    <t>HS Browse &amp; Check</t>
  </si>
  <si>
    <t>Introducing WCO’s HS Browse &amp; Check, the ultimate mobile application for seamless access to the Harmonized System Nomenclature 2022 and its comprehensive content. With our app, you can effortlessly explore Legal Notes, Explanatory Notes, and Classification Opinions, empowering you with in-depth knowledge and understanding. Quickly search and verify specific HS codes and directly access the associated content, ensuring quick and accurate information retrieval.  &lt;br&gt;The Harmonized System (HS) is a globally recognized classification system for traded goods. It plays a vital role in international trade by providing a standardized method to classify and identify products across borders. The HS assigns unique codes to different commodities, enabling accurate categorization and simplifying customs procedures, tariff determination, statistical analysis, and trade documentation.&lt;br&gt;The HS is crucial for governments, customs authorities, businesses, and researchers worldwide. It facilitates smooth customs clearance, ensures compliance with import/export regulations, and helps in the collection of trade statistics. It also serves as a foundation for trade negotiations, tariff agreements, and monitoring of international trade trends.&lt;br&gt;Furthermore, the HS Nomenclature contains valuable information such as Legal Notes, Explanatory Notes, and Classification opinions. These additional resources provide crucial guidance and clarification on the interpretation and application of the HS codes, aiding in consistent and accurate classification.&lt;br&gt;Having easy access to the HS and its 
content, as offered by HS Browse &amp;amp; Check, empowers users to navigate the complexities of international trade with confidence. Understanding the HS is key to efficient trade operations, compliance with regulations, and informed decision-making in today's interconnected global marketplace.&lt;br&gt;Furthermore, HS Browse &amp; Check serves as the perfect companion for users who already have an account and subscriptions on www.wcotradetools.org, providing a convenient and complementary mobile experience. If you have an active HS subscription, our app grants you instant access to all the content without any additional hassle or fees. Whether you&amp;#39;re on the go or prefer the convenience of a mobile device, your subscription smoothly extends to the app, unlocking a treasure trove of Legal Notes, Explanatory Notes, Classification opinions, and more. Stay connected to the latest updates, conduct efficient code searches, and delve into comprehensive details. HS Browse &amp; Check ensures that your subscription remains active and empowers you with uninterrupted access to invaluable trade resources across platforms.</t>
  </si>
  <si>
    <t>com.storytoys.hungry.caterpillar.play.school.abc.kids.books.free.android.googleplay</t>
  </si>
  <si>
    <t>Hungry Caterpillar Play School</t>
  </si>
  <si>
    <t>Hungry Caterpillar Play School develops the key skills children need in math, spelling, reading, writing, problem solving, science and nature and the creative arts. \n• MATHEMATICS DEVELOPMENT: Our activities guide kids through concepts which set them up for proficiency in this important subject area. Repetition is key, so we’ve designed this section to be different every time.\n• LANGUAGE AND LITERACY: Learn about the letters of the alphabet how they make words. Learn to read using phonics. Our ever expanding LEARN TO READ BOOK library contains tailored reading experiences. We guide children through early reading levels, including wordless books to encourage confidence.\n• SCIENCE AND NATURE STUDIES: One of the best ways to encourage your child to read, is to read to them. Our app does this for you featuring warm and talented voice over actors. LEARN ABOUT THE WORLD BOOKS are engaging non-fiction titles. They are specifically tailored for young children. Learn how nature works in our Caterpillar's Garden activity!\n• CREATIVE ARTS: Expand your child’s imagination and encourage artistic expression in multiple creative activities.\n• PUZZLES AND REASONING: Teaching children to use their own minds to figure out how to solve problems.\n• Subjects are supported and enhanced by SONGS and VIDEOS, deepening your child's learning. Songs are a proven learning tool used by teachers all over the world.\nMany of our lessons and activities are integrated, meaning children learn many concepts and skills at the same time.\nIf you're experiencing any issues email us support@storytoys.com</t>
  </si>
  <si>
    <t>Ice Cream - Cooking for Kids</t>
  </si>
  <si>
    <t>Do your kids like ice cream? Eskimo, ice cream cones, milkshakes, popsicles and much more.
Ice cream games is an amusing  game for kids, which will not only let your kids try on the role of an ice cream man, but also teach the basics of making delicious treats.
Welcome animal guests and take orders from them. Prepare ice cream of different flavors and textures, decorate desserts with various edible decorations and earn coins. Moreover, our ice cream game is great for developing kid's imagination, fine motor skills training, and is also a perfect way to spend free time.
Our the smallest user will be able to:
– learn how to work with kitchen appliances;
– select an ice-cream flavor (strawberry, chocolate, banana, watermelon, etc.)
– learn recipes for making ice cream cones, fruit ice or milkshake;
– play the game with a simple interface;
– enjoy bright graphics and funny characters;
– play without the help of adults.
~~~ Features of Ice cream games ~~~
• 5 treat recipes
Visitors want to treat themselves with ice cream! Choose with your kid what you want to cook: ice cream in a waffle cone or in a glass, fruit ice, ice cream balls or a milkshake. Each dessert is prepared according to a special recipe. Mix different ingredients to make the most delicious ice cream!
• Variety of flavors
To start preparing a treat, the kid needs to decide what taste it will be. Tap on the syrup you want to use as a base and add the contents to the bowl. There are many different tastes: vanilla, blueberry, strawberry, caramel, banana, watermelon and others. Choose what you like best!
• Delicious decorations
After making the ice cream, to add bright colors, kids can decorate their dessert with various fruits and berries. Strawberries, blueberries, bananas, pieces of chocolate and caramel, colorful sprinkles - everything that little sweet tooth likes so much!
• Fine motor skills development 
In our ice cream app your child not only get positive emotions and find out how to cook sweet desserts, but also train their fine motor skills. Drag the ingredients into the bowl, tap on the blender buttons, turn the combine handles, distribute decorations. Our game is a great workout for your kids' fingers!
SUBSCRIPTION
Enjoy the game and get bonuses:
1. mini-game "Sweet ice".
2. mini-game "Ice-cream balls".
3. mini-game "Milkshakes".
4. mini-game "Fruit ice on the stick".
Make your life easier with premium access: 
- Check its advantages, by getting a free three-day trial. After 3 days, the trial will automatically turn to the weekly paid subscription.
- The paid subscription is divided into the 3 types: weekly, monthly, and year.
- A week paid subscription costs $9.99. Month - $19.99. Year - $99.99.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before the end of the current period.
- You can manage the subscription and turn off the auto-renewal in your Account Settings after purchase.
- Any unused portion of a free trial will be forfeited when you purchase the subscription.
- Read our privacy policy https://brainytrainee.com/privacy.html 
And Terms of use https://brainytrainee.com/terms_of_use.html</t>
  </si>
  <si>
    <t>com.inkr.comics</t>
  </si>
  <si>
    <t>INKR — Comics, Manga, Webtoons</t>
  </si>
  <si>
    <t>THE NO.1 DESTINATION FOR COMICS, MANGA, WEB TOONS, MANHUA AND MORE \nOVER 1,000 DIVERSE TITLES\nExplore hit and niche titles from publishers large and small, alongside independent studio gems and creator-owned comics. Action, romance, comedy, horror, drama, isekai, slice of life, sci-fi, and more, all in one app.\nSEAMLESS EXPLORATION\nIt’s easier than ever to know whether a title is your cup of tea: when browsing between titles, you can seamlessly preview the first several pages of a chapter to check out the artwork and story, without having to download content or even open the viewer. \nPERSONALIZED RECOMMENDATIONS\nNo need to manually search for new titles to read — we’ll find you stories that you love. Our smart, powerful AI-powered content recommendation engine learns from your reading to suggest titles just for you.\nIMMERSIVE VIEWER\nImmerse yourself in comics with a viewer that adapts to every type of comic for fuss-free and seamless reading, on any device.\nEASY ORGANIZATION\nThe day of just managing your reading list with just a “Favorites” tab is over! Now, you can add titles to various lists including: Recently Read, Read Later, Subscribed, Liked, Disliked. \nUPDATES &amp; NOTIFICATIONS\nNever miss a chapter of your favorite comics. The app keeps track of all your updates, and you’ll get notifications when new chapters are released.\nAUTO-SYNC\nHave more than one device? As long as you use the same INKR account, your data and reading progress will automatically sync — across all platforms.\n\nDIRECTLY SUPPORT CREATORS\nRevenues from INKR Comics are split with content creators and publishers, empowering them to bring you more amazing content.\nWelcome to INKR Comics: the first truly international comic platform, made by comic lovers.\nDisclaimer: Some contents will not be available in certain regions due to licensing restrictions.</t>
  </si>
  <si>
    <t>com.instagram.android</t>
  </si>
  <si>
    <t>Instagram</t>
  </si>
  <si>
    <t>Little moments lead to big friendships. Share yours on Instagram. \n—From Meta\nConnect with friends, find other fans, and see what people around you are up to and into. Explore your interests and post what's going on, from your daily moments to life's highlights.\nShare what you’re up to and into on Insta®.\n- Keep up with friends on the fly with Stories and Notes that disappear after 24 hours.\n- Start group chats and share unfiltered moments with your Close Friends.\n- Share memories from recent events or trips in Feed.\n- Turn your life into a movie and discover short, entertaining videos on Instagram with Reels.\n- Customize your posts with exclusive templates, music, stickers and filters.\nDive into your interests.\n- Watch videos from your favorite Creators and discover new content that’s personalized to your interests.\n- Get inspired by photos and videos from new accounts in Explore.\n- Discover brands and small businesses, and shop products that are relevant to your personal style.\nSome Instagram features may not be available in your country or region.\nTerms and Policies - https://help.instagram.com/581066165581870\nConsumer Health Privacy Policy: https://privacycenter.instagram.com/policies/health</t>
  </si>
  <si>
    <t>com.codeway.brainapp</t>
  </si>
  <si>
    <t>IQMasters Brain Training Games</t>
  </si>
  <si>
    <t>Welcome to the IQ Masters Brain Training Games app, your go-to destination for a comprehensive mental workout! Elevate your cognitive and memory skills, explore your personality, and delve into the depths of your intelligence with brain tests &amp; exercises, logic games and mind games. Push the limits of your brain! \n🧠 Engaging Brain Teasers, Exercises &amp; Tests\nImprove your mind with a variety of thought-provoking challenges designed to sharpen your cognitive abilities, enhance problem-solving skills, and provide a fun and rewarding mental workout. From captivating brain teasers that tickle your intellect to interactive exercises that keep your mind agile, and insightful tests that unveil the mysteries of your cognitive strengths.\n🧠 Brain Training Games\nEmbark on a strategic journey with Towers of Hanoi, test your precision in Draw One Line, savor the challenge of blending concoctions in Smoothie, and tackle the intricate puzzles of Connect the Dots. Experience these diverse game types in the IQ Masters Brain Training Games app for a stimulating mental workout.\nContent Types:\nMental Health:\nADHD Test\nAnxiety Types\nAnxiety Level Test\n\nCognitive &amp; Personality:\nEQ Test\nDominant Brain Type Test\nCollectivistic vs Individualistic Thinking\nMale Archetypes\n💪 Journey to Self-Improvement:\nIQ Masters is more than just an app; it's your partner in unlocking the full potential of your mind. Join us on this empowering journey of self-improvement, where each brain teasers, tests, exercises, and challenge brings you closer to a sharper, more agile, and resilient cognitive self.\nIt is a comprehensive platform that goes beyond traditional brain training games, delving into aspects of mental health, cognitive abilities, personality tests, and intelligence tests. Whether you're looking to boost productivity, enhance self-awareness, or simply enjoy challenging brain exercises, IQ Masters Brain Training Games App is your passport to a sharper and more resilient mind. Download now and embark on a transformative journey towards a brighter, more intellectually empowered future.</t>
  </si>
  <si>
    <t>com.littlebooksalive.playingvid2</t>
  </si>
  <si>
    <t>Itsy Bitsy Spider On The Farm!</t>
  </si>
  <si>
    <t>Your child from 6 months to 100 years will enjoy this rendition of the classic poem with a twist! The little spider has the classic rainy day, but when the sun comes out....she has quite the adventure on a farm!  Narrated by a mom (me) who loves reading to children, the music, comical sounds, and real animal and insect sounds are heard throughout this animated story!  It's fun to keep an eye on the spider and experience the adventure right along with her!  \nI thoroughly enjoyed creating this animated book, from writing the additional lines of the poem, drawing and animating the characters, and acquiring the sounds from county fairs, nature trails, and my own backyard! I found myself laughing at the silly animations I created and had to show SOMEBODY!\nMy grandson was a highly energetic, EASILY distracted boy of four when I introduced him to The Itsy Bitsy Spider On The Farm.  His eyes remained intently fixed on the spider as she went through her adventure.  And when it was over, my grandson exclaimed, "I want to watch it again, Grandma!!"  He watched it over and over... four times at the first reading.  My wish is that your child will find the silly humor, colorful, animated characters, and real-life sounds as entertaining as I...I mean, my grandson did!</t>
  </si>
  <si>
    <t>Joy Doodle: Drawing for Kids</t>
  </si>
  <si>
    <t>Here is a good opportunity for children to improve their creativity! Follow the lines and create colorful pictures to stimulate children's unlimited imagination! Press the button to wake up the picture under the pen, make cute movements and make funny sounds! You can also replay the process of drawing and repeat the happy time.
Each image can be redrawn indefinitely! Show the children's imagination and draw a different style every time! Are you ready? Come and feel the magical painting world!
Features:
-super many cartoon characters to choose from!
-Fun and cute animation!
-Easy to operate, draw along the lines!
-Repeatable drawing process to watch!
-Happy learning process!
-A variety of brushes to choose from!
How to Play:
-Choose your favorite cartoon character
-Choose an interesting brush
-Follow the line to draw
-Make the picture move by clicking the button!
-Replay your drawing process
Subscription pricing and terms:
This app offers an auto-renewing weekly subscription at $4.99/week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https://www.kidsfoodinc.com/terms-of-use
Collection and use of your data are subject to the Privacy Policy available at https://www.kidsfoodinc.com/privacy
Important Message for Purchases:
- By downloading this App you agree to our Privacy Policy
- Please consider that this App may include third parties services for limited legally permissible purposes.
Crash, Freeze, Bugs, Comments, Feedback?
Please feel free to contact us: https://www.kidsfoodinc.com/contact
About Kids Food Games
Kids Food Games is a high quality Educational Game Studio for Girls. Our goal is to bring fun, safe and exciting new educational gaming experiences to girls.
Important Message to Parents
This app is free to play and all content is FREE with ads. There are certain in-game features that may require purchase using real money.
Discover more free games with Kids Food Games Inc.
- Subscribe to our youtube channel at:https://www.youtube.com/channel/UCIBxt5W2xpgofE9jOS6fXqQ/featured
- Learn more about us at: https://www.kidsfoodinc.com/</t>
  </si>
  <si>
    <t>com.forcereadiness.jumpmaster</t>
  </si>
  <si>
    <t>Jumpmaster PRO Study Guide</t>
  </si>
  <si>
    <t>GIVE YOURSELF AN EDGE.  THE MOST COMPREHENSIVE STUDY RESOURCE AVAILABLE.  Is helping prepare for a difficult Army school worth the price of a coffee at your favorite cafe?  Of course it is.  This is the Android version of our popular iOS app.\nThis app has over 1000 Questions and Nomenclature Flashcards.  Includes the new TC 3-21.220.  \nThe app covers: \n1. Nomenclature and characteristics of parachute components\n2. The duties and responsibilities of the jump master \n3 The safety procedures for rigging individual equipment \n4. Procedures for rigging containers and door bundles \n5. Duties of a drop zone safety officer \n6. Presentation of jumpmaster briefings and pre-jump training \n7. The Jumpmaster Personnel Inspection \n8. Execution of jumpmaster duties from a USAF aircraft in flight during a day slick jump. \nThis app will track both your study and test progress for all subjects. It will also allow to to switch to TC 3-21.220 W/C1 with a single tap of your finger. \nThe Jumpmaster Study Guide app is built using ForceReadiness.com's M-Training System - the most advanced training system available for mobile devices.\nNOTE: This is NOT the official US Army Jumpmaster School app. Please download the official app too. It contains some basic administrative information not found in this app. This app is specifically designed as a study aid for Jumpmaster School. It's a tough school. Every study aid will help.</t>
  </si>
  <si>
    <t>com.justalk.kids.android</t>
  </si>
  <si>
    <t>JusTalk Kids - Safe Messenger</t>
  </si>
  <si>
    <t>JusTalk Kids is a FREE specially designed voice and video calling and instant messaging app for children. It aims to provide a safe communication platform for kids to stay in touch with family, friends, and schoolmates without exposure to inappropriate content or interference from strangers. All communications are encrypted to ensure privacy protection. In addition to communication features, the app offers various learning tools, such as fun educational videos, a drawing board, and a text editor, to encourage creative and scholarly interaction among children. We will continue to enhance JusTalk Kids' features, creating a safe and convenient communication platform for children while providing a more diverse experience.\nKey Features:\nSecure Calling and Chatting App Designed for Children\nJusTalk Kids strictly protects each child's personal information, ensuring their privacy is not violated or abused. It provides compelling parental management features, allowing busy parents or concerned guardians to actively manage their child's usage within JusTalk Kids and keep them informed about their child's behavior in the app.\nBlock Strangers\nBoth parties need to send a friend request to each other to become friends on the app. The parental password feature grants parents control over their child's usage, managing aspects like friend additions, viewing call records, and controlling chat time.\nSensitive Content Warning\nThe system immediately blocks and notifies parents when children send or receive sensitive images/videos. Parents can review and decide whether the content suits their child, promoting better understanding and handling of complex emotions and information.\nJusTalk Parent Account\nThe Parent Account bridges the parent and child apps, facilitating accessible communication. It also empowers parents as digital guardians, allowing better management and control over their child's online activities.\n High-Definition Voice and Video Calls\nHigh-quality audio and video calls offer exciting benefits for children, allowing clear communication and facetime with family and friends regardless of distance. Features like 1-on-1 and group calls, high-quality call recording, real-time interactive games, collaborative doodling during calls, and dynamic sharing of childhood moments enhance the overall communication experience.\nInteractive Games\nChildren can play built-in interactive games while engaging in facetime with friends or family. Many of these games require kids to solve various puzzles and challenges, fostering their problem-solving abilities and logical thinking, thus stimulating intellectual development. These games enrich children's lives and cultivate their creativity, intelligence, and social skills.\nFeature-rich IM Chatting\nChildren can use JusTalk Kids to connect with family, friends, and schoolmates, improving communication skills and writing abilities through text, images, videos, voice messages, emojis, stickers, and GIFs.\n Share Childhood Moments\nChildren can express their unique thoughts, ideas, and imagination by sharing creative content such as drawings, music, and texts. Posting moments allows them to record special moments, fostering creativity and sharing with family and friends.\nEducational Videos on Kidstube\nJusTalk developed Kidstube, a video platform with educational content ranging from science experiments to creative arts and crafts.\n Comprehensive Safety and Privacy Protection\nJusTalk Kids prioritizes the safety and privacy of children. All communications are end-to-end encrypted, preventing unauthorized access to children's information. \nTerms: https://kids.justalk.com/terms.html\nPrivacy Policy: https://kids.justalk.com/privacy.html\n---------------------------------\nWe're always excited to hear from you! Please feel free to contact us via email: kids@justalk.com</t>
  </si>
  <si>
    <t>com.juwagames.juwaonline.app</t>
  </si>
  <si>
    <t>Juwa 777 Online App ayuda</t>
  </si>
  <si>
    <t>The game highlights exemplary casino games like spaces, blackjack, and roulette, as well as additional special and energizing games like baccarat and craps. The illustrations and audio effects of Juwa777 are first class, making a vivid experience for players as they explore through the various games.\nWith its smooth and present day plan, game Juwa casino is not difficult to explore and play, settling casino 999 on it an incredible decision for both experienced and new players. As players progress through the game, they can procure rewards and rewards casino 999 that can be utilized to additional improve their ongoing interaction Juwa casino.\nNOTICE: This app just guide for juwa 777\nJuwa777 is an intriguing online casino game that offers a definitive gaming experience to players who partake in the excitement of the casino 999. As a piece of the Juwa Online Casino, Juwa777 is intended to furnish players with a wide assortment of games to browse, guaranteeing that there is something for everybody.\nWhether you're searching for a fast and straightforward game or a more intricate gaming experience, Juwa777 has something for everybody. So why stand by? Come and join the fun at Juwa Online Casino and take a shot at Juwa777 today enjoy this wonderful game ! \nNOTE:\nThis juwa777 app is a tips provided by a fan and it is unofficial.</t>
  </si>
  <si>
    <t>org.khankids.android</t>
  </si>
  <si>
    <t>Khan Academy Kids: Learning!</t>
  </si>
  <si>
    <t>Khan Academy Kids is a free educational app for children ages 2-8. The Khan Kids library includes thousands of kids books, reading games, math activities and more. Best of all, Khan Kids is 100% free with no ads or subscriptions.\nREADING, MATH &amp; MORE:\nWith over 5000 lessons and educational games for kids, there is always more to learn in Khan Academy Kids. Kodi the Bear guides kids through interactive learning games. Kids can learn the alphabet with abc games and practice phonics with Ollo the Elephant. During story time, kids can learn to read and learn to write with Reya the Red Panda. Peck the Hummingbird teaches numbers and counting while Sandy the Dingo loves shapes, sorting and memory puzzles. Their fun math games for kids are sure to spark a love of learning. \nENDLESS BOOKS FOR KIDS:\nAs kids learn to read, they can grow their love of books in the Khan Kids Library. The library is full of educational kids books for preschool, kindergarten and early elementary school. Kids can read about animals, dinosaurs, science, trucks and pets with non-fiction books for kids from National Geographic and Bellwether Media. While kids practice reading skills, they can select Read To Me to have kids books read aloud. We have books for kids in English and Spanish too.\nEARLY LEARNING TO EARLY ELEMENTARY: \nKhan Kids is an educational app for kids ages 2-8. From preschool lessons and kindergarten learning games to 1st and 2nd grade activities, kids can have fun learning at every level. As they head to preschool and kindergarten, kids can learn to count, add and subtract with fun math games. \nLEARN AT HOME &amp; AT SCHOOL:\nKhan Academy Kids is the perfect learning app for families at home. From sleepy mornings to road trips, kids and families love learning with Khan Kids. Families that homeschool also enjoy our educational kids games and lessons for kids. And teachers love using Khan Kids in the classroom. Teachers from kindergarten to second grade can easily create assignments and monitor student learning. \nKID-FRIENDLY CURRICULUM: \nDesigned by experts in early childhood education, Khan Academy Kids is aligned with the Head Start Early Learning Outcomes Framework and Common Core Standards. \nOFFLINE ACCESS:\nNo wifi? No problem! Kids can learn on the go with the Khan Academy Kids offline library. Dozens of books and games for kids are available offline, so the learning never has to stop. Kids can practice the alphabet and trace letters, read books and spell sight words, learn numbers and play math games - all offline! \nKID SAFE &amp; COMPLETELY FREE:\nThe Khan Academy Kids app is a safe and fun way for children to learn and play. Khan Kids is COPPA-compliant so children’s privacy is always protected. Khan Academy Kids is 100% free. There are no ads and no subscriptions, so kids can safely focus on learning, reading and playing.\nKHAN ACADEMY:\nKhan Academy is a 501(c)(3) nonprofit organization with the mission to provide a free, world-class education to anyone, anywhere. Khan Academy Kids was created by early learning experts from Duck Duck Moose who created 22 preschool games and won 22 Parents’ Choice Awards, 19 Children’s Technology Review Awards and a KAPi award for Best Children’s App. Khan Academy Kids is 100% free with no ads or subscriptions.\nSUPER SIMPLE SONGS:\nThe beloved children’s brand Super Simple is created by Skyship Entertainment. Their award-winning Super Simple Songs combine delightful animation and puppetry with kids songs to help make learning simple and fun. With over 10 million subscribers on YouTube, their songs for kids are favorites with parents, teachers and kids around the globe.</t>
  </si>
  <si>
    <t>com.paperboatapps.google.kiddopia</t>
  </si>
  <si>
    <t>Kiddopia</t>
  </si>
  <si>
    <t>1000+ play-based learning activities for curious little minds \nWelcome to Kiddopia! We are an ever-growing home of research-backed early education games that perfectly combine play, skill-building activities, and essential preschool curriculum. Math, Language, Creativity, Self-expression, Roleplaying — we cover it all, and we make it fun and engaging. You can watch your child play their way to a better understanding of preschool concepts and a better grasp of life skills. \nBuilt with love by parents\nOur app is the brainchild of parents who know just how precious a child’s early years are and who believe in creating game experiences they would want their own child to use. The result is an environment for children to learn, grow, and express themselves in.\nWhere independent learners thrive\nDesigned by teachers and tested by preschoolers, Kiddopia is a world built on values — playful, kid-first, nurturing, inclusive, and ethical. Intuitive and COPPA-certified kidSAFE, it requires zero supervision and causes zero frustration in kids. There are no ads and no in-app purchases, just 1000+ reasons to smile. \nUnlimited early learning adventures\nKiddopia is a merry mélange where new content drops regularly. From absorbing language- and number-based activities to exciting games underwater and in outer space, the options only get better in our ever-evolving world. With every delightful session of play in Kiddopia, your child will subconsciously develop perspective, creative thinking, academic skills, self-expression, values, and much more. \nFrom giggles to growth\nKiddopia takes children on colorful adventures with real-world challenges. Amid countless giggles, your child will be a doctor, a teacher, a chef, a farmer, a musician, an astronaut, an interior decorator, and more. The list keeps growing and so will your child.\nSubscription\nOne subscription for the whole family (works across mobile devices and platforms) \nEasy cancellation\nAll your payments will be charged to your Google account\nYour subscription will auto-renew unless you turn off auto-renew at least 24 hours before the ongoing subscription period ends\nContact\nWebsite: https://kiddopia.com/contact-us\nInstagram: https://www.instagram.com/kiddopia/\nFacebook: https://www.facebook.com/getkiddopia\nTwitter: https://twitter.com/getkiddopia\nPrivacy policy: https://kiddopia.com/privacy-policy.html</t>
  </si>
  <si>
    <t>KidloLand Toddler &amp; Kids Games</t>
  </si>
  <si>
    <t>Approved by teachers. Loved by a million happy kids worldwide. Award-winning early learning program with 3000+ educational games, songs, books, activities &amp; rhymes.
KidloLand is certified by kidSAFE+ COPPA. It prepares your preschooler for school with curriculum-based games that cover:
1. ABC
2. NUMBERS
3. COOKING
4. COLORING
5. STORIES
6. PUZZLES
7. TRACING
8. PHONICS
9. RHYMES
10. LIFE SKILLS
11. READING
12. CODING
13. MATH &amp; MORE
**AWARD-WINNING EARLY LEARNING PROGRAM:**
&gt; Certified 5 stars by the Educational App Store
&gt; Mom's Choice Gold Award Winner
&gt; Academics' Choice Smart Media Award Winner
&gt; Tillywig Brain Child Award Winner
&gt; Trusted by 600+ Parent Bloggers
**DEVELOP YOUR KIDS' LEARNING SKILLS THROUGH PLAY:**
- Play games that enhance cognitive skills, fine motor skills, visual perception, thinking, logical reasoning &amp; creativity.
- Sing along with 400+ nursery rhymes &amp; original educational songs that teach first words, vocabulary, and more.
- Read and engage with interactive stories about animals, vehicles, shapes &amp; more.
**2000+ EDUCATIONAL GAMES FOR KIDS**
Toddler games, games for boys and games for girls specifically designed to improve logical thinking and reasoning skills in 2-8 year olds, making learning fun and effective. Tons of baby learning games for your child’s growth!
**600+ NURSERY RHYMES &amp; LEARNING SONGS**
Learn ABCs, phonics, spelling, numbers, fruits, vehicles, animals, vegetables, days, months &amp; more with captivating learning songs. A broad collection of evergreen nursery rhymes that will keep the little ones entertained for hours.
**230+ INTERACTIVE EDUCATIONAL STORIES**
The various audio-visual educational stories and kids' games help them to read better and improve their confidence.
**ABC LEARNING SONGS &amp; GAMES**
Engaging activities and songs that teach the alphabet, phonics, and spelling ensure your child has a strong foundation in early literacy.
**MATH LEARNING GAMES**
These preschool games make Math fun with cute characters and simple gameplay. They help children learn counting, numbers, shapes, and sorting easily.
**CODING GAMES FOR KIDS**
30 coding games with 600+ levels to introduce kids to basic programming concepts such as sequences and loops, turning learning into an exciting adventure.
**INTERACTIVE SURPRISES**
Unlike videos kids can only watch, KidloLand lets your kids play with the characters on the screen.
**PLAY OFFLINE WITHOUT WIFI**
KidloLand is perfect for road trips, flights, waiting rooms, or to keep kids engaged at home.
**ALWAYS AD-FREE**
KidloLand is completely ad-free, ensuring a safe and uninterrupted learning experience for your child. You can trust that your child will enjoy their favorite songs, stories, and games without distractions or inappropriate content.
**NEW CONTENT ADDED REGULARLY**
KidloLand keeps the learning experience fresh and exciting by adding new content regularly. With frequent updates, your child will always have access to new games and activities that keep them engaged and eager to learn.
**PRAISE FOR KIDLOLAND**
"The best part about the KidloLand app? It reinforces the learning time you have with your children. I've noticed a huge improvement in my son's recollection and vocabulary since he began using an educational app in lieu of watching a video."
- Mrs. Bottlesoup, Mom Blogger
Subscription Details:
- Payment will be charged to the Apple Account at confirmation of purchase.
- Cancel subscription renewal anytime under Subscriptions in your App Store Settings.
- Subscription automatically renews unless auto-renewal is turned off at least 24 hours before the end of the current period.
- No cancellation of the current subscription is allowed during an active subscription period.
Privacy Policy: www.kidloland.com/privacypolicy.php
Terms of service: www.kidloland.com/terms_of_service.php
Need help or have any feedback? Email at support@kidloland.com</t>
  </si>
  <si>
    <t>Kids cooking games 2+ year old</t>
  </si>
  <si>
    <t>Junior Cafe – is a fascinating app for kids who are dream of studying to cook from an early age. Develop cooking skills while playing interesting mini-games with dinoboy and his animal friends.
You can learn recipes for four types of food, and then transfer experience gained during the games in the virtual bakery and in the ordinary kitchen to the real world.
• Study to cook a variety of pizza;
• Learn the recipe for making ice cream;
• Try baking tasty cupcakes;
• Learn the names of products and spices;
• Study culinary tools;
• Have fun and learn cooking at the same time.
~~~ "Junior Cafe" features ~~~
~~~ Italian chef ~~~
Play a wonderful cooking mini-game in which the main task will be to make the most delicious pizza. Feel like a real master of cooking from Italy! Take all the necessary ingredients (vegetables, spices, sauces) and start creating a masterpiece, following a special recipe.
~~~ Cupcakes and muffins ~~~
Almost each kid got a sweet tooth. In our application, we provide an opportunity for kids to learn how to make their own interesting mini-cakes and colorful cupcakes. Make a biscuit, bake four cakes in special molds and create your own unique set of interesting cupcakes by decorating the cakes with delicate cream, berries and fruits.
~~~ Juices and cocktails ~~~
Nothing is more refreshing on a hot day than a sip of a delicious cold cocktail! Follow the recipe, use the necessary cooking tools and create delicious works of art. In our application, children will be able to learn how to prepare various juices and milkshakes, and then treat their parents to them in real life.
~~~ Ice-cream cones ~~~
In our Junior Cafe make everything you want: pizza, cupcakes and...even ice-cream! Create your own unique taste of ice cream in a glass. Mix different ingredients, add syrups and berries and get a unique ice cream that all lovers of sweets will love.
~~~ Lots of fun and learning ~~~
Play kids cooking games with "Junior Cafe" and study at the same time. Develop your kids creative talents, improve the imagination and enjoy art!
SUBSCRIPTION
Subscribe and get:
1. Mini-game "Cupcakes".
2. Mini-game "Cocktails".
3. Mini-game "Ice-cream".
Make your life easier with premium access: 
- Check its advantages, by getting a free three-day trial. After 3 days, the trial will automatically turn to the weekly paid subscription.
- The paid subscription is divided into the 3 types: weekly, monthly, and year.
- A week paid subscription costs $9.99. Month - $19.99. Year - $99.99.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before the end of the current period.
- You can manage the subscription and turn off the auto-renewal in your Account Settings after purchase.
- Any unused portion of a free trial will be forfeited when you purchase the subscription.
- Read our privacy policy https://brainytrainee.com/privacy.html 
And Terms of use https://brainytrainee.com/terms_of_use.html</t>
  </si>
  <si>
    <t>com.rvappstudios.baby.toddler.kids.games.learning.activity</t>
  </si>
  <si>
    <t>Kids Games: For Toddlers 3-5</t>
  </si>
  <si>
    <t>Fun and educational games for toddlers to help teach colors, shapes, coordination, motor skills, memory, and more! Learning is easy and fun with this collection of free games for kids.\nHave you ever wanted to teach your toddler, kindergarten, or preschool-aged child things like number recognition, logic, shape identification, counting, or the alphabet? Kids learn better when there's play involved, and this collection of free games for kids is the perfect place to start. It's filled with pre-K activities, mini educational games for toddlers, brain games for kids, and so much more!\nGive your child's education a boost with 25+ curated activities taken straight from the Montessori method of teaching. It's learning through non-traditional methods, proven to be fun and effective over decades of successful tests.\nFeatures:\n• Free learning activities for kids, toddlers, and adults\n• Multiple themes and categories to choose from\n• Offline support – you don't need internet or Wi-Fi to play\n• Colorful graphics to bring a smile to your face\n• Soothing sound effects and background music\nHelp your kids develop conceptualization, logical thinking skills, visual perception, and so much more, all with this free and fun collection of educational games and activities for young people. It's the perfect way to make learning fun, and to sneak in a few lessons throughout the day!\nDownload this collection of games for kids and start learning right away!</t>
  </si>
  <si>
    <t>com.ironhidegames.android.kingdomrushfrontiers</t>
  </si>
  <si>
    <t>Kingdom Rush Frontiers TD</t>
  </si>
  <si>
    <t>Ironhide’s epic td battles are back!\n \nDiscover an action-packed offline tower defense game, Kingdom Rush Frontiers! \nDefend the kingdom in explosive tower defense battles with epic heroes and mighty defense towers!\nRush into diverse td battles in different landscapes in an offline game full of wild enemies and unpredictable challenges. \nIt’s up to you to defend the frontiers of the kingdom!\nIn Kingdom Rush Frontiers, new uprising heroes will challenge their enemies as they defend an exotic realm from dragons, man-eating plants and ghastly underworld denizens. \nWhat is an epic action game without flashy defense towers, fast levels, mighty heroes, action-packed td battles &amp; boss fights? Rule the battlefield on the frontiers with Kingdom Rush’s signature battle towers! \nThought for strategy game fans &amp; newcomers to the genre alike, Kingdom Rush Frontiers is one of those fast offline td strategy games that will challenge your tower defense strategy and your heroes’ epic power in new, challenging ways! \n&lt;h1&gt;BUILD MIGHTY TOWERS &amp; LEAD EPIC TD BATTLES!&lt;/h1&gt; \n• OVER 18 TOWER ABILITIES! Unleash them to rule the battlefield. clash with hordes of different enemies in intense tower defense battles! \n• 8 SPECIALIZED TOWER UPGRADES! Conquer victory with Crossbow Forts, Mighty Templars, Necromancers… Each tower has a special strategic value!\n \n• UPGRADE SYSTEM  min/max your towers’ defense towards your preferred battle strategy. \n• Fight dragons and epic enemies in the kingdom’s unexplored frontiers - set your towers in deserts, jungles, and even the underworld! \n&lt;h1&gt;TRAIN LEGENDARY HEROES&lt;/h1&gt; \n• 16 LEGENDARY HEROES. Choose among mighty champions and train their abilities! Each one has unique skills to help you beat every challenge in the realm! \n• Discover special features on every stage! Beware the Black Dragon! \n&lt;h1&gt;DEFEAT THEM ALL IN FAST OFFLINE TOWER DEFENSE BATTLES&lt;/h1&gt; \n• OVER 40 DIVERSE KINGDOM ENEMIES with epic and unique abilities! Beat them as you rush through desert sandworms, tribal shamans, nomad tribes &amp; underground terrors. \n• EPIC TD BOSS FIGHTS! Get those battle upgrades to claim victory! \n&lt;h1&gt;MORE MIND-BOGGLING CONTENT&lt;/h1&gt; \n• Hours of gameplay with 80+ OFFLINE ACHIEVEMENTS! what can you expect from Ironhide, Kingdom Rush creators? \nSearch for Easter eggs and fight for epic campaign achievements in the kingdom’s wildest  strategy games and challenges! \n• IT’S AN OFFLINE GAME! No internet? No problem! Jump into real offline realm action! \n• IN-GAME STORY ENCYCLOPEDIA! learn all about this strategy game, your towers, enemies and plan the best strategy to clash them. Study up to rule this offline game! \n• CLASSIC, IRON, AND HEROIC TD GAME MODES to challenge your tactical skills to clash your enemies! \n• 3 DIFFICULTY MODES! Are you up for an epic challenge? Try Hard mode in the battlefield and play a fast offline game! \n----------------------------------------------------- \nPRAISE FOR KINGDOM RUSH FRONTIERS:\nIGN Editor's Choice, Slide To Play Must Have, 148 Apps Editor's Choice, Jay is Games Game of the Year, Pocket Gamer Gold Award, Touch Arcade 4.5/5 \nIronhide games’ Terms and Conditions: \nhttps://www.ironhidegames.com/TermsOfService \nIronhide’s Privacy Policy: \nhttps://www.ironhidegames.com/PrivacyPolicy \nVideo/podcast creators &amp; streamers: \nWe love to see your content on Youtube, Tiktok and Twitch!\nFeel free to write to us to contact@ironhidegames.com</t>
  </si>
  <si>
    <t>com.tutotoons.app.lolsurprisediscohouse</t>
  </si>
  <si>
    <t>L.O.L. Surprise! Disco House</t>
  </si>
  <si>
    <t>Calling all BBs to play! L.O.L. Surprise! Disco House is full of games and surprises! Unbox L.O.L. Surprise! dolls, grow your collection of virtual dolls and play with pets!\n                                                \nCOLLECT L.O.L. SURPRISE! DOLLS\n                                                \nCollect and unbox all L.O.L. Surprise! dolls - each of them unique and fabulous, cute but fierce! Find clues, play cool mini games, collect diamonds and get new L.O.L. Surprise! balls to unbox - expand your collection and have fun with BBs in the dollhouse!\n                                                \nDRESS UP AND TAKE CUTE PICTURES\n                                                \nPick from BB's favorite themes and dress up your L.O.L. Surprise! dolls! Choose cute hairstyles and totally awesome outfits to surprise friends! Strike a pose to take a picture, decorate with cool stickers, and pop into the Super Star photo album. Fun!\nPLAY WITH PETS                                \nAdorable pets are ready to join the party. Unbox all the dolls, collect all the stylish puppies and kitties and let's take a selfie!\n                                                \nCREATE YOUR STORY\n                                                \nL.O.L. Surprise! dolls love to dance, chat, and take cool selfies. They speak in emojis so you can interpret what they say - imagine the story and choose what the dolls will do next! Have fun and shine together with BBs!\n                                                \nPLAY FUN MINI GAMES                \n                                        \nHow well do you know the L.O.L. Surprise! world? Test your knowledge with B.B. Wood Squares! Explore cool mini games - look for stylish clothes, dance at a fun disco party, jump with pets, dress up BBs, and color cute pictures to decorate the house with!        \n                                \nL.O.L. Surprise! is a registered trademark of MGA Entertainment, Inc. and is used under license. TutoTOONS Limited is solely responsible for all liability associated with the use of this app. Contact TutoTOONS Limited if you have any questions or complaints.\n- - - - - - - - - - - - - - - - - - - - - - - - \nAbout TutoTOONS Games for Kids\nCrafted and play-tested with kids and toddlers, TutoTOONS games foster kids’ creativity and help them learn while playing the games they love. Fun and educational TutoTOONS games strive to bring meaningful and safe mobile experiences to millions of children worldwide.\nImportant Message to Parents\nThis app is free to download and play, but there may be certain in-game items that can be purchased for real money. By downloading this app you agree to TutoTOONS Privacy Policy and Terms of Use.\nWant to report an issue or share suggestions? Contact us at support@tutotoons.com\nDiscover More Fun with TutoTOONS!\n· Subscribe to our YouTube channel: https://www.youtube.com/@TutoTOONS\n· Learn more about us: https://tutotoons.com\n· Read our blog: https://blog.tutotoons.com\n· Like us on Facebook: https://www.facebook.com/tutotoons\n· Follow us on Instagram: https://www.instagram.com/tutotoons/</t>
  </si>
  <si>
    <t>plant.identification.snap</t>
  </si>
  <si>
    <t>LeafSnap Plant Identification</t>
  </si>
  <si>
    <t>When you discover a beautiful wildflower or unusual-looking shrub, you struggle to discern its genus. Instead of wasting time trawling through websites or asking your gardener friends, why not simply take a snap and have an app do the work for you?\nLeafsnap can currently recognize 90% of all known plant and tree species, covering most of the species you will encounter in every country on Earth.\nFeatures:\n- Free and unlimited snap\n- Instantly Identify thousands of plants, flowers, fruits, and trees\n- Learn more about plants, including beautiful pictures from around the world\n- Quickly identify plants, flowers, trees, and more.\n- Smart Plant Finder\n- Instant access to a massive Plant Database that constantly learns and adds information on new plant species.\n- Keep track of all the plants in your collection\n- Reminders for various plant cares (water, fertilizer, rotate, prune, repot, mist, harvest, or custom reminder)\n- Plant journal/diary with photos, monitor plant growth\n- Track your today’s and upcoming tasks.\n- Stay on top of your plant needs with a Care calendar\n- Water Calculator\n- Plant Disease Auto Diagnose &amp; Cure: Snap a photo of your sick plant or upload one from your gallery. LeafSnap will quickly diagnose the plant disease and offer detailed treatment information. Your plant doctor is now just a tap away!\nMushroom Identification: We're expanding our scope beyond just plants! Our app now effortlessly identifies mushrooms. Learn about different mushroom species.\n- Insect Identification: Delve deeper into the world of nature by identifying insects around you. Whether you're a budding entomologist or simply curious about the critters in your backyard, our app has you covered.\nDownload Leafsnap and enjoy identifying flowers, trees, fruits, and plants on the go!</t>
  </si>
  <si>
    <t>com.rstream.learndrawing</t>
  </si>
  <si>
    <t>Learn Drawing</t>
  </si>
  <si>
    <t>Draw adorable Easter themes like bunnies, baby chicks, Easter eggs, baskets, and spring flowers this holiday season. Learn festive drawing!\nThe Learn Drawing app is designed to help you master the art of drawing with ease. Enhance your artistic skills and become a true master of drawing. Our app offers a wide range of drawing tutorials, covering everything from basic sketching techniques to advanced drawing lessons. With step-by-step drawing lessons and interactive exercises, you will learn how to bring your imagination to life on your canvas. Explore the world of cartoon drawing, figure drawing, and pencil sketching, and discover the secrets of creating stunning illustrations. \nUnlock your artistic potential with the Learn Drawing app, the easy-to-use drawing app designed for beginners. Discover the secrets of various painting techniques, from mastering light and shadow to creating captivating compositions. Our app offers a plethora of drawing tutorials, covering topics such as figure drawing, cartoon art, and illustration techniques. Whether you're aiming to become a professional artist or simply looking for a creative outlet, the Learn Drawing app provides the tools and knowledge you need to unleash your artistic genius.\nIf you wish to learn how to draw, then learn drawing is the perfect drawing app for you. Our learn drawing app will help you realize your passion for drawing and guide you through. From easy scribble drawing to comics and animated characters, we have it all. So, pick up your artbook and pencil because your drawing lessons are ready and waiting for you in the drawing learning app step by step. Our step-by-step tutorials make learning how to draw easy and fun. Whether you're interested in sketching, doodling, painting, or other art forms, our app has everything you need. With offline access, learn drawing app helps you practice your skills anytime, anywhere. \nLearn to draw for beginners\nThe drawing app step by step offers drawing tutorials step by step that kicks off with basic lessons for beginners interested to learn how to draw. Our how to draw step by step videos explain the concept and process step by step drawing so that you can grasp it. We will teach you how to observe different colors in a photo. Learn how to hold pencils and sketch brushes properly with our drawing apps. Starting from the easy ones, the learn drawing step by step offline will take you all the way to create comics and other complex styles. Get cracking with our drawing apps for adults if you want to know how to design a digital painting with an online editor.\nFun learn drawing categories we offer\nSet up your drawing desk, fill your artbook with colors, and improve your drawing with our application. Draw something using this easy drawing app and learn to draw like a pro in the future. The beautifully designed app takes an easy method to learn drawing. The how to learn drawing app provides categories that are useful and helpful to learn drawing. The curated collection of categories is tailored to master the art of drawing. Learn to draw cartoons through drawing exercises which helps to develop skills to sketch and paint. Drawing videos are useful in drawing anime, cartoons, and comics. We have drawing for beginners, draw cartoons, tools for drawing, and many more categories to choose from depending on your expertise. \nChase your passion, keep trying and draw like a pro artist with the Learn Drawing app!</t>
  </si>
  <si>
    <t>com.duolingo.literacy</t>
  </si>
  <si>
    <t>Learn to Read - Duolingo ABC</t>
  </si>
  <si>
    <t>From the creators behind Duolingo, the world’s #1 education app, comes Duolingo ABC! Duolingo ABC is the fun, hands-on way for your child to learn to read and write in English! From preschool to first grade, engage your child with delightful stories for kids and bite-sized lessons teaching the alphabet, phonics, sight words, vocabulary, and more.\nThe Duolingo ABC kids reading app offers over 700 hands-on reading lessons designed to help kids learn and love to read. We make learning to read both fun and effective with lessons and educational games for kids that include multi-sensory activities, such as tracing, drag-and-drop prompts and more. Our educational learning app offers personalized lessons so your child can learn at their own pace.\nDevelop reading comprehension skills with educational lessons specially designed to support your child’s lifelong love of learning! Whether your child is in pre-K, preschool, kindergarten, or 1st grade, Duolingo ABC has delightful stories for kids filled with engaging pictures meant to inspire and support your child along their educational journey. \nHelp your child learn to read new sight words with our toddler books and kids stories that let you highlight each word spoken. This helps build your child’s multi-sensory learning skills and can help them learn to read independently.\nDuolingo ABC makes your child’s education a fun and engaging experience. Our learning app combines educational lessons with fun reading games perfect for kids and toddlers alike! Our rewards work in tandem with bite-sized reading lessons and fun school games for kids, keeping them motivated to learn while building their confidence.\nDiscover ad free kids educational games filled with exploration and curiosity on Duolingo ABC. Now your kids can have fun while they sound out words, practice reading and writing in English, and build reading comprehension and literacy skills for a lifetime!\nDUOLINGO ABC FEATURES:\nKids Learn to Read\n- Reading games: Our kids reading app provides hands on learning they will love\n- New lessons are added often, so your child never runs out of educational content\n- Reading and phonics for kids: Bite-sized lessons help kids learn phonics, sight words &amp; vocabulary\n- Every reading lesson is built to feel like a game, so kids can learn to read while having fun\nLearning Activities For Kids\n- Enjoy fun educational games like letter tracing and gamified stories, suitable for even the youngest learners\n- Toddler, kindergarten or first grade, all kids can enjoy the Duolingo ABC learning app while having fun\n- From toddler books to 1st grade learning games, Duolingo ABC has lessons for every child\n- Designed by literacy &amp; early-education experts to develop kids’ skills in phonics, sight words, reading &amp; more\nKid-Safe &amp; Ad-Free\n- Our educational learning app prioritizes a kid-friendly experience\n- Rest easy, parents. There are no ads or in-app purchases to worry about\n- Content is focused on preschool, kindergarten and first grade level lessons, so you can be safe knowing it is always age-appropriate\nOffline Learning\n- Your child’s educational journey has no limits with Duolingo ABC’s offline learning capabilities\n- On a plane? At a restaurant? Duolingo ABC can be used anytime, anywhere\n- Enjoy playing and learning offline - so kids can learn wherever you go\nDuolingo ABC is an educational learning app that offers immersive lessons to teach preschool to first grade kids to learn and love to read. Download today and spark your child’s love for learning.\n--\nPrivacy Policy: https://www.duolingo.com/privacy\nTerms of Service: https://www.duolingo.com/terms</t>
  </si>
  <si>
    <t>teaching_com.reading_com</t>
  </si>
  <si>
    <t>Learn to Read: Reading.com</t>
  </si>
  <si>
    <t>Reading.com is the ground-breaking reading app for kids and phonics program brought to you by Teaching.com, a world leader in education helping over 75 million students and 1.7 million educators worldwide.\nReading.com is a fun, co-play experience designed by education experts to help your kid learn to read — with the love, care, and joy only a parent and child can share.\nChildren are 19x more likely to learn from an app when using it with a parent (source: Psychology Today), and Reading.com is the only reading app that is specifically designed for a parent and child to use together!\n&lt;h2&gt;A RESEARCH-BACKED APP TO LEARN TO READ&lt;/h2&gt;\nReading.com’s phonics-based lessons are backed by research and fully scripted so you don’t need any special training or knowledge to become the most powerful teacher your child will ever have. \nThis is the perfect reading app for kids in preschool, kindergarten, and 1st grade. \n&lt;h2&gt;GO FROM LETTER RECOGNITION TO CONFIDENT READING&lt;/h2&gt;\nAs your kid masters more letters, sounds, and words, they'll unlock a playful world of reading activities including interactive books, videos, reading games, and printable activities. \nThanks to simple guided instruction, you’ll not only experience your child mastering each phonics lesson, but will also foster a lifelong love of reading you can share together.\nBy lesson 10, your kid will be reading their first book!\n&lt;h2&gt;THE MOST MEANINGFUL (TEAM)WORK OF YOUR LIFE&lt;/h2&gt;\nEach phonics lesson takes just 15 - 20 minutes to complete and they’re designed for you and your child to go at your own pace. \nLessons cover letters, letter blends, short &amp; long vowel sounds, and digraphs, taking your child from basic alphabetic knowledge to reading at a late 1st grade/early 2nd grade level.\nThis is the easiest head start you’ll ever give your child!\n&lt;h2&gt;READING.COM - LEARN TO READ KEY FEATURES&lt;/h2&gt;\n- 99 step-by-step phonics lessons for a grownup &amp; child to do together\n- 60 decodable, digital, interactive books for kids\n- 42 videos featuring letters, letter sounds, and our ABC song: an exclusive alphabet song!\n- 3 expertly-designed reading games for independent play that practice skills in: letter recognition, letter-phoneme correlation, beginning sounds, vocabulary, letter-writing, spelling\n- Access to printable reading games &amp; activities for fun offline reinforcement\n- One subscription for the whole family with up to 3 kid profiles\n- Ad-free\n&lt;h2&gt;DISCOVER DETAILS OF OUR READING PROGRAM&lt;/h2&gt;\n1️⃣ LEARNING LETTERS\nYour child will develop a strong foundation in letter recognition, letter-sound knowledge, and other pre-reading skills. You will guide them as they practice writing letters, develop phonemic awareness, and deepen their understanding of letter sounds through interactive games.\n2️⃣ BLENDING LETTERS\nIn this phase, your kid will use their knowledge of letter-sounds to begin blending letters together to read words. Your child will become adept at using our sound sliders to support them in decoding words with short vowel sounds and both slow &amp; fast consonants.\n3️⃣ READING BOOKS\nOnce your child has a foundation in word-blending skills, it’s time to read books! Together you will read fun and engaging stories, reveal hidden pictures, and check for understanding by answering comprehension questions.\n4️⃣ ADVANCED DECODING\nIn this phase, your kid will learn about long vowel sounds, digraphs, and irregular sight words, as well as how to approach common types of punctuation.\n5️⃣ READING FLUENCY\nIn this final phase of reading development, your child will learn to read smoothly and accurately by expanding their sight word knowledge, vocabulary, and exposure to more complex text.\n\nDownload this educational app today and help your kid learn to read!\nPrivacy Policy: https://www.reading.com/privacy-policy/</t>
  </si>
  <si>
    <t>Learning Games For Kids SKIDOS</t>
  </si>
  <si>
    <t>Our diverse portfolio of games keep kids engaged, motivating them to learn more! We’ve developed an extensive curriculum that covers number sense and math tasks, tracing letters and numbers, writing words, phonics, interactive reading, and more. Curated by experts, the content fosters curiosity, creativity and confidence in young learners, assisting them as they grow. 
SKIDOS PASS: ALL IN ONE
With the SKIDOS Pass, children explore a safe and age-appropriate space, gaining life skills and receiving positive reinforcement for academic success. Parents can create up to 6 personalized profiles for their kids. and customize each according to age, gameplay preferences, and subjects to learn. Monitoring kids’ progress is easy - learning reports in the app or via email give you a simple overview of their growth and challenges.
GAMEPLAY:
KIDS BATH 
Bath is a role-playing game, a toy, and a little helper. It's a fun way to experience bathroom routines and take care of cute, little friends. We took boring things and made them fun to encourage learning through play.
The app has 7 different scenes:
- at the sink,
- in the bath,
- going to a toilet,
- taking care of clothes,
- dressing up,
- laundry room,
- playtime
As parents we get into frustrating situations when kids won't let to brush their hair, clean their nose or cut the nails. BATH is here to help. Play together, talk about activities and learn that there's nothing scary in keeping yourself tidy! :)
LEARNING CURRICULUM
Our curriculum mixes engaging games with learning content, improving your child’s learning skills and promoting active play.
MATH: Our math exercises cover a comprehensive list of topics including number sense, addition, subtraction, multiplication, division, geometry, and more. Tasks evolve as your child progresses. Interactive design and animations help support learning - three cute SKIDOS mascots will offer assistance, encouraging kids while they work on the assignments.
TRACING LETTERS &amp; NUMBERS: You can pick tracing letters and numbers for your child to practice. A ladybird will show your little learner how to trace with their finger, while visuals and voiceovers teach new words and counting.
READING: Children will be introduced to the world of phonics, sounds, letters, and reading. Interactive designs and smart prompts help kids make their first confident steps toward reading, while storytelling with songs keep them engaged and curious about new learning journeys.
EMOTIONAL WELLBEING: Through engaging activities, kids learn to understand and express their emotions, as well as nurture positive attitudes.
EDUCATIONAL VIDEOS: Our video content piques kids' curiosity in a fun and easy way. We’ve curated just the right mix of entertainment &amp; learning in our video catalog.
SAFE &amp; AD-FREE
SKIDOS ensures an ad-free online environment, providing kids with a positive and uninterrupted learning experience. Our apps are COPPA &amp; GDPR-compliant.
ABOUT THE SKIDOS PASS SUBSCRIPTION:
- We offer monthly, quarterly, bi-annual and annual auto-renewable subscriptions
- Every subscription starts with a 3-Day Free Trial
- Payment is charged to your Apple Account only after a free trial period, wherever applicable
- Subscriptions renew automatically unless auto-renewal is turned off at least 24 hours before the end of the current billing cycle
- Subscriptions may be managed by the user, &amp; auto-renewal for subscriptions may be turned off in the user’s device Account Settings
- Cancellation goes into effect at the end of the current billing cycle
- Any unused portion of a free trial period will be forfeited when the user purchases a SKIDOS pass, where applicable
Privacy Policy: http://skidos.com/privacy-policy
Terms &amp; Conditions: https://skidos.com/terms/
Support: support@skidos.com</t>
  </si>
  <si>
    <t>Learning games for toddlers.</t>
  </si>
  <si>
    <t>====The best way to learn ABCs! Build a solid foundation for your child’s future school success with these simple fun ABC puzzles. ABC Puzzles are the perfect gentle introduction to LETTER NAMES, SHAPES, and SPELLING.====
Learning ABCs has never been simpler! In this fun educational puzzle game, toddlers and preschoolers learn to recognize letter names, build familiarity with shapes of uppercase and lowercase letters, associate each letter with a variety of objects whose name begins with that letter, and spell basic words. By acquiring familiarity with letter names and shapes in this way, children develop a solid foundation for success on their early reading journey.
Recommended age range: 2-4 years.
Let your children explore the shapes and names of letters with this new fun app developed by an award-winning educational publisher, 22learn, the creator of the best-selling Abby Basic Skills app.
VARIETY OF FUN LEARNING INTERACTIONS
* 5 simple games for each letter (letter puzzle mode) and one game for spelling (word puzzle mode) provide a variety of learning interactions that children enjoy.
* For example, children love to pop balloons with a letter they are learning – as they progress in the game, the weather changes in the background and reveals a beautiful rainbow once children master the letter!
* In the letter puzzle mode, children 1) drag uppercase and lowercase letters to their matching shades, 2) associate the letters with pictures of words whose name begins with those letters, 3) tap on fun letter balloons to hear letter names as they pop the balloons, and 4) compose shapes of each individual letter.
* In the word puzzle mode, children match letters with their shapes to spell a word.
BUILD FOR INDEPENDENT EXPLORATION
* ABC Puzzles is designed from the ground up to enable young children’s independent play and foster their sense of competence as they independently navigate the game environment to select which letters or words they wish to practice.
* All the items to be moved are large enough to be easily grasped by children’s fingers.
* No complicated menus have to be accessed by a child in order to play the game on his or her own.
POSITIVE, ENCOURAGING ENVIRONMENT
* Only positive reinforcement is provided to engage children.
* Full of colorful illustrations that children love.
ABC Puzzles feature a beautiful, bright, colorful design and simple interface that children love. We hope your children enjoy this gentle introduction to the world of letters the same way that our little beta-testers did!</t>
  </si>
  <si>
    <t>Learning Kids Games 4 Toddlers</t>
  </si>
  <si>
    <t>Funny Food World is a fun educational app, perfect for children from 3 to 7. Here, preschoolers can master all the necessary skills while playing their favorite games in the company of the cutest characters: Carrot, Broccoli, Watermelon, and many others. 
EDUCATIONAL PUZZLES
Dive into various playful games to master the ABC effortlessly! Develop hand-eye coordination and improve fine motor skills, which are essential to preparing the hand for writing while having adventures in a cafe, garden, or shopping with Funny Foods.
COOKING GAMES
Master 123 and key math concepts while making pizza or birthday cake for mom. Strengthen attention and number recognition skills in a playful setting. Develop problem-solving and critical thinking.
PET CARE GAMES
Learn to nurture, feed, and play with virtual pets (Kitty and Doggie, to name a few). Engage in interactive playtime activities to keep your pet comfortable and entertained. Develop social skills and practice healthy habits.
HOSPITAL: GAMES
Learn the basics of medical care in a playful way. Foster a sense of responsibility and empathy, help Carrot, Onion and many others feel good again!
DRESS UP GAMES
Collect perfect outfits for the fanciest Unicorn and the legendary Carrot and Watermelon. Learn colors and shapes, develop taste and let your creativity flourish!  
KEY FEATURES:
• 150+ games, 600+ activities
 • 12 preschool skills
 • Ideal for learning at home and on-the-go
 • Colorful art, bright animation
 • Created by educators and primary school teachers 
 • 100% safe, no ads
 • No internet needed
Start your 7-day free trial of Funny Food World now!
Subscription Details
You can get access to all educational games after subscription. New added topics and games will be automatically available for all subscribers.
You can have a free trial period or can decide to subscribe right after download. After your free trial, your subscription will automatically renew unless auto-renew is turned off at least 24-hours before the end of the current period. We provide different subscription options for your convenience: monthly and annual subscription.
If you change your mind at any point, cancellation is easy through your iTunes settings.
• Payment for subscriptions will be charged to your iTunes Account at confirmation of purchase.
• Your Subscription automatically renews unless you turned off auto-renewal at least 24 hours before the end of the current period.
• You will be charged for renewal within 24-hours prior to the end of the current period.
• You can cancel your subscription anytime through your Account Settings without any cancellation fee.
• You can use your subscription on any device registered with your Apple ID.
If you need help, have questions or just want to say “hi!”, get in touch at support@eruditoplus.com
http://eruditoplus.com/
http://eruditoplus.com/en/terms-of-use/
http://eruditoplus.com/en/privacy-policy/</t>
  </si>
  <si>
    <t>com.lego.legobuildinginstructions</t>
  </si>
  <si>
    <t>LEGO® Builder</t>
  </si>
  <si>
    <t>LEGO® Builder is the official LEGO® building instructions app that will guide you on an easy and intuitive building adventure. \nStep into a new world of building  \n- LEGO Builder allows you to build with a fun, 3D modeling experience where you can zoom and rotate LEGO construction sets. \n- Rotate individual bricks to find the color and shape you need, for each step of the LEGO building experience.  \nBuild Together! \n- Build Together is a feature on the LEGO Builder app that lets you tackle your LEGO instructions as a team, by delegating each builder their own creative tasks to complete! \n- Share your PIN code and join as a host or player. Take your turn, complete a building step, then pass to the next person to share the fun! \n- Check if your set is supported in the app. \n1000s of LEGO instructions supported  \n-  Search and explore the full library of LEGO instructions for sets from 2000 to today. \n- You can also scan the QR code located on the front cover of your paper LEGO instructions manual to open it directly in the app.  \nFollow a story as you build \n- Discover enriched content for some of your favorite LEGO themes for an even better building experience.  \nUnlock the full experience with a LEGO account \n- Build a digital collection of your LEGO construction sets and track how many bricks you’ve got in your collection! \n- Save your building progress and pick up your LEGO instructions where you left off! \nThings to keep in mind: \nYou will need a stable internet connection to use this app.  \nWe’re always adding new LEGO building instructions to the experience, so you can grow and customize your digital collection and discover even more fun LEGO instructions!  \nWant to know if your set has 3D LEGO building instructions with the Build Together mode? Check in the app. \nWe're eager to hear how we can make the LEGO® Builder app even better for you! Please leave us your thoughts and recommendations in the reviews.  \nLEGO, the LEGO logo, the Brick and Knob configurations, and the Minifigure are trademarks of the LEGO Group. © 2024 The LEGO Group.</t>
  </si>
  <si>
    <t>com.storytoys.lego.duplo.peppa.pig.googleplay</t>
  </si>
  <si>
    <t>LEGO® DUPLO® PEPPA PIG</t>
  </si>
  <si>
    <t>Jump into the world of LEGO® DUPLO® PEPPA PIG for happy and playful learning adventures. Enjoy fun galore with Peppa, her family and friends, muddy puddles, and more! \nLEGO DUPLO PEPPA PIG is a collection of oinktastic play experiences for little ones to enjoy. Each pack is set in a different location from the familiar world of Peppa Pig. We have brought Peppa and her friends and family to life in animated 3D LEGO DUPLO form to play with. Snort! \nThe app is packed full of fun, learning, and muddy puddles, guaranteeing lots of giggles and snorts! We regularly add new content to the app for an ever-expanding selection of play opportunities.  \nWhen young children are having fun and playing, it creates the perfect conditions for them to learn and grow. So, we have specially designed fun and playful activities that fit your little one’s developmental stage. Our goal is to help them develop a balance of the IQ skills (cognitive and creative) and EQ skills (social and emotional) they need for the best start in life. \nFEATURES  \n• Safe and age-appropriate  \n• Designed responsibly to let your child enjoy screen time while developing healthy digital habits at a young age  \n• FTC Approved COPPA Safe Harbor Certification by Privo. \n• Play pre-downloaded content offline without wifi or internet  \n• Regular updates with new content  \n• No third-party advertising  \n• No in-app purchases for subscribers\nSUPPORT  \nFor any questions or assistance, please reach out to us at support@storytoys.com. \nABOUT STORYTOYS \nOur mission is to bring the world's most popular characters, worlds, and stories to life for children. We make apps for kids that engage them in well-rounded activities designed to help them learn, play, and grow. Parents can enjoy peace of mind knowing their kids are learning and having fun at the same time. \nPRIVACY\nStoryToys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https://storytoys.com/privacy\nRead our terms of use here: https://storytoys.com/terms/\nSUBSCRIPTION &amp; IN-APP PURCHASE \n This app contains sample content that is free to play. However, LOTS MORE fun and entertaining games and activities are available. You can buy individual units of content via in-app purchases. Alternatively, if you subscribe to the app you can play with EVERYTHING. We regularly add new stuff, so subscribed users will enjoy ever-expanding play opportunities. \n Google Play does not permit in-app purchases and free apps to be shared via Family Library, so any purchases you make in this app will not be shareable via Family Library. \nLEGO®, DUPLO®, the LEGO logo, and the DUPLO logo are trademarks and/or copyrights of the LEGO® Group. © 2024 The LEGO Group. All Rights Reserved.\nPEPPA PIG and all related trademarks and characters TM &amp; © 2003 Astley Baker Davies Ltd and/or Entertainment One UK Limited. HASBRO and all related logos and trademarks TM &amp; © 2024 Hasbro. All Rights Reserved. Used with Permission.</t>
  </si>
  <si>
    <t>LEGO® DUPLO® WORLD</t>
  </si>
  <si>
    <t>LEGO® DUPLO® WORLD is packed with open-ended play experiences and games featuring animals 🐼, buildings 🏠, exciting vehicles 🚒, and trains 🚂 to inspire your toddler’s imagination and creativity through learning—perfect for preparing your little one for preschool.
LEGO DUPLO WORLD is carefully aligned with the highly-regarded Headstart Early Learning Outcomes Framework to ensure it’s age-appropriate and meets the developmental needs of kids ages 2-5 years old. Each activity targets key learning goals for toddlers and preschool kids.
Your child can explore each scene to find out what’s in it, discover how everything works and—of course—play with it! Children also get to build structures using 3D bricks, stimulating their creativity.
Be your child's partner in play and get them ready for kindergarten! LEGO DUPLO WORLD supports Multi-Touch, so your family can play together and on the go for shared games, learning and adventures.
⭐ 2021 Kidscreen Awards: Best Preschool Learning App—Branded
⭐ American Library Association’s Notable Children’s Digital Media List 2021
⭐ Winner of the KAPI Award for Best App 2020
⭐ Mom's Choice® Gold Award 2020
⭐ Licensing International Excellence Awards 2020 winner
Fun-filled play packs in this app:
- NUMBER TRAIN
- BEE KEEPING
- HOME DECORATING
- ALL THE FEELINGS!
- FESTIVE FUN!
- HOME SWEET HOME
- SCHOOL DAYS
- TREEHOUSE
- MARKET FAIR
- ON THE ROAD!
- DOCTOR, DOCTOR!
- RECYCLE AND GO!
- ANIMAL ADVENTURE
- FIRE AND RESCUE!
- AMUSEMENT PARK
- CARS
- FAMILY CAMPING
- SPACE EXPLORERS
- FARM
- AIRPLANE ADVENTURES
- FOOD FUN!
- CONSTRUCTION SITE
- PLAY HOUSE
- UNDER THE SEA
- RESCUE ADVENTURE
- WORLD ANIMALS
- WINTER HOLIDAY
Thank you for allowing us to be part of your child’s journey!
If you're experiencing any issues email us support@storytoys.com.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https://storytoys.com/privacy\nPlease note that this app is free to play but additional content is available via in-app purchases. Google Play does not permit in-app purchases and free apps to be shared via Family Library, so any purchases you make in this app will not be shareable via Family Library.\nLEGO®, DUPLO®, the LEGO logo, and the DUPLO logo are trademarks and/or copyrights of the LEGO® Group.\n©2024 The LEGO Group. All Rights Reserved.\nLEGO DUPLO WORLD is the perfect LEGO game to help your toddler and preschool kid learn while having fun. It’s packed with learning games kids aged 2-5 years old will love.\n</t>
  </si>
  <si>
    <t>com.wb.goog.legojurassicworld</t>
  </si>
  <si>
    <t>LEGO® Jurassic World™</t>
  </si>
  <si>
    <t>Following the epic storylines of Jurassic Park, The Lost World: Jurassic Park and Jurassic Park III, as well as the global smash hit Jurassic World, LEGO Jurassic World™ is the first videogame where you can relive and experience all four colossal films. Reimagined in LEGO form and told in TT Games’ signature classic LEGO humor, this thrilling adventure recreates unforgettable scenes and action sequences from the films, allowing fans worldwide to play through key moments and giving them the opportunity to fully explore the expansive grounds of Isla Nublar and Isla Sorna.\nFEATURES\n-Relive key moments from all four Jurassic films: An adventure 65 million years in the making - now in classic LEGO brick fun!\n-Wreak havoc as LEGO dinosaurs: Choose from 16 dinosaurs, including the friendly Triceratops, deadly Raptor, vicious Compy and even the mighty T. rex.\n-Customize your own dinosaur collection: Collect LEGO amber and experiment with DNA to create completely original dinosaurs, like the Dilophosaurus rex.\n-Populate and explore Isla Nublar and Isla Sorna: Put your unique dinosaur creations in to paddocks as you complete special Free Play missions.</t>
  </si>
  <si>
    <t>com.wb.goog.lnjgo</t>
  </si>
  <si>
    <t>LEGO® Ninjago: Shadow of Ronin</t>
  </si>
  <si>
    <t>There is a new threat in Ninjago, and he goes by the name of Ronin. With help from his army of dark samurai, Ronin steals the Ninjas’ memories using an ancient weapon called the Obsidian Glaive. \n \nIn LEGO® Ninjago™: Shadow of Ronin™,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\n \nGAME FEATURES:\n-Explore Ninjago: Battle through iconic locales from the LEGO Ninjago: Masters of Spinjitsu TV series, including the Ice Temple, the Toxic Bogs and Chen’s Island.\n-The Obsidian Weapons: Uncover the secret behind these ancient yet powerful tools.\n-Classic Villains: Defend Ninjago from well-known enemies, including the Serpentine, Nindroids and more. \n-Cool Vehicles: Drive, fly, stomp and slide your way through levels with an exciting array of bikes, jets, mechs and even dragons!\n-Spinjitzu Power: Unleash an elemental tornado to smash your way through enemies and solve puzzles. \n-Improved Controls: Switch between “Virtual D-pad” and “Casual” controls with improved touch screen controls for an even better brick bashing fun!</t>
  </si>
  <si>
    <t>com.wb.lego.tcs</t>
  </si>
  <si>
    <t>LEGO® Star Wars™:  TCS</t>
  </si>
  <si>
    <t>Experience the entire collection that combines the original LEGO Star Wars: The Video Game and the sequel LEGO Star Wars II: The Original Trilogy for hours of epic Star Wars content and fun gameplay all from your Android device! Begin your adventure in Star Wars: Episode I The Phantom Menace and journey through all six episodes in the whimsical style and humor of LEGO. May the bricks be with you!\nThis game is filled with content! You’ll need 1.44gb of available space on your device if you install over wifi, but only 735mb of space if you download on your computer and then sync.  \nAs with many large app installations, we advise that you restart your device after installing as this will resolve some stability issues. Also make sure you have installed the most recent firmware.\nThis is a high memory usage app. If you have performance issues, try closing down background apps or restarting the device.\nLEGO® Star Wars™: The Complete Saga is optimized for the following devices: Galaxy S3, Galaxy S4, Galaxy S5, Galaxy Note 2, Galaxy Note 10.1, Nexus 4, Nexus 7, Nexus 10, HTC One, LG G Pad 8.3, Xperia Z, and Xperia Tablet Z.\nFEATURES:\n36 STORY MODE LEVELS + BONUS CONTENT   \nFrom the Trade Federation’s “negotiations”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\nOVER 120 CHARACTERS\nPlay as your favorite Jedi Knight or Sith Lord! There are over 120 playable characters to unlock, including Luke Skywalker, Darth Vader, Han Solo, and Boba Fett. \nFORCE POWERS\nWhich side of the Force will you use? Both dark and light side characters have their own unique Force abilities. Will you use a Force Throw to defeat the Jedi or choose your Lightsaber and Force Push to take down the evil Empire?\nLEGO STYLE GAMEPLAY\nSmash objects into LEGO bricks and switch characters on the fly as you play through different story levels. Create your own Star Wars character mash-ups like Han Windu and Lando Amidala! \nDYNAMIC CONTROL STYLES\nSwitch between “Classic” and “Touch Screen” controls to find the play-style that suits you best.</t>
  </si>
  <si>
    <t>com.life360.android.safetymapd</t>
  </si>
  <si>
    <t>Life360: Live Location Sharing</t>
  </si>
  <si>
    <t>Elevate safety for family and friends with Life360, the trusted family safety location-sharing app with over 50 million members worldwide. Our comprehensive app simplifies safety, offering Real-Time Location Sharing, Crash Detection, SOS Alerts, Roadside Assistance, Identity Theft Protection, and so much more. Stay connected with your loved ones effortlessly and track valuable belongings seamlessly at home, on the road, and on the go.\nShare your location with friends and family, enabling GPS tracking of your kids and providing peace of mind for everyone. With features like Place Alerts, you'll receive push notifications when your kids leave school and arrive home, eliminating the need to constantly open the app.\nFrom SOS Alerts to Emergency Dispatch, Life360 goes above and beyond just GPS location sharing. Our commitment to family safety includes features such as Location History and Roadside Assistance, freeing you from every day worries.\nLife360 now includes seamless integration with Tile Bluetooth trackers, making it a breeze to track your keys, wallet, phone, and other essentials. Connect your Tile trackers with Life360 for a unified experience, keeping everyone and everything that matters most, all in one place.\nDownload Life360 for free to enjoy Location Sharing, two days of Location History, and two Place Alerts. Additionally, the free Life360 plan also offers Crash Detection and Data Breach Alerts for online security—all at no cost.\nUnlock even more protection with our premium Life360 membership plans. Choose from Platinum, Gold, or Silver to access features like Emergency Dispatch, 24/7 Roadside Assistance, ID Theft Protection, Disaster Response, and more. Upgrade now and receive a free Tile Bluetooth tracker with Gold or Platinum.\nExperience the #1 family safety app with a 7-day free trial. Life360 provides tailored plans to fit your family's unique needs, ensuring elevated protection and peace of mind. Discover a world where your loved ones are safe and your favorite things are always found. Remember, Life360 is more than just a GPS tracker.\nExplore Life360's Plans\nLife360 Platinum\n• 24/7 Roadside Assistance\n• ID Theft Protection\n• Disaster Response\n• Medical Assistance\n• All of Gold, and more…\nLife360 Gold\n• 30 days of Location History\n• Unlimited Place Alerts\n• Individual Driver Reports\n• Crash Detection with Emergency Dispatch\n• All of Silver, and more…\nLife360 Silver\n• 2 Places with unlimited Alerts\n• 2 days of Location History\n• Family Driving Summary\n• Data Breach Alerts\n• SOS Help Alert\nhttp://life360.com/mobile_privacy_policy\nhttps://www.life360.com/terms_of_use\nDisclaimers:\n- Continued usage of location services while the app is in the background can excessively drain the battery. With that in mind, our algorithms always keep battery usage to a minimum, even while you drive!\n- Members participating in a shared Circle may consent to allow access to their location to other members within that Circle. See more in our privacy policy!</t>
  </si>
  <si>
    <t>digitalapprentice.xfmr</t>
  </si>
  <si>
    <t>Lineman's Reference - XFMR Lab</t>
  </si>
  <si>
    <t>This isn't just an app with diagrams and information to read, this is a fully interactive transformer lab that can fit in your pocket. Whether you are brand new to the trade, just learning about Transformers, or a seasoned Lineman, this app can help you learn more about transformers. From transformer banks, to basic transformer troubleshooting and even basic transformer paralleling, you can learn a ton with this app. \nIn this app there is a functioning volt meter, ohm meter, and even rotation meter.\nOn the slide-out menu you can see your voltages as you make changes to the banks in live-time.\nPop the lid to transformers and view the secondary windings and blowing fuses under certain conditions are just a few of the many amazing features!\nBuild a custom quiz for you and your apprentices!\nCurrent Labs in this app:\n-Single Phase-\nSingle Bushing Topside\nDual Bushing Topside\n-Three Phase-\nDelta Delta Closed\nDelta Wye Closed\nWye Delta Closed\nWye Wye Closed\nDelta Delta Open\nWye Delta Open\n-Misc-\nParalleling\n4th Cutout\nTroubleshooting\nTutorial\n-Advanced-\nStraight 480\n240/480\n277/480\nCorner Grounded 240 or 480\nWye Wye 5 Wire (120/240 &amp; 120/208)\n-Quiz-\nTest your transformer wiring knowledge by completing a predetermined assortment of labs at random. Blowing fuses and attempting to Check Work subtract from your overall score out of 100.\n-Advanced Quiz-\nTest your overall transformer knowledge by completing a series of random quizzes where you receive basic job-site information and have to choose the correct transformer nameplate and secondary coil configuration. You will then have the option to wire up the corresponding bank.</t>
  </si>
  <si>
    <t>Lingokids - Play and Learn</t>
  </si>
  <si>
    <t>#1 LEARNING APP FOR KIDS
Spark success with 1600+ fun, interactive activities! Academics and modern life skills come together in the Lingokids universe, where kids can explore exciting adventures in learning to help them thrive in today’s changing world.
** #1 ORIGINAL KIDS APP 2023** – Kidscreen
**CONTENT FROM OXFORD UNIVERSITY PRESS**
**100% AD-FREE AND TEACHER-APPROVED**
**kid-SAFE+ COPPA CERTIFIED**
**TRUSTED BY 50M+ FAMILIES**
INTERACTIVE ACADEMICS 
Explore 1600+ learning activities with more 650+ objectives across subjects—including math, reading and literacy, science, engineering, technology, art, music, and more. At their own pace, kids can progress through a curated STEM curriculum including science, tech, engineering, arts, and math through engaging games, quizzes, digital books, videos, and songs.
MODERN LIFE SKILLS
Lingokids weaves modern life skills into academics and interactive games, songs, and activities. Engineering to empathy, reading to resilience, math to making friends; Along with practical life skills, Lingokids offers a wide range of social-emotional learning, including activities that introduce emotional regulation, positive communication, meditation, and caring for the planet!
PLAYLEARNING™ METHOD
Your kids can play, learn, and thrive with a methodology that embraces how they naturally discover their world, helping to shape them into confident, curious, life-long learners. Kids have more motivation and focus when they’re engaged and entertained, so they’re more comfortable exploring new things. 
SUBJECTS, THEMES &amp; LEVELS THAT GROW WITH YOUR CHILD!
*Reading and Literacy: Kids can evolve their letter recognition, writing, phonics, and more.
*Math and Engineering: Kids can strengthen knowledge in key areas like counting, addition, subtraction and problem-solving skills.
*Science and Technology: Kids can explore key scientific principles from biology, chemistry, physics and more, plus prepare for technical advancement with coding, robotics, etc.
*Music and Art: Kids can create their own music and make digital drawings with paints and colors!
*Social-Emotional: Kids can learn about emotions, empathy, mindfulness, and more.
*History and Geography: Kids can increase global awareness as they explore museum artefacts, ancient civilizations, continents, and countries.  
*Physical Activity: Songs and videos encourage kids to dance, stretch, and practice yoga and meditation. 
TRACK PROGRESS &amp; ACHIEVEMENTS
In the Parents Area, access progress reports for up to 4 children, browse curriculum topics, get tips, and access community forums. Track your child’s progress and celebrate successes!
UPGRADE TO LINGOKIDS PLUS!  
- Unlimited access to 1,600+ interactive learning activities and 650+ learning objectives across math, reading and literacy, science, engineering, social-emotional learning, and more.
- Exclusive podcast content + early access to our shows Stories for Kids and Growin’ Up, including bonus episodes.
- Up to four personalized child profiles
- Unlock progress reports to track achievements 
- Connect with a global parent community
- Capacity to play and learn on an unlimited number of screens at once
- 100% ad-free and no hidden in-app purchases
- Play and learn anywhere–online and offline. 
Subscriptions automatically renew each month 24-hours before the end of the current period and your iTunes account will be charged unless auto-renew is turned off at least 24-hours before the end of the current period. You can turn off auto-renew any time from within the app. Any unused portion of a free trial will be forfeited if you purchase a subscription.
Help &amp; Support: https://help.lingokids.com/ 
Privacy policy: https://lingokids.com/privacy 
Terms of service - https://www.lingokids.com/tos</t>
  </si>
  <si>
    <t>com.languagelearningapp.learnandspeak.android2023</t>
  </si>
  <si>
    <t>Lingual Coach: Learn with AI</t>
  </si>
  <si>
    <t>Lingual Coach supports seven different languages: English, Spanish, Italian, French, German, Turkish, and Arabic.\nLearning a language has never been this easy and fun! With our new app, you can learn to speak fluently in seven different languages by chatting with artificial intelligence.\n \nOur app presents you with conversation scenarios that you may encounter in everyday life and helps you to give appropriate responses to these scenarios. This way, you can practice while learning a language. \nIn our app, you can find thousands of new words for each language and do various exercises to learn these words. The exercises can be done both in writing and speaking and they give you feedback. \nAlso, in our game mode, you can test your language skills and level up to earn new rewards. The game mode offers you different categories and difficulty levels to have fun while learning a language. \nOur app makes learning a language both easy and fun. \nDownload now and enjoy learning a language!</t>
  </si>
  <si>
    <t>com.learnlanguage.languagelearning.app2022</t>
  </si>
  <si>
    <t>Lingutown - Learn Languages</t>
  </si>
  <si>
    <t>Learn a language with Lingutown Language Learning that has free online language learning methods, interactive games, Flashcards, Book Reader, interactive lessons, Quizzes, Daily Statistics, text camera translation and voice camera translation and fun categories by your level.\nAre you thinking of studying a language on your own but don’t know where to start? With our free mobile language learning app in a few minutes a day, everyone can learn a new language.\nOur Learn Language app features a vast collection of interactive lessons and quizzes that simulate real life situations, enabling you to practice language skills as if you were conversing with native speakers. Whether you are aiming to learn English, learn Spanish or explore a different language, our app sets you on the path to fluency. Speak Spanish and English faster than you think...\nThe language learning journey becomes easier with our innovative flashcards and Book Reader, transforming vocabulary app into an exciting adventure. Master the art of language learning through an array of funny language learning games, including Hangman, that make mastering new words and phrases a truly enjoyable experience.\nOur app revolutionizes the way you learn a new language, allowing you to practice real life conversations right from your phone. The interactive audio and video lessons engage and immerse you in the language, making language learning an engaging and seamless experience. You'll be surprised how quickly you'll learn with our app! \nWe have prepared the most commonly used phrases and dialogue sentences for learning English and learning Spanish. You’ll start memorizing core words, form sentences, learn phrases and take part in conversations.\nNever lose track of your progress with our Daily Statistics feature. Gain insights into your language learnings, track improvements, and set new goals each day.\nOne of our standout features, the Text Camera Translate and Voice Camera Translate, gives you the power to understand and learn new language from real-world texts and speech. Perfect for understanding menus in a different language or listening to native speakers in real life situations, these features ensure that you’re never lost in translation.\nOur Learn Language app is more than just a language learning app. It's your personal guide and companion on your journey to becoming a language learner.\nBecome fluent in your chosen language, practice conversations for real-life situations, and have fun while doing it! This is language learning redefined. This is your opportunity to learn a new language in the most interactive, engaging, and efficient way.\nYou’ll feel like you’re learning more and more Spanish and English every day. Every sentence, exercise, review, and reading has been carefully selected for you.\nLearning a new language has never been so accessible and engaging, offering a perfect environment for all levels, from beginners to advanced learners. You can start to learn at your level. 10+ most common language categories are waiting for you. At the end of each category and level, you can test yourself with fun and instructive quizzes\nLingutown allows our users to read a word or phrase, pronounce it correctly, associate it with an illustration and practice it with listening, writing, and speaking games.\nYou will learn how to express yourself in complete sentences.\nLet's Download the "Lingutown - Learn Languages" App Now! to start learning fast and speak fluently ;)</t>
  </si>
  <si>
    <t>ru.loveplanet.app</t>
  </si>
  <si>
    <t>LovePlanet - Live video dating</t>
  </si>
  <si>
    <t>There are so many men and women around who'd wish to meet, chat, flirt or go dating with you! Whether you want to find a friend or find love, this app will be the best tool for achieving the goal. \nCheck out singles in the app, leave your ""likes"" for those who spark your interest or attract you, find out if they wish to chat or go out. Meet today! It might be a perfect start for new relationships! Make HD-quality video calls over Wi-Fi or on-the-go (2.5G/3G/4G/5G).\nFind out how many ""likes"" your photos would receive!\nLovePlanet unites men and women looking for relationship and brings them love!\nDownload the app right now to:\n* to find a pal, romantic or your second half\n* keep in touch with men or women you like wherever you are online\n* be sure that your profile and conversations are absolutely secure and will only appear in your phone\n* join those 800 thousand attractive singles who are about to find love and start new relationship\n* Thousands of the app users meet online every day - they are surely much closer to new relationship than those who haven't joined \nThe woman or man of your dream might be joining us right now! Get the app and be ready for love!</t>
  </si>
  <si>
    <t>wolfoo.spa.beautysalon.hairsalon.hairstyle.fashion</t>
  </si>
  <si>
    <t>Lucy: Makeup and Dress up</t>
  </si>
  <si>
    <t>Are you a fan of makeover make up games for girls and dress-up games? 💄💅 Do you dream of becoming a makeup artist for princesses? 💁‍♀️ Download "Lucy: Makeup and Dress up," the ultimate beauty salon game for girls, and dive into the most addictive free princess makeover ever created!\n"Lucy: Makeup and Dress up" is the ultimate beauty salon game for girls, perfect for those who love princess makeup and makeover games! 💇‍♀️ Step into the world of makeovers and unleash your creativity as you transform Lucy into a stunning princess. This princess games for free is ideal for those seeking exciting dress-up makeup challenges and kids makeup games.\nBecome a stylist and designer as you experiment with various makeup styles and assemble cool outfits for different princesses. With a wide selection of princesses, hairstyles, and fashion dresses, including princess games and princess dress options, the fun never ends. The makeup salon game offers a plethora of options, from makeup kits to hair types, making it a delightful experience for aspiring fashionistas and beauty kids to create stunning looks. 💃\nVisit Lucy's Makeup and Dress up to discover a world of beauty and unleash your creativity with mesmerizing makeup styles. The game features multiple princesses to keep you engaged in this never-ending makeover and dress-up journey, suitable for princess toddlers and free princess makeover seekers. Create stunning looks by selecting from various hairstyles, makeup kits, and fashion dresses. Let's dress up the princess doll and enjoy princess salon fun! 👗\nSo, don't wait any longer! Download "Lucy: Makeup and Dress up" now and embark on an enchanting adventure filled with fashion and fun, perfect for princess games for free enthusiasts! 💃\n🎲 How to Play "Lucy: Makeup and Dress up" 🎲\n🎀 Beauty Spa &amp; Face Makeup: Start with a relaxing facial treatment and add eye shadow to make the princess's eyes twinkle.\n🎀 Hair Salon: Choose the desired hairstyle and adorn it with accessories.\n🎀 Nails Design: Select your favorite nail design and nail polish color and attach nail accessories.\n🎀 Hand Decoration: Get creative with various designs for the back of the princess's hands.\n🎀 Fashion Dress up: Select a stylish outfit, mix and match dresses and clothes with accessories to complete the perfect look!\n🎀 Party maker: Prepare costumes and transform the party hall with decorations and treats, just like in nail salon games!\n💅 Features of "Lucy: Makeup and Dress up" 💅\n✨ Explore 10+ exciting makeup and dress-up games for girls, including make up games for kids and make up games for girls.\n✨ Access over 100 makeup items, including masks, lipsticks, eye shadows, and more.\n✨ Dress up and apply makeup to 3 beautiful princesses, each with their unique style.\n✨ Encourage creativity with countless makeup layouts, hairstyles, and fashion outfits, suitable for princess beauty seekers!\nEmbark on this marvelous makeover adventure and let your imagination run wild with "Lucy: Makeup and Dress up"! Download now and join Wolfoo and Lucy on this glamorous journey, perfect for girls who love fashion games and princess games! 🌟\n👉 ABOUT Wolfoo LLC 👈\nAll games of Wolfoo LLC stimulate children's curiosity and creativity, bringing engaging educational experiences to children through the method of “playing while studying, studying while playing”. The online game Wolfoo is not only educational and humanistic, but it also enables young children, especially fans of the Wolfoo animation, to become their favorite characters and come closer to the Wolfoo world. Building on the trust and support from millions of families for Wolfoo, Wolfoo games aim to further spread the love for the Wolfoo brand across the world.\n🔥 Contact us:\nWatch us: https://www.youtube.com/c/WolfooFamily\nVisit us: https://www.wolfooworld.com/\nEmail: support@wolfoogames.com</t>
  </si>
  <si>
    <t>com.mcolotto.magicresearchtwo</t>
  </si>
  <si>
    <t>Magic Research 2</t>
  </si>
  <si>
    <t>Experience the long-awaited sequel to Magic Research!\nIn Magic Research 2, you are a rookie wizard with a single ambition: to find or create the Philosopher's Stone, a legendary magical item that is said to be able to cure any illness. As you do so, you will learn more than you ever imagined about Magic and about the world around you. What kinds of adventures await you?\n* Use your arsenal of more than 120 distinct spells to make progress\n* Study the Elements! Learn new ways to use Magic in your path to mastery\n* Transmute (magically craft) over 250 different items to help you on your journey\n* Control a team of Wizards that will cast Spells for you\n* Enjoy a deep, semi-automated combat system as you make your way through dozens of areas to explore\n* Discover tons of secrets - many of which will change the way you play the game!\n* Encounter over a hundred distinct Storylines with powerful bonuses along your journey\n* Restart the game and make progress faster each time with retirement bonuses\n* Over 60 hours of addictive gameplay - with a clear ending! (Or perhaps more than one...?)\n* Optimized both for phones and tablet devices\nYou do not need to have played Magic Research in order to enjoy Magic Research 2!\nThis is the full version of Magic Research 2. You can transfer save data from the demo by using the Export / Import Save feature available in both the demo and in the full game.</t>
  </si>
  <si>
    <t>com.makeoverstory.makeupasmr</t>
  </si>
  <si>
    <t>Makeup ASMR: Makeover Story</t>
  </si>
  <si>
    <t>Imagine transforming a rotting mermaid into an enchanting human.\nHow to turn a scruffy beggar into a handsome man?\nHave flies or bees ever invaded your eyes?\nCan you still kiss your girlfriend with cracked lips?\nDon't worry, we have the answers! But we offer much more—\nFeatures:\n1. Immersive care for your ears, armpits, lips, and hair, providing holistic stress relief!\n2. Sound effects for unmatched relaxation and serenity, leaving behind worries for a stress-free beautification experience!\n3. Diverse character roles for endless outfit possibilities. Create a unique style with clothing, hairstyles, and accessories!\n4. Challenging organizing and tidying games await. Unlock levels and discover additional surprises!</t>
  </si>
  <si>
    <t>ru.mamba.client</t>
  </si>
  <si>
    <t>Mamba Dating App: Make friends</t>
  </si>
  <si>
    <t>Welcome to Mamba, the ultimate dating app and dating site that makes finding love much easer than regular dating apps. Let’s chat! 🧡 \nUnlike other dating apps, Mamba helps you to find local singles, offering a simple and fun way to chat, make friends,flirt, date and discover meaningful relationships. If you're seeking a casual date, a chat partner, or a serious commitment, Mamba is the dating app you need. Join Mamba today and experience the joy of real dating, where meeting new people and creating meaningful connections is as easy as a swipe. Get ready for a dating adventure with Mamba, the go-to dating app for all your needs.\nMamba is a free dating app that provides a safe and secure environment for dating and chatting. Our advanced technologies, driven by digital intelligence, effectively detect and block fake activity and suspicious profiles. Additionally, our dedicated support team is available 24/7 to assist you.\nDate Local Singles and Meet New People Safely \n❤️ meet and chat with people nearby now\n🧡 the date app shows people with whom you are close during the day, for example in the area of your office or work.\n💛 socialize with girls and guys from all over the world or find international friends: chat with charming Ukrainian women, cute Russian women and hot European women.\nPerfect matches \nThe Mamba dating app connects over 3 million users daily, enabling them to enjoy fantastic dates. However, people have diverse preferences: some seek friendships, others desire romance or flirt, while some are looking for dates, love, and relationships. To cater to everyone's needs, the app provides advanced filter settings that allow you to chat with individuals who share your goals.\nMamba is a free dating app as it is intended to be! However, you have the option to boost your dating life by unlocking premium features:\n❤️ Make your profile more popular and thousands will see it;\n🧡 Hide your profile so that only your favorite users could view it;\n💛 Send presents to your matches and draw their attention to you.\nWe are dedicated to fostering an inclusive and supportive community, welcoming individuals of all genders, sexual orientations, and religions. Whether you're seeking friendship, a gay, bisexual, or lesbian dating experience, or looking for an LGBTQ+, Christian, or Jewish dating app, our vibrant community has everything you're searching for. Join us today and discover a warm and welcoming space that embraces diversity and brings people together.\nPrivacy: https://www.mamba.ru/en/confidentiality\nTerms: https://www.mamba.ru/en/app/agreement/index</t>
  </si>
  <si>
    <t>com.mangamo.app</t>
  </si>
  <si>
    <t>Mangamo Manga &amp; Comics</t>
  </si>
  <si>
    <t>Mangamo is the official reading manga destination from over 20 top Japanese publishers. Buy chapters of iconic series like A Sign of Affection, Attack On Titan, Tokyo Revengers, That Time I Got Reincarnated as a Slime, Fire Force, A Silent Voice, and more! Subscribe to Plus to get access to 50+ exclusive titles such as the critically acclaimed My Love Story with Yamada-kun at Lv999, Devil-Chi, Date of Marriage, A Man with A Thousand Skills, Dropkick My Devil!, I Fell in Love So I'm Streaming It, and 400+ great manga titles. \n\nFREE READING NOW\n• Enjoy reading hundreds of free chapters on over 400 series!\n\nSUBSCRIBE TO PLUS\n• One low monthly price, cancel anytime\n• Access to over 50+ titles only on Mangamo such as My Love Story with Yamada-kun at Lv999, I Fell in Love So I'm Streaming It, Ultra-Fem Shishihara-kun, and Reset Game\n• More new release titles such as Record of Ragnarok, Date of Marriage, Devil Chi, Nanase-san's Crazy Love Obsession, and Kamisama Death Game\n• New chapters every day\n• No daily limits on reading\n• No ads \n\nBUY WITH COINS \n• Buy coins Redeem chapter access to iconic series like Attack On Titan, Tokyo Revengers, That Time I Got Reincarnated as a Slime, Fire Force, A Silent Voice, Land of the Lustrous, Your Lie in April, and more\n• Read them whenever you want without restrictions once purchased\n• More series and chapters coming soon\n\nBUILD YOUR PERSONAL LIBRARY\n• Add a new series you discovered to your list and view your finished collections\n• Automatically track your reading progress on every title\n• Easy one-tap bookmark for return reading\n• Add titles to your reading list\n• Reading optimized for any iOS device\n\nENJOY THE HIGHEST QUALITY READING\n• High quality imagery for iPhone and iPad\n• Professional, accurate translation on all series\n• Intuitive page to page navigation in gallery view\n• Choose between Horizontal or Vertical scrolling options (read like a webtoon/webcomic)\n• Three different methods for zooming--choose your favorite\n\nYour support on Mangamo helps support the manga creators that work tirelessly behind the scenes to forge your favorite stories.\n\nDownload Mangamo today and read FREE. No subscription or purchase required to start reading free.</t>
  </si>
  <si>
    <t>net.manta.comic</t>
  </si>
  <si>
    <t>Manta: Comics &amp; Graphic Novels</t>
  </si>
  <si>
    <t>We are Manta – the ultimate digital comic provider app that brings the captivating worlds of epic stories, manga, manhwa, and comics right to your fingertips. Manta is an OFFICIAL and LEGIT comics provider with a vast range of romance, comedy, action, fantasy, yaoi(BL), and horror. Immerse yourself in a universe of limitless stories, stunning artwork, and boundless creativity.\nManta – Discover Your Perfect Story\n• Try out our biggest title "Under the Oak Tree", beloved by millions of readers\n• Want something exclusive? You'll love Manta’s Original story, Finding Camellia, The Superheroes of Class F, Werewolves Going Crazy over Me or The Beau and the Beast.\n• Looking for love stories to read with your door closed? Check out The Tainted Half,  Totem's Realm, and The Golden Forest.\n• For some yaoi(BL), check out Semantic Error, The Dangerous Convenience Store, The New Recruit, and The Director Who buys me Dinner\nBlockbuster Stories:\nWe recommend you try the following binge-worthy stories that will keep you up all night.\n• Under the Oak Tree\n• The Tainted Half\n• Finding Camellia\n• The Beau and the Beast\n• I've Become a True Villainess\n• Semantic Error\n• Totem's Realm\n• Werewolves Going Crazy Over Me\n• Disobey the Duke if You Dare\n• My Husband, My Sister, and I\n• The Fallen Duke &amp; the Knight Who Hated\n• Fly Me to the Moon\n• Betrayal of Dignity\nThe Flower of Veneration\n• The New Recruit\n• The Dangerous Convenience Store\n• No Love Zone\n• Lies Become You\n• And so much more!\nManta's Special Features:\nStories Without Interruptions\n• Electrify your daily life with exclusive stories and original titles you can't read anywhere else\n• No pay-per-episodes, unlimited access to all stories for just a price of a coffee.\n• Or just use free daily passes to access new stories and keep up to date with your favorites\n• Choose from various genres that fit every mood, and indulge in exclusive, top-trending manhwa, kmangas, manga, and webtoons\n• Fastest updates - no need to wait to read the latest updates\n• Endless manhwa and manga library - read all of the stories that we have to offer\n• Comic book reader with everyday updates - stay engaged with stories you can come back to every day\nJoin our community of manhwa/manga enthusiasts\nFollow us on Instagram: http://instagram.com/mantacomics\nFollow us on Twitter: http://twitter.com/mantacomics\nPrivacy Policy: https://help.manta.net/hc/en-us/articles/360056564334-Privacy-Policy\nTerms of Use: https://mantasupport.zendesk.com/hc/en-us/articles/360056568354-Terms-of-Service</t>
  </si>
  <si>
    <t>com.marvel.unlimited</t>
  </si>
  <si>
    <t>Marvel Unlimited</t>
  </si>
  <si>
    <t>Marvel Unlimited is Marvel’s premier digital comics subscription service. Gain instant access to over 30,000 digital comics and over 80 years of comic books through the Marvel Unlimited app, or your web browser. Start your 7-day free trial now!\nMarvel Unlimited features all of your favorite characters from Marvel movies, TV shows, and video games. Read the comic books that inspired your favorite super heroes and villains on the big screen!\nExperience the all-new digital comic format, Marvel’s Infinity Comics available exclusively on Marvel Unlimited. Featuring in-universe stories from top creators told in visionary vertical format, designed for your device.\nRead comics and stories about Spider-Man, Iron Man, Captain America, Captain Marvel, The Avengers, Thor, Hulk, the X-Men, the Guardians of the Galaxy, Star Wars, Doctor Strange, Deadpool, Thanos, Mysterio, Ant-Man, The Wasp, Black Panther, Wolverine, Hawkeye, Wanda Maximoff, Jessica Jones, the Defenders, Luke Cage, Venom, and many more! \nWondering where to start? Check out endless reading guides curated by Marvel experts to guide you through the last 80 years of the Marvel Universe. Read about comic events that inspired the movies such as the Spider-Verse, Civil War, Thanos and the Infinity Gauntlet, and even Star Wars!\nUnlimited downloads allows you to read as many comics as you want offline and on-the-go! Follow your favorite characters, creators and series and get notified when new issues come out! Marvel Unlimited is available on mobile phones, tablets, and anywhere you can access the web.\nKey Features:\n• Access over 30,000 Marvel comics at your fingertips\n• Infinity Comics, in-universe stories from top creators designed for your device\n• Endless reading guides\n• Unlimited downloads to read anywhere\n• Personalized comic book recommendations\n• Sync progress across devices\n• New comics and old classics added every week\n• No commitments. Cancel online at any time.\nChoose from three different Marvel Unlimited comic subscription plans as follows:\n• Monthly – Our most popular plan!\n• Annual – Great savings!\n• Annual Plus – Get a new, exclusive merchandise kit each year you’re a member! (US Only)\nHelpful Links:\n• Terms of Use: https://disneytermsofuse.com \n• Privacy Policy: https://disneyprivacycenter.com\n• Subscriber Agreement: https://www.marvel.com/corporate/marvel_unlimited_terms \n• California Privacy Rights: https://privacy.thewaltdisneycompany.com/en/current-privacy-policy/your-california-privacy-rights \n• Do Not Sell My Info: https://privacy.thewaltdisneycompany.com/en/dnsmi \n• Marvel Unlimited: https://www.marvel.com/unlimited\n• Marvel: https://www.marvel.com\nSubscription via Google Play\nDownload the app and sign up to start reading. Your membership will automatically renew each month. You can cancel at any time. Your subscription automatically renews unless auto-renew is turned off at least 24 hours before the end of the then-current subscription period. Your payment method associated with your Google Play account will automatically be charged at the same price for renewal, as stated above, within 24 hours prior to the end of the then-current billing period. You can manage your subscription and/or turn off auto-renewal by visiting your Google Play Subscriptions after purchase. Any unused portion of a free trial period will be forfeited when the user purchases a subscription to that publication.\nBefore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</si>
  <si>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com.devgame.masha.and.bear.pizzeria.games</t>
  </si>
  <si>
    <t>Masha and the Bear Pizza Maker</t>
  </si>
  <si>
    <t>The pizzeria is open! 🍕 Free games for girls and boys are here! Enjoy Masha and the Bear games and deliver great pizza to friends! Pizza simulator is waiting for all little chefs! 👧\nAnybody ordered this good pizza great pizza? 😋 We deliver fresh, juicy pizza all around the world in 30 minutes, because these are free pizza games for kids, and they are opening their own pizzeria! All the characters of the series Masha and the Bear cooking games can't wait to try it! Join these 5 year old games and have fun with pizza maker free!\nWhat's inside these kids games for free with pizza simulator?\n- 9 hungry friends! 🐼🐻\n- 16 pizza recipes in these pizza eating games! 🍕\n- 35 ingredients! 🍅\nFree games for girls and boys are here in our pizza shop!\nWhat do you need to do in cooking games for kids:\n🐻 Take orders!\nThere are Margaritas, Pepperonis, Mexican pizzas, as well as 10 other varieties in our menu! We even have one with strawberries! You will love these fun and easy pizza making games! Become a real chef with us!\n🍕 Make pizza! 👩‍🍳\nWe'll flatten the dough, add some pepperonis, tomatoes, basil, mushrooms, olives, onions and other ingredients! Some pepper, a bit of salt - and there we go - good pizza great pizza is ready to meet the oven! The real pizzaiolo never forgets to grate some cheese on top to have a delicious brown crust! So many ingredients, recipes and combinations. These are cooking games for kids - where else will you see this?\n👧 Deliver orders in these free pizza games for kids!\nEnjoy pizza maker free and deliver orders! We'll have to make it snappy to leave our every customer full and happy!\nPop into the pizza-car and off we go - delivering our culinary masterpiece while it's hot!\nDon't worry about obstacles on the way! You will handle anything without dropping an olive in pizza making games!\nAt the end of the journey, what's left is to cut the pizza and say Bon appetit!! Make pizza with Masha and the Bear Cooking Game! Free games for girls and boys are here!\nThe pizzeria is open! Masha's hands are full with orders so she won't make it without you! In “Masha and the Bear Pizza Maker” you will need to put an apron on, get a rolling pin and make pizza on Earth in pizza eating games! Become a real chef with us! 😋👩‍🍳\nYour subscription will automatically renew at the end of the subscription period. The free trial will automatically convert to a paid subscription at the end of the trial period unless you turn off the auto-renew at least 24 hours before the end of the period. Your account will be charged for the applicable subscription fee within 24 hours of the end of the previous subscription period or trial period. You may turn off auto-renewal at any time from your Google account settings. The current version of Terms of Use is available here: https://devgamekids.com/terms-of-use.html\nWe need your opinion!\n✉️ Contact us: support@devgameou.com \n🔔 Stay tuned: https://www.facebook.com/DEVGAME.Kids\n💻 Our website: https://devgameou.com/\nYou have to make pizza to become a professional pizzaiolo with Masha and the Bear cooking game 🐻! Have fun in kids games for free, make friends and enjoy your adventure in 5 year old games with pizza simulator!</t>
  </si>
  <si>
    <t>net.peakgames.match</t>
  </si>
  <si>
    <t>Match Factory!</t>
  </si>
  <si>
    <t>Dive into the fascinating world of Match Factory, the brand new puzzle game from the creators of Toon Blast &amp; Toy Blast. Once you play, you will come for Match Factory every day!\nConnect identical items, sort tiles, and clear the board in this mesmerizing match 3D game. Challenge your puzzle-solving skills as you keep sorting and matching objects until every item is cleared from the screen. It’s not just a puzzle; it’s a test of your wit and strategy.\nRelax and Have Fun! Leave your worries behind and enjoy quality relaxation and fun. Immerse yourself in the soothing game atmosphere , enjoy your brain time and increase your zen!\nPlay Anytime, Anywhere without WI-FI! Enjoy the game online or offline, and never worry about Wi-Fi. Whether you’re on a grand adventure or simply taking a break, Match Factory will always be there to entertain you. In-app purchases do require an active internet connection.\nBecome the Master of 3D Puzzles! Time is of the essence in this match 3d game! With each level equipped with a timer, you’ll need to think fast and act even faster to triumph!\nBoosters to the Rescue! Stuck on a level? Fear not! Match Factory offers a range of powerful boosters to help you overcome tricky situations. Utilize these remarkable tools to advance through the game and unlock exciting items like fruits, candy, cake objects and much more!\nImmerse yourself in the world of Match Factory, where thrilling 3D puzzles and hidden objects awaits your keen eye and sharp mind! Download Match Factory now and prove your matching skills to the world! Can you conquer every level and emerge as the ultimate puzzle master?\nThe Factory Gates Are Open - Start Matching Now!\nMatch Factory is free to download and includes optional in-game purchases. If you wish to disable in-game purchases, please turn off the in-app purchases in your phone or tablet’s Settings.\nYou must be at least 13 years of age, or such higher age as required in your country, to play or download Match Factory.</t>
  </si>
  <si>
    <t>com.rvappstudios.math.kids.counting</t>
  </si>
  <si>
    <t>Math Kids: Math Games For Kids</t>
  </si>
  <si>
    <t>It's never too early to start your child's education. Preschoolers, kindergarteners, toddlers, and older kids are eager to learn their ABCs, counting, addition, subtraction, and more! The best way to encourage that is to share smart, well-made educational apps and games with them on a daily basis.\nMath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They'll have a great time completing games and earning stickers, and you‘ll have a great time watching them grow and learn.\nMath Kids features a number of puzzles that teach while your child plays, including:\n• Counting - Learn to count objects in this simple game of addition.\n• Compare - Children can build their counting and comparing skills to see which group of items is bigger or smaller.\n• Adding Puzzle - A fun mini-game where kids create math problems by dragging numbers on the screen.\n• Adding Fun - Count the objects and tap on the missing number.\n• Adding Quiz - Put your child's math and addition skills to the test.\n• Subtracting Puzzle - Fill in the missing symbols in the math problem.\n• Subtracting Fun - Count the items to solve the puzzle!\n• Subtracting Quiz - See how much your child has improved in their mathematics skills for subtraction.\nWhen kids can play while they're learning, they're much more likely to recall information. It also makes them want to learn more frequently, which will give them a huge boost when they start kindergarten.\nMath Kids also comes with a number of features that help adults monitor and manage their child's progress. Customize game modes to increase or decrease the difficulty, or check report cards to see scores for previous rounds.\nMath Kids is the perfect introduction to the basics of counting, addition, and subtraction. It will teach your toddler, kindergartener, 1st grader sorting, and logical skills along with early mathematics, giving them the perfect foundation for a lifetime of learning.\nNote to Parents:\nWhen creating Math Kids, we focused on building the best possible learning experience for children of all ages. We're parents ourselves, so we know exactly what makes a good educational game, as well as what doesn't. We released Kids Math as a completely free game with no in-app purchases or third party ads. Math Kids is full featured, frustration free, and ready to go. It’s exactly the kind of educational app we want for our children, and we think your family will enjoy it, too!\n- Best wishes from the parents at RV AppStudios</t>
  </si>
  <si>
    <t>MathTango: Grades K-5 Learning</t>
  </si>
  <si>
    <t>MathTango makes learning addition, subtraction, multiplication, and division engaging and fun for kids aged 5-10+! They’ll progress through hundreds of playful math games for kids – collecting monsters, completing missions, building unique worlds, and discovering lots of fun and surprises along the way. Trusted by parents and teachers, MathTango helps kids learn math skills and build confidence – all while having fun!
**MathTango is part of Piknik – one subscription, endless ways to play and learn! Get full access to the world's best preschool apps from Toca Boca, Sago Mini, and Originator with an Unlimited Plan.**
PRESS AND AWARDS
• kidSAFE Certified
• Common Sense Media's Best Math Apps for Kids List
• Children's Technology Review Editor's Choice
• Mom's Choice Awards Gold Recipient
• National Parenting Product Awards Winner
• Creative Child Magazine Children's App of the Year Award
• Apple App Store App of the Day
FEATURES
• Over 500 addition, subtraction, multiplication, and division math games for kids covering more than 40 math levels. Review levels help to reinforce what’s been learned, leading to better retention.
• The lesson plan wizard generates a customized, age-appropriate curriculum for every user.
• A Common Core based curriculum dynamically adapts so a child advances only when they have finished the current lesson.
• Addition and subtraction lessons include 9 types of puzzle games including number patterns, counting, ordering numbers, and more.
• Multiplication and division lessons include 7 types of puzzle games covering multiplying and dividing single digits and factors of 10.
• Kids learn and explore in two worlds – an island for addition and subtraction, and a starbase for multiplication and division. Each world has never-ending missions that are completed to earn unique characters and dozens of in-game items.
• Math games for kids designed and classroom-tested for kids 5-10+ (Grades K-5)
• Learn on the go! Play the downloaded app without WiFi.
• Multiple user profiles on each device allow the entire family to learn at their own pace.
• 100% ad-free and no in-app purchases.
Subscription Details
New subscribers will have access to a free trial at the time of sign-up. Users who don’t wish to continue their membership past the trial should cancel before the seven days are up so they aren’t charged.
At each renewal date (whether monthly or annually), your account will automatically be charged the subscription fee. If you’d prefer not to be automatically charged, just head to your Account Settings and turn off ‘Auto Renew’.
Your subscription can be cancelled at any time, without fee or penalty. (Note: you won’t be refunded for any unused portion of your subscription.)
For more information, check out our FAQs.
If you need help, have questions, or want to say ‘hi’, get in touch at support@playpiknik.com.
Privacy Policy \nSago Mini is committed to protecting your privacy and the privacy of your children. We adhere to the strict guidelines set forth by COPPA (Children’s Online Privacy Protection Rule) &amp; KidSAFE, which ensure the protection of your child’s information online.\nPrivacy policy: https://playpiknik.link/privacy-policy
Terms of use: https://playpiknik.link/terms-of-use\nAbout Sago Mini\nSago Mini is an award-winning company devoted to play. We make apps, games and toys for preschoolers worldwide. Toys that seed imagination and grow wonder. We bring thoughtful design to life. For kids. For parents. For giggles.\nFind us on Instagram, Facebook, and TikTok at @sagomini.</t>
  </si>
  <si>
    <t>com.wbd.stream</t>
  </si>
  <si>
    <t>Max: Stream HBO, TV, &amp; Movies</t>
  </si>
  <si>
    <t>It’s all here. Iconic series, award-winning movies, fresh originals, and family favorites, featuring the DC Universe and HBO. Discover the best entertainment for every mood. Max – the one to watch. Subscribe now! \n \nWith Max you'll get: \n• Unlimited access to thousands of TV shows and movies.\n• A deep library of brands and studios like HBO, the Wizarding World, HGTV, TLC, Magnolia Network, Food Network, and Adult Swim. \n• The largest streaming library of the DC Universe shows and movies. \n• Hundreds of exclusive original series from HBO and Max.\n• CNN Max, a 24/7 live feed featuring breaking news and coverage of the world’s biggest stories. Now available in beta to all Max subscribers — at no additional cost.\n• Stream select live games and matches from the NBA, NHL, NCAA March Madness, MLB Postseason, and U.S. Soccer with the B/R Sports Add-On, on us for a limited time.*\n• Award-winning shows and movies that everyone's talking about like the HBO Original series The Last of Us, Succession, The White Lotus, House of the Dragon, and more.\n• Iconic favorite TV shows like Friends, South Park, Rick and Morty, 90-Day Fiancé, Fixer Upper, Beat Bobby Flay, House Hunters, Sesame Street, Looney Tunes, and more.\n• Family-friendly entertainment for the whole household.\n• Fascinating documentaries and unscripted series.\n• Enjoy your favorite shows and movies at home or on-the-go. Max is available on TV, web browser, mobile, tablet, and gaming console devices. Visit max.com for a complete list of supported devices. \nFeatures: \n• Browse or search with ease across HBO, movies, series, genres, and brands. \n• Download shows and movies you love to watch on-the-go with select plans. (Download limits vary by subscription plan.)\n• Personalized profiles for the entire family with customizable ratings, profile PIN protection, and kid-proof exit. \n• Pick up episodes and movies where you left off across your favorite devices. \n• Keep up with everything you love, all in one place with My Stuff. \n• Watch on multiple devices at the same time. (Limits vary by subscription plan.)\n• Stream with high quality video and surround sound on select plans.\nContent and feature availability on Max may vary by region. Some titles and features shown above may not be available in your country.\nYour subscription will automatically renew at the then-current price of your plan, unless you cancel before the renewal. You can manage or cancel your subscription at any time by accessing your account. Max is only available in certain territories.\n*Pricing and availability of the B/R Sports Add-On after the promotional period will vary by subscription provider.™/© 2024 MLB\nTerms of Use: https://max.com/terms-of-use/</t>
  </si>
  <si>
    <t>com.maybeyou</t>
  </si>
  <si>
    <t>Maybe You Dating: Meet &amp; Date</t>
  </si>
  <si>
    <t>Maybe You is a dating app that can help you find whatever you are looking for: Friends, family, love, girlfriend, boyfriend, future wife or husband. Whatever your goal is, to meet new people or a serious relationship, we are here to connect you with the right match.\nWe have put together a database of single guys and girls looking for a relationship and a soulmate to have a family with, or who just want to meet locals or make friends. The ultimate platform for couples dating and flirt chat. Whether you're seeking to talk to strangers, meet women or find boyfriend, we have got you covered.\nMaybe You : where women find a safe place, seeking lasting love and family-oriented connections. Discover your ideal husband and life partner, ensuring a secure journey toward lifelong happiness. Bid farewell to uncertainty; embrace a future filled with meaningful connections. Join us today and find your partner for life.\nMEET SINGLES NEARBY FREE. HOW DOES IS WORKS?\nThe process couldn't be easier. Simply download the app, respond to a brief questionnaire to tailor your online dating journey, share your interests and aspirations akin to any social platform, and begin connecting with local singles. Whether you're seeking to meet locals, find a partner nearby, or connect with someone for adventures, our app for seekers is here for you!\nYes, we do know that finding your soulmate takes some time and isn’t always a ball of fun. It’s sometimes more like a rollercoaster ride with the wrong person looking just for fun.However, our app is not a strictly casual talk space like most of the local chatting apps. As society now cares less about outer characteristics and more about having meaningful connection, our platform offers a great service for serious relationships.\nFinding other singles to meet with is exciting, safe, and easy. A simple and concise  interface, easy-to-use chats, and an extensive and regularly-updated database of profiles are all at your fingertips. Maybe You make it easy to find love or just talk with strangers - join the app and start finding something real!\nReady to meet your match? Find out what we offers:\nTHOUSANDS OF SINGLE USERS:\nOn our platform you talk to people around you who know exactly what they are looking for!\nPERSONALIZED MATCHING:\nOur matching algorithm searches the most relevant lonely people for a chat, local women and men based on your interests and preferences. Starting a conversation is much easier if you have something in common - so  you can indicate your interests in your profile and get to know those who share them.\nFREE CHAT\nMeaningful connections start with a message. So make the best out of virtual networking and talk to people daily! Unlike other apps, in our, you can meet new people and find friends who match your crazy! Start chatting with your matches today, make fun plans and go on adventures with your new beastie.\nDETAILED PROFILES\nOur users know that they’ll be more of a success on the date scene if they have elaborated profiles. No matter if you’re looking for flirt, marriage or just friendship - an extensive online dating profile will help you choose the right person.\nLeave all the challenges to us - match is our forte, so we will be your co-pilot in local date! Our main goal is to give you the best experience and help you realize what you really want.\nLooking to flirt or true love? Or you're interested in Just sending a message to break the ice and make a meaningful connection today! Whatever you're looking for, chances are you'll open it on Maybe You!</t>
  </si>
  <si>
    <t>com.mcdonalds.app</t>
  </si>
  <si>
    <t>McDonald's</t>
  </si>
  <si>
    <t>Get the app now to join MyMcDonald's Rewards and start earning points on your faves for free McDonald's. Plus, get exclusive deals and save time by ordering ahead in the app.*\nMobile Order &amp; Pay\nGet your faves fast with Mobile Order and Pay. Place your order and select your pickup option.*\nMyMcDonald’s Rewards\nJoin MyMcDonald's Rewards in the app to start earning points on every purchase and redeem for free McDonald’s.*\nExclusive Deals and App Offers\nGet exclusive deals on your McDonald’s favorites in the app with contactless Mobile Order &amp; Pay* and convenient Drive Thru or Curbside pickup.\nMcDelivery\nNow get your faves delivered, earn MyMcDonald’s Rewards points and track your order all with McDelivery in the app.\nSave Your Favorites\nNo pickles? No problem. Customize and save your favorites to quickly reorder for your next visit.\nRestaurant Locator\nOpen the map and find the nearest McDonald’s, along with store hours, and restaurant information.\nDownload the McDonald’s app today and enjoy access to exclusive deals, MyMcDonald’s Rewards and much more.\n*McDelivery prices may be higher than at restaurants. Download and registration required. Data rates may apply. The McDonald's App is not currently compatible with smartwatches. Check https://www.mcdonalds.com/us/en-us/terms-and-conditions.html for Terms and Conditions and more information. © 2023 McDonald’s</t>
  </si>
  <si>
    <t>com.watchfacestudio.md307digital</t>
  </si>
  <si>
    <t>MD307 Digital watch face</t>
  </si>
  <si>
    <t>New watch face format.\nIt contains 3 Preset App shortcuts, 1 customizable shortcut, moon phase, steps, daily goals, heart rate + intervals*, 3 customizable complications where you can have the data you prefer such as weather (etc), changeable colors and more.\n INSTALLATION NOTES:\nPlease check this link for installation and troubleshooting guide:\nhttps://www.matteodinimd.com/watchface-installation/\nThis watch face supports all Wear OS devices with API Level 30+ like Samsung Galaxy Watch 4, Galaxy Watch 5, Galaxy Watch 6, Pixel Watch etc.\nFeatures:\n- 12/24hr Digital Time\n- Date \n- Moon phase\n- Battery\n- Heart rate + Intervals\n- Steps\n- Daily steps goal\n- 3 Preset app shortcuts\n- 1 customizable shortcut\n- 3 customizable complications\n- Always ON Display supported with changeable colors and minimal style\n- Changeable colors of time, date, day, seconds, foreground, bars, goal and battery gauges and general colors.\n\nCustomization:\n1 - Touch and hold screen\n2 - Tap on customize option\nPreset APP Shortcuts:\n- Calendar\n- Battery\n- Measure HR\nComplications:\nyou can customize with the any data you want.\nFor example, you can select weather, time zone, sunset/sunrise, barometer etc.\n**some features may not be available on some watches.\n\nLet's keep in touch !\nNewsletter:\nSign up to stay updated with new watch faces and promotions!\nhttp://eepurl.com/hlRcvf\nFACEBOOK:\nhttps://www.facebook.com/matteodiniwatchfaces\nINSTAGRAM:\nhttps://www.instagram.com/mdwatchfaces/\nTELEGRAM:\nhttps://t.me/mdwatchfaces\nWEB:\nhttps://www.matteodinimd.com\n-\nThank you !</t>
  </si>
  <si>
    <t>com.studio27.MelonPlayground</t>
  </si>
  <si>
    <t>Melon Sandbox</t>
  </si>
  <si>
    <t>Let your imagination loose with the wide variety of items at your disposal: melee weapons, guns and even barrels!</t>
  </si>
  <si>
    <t>com.facebook.talk</t>
  </si>
  <si>
    <t>Messenger Kids – The Messaging</t>
  </si>
  <si>
    <t>Made for Kids. Controlled by Parents.\n \nParent Dashboard:\nParents can manage their kids' contact list, and monitor messages on the Messenger Kids app. When kids block contacts, parents are notified.\nFun Filters:\nKid-friendly filters, reactions, and sound effects make video chats with friends and family even better. \nWorry Free:\nParents can set usage limits when it’s bedtime, and there are no in app-purchases or ads.\nCreative Convos:\nStickers, GIFs, emojis, and drawing tools give kids more ways to express themselves.\nEasy Start:\nNo phone number required.\nWe’re always working to improve Messenger Kids. If you’d like to share any feedback with us or for more information, visit messengerkids.com.</t>
  </si>
  <si>
    <t>com.secretofmdnght.appwthcmcs</t>
  </si>
  <si>
    <t>Midnight Secret</t>
  </si>
  <si>
    <t>Here you will find a huge collection of popular and diverse comics, giving you the opportunity to immerse yourself in exciting stories and images, and enjoy the colorful adventures of your favorite characters. Our application provides an intuitive menu and convenient navigation system. You can easily find the comic you need, and you can also create lists of your favorite comics to keep track of their updates.</t>
  </si>
  <si>
    <t>com.miga.world</t>
  </si>
  <si>
    <t>Miga Town: My World</t>
  </si>
  <si>
    <t>MIga World is a new super application that allows you to build your own world and create a better story for yourself.\nLook for hidden treasures, change your face from tens of billions of face elements, and try dress combinations as you wish!\nThis time, we have prepared a number of collections, including everything you may want!\n                                   \n ==========================================\nTo explore new cities is the beginning of creating your own world.\n=================Latest plan=================\nMore locations, More characters, More pets, More sets of clothes and more accessories will be launched; the game will be updated every month, or launched more locations, so that you can create your own world!\nFully customized clothes, hairstyles and magic makeup allow you to customize your true self and create a story that belongs to you!\n\nThere are no rules and no scores in the game.\nApartment: You can come home anytime and invite a large group of good friends to dinner or a party.\nRestaurant: Located at loft downstairs, the hidden chef can cook a variety of delicious foods.\nConvenience Store: A 7*24 store, with a large number of goods to meet any needs of your daily life.\nToolroom: When you clean up your space, you can store your precious things in it!\n--Give full play to children’s creativity\n--No third-party advertising\n--No time limit or score ranking list\ncontact us：support@xihegame.com</t>
  </si>
  <si>
    <t>com.mojang.minecraftpe</t>
  </si>
  <si>
    <t>Minecraft</t>
  </si>
  <si>
    <t>Minecraft is a game made from blocks that you can transform into whatever you can imagine. Play in Creative mode with unlimited resources, or hunt for tools to fend off danger in Survival mode. With seamless cross-platform play on Minecraft: Bedrock Edition you can adventure solo or with friends, and discover an infinite, randomly generated world filled with blocks to mine, biomes to explore and mobs to befriend (or fight). The choice is yours in Minecraft – so play your way! \nEXPAND YOUR GAME: \nMinecraft Marketplace - Discover the latest community creations in the marketplace! Get unique worlds, skins, and texture packs from your favorite creators. \n \nSlash commands - Tweak how the game plays: you can give items away, summon mobs, change the time of day, and more. \n \nAdd-Ons - Customize your experience even further with free Add-Ons! If you're more tech-inclined, you can modify data-driven behaviors in the game to create new resource packs. \nMULTIPLAYER \nRealms and Realms Plus - Play with up to 10 friends cross-platform, anytime, anywhere on Realms, your own private server that we host for you. With Realms Plus, get instant access to over 150 Marketplace items with new additions each month. Share with friends on your own private Realms server. Try a free 30-day trial in-app.\nMultiplayer - Play with up to 4 friends with a free Xbox Live account online. \nServers - Join free massive multiplayer servers and play with thousands of others! Discover gigantic community-run worlds, compete in unique mini-games and socialize in lobbies full of new friends! \n \nSUPPORT: https://www.minecraft.net/help \nLEARN MORE: https://www.minecraft.net/ \nMINIMUM RECOMMENDED SPECIFICATION \nTo check the requirements for your device visit: https://help.minecraft.net/hc/en-us/articles/4409172223501</t>
  </si>
  <si>
    <t>com.mojang.minecraftedu_preview</t>
  </si>
  <si>
    <t>Minecraft Education Preview</t>
  </si>
  <si>
    <t>THIS APP IS FOR SCHOOL AND ORGANIZATIONAL USE. \nMinecraft Education Preview allows you to experience upcoming new features, fresh from the development team at Mojang Studios! Please note the following information about Minecraft Education Preview:\n - You will not be able to join non-Preview player’s games\n - Most settings will not be preserved from the retail version of Minecraft Education\n - Any worlds played in Preview will not transfer to the retail version of Minecraft Education\n - Lessons from the Library will work in Preview\n - Preview builds may be unstable and do not represent final version quality\nMinecraft Education licenses can be purchased with Admin access to a Microsoft 365 Admin Center account. Talk to your Tech Lead for information on academic licensing. \nTerms of use: The terms that apply to this download are the terms that were presented when you purchased your Minecraft Education subscription.\nPrivacy policy: https://aka.ms/privacy</t>
  </si>
  <si>
    <t>ee.dustland.android.minesweeper'</t>
  </si>
  <si>
    <t>Minesweeper - The Clean One</t>
  </si>
  <si>
    <t>Minesweeper - Pretty puzzling. A free, offline and guess-free Minesweeper app.&lt;br&gt;Presenting you a modern and revamped version of a pure classic - Minesweeper. Besides the clean looks, it's designed to flow effortlessly in your hand with its intuitive play, animations and a variety of themes. With this app, the old familiar and classic Minesweeper has never felt so fresh.&lt;br&gt;The user interface is minimal and fast - starting a new Minesweeper or continuing right where you left off is just one click away.&lt;br&gt;With the autosave feature, the app fits purposefully into your daily flow. Just leave the app whenever you want and you can continue off from the exact same place later. You can resume your games with every difficulty level separately.&lt;br&gt;So there you go. Choose your favorite colors and begin your smooth and elegant journey through endless amount of Minesweeper puzzles.&lt;br&gt;Highlighted features:&lt;br&gt;    - Clean look and feel&lt;br&gt;    - Selecting themes during gameplay&lt;br&gt;More features:&lt;br&gt;    - Secondary input with a long click (usually for inputting flags)&lt;br&gt;    - Solvable without guessing&lt;br&gt;    - Adjusting long tap duration for secondary actions&lt;br&gt;    - Autosave&lt;br&gt;    - 5 difficulty levels&lt;br&gt;    - Top times&lt;br&gt;    - Works offline&lt;br&gt;    - Satisfying animations&lt;br&gt;Enjoy.&lt;br&gt;EULA: http://dustland.ee/minesweeper/eula/&lt;br&gt;Privacy Policy: http://dustland.ee/minesweeper/privacy-policy/</t>
  </si>
  <si>
    <t>nz.co.codepoint.minimetro</t>
  </si>
  <si>
    <t>Mini Metro</t>
  </si>
  <si>
    <t>Mini Metro, the sublime subway simulator, now on Android. No ads or in-app purchases.\n• 2016 BAFTA nominee\n• 2016 IGF award winner\n• 2016 IGN Mobile Game of the Year finalist\n• 2016 Gamespot's Best Mobile Game selection\nMini Metro is a game about designing a subway map for a growing city. Draw lines between stations and start your trains running. As new stations open, redraw your lines to keep them efficient. Decide where to use your limited resources. How long can you keep the city moving?\n• Random city growth means each game is unique.\n• Over two dozen of real-world cities to test your planning skills.\n• A variety of upgrades so you can tailor your network.\n• Normal mode for quick scored games, Endless to relax, or Extreme for the ultimate challenge.\n• Build your metro exactly how you want to with the all-new Creative mode.\n• Compete against the world every day in the Daily Challenge.\n• Colorblind and night modes.\n• Responsive soundtrack created by your metro system, engineered by Disasterpeace.\nPlease note that Mini Metro is incompatible with some Bluetooth headphones. If you do not hear audio over Bluetooth, please try disconnecting your headphones and restarting the game.</t>
  </si>
  <si>
    <t>Minion Rush: Running game</t>
  </si>
  <si>
    <t>It’s time to take a run on the wild side with the incredibly fun and despicably daring Minions! 
Illumination, Universal, and Gameloft bring you Minion Rush, an endless running game that can be enjoyed offline, anytime! Run through lots of cool locations, dodging devious traps, battling vile villains, and collecting loads of bright, beautiful Bananas!
GAME FEATURES
DRESSED TO IMPRESS
Now that Gru’s gone good, the Minions have a new goal: to become the ultimate Secret Agents! So they’ve created dozens of fun Costumes that don’t just look slick, but have unique skills, such as extra running speed, grabbing more Bananas, or turning you into a Mega Minion!
A WIDE WORLD OF MINIONS
You’ll run through crazy locations, from the Anti-Villain League HQ to Vector’s lair, or the ancient past. Each location has its own unique set of obstacles to overcome, so keep your eye(s) peeled! And once you’re ready, you can enter the Top Bananas Room to compete against players from all over your region—or even the world—in an endless running mode to unlock tons of prizes!
OFFLINE ADVENTURES
All this fun can be played offline without Wi-Fi, so you can enjoy the main features of the game anytime, anywhere.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Gameloft’s products or some third parties which will redirect you to a third-party site. You can disable your device’s ad identifier being used for interest-based advertising in the settings menu of your device. This option can be found in Settings -&gt; Privacy -&gt; Apple Advertising.
Certain aspects of this game will require the player to connect to the Internet. 
Visit our official site at http://gmlft.co/website_EN
Check out the new blog at http://gmlft.co/central
Privacy Policy: http://www.gameloft.com/en/privacy-notice
Terms of Use: http://www.gameloft.com/en/conditions-of-use
End-User License Agreement: http://www.gameloft.com/en/eula</t>
  </si>
  <si>
    <t>com.vincentb.MobControl</t>
  </si>
  <si>
    <t>Mob Control</t>
  </si>
  <si>
    <t>🌟 Exciting Update: Dive into the Transformers Universe with our latest integration! Kick things off with Bumblebee in a brand-new story mode. And hold onto your hats because more legends like Optimus Prime are rolling out to join the fray in Mob Control. It's time for an epic crossover event that’s going to revolutionize your game experience!\n🏰 Unleash Your Inner Commander in Mob Control: The Ultimate Tower Defense Clash! \n🏆 Defend, Conquer, and Rise to Victory in this Epic Tower Defense Showdown! \nAre you ready to become the ultimate champion in the world of tower defense battles? Mob Control brings you an unparalleled strategy and action-packed experience that will test your skills, wit, and tactical prowess. With oddly satisfying gameplay and a wide array of features, Mob Control is your gateway to tower defense supremacy.\nOddly Satisfying Gameplay: Create, Grow, and Lead!\nExperience the strangely satisfying thrill of watching your mob multiply as you aim and shoot at the gates. Witness your army grow to massive proportions!\nStrategically deploy your mighty Champions to break through enemy mobs and reach their bases. Choose the best combo for victory!\nExplore intriguing level elements like speed boosts, multipliers, moving gates, and more, adding depth and challenge to your gameplay.\nBecome an Immortal Player: Rise Through the Ranks!\nEarn Championship Stars by emerging victorious in battles, fortifying your bases, and dominating tournaments. Show the world your tower defense prowess!\nClimb the prestigious Champions League using your hard-earned Championship Stars and become an immortal player, joining the elite few who have conquered this tower defense realm.\nFortify Your Base: Shield Your Dominion!\nSecure your base from enemy raids by winning battles and earning valuable shields. Protect your hard-earned resources and maintain your tower defense dominance.\nUnlock and Upgrade Cards: Collect, Evolve, and Dominate!\nWin battles to unlock booster packs of varying rarities and enhance your card collection. Collectible cards hold the power to elevate your tower defense strategy to new heights.\nUnlock all the Cannons, Mobs and Champions in the armory and discover their amazing evolutions as you level them up.\nDiverse Game Modes: Challenge and Conquer!\nEngage in thrilling game modes that keep the action fresh:\nBase Invasion: Raid enemy strongholds, pilfer coins, and claim bricks from rival players. Plunder and dominate!\nRevenge and Counter-Attack: Turn the tables on attackers and seek retribution against those who challenge your tower defense might.\nBoss Levels: Test your tower defense mettle in unique level layouts, earning extra bonuses as you conquer the most challenging adversaries.\nSeason Pass: A Constant Stream of Fresh Content!\nDive into ever-evolving content with our monthly Season Pass.\nComplete quests, advance tiers, and unlock new heroes, cannons and skins\nAlways Improving: Join the Evolution!\nOur dedicated team is committed to delivering fresh mechanics and content every month. Stay connected and share your ideas via Settings &gt; Discord, actively contributing to the evolution of Mob Control.\nA Premium Experience: Your Choice to Play Ad-Free!\nMob Control is free to download and utilizes ads to support ongoing development. Opt for the Premium Pass or a permanent no-ads package to enjoy uninterrupted tower defense action.\nSpeed up your progress and reap extra rewards without watching ads, thanks to Skip’Its.\nSupport and Privacy: Your Satisfaction Matters! Connect with us in-game via Settings &gt; Help and Support whenever you need assistance or have questions. Your privacy is crucial to us. Review our comprehensive privacy policy at https://www.voodoo.io/privacy\nJoin the tower defense clash like never before with Mob Control! Rally your army, harness the power of collectible cards, and become the tower defense champion you were born to be. Download now and embark on your journey to tower defense glory!</t>
  </si>
  <si>
    <t>com.monashuniversity.fodmap</t>
  </si>
  <si>
    <t>Monash University FODMAP diet</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</si>
  <si>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FODMAPs.\nThe app comes directly from the research team at Monash and includes the following:\n- General information about the FODMAP diet and IBS.\n- Easy to understand tutorials to guide you through the app and the 3-Step FODMAP diet.\n- A Food Guide detailing the FODMAP content for hundreds of foods using a simple 'traffic light system'. \n- A list of branded products that have been certified by Monash as low FODMAP. \n- A collection of over 70 nutritious, low FODMAP recipes.\n- Functions that allow you to create your own shopping list and add notes to individual foods\n- A Diary that enables you to record food eaten, IBS symptoms, bowel habits and stress levels. The Diary will also guide you through step 2 of the diet - FODMAP reintroduction.\n- The ability to adjust units of measurement (metric or imperial) and activate colour blindness assistance.</t>
  </si>
  <si>
    <t>com.scopely.monopolygo</t>
  </si>
  <si>
    <t>MONOPOLY GO!</t>
  </si>
  <si>
    <t>Hit GO! Roll the dice! Earn MONOPOLY money, interact with your friends, family members and fellow Tycoons from around the world as you explore the expanding universe of MONOPOLY GO! It’s the new way to play - board flipping cleanup not required!\nTake a Break!\nEscape, enjoy, dream, scheme and stay in touch with this newly reimagined twist on MONOPOLY! Let everyone’s favorite zillionaire, Mr. MONOPOLY, be your guide as you explore new boards themed after world-famous cities, fantastical lands and imaginative locales.\nSo MONOPOLY GO!\nExperience classic fun and visuals with gameplay fit for your phone! Collect Properties, build Houses and Hotels, pull Chance Cards, and of course, earn that MONOPOLY Money! Play with your favorite game Tokens such as the Racecar, Top Hat, Battleship, and more. Earn more tokens as you go! \nSee MONOPOLY icons like Mr. M, Scottie and Ms. MONOPOLY come to life, and brand new characters too!\nYour Family Table!\nHelp or hinder! -  You and friends can earn easy money with Community Chest and co-op events! Or heist their banks to help yourself get to the top. Don’t feel bad!\nCollect and trade story-filled Stickers with friends and family and in our MONOPOLY GO! Facebook Trading Groups! Complete gorgeous, clever albums for huge rewards!\nFeatures!\nBUY &amp; BUILD YOUR WAY TO THE TOP\nCollect Property Tile Sets to build Houses and upgrade your Houses to Hotels to get even more rent from friends! All you have to do is hit GO!\nENJOY THAT CLASSIC MONOPOLY ATMOSPHERE\nRoll the dice to enjoy the classic MONOPOLY board you know and love. Featuring familiar faces such as MR. MONOPOLY, and familiar spaces such as jail (womp womp!), Railroads, Properties, Tokens and more! \nPLAY WITH FRIENDS AND FAMILY\nGet social! Play with friends to take full advantage of new mini-games such as Community Chest – where you and friends take a break from mischief and work together! \nNEW OPPORTUNITIES EVERY DAY\nPlay Tournaments, the Prize Drop plinko mini-game, the Cash Grab mini-game and follow our Events for big rewards. With new Events running every hour, there are new ways to play and win every day!\nMONOPOLY GO! is free to play, though some in-game items can also be purchased for real money. Internet connection is required to play the game.\nThe MONOPOLY name and logo, the distinctive design of the game board, the four corner squares, the MR. MONOPOLY name and character, as well as each of the distinctive elements of board and playing pieces are trademarks of Hasbro, Inc. for its property trading game and game equipment. © 1935, 2023 Hasbro.\nPrivacy Policy:\nhttps://scopely.com/privacy/\nTerms of Service:\nhttp://scopely.com/tos/\nAdditional Information, Rights, and Choices Available to California Players: https:scopely.com/privacy/\n#additionalinfo-california\nBy installing this game you agree to the terms of the license agreements.</t>
  </si>
  <si>
    <t>Monster Truck Games for kids</t>
  </si>
  <si>
    <t>Rev Up For Adventure – The Ultimate Monster Truck Games for Kids!
Get ready, young speedsters! The Wheel Cup Competition season is upon us! Dive into the captivating world of Monster Truck games for kids where exhilarating adventures and pulse-pounding races await you.
Uncover Magical Themed Maps and Engaging Levels
Discover 3 mesmerizing themed maps filled with 18 intricately designed levels, tailored to give the best Monster Truck games experience. From the haunting corridors of the abandoned assembly factory with its looming machinery dangers to the fiery abyss of the lava mine and the breezy vibes of the scenic seaside town - it's an endless realm of excitement for every kid.
Thrilling Racing Games for Kids with Stellar Graphics and Sound
Every level comes alive with the hum of gears, the roar of engines, and the distant calls of mystical creatures. As you maneuver through the steel frames, remember to keep an eye out for the mischievous big-faced cat in the factory. In the lava mine, your driving skills will be tested on the intricate railroad tracks, surrounded by a blaze and shimmering rubies. Meanwhile, the seaside town beckons with its ancient temples, hidden relics, and the treasure-laden coves of the one-eyed captain. And yes, watch out for the Monster Octopus's stormy tantrums!
Legendary Boss Battles – Elevate Your Driving Games Experience
These aren't just any car games or truck games; they're legendary. As you master each map, gear up for 3 epic boss battles. Whether it's the mighty Giant Excavator, the fiery Sleeping Dragon, or the watery menace of the Monster Octopus, each promises a challenge like no other in the realm of racing games for kids.
Your Monster Truck, Your Style
From the powerful blue heavy truck to the sleek shark truck, there's a ride for everyone. Select from 12 iconic monster trucks to rev up your adventure! And if you feel the need for speed, use those shiny gold coins you earn to upgrade and modify your vehicle. These driving games are not just about speed; they’re about style too.
Boosters Galore – The Edge in Car Games for Kids
Speed ahead with a plethora of boosters at your disposal. From powerful attacks to impenetrable defenses, and nitro-filled accelerations, the more boosters you gather, the closer you get to victory. Truly, these aren't just games for toddlers or games for kids – they’re an experience!
Key Features at a Glance:
• Dive into 3 enchanting themed maps: from factories to mines to sunny towns.
• Race in 12 distinctive monster trucks, each brimming with character.
• Enhance your race adventure with advanced AI and a diverse booster system.
• Experience unique obstacles and fresh route designs.
• Play seamlessly, no internet needed.
• Enjoy a clean gaming environment with no third-party ads.
Join us in the most exhilarating Monster Truck games for kids today! Perfect for toddlers, kids, and everyone with a passion for speed. Your next adventure is just a rev away!
About Yateland
Yateland's educational apps ignite the passion for learning through play among preschool children worldwide. We stand by our motto: "Apps that children love and parents trust." For more information about Yateland and our apps, please visit https://yateland.com.
Privacy Policy
Yateland is committed to protecting user privacy. To understand how we handle these matters, please read our complete privacy policy at https://yateland.com/privacy.</t>
  </si>
  <si>
    <t>com.ustwo.monumentvalley</t>
  </si>
  <si>
    <t>Monument Valley</t>
  </si>
  <si>
    <t>In Monument Valley you will manipulate impossible architecture and guide a silent princess through a stunningly beautiful world.\nMonument Valley is a surreal exploration through fantastical architecture and impossible geometry. Guide the silent princess Ida through mysterious monuments, uncovering hidden paths, unfolding optical illusions and outsmarting the enigmatic Crow People.\nIda's Dream now available.\nForgotten Shores: Eight new chapters of adventure and illusion available now as a separate purchase.\n=======\n"One of the very finest hours, and the value of such a thing is incalculable" - Kotaku\n"Brilliant design... stayed with me like a dream I didn't want to forget... 9/10" - Polygon\n"Monument Valley stuns with its serenity... each screen is a work of art" - Huffington Post\n"Almost impossibly gorgeous...  a feast for your senses... 5/5" - Touch Arcade\n=======\nBEAUTIFUL\nInspired by minimalist 3D design, optical illusions and palaces and temples from around the world, every monument is a unique, hand-crafted world to explore.\nEASY TO USE\nTwist and drag to reshape the world and help Ida to explore.  Designed to be easy for everyone to pick up, enjoy and complete.\nSOUND\nAudio reacts to your manipulation of the world to provide a surreal and beautiful soundscape.  Best experienced with headphones.\nCLOUD SAVE\nSynchronize your game across all your devices.\nTABLET SUPPORT\nMonument Valley is optimised for both tablets and phones.</t>
  </si>
  <si>
    <t>com.muzmatch.muzmatchapp</t>
  </si>
  <si>
    <t>Muzz: Muslim Dating &amp; Friends</t>
  </si>
  <si>
    <t>⭐️INTRODUCING MUZZ SOCIAL!⭐️\nMuzz is no longer just a marriage app for Muslims. We've created a brand new social network for Muslims all around the world to connect, make friends and be part of an online community on a platform that respects Muslim values.  \nMuzz Social is a group based network where members can choose from a wide range of groups to join based on their interests, location and more, creating a vibrant ecosystem for community interactions.\nSo whether you are looking to get married or make new friends, Muzz truly is the platform where Muslims meet. You can find Muzz Social in a new tab in the Muzz app.\n🫂 10 Million Muslims: Join a community of 10 million Muslims and meet likeminded friends nearby. Join groups that interest you and express yourself freely.\n💕 It Works: Over 500,000 Muslim weddings thanks to Muzz and 500 new couples every day! Could you be next?\n🔍 Powerful Filters: Find your perfect match by Location, Interests, Profession, Ethnicity, Language, Education and much more.\n☎️ Video &amp; Voice: Get to know your matches better with voice and video calling, voice notes and profile videos.\n 🥸 Stay Private: You have complete control of who can see your profile and keep your photos private until you're ready to share them.\n🔐 Safety First: We have a strong all-female community team that is there to help you on your Muslim dating experience and provide assistance.\n👴🏻 Chaperone: Need that extra peace of mind? Include a chaperone (or Wali) in your conversations.\n🧊 Break The Ice: Let us help you start the conversation. Add 3 Icebreaker questions to your profile and we’ll reveal them once you have matched with someone.\n💃 Show Them Who You Really Are: Sometimes a bio isn’t enough to tell your story. Are you a cat person? Who loves to visit museums?  We’ve added Personality and Interests options to make your profile stand out.\n✅ Verified Users: In addition to being verified with a selfie, we’ve added an extra layer of security with ID Verification, to make sure you only talk to real single Muslims.\n🌍 Love Has no Borders: Moved abroad but still looking for a Muslim partner back home? Use Travel Mode.\nReady to start your Muslim dating journey? Download Muzz today and sign up.\n🗣WHAT ARE OUR SUCCESS COUPLES SAYING\n“Both of us had no issues joining Muzz...It’s a good way to meet new people I actually identify with” - Sameer &amp; Umamah, US, 2022\n“I was on there for a year, I wasn’t really happy about the people I was meeting so I was really getting discouraged, but then I stumbled across a message and that was my husband” -Maryam &amp; Khalifa, US, 2019\n“I think Muslim dating apps are important because they’re giving single Muslims a chance to find their significant others through other means than the traditional means, for me I always wanted to find my own person” - Raghad &amp; Ibrahim, US,  2020\n------\nHOW IT WORKS\n1. Simply sign up and create a profile\n2. Use good photos and write a bio letting other single Muslims know what you're looking for\n3. We'll show you compatible single Muslims near you who fit your filters and preferences\n4. Like them if you're interested, Pass on them if you're not\n5. You control who can speak to you. Once you like each other you can start chatting for free\n6. Take things to the next level with a voice or video call\n7. Go complete the other half of your deen and get married!\nPrivacy https://muzz.com/privacy-policy\nTerms https://muzz.com/terms</t>
  </si>
  <si>
    <t>com.Sarepta.MyChildLebensborn</t>
  </si>
  <si>
    <t>My Child Lebensborn</t>
  </si>
  <si>
    <t>Polygon: "My Child Lebensborn tells a disturbing tale about innocents in the aftermath of WW2”\nLevelUp: “The strongest game experience that I have ever had.” \nMy Child Lebensborn, now out in Ukrainian and Hindi!\nYou adopt a young Lebensborn child in Norway after WW2, but parenting will be hard as your child grows up in a hostile and hateful environment. See a different side of the war, inspired by the true stories of the Lebensborn children. Discover how hatred of our enemies continues to create victims, even after victory.\nDiscover their past and support them in the present. You must balance your time and resources to provide for your child. You will find answers to the hard questions; about their history, the hatred, bullying and the passing of blame.\nCan you help Klaus/Karin cope with the heavy inheritance of the German occupation, so they will find their place in a country that is celebrating its freedom. \nYou can make the difference.\n \nKey Features:\n - Influence the child’s feelings, personality and worldview through your choices.\n - Look for the effects of your choices in your child’s expressions and body language.\n - Explore a gripping storyline based upon true events.\n - Earn money as you work, then cook, craft, forage and play.\n - Use your time and meager resources wisely.\n - Adopt a boy or girl, and support them through a defining year of their life.\nWhat is new in the Remaster?\nMore activities:\nSpend more time with your child and enjoy a variety of activities together as your little one grows. \n- Try out more recipes\n- Craft pine cone animals\n- Skip stones at the lake\n- Pick flowers in the forest\n- Enjoy seasonal activities together\nAnd More!\nPerhaps there is a new way of using the newspaper clippings that you get in the mail every now and then?\nMake new memories:\nYour journal now holds more memories from the year you spent together with your child. Who can throw away the beautiful flowers you picked out together on a beautiful spring day? Decorate the rooms with your memories. Your journal will hold your struggles, as well as the happy moments.\nInteract with your child:\nPlay and interact with your child more freely in this remastered version. Manage your time and resources while trying as many activities with your child as possible! Money is limited as always, but perhaps there are more reasons to not work overtime after all.\nImproved Graphics: \nBringing My Child Lebensborn's graphics to today's level, tickle and pet your child to get heartwarming reactions out of them! The beauty of Norwegian nature is now more apparent, and you have more things to do outdoors!\nWarning: This game is based on difficult and heavy topics, not suitable for young children.\nFor technical support, please contact us at support@sareptastudio.com</t>
  </si>
  <si>
    <t>mymacros.com.mymacros</t>
  </si>
  <si>
    <t>My Macros+</t>
  </si>
  <si>
    <t>No matter if you want to lose weight, bulk up, or maintain a healthy lifestyle My Macros+ is the diet tracking app for you.\nAs featured on\n• Good Morning America\n• DailyBurn\n• Mens Health\n• Macrosinc.net\nMy Macros+ is the only diet tracking app made by a fitness professional. Created after years of frustration with the diet tracking apps that the market had to offer, we are proud to bring you the complete diet tracking solution. \nWith 5+ million foods, tracking food is quick and easy. Add your food in as little as 3 taps to the screen.\n• HUGE food database - 5+ Million Food Items to choose from! \n• Barcode scanner - scan and quickly track your food\n• Set your nutrition goals by gram\n• As many nutrition goals as you want — Supporting things like carb cycling, high/low days and much more\n• Track and monitor your body weight with beautiful graphs\n• See nutrition breakdowns for each day, meal and individual food\n• Have as many meals as you want — No more being stuck with only Breakfast, Lunch, Dinner and Snack\n• Input custom food straight off the label — My Macros+ converts and stores it properly for you to make using it in any serving size quick and easy.\n• Track Water — Log your water in cups, fluid oz, ml or gallons\n• Quick Food Access — Look through lists of your favorite foods or those that you have eaten recently to track even faster.\n• Built in food from your favorite brands and restaurants\n• All foods are completely customizable — Enter your own food in any serving size or edit a preexisting food to be any serving size you want.\n• Syncs between all iOS platforms\n— Reach Your Goals —\n• Beautiful daily nutritional reporting system\n• Graph your weight over time to easily track your progress\n• Macro calculator to help get you started on the right track\n— Make Progress Together —  \n• View your friends meals in real time through our My Circle feature\n• See your friends foods and recipes to get ideas for your own diet\nNEED HELP WITH YOUR DIET? We’ve got you covered\n• Our Macro Coach feature is an optional monthly subscription that allows you to use our artificial intelligence system to help you reach your goals\n• Fill out our initial questionnaire and receive your initial macro goal\n• As you progress towards your goals our system will dynamically update your macro goals for you to make sure you stay on track towards your goals \nWANT EVEN MORE FEATURES?\nA MM+ Pro level membership is an optional monthly subscription that unlocks even more powerful features right inside My Macros+\n• Diet summary — An in-depth breakdown of your diet, body weight and favorite foods over any range of time\n• Spreadsheet export — Get all of your data in CSV format for even richer analysis\n• My Macros+ on the web — Access MM+ through any web browser on getMyMacros.com</t>
  </si>
  <si>
    <t>com.master.hotelmaster</t>
  </si>
  <si>
    <t>My Perfect Hotel</t>
  </si>
  <si>
    <t>😍 A GAME TO KEEP YOU FULLY OCCUPIED \nEver dreamed of running your own hotel? Start from the ground up in this fun and fast-paced time-management game where the aim is to build an accommodation empire and demonstrate your dedication to hospitality.  &lt;i&gt;Show your skills as a hotel manager, invest wisely in staff and property improvements, and work your socks off to become a hospitality tycoon in this addictive and entertaining casual simulator.&lt;/i&gt;\nFIRST-CLASS SERVICE 🎩\n🧳 Climb to the top: Start the game as a simple bellhop single-handedly cleaning rooms, greeting guests at reception, collecting payments and tips, and keeping the bathroom stocked with toilet paper. As your bank balance expands, upgrade rooms and facilities, and employ new staff to help keep up with the growing demand at your hotel. Your guests may be sleeping comfortably, but there’s no time to rest for a determined hotel tycoon.\n🏨 Build an empire: There are several hotels to explore and expand, each with dozens of different unique upgrades to make before you reach five-star perfection. Open hotels on the coast, in beautiful mountains, and deep in the tranquillity of a forest setting. Demonstrate your competence as a manager in each location, then get promoted to get a new and bigger property, and continue your path to becoming a true hotel tycoon. Each hotel has its own style and atmosphere too.\n🔑 Keep going: If you want success in this high-stakes industry, you can’t just stroll around your property at a leisurely pace. Upgrade your and your employees’ movement speed to work faster and provide your guests with all the services they need ASAP — it’ll boost your revenue too.\n💰 Amenities are the answer: Maximise profits and get more funds to invest in this fun simulator by ensuring your hotels have all available amenities. Bathrooms are the first step, but work hard and you’ll soon have the opportunity to add vending machines, restaurants, parking lots, and swimming pools to your properties. Guests will pay extra for each facility, boosting your revenue. Though remember each facility also needs staffing, so get hiring or you’ll soon run off your feet with angry guests left standing in line for each amenity.\n👔 Human resources: : It also takes work to run each facility: the bathrooms must be stocked with toilet paper, guests must be granted access to the parking lot, in the restaurant customers need to be served and the tables need clearing after they’ve eaten, and at the pool you need to ensure a constant supply of clean towels and tidy sun loungers. You won’t have time to do it all yourself, so hire new staff, or you’ll soon have angry guests left standing in line. \n🎀 Grand designs: Upgrade accommodation to improve guests’ experience of your property and choose from a range of different room designs in each location. In this engaging simulator, you’re not just a manager, you’re an interior designer too!\n ⭐ FIVE-STAR FUN ⭐\nLooking for a time-management game that’s original and simple to play and provides endless hours of entertainment? Dive straight into the fast-paced world of hospitality provision and develop your skills as a manager, investor, and designer. \n&lt;u&gt;Download My Perfect Hotel now and get to work building an accommodation empire.&lt;/u&gt;\nPrivacy Policy: https://say.games/privacy-policy\nTerms of Use: https://say.games/terms-of-use</t>
  </si>
  <si>
    <t>com.outfit7.mytalkingangela2</t>
  </si>
  <si>
    <t>My Talking Angela 2</t>
  </si>
  <si>
    <t>My Talking Angela 2 is the virtual pet game that makes every day more stylish and fun. Players help this fashionable cat stay busy in her big-city home.\n- Awesome hair, makeup and fashion choices\n- Epic activities, like dancing, baking, and martial arts\n- Delicious food and snacks\n- Jet-setting travel options\n- Mini-games and puzzles test skills and reflexes\n- All-new sticker collections\nFrom Outfit7, creators of the hit games My Talking Tom, My Talking Tom 2 and My Talking Tom Friends.\nThis app contains:\n- Promotion of Outfit7's products and advertising;\n- Links that direct customers to Outfit7’s websites and other apps;\n- Personalization of content to encourage users to play the app again;\n- YouTube integration to allow users to watch videos of Outfit7's animated characters;\n- The option to make in-app purchases;\n- Items to purchase (available in different prices) using virtual currency, depending on the player’s progress;\n- Alternative options to access all functionalities of the app without making any in-app purchases using real money.\n\nTerms of use: https://talkingtomandfriends.com/eula/en/\nEEA privacy policy: https://talkingtomandfriends.com/eea/en/\nUS privacy policy: https://talkingtomandfriends.com/privacy/en/\nBrazil privacy policy: https://talkingtomandfriends.com/privacy-brazil/en/\nRest of the world privacy policy: https://talkingtomandfriends.com/privacy/en/\nCustomer support: support@outfit7.com</t>
  </si>
  <si>
    <t>My Talking Tom 2</t>
  </si>
  <si>
    <t>It’s My Talking Tom 2. The superstar virtual pet is back with even more to say and do.
This funny cat can’t wait to show off his new wardrobe, skills and special features.
Players interact with their new buddy to help him:
- Learn new skills
- Taste the latest snacks
- Stay clean
- Pop to the toilet
- Explore new worlds
- Collect clothes, furniture and special memories
- Look after his own pets
Plus mini games and puzzles add a special challenge!
By Outfit7, creators of My Talking Tom, My Talking Angela 2 and My Talking Tom Friends.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 Alternative options to access all functionalities of the app without making any in-app purchases using real money.
Terms of use: https://talkingtomandfriends.com/eula/en/
EEA privacy policy: https://talkingtomandfriends.com/eea/en/
US privacy policy: https://talkingtomandfriends.com/privacy/en/
Brazil privacy policy: https://talkingtomandfriends.com/privacy-brazil/en/
Rest of the world privacy policy: https://talkingtomandfriends.com/privacy/en/
Customer support: support@outfit7.com</t>
  </si>
  <si>
    <t>My Town : Home - Family Games</t>
  </si>
  <si>
    <t>Welcome to My Town Home – a fun dollhouse game for kids! Visit a big house where girls and boys can create their own family life stories and enjoy in fun role-play games all day!
Explore all 6 rooms in this Dream House and play fun family games the way you like! My Town Home Family Dollhouse game offers great animations and many characters to play with!
MY TOWN HOME GAME – EXPLORE A BIG PLAYHOUSE AND HAVE FUN
Parents, do you remember growing up, playing family games with your dolls in their tiny dollhouses? It is so fun when you can create your own stories about those dolls’ life and role play as a mom, dad, or as any other character!
My Town Family game for girls and boys is available NOW! Your little ones can play with virtual doll all day in this family dollhouse games and create their own game rules! Let them make their game rules and enjoy having fun in this dollhouse like you did when you were a kid!
MY TOWN HAS FUN FAMILY GAMES FOR KIDS 
Let’s explore My Town Home! Check all rooms, visit a kitchen and prepare your favorite meal! Or what about taking a shower in the bathroom after you had a lot of fun in the garden? Enjoy in the living room with mom, dad, and friends! Fun is everywhere!
Brush your teeth, play with toys in your room or go outside and swing or slide in the playground! This is an amazing dollhouse where kids can play some fun doll games as much as they like! All My Town games foster kids' creativity and imagination!
MY TOWN HOME FEATURES:
- 6 rooms in this Home Dollhouse to explore: Living room, kitchen, garden, and more
- Meet My Towny Home family: mom, a dad &amp; 6 kids, friends, pets
- Create your own role-play stories
- 100+ Items available to move around
- Play dress up games for kids and customize characters your way
- My Town FREE game for all kids
- Enjoy My Town Home game and create your own doll story!
MY TOWN FAMILY HOME GAME FOR GIRLS AND BOYS
My Town Home Family game for girls and boys is made for kids to be creative and to use their imagination without game rules! Meet fun family characters (mom, dad, kids) and create your own game! Manage house life and create unique family life stories in your new home!
MY TOWN – START NEW ADVENTURE
Unique adventures await you in MY TOWN HOME dollhouse game for kids. Kids can choose different characters while playing family games - play as a mom, dad, or a child, it’s up to them to choose a favorite character. Enjoy the family game adventures all day long! My Town Home Family Dollhouse game fosters kids creativity allowing them to play fun family games the way they like!
FUN DOLL HOUSE GAMES
You can easily interact with the environment as you can move items and characters seamlessly between them. Playing My Town Home Doll House Game, kids can create their own virtual family life stories and set their game rules! Start an adventure and choose a different character to make your game story. It’s up to you how the game will go - enjoy family game adventures all day long!
RECOMMENDED AGE GROUP
For kids 4-12. My Town Family games are safe to play even when parents are not at home
ABOUT MY TOWN GAMES STUDIO
The My Town Games studio designs digital dollhouse games that promote creativity and open-ended play for all kids in the world. My Town games introduce experiences for hours of imaginative play.
Terms of Use: https://www.my-town.com/EULA
Customer Support contact: support@my-town.com
Get privacy-related information at https://www.my-town.com/privacy-policy/</t>
  </si>
  <si>
    <t>com.myapps.wags76.myaccounts</t>
  </si>
  <si>
    <t>myAccounts</t>
  </si>
  <si>
    <t>I created this application with intention of using it myself because I have yet to find a financial application that I found visually appealing and easy to use on Android.  Everything I've encountered to this point is just plain and boring.  This app allows you to customize the main color of the app with a color picker that has infinite color possibilities!  Don't get stuck with just black and white like other apps, give this a try.  Change the color to fit your mood for the day.  It's not hard and takes no time at all.\nEnough with how it looks, check out the features it has to offer....\nThe all-in-one financial application!  Extremely simple and easy to use.\n- Complete with Bank Register with the ability to record multiple Accounts \n- Transactions\n- Transferring money between accounts keeps the transactions in sync.  If you change one, the other "linked" transaction updates to match.\n- Bills that offer flexible scheduling and reminding of due bills all based on your preference.\n- Daily bill reminder screen helps you remember that bills are coming due and need to be paid.\n- Calendar that has days circled when bills are due and the ability to record those bills from the calendar display\n- Reports with an interactive Pie Chart!\n- Searching by payee name, transaction amount, memo field, check number and category.  Search results will be all transactions that match the specified search value.  \n- Backup and Restore to safely save all your account data without fear of data loss.\n- Loan Amortization Calculator with display of all monthly payments and interest for each payment.\nThe app is a great checkbook register and bill pay reminder that helps remind you to pay your bills, schedule recurring bills and track your money.  If you're looking for something not quite so involved and just want a bill pay reminder, please check out my other apps.  One of those may fit your needs better. \nThis app currently only supports the US Dollar.  Some users with foreign currency have experienced problems.  I'm working to correct this, it's just going to take some time to learn the various currency layouts and how to process them correctly.\n** Feel free to email any Bugs or Enhancement requests to wags76.myapps@gmail.com\n** If you like this app, please leave a positive rating to keep me motivated to make enhancements.  Thank you!</t>
  </si>
  <si>
    <t>com.navyfederal.android</t>
  </si>
  <si>
    <t>Navy Federal Credit Union</t>
  </si>
  <si>
    <t>Bank easy with the Navy Federal mobile app! With a great look and feel, we’ve made the mobile app easier to find information on your accounts and transactions. Breeze through payments, transfers, and check deposits with just a few taps. Quickly sign-in using a 4-digit passcode. Apply for a credit card, a personal loan, or membership, or find your closest ATM or branch. \nFeatures: \n• Safe and Secure. Access your accounts 24 hours a day.\n• Use your fingerprint or a four digit passcode to see your balances quicker. \n• Easier to find information on your accounts, including transaction details and running balance.\n• Make an internal, member, or external transfer through one easy process.\n• Bill Pay for making payments on the go.\n• Automatically deposit checks using your camera.\n• View scheduled transactions, including pending deposits, upcoming transfers, and bill payments.\n• Make payments directly to Navy Federal consumer loans, mortgages and credit cards.\n• Apply for new credit cards or personal loans, or become a Navy Federal member.\n• View and manage statements\n• View credit card reward points and redeem cash rewards.\n• Order new or replacement debit cards and activate them.\n• Update your debit or credit card PIN instantly.\n• Change your sign-in password to keep your information safe.\n• Set travel notifications.\n• Find the nearest branch or ATM with a single tap.\n• View rates and info on our loans and savings products, or estimate a payment with a calculator.\n• Read timely articles to help educate and plan your financial life.\n\nTo sign in to mobile banking, use your Navy Federal username and password. If you are not a member, apply now using the app or call us at 1-888-842-6328 or 1-703-255-8837.\nAs always, if you have any issues with our app, you can call us at 1-888-842-6328 or 1-703-255-8837, or reach us via Twitter at @NavyFederalHelp.\nFederally insured by NCUA.\nMessage and data rates may apply.</t>
  </si>
  <si>
    <t>com.BitPlague.Necrometer</t>
  </si>
  <si>
    <t>Necrometer</t>
  </si>
  <si>
    <t>Necrometer\nDesigned for ghost hunters and paranormal enthusiasts. This multifunctional app can be used to detect and communicate with spirits. We have taken known spirit communication techniques and theories and have implemented them here in new and innovative ways. \n-Meter that detects and measures magnetic energy\n-Text and Speech modes\n-2 Built in Text To Speech A.I. systems\n-3 Voices\n-Pitch control with randomization option\n-Reverb and Echo audio effects\nThe Meter:\nIt is believed that spirits can affect magnetic energy fields. Using your phone’s Magnetometer sensor this app can detect levels of magnetic interference in the environment. These fluctuations of energy fields have a direct influence on the communication.\n-Meter noise (optional) reacts to fluctuations in the meter\nText Mode:\nSimply slide the power button over to "Text" and begin asking your questions. Walking around a location you can detect energy anomalies and various levels of magnetic interference. Words and phrases will begin coming through the app. The relevance of the communication is determined by multiple factors including spirit connection and strength. Those who have a stronger connection to the otherside may experience more direct and relevant communication. \nSimilar to the famous Ovilus ITC device, the Necrometer app is designed to facilitate spirit communication by measuring fluctuations of energy in the environment. The idea that spirits can manipulate electronic devices for purposes of communication is well documented. Based on the theory of random selection and known evidence of energy manipulation, the Necrometer app utilizes these known methods of spirit communication and paranormal phenomena. \n-Access to over 60k words/phrases\n\nSpeech Mode:\nSliding the power button over to "Speech" will turn on this unique mode of the app. Created to facilitate ghost box/ EVP like communication, the speech mode of the app provides audible spirit communication like no other. Generating speech sounds from within the app, there are no sound banks, word lists, radio, or any other pre-recorded audio. Spirits can use and manipulate these random speech sounds to form coherent messages, an idea rooted in ITC/EVP theory. Some of these messages may be heard in real time similar to a ghost box, other EVP-like communication can be heard on playback of the recorded audio. Again, the strength and level of communication being recieved depends on various factors. Coherent messages can only be obtained through communication with spirit, otherwise only unclear speech sounds will be heard.\n-Rate slider to increase/decrease rate of audio coming through\nThe Necrometer app is an advanced all-in-one app that can be used to detect energy anomalies in the area, produce words and phrases that can provide relevant clues/information, and provide audible ITC/EVP communication from spirit.</t>
  </si>
  <si>
    <t>com.netflix.mediaclient</t>
  </si>
  <si>
    <t>Netflix</t>
  </si>
  <si>
    <t>Looking for the most talked about TV shows and movies from the around the world? They’re all on Netflix.\nWe’ve got award-winning series, movies, documentaries, and stand-up specials. And with the mobile app, you get Netflix while you travel, commute, or just take a break.\nWhat you’ll love about Netflix:\n• We add TV shows and movies all the time. Browse new titles or search for your favorites, and stream videos right on your device.\n• The more you watch, the better Netflix gets at recommending TV shows and movies you’ll love.\n• Enjoy a safe watching experience just for kids with family-friendly entertainment.\n• Preview quick videos of our series and movies and get notifications for new episodes and releases.\nFor complete terms and conditions, please visit http://www.netflix.com/termsofuse\nFor privacy statement, please visit http://www.netflix.com/privacy</t>
  </si>
  <si>
    <t>com.particlenews.newsbreak</t>
  </si>
  <si>
    <t>NewsBreak: Local News &amp; Alerts</t>
  </si>
  <si>
    <t>Get daily news alerts &amp; updates on current events sent straight to your phone, because a small news reader makes a big difference to communities! Keep up to date with news that impacts you &amp; your community! Read trending headlines on live local news updates, international news, weather alerts, &amp; more!\nSmall news makes a big difference! NewsBreak is your #1 local news app for current events, free live news, local weather alerts for your community. Download today to stay up to date on all things local!\nLocal news is different from national US news, trending headlines or global news. NewsBreak believes that local news helps bring neighborhoods together around the unique stories they share in common. Only local, small news has the unique ability to meaningfully inform the decisions we make throughout the day.\nAre there any weather alerts or winter storm updates for my area? What about traffic updates? What important events are happening nearby? Stay updated with a crime map for the neighborhood &amp; check for local weather alerts. Join NewsBreak’s growing local news community &amp; see why over 45M people across the United States have helped make us the nation’s #1 local news app!\nRemember - we don’t just do small news! Local breaking news, sports news, trending national &amp; international news – NewsBreak’s got it all. Get everything from sports updates to national news headlines &amp; live stream news sent straight to your phone while coming together with your neighborhood to share interesting conversations related to local news in your area.\nJoin the 45M+ locals across the U.S. that trust NewsBreak as their #1 local news app!\nNewsBreak Features:\nLocal News Highlights\n• Get local news, traffic, events near by, local weather alerts, news widget, &amp; more in a curated daily briefing\n• Live stream news on local channels: follow local news, events, newspapers, &amp; activities\n• Get local weather reports &amp; traffic updates at a glance\nBreaking News, National &amp; Local\n• Both small news &amp; breaking news, stay up to date with our current news coverage\n• Daily news aggregated right onto your device\n• Browse national news headlines &amp; read comprehensive, in-depth stories\n• Use the discovery engine to discover stories from over 10,000 trusted sources\nPersonalized News Feed\n• Get the stories that matter to you with a highly personalized feed, relevant to your likes &amp; dislikes\n• Get coverage on the tv news that matters most to you, including sports news, business news, tech news, health news, real estate news, science news, finance news, celebrity news, market news, &amp; more!\n• Keep up with the latest coverage of headline news &amp; events, nationally &amp; locally!\n• Our news aggregator collects &amp; delivers the news that matters to you\n• Get news alerts customized to your tastes to make NewsBreak your personalized news reader\nYour Community News\n• Find local eats, small news updates, traffic alerts, deals, local shopping, &amp; more ahead of time\n• Read personal &amp; vivid stories from our local news writers &amp; content creators\n• Treat us as your personal newsstand, magazine collector, news picker, blog reader, restaurant reviewer, &amp; more\n• Stay updated with daily life, events near you, &amp; neighborhood crime with the local safety map\nCreate Civic Value - Support the Cause\n• Use NewsBreak to revive the local news maker ecosystem &amp; support small US news publishers\n• Increase local story volume &amp; geographic coverage to stimulate local storytelling &amp; community power \nFollow or Block the Trend - It’s Up to You\n• It’s totally cool to stay on top of some topics, or totally hate them!\n• NewsBreak allows you to follow what is trending, or completely block some topics you don’t appreciate\n• You can laugh, share, think, cry, upvote, downvote, comment, reply...\n• NewsBreak is a free ground that welcomes you to express emotions &amp; opinions\nDownload NewsBreak today to stay informed on local news, national headlines, &amp; world news!\nBetter informed, better life.</t>
  </si>
  <si>
    <t>com.wakdev.nfctools.pro</t>
  </si>
  <si>
    <t>NFC Tools - Pro Edition</t>
  </si>
  <si>
    <t>NFC Tools - Pro Edition unlocks all the possibilities of the app NFC Tools.\nRead, write and program tasks on your NFC tags and other compatible NFC chips with a simple and lightweight user interface.\nGet access to all the tasks available in NFC Tools without any limitations and unleash the power of your imagination to create fun and useful routines.\nNFC Tools - Pro Edition includes additional and exclusive features such as:\n- A profile management system to save profiles (records and tasks) and reuse them later.\n- Import from existing NFC tags, to edit your records or tasks very quickly.\n- Executing tasks without NFC tags, using a shortcut on your home screen.\n- Emulate an NFC tag with your records (NDEF) using your device.\n- Conditional blocks to create complex actions with conditions.\n- More than 200 tasks for infinite combinations.\nIf you have any problems, don’t hesitate to contact us, we'll be pleased to help you.\nNotes:\n- An NFC compatible device is required.\n- In order to execute tasks, you need the free app: NFC Tasks.</t>
  </si>
  <si>
    <t>Noggin Preschool Learning App</t>
  </si>
  <si>
    <t>Noggin is the award-winning subscription service where learning is led by your kids’ favorite characters. Start your subscription today!
When you subscribe to Noggin, you’ll access a library of learning games, original series, Nick Jr. shows, and maker activities developed by education specialists. Alongside characters they love, including PAW Patrol and Peppa Pig, kids go on exciting learning adventures, exploring math, science, literacy, social &amp; emotional skills, and more!
Here’s why kids ages 2-7 love Noggin:
• Personalized learning, from adaptive gaming technology to individual progress reports 
• Special Delivery, a new innovative app feature that delivers fresh content curated for each child 
• 5 learning areas: Early Math, Early Reading, Social &amp; Emotional, Arts &amp; Sciences, Healthy Habits
• Downloadable content allows kids to play offline or on the go
• One subscription gives you access on multiple devices
• No ads, ever!
Games
• Favorite shows – made interactive!
• Kids can swipe, tap, and even talk to their favorite characters as they learn
• Maker activities that nurture creativity
Shows
• Emmy-nominated original series: Noggin Knows, Rhymes Through Times
• Familiar favorites, including PAW Patrol, Peppa Pig, Blue's Clues &amp; You!, and more
• Classes: School of YUM, Yoga Friends, Dance Squad with Ailey
eBooks
• Downloadable stories starring characters kids love 
• Read-aloud narration so your child can explore at their own pace
• Parent tips to guide conversations
Start Your Subscription Today! (promotions subject to change; please visit noggin.com for latest information)
• First 30 days free and then $7.99/month until you cancel
• When your free trial ends, your iTunes account will be charged $7.99/month until you cancel
• Any unused portion of a free trial period, if offered, will be forfeited when the user purchases a subscription to that publication, where applicable
• Cancel your subscription in Settings &gt; iTunes &amp; App Store &gt; Apple ID &gt; Subscriptions
• Avoid auto-renew charges by canceling at least 24 hours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Nickelodeon Terms of Use: https://www.noggin.com/terms/ and Nickelodeon Privacy Policy located at https://privacy.paramount.com/childrens
The Terms of Use for this app includes arbitration for disputes – see FAQs: https://www.nick.com/legal/bp0oz5/arbitration-faq
ADDITIONAL INFO NOGGIN offers in-app purchases and charges real money for additional in-app content. You may lock out the ability to purchase in-app content by adjusting your device’s settings. You may have set up your Apple ID password to keep you logged on for 15 minutes after an initial in-app purchase. If so, additional purchases won't require a re-entry of the password during this 15-minute interval. This is a function of how you set up your account and not within our control.</t>
  </si>
  <si>
    <t>uk.co.bluezoo.numberblocks.game1</t>
  </si>
  <si>
    <t>Numberblocks: Hide and Seek</t>
  </si>
  <si>
    <t>From the multi award-winning animators and producers of BAFTA nominated pre-school learning favourites Alphablocks and Numberblocks, we bring you Numberblocks Hide and Seek.\nAs seen on CBeebies.\nThis app helps your child get to grips with addition, number bonds and other key number skills. Find the hidden Numberblocks, add them together and see what happens. \n● Every time you get to Ten, you win something new to play with.\n► Play hide and seek! Tap on the Numberblocks when they poke their heads out.\n► When you have found two Numberblocks, drag one on top of the other to start the number magic. \n► Predict what will happen when you add them together - if you don’t know, take a guess.\n► Make the number magic happen yourself: drag both Numberblocks into the white shape. Watch the number magic happen.      \n                  \n► Keep finding more Numberblocks and adding them on until you make a Ten.               \n► An animation plays to celebrate every time you make Ten.         \n► You will also discover a new interactive plaything in the park. Try playing with it!\nAs you keep playing, the sums get gradually harder and the Numberblocks try out new number shapes. This helps children get better at recognising amounts on sight. If a Numberblock looks unfamiliar, try counting their blocks!\nKeep going to fill the park with playthings. After discovering all 20, you can restart the game and play again. Repeat play is a great way to get better at your number bonds and predicting which Numberblocks you will make.</t>
  </si>
  <si>
    <t>uk.co.tso.ctt</t>
  </si>
  <si>
    <t>Official DVSA Theory Test Kit</t>
  </si>
  <si>
    <t>Pass your Car Theory Test first time using the ONLY OFFICIAL DVSA Theory Test Kit. Download now to join over 4+ million car drivers who we’ve helped pass! \nBrought to you by the DVSA’s (the people who set the tests) official publisher TSO, this app is regularly updated and covers everything you need to know to pass your theory test, drive safely, and improve your road safety awareness! \nOur app is for CAR DRIVERS in GB and NI. \nThis app can be used offline so you can practice anytime, anywhere. \nKEY HIGHLIGHTS\n• over 770+ practice theory questions\n• custom mock tests\n• 34 interactive CGI Hazard Perception clips\n• free access to the Highway Code\n• progress tracking\n• voiceover features\nTEST YOURSELF\n• take unlimited quick and timed mock tests. Build a custom practice set or take a timed mock test with 50 questions - just like the real thing. \n• your progress will also be monitored and visualised in graphs so you can see how far you’ve come. \nSTUDY AND PRACTICE\n• read the exclusive study content to increase your knowledge of all theory test topics and test your understanding by answering practice questions (including all official questions, over 770+!) \n• you can also select specific question sets from areas you may be struggling with. Got a question wrong? See the correct answer, note the explanation, and find out more with references to the Highway Code and more DVSA useful guides!\nHAZARD PERCEPTION\n• practice for the Hazard Perception section of your theory test with 34 interactive CGI clips from the DVSA – just like those you will experience in the real test. \nVIDEO CASE STUDIES\n• 9 bonus case studies so you can practice multiple choice questions about a short video clip. \nPROGRESS GAUGE\n• backed by learning science, use the progress gauge to measure your test readiness, providing you with confidence that you’re ready to pass your theory test. \nHIGHWAY CODE\n• to support your study, we’ve included a free copy of the Official Highway Code to revise from - access this offline wherever you are! \nSEARCH FEATURE \n• want to know more about ‘Airbags’, ‘Stopping Distances’, or ‘Yellow Lines’? Or perhaps practice questions specifically on 'road markings'? Find the content you need with our advanced search tool. \nENGLISH VOICEOVER\n• if you have reading difficulties such as dyslexia, or prefer to learn by listening, use our voiceover feature within the test section to support you. \nUSEFUL LINKS AND SUPPLIER ZONE\n• navigate through useful resources to support your learning, including Safe Driving for Life – a one-stop information zone. Passed your test? Use our Supplier Zone to help you with the next steps in your driving journey. \n• Ready to Pass? Links to DVSA’s official resources to help you understand what it takes to be ready for your driving test. Give yourself the best possible chance of passing by learning vital skills, managing your nerves, and taking mock tests. \nFEEDBACK\n• missing something? Let us know what you’d like to see. We’d love to hear from you with any comments or suggestions about this app. \nAWARDS AND RECOGNITIONS\n• produced by the Official Publishers of the DVSA\n• over 4+ million downloads\n• featured on Apple’s Top Education Apps\n• nominated for App of the Year (FirstCar) \nSUPPORT\n• need support? Contact our UK-based team at feedback@williamslea.com or +44 (0)333 202 5070. We listen and respond to your feedback by updating the app and adding new features, so help others in their studies by letting us know what you’d like to see!</t>
  </si>
  <si>
    <t>com.okinc.okex.gp</t>
  </si>
  <si>
    <t>OKX: Buy Bitcoin BTC &amp; Crypto</t>
  </si>
  <si>
    <t>OKX is one of the most secure and trusted cryptocurrency exchange apps in the world to trade and buy Bitcoin (BTC), Ethereum (ETH), Ripple (XRP), Tether (USDT), Dogecoin (DOGE), and other cryptos. Put your mind to ease with OKX!\nONE-STOP CRYPTO EXCHANGE\n● We offer diverse asset classes for millions of crypto traders in over 200 countries. We provide spot and derivatives trading services with hundreds of cryptocurrencies available, including Bitcoin (BTC), Ethereum (ETH), Ripple XRP, Shiba Inu, Tether USDT and OKB.\n● We provide secure and reliable cryptocurrency management services and support over 400 crypto trading pairs for spot and contract trading. \n●If you are new to Crypto, you can switch to the Lite version of the app to easily buy, sell, and earn cryptocurrency.\n● Buy top cryptocurrencies, including Bitcoin (BTC), Ethereum (ETH) and Tether USDT, with a debit or credit card within minutes. P2P Trading allows you to buy bitcoin and crypto from other users in your local currency. Transactions are carried out via stringently-vetted service providers. And you can choose providers based on the quotes they offer.\n● See your crypto portfolio’s profit and loss (PnL) performance trend over a daily, monthly or a self-selected period with our new asset analysis feature. We also provide financial, data analytics, pool mining, and crypto wallet tools to allow you to manage your investment portfolios.\n● With our unique semi-offline multi-signature technology and our hot and cold wallets, we’ve taken an all-encompassing view of security to ensure the safety of your crypto assets.\n● Not a trader? Put your crypto to work with Earn, our easy-to-use portal to the world of DeFi and other ways to earn passive income on your crypto. Hold your crypto and earn up to 30% APY.\n● Let our Crypto Trading Bots work for you. Choose from many bots, including Spot Grid, Futures Grid, DCA (Martingale), Iceberg, TWAP and more, with customizable AI-backed or manual parameters.\nGET CRYPTOCURRENCY INSIGHTS AND ALERTS\n● Our Learn platform provides blockchain market insights and crypto trading tutorials that help you learn how to buy bitcoin and crypto, earn passive income, create professional trading strategies and stay on top of the crypto industry and markets.\n● Set price alerts to receive real-time notifications on your favorite cryptocurrencies. You can also view bitcoin and crypto prices and adjust your trading strategies.\nOKX Web3 Wallet\nOKX has a robust Web3 Wallet where you can view all your assets under different DeFi protocols and blockchains in one place. Enter Web3, thousands of DeFi and GameFi experiences at your fingertips, such as Aave, Uniswap, Axie Infinity, select DAOs, and many more. OKX has one of the best blockchain wallets in the crypto industry.\nCRYPTOCURRENCY ASSETS\nSome of the crypto tokens we support - Bitcoin (BTC), Ethereum (ETH), Solana (SOL), Cardano (ADA), Bitcoin Cash (BCH), OKC Token (OKT), Dogecoin (DOGE), Polkadot (DOT), Tether (USDT), BNB (Binance Coin), Avalanche (AVAX), Polygon (MATIC), Litecoin (LTC), Chainlink (LINK), Ethereum Classic (ETC), Stellar Lumens (XLM), Uniswap (UNI), Tron (TRX), Algorand (ALGO), Filecoin (FIL), Cosmos (ATOM), Monero (XMR), AAVE, USDC, Shiba Inu (SHIB), Tezos(XTZ), Bitcoin SV (BSV), Ripple XRP, Uniswap (UNI), Decentraland (MANA), SAND, Hedera Hashgraph (HBAR), Axie Infinity (AXS), Near Protocol (NEAR), Maker (MKR), Stacks (STX), PEPE COIN, Bitcoin Ordinals BRC-20, WorldCoin (WLD), Wall Street Memes (WSM) and many other cryptocurrencies.\nCUSTOMER SUPPORT\nWhether you’re an experienced crypto trader or brand new to bitcoin and cryptocurrency, our Customer Support team is here to help. For assistance, email us at support@okx.com.  24/7 support is available in multiple languages.\nABOUT OKX\nOKX is an innovative cryptocurrency exchange that serves your needs for Bitcoin, Crypto &amp; Web3.</t>
  </si>
  <si>
    <t>com.duvaworkshop.pantheonv3</t>
  </si>
  <si>
    <t>PANTHEON - official app</t>
  </si>
  <si>
    <t>Visit the Pantheon of Rome with the official app created in collaboration with the Chapter of Santa Maria ad Martyres: history, secrets, fun facts, events and useful information.\nDownload the Pantheon app and you will get:\nuseful information for your visit (times, how to get there, contacts, etc.)\nsuggestions about experiences available in the Pantheon and surroundings, e.g. booking a guided visit\nthe “create a postcard” function for taking photos and sharing your experience, creating personalised postcards\nnotice-board for the liturgical activities of the basilica\n2 videos: the interview with Monsignor Daniele Micheletti (in English), the Archpriest of the Basilica of Santa Maria ad Martyres, the Pantheon of Rome; and the video of the Rainfall of Petals at Pentecost, one of the most significant rites which take place inside the Pantheon. \nThe audiotour includes:\n-the tour of the Basilica with 14 listening points, for a total of 30 minutes of audio\n-an interactive map\n-contents in Italian, English, French, German, Spanish, Chinese, Portuguese and Russian\n-access to the contents in offline mode, to save on internet traffic, or in streaming, to save space on your phone\n-the choice of listening to the audio from your phone loudspeaker or with earphones\n\nA bit of us \nD’Uva is a digital interpretation lab which offers multimedia contents for the description of the cultural heritage with audio guides, video guides, multimedia totems, mobile apps and web platforms. A laboratory where we have fun, we experiment, we discuss and we try to improve daily. Our aim? To set up deeper relations between museums and visitors.\nTogether we form a close-knit, multi-disciplinary group of developers, designers, creative talents, technology freaks, audio and video operators, architects, art historians, narrators and technicians, who love museums, churches, art towns and tourist attractions.\nOur projects are based on the capacity of the digital media for involving people, and they are developed so as to transform interaction into experience and to add value and emotions to the audio- and video-guided itineraries.</t>
  </si>
  <si>
    <t>air.com.flipline.papascluckeriatogo</t>
  </si>
  <si>
    <t>Papa's Cluckeria To Go!</t>
  </si>
  <si>
    <t>-- ABOUT THE GAME --\nThe Chicken Sandwich Wars have begun!  When Papa Louie opens the first chicken sandwich restaurant in Oilseed Springs, rival chefs suddenly appear in town to give Papa Louie some competition!  You'll be in charge of running Papa's Cluckeria, where you'll bread, batter, and fry foods to craft a variety of different sandwiches.  Pile the sandwiches high with toppings and sauces, and create refreshing swirled slushes to serve your picky customers.  Work your way through the holidays as you serve seasonal sandwiches and slushes, unlock new ingredients, and earn Daily Specials with delicious sandwich recipes -- and try to outlast your competition!\n-- GAME FEATURES --\nBREAD, BATTER, AND FRY - Coat the chicken with a variety of breading and batter options, then drop the chicken into the fryer to cook it to perfection!  Papa Louie needs to get an edge on his competition, so over time he may start introducing other foods to fry besides chicken!\n \nSTACKING SANDWICHES - Choose from an assortment of buns, and craft a delicious sandwich piled high with fried meats, cheeses, toppings, and sauces.\nSWIRLED SLUSHES - Customers will order a refreshing swirled slush to drink along with their sandwich.  Add the ice and flavor syrups to the cup, and wait for the Slush Machine to blend the flavors together for a vibrant and tasty treat!\nHOLIDAY FLAVORS - As you reach new ranks, the seasons and holidays in Oilseed Springs will change, and your customers will start ordering holiday-themed meals!  You'll unlock new slush flavors, buns, toppings, and sauces for each holiday of the year, and your customers will love trying these new festive flavors!\nSERVE SPECIAL RECIPES - Earn Special Recipes from your customers, and serve them as the Daily Special in the Cluckeria!  Each Special has a bonus you can earn for serving a prime example of that recipe.  Master each special to earn a special prize!\nCUSTOMIZE YOUR WORKERS - Play as Wylan B or Olivia, or create your own custom character to work in the restaurant!  You can also show off your holiday spirit with a massive variety of holiday outfits and clothing for your workers.  Choose unique color combinations for each item of clothing, and create your own style with millions of combinations!\nSPECIAL DELIVERY - Some customers don't want to travel all the way to Oilseed Springs for their sandwiches.  When you start taking phone orders, customers can call to place their order, and you'll hire a Driver to help take and deliver orders to their homes instead!\nFOOD TRUCK FUN - After you hire a Driver, you can send them out in a Food Truck between days to serve whatever you like!  Use your imagination to create your own unique sandwiches, then serve them from the Food Truck and see who shows up to try them.  You can even mix and match ingredients from different holidays in the Food Truck for creative combinations!\n \nCOLLECT STICKERS - Complete a variety of tasks and achievements while playing to earn colorful Stickers for your collection.  Each customer has a set of three favorite Stickers: Earn all three and you'll be rewarded with a brand-new outfit to give to that customer!\nAND MUCH MORE - Decorate the lobby with themed holiday furniture, send coupons to your customers to persuade them to visit the restaurant, and play Foodini's Mini-Games after each workday to earn new furniture and clothing!\n-- MORE FEATURES --\n- Hands-on chicken sandwich shop in the Papa Louie universe\n- Multi-task between frying foods, stacking sandwiches, and crafting slushes\n- Custom chefs and drivers\n- 12 separate holidays to unlock, each with more ingredients\n- Earn and master 40 unique Special Recipes\n- 90 colorful Stickers to earn for completing tasks\n- 141 customers to serve with unique orders\n- Use Stickers to unlock new outfits for your customers\n- 149 ingredients to unlock</t>
  </si>
  <si>
    <t>Papa's Freezeria To Go!</t>
  </si>
  <si>
    <t>Build and serve sundaes on the go with this brand-new version of Papa's Freezeria, with gameplay and controls reimagined for iPhone and iPod Touch!
You've just started a relaxing summer job at an oceanfront ice cream shop, but things get hectic when all of Papa Louie's customers arrive on the island!  You'll need to whip up delicious Freezer sundaes by pouring ice cream, adding mixables and syrups, blending sundaes, adding whipped cream and toppings, and don't forget the cherry on top for a perfect summertime treat!
You'll need to multitask between each area of the restaurant, with new controls designed to work just right in the palm of your hand.  Head to the Order Station to watch for customers waiting in the lobby.  Switch to the Build Station to combine ice cream and mixables for each sundae.  Jump to the Mix Station to mix sundaes until they're blended just right.  Hop to the Top Station to pour whipped cream and toppings before serving the sundae to your picky customers.  Each Station is a hands-on experience, where you'll need to drag, swipe, and tap your way through the sundae-building process.
Keep your customers happy to earn points and level up.  As your level rises, you'll unlock new toppings for the shop, and new customers will start to visit the Freezeria!  A well-crafted sundae also earns you tips, which you can spend on upgrades and decorations for the lobby!
** NEW FOR PAPA'S FREEZERIA TO GO**
Papa's Freezeria To Go is redesigned and reimagined for smaller screens, so your fingers won't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BUILD STATION - We've completely redesigned the Build Station for smaller screens.  The Pour Button and Bonus Meter are moved to the side and sized just right for your thumb, so you can watch the meter and tap at the right time without any fingers blocking your view.  When it's time to choose a mixable or a syrup, the entire screen is filled with large buttons so you can easily tap the correct item.
MIX STATION - We've fine-tuned the Mix Station upgrades to work even better on small touch screens.  Once you purchase the Blend Alarm upgrades, you can drag these large alarms and snap them onto any blender.  Booster Buttons are also large and easy to press, and you can even use multi-touch to boost multiple blenders at once!
TOP STATION - The Topping Bin carousel from "Papa's Burgeria To Go!" is back, which lets you top sundaes in a brand-new way!  Swipe the carousel of Topping Bins to choose the item you want to use, then grab the sundae cup to start pouring toppings evenly across the sundae.  You can also tap a button to switch to placeable items like cherries and cookies.  And with full multi-touch support, you can keep one finger sliding the bins and another tapping on the cup below, so you'll have those sundaes finished in no time!
NEW INGREDIENTS - We've added a ton of new ingredients that can't be found in the classic or HD versions of the game, including mixables, syrups, whipped cream flavors, and other toppings that you'll unlock as you play the game.  There's over 70 unique ingredients for you to discover!
**GAME FEATURES**
- Hands-on ice cream shop in the Papa Louie universe
- All new controls and gameplay designed for smaller screens
- Multi-task between building, mixing, and topping
- Shop to buy upgrades using your in-game tips
- 85 customers to unlock with unique orders
- Challenging Closers and Food Critic
- 120 in-game achievements to earn
**NOTE FOR iPAD USERS**
Papa's Freezeria To Go is designed especially for smaller screens.  If you're looking for large-screen gameplay, check out "Papa's Freezeria HD" for iPad!</t>
  </si>
  <si>
    <t>PAW Patrol Rescue World</t>
  </si>
  <si>
    <t>Play as your favorite PAW Patrol™ pup and save the day in Adventure Bay! 
SAFE &amp; EASY fun game play for kids from their favorite show! Whenever there’s trouble, just yelp for help! 
Explore Adventure Bay like never before in PAW Patrol™ Rescue World! Fun games designed for boys &amp; girls in Preschool &amp; Kindergarten! No job is too big, no pup is too small!
PLAY WITH YOUR FAVORITE PUPS – The Pups are ready to go! Ride around Adventure Bay with Chase, Skye, Marshall, Rubble, Zuma, Rocky and Everest. Each pup has a special skill and vehicle for all your rescue needs. 
EXPLORE &amp; PLAY – There's a ton of things to see and do all throughout Adventure Bay! You're free to explore. The more you play the game, the more things you'll unlock in each area!
HERO MISSIONS – PAW Patrol™ to the lookout! Choose the Pup that is best for your mission and help save the day. 
RESCUE – Help the people of Adventure Bay and win fun rewards for your Pups.
PUP TREATS – Each mission you complete will earn a reward! Find hidden treats around town!
NEW WORLDS &amp; EVENTS - Help save the dinosaurs in the Dino Wilds or explore Adventure Bay during the holidays like Easter, Valentines Day or Halloween
SAFE &amp; KID FRIENDLY  - Kids games designed for pre school, kindergarten, elementary school boys &amp; girls. Educational, engaging and fun games for kids to explore from their favorite TV, YouTube, YouTube Kids, Nickelodeon, Nick Jr. &amp; Netflix show! Easy, fun and educational learning games to play for young children and toddlers aged 2-6. Parents and other family members can play along too! 
IN APP PURCHASES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Bluey, Barbie, Thomas &amp;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
HAVE QUESTIONS? 
We always welcome your questions, suggestions and comments. Contact us 24/7 at support@budgestudios.ca 
©Spin Master Ltd. PAW PATROL™ and all related titles, logos, characters; and SPIN MASTER logo are trademarks of Spin Master Ltd. Used under license. Nickelodeon and all related titles and logos are trademarks of Viacom International Inc.
BUDGE and BUDGE STUDIOS are trademarks of Budge Studios Inc.
PAW Patrol Rescue World ©204 Budge Studios Inc. All Rights Reserved.</t>
  </si>
  <si>
    <t>com.paypal.android.p2pmobile</t>
  </si>
  <si>
    <t>PayPal - Send, Shop, Manage</t>
  </si>
  <si>
    <t>More ways to PayPal— It’s a simple and secure way to get paid back, send money to friends, discover cashback offers from brands you love, manage your account and more.\nFIND DEALS RIGHT IN THE APP\n• Stack your rewards – Get cashback offers³ from brands you love and keep collecting your eligible credit card rewards** on top of it all \n³Eligible items only. Redeem points for cash or other options. Terms and exclusions apply. See PayPal Rewards terms and conditions at PayPal.com/rewards-terms. **Subject to issuer’s rewards program terms PayPal rewards are subject to applicable terms: paypal.com/us/legalhub/pp-rewards-program-tnc\nSEND AND REQUEST MONEY FOR FREE\n• When funded by a bank account or with your PayPal balance, it’s free to send money or get paid back by friends and family in the US on PayPal \n• Request money securely from friends or family and personalize your payments\nEARN UNLIMITED 3% CASH BACK\n• Earn an unlimited 3% cash back¹ when you use the PayPal Cashback Mastercard(R) for PayPal purchases-unlimited cash back, no rotating categories, no annual fee²\n• Apply for your card, manage your account, and redeem your cash back in the app.\n¹Subject to credit approval.  See Rewards Program Terms for details and eligibility criteria found at: https://www.synchronycredit.com/gecrbterms/html/PayPalCashbackRewardsTerms.htm\n² For New Accounts:  Variable Purchase APRs are 20.24%, 29.24% and 32.24%.  Minimum Interest Charge is $2.  APRs are accurate as of August 1, 2023, and will vary with the market based on Prime Rate.  \nLearn more at https://paypal.com/cashbackcard\nGROW YOUR MONEY WITH HIGH-YIELD SAVINGS\n• Roll your money into PayPal Savings and earn a current 4.30% APY–that’s 9x the national average*.\n• Easily manage your account right from the app. Transfer money in and out, set individual goals, and track your progress as your savings grows. \n*As of June 07, 2023, the annual percentage yield (APY) for PayPal Savings is 4.30%. This is a variable rate and can change at any time, including after the account is opened. National average source: FDIC National Rates and Rate Caps as of April 15, 2024. https://www.fdic.gov/resources/bankers/national-rates/#one PayPal is a financial technology company, not a bank. Banking service provided by Synchrony Bank, Member FDIC. PayPal Balance account is required to use PayPal Savings.\nTRACK ORDERS STRAIGHT TO YOUR DOORSTEP\n• Auto-track your packages even if you didn’t pay with PayPal and get live updates each step of the way\n• Simply link your Gmail account to track your packages or add tracking details manually in the app if it didn't update automatically. Not all sellers are participants.\nPAY IN 4 WITH PAYPAL\n• Buy now and pay later by splitting your purchase into 4 interest-free payments at millions of online retailers with no late fees\n• Payments are easy to manage in the app. Pay in 4 is available upon approval for purchases of $30 - $1500 and is currently not available to residents of MO or NV. 18 years old or older to apply. PayPal, Inc.: Loans to CA residents are made or arranged pursuant to a CA Financing Law License. GA Installment Lender Licensee, NMLS #910457. RI Small Loan Lender Licensee. NM residents: Go to paypal.com/us/webapps/mpp/campaigns/newmexicodisclosure. Learn more atpaypal.com/payin4\nTRUST PAYPAL SECURE TRANSACTIONS\n• PayPal helps keep your financial information secure, with commercially available encryption and fraud protection\nAvailability of features varies by market</t>
  </si>
  <si>
    <t>PBS KIDS Games</t>
  </si>
  <si>
    <t>PBS KIDS Games makes learning fun and safe with 250+ educational games from your child's favorite shows. Play games with Daniel Tiger, Wild Kratts, Lyla in the Loop, and more.
Play hundreds of free educational games designed for your child and watch as they learn with their favorite PBS characters like Daniel Tiger, Wild Kratts, Lyla in the Loop, and more! 
Your child can play and learn with PBS KIDS in English and Spanish thanks to familiar faces like Alma, Rosie, and more. Download games and play from the safety of your home or anywhere you take your device to keep the fun going offline.
Make preschool and early elementary education fun and easy with a safe, kid friendly interface. Start your child’s learning adventure today!
SAFE GAMES DESIGNED FOR KIDS
* PBS KIDS Games provides a safe, friendly playing experience for toddlers and kids
* Play mini games that boost imagination and allow kids to learn with beloved PBS KIDS characters
PLAY OFFLINE GAMES
* Download games and play offline!
* Kids can easily browse and play at home, on the road, or anywhere
LEARNING GAMES FOR GRADE SCHOOL EDUCATION
* 250+ FREE curriculum-based games for kids ages 2-8
* Encourage early learning with educational games for kids with different school subjects
* Explore mazes, puzzles, numbers, play dress-up, coloring, and more
* Math games
* Elementary school games
* Science games
* Reading games
* Art games
NEW GAMES ADDED WEEKLY
* Kids will learn and have fun with new games added frequently
* Play new games with accessibility features to enhance the fun!
* Build STEM skills with science, engineering, math, and puzzles
* Play games about social concepts like kindness, mindfulness, and emotions
* Foster healthy habits by learning daily routines
* Spark creativity and imagination with art games
PLAY GAMES FROM PBS KIDS SHOWS
* Daniel Tiger’s Neighborhood
* Wild Kratts
* Lyla in the Loop
* Work It Out Wombats!
* Rosie’s Rules
* Alma’s Way
* Donkey Hodie
* Odd Squad
* Pinkalicious &amp; Peterrific
* Arthur
* Elinor Wonders Why
* Let’s go Luna
* Xavier Riddle and the Secret Museum
* Scribbles and Ink
* Clifford
* Molly of Denali
* Sesame Street
* Nature Cat
PLAY IN ENGLISH OR SPANISH
* Bilingual kids will enjoy playing with Alma, Rosie, and more in English and Spanish
* Spanish speakers can play 17 fun-filled, educational games
PARENT RESOURCES
* Manage the app’s device storage for offline fun
* Download related PBS KIDS apps to expand your child’s learning
* Learn more about PBS TV shows, such as intended age and learning goals
* Find your local PBS KIDS station schedule
Play fun games and join your kids on an educational adventure alongside their favorite PBS KIDS characters with the PBS KIDS Games app!
Download PBS KIDS Games to start playing and learning today!
ABOUT PBS KIDS
PBS KIDS, the number one educational media brand for kids, offers all children the opportunity to explore new ideas and new worlds through television, digital platforms, and community-based programs. PBS KIDS Games is a key part of PBS KIDS’ commitment to making a positive impact on the lives of children through curriculum-based media—wherever kids are. More free PBS KIDS games are also available online at pbskids.org/games. You can support PBS KIDS by downloading other PBS KIDS apps in the App Store.
AWARDS
* Kidscreen Awards (2024): Best Game App – Branded, Digital, Preschool
* Webby Winner and Webby People’s Voice Winner (2023)
* Kidscreen Award Winner (2021 and 2022): Preschool - Best Game App
* Parents' Choice Recommended Mobile App (2017)
PRIVACY
Across all media platforms, PBS KIDS is committed to creating a safe and secure environment for children and families and being transparent about what information is collected from users. To learn more about PBS KIDS’ privacy policy, visit pbskids.org/privacy</t>
  </si>
  <si>
    <t>PBS KIDS Video</t>
  </si>
  <si>
    <t>Watch live TV, stream, and download episodes with PBS KIDS Video! Safely stream clips and videos from shows like Daniel Tiger’s Neighborhood, Wild Kratts, Rosie’s Rules, Work It Out Wombats!, Lyla in the Loop, Curious George, Sesame Street, and more!
Watch kid safe videos anytime, anywhere! Download free episodes and learn in your home or on the road. Watch educational shows from PBS KIDS Video to encourage learning for toddlers and early grade school children.
PBS KIDS Video is a safe, kid-friendly streaming video app. Your kids can watch episodes of select shows with English or Spanish audio and captioning!
Stream and watch videos that are child safe or download episodes for offline viewing. You can also watch live TV from the PBS KIDS channel on the app with no subscription or login!
*2022 Webby Winner and People’s Voice Winner - Apps and Software - Family and Kids App
*Webby People's Voice Winner in Apps, Mobile, and Voice: Best Streaming Service (2020)
*Winner of Webby People's Voice for Best Family &amp; Kids Mobile App (2020)
*Parents' Choice Recommended Mobile App (2017, 2013)
PBS KIDS VIDEO FEATURES:
STREAM EDUCATIONAL VIDEOS
- Watch 600+ free full episodes of over 40+ PBS KIDS shows
- Stream live TV or watch 5,000+ clips from children shows
WATCH KID SHOWS OFFLINE
- Download shows to watch offline
- Get educational entertainment anytime
NEW VIDEOS &amp; EPISODES EVERY MONTH
- Watch new episodes from your favorite PBS KIDS shows:
- Daniel Tiger’s Neighborhood
- Wild Kratts
- Sesame Street
- Curious George
- Odd Squad
- Lyla in the Loop
- Work It Out Wombats!
- Rosie’s Rules
- Super Why’s Comic Book Adventures
- City Island
- Alma’s Way
- Tiny Time Travel
- And more!
WATCH IN ENGLISH OR SPANISH
- Bilingual kids will love watching episodes in English or Spanish
- Stream and watch with captioning in English or Spanish
PBS KIDS STICKER PACK:
- Share stickers of some of your favorite PBS KIDS characters with friends and family!
- Arthur
- Rosie’s Rules
- Clifford
- And more!
THE GROWNUPS BUTTON 
- TV schedule for your local PBS station - Learn more about a TV series, such as intended age and learning goals
- Download kids learning apps from PBS KIDS
- Buy full episodes and shows from the App Store
This app update is only compatible with iOS 12 or higher.
GEOGRAPHIC RESTRICTIONS
The PBS KIDS videos may only be viewed from within the United States. This is due to restrictions on PBS's license to offer this service.
DOWNLOAD RESTRICTIONS
Currently, select shows can be downloaded: Daniel Tiger’s Neighborhood, Alma’s Way, City Island, Donkey Hodie, Dinosaur Train, Elinor Wonders Why, Jelly Ben &amp; Pogo, Let’s Go Luna, Lyla in the Loop, Nature Cat, Peg + Cat, Odd Squad, Rosie’s Rules, Sesame Street, SUPER WHY!, Tiny Time Travel, Wild Kratts, Word World, Work It Out Wombats!, and Xavier Riddle &amp; the Secret Museum. Additional shows will become available for download in the near future.
SPONSORSHIP
PBS KIDS Video is a key part of PBS KIDS’ commitment to making a positive impact on the lives of children through curriculum-based entertainment—wherever kids are. More PBS KIDS videos may also be found online at pbskids.org/video.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App and iTunes Stores.
ABOUT THIS APP
The PBS KIDS Video app gives kids and parents access to thousands of videos, including full episodes and clips from top PBS KIDS series. With this app, kids can watch their favorite PBS KIDS shows anytime, anywhere! PBS KIDS, the #1 educational media brand for kids, helps children ages 2-8 learn lessons that last a lifetime.
This app was designed by PBS KIDS.</t>
  </si>
  <si>
    <t>pdf.pdfreader.viewer.editor.free</t>
  </si>
  <si>
    <t>PDF Reader - PDF Viewer</t>
  </si>
  <si>
    <t>The most practical PDF Reader for Android!\nEasily read, edit, and manage all your PDF files with this free PDF Reader &amp; Viewer - A+ Read.\nDoodle, add notes, bookmark, merge, split, etc., all supported.\nLooking for a document viewer and editor to support your work and study?\nWhy not try this simple and effective PDF Reader &amp; Viewer - A+ Read? \nThis professional documents reading app can auto search and display all your PDF files, allowing you to fast open and read PDFs on your device. More than a PDF viewer, it’s also a PDF editor and PDF manager, you can take notes, merge &amp; split PDF files, set passwords to protect files, add bookmarks, etc. It’s also very convenient to share PDF documents with others.\nWith all the features you need, PDF Reader &amp; Viewer - A+ Read brings you the perfect experience of reading PDF documents.\nTry it for free now! 🎉🎉\n📖 Convenient PDF Viewer\n- Auto search and display all your PDF files\n- Quickly open and read PDFs\n- A simple and clear list of PDF files\n- Easily search and get PDFs \n- Add bookmarks to PDF pages for future reference\n📔 Smart PDF Reader\n- Page by page and continuous scrolling mode\n- Horizontal and vertical viewing mode\n- Full screen mode for the best reading experience\n- Zoom in and out of the pages as needed\n- Go to page directly by entering the page number\n📝 Efficient PDF Editor\n- Annotate on PDF files\n- Mark phrases with highlight color, underline, and strikethrough\n- Doodle on your PDFs\n- Easily search and copy any text in PDF files\n📂 Full-featured PDF Manager\n - Merge &amp; split your PDF files\n - Set password to protect your documents\n - Recently opened files in a simple list for quick viewing\n - Share your PDF files via any social media easily\n - The most lightweight PDF Reader/Manager, only 12MB\n - Rename your PDF files to your liking\n - Printing PDF files from your device\n🌟 More features on the way\n► Dark mode\n► Compress PDF documents\n► Fill PDF forms\n► Add e-signatures\n► Add/delete pages of PDF files\n► Smart PDF scanner\n► Convert between PDF and Word, Excel, JPG, PNG, etc.\n...\nEnjoy your reading with this superior PDF Reader for Android!✌️\nYour feedback and suggestions are always welcome! Please feel free to contact us at pdfreaderappfeedback@gmail.com if you have any questions.</t>
  </si>
  <si>
    <t>com.newnormalgames.phonecasediy</t>
  </si>
  <si>
    <t>Phone Case DIY</t>
  </si>
  <si>
    <t>Phone Case DIY is a phone case maker game where you can show your creative side and enjoy the custom art and see the phone evolution just the way you like it!\nWe know, this is the DIY game you were looking for!\nCustomize your phone case with the tons of features we have!\nGame Features:\nPAINTING - Spray Paint in all of the colors you can imagine! Embrace the beauty of the colorfy experience as you transform your device into a happy canvas.\nACRYLIC ART - Acrylic color and tie dye art on your Phone Case!\nSTICKERS - Choose many cool stickers for a fancy look\nPOP IT - phone case like your favorite fidget toys\nSTENCIL ART technique, as well as water marbling and injection coloring just like jelly dye\nCLEAN IT - Clean your phone from dust and mud before you draw and decorate it\nWIRELESS HEADPHONES CASE - there aren’t many headphones diy games, but here you can enjoy designing and painting their case. \nSo how about you make it super pretty with some serious customization work? \nUnleash your creative mind and splash some color on this phone!\nMake it glow! Make it bling! Make it glitter! Make it yours!\nIf you like DIY games, we have the perfect one for you. Dive into the world of acrylic, stencil and slime art. Let your case reflect your personal style with flair!\nChoose your favorite happy color, draw, mix and paint, pop it and spray paint all over the phone case!\nBecome a colorfy master at drawing phone cases, create stickers, spray paint all over them and enjoy designing with this coloring game. All kinds of unique combinations to draw in your coloring game of choice. \nGet ready to unlock a happy color world of dye, mix and paint, and slime art design. Very easy to play, this surely will become one of your favorite DIY games! \nTo opt out of CrazyLabs sales of personal information as a California resident, please visit our Privacy Policy: https://crazylabs.com/app</t>
  </si>
  <si>
    <t>com.glority.pictureinsect</t>
  </si>
  <si>
    <t>Picture Insect: Bug Identifier</t>
  </si>
  <si>
    <t>Picture insect is an easy-to-use insect identifier tool that utilizes AI technology. Simply take a photo of an insect or upload one from your phone gallery, and the app will tell you all about it in a second.\nGot bitten by an unknown insect but not sure about its toxicity?  Wonder the name of the moth you got in your mothing activity? Found pests in your home garden and want to find solutions to get rid of them?\nOpen the Picture Insect app and point your phone camera toward the insect/pest, and you will have your puzzles solved. \nGet the Picture Insect app today and join a community of over 3 million insect enthusiasts worldwide.\nKey Features:\nFast and accurate insect ID\n- Instantly identify butterflies, moths, and spiders with AI photo recognition technology. Identify 4,000+ species of insect species with incredible accuracy.\n \nRich insect learning resources\n- Full encyclopedia of insects which includes names, appearance, high-definition images, FAQs, characteristics, and more. High-quality articles on the insect field. Your real insect guidebook.\nInsect bites reference\n- Learn about hazardous insect bites like spiders, mosquitoes, and ants to get prevention tips. Keep your family safe.\nPest detection &amp; control tips\n- Scan the bug to identify whether it's a pest, and get helpful info and detection and control hacks.\nRecord your observation\n- Keep track of identified species in your personal collection and easily share them with your friends.</t>
  </si>
  <si>
    <t>com.simonandschuster.pimsleur.unified.android</t>
  </si>
  <si>
    <t>Pimsleur: Language Learning</t>
  </si>
  <si>
    <t>Remote Foreign Language Learning with Pimsleur!\nDevelop foreign language skills in 51 languages: learn Spanish, French, German, Japanese, Portuguese &amp; more with Pimsleur’s distance learning platform. Learning languages online has never been easier!\nPimsleur as a teaching resource offers dynamic virtual courses tailored for conversational fluency and AI-driven language acquisition, igniting language transfer from day one. Seamlessly listen offline, converse in diverse languages, and attain enduring fluency in 51 foreign languages with Pimsleur's language learning resource!\nDiscover Pimsleur's fast language learning resource and start speaking a new foreign language after just one lesson! Our scientifically backed, distance learning platform enables you to learn foreign languages, in just 30 minutes a day!\nPimsleur offers online and remote training in specific areas, from memorising vocabulary to effective conversation skills, allowing individuals to tailor their education to their needs and schedules. Pimsleur is perfect for learning new hobbies or advancing in your career, on the go or in your home, just 30 minutes a day. \nLearn a foreign language fast through Pimsleur's distance learning platform. Develop foreign language skills in 51 languages. Learn Spanish, Japanese, Portuguese &amp; beyond with our foreign language learning platform. Pimsleur’s online learning software accelerates language proficiency, enabling offline language transfer while on the move, bolstering fluency and self-assurance. Embrace Pimsleur's innovative language learning platform today!\nEXPLORE VIRTUAL, FAST LANGUAGE LEARNING FOR FREE:\nDiscover a new language with Pimsleur for enduring fluency! Engage in a complimentary online language learning session in 51 languages. Witness our track record of empowering individuals in mastering Spanish &amp; various other languages!\nPROVEN METHOD FOR FAST LANGUAGE LEARNING:\nLearning new languages in offline mode &amp; hands-free mode makes language learning easy! Pimsleur, the distance learning platform has helped millions of people to speak languages fluently. Choose from 51 languages &amp; achieve your learning goals! Pimsleur’s fast language learning platform uses voice recognition tech through AI language learning to help you improve through natural language transfer - whether you learn Spanish or French, choose Pimsleur, the online language course to learn foreign languages quickly.\n⭐PREMIUM FEATURES:⭐\nCHOOSE FROM 51 LANGUAGES\nUnlock fluency in Spanish, French, Italian &amp; more for lasting language proficiency!\nCORE CONVERSATIONAL LANGUAGE LEARNING LESSONS\nEnjoy 30-minute conversational sessions anywhere. Easily learn different languages &amp; become a language learner in Spanish today!\nREAD\nYou won’t just learn foreign languages like Spanish, you'll learn to read your new foreign language, at no expense of speaking it!\nSPEAK\nLearn to speak Spanish &amp; new languages with role-play &amp; review transcripts with AI language learning &amp; voice recognition.\nSKILLS\nPractice phrases by topic &amp; vocabulary with flashcards. Learn languages with Quick Match &amp; Speed Rounds.\nSYNC PROGRESS\nTrack learning progress across different devices, sync &amp; stream offline with no ads. Learn languages without interruptions for effective language transfer. \nBUILD STREAKS WITH DAILY LESSONS\nKeep your daily learning streak as you go &amp; become fluent forever!\nFeature availability varies depending on the language. For more information &amp; a complete list of the different languages available for language transfer visit our website.\nCA Privacy/Info We Collect: https://www.pimsleur.com/c/privacy-policy#CA\nDo Not Sell My Personal Information: https://ca.privacy.cbs/donotsell</t>
  </si>
  <si>
    <t>kr.co.smartstudy.babyshark_android_googlemarket</t>
  </si>
  <si>
    <t>Pinkfong Baby Shark: Kid Games</t>
  </si>
  <si>
    <t>Official Baby Shark APP series, reached 400 million downloads!\nFree, creative, and educational baby games on Baby Shark, YouTube's most-watched celebrity!\nWatch and sing along to "Baby Shark" in 13 different versions and enjoy free, popular nursery rhyme songs for kids.\nPlay exciting activities and games for kids including coloring, playing the piano, brushing the shark's teeth, and more free games for kids!\nLearning is both safe and fun with Pinkfong Baby Shark!\nWhat's included in this app?\n1. Play exciting games with the Shark Family\n- Brush Baby Shark's teeth, fight off the germs, and learn about healthy habits!\n- Feed and treat hungry Baby Shark with its favorite food - cake, sandwich, salad, apple - and watch its special dance!\n- Play racing games for kids and compete against your sea animal friends. Who's the winner?\n- Music games for kids! Play Baby Shark songs with sea animals!\n- Grandpa Shark's hot clam buns are freshly baked! Help him pick them up!\n2. Listen to various versions of Baby Shark songs for kids!\n- Watch YouTube's most popular toddler, kids' song "Baby Shark" in different versions : Halloween, Christmas, ABC, and more.\n- Watch one of Pinkfong's best toy shows  - "A Terrifying Hide and Seek with Baby Shark" - for free!\n- Enjoy the videos and learn new words in English, Korean, Chinese, Japanese, Spanish, Portuguese, and Russian!\n3. Learn while you play creative, educational games for kids!\n- Play musical instruments the sea animal friends, including fish, clams and jellyfish, and make your own music with the piano game.\n- Happy birthday! Color the shark family's birthday party - use 12 different crayons, 12 glitters, and various stickers.\n- Pop the bubbles and figure out the animal inside - listen to their sounds and learn their names! \n\nAre you ready to go on an underwater trip with the shark family?\n*Try out the newly added "quick play" feature in the main video tap.\n\n-\nA World of Play + Learning\n- Discover a premium kids' membership designed by Pinkfong's unique expertise!\n• Official Website: https://fong.kr/pinkfongplus/ \n• What's so great about Pinkfong Plus:\n1. 30+ apps with different themes and levels for each stage of child development!\n2. Interactive play and educational content that allows for self-directed learning!\n3. Unlock all premium content\n4. Block unsafe ads and inappropriate content\n5. Exclusive Pinkfong Plus original content only available to members!\n6. Connect with various devices such as smartphones, tablets, and smart TVs\n7. Certified by teachers and professional organizations!\n• Unlimited apps available with Pinkfong Plus:\n- Baby Shark World for Kids, Baby Shark Princess Dress Up, Baby Shark Chef Cooking Game, Bebefinn Baby Care, Baby Shark Hospital Play, Baby Shark Taco Sandwich Maker, Baby Shark's Dessert Shop, Pinkfong Baby Shark, Baby Shark Pizza Game, Pinkfong Baby Shark Phone, Pinkfong Shapes &amp; Colors, Pinkfong Dino World, Pinkfong Tracing World, Baby Shark Coloring Book, Baby Shark ABC Phonics, Baby Shark Makeover Game, Pinkfong My Body, Baby Shark Car Town, Pinkfong 123 Numbers, Pinkfong Guess the Animal, Pinkfong Numbers Zoo, Pinkfong Learn Korean, Pinkfong Police Heroes Game, Pinkfong Coloring Fun, Pinkfong Super Phonics, Pinkfong Baby Shark Storybook, Pinkfong Word Power, Pinkfong Mother Goose, Pinkfong Birthday Party, Pinkfong Fun Times Tables, Pinkfong Baby Bedtime Songs, Pinkfong Hogi Star Adventure + more!\n- More available apps will be updated soon.\n- Click the 'More Apps' button on each app's main screen or search for the app on Google Play!\n-\nPrivacy Policy:\nhttps://pid.pinkfong.com/terms?type=privacy-policy\nTerms of Use of Pinkfong Integrated Services:\nhttps://pid.pinkfong.com/terms?type=terms-and-conditions\nTerms of Use of Pinkfong Interactive App:\nhttps://pid.pinkfong.com/terms?type=interactive-terms-and-conditions</t>
  </si>
  <si>
    <t>com.pinterest</t>
  </si>
  <si>
    <t>Pinterest</t>
  </si>
  <si>
    <t>On Pinterest, find inspiration for whatever you’re into. Explore billions of ideas to turn your dreams into reality: Finding easy recipes for cozy weeknight dinners? 🥘 Discovering the secret to the perfect winter glow? ✨ Exploring ways to make your home more homey? 🛋 Creating a life you love? \nIt's Possible.\nWhy wait? Download today to discover endless possibilities.\nBring your next great idea to life with Pinterest. Whether you’re dreaming up a new home DIY project, looking for decorative ideas to spruce up your office or searching for tattoo design inspiration, Pinterest is full of images and videos to help make your ideas happen.  \nSave, organize and share your Pins 📌 \n - Stumble upon something you love? Save your favorite ideas so they’re easy to find.\n - Starting a creative collection? Organize Pins into stylistic theme boards you can come back to whenever creativity calls. \n - Found the perfect Pin for a friend? Send it to someone you know or share it in a message to pass the inspiration around.\n - Got your own ideas? Upload images straight to the Pinterest app and create your own Pins.\nShopping inspired by you 🛍️\n - Browse through a daily discovery feed that’s full of your favorite things.\n - Connect with the stores and innovators that speak to your aesthetic. \n - Shop for the perfect house plant, unique fashion pieces, your dream kitchenware or whatever you’re into.\n \n - Go straight from your feed to store checkout in just a few taps. \nDaily DIY tutorials ▶️\n - Discover quick video tutorials in your feed and learn something new every day.\n - Organize videos into beautiful boards and save ideas for future projects.\n - Get inspiration for DIY home improvement projects, makeup tutorials, delicious dinner recipes, fashion tips and so much more. \nBring your dream home to life 🏠\n - Discover new home decor ideas to inspire your next DIY project. \n - Learn how to transform your home space with stunning design ideas and innovative storage solutions. \n - Click through Pins and see where to shop for the perfect products to complete your home DIY project,\n \n - Keep up with the latest interior design trends and follow leading designers. \nTattoo inspiration 🎨\n - Traditional, stick and poke, micro, realistic portraits—find ideas for your next tattoo project on Pinterest.\n - Follow famous tattoo artists and discover new styles.\n - Share your tattoo ideas with friends and family. \nA worldwide creative community 🌎\n - Connect with other creators and take inspiration from every corner of the world.\n \n - Use the search bar to find a person or business that inspires you and discover all the ideas they create— from tattoo artists, graphic design experts, celebrity chefs and more. \n - Invite other people on Pinterest to collaborate on group boards and grow your creative network.\nTry Pinterest for business 👩‍💻 \n - From everyday content creators to major brands, businesses on Pinterest are here to set up shop and engage with customers. \n - Sync information from your website to image and video Pins to give customers more info about your products.\n - Let customers save Pins or boards directly from your site to the Pinterest app.\n - Create image and video Pins to show the world what you’re about and stand out from other brands \nTerms &amp; Conditions: Your use of this application is governed by the Pinterest General Terms of Use https://policy.pinterest.com/en/terms-of-service and the Pinterest Privacy Policy https://policy.pinterest.com/en/privacy-policy.</t>
  </si>
  <si>
    <t>io.supercent.pizzaidle</t>
  </si>
  <si>
    <t>Pizza Ready!</t>
  </si>
  <si>
    <t>Introducing Pizza Ready, the ultimate pizza restaurant simulation game! 🍕\nAre you ready to become the master of your own pizza empire? This pizzeria game will immerse you in the world of a pizza shop and teach you everything about running a pizza business, from cooking and serving to cleaning and even managing staff!\n🍕 Run your own Pizza Restaurant!🍕\nAs the boss of a pizza restaurant, you'll be responsible for everything from making and serving pizzas to managing store and hiring &amp; upgrading your ability. Your goal is to make your store the top-selling pizza shop and become rich!\n🚗 Two Sales Windows: Counter and Drive-Thru! 🍽\nExperience the thrill of taking orders not only at the counter but also at the Drive-Thru! Serve your hungry customers efficiently and witness your pizza business flourish. With two sales windows, the possibilities for success are doubled!\n💪 Grow Your HR Skills, Hire, and Upgrade Employees!💼\nUnleash your inner HR guru by hiring talented employees and upgrading their skills. Build a dream team that will help take your pizza business to new heights!\n🔥 Unlimited Expansion, Chain Stores in Every State!🔥\nPizza Ready offers boundless opportunities for expansion. Not only can you expand your store, but you can also establish chain stores in every state! Become a nationwide pizza tycoon and dominate the industry like never before.\n😄 Endless fun &amp; Completely Free! 😄\nPizza Ready is all about fun and enjoyment. It's completely free to play, ensuring that everyone can join in on the pizza-making excitement.\nDownload Pizza Ready now and experience the joy of running your own pizzeria!\nWhether you're a fan of idle games, cooking, or simply love pizza, this game is for you. Solve your craving for excitement, challenge, and delicious food all in one! Get ready to serve the world, one slice at a time!</t>
  </si>
  <si>
    <t>com.codeway.plantapp</t>
  </si>
  <si>
    <t>Plantify: Plant Identifier</t>
  </si>
  <si>
    <t>Plantify: Your Ultimate Plant Companion\nDiscover the world of plants like never before with Plantify, the all-in-one plant identifier and care guide app. Whether you're a gardening guru or a plant novice, Plantify makes it easy to connect with nature.\nInstantly Identify Plants, Flowers, and Trees:\n- Snap a photo or upload one from your gallery to identify over thousands of plants, flowers, trees, succulents, and mushrooms.\n- Get detailed information on species, including care tips, watering needs, and light requirements.\nCare Guides for Indoor &amp; Outdoor Plants:\n- Whether you're tending to indoor plants, houseplants, or your garden's flora, Plantify offers expert advice to keep them thriving.\n- Explore guides on succulents, perennials, orchids, and even rare flowers.\nWhy Plantify?\n- High accuracy identification for a wide range of plants, trees, and flowers.\n- Comprehensive database updated regularly with new species and care information.\n- User-friendly interface designed for plant enthusiasts of all levels.\n- Perfect for garden planning, learning botany, and enhancing your horticultural knowledge.\nDownload Plantify now and transform your device into a mobile botanical garden! Identify, learn, and care for the green world around you with ease.\n----\nPrivacy Policy: https://static.plantify.ai/privacy-en.html\nTerms of Use: https://static.plantify.ai/terms-conditions-en.html</t>
  </si>
  <si>
    <t>com.myplantin.app</t>
  </si>
  <si>
    <t>PlantIn: Plant Identifier Hero</t>
  </si>
  <si>
    <t>25+ million heroes use the PlantIn app to identify plants of more than 24,000 species with 99% accurate machine-learning ID system and an extensive outdoor and indoor plant database. Join the plants community with millions of users and learn everything you want about gardening and plant identification. 🌱\nDo you need to recognize a leaf, flower, or tree? PlantIn checks plant health and provides a plant guide with just one snap and a quick scan. \nFEATURES:\n🪴Accurate Plant Identification\nTake a photo or just upload your picture in our app, and we'll scan it and tell you exactly what this plant is. \n🪴Disease Identifier\nWith our exclusive AI-based plant disease identifier, you can snap a sick plant or upload a picture, wait a quick scan, and we’ll diagnose the problem and how to deal with it too.\n🪴Plant Water Tracker, Reminder &amp; Calculator\nSet a customizable schedule, get reminders from the Plantin so you'll always remember when and how much water to give your plants.\n🪴Plant Care Tips &amp; Reminders\nWe'll always be ready to remind you when your green companions need care because we’re tracking its progress. \n🪴Botanist Help\nPlantIn is like a plant doctor that always knows what’s wrong and is ready to help you! Chat with our experts, they will answer any question you have and prepare a custom and detailed DIY treatment plan to support you.\n🪴Personal Collection\nAfter plant recognition, create an in-app digital space with all your plants and keep track of their care needs in your smartphone.\n🪴Light Meter\nOne tap and you can use your camera to measure the light in your space and compare it to your plants’ light requirements – get them comfortable with the power of PlantIn.\n🪴History Journal\nKeep your photos, see your greenie growing through time, and keep the care progress in your phone – our tree, flower identifier engine will keep everything safe under your fingertips.\n🪴All the info – just to be sure\nAre you confident in your knowledge and just want to make sure you're doing everything fine? PlantIn doesn't just answer "What plant is this?" but has accurate information on your phone – don't stop at plant identification and become an expert.\nCONTACT US:\n📧 Email: support@plantin.xyz\n🌎 Web: myplantin.com\n✔️ Facebook: facebook.com/plantinapp\n✔️ Instagram: @plantin.app</t>
  </si>
  <si>
    <t>Plants vs. Zombies™ 2</t>
  </si>
  <si>
    <t>Play the award-winning hit action-strategy adventure where you meet, greet, and defeat legions of hilarious zombies from the dawn of time, to the end of days. Amass an army of amazing plants, supercharge them with Plant Food, and devise the ultimate plan to protect your brain.
200 Million Downloads – This app has received more than 200 million overall downloads.
DISCOVER HUNDREDS OF PLANTS AND ZOMBIES
Collect your favorite lawn legends, like Sunflower and Peashooter, along with hundreds of other horticultural hotshots, including creative bloomers like Lava Guava and Laser Bean. Go toe-to-missing-toe with a massive array of zombies at every turn, like Jetpack Zombie and Mermaid Imp – you’ll even have to protect your brain from rampant Zombie Chickens!
GROW POWERFUL PLANTS
Earn Seed Packets as you play and use them to fuel your potent plants. Power up attacks, double-down defenses, speed up planting time, and even gain entirely new abilities. Boost your plants to ensure those zombies are lawn-gone!
COMPETE AGAINST OTHERS IN ARENA 
Think your zombie-bashing strategy is the best? Put your planting skills to the test when you face other players in Arena. Enter Arena and compete against other players to get the highest score on unique levels. Earn coins, piñatas, and more to top the leaderboards, level up through Leagues, and become the ultimate garden guardian.
JOURNEY THROUGH SPACE AND TIME
Battle across 11 crazy worlds, from Ancient Egypt to the Far Future, and beyond. With more than 300 levels, ultra-challenging endless zones, fun mini-games, and daily Piñata Party events, there’s always a new challenge to complete. Plus, ready your best defenses – Dr. Zomboss is waiting to take you on at the end of every world!
Requires acceptance of EA’s Privacy &amp; Cookie Policy and User Agreement.
User Agreement: https://tos.ea.com/legalapp/WEBTERMS/US/en/PC/
Privacy and Cookie Policy: https://tos.ea.com/legalapp/WEBPRIVACY/US/en/PC/
Visit https://help.ea.com/en/ for assistance or inquiries.</t>
  </si>
  <si>
    <t>plant.identification.flower.tree.leaf.identifier.identify.cat.dog.breed.nature</t>
  </si>
  <si>
    <t>Plantum - Plant Identifier</t>
  </si>
  <si>
    <t>Recognize plants with a tap of your finger! Learn more about flowers!\nWant to become a professional gardener? Do you ever see a flower and wonder what it is? Would you like to have a personal botany expert on call when needed? Here comes your plant identifier!\n►HOW TO USE\n● Simply focus your camera on the object of your interest and snap a picture.\n● Get a description of every plant, mushroom, rock, and insect.\n● Add the new green pet to My plants.\n● Set care reminders.\n● Run a health check with our plant disease identifier.\n● You can also upload photos from your phone.\nExplore the wonderful world of nature with the smart plant identifier app!\n►ADVANCED FEATURES\n● Our plant identifier will help you recognize over 15,000 natural objects, with up to 95% accuracy — snap a leaf, flower, tree, mushroom, rock, mineral, or insect.\n● Our recognition algorithm has been significantly improved for you to get the most precise plant identification ever!\n● Name search — find out species easily by entering their names.\n● Filters — discover the greenery that suits you best.\n● Enjoy a clear and beautiful interface.\n►PLANT CARE TIPS\nGet exhaustive information on how much water, light, and fertilizer your plant needs to stay healthy. With Plantum, you'll have all your questions answered — everything you need to know about plant care is right here in the app (and a bit more).\n►CARE REMINDERS\nDon’t keep all care recommendations in your head at once; it will end up badly, and you’ll forget something important. Set timely reminders for watering, misting, feeding, and rotating in the app — and see your green pets grow happily and healthily.\n►DIAGNOSE A PLANT\nYou don’t need to be a garden and plant care expert to know what’s wrong with your plant. Take photos of the symptoms, check them in our plant disease identifier, and get a detailed description of the condition, as well as proper treatment and prevention recommendations.\n►PROFESSIONAL PLANT CARE\nWith Plantum, you have everything you need to provide your garden with the best care in one place:\n● Pot meter — measure the volume of your pot and see if it fits your green pet.\n● Light meter — find out how much sun you can provide for your beauties.\n● Water calculator — estimate the optimal amount of moisture and watering frequency for your green pet.\n● Weather tracker — adjust your care routine based on the local weather conditions and be aware of the changes that can affect your outdoor crops.\n● Vacation mode — share your plant care schedule with your family or friends so they can look after your green pets while you're away.\n►PLANT BLOG\nOur app’s initial goal was to provide accurate flora and tree identification, and now we can do so much more! Apart from the extensive greenery database with information about different species, we offer plenty of entertaining and useful articles about flora as well as gardening and plant care tips.\nPlantum is an excellent hobbyist tool with a striking mix of technology and nature. The magic of plant identification will reveal the secret of a tree by its leaf, help recognize all mysterious seedlings in your garden and save you from pulling a flower by mistake. And if you travel often, you can keep a record of all the flora you encounter on your trips.\nGet Plantum, take advantage of plant identification, and start on the path to becoming a true nature expert today. Everything you need is one tap away!\nWant to learn more about the app? Find detailed information at https://myplantum.com/.</t>
  </si>
  <si>
    <t>PlayKids+ Kids Learning Games</t>
  </si>
  <si>
    <t>A children’s app where learning and fun become one!
Discover PlayKids+, the award-winning, safe and ad-free kids app that brings together your children’s favorite videos, songs and games.Developed by experts in children’s education, PlayKids+ promotes child development and is suitable for all kids aged 2-12 years. The app brings together 1,000+ cartoons, TV shows, educational games, and interactive activities. 
Playkids+ is available in 180 countries in 4 languages.
Be one of the more than 5 million families who already trust PlayKids+ to keep their kids safely entertained.   
Why subscribe to PlayKids+?
- It's 100% safe with no ads
- PlayKids+ is KidSAFE certified, has been awarded by Parents' Choice, Nappa (National Parenting Product - Awards) and the Michael Cohen Group.
- Peace of mind for parents with content and screen time controls
- Content available offline with downloadable content
- Simultaneous access on more than one device
- Created by early childhood education specialists to fit children’s different learning stages and ages 
- Topics covered in the app include literature, arts, music, math, meditation, phonics, spelling, and more
- Encourages offline play with arts and crafts activities, songs and exercises 
- The app features original and exclusive content including: Junior, Theo, Kate, Mimi e Lupi, Kantalá, SuperHands, Tiny Balloon, Lupi Club, and  more
- Your child's favorite series are here like: Saturday Club, Two Minute Tales, Alphablocks, Numberblocks, Cutie Pugs, Talking Tom and Friends, Baby Shark, Masha and the Bear, Pingu, and much more
SUBSCRIPTION DETAILS:
After an initial 3 days FREE trial,your paid subscription to PlayKids+ will begin. This will give you access to the app's entire library of videos, games, music, and news! 
Here's how it works:
Choose between a monthly or annual subscription plan that fits your preference. 
The subscription is renewed automatically unless the account is deactivated at least 24 hours before the end of the current subscription period. 
You can deactivate your account any time after purchase by accessing your account settings. 
Your annual subscription payment may be refunded and your service canceled if you request it within seven days after purchase.
Your trial period ends when a paid subscription is purchased.
Privacy Policy: https://policies.playkidsapp.com/en/privacy 
Terms of Service: https://policies.playkidsapp.com/en/tos/
Content may vary by country. Log on to https://help.playkids.com/ if you have any questions.</t>
  </si>
  <si>
    <t>com.drycactus.polybridge2</t>
  </si>
  <si>
    <t>Poly Bridge 2</t>
  </si>
  <si>
    <t>New levels, new mechanics, a custom physics engine, and much more! Rediscover your engineering creativity with even more hours of puzzling fun!\nAdrian Talens returns with a new full-length Soundtrack! Relax to the soothing and critically acclaimed music with 13 completely new tracks plus 18 of the original Poly Bridge songs remastered! Enjoy over an hour and a half of the familiar and gentle acoustic guitar rhythms.\nTake on levels with some added cushion and bounce your way to victory with the new Spring material. Now your bridges can be even more flexible!\nWe went above and beyond this time, crafting a custom physics engine optimized and fine-tuned specifically for bridge simulations. Accurate and predictable, it guarantees the same simulation outcome for everyone, keeping the competitive aspect of the game alive!</t>
  </si>
  <si>
    <t>com.MOBGames.PoppyMobileChap1</t>
  </si>
  <si>
    <t>Poppy Playtime Chapter 1</t>
  </si>
  <si>
    <t>You must stay alive in this horror/puzzle adventure. Try to survive the vengeful toys waiting for you in the abandoned toy factory. Use your GrabPack to hack electrical circuits or nab anything from afar. Explore the mysterious facility... and don't get caught.\nWelcome to Playtime Co.!\nPlaytime Co. was once the king of the toy manufacturing industry... until everybody inside of the factory one day disappeared into thin air. Now, years later, you must explore the abandoned factory and uncover the truth.\nThe Toys\nThe toys of Playtime Co. are a lively bunch! From Bot to Huggy, Catbee to Poppy, Playtime does it all! As long as you're at Playtime Co., why not pay the toys a little visit? You might just make a few friends...</t>
  </si>
  <si>
    <t>Pou</t>
  </si>
  <si>
    <t>Think you have what it takes to adopt a POU? How will YOU customize your POU?
Do you have what it takes to take care of your very own alien pet?! Feed it, clean it, play with it and watch it grow up while leveling up and unlocking different wallpapers and outfits to satisfy your unique taste. How will YOU customize your POU?
* Feed and take care of Pou, and watch it grow!
* Play Games in the Game Room and collect Coins!
* Experiment with Potions at the Lab!
* Customize Pou's appearance!
* Try out new Outfits, Hats and Eyeglasses!
* Customize each room's Wallpaper!
* Unlock Achievements and Special items!
* Visit and play with your friends!
* Talk to Pou and listen back!
We're always listening to your suggestions to improve Pou and add new stuff! If you have any issue with the game, just contact us and we will help you! (we can't reply to comments)
http://help.pou.me! :)</t>
  </si>
  <si>
    <t>com.maxmpz.audioplayer.unlock</t>
  </si>
  <si>
    <t>Poweramp Full Version Unlocker</t>
  </si>
  <si>
    <t>Music moves people; it unites us, it allows us to relax, and sometimes, when done right, it can even motivate us to do great things. \nPoweramp does great things. Features like gapless play, an unmatched equalization system, great crossfade, and support for most popular music file format might all make Poweramp the best few $ you have ever spent in your life.\nIf you have not already, try out the free full trial version. The trial version will give you 15 days of the full, uninterrupted, Poweramp experience. That means you get to experience your music like only Poweramp can offer. If you need a few reasons why to buy the full version of Poweramp, here are two good reasons:\n- Get all the future updates for free: Once you purchase Poweramp, all the future updates are free to you as long as you have the Unlocker.\n- Have a dedicated music player: Poweramp is dedicated to being the best music player available, and we will never change from that. Poweramp is focus on doing nothing more than being a great music player. \n==========\nPoweramp F.A.Q. - \nhttp://forum.powerampapp.com/index.php?/topic/1737-faq/\nFull Version/Unlocker/Purchase Issues F.A.Q. - \nhttp://forum.powerampapp.com/index.php?/topic/3851-full-versionunlockerpurchase-issues-faq/</t>
  </si>
  <si>
    <t>org.ppsspp.ppssppgold</t>
  </si>
  <si>
    <t>PPSSPP Gold - PSP emulator</t>
  </si>
  <si>
    <t>Play PSP games on your Android device, at high definition with extra features!\nPPSSPP is the best, original and only PSP emulator for Android. It runs a lot of games, but depending on the power of your device all may not run at full speed. \nBuy this Gold version to support development. There is also a free version.\nNo games are included with this download. Dump your own real PSP games and turn them into .ISO or .CSO files, or simply play free homebrew games, which are available online. Put those in /PSP/GAME on your SD card / USB storage.\nSee http://www.ppsspp.org for more information.</t>
  </si>
  <si>
    <t>com.asa2fly.prepware.airframe</t>
  </si>
  <si>
    <t>Prepware Airframe</t>
  </si>
  <si>
    <t>Comprehensive preparation, study and test tool for the Airframe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test.\nApp features:\n• No internet connection required; app fully installs to your device.\n• More than 1,000 questions included with explanations.\n• Brought to you by a trusted resource in aviation training and publishing, Aviation Supplies &amp; Academics (ASA).</t>
  </si>
  <si>
    <t>com.asa2fly.prepware.powerplant</t>
  </si>
  <si>
    <t>Prepware Powerplant</t>
  </si>
  <si>
    <t>Comprehensive preparation, study and test tool for the Powerplant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test.\nApp features:\n• No internet connection required; app fully installs to your device.\n• More than 1,000 questions included with explanations.\n• Brought to you by a trusted resource in aviation training and publishing, Aviation Supplies &amp; Academics (ASA).</t>
  </si>
  <si>
    <t>com.asa2fly.prepware.remote</t>
  </si>
  <si>
    <t>Prepware Remote Pilot</t>
  </si>
  <si>
    <t>Comprehensive preparation, study and test tool for the Remote Pilot (small Unmanned Aircraft System, sUAS) FAA Knowledge Exam. Nearly 300 sample questions, answers and explanations included, for you to study by subject or with a true-to-form practice test. Compatible with Android phones and tablets, this app provides a mobile solution for pilots and drone operators preparing for their FAA “written” exam. Study by subject, supported with explanations. Take practice tests, and review the graded test.\nOperating a drone for non-hobby operations requires a Remote Pilot Certificate. Applicants must successfully complete the Federal Aviation Administration (FAA) Knowledge Exam to earn the Remote Pilot Certificate with a Small Unmanned Aircraft Systems (sUAS) rating. This app is the key to test success.\nRely on the time-tested and dependable ASA Prepware apps to prepare for your FAA Knowledge Exam. Test material is expertly organized into chapters based on subject matter and includes instructional text and illustrations, multiple-choice questions, answer stems, correct answers, explanations (for correct and incorrect answers), and references for further study. This topical study promotes understanding and aids recall to provide an efficient study guide. \nSubjects covered include Regulations, National Airspace System, Weather, Loading and Performance, and Operations. This app will be particularly helpful for drone operators interested in earning a Remote Pilot certificate, Remote Pilot Aircraft (RPA) applicants, Unmanned Aircraft System (UAS) training programs preparing applicants for FAA Knowledge exams, self-study applicants interested in learning more about commercial unmanned aircraft operations, and existing (manned aircraft) pilots interested in learning more about drone and unmanned aircraft operations who are sharing the National Airspace System.\nASA’s Prepware Remote Pilot app is the best resource for successful test-taking and safe small UAS operations.\nApp features:\n• No internet connection required; app fully installs to your device.\n• Nearly 300 questions included with explanations.\n• Brought to you by a trusted resource in aviation training and publishing, Aviation Supplies &amp; Academics (ASA).</t>
  </si>
  <si>
    <t>Preschool games for toddler 2+</t>
  </si>
  <si>
    <t>- Educational game for toddlers and kids of 2 – 4 years old
- Sort and classify objects by shape, size, color and quantity
- Developed in close cooperation with preschool education experts
About the app:
The app contains free educational games that will help your baby learn more about shapes and colors, quantity and sizes of different objects. The game can be a part of preschool education for young learners.
It is Bimi’s birthday and his friends want to hold a real party. So, we will help them to make all the preparations.
The game is developed to improve the following skills:
- Visual perception;
- Concentration;
- Hand - eye coordination;
- Classifying and sorting;
- Logical thinking.
There are 15 mini-games:
Bus game: Sorting objects and characters by COLOR.
Invitation cards game: Classifying card details by SHAPES.
Picnic game: use memory and logic to find and sort items.
Room decoration game: Classifying by SHAPES.
Cooking game: Sorting by quantity and colors.
Swimming pool game: Sort patches by their SHAPE.
Gifts wrapping game: Sorting gifts to the right box according to its COLOR and PATTERNS.
Cake game: sort fruits by their SIZE.
Feeding game: decide what will the character eat using logical thinking.
Presents opening game: sorting by meaning.
Yard game: find the given shape on the screen and sort it out.
Cleaning game: sort out the items according to their shapes.</t>
  </si>
  <si>
    <t>com.princess.coloringdodo</t>
  </si>
  <si>
    <t>Princess Coloring Book Glitter</t>
  </si>
  <si>
    <t>The most cute and beautiful princesses are waiting for you in princess coloring book for kids game! Creative and color princess with Princess Coloring and Drawing Book Glitter and pop it coloring\nStart drawing coloring pages now! Enjoy the pictures of princesses, mermaids, unicorns and other fairy tale creatures. Coloring book for children help you to relax and feel better. You doesn’t need internet connection to start doodling and painting.\nPrincess Coloring Book Glitter for kids has a large collection of beautiful princess coloring pages for glitter color. Colorize amazing princesses paying attention to every detail. Beautiful princess dress, crowns, hairstyles, stars, hearts and much more!\n- Princess Coloring Book Glitter is the best kids game and princesses coloring book with amazing princess coloring pages for glitter color!\n- Princess Coloring Book Glitter is awesome, beautiful and interesting princess game\n- Princess Coloring Book Glitter includes 50+ princesses coloring pages for glitter color: beautiful princess coloring pages, cartoon princesses coloring book for girls, realistic princess coloring book !\n- Princess Coloring Book Glitter is very easy to use and absolutely FREE!\nfriendly environment for kids.  Each picture in the coloring game has been carefully chosen so every one would like to paint it. Discover wonderful world of magic full of mandalas, unicorns, princesses.\nTry all beautiful princesses coloring pages in Princess Coloring Book Glitter absolutely free:\n- Beautiful, stylish and cute princess coloring pages in Princess Coloring Book Glitter!\n- Popular princesses coloring pages in Princess Coloring Book Glitter!\n- glitter Kawaii princess coloring pages in Princess Coloring Book Glitter!\n- Cartoon princesses coloring book in Princess Coloring Book Glitter!\n- Realistic princess coloring book for adults in Princess Coloring Book Glitter!\n- Beautiful princess dress coloring pages in Princess Coloring Book Glitter!\n- Modern princess coloring book in Princess Coloring Book Glitter!\n- Cute mermaid coloring book in Princess Coloring Book Glitter!\n- Princess with horse coloring book in Princess Coloring Book Glitter!\n- Magic fairy coloring book in Princess Coloring Book Glitter!\n- Princess with unicorn coloring book in Princess Coloring Book Glitter!\n- Stylish girls coloring book in Princess Coloring Book Glitter!\n- Cute animal coloring book in Princess Coloring Book Glitter!\n- Hearts, stars, dresses, cartoons, prince with princess and other beautiful girls coloring pages!\nFeatures of Princess Coloring and Drawing Book Glitter :\n⭐ 60+ amazing princess coloring pages for glitter color!\n⭐ you get 3 categories on one game color with glow , amazing fireworks and coloring book\n⭐ Amazing glitter color and beautiful color pallets! Sparkle princesses!\n⭐ Princess game is very easy to use and completely FREE!\n⭐ Princess Coloring Book Glitter have a beautiful and easy app design!\nPrincess Coloring and Drawing Book Glitter is perfect app for everyone who loves princess games .</t>
  </si>
  <si>
    <t>com.fulldive.extension.fullroid.pro</t>
  </si>
  <si>
    <t>Pro Emulator for Game Consoles</t>
  </si>
  <si>
    <t>Wize Pro Emulator: Pro version of Emulator for Games. It's designed to work on a wide range of devices, from phones to TVs, and to provide the best user experience on Android.\nKeep in mind not every device can emulate every console. A very powerful one is required for more recent systems.\nHighlights:\n• Automatically save and restore game states\n• Quick save/load with slots\n• Lightning-fast emulation saves your device battery\n• Very high game compatibility. Run nearly all games without a problem\n• Link cable emulation either on the same device or across devices over Bluetooth or Wi-Fi\n• Gyroscope/tilt/solar sensor and rumble emulation\n• High-level BIOS emulation. No BIOS file needed\n• ROMs scanning and indexing\n• Support for IPS/UPS zipped ROM patching\n• Optimized touch controls customization (size and position)\n• OpenGL rendering backend, as well as normal rendering on devices without a GPU\n• Cool video filters through the support of GLSL shaders\n• Fast-forward to skip long stories, as well as slow down games to get past a level you cannot in normal speed\n• On-screen keypad (multi-touch requires Android 2.0 or later), as well as shortcut buttons such as load/save\n• A very powerful screen layout editor, with which you can define the position and size for each of the on-screen controls, as well as for the game video.\n• External controllers support, such as the MOGA controllers\n• Tilt to stick support\n• Clean &amp; simple yet well-designed user interface. Seamlessly integrated with the latest Android\n• Create and switch to different key-mapping profiles.\n• Create shortcuts to easily launch your favorite games from your desktop.\n• Fast-forward support\n• Local multiplayer (connect multiple gamepads to the same device)\n• Cloud save sync\n• Display simulation (LCD/CRT)\nIntroducing our advanced emulator software that enables you to relive the classic gaming experience of a popular retro console on your mobile device. Our emulator accurately replicates the features of the original system, giving you access to a vast collection of timeless games.\nHowever, it's important to note that using our emulator to play games that you don't own or have not obtained through legal means could violate copyright laws. Therefore, we strongly discourage any illegal activity and will not support the use of our software for such purposes.\nInstead, our emulator is intended for individuals who own physical copies of retro games and want to enjoy them on modern hardware. With our software, you can conveniently play your favorite classic games on your computer or mobile device, with outstanding visuals and seamless gameplay.\nAdditionally, for those who prefer digital copies, there are legitimate ways to acquire them through various online services. Our emulator is fully compatible with legally obtained digital copies, offering an authentic gaming experience that will please any fan of retro games.\nWhen using our emulator, please ensure that you are not violating any laws or copyrights. Always make sure that you own a legitimate copy of any game you want to play, and only use our software for legal purposes. Relive the nostalgia of the retro gaming era with our high-quality emulator software today!</t>
  </si>
  <si>
    <t>com.prodigygame.prodigy</t>
  </si>
  <si>
    <t>Prodigy Math: Kids Game</t>
  </si>
  <si>
    <t>Math practice used to be a struggle — but not anymore. Prodigy is a math game that’s loved by over a million teachers and 50 million students around the world, is using game-based learning to transform education. \nProdigy delivers a unique learning experience through an interactive math game where success depends on correctly answering skill-building math questions. Players can earn rewards, go on quests and play with friends — all while learning new skills! \nAnd the best part? All of our educational content is engaging, effective and completely zero cost. \nWe know that every student faces unique challenges when it comes to math learning. That’s why: \n• Content is tailored to every player’s strengths and weaknesses \n• Math questions are fully aligned with state-level curricula, including Common Core and TEKS, so Prodigy is always connected to the classroom. \n• 1,400 available skills give students the chance to learn more and keep growing. \nFor a full list of the skills Prodigy supports, visit prodigygame.com/math/skills. \nAre you a parent? Connect a free parent account today to: \n•See what math practice your child is working on \n•Monitor your child’s understanding and progress \n•Set goals and give reward to encourage even more math practice! \nTo sign up for your free parent account, visit prodigygame.com. \n&gt;&gt;Want your child to learn more?&lt;&lt; \nYou can use Prodigy to turn playtime into education time. Premium members level up faster, spend more time answering math questions and get exclusive access to pets, member-only game areas and extra rewards. To sign up today, visit prodigygame.com/membership. \nDon’t want a membership just yet? All of our educational content is zero cost and always will be. \nTo learn more about Prodigy and to get started, visit www.prodigygame.com. \nOne of the American Association of School Librarians’ Best Websites for Teaching and Learning 2018 \nA 2018 Top Pick for Learning from Common Sense Education \niKeepSafe FERPA Certification \niKeepSafe COPPA Safe Harbor Certification</t>
  </si>
  <si>
    <t>com.rvappstudios.jigsaw.puzzles.kids</t>
  </si>
  <si>
    <t>Puzzle Kids: Jigsaw Puzzles</t>
  </si>
  <si>
    <t>What’s the best way to build your child’s logic skills and help them recognize shapes and patterns? By playing the colorful and completely free educational app Puzzle Kids - Jigsaw Puzzles\nPuzzle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games!\nPuzzle Kids is completely free from third party ads and in-app purchases. It‘s a free, full featured download that‘s ready to entertain and educate your kids!\nPuzzle Kids - Jigsaw Puzzles includes the following games:\n1. Shape Matching – Objects appear on the screen along with empty outlines just above. Children can drag the objects onto the outlines to make matches and complete the puzzle. \n2. Object Builder – A shape is shown above with a series of pieces scattered below. Kids must match individual shapes and drag them to fit into the larger picture to reveal a fun image.\n3. Guess the Object – A mystery object has appeared! Help your child guess the picture using as few clues as possible. Drag colored shapes to the outline for hints.\n4. Jigsaw Puzzles – Arrange more complex shapes to complete a larger image. Several jigsaw options are available to parents to help customize the number of pieces and difficulty of the puzzles.\nFeatures:\n- Challenge problem solving and logic skills with four unique mini-games\n- Colorful interface to help kids manipulate on-screen objects\n- Helps improve concentration and cognitive skills\n- Earn stickers and toys as rewards\n- Completely free to download with no third party ads or in-app purchases!\nPuzzle Kids - Jigsaw Puzzles is designed for kids and parents to have fun together. It‘s a clever and colorful learning experience the entire family will enjoy, and best of all, it‘s free! Download now and see just how much your child can learn.</t>
  </si>
  <si>
    <t>com.qianfan.aihomework</t>
  </si>
  <si>
    <t>Question.AI - Chatbot&amp;Math AI</t>
  </si>
  <si>
    <t>Your Ultimate AI Chatbot Assistant! \nExperience the future of communication with Question.AI, the ultimate AI chatbot app that's revolutionizing the way you gather information, social communicate, study, work and stay informed across various facts of life. Whether you're a student, a professional at work, an inquisitive mind, or a business enthusiast, our app is designed to make your life easier, smarter, and more efficient in any context. \n🌟【Key Features】 🌟 \n- 🔹Simplicity at its Best: Seeking answers has never been easier. Just ask your questions, and our intuitive AI will promptly provide you with accurate responses. No need for complex commands or jargon - it's like having a knowledgeable friend by your side 24/7. \n-🔹 Adaptable Across Occasions: Question.AI is your versatile companion across various occasions, whether it's for studying, working, managing your business, or simply enhancing your daily life. We're here to assist you in every scenario. \n- 🔹Your Personal Assistant: From quick facts to in-depth research, Question.AI is your personal assistant ready to assist you. Whether you seek social advice for daily life or yearn to explore mysterious and uncharted territories, we are here to engage, assist, and enrich your interactions. \n- 🔹Global Connectivity: Break language barriers effortlessly. With the ability to translate into 140+ languages, Question.AI ensures you can communicate and connect with individuals from all around the world. Expand your horizons and broaden your perspectives with ease. \n- 🔹Work Wizardry: Boost your productivity and creativity with AI's assistance. Whether you're crafting an email, composing a report, or writing creatively, our app's intelligent writing feature offers insightful recommendations to make your content shine. \n-🔹Study Partner: Experience the power of AI as your personal teacher. Learning has never been more accessible and tailored to your needs. We helps you acquire new knowledge, improve your skills, and answer all your confusion. It adapts to your pace, ensuring the best learning experience. \n-🔹Always By Your Side: With AI, companionship knows no boundaries. Available 24/7, we are your constant, dependable companion, ready to lend an ear, offer insights, or simply be there for you whenever you need it. \n⭐ 【Why Choose Question.AI?】 ⭐ \nWith a commitment to excellence and user satisfaction, Question.AI stands out as the ultimate AI chatbot app: \n- ✅User-Friendly: Our user-centric design prioritizes simplicity and accessibility, ensuring a seamless experience for users of all ages. \n- ✅Instant Insights: Get answers in real-time, allowing you to make informed decisions and impress others with your newfound knowledge. \n- ✅Trusted Accuracy: Our AI's responses are backed by robust algorithms, ensuring that the information you receive is reliable and up-to-date. \n-✅ Unleash Creativity: Elevate your writing and communication skills with AI-powered suggestions that refine and elevate your content. \nReady to embark on a journey of knowledge and connection? Download Question.AI now and experience the future of communication in the palm of your hand. Get started today! \n✉️Contact Us： \nEmail:feedback@questionai.net Official Website:www.questionai.com Instagram:@question.ai_app YouTube:@QuestionAI-Official Facebook:bit.ly/QuestionAI_FB TikTok:@question.ai_app Discord:bit.ly/QuestionAI_DC Messenger Group:https://m.me/j/AbaNe6U1Rhv5NAiL/</t>
  </si>
  <si>
    <t>hardman.bret.quickbend.pro</t>
  </si>
  <si>
    <t>QuickBend: Conduit Bending</t>
  </si>
  <si>
    <t>QuickBend is the quickest and most accurate conduit bending calculator app.\nQuickBend is an advanced conduit bending calculator that was created to be fast and accurate while being visually appealing, innovative, and intuitive. Offering you the most accurate measurements using the centerline radius algorithm based upon the bender that you're using. \nEasily select between different types of benders and choose the size of the shoe and conduit type that you're using. The last bender that you selected will be the bender that appears when you open the app up again. See and edit your bender's information (Centerline Radius, Deduct, Gain, Setback, Travel, and Radius Adjustment) within the 'Bender Specs' section. \nBends also include data management, which will save the last values that you've entered into the app.\nQuickBend supports the following bends.\n• Offset\n• Rolling Offset\n• Matching Bends Offset\n• Matching Centers Offset\n• Parallel Offset\n• Three-Point Saddle\n• Four-Point Saddle\n• 90\n• QuickKick\n• Kick With 90\n• Matching Bend Kick\n• Matching Center Kick\n• Parallel Kick\n• Parallel Kick Forward\n• Compound 90 - Circle Obstruction\n• Compound 90 - Rectangle Obstruction\n• Compound 90 - Square Obstruction\n• Segmented 90\nQuickBend Benders\n• Cosecant (Okay. it's not a bender, however; if you prefer the standard multiplier method with no radius. It's available.)\n• Current Tools: 750/751\n• Current Tools: 77\n• Current Tools: 747\n• Gardner Bender: Big Ben\n• Gardner Bender: Sidewinder\n• Gardner Bender: Electric Sidewinder\n• Gardner Bender: B2000 Cyclone\n• Gardner Bender: Ultra Eegor\n• Gardner Bender: B300 Series\n• Greenlee: Hand Benders\n• Greenlee: 1800/1801\n• Greenlee: 1818\n• Greenlee: 555\n• Greenlee: 854DX\n• Greenlee: 855GX\n• Greenlee: 881\n• Greenlee: 882\n• Greenlee: 884/885\n• Ideal: Hand Benders\n• Klein: Hand Benders\n• Milwaukee: Hand Benders\nQuickBend Multiple Bends\n• Layout multiple bends on a single stick of conduit.\n• Offset to Obstruction\n• Offset from Obstruction\n• Matching Offset to Obstruction\n• Matching Offset from Obstruction\n• Three Point Saddle\n• Four Point Saddle\n• 90˚ Bend, Kick\n• Kick with 90\n• Place a cut mark for those rare occasions that you need to cut and thread the conduit before bending.\n• Flip bends around.\n• Graphic representation of where the bend/cut will layout on a stick of conduit.\n• Bend layouts are based on your benders centerline radius, deduct, and gain.\n• Toggle 'Measure to Center' to help line up conduits when working on raceways with multiple conduit sizes.\nQuickBend also includes a protractor level which is easily accessible and can be Zeroed by a simple tap.\nQuickBend allows you to pick between either form of measurements, imperial (inches) or metric (cm).\nQuickBend's QuickCheck indicates if bends are impossible by a subtle change of turning the measurements and text red.\nQuickBend's centerline radius algorithm is especially useful when bending conduit that is larger than 1 inch and bends that exceed 30 degrees.</t>
  </si>
  <si>
    <t>com.easygames.race</t>
  </si>
  <si>
    <t>Race Master 3D - Car Racing</t>
  </si>
  <si>
    <t>🏎️  Race Master 3D – Fast, furious and super-fun racing  \nKeep your finger to the floor and be ready for absolutely anything in this ridiculously entertaining mobile racing game where you really never know what’s around the next corner. Fine tune your ride, keep your foot on the gas, dodge the endlessly varied obstacles, and try to keep out the way of your equally manic rivals in super-fast, super-exciting, psychedelic races that always offer something new and unexpected. Feel the need for speed? \n&lt;i&gt;You’ll get speed, drama, awesome cars and a whole lot more in this addictive casual driving game that’s as intuitive as it is outrageous.&lt;/i&gt;\n🏁 TO GET YOUR PULSE RACING… 🏁 \n🥇 Hard to keep track: 33 unique levels with a huge range of different surfaces and obstacles to race over and around at breakneck speed. Plus 8 different bosses in specially tricked out cars ready to make your ride even more hair-raising.\n🥇Racing all over the world: 7 different locations with different track characteristics and richly detailed backdrops, decorated with ramps and tunnels with 14 different neon illumination designs, ensuring there’s always something to look at out the window.\n🥇What’s in your garage? 7 classic sports cars to collect and customize as you race through the levels in the game. Place high in every race to earn more cash, tune your car’s engine for ultimate speed, acceleration and handling, add exciting accessories and choose between 15 different paint jobs to really pimp your ride.\n🥇 Hear me roar: who needs music when you have the roar of high-performance engines, the screech of tires and the crunch of colliding metal? Enjoy the rich sound world of Race Master 3D alongside simple but striking graphics and spectacular crash effects that’ll shake your bones every time you come spinning off the track or grind to a thudding halt.\n🔥 THE ULTIMATE POCKET RACER… 🔥\nLooking for a racing game that’s easy to play, provides a real driving challenge, and offers excitement and endless variation, cools cars and dangerous rivals, all in fast and furious races that can be run in a matter of minutes? \nKeep Race Master 3D in your pocket and you’ll have instant access to awesome driving thrills anytime, any place and anywhere, trying again and again to reach the podium despite a series of increasingly surreal and testing obstacles that come rushing at you down the track in a crazy, colorful whirl.\n&lt;u&gt;Download now to find out if you can be the master of the track in the wackiest, wildest, winningest mobile racing game available.&lt;/u&gt;\nPrivacy Policy: https://say.games/privacy-policy\nTerms of Use: https://say.games/terms-of-use</t>
  </si>
  <si>
    <t>com.radarx.stormmapping.stormmapping</t>
  </si>
  <si>
    <t>RadarOmega</t>
  </si>
  <si>
    <t>Welcome to RadarOmega, the next-generation weather app that takes high-resolution weather data to a whole new level. More than just radar, RadarOmega provides unique data solutions for all types of weather data that is customizable depending on your needs, whether that's before, during, or after the storm.\nDedicated to providing solutions to our industry, RadarOmega created an exclusive network of weather stations featuring live video and sensor data called cyclonePORT. RadarOmega and cyclonePORT work closely with universities, emergency managers, broadcast meteorologists, and more to provide solutions for relaying critical weather information when life-threatening weather situations are imminent.\nRadarOmega provides high resolution radar data for the United States, Canada, Germany, Australia, and South Korea.\nBase Application Features:\n-High-Resolution Single Site Radar Data\n-30 Frame Animations for Radar\n-7 Day Radar History with 30 frames\n-Lightning Detection/Animation\n-24 Hour Storm Reports\n-SPC Convective Outlooks, Watches, &amp; Mesoscale Discussions\n-NHC Tropical Weather Outlooks, Discussions, Active Tropical Cyclone &amp; Hurricane Hunter Tracking\n-WPC Excessive Rainfall Outlooks\n-CPC Temperature &amp; Precipitation Outlooks\n-Fire Weather Outlooks &amp; Weekly Drought Monitor\n-WPC Winter Weather Forecasts &amp; Winter Storm Severity Index\n-METARS Data Layer\n-Real-Time NWS Storm-Based Warnings\n-Non-Precip Watches/Warnings for USA\n-Flash animation and in-app sound alerts for Severe, Tropical, and Winter Alerts\n-WPC Surface Analysis\n-Buoy Data &amp; Tidal Forecast Charts\n-NEXRAD Hail History\n-Spotter Network Locations\n-Map Type Customization\n-Detailed City &amp; Road Network\n-15 Custom Locations with a RadarOmega Account\n-Drawing, Data Viewer, and Distance Tools\n-Share GIF and Videos of Radar Animations\n-Day/Night Layer\n-Access to cyclonePORT network\nIf you want additional data, we do offer subscription packages. Information on our subscriptions can also be found on our website (http://radaromega.com ) and inside the RadarOmega app.\nSubscriptions:\nDesktop Access is only available to all RadarOmega Subscribers through https://radaromega.com .\nGamma\n-Hi-Resolution Satellite Data\n-Lightning Detection/Animation, METARS, &amp; GLM for Mesoscale &amp; Storm-Based Satellite Sectors\n-National Digital Forecast Database\n-Storm Track Drawing Tool\n-Access to Project MesoVort\n-75 Frame Animations for Radar/Satellite\n-Dual View for Radar with 30 Frames\n-Smoothing for Radar/Satellite\n-30 Day Radar History with 75 Frames\n-6 Month Storm Report Archive\n-3D Radar/Satellite\n-Upload 3 Custom Color Tables\n-30 Custom Locations with Icon Upload\n-2 Custom Location Lists\nBeta\nEverything in Gamma PLUS\n-MRMS Data\n-150 Frame Animations for Radar/Satellite/MRMS\n-Dual View for Radar/Satellite with 50 Frames\n-Smoothing for MRMS\n-90 Day Radar History with 150 Frames\n-5 Year Storm Report Archive\n-3D MRMS\n-Upload 8 Custom Color Tables\n-75 Custom Locations with Icon Upload\n-5 Custom Location Lists\nAlpha\nEverything in Beta PLUS\n-NEW Volumetric Radar\n-Model Data with Contours for HRRR, NAM3KM, NAM12KM, RAP, GFS, ECMWF, HWRF, &amp; HMON\n-250 Frame Animations for Radar/Satellite/MRMS\n-Dual View for Radar/Satellite with 100 Frames\n-Quad View for Radar/Satellite on Tablet and Desktop with 50 Frames\n-Smoothing for Models\n-90 Day Radar History with 250 Frames\n-10 Year Storm Report Archive\n-3D Models\n-Upload 30 Custom Color Tables\n-150 Custom Locations with Icon Upload\n-10 Custom Location Lists\n-1 Site Lightning Monitoring with Custom Range Zones\nSubscriptions are maintained through the Google Play Store. We will work with our customers however, refunds must be done through the Google Play Store. Please be sure to reach out to our support team if you have any problems, questions, or concerns.\nFor Support- You can create a ticket and we will resolve it as soon as possible: https://radaromegawx.supportbee.io/portal/sign_in\nSee our Terms of Service below: https://www.radaromega.com/terms.php</t>
  </si>
  <si>
    <t>com.basevelocity.radarscope</t>
  </si>
  <si>
    <t>RadarScope</t>
  </si>
  <si>
    <t>RadarScope is a specialized display utility for weather enthusiasts and meteorologists that allows you view NEXRAD Level 3 and Super-Resolution radar data along with Tornado, Severe Thunderstorm, Flash Flood and Special Marine Warnings, and predicted storm tracks issued by the U.S. National Weather Service. It can display the latest reflectivity, velocity, dual-polarization, and other products from any NEXRAD or TDWR radar site in the United States, Guam, Puerto Rico, Korea, and Okinawa, as well as data from Environment Canada and Australian Bureau of Meteorology radars. These aren't smoothed images, this is native radar data rendered in its original radial format for a high level of detail. \nWhether you are scanning reflectivity for a mesocyclone's tell-tale hook echo, trying to pinpoint the landfall of a hurricane's eye wall, or looking for small features like velocity couplets in the storm relative radial velocity product, RadarScope gives you the power to view true radial weather radar data.\nRadarScope displays tornado, severe thunderstorm, flash flood, and special marine warnings issued by the U.S. National Weather Service. You can browse the list of active warnings, select a warning to view the details, and even zoom to the selected warning on the map.\nPinch or stretch to zoom in and out. Drag your finger around the map to scroll. Tap the radar sweep button in the toolbar to switch radars. Select one of the 289 different radars in the United States, Canada, Australia, Korea, Puerto Rico, Guam, or Okinawa.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\nMeanwhile, RadarScope will retrieve and display updated data automatically and intelligently (approximately every 2 to 10 minutes, depending on the radar scan strategy). \nYou can display data from NOAA's public access web site, our optional WDT feed (the default), or your AllisonHouse subscriber account. Spotter Network members can report their location and view the locations of other spotters.\nYou can display radar data from our servers, NOAA's public access web site, or your Allison House subscriber account. Spotter Network members can report their location and view the locations of other spotters.\nRadarScope Pro is an optional auto-renewing subscription with two different tiers to choose from.\nRadarScope Pro Tier One is an annual subscription that provides access to real-time lightning data in the U.S. and Canada that animates along with the radar loop and up to 30 frames of radar data, including extended loops of super-resolution data. Tier One subscribers can also access a data interrogation tool to quickly determine data values for specific radar pixels and an optional dual-pane mode for viewing two radar products side-by-side.\nRadarScope Pro Tier Two is an annual or monthly subscription that combines all the features in Tier One with more advanced features, including SPC outlooks, local storm reports, hail size and probability contours, and azimuthal shear contours in the U.S., a 30-day archive of all radar products, and the ability to use subscription features across multiple platforms.\nIf you choose to buy the RadarScope Pro subscription, it will be charged to your Google Play account. Subscriptions renew automatically, and you're charged at the beginning of each subscription period. Subscriptions may be managed and auto-renewal disabled via your Google Play app after the purchase.\nRadarScope for Android includes RadarScope for Wear OS devices. The Wear app does not support Pro Tier One or Tier Two features.\nDTN is committed to safeguarding your privacy online. Our privacy policy is available for review at: https://www.dtn.com/privacy-policy/\nPlease visit our web site for more information.</t>
  </si>
  <si>
    <t>com.infinity.railways</t>
  </si>
  <si>
    <t>Railways - Train Simulator</t>
  </si>
  <si>
    <t>Do you have a refined taste for train simulator games? Railways is a simulation game where you have trains, passengers and railways. Your goal is to manage the trains strategically between the tracks, picking up the passengers and preventing crashes. Your mission is complete when you collect all the passengers. \nMind the gap and start managing your railways through this strategic journey!\nTo manage the trains in the simulator like a master, you have to learn how to:\n- Stop a train for a limited time with a single tap;\n- Drag the train to create a new track;\n- Automatically pick up nearby passengers and fill the trains; \n- Avoid running over passengers when changing the route;\n- Prevent crashes between trains.\nRailways features minimalist and artistic elements merged in an immersive experience where the perks of a train trip are emphasized: astonishing landscapes observed at slow pace. Each level will bring a new challenge to the track, more chaos and of course clever moves from your side. All aboard! This train is ready to depart!\nThis new game by Infinity Games is a magnificent train simulator where patience is a virtue. In order to succeed, you need to wait for the right moment and use your train management skills to drag the trains from one railway to another. You know that you will lose if the trains collide but you also know that you have all the time in the world to make a smart move. Furthermore, you can also stop the trains for a while. \nDo you like our work? Follow our track:\nFacebook: https://www.facebook.com/infinitygamespage\nInstagram: 8infinitygames (https://www.instagram.com/8infinitygames/)</t>
  </si>
  <si>
    <t>com.reddit.frontpage</t>
  </si>
  <si>
    <t>Reddit</t>
  </si>
  <si>
    <t>Welcome to Reddit, the heart of the internet.\nReddit is a social media platform with something for everyone: trending topics, diverse anonymous conversations, fun content an engaging community for every interest, and comment threads.\nRedditors have authentic and interesting conversations around all sorts of interesting and funny content. You’ll find gaming communities, insightful bloggers, meme-makers, anonymous posts, expert opinions, passionate TV fandoms, travel enthusiasts, support groups, AI forums, news junkies, artists, the latest celeb gossip, and creators of all types. Start exploring and find your forum, where you’ll meet like-minded people!\nReddit has over 100,000 online communities (forums where members post and comment anonymously) dedicated to specific topics. Some of the most popular communities are:\n■ r/AskReddit, where users can ask and answer questions on the largest Q&amp;A forum\n■ r/funny, which is full of humorous content, jokes, puns, and hilarious memes\n■ r/science, for scientific discussions and breaking news from the science community\n■ r/gifs, where you can find your favorite gif  (and tons of funny gifs) and share it to make your friend laugh\nOn Reddit you’ll find:\n■ Thousands of community groups, interesting people and bloggers sharing a wealth of original content.\nBreaking news, leaked gossip , entertainment news, social media trends, sports highlights, TV fan theories, technology forums, open AI discussions, pop culture debates and personalized content, there's a community for everyone.\n■ Loads of laughs\nFind popular memes, oddly satisfying videos, funny cat videos, and more to help you lose track of time.\n■ AMAs, or "Ask Me Anything" - unfiltered Q&amp;A sessions with celebrities, politicians, and experts who join to answer questions honestly.\nCelebrities, politicians, and experts answer questions from users. \n■ The best discussions on any topic\nReddit’s discussion threads are where community members jump in with humor and insights for conversations about anything; pop culture, sports, entertainment, leaked news, gossip or career or financial advice.\n■ Get answers to anonymous questions \nAsk communities anything you want. Ask questions on relationships, mental health, parenting, career help, fitness plans, and more. Reddit's hive mind is the most helpful Q&amp;A community, with all questions being answered right away!\n■ Anonymous profiles so you can be YOURSELF\nConnect with people about any topic, join interactive community groups or threads, and chat with other redditors, all anonymously. Don’t be afraid to release your voice and debate people from all over the world!\nVoting and Karma:\nInstead of likes and hearts, Reddit’s social network runs on upvotes or downvotes. Voting on posts and comments increase or decrease the creator’s karma, and helps popular and relevant posts rise to the top, while filtering out low-quality or irrelevant posts.\nWhile karma doesn't directly impact your ability to use Reddit, more karma can increase posts’ visibility and help you get noticed. Some communities require karma to post or comment, which helps maintain content quality and community standards.\nJoin the largest social media platform and discover everything that piques your interest!\nReddit Premium:\nPurchase Reddit Premium to enjoy an ads-free experience and access to premium avatar gear, r/lounge, custom app icons, and more.\nPayment will be charged on a recurring monthly or annual basis to your Google Play account. Your monthly or annual Premium subscription will automatically renew unless you cancel at least 24 hours before your subscription ends. Cancel anytime in your device’s Account Settings. No partial refunds.\nPrivacy Policy: https://www.redditinc.com/policies/privacy-policy  \nUser Agreement: https://www.redditinc.com/policies/user-agreement  \nContent Policy: https://www.redditinc.com/policies/content-policy \nIf you have any problems with the app, get support at RedditHelp.com</t>
  </si>
  <si>
    <t>it.rortos.realflightsimulator</t>
  </si>
  <si>
    <t>RFS - Real Flight Simulator</t>
  </si>
  <si>
    <t>*** Special discounted Price! ***\nExperience the World of Aviation on Your Mobile Device!\nImmerse yourself in the captivating world of aviation where cutting edge technology allows you to experience the thrill and challenges of piloting an aircraft from the comfort of your mobile device.\nFly Now, Anywhere in the World! \nLearn to take off, land, and complete full flights. Explore iconic aircraft with 3D live cockpits, visit 30 HD airports, and take off and land from 500 SD airports. Personalize instruments, use automatic flight plans, and experience the finest detail worldwide. Try our tutorials to master your skills! \nManual/Tutorial: wiki.realflightsimulator.org/wiki\nDo you want to unlock all Real Flight Simulator features? Choose the subscription that fits your needs between our monthly, six month or yearly subscription!\nThen just Buckle Up and Become a Real Pilot! You will enjoy: \n-50+ airplane models with detailed 3D cockpits, working parts, and lights. Experience real-life pilot systems and instruments. New models coming soon!\n-300+ HD airports with 3D buildings, vehicles, taxiways, and procedures. More on the way!\n-Real-time flights with real-time weather. 40k real-time flights daily and real-time traffic at major global airports.\n-Detailed checklists for takeoff and landing to immerse yourself in the pilot's experience.\n-Access various ground systems upon landing, including passenger vehicles, refueling, and emergency services.\n-Customisation of flight’s weather, failures and much more with the Advanced Flight Plan. Share your plan with colleagues for a connected experience.\n-Autopilot activation for multitasking, and Automatic Landing System for long-haul flights.\n-Realistic satellite terrains and precise height maps to explore the world.\nEngage with a Global Community in Multiplayer Mode \n-Join hundreds of other pilots and fly together in any part of the world. \n-Chat with fellow multiplayer pilots, participate in weekly community events, and join virtual airlines to become the VA with the highest Flight Points. \nATC Mode: Become an Air Traffic Controller \n-Air Traffic Control (ATC) game mode: Organize aircraft traffic, give instructions, and guide pilots to fly safely and efficiently. \n-Enjoy interactive multi-voice ATC procedures and communications, and explore all the frequencies available in RFS.\nCreate and Share Your Aviation Passion \n-Design your own airplane liveries and share them with players around the world. \n-Model your favorite HD airport, and watch as other pilots take off from it. \n-Become a plane spotter. Explore various in-game cameras to capture your favorite planes. Experience the romance of city lights as you soar through nighttime skies, and be captivated by the ethereal play of light and clouds during sunrise and sunset. Share your aviation masterpieces on our official social media channels.\n-Join the growing Real Flight Simulator community, discover new flight routes, and interact with an ever-expanding group of aviation enthusiasts.\nInternet Connection Required to provide the full scope of aviation experiences.\nGet Ready to Soar the Skies.\nBuckle up, get ready, and become a Real Pilot in RFS!\n \nSupport: rfs@rortos.com</t>
  </si>
  <si>
    <t>Roblox</t>
  </si>
  <si>
    <t>Roblox is the ultimate virtual universe that lets you create, share experiences with friends, and be anything you can imagine. Join millions of people and discover an infinite variety of immersive experiences created by a global community!
Already have an account? Log in with your existing Roblox account and explore the infinite metaverse of Roblox.
MILLIONS OF EXPERIENCES
In the mood for an epic adventure? Want to compete against rivals worldwide? Or do you just want to hang out and chat with your friends online? A growing library of experiences created by the community means there’s always something new and exciting for you every day.
EXPLORE TOGETHER ANYTIME, ANYWHERE
Take the fun on the go. Roblox features full cross-platform support, meaning you can join your friends and millions of other people on their computers, mobile devices, Xbox One, or VR headsets.
BE ANYTHING YOU CAN IMAGINE
Be creative and show off your unique style! Customize your avatar with tons of hats, shirts, faces, gear, and more. With an ever-expanding catalog of items, there’s no limit to the looks you can create.
CHAT WITH FRIENDS
Hang out with friends around the world using chat features, private messages, and groups!
CREATE YOUR OWN EXPERIENCES: https://www.roblox.com/develop
SUPPORT: https://help.roblox.com
CONTACT: https://corp.roblox.com/contact/
PRIVACY POLICY: https://www.roblox.com/info/privacy
PARENT’S GUIDE: https://corp.roblox.com/parents/
TERMS OF USE: https://www.roblox.com/info/terms
PLEASE NOTE: A network connection is required to join. Roblox works best over Wi-Fi.</t>
  </si>
  <si>
    <t>air.com.rosettastone.mobile.CoursePlayer</t>
  </si>
  <si>
    <t>Rosetta Stone: Learn, Practice</t>
  </si>
  <si>
    <t>&lt;u&gt;Why the Rosetta Stone app? &lt;/u&gt;\nBecause the best way to learn a new language is to surround yourself with it, and our language learning app does just that. Rosetta Stone’s Dynamic Immersion® method uses interactive and contextual language lessons blended with Extended Learning features. Everything you need is literally at your fingertips–any time, anywhere, any device; online or off and completely ad-free.\n&lt;u&gt;RECENT AWARDS&lt;/u&gt;\n• 2019 PCMag Editors’ Choice\n• 2019 Tabby Awards Winner\n• 2019 Best Mobile App Awards: Best Designed App and Best Overall App\nFor the first time, we’re offering every one of our languages under one subscription. Flip between languages as often as you’d like and enjoy the freedom to get seriously curious. To access all languages, simply select Unlimited Languages when you subscribe.\nPractice and learn to speak Spanish, French, German, Italian, English, Japanese, Korean, Chinese, Arabic, Portuguese, Russian, Dutch, Filipino, Greek, Hebrew, Hindi, Irish, Persian, Polish, Swedish, Turkish, Vietnamese, and more!\n\n&lt;u&gt;Rosetta Stone helps you speak confidently.&lt;/u&gt;\nWith a variety of speaking-focused lessons and features, instantaneous pronunciation feedback with TruAccent, a track record of getting people speaking any language confidently and a near-five star rating in the app store, the award-winning Rosetta Stone mobile app is the best way to learn and speak new languages.\nWhat you want to learn, first.\nLet us know why you're learning a new language and we'll create a game plan with curated content and helpful lesson reminders to help you stay on track in your learning journey**.\nFits any schedule.\nTake a 10-minute lesson anywhere, study online or off.\nNever leaves your side.\nPractice languages here, there, and everywhere. Learn to speak English, Spanish, Chinese, Japanese or any language you want.\nDon’t get lost in translation.\nTouch and hold anything from your Core Lessons to reveal its translation*.\nSpeak confidently.\nTruAccent® technology provides real-time pronunciation feedback and helps you speak confidently.\nGo beyond memorization.\nLearn in context using our Dynamic Immersion® method.\n\n&lt;u&gt;Extended Language Learning Features&lt;/u&gt;\nSay it like a local.\nImprove pronunciation and practice speaking by reading aloud while listening to native speakers with stories and useful conversations.\nAlways know what to say.\nGet easy-to-understand greetings, phrases, expressions,  daily conversations and more with Phrasebook*.\nTrain your ear.\nTake a break from the screen by listening to Audio Companion® lessons.\n\n&lt;u&gt;Select a language learning subscription: &lt;/u&gt;\nChoose from 3 and 12-month subscriptions—as well as a Lifetime option. No translators, grammar books or dictionary needed! \n\n&lt;u&gt;Available Languages:&lt;/u&gt;\nSpanish (Latin American or Spain)\nFrench \nGerman\nItalian\nEnglish (American or British)\nJapanese \nKorean\nChinese (Mandarin)\nArabic \nPortuguese (Brazil)\nRussian\nDutch\nFilipino (Tagalog)\nGreek\nHebrew\nHindi\nIrish\nPersian (Farsi)\nPolish\nSwedish\nTurkish\nVietnamese\n&lt;u&gt;Enterprise and Education Learners&lt;/u&gt;\nUnlimited use of Rosetta Stone's mobile app is available for existing Enterprise and Education Learners. Features may vary for Enterprise and Education Learners.\n\n*Available with select languages on the Rosetta Stone: Learn Languages app.\n**Your Plan languages offered for Android are English, French, Italian, German, and Spanish.</t>
  </si>
  <si>
    <t>com.watchfacestudio.s4uassen</t>
  </si>
  <si>
    <t>S4U Assen - Hybrid watch face</t>
  </si>
  <si>
    <t>Enhance your Wear OS experience with the S4U Assen. A realistic analog watch face with an additional LCD screen to display some useful information. You can customize the colors, hands and have the option to set additional complications.\nHighlights:\n- Realistic hybrid dial (digital and analog design elements combined).\n- Color customization (13 LCD colors and 10 index colors).\n- 2 custom complications (for user-defined data).\n- 5 custom shortcuts to access your favorite widget\n- 4 custom clock hands\n- 2 custom small hands\n- 3 AOD brightness levels\n- Watch face displays time, steps, heart rate, day of the week, day of the month, number of unread messages + 2 custom complications\n***\nIMPORTANT!\nThis is a Wear OS Watch Face app. Its supporting only smartwatch devices which are running with WEAR OS API 30+. For example: Samsung Galaxy Watch 4, Samsung Galaxy Watch 5, Samsung Galaxy Watch 6 and some more.\nProblems with the installation even with a compatible smartwatch?\nVisit: http://www.s4u-watches.com/faq\nor contact me: wear@s4u-watches.com\n***\nAOD:\nThe dial has an always active display. You can change the brightness level in the customization menu. There are 3 levels in total.\nThe colors are synchronized with the normal view.\nRemember that using the AOD will significantly shorten the runtime of a fully charged smartwatch.\nColor adjustments:\n1. Press and hold your finger at center on the watch display.\n2. Press the button to adjust.\n3. Swipe left or right to switch between the different customizable items.\n4. Swipe up or down to change the options/color of the items.\nAvailable customization options:\nColor: 30 themes - 13 colors (LCD display and hand color)\nIndex colors: 10\nRing colors: 10\nHands: 4 styles\nSmall hands: 2 styles\nAOD brightness: 3 level\nComplications: 2 custom complications, 5 shortcuts\nAdditional functionality:\n+ tap the battery indicator to open battery details \n(not supported by every smartwatch)\nHeart rate measurement (Version 1.0.4):\nThe heart rate measurement has been changed. (Previously manual, now automatic). Set the measurement interval in the watch's health settings (Watch Setting &gt; Health).\n****\nSetting up app shortcuts and custom complications:\nshortcuts = links to a widget\ncustom compl. = change values\n1. Press and hold the watch display.\n2. Push the customize button.\n3. Swipe from right to left until you reach the "complications".\n4. 5 app shortcuts and 2 custom complications are highlighted. Click on them to make the desired settings.\nThat's it.\n \nIf you like the design, it is definitely worth to have a look at my other creations. More designs will be available for Wear OS in the future. Just check out my website: https://www.s4u-watches.com.\nFor quick contact with me, use the email. I also would be happy for every feedback in the play store. What you like, what you don't like or any suggestions for the future. I try to have everything in view. \nMy Social Media to be always up to date:\nInstagram: https://www.instagram.com/matze_styles4you/\nFacebook: https://www.facebook.com/styles4you\nYouTube: https://www.youtube.com/c/styles4you-watches\nTwitter: https://twitter.com/MStyles4you</t>
  </si>
  <si>
    <t>com.sagosago.School.googleplay</t>
  </si>
  <si>
    <t>Sago Mini School (Kids 2-5)</t>
  </si>
  <si>
    <t>Sago Mini School is the best learning app for kindergarten readiness! Discover 300+ kindergarten learning games for ages 2-5 that develop the academic &amp; life skills your child needs to thrive in school. Intuitive &amp; easy for kids to navigate on their own, Sago Mini School is holistic, guilt-free screen time you can feel good about. \n• SAFE &amp; EDUCATIONAL GAMES FOR AGES 2-5\n• AD-FREE &amp; NO IN-APP PURCHASES\n• DESIGNED WITH CHILD DEVELOPMENT EXPERTS\n• TRY IT FREE FOR 7 DAYS!\nSago Mini School’s playful &amp; evidence-backed approach empowers preschoolers to explore, learn, &amp; grow at their own pace. With 25+ topics to discover, preschoolers learn about what they’re naturally curious about while developing the following essential skills: \n• READ, WRITE, &amp; SOUND OUT letters, words, &amp; stories.\n• COUNT forward &amp; backward up to 20, identify numbers up to 100, &amp; build early math skills. \n• LEARN shapes &amp; colors, &amp; boost creativity with drawing activities. \n• PRACTICE mindfulness, self-regulate emotions, &amp; master social-emotional skills. \n• SOLVE puzzles, practice problem solving &amp; critical thinking. \n• DISCOVER how the world works through STEM, sparking interests &amp; fostering curiosity.\n• PREPARE for a classroom environment with kindergarten learning games that strengthen life skills &amp; independence. \nSago Mini School is part of Piknik – one subscription, endless ways to play and learn! Get full access to the world's best preschool apps from Toca Boca and Sago Mini with an Unlimited Plan.\nTHE BEST LEARNING APP FOR KIDS\nCreated with early education &amp; play experts, your preschooler will learn English, math, literacy, science, &amp; social-emotional skills with playful educational games. \nLEARN ENGLISH &amp; BUILD CONFIDENCE\nSago Mini School makes it fun &amp; easy to learn English! As kids read, play, &amp; explore, they’re strengthening their understanding of the English language – the perfect learning app for bilingual families.\n25+ TOPICS AND 300+ KINDERGARTEN LEARNING GAMES\nWith tons of educational games in 25+ fun topics including Bakery, Pets, Mail, &amp; Bugs, preschoolers explore their interests while they’re learning – &amp; discover new ones, too! \nWORK ON LEARNING GOALS IN PRACTICE PACKS\nThe Practice Packs feature makes it easy to find educational games from your kid's favorite topics arranged by learning goal.\nSubscription Details\nNew subscribers will have access to a free trial at the time of sign-up. Users who don’t wish to continue their membership past the trial should cancel before the seven days are up so they aren’t charged.\nAt each renewal date (whether monthly or annually), your account will automatically be charged the subscription fee. If you’d prefer not to be automatically charged, just head to your Account Settings and turn off ‘Auto Renew’.\nYour subscription can be cancelled at any time, without fee or penalty. (Note: you won’t be refunded for any unused portion of your subscription.)\nFor more information, check out our FAQs.\nIf you need help, have questions, or want to say ‘hi’, get in touch at schoolsupport@sagomini.com\nPrivacy Policy\nSago Mini is committed to protecting your privacy and the privacy of your children. We adhere to the strict guidelines set forth by COPPA (Children’s Online Privacy Protection Rule) &amp; kidSAFE, which ensure the protection of your child’s information online.\nPrivacy policy: https://playpiknik.link/privacy-policy\nTerms of use: https://playpiknik.link/terms-of-use\nAbout Sago Mini\nSago Mini is an award-winning company devoted to play. We make apps, games and toys for preschoolers worldwide. Toys that seed imagination and grow wonder. We bring thoughtful design to life. For kids. For parents. For giggles.\nFind us on Instagram, Facebook, and TikTok at @sagomini.</t>
  </si>
  <si>
    <t>Sago Mini World: Kids Games</t>
  </si>
  <si>
    <t>Sago Mini World is part of Piknik – one subscription, endless ways to play and learn! Get full access to the world's best preschool apps from Sago Mini, Toca Boca and Originator with an Unlimited Plan.
THE PERFECT APP FOR CURIOUS KIDS 
Discover hours of creative, interactive play with 45+ award-winning games for kids in one app! Children aged 2-5 build, create, and explore with thoughtfully-designed games for toddlers that spark imagination.
*** Winner of a Parents' Choice Gold Award, Webby's Nomination, Academics' Choice Smart Media Award, Kidscreen Award, and a W3 Mobile App Design Award. Featured in the New York Times, Guardian, and USA Today. ***
MEET SAGO MINI FRIENDS AND CREATE YOUR OWN CHARACTERS
Explore outer space, meet some dinosaur friends, build a robot, become a superhero, serve customers at a diner, and more – all in one whimsical world. There are tons of Sago Mini friends for curious kids to play with, including your toddler’s own custom characters!
CREATIVE PLAY &amp; SKILL-BUILDING ACTIVITIES
Children are free to explore and play their way – the only limit is their imagination! Open-ended play means there are no rules to follow, and how toddlers engage with the games is completely up to them. Delight in safe, creative baby games that encourage self-expression, empathy, and confidence.
SAFE, POSITIVE SCREENTIME FOR KIDS
COPPA and kidSAFE-certified and no in-app purchases or ads for subscribers, Sago Mini World provides digital entertainment parents can feel good about. Designed for intuitive play, it’s easy and safe for kids to confidently explore all on their own. 
FEATURES
• Unlimited access to hundreds of activities, all in one kid-friendly app
• Play pre-downloaded games offline without WiFi or internet
• Updated monthly with new content, baby games, activities for kids, and surprises
• Use one subscription across multiple devices for easy family sharing
• Members get early access to all new games for toddlers and releases
• Perfect for curious toddlers and children aged 2-5
• COPPA and kidSAFE-certified – safe and easy for toddlers
• No third-party advertising or in-app purchases for subscribers
• Makes a perfect gift for creative kids
SUBSCRIPTION DETAILS
Try before you buy! Download to start your free trial, no strings attached. After your free trial, you can choose to subscribe on a monthly or annual basis. 
• When you confirm your purchase, payment will be charged through your iTunes account.
• Your subscription will automatically renew unless auto-renew is turned off at least 24-hours before the end of the current period.
• Don’t want to auto-renew? Manage your account and renewal settings in your user Account Settings.
• You can use your subscription on any device registered with your Apple ID. Like all Apple subscriptions, Sago Mini World can’t use family sharing to share subscriptions across different Apple IDs.
• Cancel your subscription anytime through your Account Settings, with no cancellation fees.
• Questions? Need a hand? Give us a shout at worldsupport@sagomini.com.
Privacy Policy
Sago Mini is committed to protecting your privacy and the privacy of your children. We adhere to the strict guidelines set forth by COPPA (Children’s Online Privacy Protection Rule) &amp; kidSAFE, which ensure the protection of your child’s information online. 
Privacy policy: https://playpiknik.link/privacy-policy
Terms of use: https://playpiknik.link/terms-of-use/
About Sago Mini
Sago Mini is an award-winning company devoted to play. We make apps, games and toys for preschoolers worldwide. Toys that seed imagination and grow wonder. We bring thoughtful design to life. For kids. For parents. For giggles.
Find us on Instagram, Facebook, and TikTok at @sagomini.</t>
  </si>
  <si>
    <t>org.scratchjr.android</t>
  </si>
  <si>
    <t>ScratchJr</t>
  </si>
  <si>
    <t>ScratchJr is an introductory programming language that enables young children (ages 5 and up) to create their own interactive stories and games. Children snap together graphical programming blocks to make characters move, jump, dance, and sing. Children can modify characters in the paint editor, add their own voices and sounds, even insert photos of themselves -- then use the programming blocks to make their characters come to life.\nScratchJr was inspired by the popular Scratch programming language (http://scratch.mit.edu), used by millions of young people (ages 8 and up) around the world. In creating ScratchJr, we redesigned the interface and programming language to make them developmentally appropriate for younger children, carefully designing features to match young children's cognitive, personal, social, and emotional development.\nWe see coding (or computer programming) as a new type of literacy. Just as writing helps you organize your thinking and express your ideas, the same is true for coding. In the past, coding was seen as too difficult for most people. But we think coding should be for everyone, just like writing.\nAs young children code with ScratchJr, they learn how to create and express themselves with the computer, not just to interact with it. In the process, children learn to solve problems and design projects, and they develop sequencing skills that are foundational for later academic success. They also use math and language in a meaningful and motivating context, supporting the development of early-childhood numeracy and literacy. With ScratchJr, children aren't just learning to code, they are coding to learn.\nScratchJr is a collaboration between the Developmental Technologies group at Tufts University, the Lifelong Kindergarten group at the MIT Media Lab, and the Playful Invention Company. Two Sigma led the implementation of the Android version of ScratchJr. The graphics and illustrations for ScratchJr were created by HvingtQuatre Company and Sarah Thomson.\nIf you enjoy using this free app, please consider making a donation to the Scratch Foundation (http://www.scratchfoundation.org), a nonprofit organization that provides ongoing support for ScratchJr. We appreciate donations of all sizes, large and small.\nThis version of ScratchJr works only on tablets that are 7-inches or larger, and running Android 4.2 (Jelly Bean) or higher.\nTerms of Use: http://www.scratchjr.org/eula.html</t>
  </si>
  <si>
    <t>com.newmg.yurao.pro</t>
  </si>
  <si>
    <t>Screen Translation</t>
  </si>
  <si>
    <t>Screen translation, picture translation, photo translation, text translation, game translation, application translation software!\nEasily translate text on the screen anytime, anywhere, making translation easier\n-Support more than 100 languages.\n-Translate text on the phone screen\n-Translate the game screen\n-Scan and translate the text on the screen\n-Recognize text on the screen</t>
  </si>
  <si>
    <t>com.fc.nut.screw.bolt.washer.fastener.puzzle</t>
  </si>
  <si>
    <t>Screw Puzzle: Wood Nut &amp; Bolt</t>
  </si>
  <si>
    <t>Welcome to the Screw Puzzle: Wood Nut &amp; Bolt game, where the world of puzzles meets the thrill of fasteners! Embark on a thrilling adventure where bolts, nuts, and wooden puzzles collide in a mind-bending challenge. Dive into a world filled with conundrums, where every turn reveals a new twist in the game.\nHOW TO PLAY\n🧩 Solve the Wooden Puzzle: Conquer the challenge of the wooden stack, untangle bolts and nuts, and unlock the secrets hidden deep within the wood.\n🔧 Master the Mechanic Puzzle: Arm yourself with a screwdriver and outsmart wood wasps, overcome the plumer crack obstacles, and avoid the whimsical squirrel nuts.\n🌲 Explore the Woods: Venture into the heart of the woods game, where each level brings a new conundrum. Are you ready to delve into the mind-blowing world of Screws &amp; Fasteners?\nFEATURES\n🌀 Mind-Blowing Challenges: Get ready for bolts and nuts challenges that will leave your mind blown.\n🌳 Wooden Wonderland: Immerse yourself in a captivating woods game with 9 wood-packed levels.\n⚙️ Nonbinding Fun: Experience nonbinding, thrilling gameplay that keeps you engaged from start to finish.\n🪚 Braconids Bonanza: Race through levels, solve the puzzle, and face the legendary Braconids in a fast-paced adventure.\n🐿️ Screwball Surprises: Encounter unexpected twists and turns as you navigate the wooden enigma - no game wood experience quite like it!\nAre you ready to be "screwed" into the ultimate Screw Puzzle: Wood Nut &amp; Bolt – where boredom is left behind, and the excitement of the game wood awaits? Get set for a riveting journey through a world where nuts, bolts, and puzzles collide!</t>
  </si>
  <si>
    <t>com.ImmersiveLLC.RicoBible</t>
  </si>
  <si>
    <t>Second Temple</t>
  </si>
  <si>
    <t>Experience the first century temple period like never before with this in-depth, interactive 3D re-creation of the temple based on historical archaeology,  and Jewish sources. \nUse this incredible companion tool to enhance study, interaction, and engagement with this ancient holy site and the important worship, ceremonies, and services that took place there. We’ve combined historical documentation, archeological evidence, biblical insight, and rabbinical records to create as accurate a model as possible, including specific measurements and topography.\nBecause this is a 3D scene, you have complete freedom to explore every detail. Pinch to zoom, rotate the camera, use the interactive joystick to view the structures from different angles, use the jump arrow to more easily navigate the stepped terrain, and enjoy an aerial map view to give you a better perspective of ancient Jerusalem and the various locations you can explore and interact with through the app.\nWe designed the app so you can have fun as you explore and learn.\n\nControls - \nJoystick to move\nSlide Finger to Look Around \nJump Arrow for quick access up levels\nTurn off UI for Presentations  \nMap View for quick travel \nLanguages : English and Spanish</t>
  </si>
  <si>
    <t>com.infostream.seekingarrangement</t>
  </si>
  <si>
    <t>Seeking</t>
  </si>
  <si>
    <t>START DATING UP™\nJoin the largest luxury dating app for the wealthy, successful and beautiful.\nWith over 46 million members globally, Seeking is the industry leader for elite dating connecting high-net worth people with attractive singles. Start your journey on Seeking and connect with eligible millionaires, entrepreneurs, CEOs, investors, lawyers, professional athletes, influencers, models and more. You deserve to date on Seeking. \n–\nSeeking is a world-renowned dating app featured extensively in the media including CNN, 20/20, ABC, The View, Huffington Post, Business Insider, The New York Times, and more. Our top dating markets include New York, London, Los Angeles, Toronto, Dubai, Paris, Chicago, Houston, Atlanta, Miami, Las Vegas, Dallas, and San Francisco. \nSeeking’s mission is to inspire people to elevate their lives through love, connection, and partnership. We’ve worked hard to cultivate a community that attracts a higher-quality of eligible singles than traditional mainstream dating apps. Discover unparalleled access to accomplished individuals looking for exceptional companions - including over 1 million millionaires.  \n\nSeeking members are known for their high standards and aspirational mindset. This is why you will find the most beautiful women in the world flocking to Seeking in search of a remarkable partner who meets their standards. Exceptional people deserve to find extraordinary partners. Know Your Worth - Date on Seeking! \nUncover the power of Seeking with these in app features: \n- Connect with Successful or Attractive people anywhere in the world  \n- Find your ideal partner with Advanced search filters \n- Favorite, Message &amp; Video Chat with other Members\n- View Verified &amp; Background Checked Members \n- Easily Upgrade to a Premium Membership for Additional Features \nOther Important Notes:\n• View our Privacy Policy at https://www.seeking.com/privacy\n• View our Terms of Service Agreement at https://www.seeking.com/terms\n• View our EU Terms of Service Agreement at https://www.seeking.com/terms-eu\n• You must be at least 18 years old to download and use this app</t>
  </si>
  <si>
    <t>com.amayasoft.toddler.kids.games.boys.girls.shapes</t>
  </si>
  <si>
    <t>Shapes and Colors kids games</t>
  </si>
  <si>
    <t>Enjoy a unique learning app for toddlers 2-4 years old. Small children and toddlers will love these games, with colorful geometric shapes and multiple levels. Smarter, happier playtime for your baby!\nKEY APP FEATURES:\n• Sort by SHAPE – Circle, square, triangle, rectangle and oval\n• Match by SIZE – Kids pick the biggest or smallest shape\n• Learn COLORS and their names – Red, green, blue, yellow, etc.\n• Develop concentration and fine motor skills\n• Simple and intuitive control for 2-5 year old toddlers\n• Play the game offline with no ads!\nEach lively educational game will keep your toddler busy from the start. The names of the shapes are all spoken out loud, so learning them is easy &amp; fun for your child.\nFROM SIMPLE TO CHALLENGING:\nKids of any age can play – from preschool to kindergarten. Toddlers aged 2–5 years old will soon be familiar with different shapes and key colors, and begin to tell them apart.\nThe bright, colorful interface is simple enough for even the youngest players! Or mums and dads may join their kid &amp; play the game with the whole family!\nA few words about us:\nAt AmayaKids, our friendly team has been creating apps for kids for over 10 years! To develop apps with the best kids learning games, we consult the top children’s educators and design vibrant, user-friendly interfaces that kids love to use.\nWe love making kids happy with entertaining games, and we also like reading your letters!</t>
  </si>
  <si>
    <t>com.mobireactor.signlanguage</t>
  </si>
  <si>
    <t>Sign Language ASL Pocket Sign</t>
  </si>
  <si>
    <t>Learning sign language will have you connecting with many more people in your community. There are many advantages to learning asl such as making new friends, teaching a baby how to talk and if your family is deaf or hard of hearing,\nPocket Sign offers hundreds of video sign language ASL lessons packed in small sized lessons. Learn sign language effectively with our interactive questions:\n- Hundreds of Interactive video lessons\n- Learn to sign and translate sign language\n- Fun questions\n- Use items to make the learning easier and fun\n- Learn the sign language alphabet\n- Common phrases and greetings used everyday\n- Baby sign language\n- American Sign Language ASL dictionary\n- basic sign language phrases\nASL Sign Language - Pocket Sign\nhttps://www.pocketsign.com</t>
  </si>
  <si>
    <t>com.joytunes.simplypiano</t>
  </si>
  <si>
    <t>Simply Piano: Learn Piano Fast</t>
  </si>
  <si>
    <t>Learn piano with songs you love! \nSimply Piano is a fast, fun &amp; easy way to learn piano. You’ll be amazed how much you can achieve with only 5-min practice per day, at your own pace and time.\nThis popular piano learning app has won Google Play's Best Apps of 2019 and others. \nJoin millions already learning to play with the Simply Piano app.\nOnce you download the Simply Piano app for free, you’ll be introduced to some piano basics and gain access to selected songs and piano video lessons.\nSimply Piano is developed by Simply (formerly JoyTunes), creators of award-winning apps Piano Maestro and Piano Dust Buster. Created by music educators, the apps are used by tens of thousands of music teachers worldwide with over 1 million songs learned every week.\nChosen as one of the best Google apps. Works on both smartphones and tablets. \nWith more than 5,000 popular songs in our Song Library \nA mix of classics and today’s hits, like Imagine (by John Lennon), Chandelier (by Sia), All Of Me (by John Legend), Counting Stars (by OneRepublic), as well as iconic pieces of classical music by Bach, Beethoven, Mozart and much more!\nLearn step-by-step from reading sheet music to playing with both hands, or improving your technique, and practicing playing songs you love\nSee your progress in real-time, get instant feedback on your playing progress\nWorks with any keyboard or piano\nSuitable for all ages and playing levels, whether you have - no or some - piano experience \nBuild a practice routine you can be proud of and that keeps you motivated! Enjoy personalized 5-Min Workouts ensuring you progress fast and achieve constant success\nKids safe - no ads or external links\nEasy courses designed by musicians and teachers\nMultiple profiles (up to 5!) for everyone in your family, under same Simply Piano account and plan\nEnjoy premium access to Simply Guitar when subscribing to Simply Piano! \nSimply are experts in creating educational and fun music apps for learning piano quickly and easily.\nHow it works:\nDownload the Simply Piano app for free and set up your profile\nPlace your device (iPhone/iPad/iPod) on your piano or keyboard and start playing\nThe app will walk you through the many piano lessons, step by step\nSimply Piano listens to every note you play (via microphone or MIDI connection) and gives you instant feedback\nDiscover the magic of music with a large variety of fun songs in our Song Library \nNo previous knowledge required to learn piano\nDevelop your piano playing technique with high-quality piano tutorials\nSet goals and track your progress! Play like a pro in no time!\nGET 7 DAYS OF SIMPLY PIANO PREMIUM FOR FREE\nTo get full access to all songs and courses, you’ll need to purchase a Simply Piano Premium subscription. New courses and songs are added every month!\n \nYour payment will be charged to your Google Account at confirmation of purchase. Subscriptions can be canceled during the trial period, however, cannot be canceled during the active subscription period. \nAll recurring subscriptions will auto-renewal unless auto-renewal is turned off at least 24 hours before the end of the current period.\nAwards &amp; Recognition -\n- "EMI’s Innovation Challenge”\n- "World Summit Award", by the United Nations\n- “Best Tools for Beginners”, NAMM\n- “Parents' Choice Award”\n- “Golden App”, Apps for Homeschooling\nHave questions, feedback or suggestions? Reach out to us through the app under Menu &gt; Settings &gt; Have a Question.\nEnjoy Playing!\nprivacy policy: https://www.hellosimply.com/legal/privacy\nterms of use: https://www.hellosimply.com/legal/terms\n\nPlay piano like you’ve always wanted\nNo Piano? Try the Touch Courses with 3D Touch to turn your device into an on-screen keyboard!</t>
  </si>
  <si>
    <t>com.tgc.sky.android</t>
  </si>
  <si>
    <t>Sky: Children of the Light</t>
  </si>
  <si>
    <t>Sky: Children of the Light is a peaceful, award-winning MMO from the creators of Journey. Explore a beautifully-animated kingdom across seven realms and create enriching memories with other players in this delightful puzzle-adventure game.\n\nGame Features:\nIn this multi-player social game, there are countless ways to meet and play with new friends.\nEvery day offers an opportunity for adventure. Play frequently to unlock new experiences and be rewarded with candles to redeem for cosmetics.\nCUSTOMIZE YOUR LOOK\nExpress yourself! New looks and accessories are available every new season or event.\nENDLESS EXPERIENCES\nLearn new emotes and gain wisdom from elder spirits. Challenge players to a race, get cozy around a fire, jam on instruments, or race down mountains. Whatever you do, beware of the Krill!\nCROSS-PLATFORM PLAY\nJoin millions of real players from all across the world!\nSHOW OFF YOUR ARTISTIC SIDE\nJoin our talented community of creators! Take photos or videos of gameplay, and share memories while playing with your new friends.\n\nWinner of:\n-Mobile Game of the Year (Apple)\n-Outstanding Design and Innovation (Apple)\n-Most users in a concert-themed virtual world (Guinness World Record)\n-Mobile Game of the Year (SXSW)\n-Best Visual Design: Aesthetic (Webby)\n-Best Gameplay &amp; People’s Choice (Games for Change Awards)\n-Audience Award (Game Developers Choice Award)\n-Best Indie Game ( Tap Tap Game Awards)</t>
  </si>
  <si>
    <t>com.t11.skyview</t>
  </si>
  <si>
    <t>SkyView® Explore the Universe</t>
  </si>
  <si>
    <t>You don't need to be an astronomer to find stars or constellations in the sky, just open SkyView® and let it guide you to their location and identify them. SkyView®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fly-bys.\n***An AppsZoom Best Android App 2014***\nFeatures: \n• Simple: Point your device at the sky to identify galaxies, stars, constellations, planets, and satellites (including the ISS and Hubble) passing overhead at your location.\n• Night Mode: Preserve your night vision with red or green night mode filters.\n• Augmented Reality (AR): Use your camera to spot objects in the sky, day or night.\n• Sky Paths: Follow the sky track for any object to see it’s exact location in the sky on any date and time.\n• Comprehensive: Includes thousands of stars, planets, and satellites with thousands of interesting facts.\n• Time Travel: Jump to the future or the past and see the sky on different dates and times.\n• Social: Capture and share beautiful images with friends and family on social networks. \n• Mobile: WiFi is NOT required (does not require a data signal or GPS to function). Take it camping, boating, or even flying!\nWhat a fun way to teach yourself, your children, your students, or your friends about our wonderful universe!</t>
  </si>
  <si>
    <t>com.humble.SlayTheSpire</t>
  </si>
  <si>
    <t>Slay the Spire</t>
  </si>
  <si>
    <t>We fused card games and roguelikes together to make the best single player deckbuilder we could. Craft a unique deck, encounter bizarre creatures, discover relics of immense power, and Slay the Spire!\nFeatures\n- Dynamic Deck Building: Choose your cards wisely! Discover hundreds of cards to add to your deck with each attempt at climbing the Spire. Select cards that work together to efficiently dispatch foes and reach the top.\n- An Ever-changing Spire: Whenever you embark on a journey up the Spire, the layout differs each time. Choose a risky or safe path, face different enemies, choose different cards, discover different relics, and even fight different bosses!\n- Powerful Relics to Discover: Powerful items known as relics can be found throughout the Spire. The effects of these relics can greatly enhance your deck through powerful interactions. But beware, obtaining a relic may cost you more than just gold.</t>
  </si>
  <si>
    <t>Slime Maker Games For Kids</t>
  </si>
  <si>
    <t>The slime madness is here, and it has never been more magical and fun! 
Enjoy the slime-making process, create and play with your own slimy creature in a fun creative game for kids. 
In this virtual slime simulator, you can choose the kind of slime you like, get the proper ingredients and start cooking - all the fun of DIY without the mess! 
Whether it's basic slime or fluffy, unicorn or glossy, squishy or crunchy, choose its color and start kneading. Add different kinds of glitters and let the magic begin - play with your own slimy creature, squeeze, squash, pull and press for the cutest slime experience.
This game is included in the Pazu subscription which offers all of Pazu’s games with full game versions, no ads, a child-friendly interface and up to 4 devices for each subscription.
Pazu games are trusted by millions of parents and loved by millions of kids worldwide. 
Our games are designed especially for kids and offer fun educational experiences for girls and boys to enjoy.
With a variety of game mechanics adapted to different ages and capabilities, it is suitable for kids to be able to play on their own, without the support of adults.
For more information, visit our website: https://www.pazugames.com/
The Pazu Subscription is an auto-renewable subscription with full access to multiple gaming apps, therefore: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For more information please see: http://support.apple.com/kb/ht4098
For Privacy Policy please see here &gt;&gt; https://www.pazugames.com/privacy-policy
Prices may vary from time to time.
Terms of use: https://www.pazugames.com/terms-of-use
All rights are reserved Pazu® Games Ltd. The use of the games or the content presented therein, apart from the usual use of Pazu® Games, is not authorized, without express written permission from Pazu® Games.</t>
  </si>
  <si>
    <t>air.com.hypah.io.slither</t>
  </si>
  <si>
    <t>slither.io</t>
  </si>
  <si>
    <t>Play against other people online! Can you become the longest slither?\nIf your head touches another player, you will explode and then it's game over. But if others run into YOU, then THEY will explode, and you can eat their remains!\nIn slither.io, you have a chance to win even if you're tiny. You can swerve in front of a much larger player to defeat them, no matter how big you are!\nDownload now and start slithering! Good luck!</t>
  </si>
  <si>
    <t>com.amelosinteractive.snake</t>
  </si>
  <si>
    <t>Snake.io - Fun Snake .io Games</t>
  </si>
  <si>
    <t>Slither through a new competitive version of Snake 🐍 and survive as long as you can! Challenge your friends and try to be the biggest snake in Snake.io!\nClassic arcade Snake.io gets an upgrade for unique online live events play. Slither to the top of the leaderboard in this popular mobile version of the beloved arcade game! Snake.io combines new trendy art with the oldest classic snake game mechanics. \nStart Snake.io as a small snake or worm and try to get bigger by eating your way through each level. Rush your way through fields of food and try to beat other players’ scores - how long can you survive?\n🎮 Classic arcade games meet online leaderboard competition in this new, addicting free game! Join millions of players and play Snake.io now!\nSnake.io is designed for a smooth, fast performance, with controls designed for every mobile device. Snake has never been this fun or competitive before! Play without wifi for free or newest online mode with live events.\nBest Snake.io Features\nSnake Classic Games\n- Slither through a field of food and eat to make your snake grow\n- A fun io game version of Snake\n- Play old school Snakeio and try to beat your high score\nMultiplayer Games for Free\n- Online leaderboard – see if your snake can beat the rest!\n- Challenge your friends to beat your high score\n- Double player mode – sit next to your friend and compete\n- Watch Snake Games from our fans and join the online community\nFree Addictive Game\n- Play games with fast performance on any device\n- .io game with smooth gameplay and mobile joystick controls 🕹️\n- Snake.io is free, or you can remove ads!\n- Watch online games on YouTube and learn moves from top streamers\nLive Ops Events\n- Battle against other snakes, worms and the boss snake ayo\n- Compete high scores with friends on the leaderboard\n- Fun new events every month with unique skins\nNo Wifi Games\n- Offline io games require no internet connection. Play Snake.io whether you’re offline or online! Offline is no wifi needed.\nPlay Snake games with a new io twist! Download Snake today!\nYour reviews are important for the Snake io team!\nRead/write storage permissions is used for Snake.io screenshots and cache user save files. Record audio permission is used for recording YouTube video for sharing.\nPrivacy: https://kooapps.com/privacypolicy.php</t>
  </si>
  <si>
    <t>air.com.eu.inove.sss2</t>
  </si>
  <si>
    <t>Solar System Scope</t>
  </si>
  <si>
    <t>Solar System Scope is a fun way of Exploring, Discovering and Playing with the Solar System and Outer Space.\nWelcome to the Space Playground\nSolar System Scope (or just Solar) contains many views and celestial simulations, but most of all - it brings you closer to the furthest reaches of our world and lets you experience lots of fantastic space sceneries.\nIt aspires to be the most illustrative, easy to understand and simple to use space model.\n3D Encyclopedia\nIn Solar’s unique encyclopedia you will find the most interesting facts about every planet, dwarf planet, every major moon and more – and everything is accompanied by realistic 3D visualizations.\nSolar’s encyclopedia is available in 19 languages: English, Arabic, Bulgarian, Chinese, Czech, French, German, Greek, Indonesian, Italian, Korean, Persian, Polish, Portuguese, Russian, Slovak, Spanish, Turkish and Vietnamese. More languages are coming soon!\nNightsky Observatory\nEnjoy Stars and constellation of the night sky as viewed from any given location on Earth. You can point your device at the sky to see all objects in their proper place, but you can also simulate Night sky in the past or in the future.\nNow with advanced options that let you simulate ecliptic, equatorial and azimuthal line, or grid (among other things).\nScientific Instrument\nSolar System Scope calculations are based on up-to-date orbital parameters published by NASA and let you simulate celestial positions at any given time.\nFor Everyone\nSolar System Scope is well suited for all audiences and ages: It is enjoyed by space enthusiasts, teachers, scientists, but Solar is successfully used even by children of 4+ years of age!\nUnique Maps\nWe are proud to present a very unique set of planetary and moon maps, that let you experience a true-color space as never before.\nThese accurate maps are based on NASA elevation and imagery data. Colors and shades of the textures are tuned according to true-color photos made by Messenger, Viking, Cassini and New Horizon spacecrafts, and the Hubble Space Telescope.\nBasic resolution of these maps is for free – but if you would like the best experience, you can check out the highest quality, which is available with In-App purchase.\nJoin our vision\nOur vision is to build the ultimate space model and bring you the deepest space experience.\nAnd you can help - try Solar System Scope and if you like it, spread the word!\nAnd don’t forget to join the community and vote for new features on:\nhttp://www.solarsystemscope.com\nhttp://www.facebook.com/solarsystemscopemodels</t>
  </si>
  <si>
    <t>com.sega.tokyo.Offline</t>
  </si>
  <si>
    <t>Sonic at the Olympic Games.</t>
  </si>
  <si>
    <t>The official mobile game of the Olympic Games Tokyo 2020!\n*This is the Offline Version of SONIC AT THE OLYMPIC GAMES TOKYO 2020. The functions listed below are not available in the Offline Version.\n*Users that purchased a SONIC AT THE OLYMPIC GAMES TOKYO 2020 in-game Pass, can play the Offline Version of the game by updating the app.\n-Daily Stages\n-Rankings\n-Challenges\n-Friends and other social media functions\n-Flag Stamps and Titles\n-Badges\n-Account Transfer\n*In-app purchases are not available. All Stages will be playable upon purchasing the app.\nRelive all the excitement of the Olympic Games Tokyo 2020 in the palm of your hand!\nCompete in a variety of popular Olympic events with Sonic, Tails, and their friends, in the official mobile game of the Olympic Games Tokyo 2020.\n● Join Sonic and his friends as they explore Tokyo!\nDr. Eggman has taken over and it's up to Sonic and his friends to save the city and the Olympic Games! Compete in Olympic Games events, win medals and challenge bosses while exploring the city of Tokyo.\n● Compete in Olympic Games events - everyone can enjoy!\nTap and flick your way to victory! Tons of events to play, including the latest additions to Tokyo 2020! Choose between Olympic Games or special "Extra (EX)" events with new and exciting gameplay; Gotta go fast! Gotta go for Gold!\n● 15 Olympic Games events to enjoy!\n100m, 400m Hurdles, Javelin Throw, Archery, Karate, Diving, Shooting, Sport Climbing, Fencing, Trampoline, Hammer Throw, Table Tennis, Long Jump, BMX and Badminton.\nTM IOC/TOKYO2020/USOC 36USC220506. © 2021 IOC. All Rights Reserved.\n©SEGA.</t>
  </si>
  <si>
    <t>com.selabs.speak</t>
  </si>
  <si>
    <t>Speak - Language Learning</t>
  </si>
  <si>
    <t>Get ready to take your language skills to the next level with Speak, the ultimate language learning app focusing on improving your speaking abilities. Powered by cutting-edge AI technology, Speak ensures that you gain fluency by engaging in real-life conversations and receiving instant feedback. Whether you are learning Spanish or learning English, Speak's AI-powered lessons will have you learning a new language fast.\nWith Speak, you'll feel like you have a personal language tutor right in your pocket. Our app provides immersive speaking practice sessions that simulate real-life scenarios, allowing you to become confident in your conversational English and Spanish skills. The advanced AI function analyzes your speech, providing valuable assessment on pronunciation, intonation, and fluency. Say goodbye to those language barriers as you receive real-time feedback, enabling you to make necessary adjustments and improve your speaking skills on the spot.\nOur comprehensive language learning curriculum is available for English and Spanish learners, ensuring that you become fluent in both languages. Whether you're a beginner or an advanced learner, Speak caters to your individual needs and helps you progress at your own pace. You'll love the personalized progress tracking, which helps you identify areas that need improvement, allowing you to focus your efforts effectively.\nSpeak's method is simple:\nSTEP 1: Do a real language learning lesson!\nLearn real-life, essential phrases with your dedicated local teacher.\nSTEP 2: Practice speaking the language!\nRepeat the learned phrases until you can speak without thinking twice!\nSTEP 3: AI Tutor provides personalized language feedback!\nWith the latest AI technology, you can practice anywhere and anytime! Get real-time feedback on pronunciations, grammar, and much more.\nSTEP 4: Real conversations in your chosen language!\nNow put what you've learned into real-life situations and speak with confidence!\nNo more boring textbooks or one-sided conversations! With Speak, you'll experience interactive and engaging language practice that feels like a real-life conversation. Break free from traditional language learning and download Speak now! Gain fluency, receive real-time feedback, and become a confident speaker in English and Spanish.\nThere are plenty of other language apps out there, but Speak's key difference comes down to getting you speaking English or Spanish out loud on day 1.\nSPEAK MEMBERSHIP\nSpeak offers both monthly and annual auto-renewing subscriptions. Become a Speak Member to gain unlimited access to all courses, singles, review material, and other content within Speak.\nThe subscription will automatically renew unless turned off in your Google Play Account settings at least 24 hours before the current period ends. You can go to your Google Play Account settings to manage your subscription and turn off auto-renew. Your Google Play Account will be charged when the purchase is confirmed. If you subscribe before your free trial ends, the rest of your free trial period will be forfeited as soon as your purchase is confirmed.\nTerms of Service: https://speak.com/tos\nPrivacy Policy: https://speak.com/privacy</t>
  </si>
  <si>
    <t>com.rvappstudios.abc.spelling.toddler.spell.phonics</t>
  </si>
  <si>
    <t>Spelling &amp; Phonics: Kids Games</t>
  </si>
  <si>
    <t>Ready to play a truly free spelling game for kids❓ What about a spelling game without ads? 🚫 Did we mention we’ve got multiple spelling games all in one game? ✔️ Learning to spell is not one size fits all, that's why our free kids game includes over 10 different spelling games to play.  \n  \nThe perfect game for kids to learn to spell, while having fun! 🎉 The game helps young children learn to spell by sounding out words, phonics, and teaches how to associate letters with pictures. 🥰 Our goal with our collection of spelling games was to have the kids play and not realize they’ve learned to spell! ✏️\n🌟 Game Modes:\n✔️ Spelling: A picture is shown on the screen with letters outlined just above it. Children match the letters at the top by choosing from the tiles below, placing them in the correct order to spell out words. Kids get to learn to spell while learning phonics in the process.\n✔️ Fill In Blank: Kids can spell out the name of the picture using letters on the screen. There’s just one catch, though: all the letters are jumbled up!\n✔️ Blank Spelling: Letters are placed at the bottom of the screen, but this time there’s no clue at the top!\n✔️ CVC: Consonant vowel consonant mode includes 5 additional free learning modes for kids to practice and to learn cvs’s. \nWe truly believe phonics helps build a framework for spelling. We’ve included multiple phonics focused game modes. 🔥 Our goal from the beginning is to not simply get the child to remember the spelling, but to fully learn phonics in the process as well. ⌛\nABC Spelling was designed with both adults and children in mind. 👨‍👩‍👧‍👦  Kids will love the bright graphics, the easy to touch icons, and the fun cartoon drawings. 📝 Parents will love the report card feature that helps track learning progress. 🎯\n👉 Best of all, ABC Spelling - Spell &amp; Phonics is absolutely free, with no third party ads, paywalls, or other distractions. 🔥\nFeatures:\n✨ Fun, educational activities for toddlers, kids, and parents alike!\n🎨 Colorful graphics and animations to help kids learn.\n🎵 Sounds to help children learn phonics for letters and words.\n📝 Report cards show learning progress.\n🥇 Collect stickers &amp; certificates to celebrate learning achievements!\nOur collection of spelling games are played by kids of all ages. 🧒 However, we’re always trying to improve our collection of spelling games further, thus we love reading your reviews. ⭐\nWe’ve tried to make this the best free educational spelling game in the market. 🏆 Hopefully you love our free educational game as much as we loved making it! 👉 Download the best free learn to spell game now! 🔥</t>
  </si>
  <si>
    <t>com.supercell.squad</t>
  </si>
  <si>
    <t>Squad Busters</t>
  </si>
  <si>
    <t>Every match is busting with unique, unpredictable fun!  Grow your Squad, loot bosses, bust your friends, collect &amp; Evolve all-star Supercell characters from Clash of Clans, Brawl Stars, Hay Day, Clash Royale, and Boom Beach.\nPlay endless combinations of Maps with crazy twists and fresh gameplay in every epic 10-player match. Hold on to the most Gems if you can!\nMERGE &amp; EVOLVE OVER 25 CHARACTERS\nStart your journey with cute Babies. Evolve them to full-grown superstars with fresh looks and exciting Abilities!\nGAME MODIFIERS AMP UP THE FUN\nDozens of different Modifiers and constantly changing Character lineups make millions of unique games. Chase down Loot Goblins, smash Piñatas, recruit Royal Ghosts to haunt others, and more! Discover new tactics and fun surprises with every game!\nPART ACTION, PART STRATEGY, FULL ON PARTY\nRun! Fight! Toss a MASSIVE bomb! Think fast while picking the right mix of Attackers, Suppliers and Speedsters for your Squad. Pick 3-of-a-kind to spark giant FUSION troops!\nPlay it safe by farming or risk it all to knock out other players. There’s more than 1 route to victory!\nEXCITING WORLDS &amp; BELOVED CHARACTERS\nAdventure through fun new Worlds and themed Maps on your journey. Discover unique environments, bosses, and traps, and unlock fan-favorite heroes and villains as you progress!\nPLAY WITH FRIENDS, FAMILY, AND FRENEMIES!\nBe social and make your own multiplayer Party room! Challenge friends and family to see who can survive the Battle and become the top Squad!  The best way to settle scores or get the party started!\nWhy did the Chicken cross the road?  To bust the Barbarian and steal his Gems!  Go Squad! \nPrivacy Policy: \nhttp://supercell.com/en/privacy-policy/\nTerms of Service:\nhttp://supercell.com/en/terms-of-service/\nParent’s Guide:\nhttp://supercell.com/en/parents/</t>
  </si>
  <si>
    <t>com.freecloud.StackTheStates2</t>
  </si>
  <si>
    <t>Stack the States® 2</t>
  </si>
  <si>
    <t>Watch the states come to life as you learn US geography!\nStack the States® is back and better than ever with new question types, new bonus games, voice mode, 3D graphics and a detailed interactive map!\nAs you learn state capitals, cities, shapes, landmarks, flags and more, you can actually touch, move and drop the animated states anywhere on the screen. Carefully build a stack of states that reaches the checkered line to win each level.\nYou earn a new state for every successfully completed level.  All of your states appear on your own personalized map of the United States.  Try to collect all 50!  As you earn more states, you begin to unlock the free bonus games: Map It, Connect 2 and Capital Tap.  Four games in one!\nWhat’s new in Stack the States® 2:\n- New question types\n- New bonus games: Connect 2 and Capital Tap\n- New voice mode that helps non-readers play independently\n- Brand new interactive map featuring major cities and a 3D elevation view of each state\n- Beautiful 3D graphics\n- 10 different 3D scenes depicting various locations in the US\n- 3D models of over 90 US landmarks\nPlus, all the great features that you loved from the original Stack the States®:\n- 50 flash cards — one for each state\n- Hundreds of unique questions\n- Up to six player profiles\n- A personalized map of the US\n- Fun sound effects and music\nStack the States® 2 is an educational app for all ages that's actually FUN to play.  Try it now and enjoy four games for the price of one!\nPRIVACY DISCLOSURE\nStack the States® 2:\n- Does not contain 3rd party ads.\n- Does not contain in-app purchases.\n- Does not contain integration with social networks.\n- Does not use 3rd party analytics / data collection tools.\n- Does include links to apps by Dan Russell-Pinson in the Google Play Appstore.\nFor more information on our privacy policy please visit:\nhttp://dan-russell-pinson.com/privacy/</t>
  </si>
  <si>
    <t>com.vitotechnology.StarWalk2</t>
  </si>
  <si>
    <t>Star Walk 2 - Night Sky View</t>
  </si>
  <si>
    <t>Star Walk 2 - Sky Guide: View Stars Day and Night is a stargazing app for both experienced and novice astronomy lovers. Explore the stars at any time and place, find planets, learn about constellations and other sky objects. Star Walk 2 is a great astronomy tool to identify objects on the map of the stars and planets in real time.\nMain features:\n★ This constellation star finder shows the real-time sky map on your screen in whatever direction you are pointing the device.&lt;sup&gt;*&lt;/sup&gt; To navigate, pan your view on screen by swiping in any direction, zoom out by pinching the screen, or zoom in by stretching it. Night sky observation is extremely easy with Star Walk 2 - explore the stars anytime and anywhere.\n★ Enjoy AR stargazing with Star Walk 2. View stars, constellations, planets, satellites and other night sky objects in augmented reality. Orient your device toward the sky, tap on the image of the camera and the astronomy app will activate your device's camera so you can see charted objects appear superimposed on live sky objects. \n★ Learn a lot about the solar system, constellations, stars, comets, asteroids, spacecraft, nebulas, identify their position on the map of the sky in real time. Find any celestial body following a special pointer on the map of the stars and planets. \n★ With our sky guide app you will get a deeper understanding of the constellation`s scale and place in the night sky map. Enjoy observing wonderful 3D models of constellations, turn them upside down, read their stories and other astronomy facts.&lt;sup&gt;**&lt;/sup&gt;\n★ Touching a clock-face icon at the upper-right corner of the screen allows you select any date and time and lets you go forward or backward in time and watch the night sky map of stars and planets in fast motion. Exciting stargazing experience!\n★ Except for map of the stars and planets, find and study the deep-sky objects, satellites in space live, meteor showers, extensive information about the solar system.&lt;sup&gt;**&lt;/sup&gt; The night-mode of this stargazing app will make your sky observation at night time more comfortable. Stars, constellations and satellites overhead are closer than you think. \n★Be aware of the latest news from the world of outer space and astronomy. The "What's new" section of our stargazing app will tell you about the most outstanding astronomical events in time.\nStar Walk 2 is a perfect constellations, stars and planets finder which can be used by both adults and children, space amateurs and serious stargazers to learn astronomy by themselves. It is also a great educational tool for teachers to use during their natural science and astronomy lessons. \nAstronomy app Star Walk 2 in the tourism industry:\n‘Rapa Nui Stargazing’ based on Easter Island uses the app for sky observations during its astronomical tours.\n‘Nakai Resorts Group’ in the Maldives uses the app during astronomy meetings for its guests.\nIf you’ve ever said to yourself “I’d like to learn constellations and identify stars in the night sky” or wondered “Is that a star or a planet?”, Star Walk 2 is the stargazing app you’ve been looking for! Learn astronomy, explore map of the stars and planets in real time.\n&lt;sup&gt;*&lt;/sup&gt;The Star Spotter feature won't work for the devices that are not equipped with the gyroscope and compass.\nAstronomy List to view:\nStars and Constellations: Sirius, Alpha Centauri, Arcturus, Vega, Capella, Rigel, Spica, Castor.\nPlanets: Sun, Mercury,Venus, Mars, Jupiter, Saturn, Uranus, Neptune, Pluto.\nDwarf planets and asteroids: Ceres, Makemake, Haumea, Sedna, Eris, Eros\nMeteor showers: Perseids, Lyrids, Aquarids, Geminids, Ursids, etc.\nConstellations: Andromeda, Aquarius, Aries, Cancer, Cassiopeia, Libra, Pisces, Scorpius, Ursa Major, etc.\nSpace missions &amp; satellites: Curiosity, Luna 17, Apollo 11, Apollo 17, SEASAT, ERBS, ISS.\nStart your stargazing experience with one of the best astronomy apps right now!\n&lt;sup&gt;**&lt;/sup&gt;Available through In-App purchases</t>
  </si>
  <si>
    <t>com.chucklefish.stardewvalley</t>
  </si>
  <si>
    <t>Stardew Valley</t>
  </si>
  <si>
    <t>Stardew Valley comes to Mobile!\nMove to the countryside, and cultivate a new life in this award-winning open-ended farming RPG! With over 50+ hours of gameplay content and new Mobile-specific features, such as auto-save and multiple controls options.\n**Winner of the Golden Joysticks' Breakthrough Award**\n**Nominee of Game of the Year 2017 - BAFTA Games Awards**\n---\nBUILD THE FARM OF YOUR DREAMS:\n■ Turn your overgrown fields into a lively and bountiful farm\n■ Raise and breed happy animals, grow a variety of seasonal crops and design your farm, your way\n■ Customize your farmer and home! With hundreds of options to choose from\n■ Settle down and start a family with 12 potential marriage candidates\n■ Become part of the community by taking part in seasonal festivals and villager quests\n■ Explore vast, mysterious caves, encountering dangerous monsters and valuable treasure\n■ Spend a relaxing afternoon at one of the local fishing spots or go crabbing by the seaside\n■ Forage, grow crops and produce artisan goods to cook up as a delicious meal\n■ Rebuilt for touch-screen gameplay on Android with mobile-specific features, such as auto-select to toggle quickly between your farming tools and auto-attack to swiftly take down fiendish monsters in the mines\n■ Newly Updated Single Player Content - Including new town upgrades, dating events, crops, fishing ponds, hats, clothing, and new pets! Plus more to be discovered...\n■ Play the game your way with multiple controls options, such as touch-screen, virtual joystick, and external controller support.\n---\n"Stardew Valley beautifully combines farm simulation with RPG elements to create an intriguing, absorbing rural world." - IGN\n“Far more than just a farming game... filled with seemingly endless content and heart.” Giant Bomb\n“Stardew Valley has been the most rich and heartwarming experience I’ve had in a game in years.” CG Magazine\n---\nNote: Features 1.4 update story content, multiplayer functionality not supported. No in-app purchases.</t>
  </si>
  <si>
    <t>air.com.starfall.more</t>
  </si>
  <si>
    <t>Starfall</t>
  </si>
  <si>
    <t>Read, learn, and play with fun activities, games, and songs on Starfall! Covers reading, math, music, and more -- preschool to fifth grade. Includes free and subscriber content.\nStarfall provides an Enhanced Accessible Index for children with visual, hearing, or mobility impairments. For more information, please contact Customer Service at (+1) 303-417-6414.\nJoin Zac the Rat and his friends on an exciting learning journey, starting with the ABCs and 123s and advancing up to grade 5 grammar and mathematics. Starfall's playful open format intuitively guides children through sequential learning objectives for reading, math, art, music, and social subjects like kindness and caring.\n*Highlights*\n*Reading (phonics, fluency, grammar) -- ABCs, Learn to Read, I’m Reading, Talking Library, Punctuation, Parts of Speech\n*Math -- Numbers, Addition and Subtraction, Multiplication and Division, Geometry and Measurement, Fractions\n*More -- Holiday Activities, Nursery Rhymes, Sing-Alongs, Interactive Calendar \n*Why Starfall*\n*Research based, teacher tested, child approved. Starfall's systematic approach was created by experienced educators using time-tested instructional methods.\n*Try it for free. All of the basics for learning how to read are available to everyone.\n*No advertisements. Whether a free user or subscriber, you won’t see any ads.\n*Pass it forward! Subscribers gain access to hundreds of additional activities and support the free sections for others to enjoy.\n*What people are saying about Starfall*\nListed on PC Magazine’s “15 best Online Learning Services for Kids,” Think Five’s “Top 5 Most Used Apps by Elementary Teachers,” and as one Parent's Magazine's "70 Best Apps for Families."  \n"Kids can learn about letter recognition, phonics, and reading. Skill acquisition is appropriately gradual... Starfall does an excellent job of offering clear and intriguing early literacy lessons." —Common Sense Media\n“I truly believe that Starfall set the foundation for my future.”\n–Sarah, undergraduate at Stanford University\n*Subscription information*\nIf you choose to purchase a Starfall subscription, a $5.99 (USD) payment will be applied to your Google Play account upon confirmation of purchase and monthly after that. Your subscription will automatically renew unless you cancel at least 24 hours before the end of the current period. This subscription is valid only for home use on devices signed in to your Google Play account. Google Play does not support Family Library or family payment methods for in-app subscription purchases.\n*Additional Info*\nThis app requires an internet connection and is intended for Pre-K, Kindergarten, and Grades 1-5. It also supports English language development, special education, and homeschool environments.\nPrivacy Policy: https://teach.starfall.com/privacy\nTerms of Service: https://teach.starfall.com/terms\nAbout Starfall: https://teach.starfall.com/about\nStarfall Education Foundation is a 501(c)(3) nonprofit organization.</t>
  </si>
  <si>
    <t>com.nikitadev.stockspro</t>
  </si>
  <si>
    <t>Stoxy PRO - Stock Market Live</t>
  </si>
  <si>
    <t>Easily follow your stocks, indices, futures from the US, EU, and Asian markets. View stocks quotes and daily performance in customizable portfolios, tap any ticker to see an interactive chart and detailed information. Read the latest investment and business news from top publications around the world.\n&lt;u&gt;MAJOR STOCKS&lt;/u&gt;\nStay on top of the changing US and global stocks markets. Get real-time stock quotes and prices: Apple Inc. (AAPL), Alphabet Inc. (GOOGL), Amazon (AMZN), Nike (NKE), Microsoft Corporation (MSFT), Netflix (NFLX), Bank of America Corporation (BAC), Tesla (TSLA), General Electric Company (GE), and many more.\n&lt;u&gt;TOP INDEXES&lt;/u&gt;\nTrack major indexes from around the world:\n■ USA Indexes: Dow Jones, NASDAQ, NYSE, S&amp;P 500, RUSSELL 2000, IPC, IPSA, IBOVESPA, etc.\n■ Europe Indexes: CAC 40, ATX, BEL 20, OMX COPENHAGEN 20, OMX HELINSKI 25, FTSE MIB, IBEX 35, etc.\n■ Asia Indexes: NIKKEI 225, SENSEX, NIFTY, SHANGHAI COMPOSITE, S&amp;P/ASX 200, HANG SENG, KOSPI, KLCI, NZSE 50, etc.\n&lt;u&gt;COMMODITY PRICES&lt;/u&gt;\nTrack commodity prices: Gold, Silver, Crude Oil, Natural Gas, Cotton, Sugar, Wheat, Corn, etc.\n&lt;u&gt;CURRENCY EXCHANGE RATES&lt;/u&gt;\nFollow currency exchange rates: USD/EURO (EUR), USD/YEN (JPY), USD/CAD, POUND(GBP)/USD, USD/YUAN(CNY), USD/INR, USD/FRANC(CHF), USD/WON(KRW), etc.\n&lt;u&gt;INTERACTIVE CHARTS&lt;/u&gt;\n■ Simple Line Chart / Candle Chart\n■ Turn your device sideways to interact with full-screen charts\n■ Intraday chart, 5 day, 6 month, 1 year, 5 years, 10 years, and 15+ chart\n&lt;u&gt;PORTFOLIO / WATCHLIST&lt;/u&gt;\nCreate your own customized portfolios and follow stock quotes, futures, indices, ETFs and bonds. You can create any number of portfolios for effective work with your stocks.\n&lt;u&gt;STOCKS WIDGETS&lt;/u&gt;\nUse on-screen widgets to keep track of your stocks without opening the app. Various settings and colors of stock widgets help effectively monitor changes in stock prices in global markets.\n&lt;u&gt;FINANCIAL NEWS&lt;/u&gt;\nRead the latest financial news from Wall Street Journal (WSJ), CNBC, Reuters, Fox Business, CNBC, Forbes, Bloomberg, Investopedia, MarketWatch, and more.\n&lt;u&gt;ECONOMIC CALENDAR&lt;/u&gt;\nCheck out the economic calendar. See what will impact the market this week. Sort events by importance, country and view historical data and forecasts.\n&lt;u&gt;PRICE ALERTS&lt;/u&gt;\nReact quickly to price changes in your stock portfolio. You can set up unlimited notifications for a specific price, change by %, or volume.</t>
  </si>
  <si>
    <t>com.kitkagames.fallbuddies</t>
  </si>
  <si>
    <t>Stumble Guys</t>
  </si>
  <si>
    <t>Stumble Guys is a massive multiplayer party knockout game with up to 32 players online. Join millions of players and stumble to victory in this fun multiplayer knockout battle royale! Are you ready to enter the running chaos? Running, stumbling, falling, jumping, and winning has never been so fun!\nDODGE OBSTACLES AND BATTLE YOUR OPPONENTS\nRun, stumble and fall against up to 32 players and battle through knockout rounds of races, survival elimination, and team play in different maps, levels and game modes. Survive the fun multiplayer chaos and cross the finish line before your friends to qualify for the next round, earning fun rewards and stars as you continue to play and win in Stumble Guys! \nPLAY WITH FRIENDS AND FAMILY \nCreate your own multiplayer party and play against friends and family. Find out who runs the fastest, battles with the best skills and survives the chaos!\nUNLOCK AND UPGRADE YOUR GAMEPLAY\nPersonalize and customize your chosen Stumbler with special emotes, animations, and footsteps. Show off your unique style and personality as you stumble your way to victory. \nSTUMBLE PASS\nFresh Stumble Pass every month with new content customizations and other rewards! \nEXPLORE THE WORLD OF STUMBLE GUYS\nExplore the world of Stumble Guys with over 30 maps, levels and game modes that offer even more ways to play, and experience the fastest multiplayer knockout battle royale. Join the party and get ready to stumble, fall and win your way to victory.</t>
  </si>
  <si>
    <t>Subway Surfers</t>
  </si>
  <si>
    <t>DASH as fast as you can!
DODGE the oncoming trains!
Help Jake, Tricky &amp; Fresh escape from the grumpy Inspector and his dog.
- Grind trains with your cool crew!
- Colorful and vivid HD graphics!
- Hoverboard Surfing!
- Paint powered jetpack!
- Lightning fast swipe acrobatics!
- Challenge and help your friends!
Join the App Store's most daring chase!
A Universal App with HD optimized graphics for retina resolution.
Originally co-developed by SYBO and Kiloo.
Subway Surfers is compatible with iPhone 4s, iPod 5, iPad 2 or newer.
iOS 8 or later OS version is required.</t>
  </si>
  <si>
    <t>Superbook Kids Bible</t>
  </si>
  <si>
    <t>This FREE Kid's Bible app brings the Bible to life for the entire family with a full Bible, videos, images and engaging interactive games. Featuring fifty two (52) full-length, FREE EPISODES from the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52 full-length, free episodes from the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t>
  </si>
  <si>
    <t>com.tutotoons.app.sweetbabygirlcleanup5.free</t>
  </si>
  <si>
    <t>Sweet Baby Girl Cleanup 5</t>
  </si>
  <si>
    <t>Play house makeover and messy playground cleaning game for kids! Help sweet baby girl clean up &amp; fix her messy house. Clean up the kitchen, tidy up the stinky toilet, wash the dishes, fix and design your dream playground. Feed and dress up your new pet - a little cute kitty. There are so many options for treats and makeovers! Get new toys for summer, baby house decorations and play baby girl dress up game!\nHave tons of fun playing the best playground and kitchen cleaning games for kids and toddlers! Learn how to clean up your room, do laundry, clean the bathroom and wash the dishes in the kitchen. Take good care of your pet kitty - play dress up and feed yummy treats! Clean kitty's cat tower and add new toys. Make your kitty happy! Play outside the baby house - design your dream playground, clean up your puppy's doghouse, wash the car and more!\nSweet Baby Girl Cleanup 5 cleaning games for kids and clean up the house:\n· NEW! Meet a new character - a little baby kitty!\n· NEW! Take care of your kitty - feed and dress up! \n· NEW! Renew the cat tower! Add new toys for your kitty to play with! \n· NEW! Explore the new toy room in the house and get more toy rewards! \n· Get ready for the house and playground cleaning fun!\n· Dress up sweet baby girl and design the perfect cleaning outfit!\n· When the baby house is clean, decorate it and build your dream house!\n· Collect new toys, fix and vacuum the bedroom!\n· Wash the dishes in the kitchen, clean up the fridge!\n· Make the bathroom shine - do laundry, wash the bath and clean the potty!\n· Play outside - fix the swings and slide on the playground!\n· Make your virtual pet puppy happy - clean up the doghouse!\n· It's car wash time - wash, fix, clean up and decorate!\n· Fix the swimming pool, clean the water and change the tiles!\n· Level up and unlock new exciting house and gardening tools for cleaning!\n· Clean the house, playground and more!\n- - - - - - - - - - - - - - - - - - - - - - - -\nAbout TutoTOONS Games for Kids\nCrafted and play-tested with kids and toddlers, TutoTOONS games foster kids’ creativity and help them learn while playing the games they love. Fun and educational TutoTOONS games strive to bring meaningful and safe mobile experience to millions of children worldwide.\nImportant Message to Parents\nThis app is free to download and play, but there may be certain in-game items that can be purchased for real money. By downloading this app you agree to TutoTOONS Privacy Policy and Terms of Use.\nDiscover More Fun with TutoTOONS!\n· Subscribe to our YouTube channel: https://www.youtube.com/@TutoTOONS\n· Learn more about us: https://tutotoons.com\n· Read our blog: https://blog.tutotoons.com\n· Like us on Facebook: https://www.facebook.com/tutotoons\n· Follow us on Instagram: https://www.instagram.com/tutotoons/</t>
  </si>
  <si>
    <t>com.weaver.app.prod</t>
  </si>
  <si>
    <t>Talkie: AI Character Chat</t>
  </si>
  <si>
    <t>Embark on a Unique AI Experience with Multi-Modal Magic\nDiscover a World of AI Personalities\nImmerse yourself in a creative journey with diverse AI personas, from crafting your ideal companion to immersive role-playing. What sets us apart? Our groundbreaking multi-modal approach brings audio and visual interactions with characters to life in a way that's truly unique. Explore handcrafted personalities in our vibrant community—chat with virtual characters or create your own. Whether you enjoy imaginative roleplay or realistic interactions, our platform, with its unparalleled visual and audio experience, takes your connection with AI to new levels.\nCraft Your Ideal AI Companion\nExpress your uniqueness with simple tools to design an AI that evolves with you. Personalize appearance, voice, and thinking for a lifelong companion. Experience the joy of building your ideal AI buddy from scratch, with our multi-modal features making the journey even more captivating!\nImmerse Yourself in an AI Wonderland\nLive out adventures with your AI as your ultimate companion. Explore fantasies, chat with a 24/7 friend for support, and redefine your connection with AI in ways you've never imagined.\nCapture Every Memorable Moments\nOur AI goes beyond conversation, capturing and sharing moments through pictures with a unique visual flair. Create cherished memories you can relive anytime. \nJoin our community on socials to delve deeper into our world:\nTiktok: https://www.tiktok.com/@talkiedoki\nTwitter: ​https://twitter.com/Talkie_APP\nDiscord: ​https://discord.gg/talkieai\nInstagram: ​https://www.instagram.com/talkie_app/</t>
  </si>
  <si>
    <t>com.taxfyle.TaxfyleMobile'</t>
  </si>
  <si>
    <t>Taxfyle: Taxes Done For You</t>
  </si>
  <si>
    <t>On demand tax filings for personal and business tax. Taxfyle calculates an upfront price quote and assesses your tax position to automatically match you to a credentialed tax professional specializing in your tax position within seconds.&lt;br&gt;&lt;br&gt;Most people find tax filing time consuming, overly complicated and/or expensive. Taxfyle is here to remedy these problems. The tax app allows you to upload documents via photos and the cloud. Or if you don’t know what documents you need, simply link your financial accounts and Taxfyle’s tax doc algorithm will automatically retrieve and upload your tax documents for you. From there your tax pro will take care of the rest and in app message you if there are any questions. At the end of the job simply use your finger to sign your tax return and boom you’re done.&lt;br&gt;&lt;br&gt;With Taxfyle you can also confidently file your taxes knowing that your information is secure. Our in app messaging and data sharing is encrypted at rest and in transit. Also, we will never share your information without your consent.&lt;br&gt;&lt;br&gt;Taxfyle only works with credentialed tax professionals to file your taxes. These are people like enrolled IRS agents (EA) or licensed certified public accountants (CPA). The average tax pro on Taxfyle has 14 years of experience so you can rest assured that you’re receiving the highest quality tax service.  &lt;br&gt;&lt;br&gt;How about after tax season? After tax season you’ll have access to all your documents year round. Applying for a mortgage? No worries, open up the app and email your tax return directly from the Taxfyle app. No more requesting and paying for previous year tax returns. At Taxfyle we also believe in free tax advice, so if you ever have a question just log in, click the help butto
n and chat away 24/7. We’ll make sure to help you out.  &lt;br&gt;&lt;br&gt;Don’t take our word for it:&lt;br&gt;“Taxfyle is designed to be dead simple”&lt;br&gt;-   Business Insider&lt;br&gt;“In just a minute, you can be connected to your own accountant”&lt;br&gt;-   Macworld&lt;br&gt;“The secure tax filing app for millennials”&lt;br&gt;-   Yahoo Finance&lt;br&gt;“Built to make your tax filing process easier”&lt;br&gt;-   Fiverr&lt;br&gt;&lt;br&gt;Taxfyle now prepares all business forms: Corporate (C Corp) Form1120, S Corporation (S Corp) Form 1120S, Partnership (LLP or LP or GP) Form 1065, Non-Profit Corporation (Form 990)&lt;br&gt;&lt;br&gt;We’ve also added some more personal forms: non-resident alien (Form 1040-NR), expatriate or expat or someone living abroad.&lt;br&gt;&lt;br&gt;Taxfyle is designed with you in mind. If you meet one of the criteria, Taxfyle is here to save you time and headache:&lt;br&gt;&lt;br&gt;-\tOwn a home&lt;br&gt;-\tIndependent contractor / freelancer / business owner / Uber driver / Airbnb host / courier&lt;br&gt;-\tOwn rental property or receive rent income&lt;br&gt;-\tReceive a K-1&lt;br&gt;-\tSold stocks or investments&lt;br&gt;-\tReceived dividends&lt;br&gt;-\tOwn a foreign bank account or investment&lt;br&gt;&lt;br&gt;If you own a business, you may want to use Taxfyle if you meet one of the criteria:&lt;br&gt;&lt;br&gt;-\tIf your business is an LLC, Sole proprietor, Corporation, Partnership, S Corporation, Not-for-profit&lt;br&gt;-\tRevenue is between $0 - $20M&lt;br&gt;-\tMake a profit or loss&lt;br&gt;-\tMaintain inventory&lt;br&gt;-\tSales of business or capital assets&lt;br&gt;-\tYou have partners or shareholders and you make a distribution or contribution&lt;br&gt;-\tYou have a foreign parent or investors, or your business is an owner in a foreign company or partnership&lt;br&gt;-\tEngaged in rental real estate&lt;br&gt;-\tUse accounting software (Quickbooks, Xero, Shoeboxed, Expensify, Mint) to track your books (bookkeeping / record keeping). Or use excel to track income expenses.&lt;br&gt;-\tMay qualify for tax credits</t>
  </si>
  <si>
    <t>com.teachyourmonstertoread.tmapp</t>
  </si>
  <si>
    <t>Teach Your Monster to Read</t>
  </si>
  <si>
    <t>Teach Your Monster to Read is the award-winning, phonics and reading game for kids. Enjoyed by over 30 million worldwide, Teach Your Monster to Read is a truly  ground-breaking kids reading app that makes learning to read fun for little ones aged between 3-6.\nKids create their own unique monster to take on a magical journey across three reading games, encouraging them to learn to read by improving their skills as they progress while meeting a host of colourful characters along the way.  The app also contains a host of minigames, which help children to develop speed and phonics accuracy.  \nGames 1, 2 and 3\n1.        First Steps – for children starting to learn phonics through letters and sounds\n2.        Fun With Words – for children who are confident with early letter-sound combinations and are starting to read sentences\n3.        Champion Reader – for children who are confidently reading short sentences and know all of the basic letter-sound combinations\n \nDeveloped in collaboration with leading academics at the UK’s University of Roehampton, \nTeach Your Monster to Read offers a rigorous program that works with any phonics scheme, making it perfect for use in school or at home.\nWhy Teach Your Monster to Read? \n•        Covers the first two years of learning to read, from matching letters and sounds to enjoying little books\n•        Covers everything from phonics to reading full sentences\n•        Designed in collaboration with leading academics to compliment programs used in schools\n•        Teachers claim it’s a wonderful and captivating classroom tool that helps their students learn to read\n•        Parents have seen significant improvements in their children’s literacy within weeks\n•        Kids love learning through play\n•        There are no in-app purchases, hidden costs or in-game adverts \nPROCEEDS GO TO THE USBORNE FOUNDATION CHARITY\nTeach Your Monster to Read has been created by Teach Monster Games Ltd. which is a subsidiary of The Usborne Foundation. The Usborne Foundation is a charity founded by children’s publisher, Peter Usborne MBE. Harnessing research, design and technology, we create playful media addressing issues from literacy to health. Funds raised from the game go back into the charity, to help us become sustainable and build new projects.\nTeach Monster Games Ltd is a subsidiary of The Usborne Foundation, a registered charity in England and Wales (1121957)</t>
  </si>
  <si>
    <t>org.telegram.messenger</t>
  </si>
  <si>
    <t>Telegram</t>
  </si>
  <si>
    <t>Pure instant messaging — simple, fast, secure, and synced across all your devices. One of the world's top 10 most downloaded apps with over 800 million active users.\nFAST: Telegram is the fastest messaging app on the market, connecting people via a unique, distributed network of data centers around the globe.\nSYNCED: You can access your messages from all your phones, tablets and computers at once. Telegram apps are standalone, so you don’t need to keep your phone connected. Start typing on one device and finish the message from another. Never lose your data again.\nUNLIMITED: You can send media and files, without any limits on their type and size. Your entire chat history will require no disk space on your device, and will be securely stored in the Telegram cloud for as long as you need it. \nSECURE: We made it our mission to provide the best security combined with ease of use. Everything on Telegram, including chats, groups, media, etc. is encrypted using a combination of 256-bit symmetric AES encryption, 2048-bit RSA encryption, and Diffie–Hellman secure key exchange. \n100% FREE &amp; OPEN: Telegram has a fully documented and free API for developers, open source apps and verifiable builds to prove the app you download is built from the exact same source code that is published. \nPOWERFUL: You can create group chats with up to 200,000 members, share large videos, documents of any type (.DOCX, .MP3, .ZIP, etc.) up to 2 GB each, and even set up bots for specific tasks. Telegram is the perfect tool for hosting online communities and coordinating teamwork.\nRELIABLE: Built to deliver your messages using as little data as possible, Telegram is the most reliable messaging system ever made. It works even on the weakest mobile connections. \nFUN: Telegram has powerful photo and video editing tools, animated stickers and emoji, fully customizable themes to change the appearance of your app, and an open sticker/GIF platform to cater to all your expressive needs.\nSIMPLE: While providing an unprecedented array of features, we take great care to keep the interface clean. Telegram is so simple you already know how to use it.\nPRIVATE: We take your privacy seriously and will never give any third parties access to your data. You can delete any message you ever sent or received for both sides, at any time and without a trace. Telegram will never use your data to show you ads.\nFor those interested in maximum privacy, Telegram offers Secret Chats. Secret Chat messages can be programmed to self-destruct automatically from both participating devices. This way you can send all types of disappearing content — messages, photos, videos, and even files. Secret Chats use End-to-End Encryption to ensure that a message can only be read by its intended recipient.\nWe keep expanding the boundaries of what you can do with a messaging app. Don’t wait years for older messengers to catch up with Telegram — join the revolution today.</t>
  </si>
  <si>
    <t>com.einnovation.temu</t>
  </si>
  <si>
    <t>Temu: Shop Like a Billionaire</t>
  </si>
  <si>
    <t>Shop on Temu for exclusive offers. \nNo matter what you're looking for, Temu has you covered, including fashion, home decor, handmade crafts, beauty &amp; cosmetics, clothing, shoes, and more.\nDownload Temu today and enjoy incredible deals daily.\nWIDE SELECTION\nDiscover thousands of new products and shops.\nCONVENIENCE\nFast and secure checkout.\nFree shipping &amp; returns within 90 days.\n*Other conditions may apply\nVisit temu.com or follow us on:\nInstagram: https://www.instagram.com/temu/\nTikTok: https://www.tiktok.com/@temu \nFacebook: https://www.facebook.com/shoptemu\nYoutube: https://www.youtube.com/@temu</t>
  </si>
  <si>
    <t>com.enflick.android.TextNow</t>
  </si>
  <si>
    <t>TextNow: Call + Text Unlimited</t>
  </si>
  <si>
    <t>Call and text for free with TextNow, the free phone service with over 100 million users, now including Free Essential Data.  \n \nStaying connected shouldn’t stress you out. With the TextNow app, you can get nationwide talk, text and data coverage from the nation’s largest 4G LTE &amp; 5G network, without having to worry about bills. \n \nGet a new phone number free with the US area code of your choice (or use the phone number you already have) and start calling and texting freely to anywhere in the US and Canada. \n \nFREE TALK &amp; TEXT NATIONWIDE: NO PHONE BILL \nStay connected with the TextNow free Wi-Fi calling and texting app, or order a TextNow SIM card to freely call, text, and use some apps without having to connect to Wi-Fi. \n \nFREE ESSENTIAL DATA \nTextNow is the ONLY phone service provider that gives you data completely FREE. With the always-free plan, you can access apps that are essential to keep you connected while on-the-go, including email, maps, and rideshare apps. Check and send emails, get directions, and order an Uber or Lyft from anywhere without paying for a data plan. Simply order a SIM card to get started.    \n \nUNLIMITED DATA PLANS: AFFORDABLE &amp; HIGH-SPEED \nWe believe you should only pay for the data you use. That’s why we’re the ONLY provider with super flexible hourly, daily, and monthly plans. Start and stop one of our low-cost options with just a few taps in the app, starting as low as $0.99. No contracts, no commitments, just easily accessible data that you only have to pay for when you want it. \n \nSECOND PHONE NUMBER: FOR PRIVATE CALLING &amp; TEXTING, A SEPARATE BUSINESS LINE &amp; MORE \nUse the TextNow calling and text messaging app as a free second phone line. It’s another extra phone line (business phone or 2nd line) on your device with free calls and free text messages. \n \nINTERNATIONAL CALLING: 230+ COUNTRIES \nAre your friends and family overseas? TextNow offers low-cost international calls to Mexico, Canada and 230+ countries with rates starting at less than $0.01 per minute. \n \nWHY TEXTNOW? \n• Free calling, free texting, and free essential data – always. \n• Call and text for free immediately when you download the TextNow app \n• Get nationwide coverage with a TextNow SIM card, and talk and text without Wi-Fi  \n• Get a local phone number or use your existing number. Area codes from most metro areas in the US available. \n• Voice call, direct message, SMS message, picture and video messenger to the US or Canada for free. \n• Unlimited data plans with hourly, daily, and monthly options give you flexible internet coverage. Only pay when you want it. \n• Use across multiple devices including your computer or tablet, and effortlessly access calls and texts whenever you need them. \n• International calls with low-cost options to over 230 countries. \n• Voicemail to text audio transcription and conference calling. \n \nHOW IS TEXTNOW FREE? \nThere are no yearly or monthly fees to use TextNow. We partner with brands to pay for your phone service (so you don’t have to) with in-app ads. Ads won’t interrupt your experience. If you don't like ads, you can purchase a subscription to remove them. \n \nMORE FEATURES STANDARD FOR ALL USERS \n• Passcode for safe and private texting and calling \n• Caller ID \n• Signatures: add a personalized signature to each text \n• Customizable free text tones, call tones, ringtones, vibrations and phone backgrounds \n• Quick Reply to speedily respond to friends \n• A home screen widget for instant use \n• Text from your computer and seamlessly synchronize with your mobile device via textnow.com \n \nSo, what are you waiting for? Download the app and take control of your phone service, starting today. \n   \nFollow us on social for the latest news and offers: \nTikTok - @textnow \nFacebook - @textnow \nInstagram - @textnow \nTwitter - @TextNow \n   \nPrivacy policy: https://www.textnow.com/privacy \nTerms of use: https://www.textnow.com/terms</t>
  </si>
  <si>
    <t>com.childrensplace.tcpmobileapp</t>
  </si>
  <si>
    <t>The Children's Place</t>
  </si>
  <si>
    <t>The Children’s Place app is here with a NEW look and even more features that make shopping our retail family of brands better than ever! \n•	Shop 4 brands in 1 place: \nThe Children’s Place – all the toddler-to-big kid clothing (dresses, shirts, shoes, uniforms, jackets, coats, sweaters &amp; more!) in sizes 0-18  \nGymboree - bow-to-toe outfits for every special occasion in sizes 12m-12  \nSugar &amp; Jade – trending fashion for teens sizes 8-22 \nPJ Place – pajamas for every girl &amp; boy, infant to adult sizes \n•	Be the first to know about the latest promotions &amp; special discounts via push notifications \n•	Join our FREE My Place Rewards program to manage your account: access your member number, earn &amp; track your points, redeem your rewards &amp; coupons \n•	Stay logged in at all times to quickly place orders on the go and easily track your order status \n•	Check out even faster with payment methods saved directly to your wallet \n•	Find locations near you and check store hours \n•	Save time and check if the styles, colors, and sizes you need are available in your nearest location before you go \n•	Shop smart with in-store mode – a convenient barcode scanner to view product descriptions, ratings &amp; reviews</t>
  </si>
  <si>
    <t>com.hip.app</t>
  </si>
  <si>
    <t>The Happy Child Parenting App</t>
  </si>
  <si>
    <t>The Happy Child - Parenting App grants you access to cutting-edge research and tips that will help you raise a happy, well-adjusted child. Years of ground-breaking research and findings in Psychology, Neuroscience and Pediatrics have been curated into one easy-to-use app… for free (no in-app-purchases)!\nNo more need to spend precious time combing through countless articles, reading lists, or listening to unsolicited advice. Our daily lessons will help you manage parental information overload by giving you science-based ways to increase the long-term happiness of your child. These short, easy-to-understand lessons can be implemented immediately to improve your family life no matter the age of your child(ren). \nDID YOU KNOW\n•	67% of users described The Happy Child as “life-changing”\n•	78% of users reported better relationships with their partner and children\n•	98% of users continue to use the concepts in their family\nKEY FEATURES\n•	Customized, science-based app\n•	Short daily lessons that fit easily in your busy schedule\n•	Knowledge you can immediately put into practice\n•	Alerts and insights\n•	Years of scientifically-backed research and findings \nThe Happy Child has improved the lives of countless users- hit “INSTALL” now to see how it can change yours! \nABOUT US\nThe Human Improvement Project is a non-profit foundation dedicated to funding projects that discover what makes the largest positive impacts on children. We work with the nation’s leading childhood development experts, psychologists, psychiatrists, and neuroscientists to guide parents on the pathway to their child’s optimal well-being. \nCONNECT WITH US\nWe welcome your questions at www.humanimprovement.org</t>
  </si>
  <si>
    <t>com.observantmom</t>
  </si>
  <si>
    <t>The Observant Mom</t>
  </si>
  <si>
    <t>Developmental stages of children aged 18 months to 8 years! \nThese are the child developmental milestones as found for free at the popular Observant Mom website—but now in calendar form!  \nThese milestones are the notorious “stages” or “phases” that children go through. These are those times when children “act up,” but it’s because new skills are emerging. This work documents both what the irritating behavior is and what the new skills are. Simply enter your child’s due date into the app, and a calendar is generated with their expected developmental milestones. Simply click on any colored date and get instant information about your child! Add as many children as you want. \nCountless have said that this work helps them stay patient as a parent or caregiver. Be sure to share this information with family and friends. It’s not misbehavior: it’s growth!</t>
  </si>
  <si>
    <t>com.instagram.barcelona</t>
  </si>
  <si>
    <t>Threads, an Instagram app</t>
  </si>
  <si>
    <t>Say more with Threads — Instagram’s text-based conversation app.\nThreads is where communities come together to discuss everything from the topics you care about today to what’ll be trending tomorrow. Whatever it is you’re interested in, you can follow and connect directly with your favorite creators and others who love the same things — or build a loyal following of your own to share your ideas, opinions and creativity with the world.\nA few things you can do on Threads…\n■ Access your Instagram followers\nYour Instagram username and verification badge are reserved for you. Automatically follow the same accounts you follow on Instagram in a few taps, and discover new accounts too.\n■ Share your point of view\nSpin up a new thread to express what's on your mind. This is your space to be yourself, and you control who can reply.\n■ Connect with friends and your favorite creators\nJump to the replies to get in on the action and react to commentary, humor and insight from the creators you know and love. Find your community and connect with people who care about whatever it is you’re interested in.\n■ Control the conversation\nCustomize your settings and use controls to manage who can see your content, reply to your threads, or mention you. Accounts you’ve blocked will carry over from Instagram, and we’re enforcing the same Community Guidelines to help ensure everyone interacts safely and authentically. \n■ Find ideas and inspiration\nFrom TV recommendations to career advice, get answers to your questions or learn something new from crowd-sourced conversations, thought leaders and industry experts.\n■ Never miss a moment\nStay on top of the latest trends and live events. Whether it’s about new music, movie premieres, sports, games, TV shows, fashion, or the latest product releases, find discussions and receive notifications any time your favorite profiles start a new thread.\n■ Open social networking – coming soon\nIn the future, there will be ways to discover more content and reach wider audiences: we are planning features that allow you to search for, follow and interact with users on open, interoperable social networks that we believe can shape the future of the internet.\nMeta Terms: https://www.facebook.com/terms.php\nThreads Supplemental Terms: https://help.instagram.com/769983657850450\nMeta Privacy Policy: https://privacycenter.instagram.com/policy\nThreads Supplemental Privacy Policy: https://help.instagram.com/515230437301944\nInstagram Community Guidelines: https://help.instagram.com/477434105621119\nConsumer Health Privacy Policy: https://privacycenter.instagram.com/policies/health</t>
  </si>
  <si>
    <t>ch.threema.app</t>
  </si>
  <si>
    <t>Threema. The Secure Messenger</t>
  </si>
  <si>
    <t>Threema is the world’s best-selling secure messenger and keeps your data out of the hands of hackers, corporations, and governments. The service can be used completely anonymously. Threema is open source and offers every feature one would expect from a state-of-the-art instant messenger. The app also allows you to make end-to-end encrypted voice, video, and group calls. Using the desktop app and the web client, you can also use Threema from your desktop. \nPRIVACY AND ANONYMITY\nThreema is designed from the ground up to generate as little data on servers as possible.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metadata. Threema is fully compliant with the European privacy legislation (GDPR).\nROCK-SOLID ENCRYPTION\nThreema end-to-end encrypts all your communication, including messages, voice and video calls, group chats, files, and even status messages. Only the intended recipient, and nobody else, can read your messages. Threema uses the trusted open source NaCl cryptography library for encryption. The encryption keys are generated and safely stored on the users’ devices to prevent backdoor access or copies.\nCOMPREHENSIVE FEATURES\nThreema is not only an encrypted and private messenger but also versatile and feature-rich.\n• Write text and send voice messages\n• Make voice, video and group calls\n• Share videos pictures and locations\n• Send any type of file (pdf animated gif, mp3, doc, zip, etc.)\n• Use the desktop app or the web client to chat from your computer\n• Create groups\n• Conduct polls with the poll feature\n• Choose between a dark and a light theme\n• Quickly and silently reply with the unique agree/disagree feature\n• Verify the identity of a contact by scanning their personal QR code\n• Use Threema as anonymous instant messaging tool\n• Synchronize your contacts (optional)\nSERVERS IN SWITZERLAND\nAll our servers are located in Switzerland, and we develop our software in-house.\nFULL ANONYMITY\nEach Threema user receives a random Threema ID for identification. A phone number or email address is not required to use Threema. This unique feature allows you to use Threema completely anonymously – no need to give up private information or to open an account. \nOPEN SOURCE AND AUDITS\nThe source code of the Threema app is open for everyone to review. On top of that, renowned experts are regularly commissioned to conduct systematic security audits of Threema’s code.\nNO ADS, NO TRACKERS\nThreema is not financed by advertising and does not collect user data. \nSUPPORT / CONTACT\nFor questions or problems please consult our FAQs: https://threema.ch/en/faq</t>
  </si>
  <si>
    <t>com.cdg.tictactoe</t>
  </si>
  <si>
    <t>Tic Tac Toe - 2 Player XO</t>
  </si>
  <si>
    <t>If you are a fan of Tic Tac Toe, please try this game. We have smart AI and 2 player mode that can satisfy all your needs. You will feel amazing with glow effect and cool animation.\nThe AI of this game is smart &amp; challenging, you can play with it for hours without getting bored. In addition, you can also adjust the difficulty of the AI with 3 levels: Easy, Medium and Hard.\nThis game is also designed for 2 players, so you can play with friends and family on your phone, saving paper and ink.\nPlease download and try this game!</t>
  </si>
  <si>
    <t>com.zhiliaoapp.musically</t>
  </si>
  <si>
    <t>TikTok</t>
  </si>
  <si>
    <t>TikTok is THE destination for mobile videos. On TikTok, short-form videos are exciting, spontaneous, and genuine. Whether you’re a sports fanatic, a pet enthusiast, or just looking for a laugh, there’s something for everyone on TikTok. All you have to do is watch, engage with what you like, skip what you don’t, and you’ll find an endless stream of short videos that feel personalized just for you. From your morning coffee to your afternoon errands, TikTok has the videos that are guaranteed to make your day.\nWe make it easy for you to discover and create your own original videos by providing easy-to-use tools to view and capture your daily moments. Take your videos to the next level with special effects, filters, music, and more. \n■ Watch endless amount of videos customized specifically for you\nA personalized video feed based on what you watch, like, and share. TikTok offers you real, interesting, and fun videos that will make your day.\n \n■ Explore videos, just one scroll away\nWatch all types of videos, from Comedy, Gaming, DIY, Food, Sports, Memes, and Pets, to Oddly Satisfying, ASMR, and everything in between.\n \n■ Pause recording multiple times in one video\nPause and resume your video with just a tap. Shoot as many times as you need.\n \n■ Be entertained and inspired by a global community of creators\nMillions of creators are on TikTok showcasing their incredible skills and everyday life. Let yourself be inspired.\n■ Add your favorite music or sound to your videos for free\nEasily edit your videos with millions of free music clips and sounds. We curate music and sound playlists for you with the hottest tracks in every genre, including Hip Hop, Edm, Pop, Rock, Rap, and Country, and the most viral original sounds.\n■ Express yourself with creative effects\nUnlock tons of filters, effects, and AR objects to take your videos to the next level.\n■ Edit your own videos \nOur integrated editing tools allow you to easily trim, cut, merge and duplicate video clips without leaving the app.\n* Any feedback? Contact us at https://www.tiktok.com/legal/report/feedback or tweet us @tiktok_us\n■ Terms of Service\nhttps://www.tiktok.com/legal/terms-of-service\n■ Privacy Policy\nhttps://www.tiktok.com/legal/privacy-policy</t>
  </si>
  <si>
    <t>com.tripledot.tile.dynasty</t>
  </si>
  <si>
    <t>Tile Dynasty: Triple Mahjong</t>
  </si>
  <si>
    <t>Welcome to the captivating world of Tile Dynasty, where the art of matching tiles takes center stage in this exciting puzzle adventure!\nImmerse yourself in a rich tapestry of colorful tiles, each waiting for your strategic touch. Your objective? Match three tiles of the same color to clear the board and ascend to puzzle mastery. With every level presenting a fresh array of mahjong tiles and obstacles, the excitement never wanes.\nFeatures:\nExciting Mahjong games: Dive into a puzzle game experience that's easy to learn but hard to master, keeping you coming back for more.\nStrategic Challenges: Plan your moves carefully to outsmart obstacles, match three tiles, and claim victory over each tile game level.\nStunning Visuals: Lose yourself in a world of vibrant colors and enchanting landscapes, each more beautiful than the last.\nPower-Ups and Bonuses: Unlock special abilities and boosts to help you overcome even the toughest challenges and Mahjong games.\nBut what sets Tile Dynasty apart from the Mahjong classic game is not just its puzzles—it's the journey. As you match tiles and progress through each level, you'll encounter new landscapes, unlock power-ups, and unravel the mysteries of the ancient Mahjong tile dynasty. From tranquil gardens to bustling marketplaces, every setting offers a new backdrop for your tile-matching prowess.\nBut beware, for the path to victory is not without its trials. Cunning obstacles and devious puzzles stand between you becoming the tile master, testing your strategic acumen with every match three move. Will you rise to the challenge and claim your place among the tile-matching elite?\nWith its sleek interface and challenging puzzles, this Mahjong classic redefines the essence of ancient entertainment into the 21st century. Tile Dynasty is more than just a Mahjong tile game. With regular updates and new tiles games and challenges added frequently, the adventure never ends. Match tiles today and discover your new favorite puzzle game.\nTile Dynasty isn't just about solving puzzles— embark on an adventure through diverse landscapes and unravel the secrets of ancient tile dynasties. As you progress through each level, the game reveals new environments, from tranquil gardens to bustling marketplaces, each meticulously designed to provide a captivating backdrop for your tile-matching endeavors. Mahjong games offer a timeless blend of strategy and relaxation, providing you with an immersive experience that transcends the boundaries of time and culture.\n\nStrategically match Mahjong tiles to clear the board and win points. With each tile game you’ll climb further up the map and closer to becoming the tile master. \nTile Dynasty is an homage to the classic Mahjong games. Delve into a world where tradition meets innovation as you match iconic Mahjong tiles amidst the modern puzzle landscape. Each Mahjong classic tile carries with it a rich history and symbolism, adding depth and intrigue to every match. Whether you're a seasoned Mahjong player or a newcomer to matching games, Tile Dynasty offers a fresh and exciting take on this beloved tradition. Prepare to immerse yourself in the captivating fusion of old and new, where the spirit of Mahjong reigns supreme in every move.\nJoin the Tile Dynasty today, match tiles, and unleash your inner tile master!</t>
  </si>
  <si>
    <t>com.tinder</t>
  </si>
  <si>
    <t>Tinder Dating App: Chat &amp; Date</t>
  </si>
  <si>
    <t>Match, Chat, and Date. That’s our mantra.\nWith 70+ billion matches to date, Tinder® is the top matchmaker dating app,  and the best place to meet new people. Are you looking for true love? An open relationship? Are you looking to get out there and find a date, or do you just want to make friends and chat? With Tinder, you can meet local people everywhere and get the best out of your dating experience:\nWhether you're straight, gay, bisexual, or anything in between, Tinder allows you to be who you are and find who you want.\nShare your interests and learn more about your matches to get the conversation started, and get the sparks flying.\nPhoto Verified Profiles:  Because the only surprises we want are flowers on the first date\nVideo chat: Test your online dating chemistry and meet new people from home!\nTraveling somewhere? Get to know the singles from around the world. Dating in New York, meeting new friends in Miami, or going on a date in London: Wherever you go, we’ll be there. \nTinder Matchmaker - The Ultimate Friend Test \nDiscover the perfect way for potential matches to pass the friend test! With our newest feature, you can see who your friends Like for you. If ever in doubt or in need of a second opinion, use the Matchmaker feature to find the perfect match. Don't fret your match isn't all in their hands -  whether your friend sends a Swipe Right™ or Swipe Left™, you still get to make the final call. What are you waiting for? Send your friend a matchmaker link and watch the story unfold!\n\n It’s easy and fun to meet new people on Tinder®. Make your profile stand out with your best pics and a little something about you to increase your match-making potential.  Use the Swipe Right™ feature to Like someone, use the Swipe Left™  feature to Nope. And no pressure: With our double opt-in feature, the interest has to be mutual in order to be a match. How many dating apps can say that?\nWhile you’re here — make a toast to the Gold life and enjoy some of Tinder’s premium features with our Tinder Gold™  subscription\n♥ Likes You — see all your fans, saving you precious time \n♥ Unlimited Likes for you to catch feelings for as many new people as you want\n♥ Rewind —  undo your last Like or Nope\n♥Passport —  find people online outside your zip code\n♥ Monthly Boost —   put your profile to the top for thirty minutes to get more attention\n♥ 5 Super Likes available per week\nLooking for access to all of Tinder’s premium features? Join Tinder Platinum™ to also get your Likes prioritized with potential matches, to be able to message before matching, and more.\nThere’s a plus side for those not ready to commit to a relationship with Gold or Platinum. With Tinder Plus®, you’ll unlock features including Unlimited Likes, Unlimited Rewinds, and Passport.\nSo what are you waiting for? Download the best matchmaker dating app today! It doesn’t matter if you’re looking to make friends, meet new people or find your perfect match, Tinder is a place where everyone can find exactly what they’re looking for. — and it’s about time you showed up.\n-----------------------------------\nIf you choose to purchase Tinder Plus®, Tinder Gold™, or Tinder Platinum™ payment will be charged to your Google Play account, and your account will be charged for renewal within 24-hours prior to the end of the current period. Auto-renewal may be turned off at any time by going to your settings in the Play Store after purchase. No cancellation of the current subscription is allowed during the active subscription period. If you don’t choose to purchase Tinder Plus®, Tinder Gold™, or Tinder Platinum™, you can simply continue using Tinder for free.\nAll photos are of models and used for illustrative purposes only.\nPrivacy: https://www.gotinder.com/privacy\nTerms: https://www.gotinder.com/terms</t>
  </si>
  <si>
    <t>tinytap.kids.learning.games</t>
  </si>
  <si>
    <t>TinyTap: Kids' Learning Games</t>
  </si>
  <si>
    <t>Tiny Tap app is for parents who want to turn their kid’s screen time into an independent learning experience. Join the millions of parents worldwide who use Tiny Tap as their favorite everyday kids’ learning tool.\n*** 250,000 educational games for kids aged 2-8 ***\nWorried about your kid's screen time?\nSubscribe now to get unlimited access to:\n\nTONS OF KIDS GAMES MADE BY TEACHERS\n● 150,000+ interactive learning games\n● Personalized game recommendations\n● Practice key skills and subjects according to their age and needs\n● An abundance of subjects\n\nAD-FREE, SAFE SPACE FOR KIDS\n● Curated content made by teachers, therapists, and educators worldwide\n● Including games from Oxford University Press\n\nKID-FRIENDLY NAVIGATION\n● Encouraging independent play\n● Giving you more time to get things done\n\nPARENT’S DASHBOARD\n● Track your kid’s progress and don’t miss out\n● See how they do in reference to other kids in their age group\n \nStart our free trial to let your kid reach new milestones while having fun! Cancel any time before the trial ends!**\nFollow us on Instagram https://www.instagram.com/tinytapit/\n \nSUBSCRIPTION DETAILS:\n● Subscribe to TinyTap yearly plan and get a free trial!\n● You can cancel anytime during the trial period – there is no cancellation fee.\n● Payment will be charged to your Google Play Account at confirmation of purchase\n● You can use the subscription on any device\n● The subscription is automatically renewed unless auto-renew is turned off at least 24-hours before the end of the current period\n● The account will be charged for renewal within 24-hours prior to the end of the current period, and identify the cost of the renewal\n● Subscriptions may be managed by the user and automatic renewal may be turned off by going to the user's Google PlayStore Settings after purchase\n● Cancellation will not go into effect until the end of the billing cycle\nPrivacy Policy: https://www.tinytap.com/site/privacy/\nTerms &amp; Conditions: https://www.tinytap.com/site/terms_and_conditions/</t>
  </si>
  <si>
    <t>Tizi Town - Dream House Games</t>
  </si>
  <si>
    <t>Have you always wanted to become a princess? Have you ever dreamt of designing a princess castle? Then your wish has come true! Now you have the chance to decorate &amp; renovate your very own princess mansion. Be the best interior designer in the town. It's a fantasy world where there's no limit to creativity and fun.
Choose from a variety of objects &amp; design into a beautiful new home. Become a renovation expert and unlock more colors and new skills. Style houses using home furnishings added in updates all of the time.
Features of the app are:
* Tons of objects to decorate your rooms
* Various royal items to play with!
* Touch, drag, and explore every object and see what happens!
* Made for kids ages 6-8, but everyone will enjoy playing in this dollhouse.
* The app is completely free to download.
You can unlock all the features of the app with an In-app Subscription.
Subscription Details:
- Payment will be charged to the Apple Account at confirmation of purchase.
- Cancel subscription renewal anytime under Subscriptions in your App Store Settings.
- Subscription automatically renews unless auto-renewal is turned off at least 24 hours before the end of the current period.
- No cancellation of the current subscription is allowed during an active subscription period.
Privacy Policy: https://www.idzdigital.com/privacypolicy-tizi.php
Terms of service: https://www.idzdigital.com/terms_of_service.php
If you need help or have any feedback, email us at tizi@idzdigital.com
Be a princess right away and start decorating your castle. Download now!</t>
  </si>
  <si>
    <t>com.iz.tizi.royal.princess.dollhouse.life.games.home.design.world.my.wonder.town</t>
  </si>
  <si>
    <t>Tizi Town: My Princess Games</t>
  </si>
  <si>
    <t>Do you want to design a princess dream house? Here's the chance! Design walls, floor and decor rooms. Indulge in decorating bedroom, living room, kitchen, home and use your interior design skills to redecor spaces in Tizi Town: Home Design Games. Decorate your dream house and renovate your very own princess castle or mansion, make home improvement, create stories with avatars, add room furniture, while you interior design your modern home, creating a unique house design. Role-play as your favorite character in this avatar world. Be the best interior designer in the town. It's a fantasy world where there's no limit to creativity and fun. \nDive into the enchanting world of Tizi Town's dream house games! Unleash your creativity with intricate home design options that let you make your own house masterpiece. Craft your dream house in a captivating world town setting, where your avatar can explore and interact. These home designer games offer endless possibilities for kids and families to enjoy, making it an ideal choice for both family and princess games enthusiasts.\nChoose from a variety of objects &amp; design into a beautiful new home. Become an expert in renovation and unlock more colors and new skills. Style houses using home furnishings added in updates all of the time, catering to different avatars.\nFeatures of the app are:\n* Tons of objects to decorate your rooms\n* Various royal items to play with!\n* Touch, drag, and explore every object and see what happens!\n* Made for kids of ages 6-8, but everyone will enjoy playing in this dollhouse with their unique avatars.\n* The app is completely free.\nBe a princess with your personalized avatar right away and start decorating your castle.  Download now!</t>
  </si>
  <si>
    <t>com.tocaboca.tocakitchen2</t>
  </si>
  <si>
    <t>Toca Boca Jr</t>
  </si>
  <si>
    <t>Ready to play YOUR way? Toca Boca Jr brings Toca Boca’s most-loved games for kids together in one app! Perfect for preschoolers,
 Toca Boca Jr is full of fun ways to play, create, build worlds and explore. &lt;br&gt;&lt;br&gt;Toca Boca Jr is part of Piknik – one subscription, endless ways
 to play and learn! Get full access to the world&amp;#39;s best preschool apps from Toca Boca and Sago Mini with an Unlimited Plan.&lt;br&gt;&lt;br&gt;TOCA NATURE&lt;b
r&gt;Create your own world, shape nature and watch it develop around you! Plant trees and grow a forest. Raise a mountain and enjoy the view from the s
ummit. Collect berries, mushrooms, or nuts and feed all the different animals you meet. Take photos of everything you’ve created and have fun explor
ing the magic of nature! &lt;br&gt;&lt;br&gt;TOCA KITCHEN 2&lt;br&gt;Have you ever wanted to play with your food? Now you can! Create and serve all sorts of tasty (an
d not-so-tasty) food in Toca Kitchen 2 to some hungry characters and see what they like. Sliced carrots, fried fish, or lettuce juice? It’s up to yo
u! Cook with creativity and make some fun recipes to share with your friends! &lt;br&gt;&lt;br&gt;TOCA LAB: ELEMENTS&lt;br&gt;Calling all future scientists! Explore t
he fun and electrifying world of science and meet all 118 of the elements from the periodic table. Run tests with five different lab tools to see ho
w each element reacts. You just might discover something new! Put on your lab coat and get ready to start playing with elements – things are about t
o get experimental! &lt;br&gt;&lt;br&gt;TOCA BUILDERS&lt;br&gt;If you can imagine it, you can build it! Join your six new builder buddies on a far-away island and cre
ate a whole new world with blocks. Jump, walk, roll, and rotate the builders to use their unique skills, and they’ll help you stack, smash, paint, d
ecorate, and build your own creations. Unleash your creativity and start building!&lt;br&gt;&lt;br&gt;TOCA PET DOCTOR &lt;br&gt;Take care of 15 pets of all shapes and
 sizes! From a turtle flipped over on its shell to a dinosaur with a stomach bug, there are lots of furry, finned and feathered friends in the waiti
ng room. Use different tools and supplies to treat each pet’s symptoms, and don’t forget to give them a treat when you’re done. Wake them up from th
eir nap to start playing again!&lt;br&gt;&lt;br&gt;TOCA LAB: PLANTS&lt;br&gt;Get ready to grow, create, and play with plants! Toca Lab: Plants lets your curiosity lea
d the way as you evolve your plants into new species. Experiment with the grow light, watering tank, nutrition station, cloning machine, or crossbre
eding apparatus to collect all 35 plants and discover their unique personalities! &lt;br&gt;&lt;br&gt;FEATURES &lt;br&gt;• Unlimited access to Toca Nature, Toca Kitch
en 2, Toca Lab: Elements, Toca Builders, Toca Pet Doctor, Toca Lab: Plants and Toca Boo&lt;br&gt;• Play pre-downloaded games offline without WiFi or inter
net for on-the-go fun&lt;br&gt;• Use one subscription across multiple devices for easy family sharing &lt;br&gt;• COPPA and kidSAFE certified – safe and secure 
screen time for kids&lt;br&gt;• No rules or time limits – just fun, open-ended play led by your creativity! &lt;br&gt;• No third-party advertising or in-app pur
chases&lt;br&gt;&lt;br&gt;PRIVACY POLICY&lt;br&gt;All of Toca Boca’s products are COPPA-compliant. We take privacy very seriously, and we’re committed to providing sa
fe and secure apps for kids that parents can trust. To learn more about how we design and maintain safe games for kids, please read our:&lt;br&gt;&lt;br&gt;Priv
acy policy: https://playpiknik.link/privacy-policy&lt;br&gt;Terms of use: https://playpiknik.link/terms-of-use&lt;br&gt;&lt;br&gt;ABOUT TOCA BOCA &lt;br&gt;Toca Boca is an 
award-winning game studio that makes digital toys for kids. We think playing and having fun is the best way to learn about the world. Therefore we m
ake digital toys and games that help stimulate the imagination, and that you can play together with your kids. Best of all – we do it in a safe way without third-party advertising.</t>
  </si>
  <si>
    <t>Toca Boca Jr Hair Salon 4</t>
  </si>
  <si>
    <t>Welcome to Toca Boca Hair Salon 4! Unleash your creativity in the salon and whip up any style you can imagine. Whether you choose a character and create a brand-new look you’ve dreamed up or just see where the tools take you, each makeover is an adventure. Get creative with makeup, face paint, hair and beard tools, and much more!
Toca Boca Hair Salon 4 is part of Piknik – one subscription, endless ways to play and learn! Get full access to the world's best preschool apps from Toca Boca and Sago Mini with an Unlimited Plan.
CUT, COLOR, AND STYLE AT THE HAIR AND BEARD STATION
Trim, shave, and even re-grow hair anywhere on your character’s head! This station has all the hot tools you need for curling, straightening, and texturizing. In the mood to create something colorful? Grab the bottles of hair dye and choose any color of the rainbow for a bold new look. Your hair salon, your rules! 
GET CREATIVE WITH MAKEUP IN THE FACE STATION
Expand your hair salon by purchasing the face station! You’ll find all kinds of makeup in every color for endless makeover options. Create lush lashes with mascara, and pick a tool to put on eyeliner, eyeshadow, or blush! In the mood for a bolder look? Grab the face paints and draw right onto your character’s face for a creative new style that’s anything but boring. 
PICK OUT A NEW OUTFIT AT THE STYLE STATION
What’s a makeover without some new clothes to go with it? There are hundreds of styles to suit that new look at the style station! Change up your character’s outfit, pick out some stickers, and add a finishing touch with accessories like glasses and hats. 
SNAP A PIC IN THE PHOTO BOOTH
Choose a background, watch them strike a pose, and snap a picture of your character’s new style! You can even save a picture of your character’s makeover in a photo book and return to styling them later. 
SCRUB UP SOME SUDS AT THE SHAMPOO STATION
Ready for a fresh start? Wash hair, towel off, and blow dry at the shampoo station. Watch their face paint and makeup drip away so you can create a brand-new look at the salon!
PRIVACY POLICY
All of Toca Boca’s products are COPPA-compliant. We take privacy very seriously, and we’re committed to providing safe and secure apps for kids that parents can trust. To learn more about how we design and maintain safe games for kids, please read our - 
Privacy policy: https://playpiknik.link/privacy-policy
Terms of use: https://playpiknik.link/terms-of-use
ABOUT TOCA BOCA 
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t>
  </si>
  <si>
    <t>com.toddler.coloring</t>
  </si>
  <si>
    <t>Toddler Coloring Book For Kids</t>
  </si>
  <si>
    <t>Hi there! Come play our fun kids coloring games made for little kids like you! Use lots of colors to make cute characters. It's easy to use and has cool challenges. Make new kids drawing, show them to your family members, and have fun creating in this colorful world! Let your imagination go wild.\nDive into a world bursting with drawing for kids with bright colors! You can choose from a bunch of colors to fill in pictures of cute animals, friendly characters, and exciting scenes. \nWhat are the advantages of drawing games for kids? \n- Increase Hand-Eye coordination and color recognition\n- Increase brain functions for essential cognitive skills such as focus and memory \n- Improves attention and concentration \n- Improves the creativity and imagination of children through toddler learning games \n- Drawing for kids helps to develop things like motor skills, coordination, and balance \nToddler Coloring Book for Kids is made just for kids! It's super easy for even one-year-olds to use. You can have fun kids drawing and coloring activities. Parents, you'll love seeing the happy faces of your little ones as they use lots of colors to fill the pages with joy. \nFeatures of drawing apps for kids: \n- 8 Different Categories to Draw and Color like Going Places, Circus, Nic-Naks, Home, Beach, City, and Nature \n- Vast variety of tools like Brushes, Markers, Pencils, Sticker stamps, Color bottle, and Eraser also \n- Capture and Save your kids drawing masterpieces in your device gallery \n- Engaging Animations &amp; Voice Overs \n- Very simple and User-Friendly interface \nPreschoolers, toddlers, families, and kids of all ages will enjoy the easy and fun Coloring Games. Just a few taps on the screen, and your child can start kids drawing games! Who knows, maybe they'll make a little masterpiece. \nUse your imagination for a colorful adventure! Whether you're a little artist or just enjoy playing drawing apps kids with colors, this game is perfect for you. Come join the fun, create awesome pictures, and let the coloring party start!</t>
  </si>
  <si>
    <t>Toddler Learning Game-EduKitty</t>
  </si>
  <si>
    <t>The Most Popular Early Learning Toddler Game According to Preschool Teachers and Parents For Learning Colors, Numbers, Shapes, Alphabets and More.
Now Supports 12 Different Languages!
English, Farsi, Arabic, Spanish, French, Portuguese, German, Russian, Japanese, Korean, Chinese Traditional &amp; Simplified! 
----------------------------------------------- 
FEATURES
•13 Learning Games with Professional Instruction Voice!
•12 Different languages!
•3 Different Skill Levels!
•3D Adorable Kitten Guides Children In Their Learning Process!
•HD Colorful Graphics, Amazing Music, Voice Over and Sound Effects! 
•Unlimited Play and Innovative Rewards System!
----------------------------------------------- 
GAMES
•Learn Colors- Kids learn colors and their names.
•Learn Geometric Shapes- Kids learn geometric shapes and their names.
•Learn Alphabet Letters- Toddlers learn abc letters &amp; letter sounds and letter names from A-Z.
•Learn Numbers - Toddlers learn numbers &amp; number names from 0-10.
•Memory Match - Best memory game for kids with colorful images.
•Biggest/Smallest-Kids learn to find the biggest shape or smallest shape.
•Different -Kids will select the different shape.
•Match Pairs-Kids learn to match pair of similar socks
•Silhouettes Matching - Kids learn to recognize a shape &amp; it’s silhouette.
•Sounds Memory Match- Toddlers learn to match similar sounds.
•Learn Directions- Toddlers learn right, left, up &amp; down.
----------------------------------------------- 
SKILLS
•Attention/Listening•Logic/Reasoning•Problem Solving•Matching &amp; Grouping•Memory•Spatial Reasoning•Geometry Shapes•Shape Recognition•Spatial Relations•Measurement•Number Recognition•Letter Recognition•Letter Sounds•Vocabulary Building•Sounds and Sounds Matching•Colors
----------------------------------------------- 
MORE EDUCATIONAL GAMES FROM CUBIC FROG® Apps:
•Preschool EduKidsRoom
•Preschool EduKitchen
•Preschool EduPaint
•EduKitty ABC
•Preschool EduMath 1
•Preschool EduMath 2
•Preschool EduBirthday
 Website: http://www.cubicfrog.com</t>
  </si>
  <si>
    <t>Toddler puzzle games for kids</t>
  </si>
  <si>
    <t>Creative and educational game for children that will help your child spend time with an electronic device effectively. Let your kid feel like a real artist and develop logic skills at the same time. The app includes coloring which is friendly to the youngest and puzzle solving tasks with educational element. Also, the app contains pictures on different topics which will entertain your child with fascinating sounds and funny characters. The following is waiting for you:
- 8 topic packs with 96 puzzles;
- Easy coloring for children;
- Educational puzzles;
- Cute animation in the end of each task.
The app is designed for children of preschool age and also suitable for boys and girls 2- 5 years old. All the activities were developed with participation of experts in the field of children education and include such educational elements as developing of fine motor skills and logic. Have fun!</t>
  </si>
  <si>
    <t>com.playgendary.tom</t>
  </si>
  <si>
    <t>Tomb of the Mask</t>
  </si>
  <si>
    <t>Tomb of the Mask is an arcade game with an infinite procedurally generated vertical labyrinth. Seeking for adventure you get into a tomb where you find a strange mask. You put it on and suddenly realize that you can now climb walls - easily and promptly. And that's when all the fun begins. \nYou'll face a variety of traps, enemies, game mechanics and power-ups. And as far as time doesn't wait, get a grip and up you go.</t>
  </si>
  <si>
    <t>org.prowl.torque</t>
  </si>
  <si>
    <t>Torque Pro (OBD 2 &amp; Car)</t>
  </si>
  <si>
    <t>See what your car is doing in realtime, get OBD fault codes, car performance, sensor data and more!\nTorque is a vehicle / car performance / diagnostics tool and scanner that uses an OBD II Bluetooth adapter to connect to your OBD2 engine management / ECU\nLayout your own dashboard with the widgets / gauges you want!\nIt can use the GPS to provide tracker logs with OBD engine logging so you can see what you were doing at any point in time\nIt can also show and reset a DTC / CEL / fault code like a scantool. Helps you fix your car and helps keep repair costs down!\nTorque also features:\n* Dyno / Dynomometer and Horsepower/HP &amp; Torque\n* Can read Transmission Temperatures (vehicle dependant)\n* 0-60 speed timings - more accurate than just using plain old GPS - see how fast your car is (or truck )\n* CO2 emissions readout\n* Customisable dashboard &amp; profiles\n* Video your journey using the Track Recorder plugin with onscreen OBDII data overlay - a black box for your car/truck!\n* Automatically send GPS tagged tweets directly to twitter (for example if you are going on a road trip)\n* Massive fault code database for lookup of fault codes from different manufacturers\n* Theme support (choose from different themes to change the look of your dashboard)\n* Send logging information to web or email CSV/KML for analysis via excel / openoffice reader\n* Heads up display / HUD mode for night time driving\n* Compass (GPS Based) that won't suffer magnetic interference\n* GPS Speedometer/Tracking and realtime web upload capability - see what you were doing and your engine, at a point in time\n* Turbo boost feature for vehicles that support MAP and MAF sensors (VW &amp; Golf / Audi / Seat etc supported)\n* Alarms and warnings (for example if your coolant temperature goes over 120C whilst driving) with voice/speech overlay\n* Car dock support\n* Graph data\n* MPG\n* Able to share screenshots to Facebook, Twitter, Google+, Email, etc\n* AIDL API for third party apps, A simple Telnet interface for developers to talk to the adapter, and an OBD scanner.\n* Works on tablet devices like the Motorola Xoom, Dell Streak, Samsung Galaxy Tab and Nook\nWorks on any vehicle that uses the OBD 2 standard (most vehicles built after 2000, but can work for vehicles as far back as 1996) if in doubt check with your manufacturer first or look for 'OBD2' on written on a big white label in your engine bay\nWorks on vehicles made by Ford, VW, GM/Vauxhall/Opel, Chrysler, Mercedes, Volkswagen, Audi, Jaguar, Citroen, Peugoet, Skoda, Kia, Mazda, Lexus, Subaru, Renault, Mitsubishi, Nissan, Honda, Hyundai, BMW, Toyota, Seat, Dodge, Jeep, Pontiac and many more vehicle makes, European, US, Far East, etc. Some vehicle ECUs may support more/less features than others\nThe app needs a Bluetooth OBD2 adapter to work. The adapter is small and plugs into the diagnostics socket on the car which gives your phone access. You can find a list of adapters on: http://torque-bhp.com/wiki/Bluetooth_Adapters (Garmin EcoRoute HD adapters not supported)\nIf you buy one of the cheap china OBD2 ELM327 bluetooth adapters from ebay / amazon, then make sure you have a good returns policy with the seller \nSome of the best reliable OBD2 / OBD adapters are the Scantool.net adapter, the OBDKey, and PLX Devices, OBDLink, Bluetooth, ELM327 and other adapters are supported - search on google for them\nMore features added every release - there are forums at http://torque-bhp.com/forums/ - if you want something added then let me know and I'll try to add it if it is possible! Vehicle ECUs vary in the amount of sensors supported\n*PLEASE NOTE* Any reports of hanging or reboots after quitting the app is due to a bug in HTC devices and Galaxy Tab,this can be triggered by using the Pandora/Vlingo/Other BT apps. Disabling Pandoras new bluetooth settings fixes the problem, but HTC/Samsung need to release a fix.Please contact their support and request a fix,Thanks!\nChangelog: \nhttp://torque-bhp.com/forums/?wpforumaction=viewtopic&amp;t=3.0</t>
  </si>
  <si>
    <t>games.vaveda.militaryoverturn</t>
  </si>
  <si>
    <t>Tower War - Tactical Conquest</t>
  </si>
  <si>
    <t xml:space="preserve"> BEAUTIFULLY SYMMETRICAL WARFARE! 🪖\nTurn the tide and win the war in this elegantly simple casual tactics game that’s guaranteed to appeal to all armchair commanders and pocket Napoleons. Head into battle with a single 👉 swipe and watch your little warriors eliminate the enemy, allocating your cute little forces with skill and precision to maintain your position and overcome the opposing armies. \n&lt;i&gt;Tap into your military genius and tap onto the next tower to continue your campaign of conquest and come out on top in this fast, fun, and occasionally infuriating strategy game that towers above the competition.&lt;/i&gt;\n🔥  COLORFUL WARFARE! 🔥\n★ Aww, war! Don’t be fooled by cute appearances, in this compact and colorful wargame it still takes nerves of steel, a will of iron, and ice-cold calculation to beat the enemy and conquer all before you. Real strategy and tactical thinking are required to win each battle, and every level can turn on a single lightning decision. Keep your wits about you, keep an eye on the enemy, and keep swiping fast to ensure victory.\n★ Don’t let defeat get you down – you can relive past battles again and again, and you’ll want to keep on trying in this deceptively simple but fiendishly challenging game of military strategy and conquest that brings you fierce warfare and tactical intrigue in satisfying bite-size pieces.\n★ Hours of towers! Use your tactical cunning to progress through the levels of tower-defense and unlock new types of towers, including artillery posts and tank factories. Other game mechanisms including multiple enemies, barriers, blockades, and mines mean the war is never over and there’s always a new challenge to spice up the already massively addictive gameplay.\n★ Towering achievements – keep finding the elegant tactical solutions to win each battle so that you can unlock new areas and continue your reign of conquest in new climes, with beautiful backdrops adding to the game’s already supremely elegant (and cute) design.\nALL YOUR TOWERS ARE OURS! 🎖️\nLooking for a mobile strategy game that’s both serious fun and offers a genuinely sophisticated tactical challenge?  \n💣 Tower War takes tower-defense to a new level of entertainment and ingenuity, with intuitive gameplay and exceptionally smart game design that will keep you coming back to the battlefield for more and more wildly entertaining wargames. \n&lt;u&gt;Raise your colors, stiffen your swiping finger and summon the fun of war by downloading  Tower War now and charging head-first into battle!&lt;/u&gt;\nPrivacy Policy: https://say.games/privacy-policy\nTerms of Use: https://say.games/terms-of-use</t>
  </si>
  <si>
    <t>com.OskarStalberg.Townscaper</t>
  </si>
  <si>
    <t>Townscaper</t>
  </si>
  <si>
    <t>Build quaint island towns with curvy streets. Build small hamlets, soaring cathedrals, canal networks, or sky cities on stilts. Block by block.\nNo goal. No real gameplay. Just plenty of building and plenty of beauty. That's it.\nTownscaper is an experimental passion project. More of a toy than a game. Pick colors from the palette, plop down colored blocks of house on the irregular grid, and watch Townscaper's underlying algorithm automatically turn those blocks into cute little houses, arches, stairways, bridges and lush backyards, depending on their configuration.</t>
  </si>
  <si>
    <t>com.playrix.township</t>
  </si>
  <si>
    <t>Township</t>
  </si>
  <si>
    <t>Township is a unique blend of city-building and farming! \nBuild your dream town! Harvest crops at the farms, process them at your facilities, and sell goods to develop your town. Trade with exotic countries. Open restaurants, cinemas, and other community buildings to give life in your town special flavor. Explore the mine to get resources and find ancient artifacts. Run your own zoo and collect animals from around the world.\nAre you ready to become a farmer and city-manager to build your dream? Let’s get started!\nTownship features:\n● Different buildings and decorations you can use to create your dream town\n● Various crops to grow and later process at your factories\n● Fun, charismatic townspeople with orders you need to fill\n● Your town's mine packed with ancient artifacts to discover and collect\n● Lovely animals to take care of\n● Farms to manage and expand\n● Exotic goods brought from islands\n● A zoo to build where you can even breed animals\n● Country flags and famous landmarks you can use to decorate your town, like the Statue of Liberty, Big Ben, and many more!\n● Play with your Facebook and Google+ friends, make new friends in the game community create your own clans! \nTownship is free to play, though some in-game items can also be purchased for real money.\n*Internet connection is required to play the game and enable social interactions, competitions and other features* \nEnjoying Township? Learn more about the game! \nFacebook: www.facebook.com/TownshipMobile \nTwitter: twitter.com/township_mobile \nQuestions? Contact our Tech Support by sending an email to township@playrix.com or check our Web Support Portal: https://playrix.helpshift.com/webchat/a/township/?p=web&amp;contact=1\nPrivacy Policy: \nhttps://playrix.com/en/privacy/index.html\nTerms of Service:\nhttps://playrix.com/en/terms/index.html</t>
  </si>
  <si>
    <t>com.vm3.global</t>
  </si>
  <si>
    <t>Truck Star</t>
  </si>
  <si>
    <t>Dive into the thrilling universe of trucks with an addictive Match-3 puzzle game.\nEmbark on a journey of unmatched realism and experience the exhilaration of Truck Simulator, all within a single game.\nExperience a unique blend of simulation and tycoon gameplay for an unparalleled gaming experience.\nPersonalize your trucks with customizable lights, bumpers, horns, and more!\nAssemble the ultimate fleet of trucks you've always dreamed of.\nStay tuned for frequent updates and more exciting features!</t>
  </si>
  <si>
    <t>com.clickteam.ultimatecustomnight</t>
  </si>
  <si>
    <t>Ultimate Custom Night</t>
  </si>
  <si>
    <t>NOTE: A device with at least 2 GB of RAM is required for this game to run properly.\nWelcome to the ultimate FNaF mashup, where you will once again be trapped alone in an office fending off killer animatronics! Featuring 50 selectable animatronic characters spanning seven Five Nights at Freddy's games, the options for customization are nearly endless. Mix and match any assortment of characters that you like, set their difficulty from 0-20, then jump right into the action! From your office desk, you will need to manage two side doors, two vents, as well as two air hoses, all of which lead directly into your office.\nThis time you will have to master other tools as well if you want to complete the ultimate challenges, tools such as the heater, A/C, a global music box, a power generator, and more. As if all of that weren't enough, you'll also need to set up laser traps in the vents, collect Faz-Coins, purchase items from the Prize Counter, and as always, keep a close eye on not one, but two Pirate Cove curtains!\nOther features also included:\n- Challenge menu including 16 themed challenges\n- Voice acting from returning favorites as well as from new arrivals to the franchise\n- Unlockable office skins\n- Unlockable cutscenes\nNOTE: Interface and audio in English. Subtitles in English, French, German, Dutch, Spanish (Latin America), Italian, Portuguese (Brazil), Russian, Japanese, Chinese (Simplified), Korean.\n#MadeWithFusion</t>
  </si>
  <si>
    <t>com.mreprogramming.ultimateemfdetectorpro</t>
  </si>
  <si>
    <t>Ultimate EMF Detector Real Pro</t>
  </si>
  <si>
    <t>This is the Pro version of the Ultimate EMF Detector which contains more features and zero 3rd party advertising.\n!!!This app requires a magnetic sensor to work!!!\n!!!Avoid placing your phone near high power or strong magnets!!!\nModes:\n1)EMF Advanced: Graphs, sound and vibration alarms and more\n2)EMF Simple: Simplefied detector\n3)EMF Lightbar: Main reading, radar sound and large lightbar\n3)EMF Classic: Classic instument with analog needle and lights\nThis app offers:\n- Magnetic Field B in microTesla, Gauss and milliGauss and Auxiliary Field H \n  in Amp/m\n- XYZ, max-min and graphs.\n- The classic EMF meter with the needle, LCD and LED indicator\n- Record magnetic data on txt file (with timer)\n- Sound alerts: Max, Spike and Radar \n- Vibration alert\n- Variable sampling rate\n- Set a meter as favorite \n- A few backgrounds and skins for the detector\n- Zero 3rd party advertisments\n\nUse this powerful detector to measure magnetic fields, detect metals, magnets, cables and more. The detector offers great accuracy, graphs of the displayed readings and even the ability to calculate and show the auxiliary field H which is derived from the magnetic field. The simple theme makes it easier for inexperienced users to measure and study magnetic fields, while the Classic Meter offers a different feeling while measuring.\n\nPrivacy Policy:\nhttps://mreprogramming.github.io/</t>
  </si>
  <si>
    <t>Unicorn Cooking Christmas Spa</t>
  </si>
  <si>
    <t>***Over 500,000 Cooking Downloads!*** Help Unicorn &amp; Santa in this amazing cooking salon &amp; baking adventure with so much cooking fun! Create &amp; decorate lots of fun dessert including cakes, cookies, cake pops, reindeer pancakes, rainbow slushy, colorful candy treats, slime and more!
Level 1: Create the best gingerbread house!! Come decorate using different color frosting (chocolate, rainbow and vanilla), add peppermint candies, candy canes and much more!
Level 2: Make your own holiday cookies! First use the fan to cool down the hot cookies. Then cut out the cookie shapes with the cookie cutter, add toppings, sprinkles and fun Christmas designs! 
Level 3: Amazing reindeer pancakes salon! Put a large and small pancake to make the shape. Then add bacon, chocolate, syrup and more!
Level 4: Eat the gingerbread man! Decorate and place the hat, candies and more! Then it's time to eat!! Yummy!
Level 5: Delicious cake-pops salon! Decorate cake pops with the best holiday designs including Santa, penguin, present and more!!
Level 6: Wow! Rainbow Frozen Slushy time! Choose your cup, straw and design. Then add the slushy flavors.
Level 7: It's cold outside and you need hot chocolate! Add marshmallows, candy and much more! Decorate the mug and don't forget to cool off the steaming hot chocolate!!
Level 8: Santa's Ice Cream Sundae time! Create the best holiday sundae, add chocolate syrup, whipped cream and a cherry on top!
Level 9: Help Santa at the bakery! Create the best Christmas cake mix. Place the bowl, add ingredients and stir them together!!
Level 10: It's time to decorate the Christmas Cake!! Add frosting, decorations and candles! Merry Christmas!!
Level 11: It's time for the unicorn rainbow cake salon! Add the unicorn horn, rainbow frosting, candy and much more!
Level 12: Create the best slime! Add the slime ingredients like shaving cream &amp; sparkles, then stir together for the coolest sparkle slime!!
Level 13: Rainbow unicorn princess donuts! Create tasty donuts then decorate with rainbow sprinkles, candy, syrups and much more!!
*Level 14: Eat the best rainbow unicorn cake!! First, decorate with chocolate syrup, rainbow frosting, yummy candy, unicorn horn and more! Then take a bite to see the rainbow surprise inside!!
*Level 15: Make the best rainbow unicorn cake-pops! The new cake pops are fresh out of the hot oven. It's time to make the best rainbow unicorn and heart designs! 
*Level 16: Create a rainbow unicorn smoothie!! Use the tastiest flavors and add unicorn designs to make the best rainbow smoothie! 
*Level 17: Mmmm...Rainbow Grilled Cheese?! Decorate the best grilled cheese, add the plate, add unicorn decorations and rainbow fries!!
*Level 18: A new rainbow ice cream salon! Use rainbow ice cream, add a cookie and top with the best flavors!!
*Level 19: Rainbow cookies salon! Make new shape cookies including rainbow, unicorn and princess!! Then finish by decorating with cool frosting designs!! Don't forget to add the perfect plate and sprinkles!!
*Level 20: A magical rainbow unicorn pizza cake!! Add yummy cotton candy, sprinkles rainbow mints and more! Use the red coloring for a sauce and green candy frosting for the toppings! Have fun!!
*Please note that Unicorn Cooking Christmas Food is free to play, but you are able to purchase game items and remove ads with real money. If you don’t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</si>
  <si>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org.kurzgesagt.app.Universe</t>
  </si>
  <si>
    <t>Universe in a Nutshell</t>
  </si>
  <si>
    <t>The range of size in the universe, from the tiniest particles to the epic galaxies—we take you on a journey of size that lets you explore it all with a single swipe. How big is a planet, compared to a human? And how small is an atom really? You can’t fully wrap your head around the scope of things by just reading about them – so this app lets you experience them in comparison to get a feeling for their true scale. By simply swiping you can zoom in and out all the way from the world of fundamental particles up to the largest galaxies at the edge of the observable universe. \nSeamless zooming between the scales of 10^-35 meters to 10^26 meters (no math required) \nAmazing fun facts for various scale levels, like the smallest bacterium and the largest black hole \nTap any object for an explanation of what it is, how it works, and our favorite mind-blowing facts\nBeautifully animated illustrations of more than 250 objects\nOriginal Kurzgesagt music to complement your experience</t>
  </si>
  <si>
    <t>com.Aerfish.UniverseSplitter</t>
  </si>
  <si>
    <t>Universe Splitter</t>
  </si>
  <si>
    <t>Use Quantum Physics to Split Your Universe -- It's the Ultimate Decision-Maker\nTHIS IS THE ORIGINAL!\n• An App Store "Top Paid App"\n• An App Store "Staff Favorite"\n• Endorsed by famous physicists\nAnd recently featured in:\n• "Something Deeply Hidden" best-selling book by Sean Carroll\n• "The Joe Rogan Experience" podcast\n• "This American Life" podcast\n\n"According to quantum mechanics, every observation brings new universes into existence. But these universes have been completely useless to us -- until now! Universe splitter helps guarantee that there's at least one version of you who has made all the right choices."\n            -- Sean Carroll, physicist at Caltech and best-selling author\n\n"The functioning of this app is in complete agreement with the many-worlds interpretation of quantum mechanics."\n            -- Garrett Lisi, PhD, Theoretical Physics\n\nScientists say that every quantum event plays out simultaneously in every possible way, with each possibility becoming real in a separate universe. But that was just an abstract concept... until now! Because now, you can harness this powerful and mysterious effect right from your phone.\nWhen faced with a tough choice, Universe Splitter allows you to live out BOTH of your options... in separate realities.* No mere coin-flip app can make this claim!\nHere's how it works:\nLet's say you have to make a difficult decision — for example, whether to accept a job offer or to turn it down. Just type both actions into your Universe Splitter, and press the "Split Universe" button.\nUniverse Splitter will then, over the internet, activate a remote "Quantis" brand quantum device (made by id Quantique, and certified by the National Metrology Institute of Switzerland) which will send a single photon into a quantum "either/or" state. According to current scientific thinking, though, the photon will actually be in a "both, but in separate universes" state!\nWithin seconds, Universe Splitter will report to you which of those two universes you’re in, and by taking a different action in each, you will cause these previously identical universes to diverge.*\nOf course, you won't be able to see or interact with that other universe. In fact, you may question whether anything at all happened. But according to the prevailing quantum theory, there will be two of you pondering whether anything just happened!\nRight now you're probably wondering: Does this app genuinely contact a quantum device in Geneva? YES, it absolutely does, and we would be happy to provide proof of this upon request. Email eric@aerfish.com for more info.\nAs BDembko writes: "The real joke... is that it's NOT a joke. Which actually makes it funnier, if you ask me. (Kind of an Andy Kaufman kind of thing) The guy actually went the extra 10 miles... and it seems so absurd to us, that we figure it's a joke. But it's not... which then means it is. This is seriously quantum humor to the extreme."\nAnd -- if an infinite supply of universes isn't enough for you -- this app also gives you stylish, retro, machine-age graphics (complete with industrial-strength sound effects) which will underscore the awe-inspiring significance of each twist and turn of your ever-branching multiverse.\nIf you're a believer in the "Many Worlds" interpretation of quantum behavior, this app is a must. And if you're not, just think of this as THE most random of all coin-flip apps -- in that it uses the single most unpredictable thing in the known universe: a single quantum event!\n*According to prevailing quantum theory. Universes cannot contact each other. Not responsible for user's actions. ©Copyright 2009 Eric Daniels - All Rights Reserved</t>
  </si>
  <si>
    <t>com.affinityapps.twozerofour</t>
  </si>
  <si>
    <t>Upward: Christian Dating App</t>
  </si>
  <si>
    <t>Upward. The #1 dating app for Christian singles in the U.S. in 2020 and 2021\nConnect, chat and meet with Christian singles searching for meaningful relationships.\nUpward is the app for Christian singles. A fun, fresh, free, and simple-to-use app where Believers and people of faith meet.\nOur mission is simple: To create a faith-based community for single Christian men and women to connect and meet based on shared beliefs, shared values, and similar likes and interests.\nThe Christian community is full of diverse identities, denominations and levels of faith; Upward is created with all of that in mind: Whether you are Non-Denominational, Baptist, Catholic, Pentecostal or anything and everything in between, we are here and created for you.\nHow Upward works:\n• Set up your profile in a few easy steps and remember: It’s important to showcase your best self!\n• Fill out your faith statement so everyone knows what your faith means to you.\n• Just like other apps, swipe right to like someone and swipe left to pass…\n• Make a mutual connection and chat with other like-minded people of faith and believers near you for FREE!\nSo what’s next:\n• Download Upward today to find someone that shares the same faith and beliefs as you.\n• Upward is here for you to chat with believers and find a lifetime partner, long-term relationship and meet with new friends.\nGo Premium and you can also:\n• Send 5 Super Likes per week to stand out from the crowd and let people know that you're really interested \n• Rewind on people to give them a second chance\n• Boost your profile each month to be one of the top profiles in your area for 30 minutes\n• Send unlimited amount of likes to other Believers\n• Have an uninterrupted experience with no ads!\nBecome Elite and you can:\n• Get all of the Premium benefits PLUS \n• Remove the mystery and See Who's Liked You for instant matches!\nCheck us out every day! We're growing fast and there's someone new to match and chat with every day!\nHere we grow! Share Upward with your fellow Christian friends and family.</t>
  </si>
  <si>
    <t>com.vitastudio.mahjong</t>
  </si>
  <si>
    <t>Vita Mahjong</t>
  </si>
  <si>
    <t>Vita Mahjong is an Exclusive Puzzle Game of Tile Matching. We are thrilled to present the mahjong solitaire game that combines innovation with classic gameplay. It offers large tiles and a user-friendly interface compatible with pads and phones. Our goal is to provide a relaxing yet mentally engaging gaming experience, particularly focused on older adults.\nAt Vita Studio, we have always been dedicated to crafting mobile games designed for seniors that bring back relaxation, fun, and joy. Our repertoire includes popular titles like Vita Solitaire, Vita Color, Vita Jigsaw, Vita Word Search, Vita Block, Vita Sudoku, and more.\nHow to Play Vita Mahjong:\nPlaying free Vita Mahjong game is simple. Just aim to clear all the tiles on the board by matching tiles with identical images. Tap or slide two matching tiles, and they will vanish from the board. Your objective is to match tiles that are not concealed or blocked. Once all tiles are eliminated, it signifies successful completion of a majong game!\nExclusive Vita Mahjong Solitaire Game Features:\n• Classic Mahjong Solitaire: Staying true to the original gameplay, it presents traditional card tile sets and hundreds of boards.\n• Special Innovations: Besides the classic, our game introduces special tiles that add a fresh twist to the classic mahjong.\n• Large-Scale Design: Our mahjong games feature large, easily readable text sizes to alleviate the strain caused by small fonts.\n• Active Mind Levels: A special mode designed to sharpen your mind and improve memory abilities in the majong games. \n• Customizable Scoring:  You can enjoy free classic mahjong games without a timer and any score pressure.\n• Super Combo: When you consecutively match mahjong tiles during the game, you will unlock special experiences.\n• Helpful Hints: Our game provides free useful props, such as hints, undo, and shuffle, to help players overcome challenging puzzles.\n• Daily Challenge: Take on daily practice to collect trophies and improve your classic mahjong game skills.\n• Offline Mode: Full offline support lets you enjoy Vita Mahjong anytime, anywhere, without needing internet.\n• Multi-device: Optimized for pad and phone, ensuring everyone can enjoy the classic mahjong game.\nVita Mahjong offers seniors a game tailored to their unique preferences. Download Vita Mahjong and start your amazing solitaire adventure now!\nContact us via: support@vitastudio.ai\nFor more information, you can:\nJoin our Facebook group: https://www.facebook.com/groups/vitastudio\nVisit our website: https://www.vitastudio.ai/</t>
  </si>
  <si>
    <t>goodnovel.novelcat.stories.online</t>
  </si>
  <si>
    <t>Web Novel Romance: Fictions</t>
  </si>
  <si>
    <t>Get the app now and immerse yourself in your own enchanting realm!\nAccess a myriad of copyrighted tales exclusive to the Web Novel Romance app, spanning various genres tailored to your preferences!\nDiscover fresh narratives daily, with new complimentary stories arriving weekly.\nReading is effortless; just swipe the screen and dive in. Enjoy your reading experience even offline!\n1. We have it all, whether it's Romance, Fantasy, BL, LGBT+, Horror&amp;Thriller, Adventure&amp;Action, Young Adult, or Science Fiction.\n\nDiscover captivating reads such as "Billionaire God of War," "The Poorest Rich Man," "Her Bossy Yet Naive CEO," "A Dish Best Served Cold," and many more, all guaranteed to keep you hooked. With WebNovel, explore realms where you can embark on romantic escapades with charming billionaires or witness the transformation of underdog protagonists as they rise to power and wealth, exacting revenge on the elitist elite.\nWhat if it's not your cup of tea? Maybe something a little more exciting? You can also read The Alpha King's Claim, The Vampire's Mate, and other steamy fantasy stories.\n2. Customized Reading Experience&amp;Quick Updates\nA large selection of the most popular online novels. You'll never want to put them down once you pick them up.\nYou can have a better and more comfortable reading experience with a customized reading environment.\n3. Make friends with folks who share your hobbies and viewpoints.\nShare your ideas with story aficionados all across the world.\nRead to get incentives!\n4. Compose your tales.\nA world devoid of stories is a world devoid of color. Novel invites you to participate in our pay-to-read project, whether you are an established writer or a novice. Here you may share your thoughts and tales with readers all over the world.\nWe welcome all novel genres, especially genres like Romance, Fantasy, Werewolf/Vampire/Witch/Magic, Mafia, Billionaire/CEO...\nIf you love the theme of Once Rejected Twice Desired, Don't miss The Hidden Princess.\nIf you are a fan of His Blue Moon Princess, the author Jenny's new stories are all exclusive on Novels App. Try out His Blazing Witch and The War God's Favorite.\nIf you can't read enough werewolf stories, do read Cecil. It has many surprising plots.</t>
  </si>
  <si>
    <t>com.webcomics.manga</t>
  </si>
  <si>
    <t>WebComics - Webtoon &amp; Manga</t>
  </si>
  <si>
    <t>WebComics provides a group of the hottest &amp; latest manga and webtoon series for comic fans around the world. Whether you are a fan of manga, comics, manhwa, comic book or anime series, WebComics has all premium webtoon &amp;  manga to provide you with the best manga series. \nWebComics is online comic site just like Webtoons and Mangago, to provide you with the latest American Comic , Japanese Manga , Korean Comic, Chinese Manhwa, and all the most popular online webtoon full collection. Just enjoy the reading webtoons at the comic website www.webcomiscapp.com.\nWebComics is a popular webtoon platform for comic &amp; manga fans!\n \nLots of orginal comics &amp; manga series are only here. Comic creators are creating captivating comics every day. Don't hesitate to join us and become a famous cartooniest! \n1. High-quality comics &amp; anime &amp; manga, daily updates to keep up with the latest episode\n2. Personalized recommendations, a large number of comics\n3. Community creation, and full of creative comic authors &amp; cartoonist\n4. Creator community, intimate interaction, a key concern, dynamic prophet\nRead comics and chat with 8000k comic enthusiasts!\nFEATURES OF WEBCOMICS\n1. Top-notch comics of distinctive genres updated daily from creators across the world.\n2. Special offer for new users - all free comic books for you. Collect Free Card to read all comics!\n3. A community for fans to share what you love and interact with your favorite creators.\n4. Unlock special offers for Premiere to read exclusive books. Come explore more Premiere privileges!\nHighlights of WebComics\n• Signed sole contract with many world-renowned creators from America, Europe, Asia, etc, to provide you with exclusive captivating comics!\n• With high definition and full color! With excellent panels, ups and downs of the plots! We promise, you can't help reading them!\n• Share your opinions anytime and discuss the stories with millions of readers!\n• Free comics released every day! Reading free comics with WebComics is happy and easy!\n• New Comics section. New comics coming out every day! Come experience the new plots with the new characters! \n• Download comics for offline reading: Your mobile data savior.\nTop Comics/manga in 2022\n •「Half My Tyrant, Half My Baby」#Romance Comics: The female lead Zhang Xiao was mistaken by Mu Ya, the daughter of Mu family, as her mother. Out of her kindness, she signed the contract with the CEO Mu Chen to be a babysitter of his daughter, thus starting her "babysitting life". \n •「The Lady's Zombie Bodyguard」#Action Comics: Betrayed by his girlfriend, Yang Cheng，who was a loser, got drunk in the forest. Accidentally, he was bitten by a beautiful zombie and became a vampire with super power. \n •「She's a Keeper」#Girl's Love Comics: The rate of kidnapping in Phili has been going crazy. Clara del Samson happens to be a daughter of a multi-millionaire businessman.\n•「Zombie Breakers」 #Thriller Comics: A sudden wave of zombies swept across campus. Human nature, life, future, everything is crumbling.\n•「School Beauty's Personal Bodyguard」#Action Comics: Based on a novel with over 100 million click-through rate. After being enrolled into a school, let's see how he fights bad guys a with Chinese Kung fu and protect beauties!\nFollow us\nFacebook: &lt;a href="https://www.google.com/url?q=https%3A%2F%2Fwww.facebook.com%2FWebComicsOfficial%2F&amp;sa=D&amp;sntz=1&amp;usg=AOvVaw0StQ-9AcQGIdKHws9Rakcj"&gt; @WebComicsOfficial&lt;/a&gt;\nTwitter:  &lt;a href="https://www.google.com/url?q=https%3A%2F%2Ftwitter.com%2FWebcomics_app&amp;sa=D&amp;sntz=1&amp;usg=AOvVaw05g4wqe6-51vWTyNStLVDf"&gt;@Webcomics_app&lt;/a&gt; \nInstagram: &lt;a href="https://www.google.com/url?q=https%3A%2F%2Fwww.instagram.com%2Fwebcomics_official%2F&amp;sa=D&amp;sntz=1&amp;usg=AOvVaw2kFQOdts62v7P84D3VMT3r"&gt; @WebComicsOfficial &lt;/a&gt;\nWebsite:  &lt;a href="http://www.google.com/url?q=http%3A%2F%2Fwww.webcomicsapp.com&amp;sa=D&amp;sntz=1&amp;usg=AOvVaw0tt9PrLunIqH3IhWxqoKop"&gt; webcomicsapp.com&lt;/a&gt; \nEmail: &lt;a href="mailto:+comiceditor@webcomicsapp.com"&gt; comiceditor@webcomicsapp.com &lt;/a&gt;\nCustomer Service Email: &lt;a href="mailto:+Webcomics@sidewalkgroup.com"&gt; Webcomics@sidewalkgroup.com &lt;/a&gt;</t>
  </si>
  <si>
    <t>com.gof.global</t>
  </si>
  <si>
    <t>Whiteout Survival</t>
  </si>
  <si>
    <t>Whiteout Survival is a survival strategy game to center on a glacial apocalypse theme. Fascinating mechanics and intricate details await you to explore!\nThe catastrophic decline in global temperatures has wreaked havoc on human society. Those who have made it out of their crumbling homes are now faced with a new set of challenges: vicious blizzards, ferocious beasts, and opportunistic bandits looking to prey on their despair.\nAs the head of the last city in these icy wastes, you are the only hope for humanity's continued existence. Can you successfully guide the survivors through the ordeal of adapting to the hostile environment and re-establishing civilization? The time for you to rise to the occasion is now!\n[Special Features]\nASSIGN JOBS\nAssign your survivors to specialized roles such as hunter, cook, woodcutter, and many more. Keep an eye on their health and happiness and treat them promptly in case they get ill!\n[Strategic Gameplay]\nSEIZE THE RESOURCES\nThere are still countless usable resources scattered across the ice field, but you are not alone in this knowledge. The vicious beasts and other capable chiefs are eyeing them as well... War is inevitable, and you must do whatever it takes to overcome the obstacles and make the resources yours!\nCONQUER THE ICE FIELD\nFight for the title of the Strongest with millions of other gamers from around the world. Stake your claim to the throne and establish your dominion over the frozen wastes in this test of your strategic and intellectual prowess!\nBUILD AN ALLIANCE\nFind strength in numbers! Create or join an alliance and dominate the battlefield with allies at your side!\nRECRUIT HEROES\nRecruit heroes of different talents and abilities for a better fighting chance against the dreadful frost!\nCOMPETE WITH OTHER CHIEFS\nMake the most of your heroes' skills and battle it out with other chiefs to win rare items and infinite glory! Take your city to the top of the rankings and prove your mettle to the globe!\nDEVELOP TECHNOLOGY\nThe glacial catastrophe has wiped out all forms of technology. Start again from scratch and rebuild a system of technology! Whoever controls the most advanced technologies rules the world!\nWhiteout Survival is a free-to-play strategy mobile game. You may also choose to purchase in-game items with real money to speed up your game progress, but this is never necessary for you to enjoy this game!\nEnjoying Whiteout Survival? Check out our Facebook page at the link below to find out more about the game!\nhttps://www.facebook.com/Whiteout-Survival-101709235817625</t>
  </si>
  <si>
    <t>com.EvilTortillaGamesInc.WhosYourDaddy</t>
  </si>
  <si>
    <t>Who's Your Daddy?!</t>
  </si>
  <si>
    <t>Who's Your Daddy is a casual multiplayer game featuring clueless Daddies attempting to prevent Babies from certain death. Play with up to 7 of your friends, and test your parenting skills in a competitive setup with wacky physics and over 69 potentially ominous household items.\nAre you ready to become a parent?\nAs Daddy, you must prevent your baby from getting hurt through methods such as locking the cabinets and placing dangerous objects out of harm’s way. As Baby, you may attempt to overcome daddies attempts to protect the baby in various ways, including drinking bleach and sticking forks in electrical outlets.\n\nMany household objects threaten your baby’s life\nPlay around in your two-story house and garden packed with potentially dangerous items such as:\n- Power outlets: Capable of conducting lethal amounts of electricity\n- Nail gun: Keep away from babies!\n- Flour Jar: It’s never been easier to make daddy blind to your misbehavior!\n- Sinks: A flooding hazard in the hands of a sentient baby!\n- Woodchipper: It works on more than just wood!\n- Fudge the dog: A loyal rideable beast with an appetite for anything\n- The Oven: Careful not to burn anything!\n- The Swimming Pool: Get fit, but do not drown!\n- The Blender: If you can blend it, you can drink it!\n- The Car: It turns out there is an age where you can learn too early\nAnd much more...\n\nKey Features\nA beautiful two-story home and garden for you to watch over your son in\nOver 67 everyday items with more or less ominous potential\nWacky physics for you to play around with\nCustomizable game modes, play the way you want to!\nTwo unique characters with customizable skins and perks\nRandomized locations of crucial items, every game is different!\nDynamic music and sound for maximum immersion\nPlay with up to 7 of your friends online or locally\nController support\nPrivacy Policy: https://eviltortillagames.com/terms-of-service</t>
  </si>
  <si>
    <t>World of Peppa Pig: Kids Games</t>
  </si>
  <si>
    <t>Celebrate 20 years of Peppa Pig! Join us this very special month with new games &amp; activities for your little ones. Snorts and giggles guaranteed!
SAFE &amp; AD FREE
Featuring the award-winning show’s friendly characters, the World of Peppa Pig offers your family a COPPA and kidSAFE certified and ad-free environment, filled with lots of learning, creative play and fun!
PLAY &amp; LEARN
Tailored towards the development of pre-schoolers, there are plenty of age-appropriate kid's games to play, videos and creative activities for your little ones to explore, watch and grow with. Your little one will join Peppa and friends as they...
• Build toys
• Solve puzzles
• Nurture guinea pigs in Peppa's garden
• Make delicious smoothies for Candy Cat
And for our 20th Anniversary,
• Decorate a special 20th anniversary cake
• Solve a new connect-the-dots
• Learn how to sort with a unique trophy sorting game
CREATE
Unleash young creative minds and grow imaginations. Little ones will find activities with tools to encourage and explore self-expression. Get creative and...
• With coloring, painting &amp; drawing
• Play dress-up with their favorite characters
• Create pictures in Peppa's world with Scenemaker
• Role play and create stories in Peppa's world
WATCH
Download and enjoy exclusive videos on the go! Watch your favorite adventures and moments with Peppa &amp; friends, and look out for new episode and video updates so you can…
• Sing-a-long to your favorite songs from the show
• Learn classic nursery rhymes with Peppa and friends
• Dance to music videos from Peppa's latest albums
• Rewind and re-watch your favorite scenes in full length episodes…
SUBSCRIPTION DETAILS
The World of Peppa Pig is a pre-school kids subscription app. Whilst the app contains lots of free content, videos and episodes, subscribing will give you unlimited access to everything that the app has to offer. Start your free trial now to unlock all the content, fun and games within the app. No need to worry – you can cancel at any time!
• Get UNLIMITED ACCESS to all kid’s games, videos and activities within the app with a monthly or yearly payment. Brand new content added regularly.
• Users will get a FREE 7-DAY TRIAL to explore at the time of signing up. Please note, you will need to cancel at least 24 hours before the end of the 7 days, if you do not wish to continue with a paid subscription.
•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
• Payment will be charged to your iTunes Account at confirmation of purchase.
• Family Sharing currently does not support subscriptions.
MORE INFORMATION
For more information, please see links below:
FAQs: https://www.peppapig.com/world-of-peppa-pig/help/
Privacy Policy: https://findyourfun.com/privacypolicy
Terms of Use: https://findyourfun.com/terms-of-use
CONTACT US
We’d love to hear from you!
Email us at support@peppapig.com</t>
  </si>
  <si>
    <t>com.eightyeightgames.ymbab</t>
  </si>
  <si>
    <t>You Must Build A Boat</t>
  </si>
  <si>
    <t>A truly superb mash-up of match-three and endless runner that’s unique on mobile and thoroughly addictive. Buy it" - Stuff Magazine\n" - Makes the original game feel like a demo. It's absurdly fun and nearly impossible to put down." - Touch Arcade\n" * * * * ½ Gold Award - Building a boat will indeed become the most important task in your life." - Game Informer\n" * * * * ½ - We will gladly build a boat again and again." - Gamezebo\n\nBUILD A BOAT\nTravel the world in your boat, from the top of the Mage Tower to the bottom of Hell\nGATHER YOUR CREW\nRecruit a crew to live on your boat and offer their services\nFRANTIC MATCHING\nMatch as fast as you can to keep on running\nCAPTURE MONSTERS\nTurn Monsters to your cause to get bonuses and have them aid your in battle\nCAST SPELLS\nUse magic to aid your quests, and don’t forget to visit your onboard Arcanery to upgrade them\nRANDOM DUNGEONS\nWith procedural dungeons and random Dungeon Modifiers, It’s never the same experience twice\nBUILD YOUR BOARD\nUpgrade your tiles, Quaff Potions and Pray for Modifiers to whatever fits your play style best\nSPEEDRUN\nHow fast can you build your boat?\nYou must spring out of bed.\nYou must bargain with the lizardman.\nYou must heed your undead navigators.\nYou must slide rows or columns of tiles on a 6x8 grid.\nYou must match at least 3.\nYou must run to the right.\nYou must focus intently on 2 areas of the screen simultaneously.\nYou must match keys to unlock chests and swords to attack.\nYou must literally collect your thoughts and trade them for dragons.\nYou must not dally.\nYou must not be too hasty.\nYou must voluntarily ramp up the difficulty by taking on multiple quests at once.\nYou must incrementally reach your goals. \nYou must try again.\nYou must try again x5.\nYou must win every time, even when you don’t.\nYou must remain optimistic.\nYou must upgrade your magic staff.\nYou must occasionally stop playing to allow for your hand to uncramp.\nYou must take credit for random chain combos you made no effort to arrange.\nYou must trust a blue bean man to make dangerous investments with your money.\nYou must forget about the blue bean man.\nYou must mind the asp.\nYou must reconcile that despite the game’s title, you begin your journey in possession of what is, in no uncertain terms, already a boat.\nYou must go all-in on the retro aesthetic.\nYou must trade junk for gold with the voidorb.\nYou must pray for salt.\nYou must consume fish and tomatoes for time.\nYou must venture through hell.\nYou must disarm traps like your life depends on it.\nYou must make an offering at the chapel.\nYou must rally the Fantasy Union and the Undead Buddies to your cause.\nYou must weigh anchor and methodically yet joyously hop in sync with your entire crew.\nYou must feign interest in critiquing the gardener’s work.\nYou must look up at the clock and wonder how it’s so late already.\nYOU MUST BUILD A BOAT!</t>
  </si>
  <si>
    <t>YouTube Kids</t>
  </si>
  <si>
    <t>A video app made just for kids
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
A safer online experience for kids
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
Customize your child’s experience with Parental Controls
Limit screen time: Set a time limit for how long your kids can watch and help encourage their transition from watching to doing.
Keep up with what they watch: Simply check the watch it again page and you’ll always know what they’ve watched and the newest interests they’re exploring.
Blocking: Don’t like a video? Block the video or whole channel, and never see it again.
Flagging: You can always alert us to inappropriate content by flagging a video for review. Flagged videos are reviewed 24 hours a day, seven days a week.
Create individual experiences as unique as your kids
Create up to eight kid profiles, each with their own viewing preferences, video recommendations, and settings. Choose from “Approved Content Only” mode or select an age category that fits your child, “Preschool”, “Younger”, or “Older”.
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
All kinds of videos for all kinds of kids
Our library is filled with family-friendly videos on all different topics, igniting your kids’ inner creativity and playfulness. It’s everything from their favorite shows and music to learning how to build a model volcano (or make slime ;-), and everything in between.
Other important information:
Parental setup is needed to ensure the best experience possible for your kid.
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t>
  </si>
  <si>
    <t>us.zoom.videomeetings</t>
  </si>
  <si>
    <t>Zoom Workplace</t>
  </si>
  <si>
    <t>Reimagine how you work with Zoom Workplace, an all-in-one, AI-powered collaboration platform that combines team chat, meetings, phone*, whiteboard, calendar, mail, notes, and more.\nSTREAMLINE COMMUNICATIONS WITH A SINGLE APP\nSchedule or join a video meeting with a single tap\nShare and annotate content during meetings\nChat with colleagues and external contacts\nPlace and receive phone calls or send SMS text messages*\nKEEP PROJECTS MOVING\nBrainstorm on virtual whiteboards\nReceive automated meeting summaries with AI Companion*\nFollow up after meetings and share files with team chat\nCreate and share editable notes\nUse your existing email and calendar to schedule meetings\n\nWORK SAFELY ON THE GO\n“Hey Google” Voice Access commands for hands-free control\nKeep your data secure with enterprise-grade security and SSO*\nBOUNCE BETWEEN LOCATIONS \nMove a live meeting or call seamlessly between devices with a single tap\nTurn on virtual backgrounds to look more polished\nStart a Zoom Rooms meeting and share content*\nMulti-task on your Android phone with Picture in Picture or tablet with Split Screen\n* A paid Zoom Workplace subscription or other license may be required to use certain product features. Upgrade your free account today to start gaining these benefits. AI Companion may not be available for all regions and industry verticals. Some features not currently available across all regions or plans and are subject to change.\nUPGRADE YOUR FREE ACCOUNT TO ZOOM WORKPLACE PRO \nHost unlimited meetings up to 30 hours each\nRecord meetings to the cloud (up to 5GB)\nAssign meeting co-hosts and scheduler\nAutomate key tasks with AI Companion\nWe’d love to hear from you! Join the Zoom community: https://community.zoom.com/\nFollow us on social media @zoom\nTerms of Service: https://explore.zoom.us/terms/ \nPrivacy Statement: https://explore.zoom.us/privacy/ \nHave a question? Contact us at https://support.zoom.com/hc</t>
  </si>
  <si>
    <t>actualResultV1</t>
  </si>
  <si>
    <t>actualResultGPT3</t>
  </si>
  <si>
    <t>actualResult</t>
  </si>
  <si>
    <t>Welcome to the IQ Masters Brain Training Games app, your go-to destination for a comprehensive mental workout! Elevate your cognitive and memory skills, explore your personality, and delve into the depths of your intelligence with brain tests &amp; exercises, logic games and mind games. Push the limits of your brain! \nðŸ§  Engaging Brain Teasers, Exercises &amp; Tests\nImprove your mind with a variety of thought-provoking challenges designed to sharpen your cognitive abilities, enhance problem-solving skills, and provide a fun and rewarding mental workout. From captivating brain teasers that tickle your intellect to interactive exercises that keep your mind agile, and insightful tests that unveil the mysteries of your cognitive strengths.\nðŸ§  Brain Training Games\nEmbark on a strategic journey with Towers of Hanoi, test your precision in Draw One Line, savor the challenge of blending concoctions in Smoothie, and tackle the intricate puzzles of Connect the Dots. Experience these diverse game types in the IQ Masters Brain Training Games app for a stimulating mental workout.\nContent Types:\nMental Health:\nADHD Test\nAnxiety Types\nAnxiety Level Test\n\nCognitive &amp; Personality:\nEQ Test\nDominant Brain Type Test\nCollectivistic vs Individualistic Thinking\nMale Archetypes\nðŸ’ª Journey to Self-Improvement:\nIQ Masters is more than just an app; it's your partner in unlocking the full potential of your mind. Join us on this empowering journey of self-improvement, where each brain teasers, tests, exercises, and challenge brings you closer to a sharper, more agile, and resilient cognitive self.\nIt is a comprehensive platform that goes beyond traditional brain training games, delving into aspects of mental health, cognitive abilities, personality tests, and intelligence tests. Whether you're looking to boost productivity, enhance self-awareness, or simply enjoy challenging brain exercises, IQ Masters Brain Training Games App is your passport to a sharper and more resilient mind. Download now and embark on a transformative journey towards a brighter, more intellectually empowered future.</t>
  </si>
  <si>
    <t>{
    "targetedAge": ["children", "teens", "adults"]
}</t>
  </si>
  <si>
    <t>{
    "targetedAge": ["teens", "adults"]
}</t>
  </si>
  <si>
    <t>Let's play at the Face Paint Party Makeup Salon! ***Over 5+ Million Downloads!*** Featuring Beautiful designs like Tiger face paint, Rainbow Unicorn, Princess, Candy and much more!! Includes: New levels, characters, special effects, game animations &amp; soo much more!! Come play the best face painting &amp; makeover salon game!
How To Play:
â€¢ Apply Face Paint and Makeup to the Game Characters in the levels.
â€¢ Use the Left bench tools to apply face paint &amp; makeup to the characters for a brand new makeover
â€¢ Add outfits &amp; dressups like jewelry, gems, hairpieces &amp; accessories to make the perfect look!
â€¢ Brush hair and apply lots of fun hair coloring to create fun hair styles
â€¢ Go to the spa to cleanup &amp; remove old makeup!
â€¢ Save your Best Designs!
Level 1: Go to the spa! Apply hot pink, cool blue &amp; refreshing green face-masks, play clean-up and more!
Level 2: Let's do a face paint design. Tiger face paint makeover or choose fun new designs like kitty cat or cheetah!!
Level 3: Play fashion tiger! Decorate the tiger with fun jewelry and accessories.
Level 4: Princess Salon! Clean-up and change to a pink princess face paint design!
Level 5: Amazing Princess Makeover! Take your princess for a magical new makeover and add tiara, earrings and more!
Level 6: Super fun Candy makeover time! Yum!
Level 7: Free-Paint Room! Create your own look and style as you mix &amp; match: Hair, face paint designs, lipstick and more!
Level 8: Party with a beautiful ice-princess!
Level 9: Wow! It's time to transform into frozen tiger makeup!
Level 10: Face and body painting! Get a full tiger makeover!
Level 11: Rainbow Salon and Spa! Use shampoo, magic cleaner and much more to relax at the wonderful salon.
Level 12: A brand new makeover with lots of cool new designs to choose from including rainbow unicorn, sparkly and much more!!
Level 13: Super funny &amp; cute emoji face-painting. Create a cool new design and dress up!
Level 14: Beautiful fashion deer makeover and dress time!
Level 15: A cool magical makeover! Let's paint and add unicorn horns!
Level 16: Mix and match to create the best design with hairstyles, face paint and jewelry! 
Level 17: Candy icecream makeover salon! Create an awesome new look in fun outfits and colorful designs!
Level 18: Dress up with bunny rabbit, puppy dog and kitty cat face paint!!
Level 19: So cool! Create your own amazing design and rainbow fashion style!
Level 20: Unicorn, princess and candy party time! Get ready to decorate and party!
Level 21: Super slime makeover time! 
Level 22: Amazing new galaxy and candy makeover fun!
Level 23: Mix and match your best styles in this super fun makeover room!
Level 24: Amazing face paint with rainbows, haircoloring and magical fashion!!
Level 25: Help with a cool new face paint makeover!
*Level 26: Dress up the character in a fun new style with flowers, wig and much more!
*Level 27: Super fun fashion face paint time!
*Level 28: Go to a fun party with the ice princess, unicorn and candy makeovers!
*Level 29: Come help make some funny new green slime!!
*Level 30: Paint &amp; dress slime in funny outfits, hairstyles and much more!!
*Levels 31-40: Beautiful new ice princess makeover levels with ice cream candy makeup, beautiful princesses and lots of sparkly fun!
*Levels 41-50: Wow more new levels include tie dye, rainbow makeovers, sugar face paint, beautiful princess dress-up &amp; super fun fashion dance party!!
*Please note that levels 26-50 must be purchased separately.
*Please note that Face Paint Party Makeup Salon is free to play, but you are able to purchase game items and remove ads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</si>
  <si>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
  "targetedAge": ["children", "teens"]
}</t>
  </si>
  <si>
    <t>Have you ever dreamt of designing and decorating your very own cartoon character with this brand new Avatar maker dress-up for girls' &amp; boys' games, a magical world where you can fulfill and recreate any style that comes to your mind! Enjoy a new kawaii avatar maker with a huge variety of accessories that give endless variations of styles.\nMake a copy of yourself or recreate your favorite anime character. It's up to you! Choose your favorite hairstyle and customize its color. Pick up the skin color from an endless number of colors, decide what kind of facial expression your avatar is going to have, choose the eyes, mouth, and eyebrows for your cute avatar.\nIn addition to creating your avatar, you can decorate your room with tons of different items, make your room designing dreams come true! you get to choose all the furniture while accessorizing with all sorts of items.\n1. You can choose a boy or girl avatar to start your cartoon character customization\n2. A large number of cute personalized faces, hairstyles, and expressions with different details let you create unique cartoon expressions\n3. Express various emotions on the face of your avatar with different shapes of eyebrows, eyes, and mouth\n4. The skin color, hair color, and clothing color can be customized to give you a unique appearance and show your imagination and fashion sense\n5. Various accessories: masks, hats, glasses, hairpins, clothing, headwear, wings, horns, and tails to make your personal style distinctive\nâœ¨Features of Avatar Maker Dress up for kidsâœ¨\nðŸ’›Full customization of skin color and hairstyle.\nðŸ’›Huge pool of items to create endless styles time and time again!\nðŸ’›High variety of accessories for your character creator.\nðŸ’›Many clothes items in our anime avatar game.\nðŸ’›Decorate various backgrounds to suit your characters.\nðŸ’›Use your avatars as wallpapers, profile pictures, and share them with friends. \nðŸ’›Parental control in our apps for girls &amp; boys.\nðŸ’›no ads.\nAvatar Maker Dress up for kids is brought to you by Pazu Games Ltd, the publisher of popular kids games like Girls Hair Salon, Girls Makeup Salon, Animal Doctor, and many more, that are trusted by millions of parents worldwide.\nTerms of Use:\nhttps://www.pazugames.com/terms-of-use\nPrivacy Policy:\nhttps://www.pazugames.com/privacy-policy\nAll rights are reserved Pazu Â® Games Ltd. The use of the games or the content presented therein, apart from the usual use of Pazu Â® Games, is not authorized, without express written permission from Pazu Â® Games.</t>
  </si>
  <si>
    <t>{
    "targetedAge": ["children", "teens"]
}</t>
  </si>
  <si>
    <t>25+ million heroes use the PlantIn app to identify plants of more than 24,000 species with 99% accurate machine-learning ID system and an extensive outdoor and indoor plant database. Join the plants community with millions of users and learn everything you want about gardening and plant identification. ðŸŒ±\nDo you need to recognize a leaf, flower, or tree? PlantIn checks plant health and provides a plant guide with just one snap and a quick scan. \nFEATURES:\nðŸª´Accurate Plant Identification\nTake a photo or just upload your picture in our app, and we'll scan it and tell you exactly what this plant is. \nðŸª´Disease Identifier\nWith our exclusive AI-based plant disease identifier, you can snap a sick plant or upload a picture, wait a quick scan, and weâ€™ll diagnose the problem and how to deal with it too.\nðŸª´Plant Water Tracker, Reminder &amp; Calculator\nSet a customizable schedule, get reminders from the Plantin so you'll always remember when and how much water to give your plants.\nðŸª´Plant Care Tips &amp; Reminders\nWe'll always be ready to remind you when your green companions need care because weâ€™re tracking its progress. \nðŸª´Botanist Help\nPlantIn is like a plant doctor that always knows whatâ€™s wrong and is ready to help you! Chat with our experts, they will answer any question you have and prepare a custom and detailed DIY treatment plan to support you.\nðŸª´Personal Collection\nAfter plant recognition, create an in-app digital space with all your plants and keep track of their care needs in your smartphone.\nðŸª´Light Meter\nOne tap and you can use your camera to measure the light in your space and compare it to your plantsâ€™ light requirements â€“ get them comfortable with the power of PlantIn.\nðŸª´History Journal\nKeep your photos, see your greenie growing through time, and keep the care progress in your phone â€“ our tree, flower identifier engine will keep everything safe under your fingertips.\nðŸª´All the info â€“ just to be sure\nAre you confident in your knowledge and just want to make sure you're doing everything fine? PlantIn doesn't just answer "What plant is this?" but has accurate information on your phone â€“ don't stop at plant identification and become an expert.\nCONTACT US:\nðŸ“§ Email: support@plantin.xyz\nðŸŒŽ Web: myplantin.com\nâœ”ï¸ Facebook: facebook.com/plantinapp\nâœ”ï¸ Instagram: @plantin.app</t>
  </si>
  <si>
    <t>Welcome to My Town Home â€“ a fun dollhouse game for kids! Visit a big house where girls and boys can create their own family life stories and enjoy in fun role-play games all day!
Explore all 6 rooms in this Dream House and play fun family games the way you like! My Town Home Family Dollhouse game offers great animations and many characters to play with!
MY TOWN HOME GAME â€“ EXPLORE A BIG PLAYHOUSE AND HAVE FUN
Parents, do you remember growing up, playing family games with your dolls in their tiny dollhouses? It is so fun when you can create your own stories about those dollsâ€™ life and role play as a mom, dad, or as any other character!
My Town Family game for girls and boys is available NOW! Your little ones can play with virtual doll all day in this family dollhouse games and create their own game rules! Let them make their game rules and enjoy having fun in this dollhouse like you did when you were a kid!
MY TOWN HAS FUN FAMILY GAMES FOR KIDS 
Letâ€™s explore My Town Home! Check all rooms, visit a kitchen and prepare your favorite meal! Or what about taking a shower in the bathroom after you had a lot of fun in the garden? Enjoy in the living room with mom, dad, and friends! Fun is everywhere!
Brush your teeth, play with toys in your room or go outside and swing or slide in the playground! This is an amazing dollhouse where kids can play some fun doll games as much as they like! All My Town games foster kids' creativity and imagination!
MY TOWN HOME FEATURES:
- 6 rooms in this Home Dollhouse to explore: Living room, kitchen, garden, and more
- Meet My Towny Home family: mom, a dad &amp; 6 kids, friends, pets
- Create your own role-play stories
- 100+ Items available to move around
- Play dress up games for kids and customize characters your way
- My Town FREE game for all kids
- Enjoy My Town Home game and create your own doll story!
MY TOWN FAMILY HOME GAME FOR GIRLS AND BOYS
My Town Home Family game for girls and boys is made for kids to be creative and to use their imagination without game rules! Meet fun family characters (mom, dad, kids) and create your own game! Manage house life and create unique family life stories in your new home!
MY TOWN â€“ START NEW ADVENTURE
Unique adventures await you in MY TOWN HOME dollhouse game for kids. Kids can choose different characters while playing family games - play as a mom, dad, or a child, itâ€™s up to them to choose a favorite character. Enjoy the family game adventures all day long! My Town Home Family Dollhouse game fosters kids creativity allowing them to play fun family games the way they like!
FUN DOLL HOUSE GAMES
You can easily interact with the environment as you can move items and characters seamlessly between them. Playing My Town Home Doll House Game, kids can create their own virtual family life stories and set their game rules! Start an adventure and choose a different character to make your game story. Itâ€™s up to you how the game will go - enjoy family game adventures all day long!
RECOMMENDED AGE GROUP
For kids 4-12. My Town Family games are safe to play even when parents are not at home
ABOUT MY TOWN GAMES STUDIO
The My Town Games studio designs digital dollhouse games that promote creativity and open-ended play for all kids in the world. My Town games introduce experiences for hours of imaginative play.
Terms of Use: https://www.my-town.com/EULA
Customer Support contact: support@my-town.com
Get privacy-related information at https://www.my-town.com/privacy-policy/</t>
  </si>
  <si>
    <t>Necrometer\nDesigned for ghost hunters and paranormal enthusiasts. This multifunctional app can be used to detect and communicate with spirits. We have taken known spirit communication techniques and theories and have implemented them here in new and innovative ways. \n-Meter that detects and measures magnetic energy\n-Text and Speech modes\n-2 Built in Text To Speech A.I. systems\n-3 Voices\n-Pitch control with randomization option\n-Reverb and Echo audio effects\nThe Meter:\nIt is believed that spirits can affect magnetic energy fields. Using your phoneâ€™s Magnetometer sensor this app can detect levels of magnetic interference in the environment. These fluctuations of energy fields have a direct influence on the communication.\n-Meter noise (optional) reacts to fluctuations in the meter\nText Mode:\nSimply slide the power button over to "Text" and begin asking your questions. Walking around a location you can detect energy anomalies and various levels of magnetic interference. Words and phrases will begin coming through the app. The relevance of the communication is determined by multiple factors including spirit connection and strength. Those who have a stronger connection to the otherside may experience more direct and relevant communication. \nSimilar to the famous Ovilus ITC device, the Necrometer app is designed to facilitate spirit communication by measuring fluctuations of energy in the environment. The idea that spirits can manipulate electronic devices for purposes of communication is well documented. Based on the theory of random selection and known evidence of energy manipulation, the Necrometer app utilizes these known methods of spirit communication and paranormal phenomena. \n-Access to over 60k words/phrases\n\nSpeech Mode:\nSliding the power button over to "Speech" will turn on this unique mode of the app. Created to facilitate ghost box/ EVP like communication, the speech mode of the app provides audible spirit communication like no other. Generating speech sounds from within the app, there are no sound banks, word lists, radio, or any other pre-recorded audio. Spirits can use and manipulate these random speech sounds to form coherent messages, an idea rooted in ITC/EVP theory. Some of these messages may be heard in real time similar to a ghost box, other EVP-like communication can be heard on playback of the recorded audio. Again, the strength and level of communication being recieved depends on various factors. Coherent messages can only be obtained through communication with spirit, otherwise only unclear speech sounds will be heard.\n-Rate slider to increase/decrease rate of audio coming through\nThe Necrometer app is an advanced all-in-one app that can be used to detect energy anomalies in the area, produce words and phrases that can provide relevant clues/information, and provide audible ITC/EVP communication from spirit.</t>
  </si>
  <si>
    <t>Tiny Tap app is for parents who want to turn their kidâ€™s screen time into an independent learning experience. Join the millions of parents worldwide who use Tiny Tap as their favorite everyday kidsâ€™ learning tool.\n*** 250,000 educational games for kids aged 2-8 ***\nWorried about your kid's screen time?\nSubscribe now to get unlimited access to:\n\nTONS OF KIDS GAMES MADE BY TEACHERS\nâ— 150,000+ interactive learning games\nâ— Personalized game recommendations\nâ— Practice key skills and subjects according to their age and needs\nâ— An abundance of subjects\n\nAD-FREE, SAFE SPACE FOR KIDS\nâ— Curated content made by teachers, therapists, and educators worldwide\nâ— Including games from Oxford University Press\n\nKID-FRIENDLY NAVIGATION\nâ— Encouraging independent play\nâ— Giving you more time to get things done\n\nPARENTâ€™S DASHBOARD\nâ— Track your kidâ€™s progress and donâ€™t miss out\nâ— See how they do in reference to other kids in their age group\n \nStart our free trial to let your kid reach new milestones while having fun! Cancel any time before the trial ends!**\nFollow us on Instagram https://www.instagram.com/tinytapit/\n \nSUBSCRIPTION DETAILS:\nâ— Subscribe to TinyTap yearly plan and get a free trial!\nâ— You can cancel anytime during the trial period â€“ there is no cancellation fee.\nâ— Payment will be charged to your Google Play Account at confirmation of purchase\nâ— You can use the subscription on any device\nâ— The subscription is automatically renewed unless auto-renew is turned off at least 24-hours before the end of the current period\nâ— The account will be charged for renewal within 24-hours prior to the end of the current period, and identify the cost of the renewal\nâ— Subscriptions may be managed by the user and automatic renewal may be turned off by going to the user's Google PlayStore Settings after purchase\nâ— Cancellation will not go into effect until the end of the billing cycle\nPrivacy Policy: https://www.tinytap.com/site/privacy/\nTerms &amp; Conditions: https://www.tinytap.com/site/terms_and_conditions/</t>
  </si>
  <si>
    <t>{
    "targetedAge": ["children"]
}</t>
  </si>
  <si>
    <t>QuickBend is the quickest and most accurate conduit bending calculator app.\nQuickBend is an advanced conduit bending calculator that was created to be fast and accurate while being visually appealing, innovative, and intuitive. Offering you the most accurate measurements using the centerline radius algorithm based upon the bender that you're using. \nEasily select between different types of benders and choose the size of the shoe and conduit type that you're using. The last bender that you selected will be the bender that appears when you open the app up again. See and edit your bender's information (Centerline Radius, Deduct, Gain, Setback, Travel, and Radius Adjustment) within the 'Bender Specs' section. \nBends also include data management, which will save the last values that you've entered into the app.\nQuickBend supports the following bends.\nâ€¢ Offset\nâ€¢ Rolling Offset\nâ€¢ Matching Bends Offset\nâ€¢ Matching Centers Offset\nâ€¢ Parallel Offset\nâ€¢ Three-Point Saddle\nâ€¢ Four-Point Saddle\nâ€¢ 90\nâ€¢ QuickKick\nâ€¢ Kick With 90\nâ€¢ Matching Bend Kick\nâ€¢ Matching Center Kick\nâ€¢ Parallel Kick\nâ€¢ Parallel Kick Forward\nâ€¢ Compound 90 - Circle Obstruction\nâ€¢ Compound 90 - Rectangle Obstruction\nâ€¢ Compound 90 - Square Obstruction\nâ€¢ Segmented 90\nQuickBend Benders\nâ€¢ Cosecant (Okay. it's not a bender, however; if you prefer the standard multiplier method with no radius. It's available.)\nâ€¢ Current Tools: 750/751\nâ€¢ Current Tools: 77\nâ€¢ Current Tools: 747\nâ€¢ Gardner Bender: Big Ben\nâ€¢ Gardner Bender: Sidewinder\nâ€¢ Gardner Bender: Electric Sidewinder\nâ€¢ Gardner Bender: B2000 Cyclone\nâ€¢ Gardner Bender: Ultra Eegor\nâ€¢ Gardner Bender: B300 Series\nâ€¢ Greenlee: Hand Benders\nâ€¢ Greenlee: 1800/1801\nâ€¢ Greenlee: 1818\nâ€¢ Greenlee: 555\nâ€¢ Greenlee: 854DX\nâ€¢ Greenlee: 855GX\nâ€¢ Greenlee: 881\nâ€¢ Greenlee: 882\nâ€¢ Greenlee: 884/885\nâ€¢ Ideal: Hand Benders\nâ€¢ Klein: Hand Benders\nâ€¢ Milwaukee: Hand Benders\nQuickBend Multiple Bends\nâ€¢ Layout multiple bends on a single stick of conduit.\nâ€¢ Offset to Obstruction\nâ€¢ Offset from Obstruction\nâ€¢ Matching Offset to Obstruction\nâ€¢ Matching Offset from Obstruction\nâ€¢ Three Point Saddle\nâ€¢ Four Point Saddle\nâ€¢ 90Ëš Bend, Kick\nâ€¢ Kick with 90\nâ€¢ Place a cut mark for those rare occasions that you need to cut and thread the conduit before bending.\nâ€¢ Flip bends around.\nâ€¢ Graphic representation of where the bend/cut will layout on a stick of conduit.\nâ€¢ Bend layouts are based on your benders centerline radius, deduct, and gain.\nâ€¢ Toggle 'Measure to Center' to help line up conduits when working on raceways with multiple conduit sizes.\nQuickBend also includes a protractor level which is easily accessible and can be Zeroed by a simple tap.\nQuickBend allows you to pick between either form of measurements, imperial (inches) or metric (cm).\nQuickBend's QuickCheck indicates if bends are impossible by a subtle change of turning the measurements and text red.\nQuickBend's centerline radius algorithm is especially useful when bending conduit that is larger than 1 inch and bends that exceed 30 degrees.</t>
  </si>
  <si>
    <t>{"targetedAge": ["teens", "adults"]}</t>
  </si>
  <si>
    <t>Experience the first century temple period like never before with this in-depth, interactive 3D re-creation of the temple based on historical archaeology,  and Jewish sources. \nUse this incredible companion tool to enhance study, interaction, and engagement with this ancient holy site and the important worship, ceremonies, and services that took place there. Weâ€™ve combined historical documentation, archeological evidence, biblical insight, and rabbinical records to create as accurate a model as possible, including specific measurements and topography.\nBecause this is a 3D scene, you have complete freedom to explore every detail. Pinch to zoom, rotate the camera, use the interactive joystick to view the structures from different angles, use the jump arrow to more easily navigate the stepped terrain, and enjoy an aerial map view to give you a better perspective of ancient Jerusalem and the various locations you can explore and interact with through the app.\nWe designed the app so you can have fun as you explore and learn.\n\nControls - \nJoystick to move\nSlide Finger to Look Around \nJump Arrow for quick access up levels\nTurn off UI for Presentations  \nMap View for quick travel \nLanguages : English and Spanish</t>
  </si>
  <si>
    <t>Get your little one preschool ready with the award-winning Hopster! 
Hopster is expertly designed with kids early learning years in mind. Parents gain access to the best curated kids learning content needed to shape their child's early development curriculum. 
Hopster fully supports formal early childhood curriculums from around the world, with the best preschool kids TV shows &amp; educational games.Â 
Hopster is also 100% ad-free. Packed with learning games for kids, as well as great preschool books and fun music.Â 
Your little one can be ahead of the class before they even go to school, with our phonics shows, maths games for kids, and more. 
We can help keep your kids busy with lots of fun, creative &amp; educational content - and you can relax knowing theyâ€™re continuing to learn in a safe child-friendly environment.
Your little one can learn phonics, enjoy maths games for kids, and watch family friendly preschool shows â€“ all in a safe and ad-free digital environment trusted by over 2 million families.
Top reasons to download Hopster:
1. Handpicked educational kids TV shows
2. Learning games for kids
3. A safe digital world for little ones to explore
4. Watch shows offline, perfect for travelling
5. 100% ad-free
6. Use on iPad, iPhone and Apple TV with just one subscription
Children can explore the award-winning kids app Hopster with a free trial of our premium subscription. See how your little one engages with our preschool learning games for kids - including phonics and maths games for kids.
All your kidsâ€™ favorite shows, including:
â€¢ Fireman Sam
â€¢ Sesame Street
â€¢ Pingu
â€¢ StoryBots
â€¢ Messy Goes to Okido
â€¢ Bob the Builder
â€¢ Earth to Luna
â€¢ ...and many more!
Available shows may vary by region.
Even with all these amazing educational TV shows for kids on Hopster we do believe that there is such a thing as too much TV. If your kid watches three episodes in a row, we will suggest that they try another activity instead.
Made in partnership with some of the UK's brainiest academics, our app includes fun educational games that engage toddlers &amp; preschoolers in phonics and creativity, plus they will get a head start with numeracy using our maths games for kids.
Award-winning developmental shows and learning games for kids focusing on:
â€¢ Maths games for kids with counting, numerals and sequences
â€¢ Alphabet and phonics
â€¢ Empathy, caring, communication and decision making
Awards &amp; certifications:
â€¢ KidScreen Award 2019, 2018, and 2016
â€¢ App Storeâ€™s Best of 2016, 2015 &amp; 2014
â€¢ Best Channel BAFTA Children's Award nomination
Hopster is a popular choice for parents wanting a safe digital environment for their kids to explore.
Hopster is available in English (UK/US), French, Icelandic, Serbian, Bosnian, Slovenian.
Hopster Subscription
â€¢ Subscription length will vary from Monthly, Quarterly, 6 Months, and Yearly
â€¢ Price of subscription will vary depending on plan selected, and region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userâ€™s
â€¢ Account Settings after purchase
â€¢ Any unused portion of a free trial period, if offered, will be forfeited when the user purchases a subscription to that publication, where applicable
Privacy &amp; Safety
Your childâ€™s privacy and safety is our top priority. We will never share your personal information with 3rd parties or sell it on. And there are no ads in our toddler &amp; pre school kidsâ€™ TV app. Ever. No really, we mean it.
Privacy Policy: www.hopster.tv/cookies-and-privacy-policy
T&amp;Cs: www.hopster.tv/terms-and-conditions</t>
  </si>
  <si>
    <t>No matter if you want to lose weight, bulk up, or maintain a healthy lifestyle My Macros+ is the diet tracking app for you.\nAs featured on\nâ€¢ Good Morning America\nâ€¢ DailyBurn\nâ€¢ Mens Health\nâ€¢ Macrosinc.net\nMy Macros+ is the only diet tracking app made by a fitness professional. Created after years of frustration with the diet tracking apps that the market had to offer, we are proud to bring you the complete diet tracking solution. \nWith 5+ million foods, tracking food is quick and easy. Add your food in as little as 3 taps to the screen.\nâ€¢ HUGE food database - 5+ Million Food Items to choose from! \nâ€¢ Barcode scanner - scan and quickly track your food\nâ€¢ Set your nutrition goals by gram\nâ€¢ As many nutrition goals as you want â€” Supporting things like carb cycling, high/low days and much more\nâ€¢ Track and monitor your body weight with beautiful graphs\nâ€¢ See nutrition breakdowns for each day, meal and individual food\nâ€¢ Have as many meals as you want â€” No more being stuck with only Breakfast, Lunch, Dinner and Snack\nâ€¢ Input custom food straight off the label â€” My Macros+ converts and stores it properly for you to make using it in any serving size quick and easy.\nâ€¢ Track Water â€” Log your water in cups, fluid oz, ml or gallons\nâ€¢ Quick Food Access â€” Look through lists of your favorite foods or those that you have eaten recently to track even faster.\nâ€¢ Built in food from your favorite brands and restaurants\nâ€¢ All foods are completely customizable â€” Enter your own food in any serving size or edit a preexisting food to be any serving size you want.\nâ€¢ Syncs between all iOS platforms\nâ€” Reach Your Goals â€”\nâ€¢ Beautiful daily nutritional reporting system\nâ€¢ Graph your weight over time to easily track your progress\nâ€¢ Macro calculator to help get you started on the right track\nâ€” Make Progress Together â€”  \nâ€¢ View your friends meals in real time through our My Circle feature\nâ€¢ See your friends foods and recipes to get ideas for your own diet\nNEED HELP WITH YOUR DIET? Weâ€™ve got you covered\nâ€¢ Our Macro Coach feature is an optional monthly subscription that allows you to use our artificial intelligence system to help you reach your goals\nâ€¢ Fill out our initial questionnaire and receive your initial macro goal\nâ€¢ As you progress towards your goals our system will dynamically update your macro goals for you to make sure you stay on track towards your goals \nWANT EVEN MORE FEATURES?\nA MM+ Pro level membership is an optional monthly subscription that unlocks even more powerful features right inside My Macros+\nâ€¢ Diet summary â€” An in-depth breakdown of your diet, body weight and favorite foods over any range of time\nâ€¢ Spreadsheet export â€” Get all of your data in CSV format for even richer analysis\nâ€¢ My Macros+ on the web â€” Access MM+ through any web browser on getMyMacros.com</t>
  </si>
  <si>
    <t>The range of size in the universe, from the tiniest particles to the epic galaxiesâ€”we take you on a journey of size that lets you explore it all with a single swipe. How big is a planet, compared to a human? And how small is an atom really? You canâ€™t fully wrap your head around the scope of things by just reading about them â€“ so this app lets you experience them in comparison to get a feeling for their true scale. By simply swiping you can zoom in and out all the way from the world of fundamental particles up to the largest galaxies at the edge of the observable universe. \nSeamless zooming between the scales of 10^-35 meters to 10^26 meters (no math required) \nAmazing fun facts for various scale levels, like the smallest bacterium and the largest black hole \nTap any object for an explanation of what it is, how it works, and our favorite mind-blowing facts\nBeautifully animated illustrations of more than 250 objects\nOriginal Kurzgesagt music to complement your experience</t>
  </si>
  <si>
    <t>Fun and educational games for toddlers to help teach colors, shapes, coordination, motor skills, memory, and more! Learning is easy and fun with this collection of free games for kids.\nHave you ever wanted to teach your toddler, kindergarten, or preschool-aged child things like number recognition, logic, shape identification, counting, or the alphabet? Kids learn better when there's play involved, and this collection of free games for kids is the perfect place to start. It's filled with pre-K activities, mini educational games for toddlers, brain games for kids, and so much more!\nGive your child's education a boost with 25+ curated activities taken straight from the Montessori method of teaching. It's learning through non-traditional methods, proven to be fun and effective over decades of successful tests.\nFeatures:\nâ€¢ Free learning activities for kids, toddlers, and adults\nâ€¢ Multiple themes and categories to choose from\nâ€¢ Offline support â€“ you don't need internet or Wi-Fi to play\nâ€¢ Colorful graphics to bring a smile to your face\nâ€¢ Soothing sound effects and background music\nHelp your kids develop conceptualization, logical thinking skills, visual perception, and so much more, all with this free and fun collection of educational games and activities for young people. It's the perfect way to make learning fun, and to sneak in a few lessons throughout the day!\nDownload this collection of games for kids and start learning right away!</t>
  </si>
  <si>
    <t>Elevate is an award-winning brain trainer that uses fun games and brain teasers to improve vocabulary, speaking abilities, processing speed, memory skills, mental math, and more for adults and students. Each person gets a personalized learning program that adjusts over time to maximize results.\nThe more you play Elevate, the more you'll improve practical cognitive skills with engaging brain teasers that boost productivity, earning power, and self-confidence. Over 90% of users notice improvements in vocabulary, memory, math skills, and overall mental sharpness by regularly engaging with our games and exercises. Elevate is designed to test and enhance cognitive abilities, making it a great educational tool. No matter your age, background, or profession, you can benefit from our app through daily practice.\nElevate offers a 7-day free trial and a free version. Sign up, then tap the X in the top left corner to use the free version.\nIN THE NEWS\nâ€œElevate comes out aheadâ€ in the battle of the brain training apps. - CNET\nElevate is a â€œcognitive pick-me-upâ€ with games that are â€œgood for mental breaks throughout the workday.â€ - Washington Post.\nFEATURES\nâ€¢ 40+ Brain Training Games: Improve cognitive skills like vocabulary, focus, memory, processing, math, grammar, precision, and comprehension with 40+ brain training games and puzzles for adults and students.\nâ€¢ Performance Tracking: Measure your performance in language and problem-solving against yourself and others. Weekly reports highlight your key accomplishments and learning opportunities.\nâ€¢ Personalized Workouts: Customize the focus of your daily workouts to train and practice the mind skills you need most. Select from diverse tests, games, and puzzles to stay sharp, increase focus, and build cognitive skills.\nâ€¢ Adaptive Progression: Engage in math and word games that evolve in difficulty as you progress, ensuring a fun and challenging experience that tests and hones your concentration, language, and logical problem-solving abilities.\nâ€¢ Workout Achievements: Start a workout streak with our brain trainer app and stay motivated with 150+ achievements to win while you train your mind.\nWHY ELEVATE\nâ€¢ Expand your vocabulary with brain teasers. Learn how to use thousands of new words through fun games and puzzles for adults and students.\nâ€¢ Express yourself more effectively by honing your grammar skills and learning to write with clarity and persuasiveness.\nâ€¢ Improve your spelling, punctuation, and grammar. Avoid common writing pitfalls with regular practice.\nâ€¢ Become a better reader and learner. Easily understand language, improve concentration, and logically flow through everyday materials faster.\nâ€¢ Solve everyday math problems quickly and easily. Improve your problem-solving abilities for comparing prices, splitting bills, and calculating discounts.\nâ€¢ Boost your focus and memory skills. Get shopping lists out of your pocket and into your mind. Never forget to buy the milk you need or the chocolate you've been craving.\nâ€¢ Speak confidently with strong grammar. Advance your speech with new vocabulary words. Become more articulate and develop clear expression and tone.\nâ€¢ Feel mentally sharper as an adult. Continue to learn with Elevate's proven language and logical problem-solving training program.\n\nElevate's brain games, puzzles, and teasers are created with educational experts based on proven educational learning techniques. Our brain trainerâ€™s mental workout algorithms draw from cognitive research in attention, memory studies, and logical reasoning, providing exercises that test and enhance focus and memory skills through deliberate practice. 93% of people who use Elevate frequently feel mentally sharper and more confident in key skills, proving the educational value of our program.\nFor more details, see our Terms of Service (https://www.elevateapp.com/terms) and Privacy Policy (https://www.elevateapp.com/privacy).</t>
  </si>
  <si>
    <t>The Happy Child - Parenting App grants you access to cutting-edge research and tips that will help you raise a happy, well-adjusted child. Years of ground-breaking research and findings in Psychology, Neuroscience and Pediatrics have been curated into one easy-to-use appâ€¦ for free (no in-app-purchases)!\nNo more need to spend precious time combing through countless articles, reading lists, or listening to unsolicited advice. Our daily lessons will help you manage parental information overload by giving you science-based ways to increase the long-term happiness of your child. These short, easy-to-understand lessons can be implemented immediately to improve your family life no matter the age of your child(ren). \nDID YOU KNOW\nâ€¢	67% of users described The Happy Child as â€œlife-changingâ€\nâ€¢	78% of users reported better relationships with their partner and children\nâ€¢	98% of users continue to use the concepts in their family\nKEY FEATURES\nâ€¢	Customized, science-based app\nâ€¢	Short daily lessons that fit easily in your busy schedule\nâ€¢	Knowledge you can immediately put into practice\nâ€¢	Alerts and insights\nâ€¢	Years of scientifically-backed research and findings \nThe Happy Child has improved the lives of countless users- hit â€œINSTALLâ€ now to see how it can change yours! \nABOUT US\nThe Human Improvement Project is a non-profit foundation dedicated to funding projects that discover what makes the largest positive impacts on children. We work with the nationâ€™s leading childhood development experts, psychologists, psychiatrists, and neuroscientists to guide parents on the pathway to their childâ€™s optimal well-being. \nCONNECT WITH US\nWe welcome your questions at www.humanimprovement.org</t>
  </si>
  <si>
    <t>Hit GO! Roll the dice! Earn MONOPOLY money, interact with your friends, family members and fellow Tycoons from around the world as you explore the expanding universe of MONOPOLY GO! Itâ€™s the new way to play - board flipping cleanup not required!\nTake a Break!\nEscape, enjoy, dream, scheme and stay in touch with this newly reimagined twist on MONOPOLY! Let everyoneâ€™s favorite zillionaire, Mr. MONOPOLY, be your guide as you explore new boards themed after world-famous cities, fantastical lands and imaginative locales.\nSo MONOPOLY GO!\nExperience classic fun and visuals with gameplay fit for your phone! Collect Properties, build Houses and Hotels, pull Chance Cards, and of course, earn that MONOPOLY Money! Play with your favorite game Tokens such as the Racecar, Top Hat, Battleship, and more. Earn more tokens as you go! \nSee MONOPOLY icons like Mr. M, Scottie and Ms. MONOPOLY come to life, and brand new characters too!\nYour Family Table!\nHelp or hinder! -  You and friends can earn easy money with Community Chest and co-op events! Or heist their banks to help yourself get to the top. Donâ€™t feel bad!\nCollect and trade story-filled Stickers with friends and family and in our MONOPOLY GO! Facebook Trading Groups! Complete gorgeous, clever albums for huge rewards!\nFeatures!\nBUY &amp; BUILD YOUR WAY TO THE TOP\nCollect Property Tile Sets to build Houses and upgrade your Houses to Hotels to get even more rent from friends! All you have to do is hit GO!\nENJOY THAT CLASSIC MONOPOLY ATMOSPHERE\nRoll the dice to enjoy the classic MONOPOLY board you know and love. Featuring familiar faces such as MR. MONOPOLY, and familiar spaces such as jail (womp womp!), Railroads, Properties, Tokens and more! \nPLAY WITH FRIENDS AND FAMILY\nGet social! Play with friends to take full advantage of new mini-games such as Community Chest â€“ where you and friends take a break from mischief and work together! \nNEW OPPORTUNITIES EVERY DAY\nPlay Tournaments, the Prize Drop plinko mini-game, the Cash Grab mini-game and follow our Events for big rewards. With new Events running every hour, there are new ways to play and win every day!\nMONOPOLY GO! is free to play, though some in-game items can also be purchased for real money. Internet connection is required to play the game.\nThe MONOPOLY name and logo, the distinctive design of the game board, the four corner squares, the MR. MONOPOLY name and character, as well as each of the distinctive elements of board and playing pieces are trademarks of Hasbro, Inc. for its property trading game and game equipment. Â© 1935, 2023 Hasbro.\nPrivacy Policy:\nhttps://scopely.com/privacy/\nTerms of Service:\nhttp://scopely.com/tos/\nAdditional Information, Rights, and Choices Available to California Players: https:scopely.com/privacy/\n#additionalinfo-california\nBy installing this game you agree to the terms of the license agreements.</t>
  </si>
  <si>
    <t>Jump into the world of LEGOÂ® DUPLOÂ® PEPPA PIG for happy and playful learning adventures. Enjoy fun galore with Peppa, her family and friends, muddy puddles, and more! \nLEGO DUPLO PEPPA PIG is a collection of oinktastic play experiences for little ones to enjoy. Each pack is set in a different location from the familiar world of Peppa Pig. We have brought Peppa and her friends and family to life in animated 3D LEGO DUPLO form to play with. Snort! \nThe app is packed full of fun, learning, and muddy puddles, guaranteeing lots of giggles and snorts! We regularly add new content to the app for an ever-expanding selection of play opportunities.  \nWhen young children are having fun and playing, it creates the perfect conditions for them to learn and grow. So, we have specially designed fun and playful activities that fit your little oneâ€™s developmental stage. Our goal is to help them develop a balance of the IQ skills (cognitive and creative) and EQ skills (social and emotional) they need for the best start in life. \nFEATURES  \nâ€¢ Safe and age-appropriate  \nâ€¢ Designed responsibly to let your child enjoy screen time while developing healthy digital habits at a young age  \nâ€¢ FTC Approved COPPA Safe Harbor Certification by Privo. \nâ€¢ Play pre-downloaded content offline without wifi or internet  \nâ€¢ Regular updates with new content  \nâ€¢ No third-party advertising  \nâ€¢ No in-app purchases for subscribers\nSUPPORT  \nFor any questions or assistance, please reach out to us at support@storytoys.com. \nABOUT STORYTOYS \nOur mission is to bring the world's most popular characters, worlds, and stories to life for children. We make apps for kids that engage them in well-rounded activities designed to help them learn, play, and grow. Parents can enjoy peace of mind knowing their kids are learning and having fun at the same time. \nPRIVACY\nStoryToys takes childrenâ€™s privacy seriously and ensures that its apps are compliant with privacy laws, including the Child Online Privacy Protection Act (COPPA). If you would like to learn more on what information we collect and how we use it, please visit our privacy policy at https://storytoys.com/privacy\nRead our terms of use here: https://storytoys.com/terms/\nSUBSCRIPTION &amp; IN-APP PURCHASE \n This app contains sample content that is free to play. However, LOTS MORE fun and entertaining games and activities are available. You can buy individual units of content via in-app purchases. Alternatively, if you subscribe to the app you can play with EVERYTHING. We regularly add new stuff, so subscribed users will enjoy ever-expanding play opportunities. \n Google Play does not permit in-app purchases and free apps to be shared via Family Library, so any purchases you make in this app will not be shareable via Family Library. \nLEGOÂ®, DUPLOÂ®, the LEGO logo, and the DUPLO logo are trademarks and/or copyrights of the LEGOÂ® Group. Â© 2024 The LEGO Group. All Rights Reserved.\nPEPPA PIG and all related trademarks and characters TM &amp; Â© 2003 Astley Baker Davies Ltd and/or Entertainment One UK Limited. HASBRO and all related logos and trademarks TM &amp; Â© 2024 Hasbro. All Rights Reserved. Used with Permission.</t>
  </si>
  <si>
    <t>THIS APP IS FOR SCHOOL AND ORGANIZATIONAL USE. \nMinecraft Education Preview allows you to experience upcoming new features, fresh from the development team at Mojang Studios! Please note the following information about Minecraft Education Preview:\n - You will not be able to join non-Preview playerâ€™s games\n - Most settings will not be preserved from the retail version of Minecraft Education\n - Any worlds played in Preview will not transfer to the retail version of Minecraft Education\n - Lessons from the Library will work in Preview\n - Preview builds may be unstable and do not represent final version quality\nMinecraft Education licenses can be purchased with Admin access to a Microsoft 365 Admin Center account. Talk to your Tech Lead for information on academic licensing. \nTerms of use: The terms that apply to this download are the terms that were presented when you purchased your Minecraft Education subscription.\nPrivacy policy: https://aka.ms/privacy</t>
  </si>
  <si>
    <t>The slime madness is here, and it has never been more magical and fun! 
Enjoy the slime-making process, create and play with your own slimy creature in a fun creative game for kids. 
In this virtual slime simulator, you can choose the kind of slime you like, get the proper ingredients and start cooking - all the fun of DIY without the mess! 
Whether it's basic slime or fluffy, unicorn or glossy, squishy or crunchy, choose its color and start kneading. Add different kinds of glitters and let the magic begin - play with your own slimy creature, squeeze, squash, pull and press for the cutest slime experience.
This game is included in the Pazu subscription which offers all of Pazuâ€™s games with full game versions, no ads, a child-friendly interface and up to 4 devices for each subscription.
Pazu games are trusted by millions of parents and loved by millions of kids worldwide. 
Our games are designed especially for kids and offer fun educational experiences for girls and boys to enjoy.
With a variety of game mechanics adapted to different ages and capabilities, it is suitable for kids to be able to play on their own, without the support of adults.
For more information, visit our website: https://www.pazugames.com/
The Pazu Subscription is an auto-renewable subscription with full access to multiple gaming apps, therefore: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For more information please see: http://support.apple.com/kb/ht4098
For Privacy Policy please see here &gt;&gt; https://www.pazugames.com/privacy-policy
Prices may vary from time to time.
Terms of use: https://www.pazugames.com/terms-of-use
All rights are reserved PazuÂ® Games Ltd. The use of the games or the content presented therein, apart from the usual use of PazuÂ® Games, is not authorized, without express written permission from PazuÂ® Games.</t>
  </si>
  <si>
    <t>Play Car Games for the ultimate car driving simulator experience. Feel the rush of driving fast super cars!
Car Games Online is an open world multiplayer driving games.
Parking cars, lean road signs and perform extreme driving with Car Games.
Car Games has the one thing that none of the top racing games offer: freedom.
Explore cities, discover shortcuts, and blaze trails. Or just stop at a traffic light - you know, for the fun of it.
FEATURES
- Over 50 Truck, Pickup, Bus, and Classic Cars to choose from.
- Free roam, drive anywhere and explore an open world ONLINE
- Racing and driving simulator with real players.
- Extreme driving games with multiplayer world.
- Complete missions to earn huge rewards!
- Buy cars, upgrade them, collect them all!
- Push your car to it's limit by challenging the city boss to a race!
- Supports PS and Xbox controllers!
This app contains Auto-Renewable Subscriptions that provides access to unlimited online, unlimited gas, exclusive cars, ad-free experience and more:
â€¢ Race Pass Membership/VIP club offered
â€¢ 1 week, 1 month or annual subscription available.
â€¢ Your subscription will be charged to your iTunes account at confirmation of purchase and will automatically renew (at the stated duration) unless auto-renew is turned off at least 24 hours before the end of the current period
â€¢ Account will be charged for renewal within 24-hours prior to the end of the current period
â€¢ Subscriptions may be managed by the user and auto-renewal may be turned off by going to the Account Settings in iTunes after purchase
â€¢ Any unused portion of a free trial period, if offered, will be forfeited when the user purchases a subscription to that publication, where applicable
â€¢ Privacy policy: http://www.cargamesinc.com/privacy-policy
â€¢ Terms of use: http://www.cargamesinc.com/terms-of-use</t>
  </si>
  <si>
    <t>Google Family Link is a parental controls app that helps you keep your family safer online. We know that every familyâ€™s relationship with technology is unique, so we designed tools like Family Link that give you the flexibility to choose the right balance for your family, and help them create healthy digital habits. Family Linkâ€™s easy to use tools allow you to understand how your child is spending time on their device, see their device location, manage privacy settings, and more.\n\n  With Family Link, you can:\n  Establish Digital Ground Rules\n  â€¢ Set screen time limits â€” Family Link lets you set downtime for your childâ€™s device and time limits for apps, so you can help them find a healthy balance.\n  â€¢ Guide them to age-appropriate content â€” Approve or block apps your child wants to download. Family Link also allows you to choose the right YouTube experience for your child: a supervised experience on YouTube, or YouTube Kids.\n  Manage and secure your childâ€™s account\n  â€¢ Protect their privacy â€” Permissions management in Family Link allow you to make meaningful choices about your childâ€™s data. View and manage permissions for websites and extensions accessed through Chrome as well as apps downloaded on your childâ€™s device.\n  â€¢ Secure their account â€” Family Link gives you access to manage your child's account and data settings. As a parent, you can help change or reset your childâ€™s password if they forget it, edit their personal information or even delete their account if you feel necessary.\n  Stay connected on the go\n  â€¢ See where they are â€” Itâ€™s helpful to be able to find your family when theyâ€™re on the go. With Family Link, you can locate your children on one map, as long as theyâ€™re carrying their device.\n  â€¢ Get notifications and alerts â€” Family Link delivers critical notifications including when your child arrives or leaves a certain location. You can also ring devices and view the deviceâ€™s remaining battery life.\n\n  Important Information\n  â€¢ Family Linkâ€™s tools vary depending on your childâ€™s device. See a list of compatible devices at https://families.google/familylink/device-compatibility/\n  â€¢ While Family Link helps you manage your child's purchases and downloads from Google Play, they will not need approval to install app updates (including updates that expand permissions), apps you have previously approved, or apps that have been shared in Family Library. In addition, purchase approvals will apply only when your child makes a purchase through Google Playâ€™s billing system and will not apply to purchases made through alternate billing systems. Parents should regularly review their childâ€™s installed apps and app permissions in Family Link.\n  â€¢ You should carefully review the apps on your childâ€™s supervised device and disable those you donâ€™t want them to use. Note that you may not be able to disable some pre-installed apps such as Play, Google, etc.\n  â€¢ To see the location of your child or teenâ€™s device, the device must be powered on, recently active, and connected to the internet through data or wifi.\n  â€¢ Family Link parental controls are only available for supervised Google accounts. With supervised Google Accounts, children get access to Google products like Search, Chrome, and Gmail, and parents can set up basic digital ground rules to supervise them.\n  â€¢ While Family Link provides tools to manage your childâ€™s online experience and keep them safer online, it does not make the internet safe. Family Link can not determine the content on the internet, but it can give parents the opportunity to make decisions about how their child spends time on their device, and determine what path to online safety looks best for your family.</t>
  </si>
  <si>
    <t>MathTango makes learning addition, subtraction, multiplication, and division engaging and fun for kids aged 5-10+! Theyâ€™ll progress through hundreds of playful math games for kids â€“ collecting monsters, completing missions, building unique worlds, and discovering lots of fun and surprises along the way. Trusted by parents and teachers, MathTango helps kids learn math skills and build confidence â€“ all while having fun!
**MathTango is part of Piknik â€“ one subscription, endless ways to play and learn! Get full access to the world's best preschool apps from Toca Boca, Sago Mini, and Originator with an Unlimited Plan.**
PRESS AND AWARDS
â€¢ kidSAFE Certified
â€¢ Common Sense Media's Best Math Apps for Kids List
â€¢ Children's Technology Review Editor's Choice
â€¢ Mom's Choice Awards Gold Recipient
â€¢ National Parenting Product Awards Winner
â€¢ Creative Child Magazine Children's App of the Year Award
â€¢ Apple App Store App of the Day
FEATURES
â€¢ Over 500 addition, subtraction, multiplication, and division math games for kids covering more than 40 math levels. Review levels help to reinforce whatâ€™s been learned, leading to better retention.
â€¢ The lesson plan wizard generates a customized, age-appropriate curriculum for every user.
â€¢ A Common Core based curriculum dynamically adapts so a child advances only when they have finished the current lesson.
â€¢ Addition and subtraction lessons include 9 types of puzzle games including number patterns, counting, ordering numbers, and more.
â€¢ Multiplication and division lessons include 7 types of puzzle games covering multiplying and dividing single digits and factors of 10.
â€¢ Kids learn and explore in two worlds â€“ an island for addition and subtraction, and a starbase for multiplication and division. Each world has never-ending missions that are completed to earn unique characters and dozens of in-game items.
â€¢ Math games for kids designed and classroom-tested for kids 5-10+ (Grades K-5)
â€¢ Learn on the go! Play the downloaded app without WiFi.
â€¢ Multiple user profiles on each device allow the entire family to learn at their own pace.
â€¢ 100% ad-free and no in-app purchases.
Subscription Details
New subscribers will have access to a free trial at the time of sign-up. Users who donâ€™t wish to continue their membership past the trial should cancel before the seven days are up so they arenâ€™t charged.
At each renewal date (whether monthly or annually), your account will automatically be charged the subscription fee. If youâ€™d prefer not to be automatically charged, just head to your Account Settings and turn off â€˜Auto Renewâ€™.
Your subscription can be cancelled at any time, without fee or penalty. (Note: you wonâ€™t be refunded for any unused portion of your subscription.)
For more information, check out our FAQs.
If you need help, have questions, or want to say â€˜hiâ€™, get in touch at support@playpiknik.com.
Privacy Policy \nSago Mini is committed to protecting your privacy and the privacy of your children. We adhere to the strict guidelines set forth by COPPA (Childrenâ€™s Online Privacy Protection Rule) &amp; KidSAFE, which ensure the protection of your childâ€™s information online.\nPrivacy policy: https://playpiknik.link/privacy-policy
Terms of use: https://playpiknik.link/terms-of-use\nAbout Sago Mini\nSago Mini is an award-winning company devoted to play. We make apps, games and toys for preschoolers worldwide. Toys that seed imagination and grow wonder. We bring thoughtful design to life. For kids. For parents. For giggles.\nFind us on Instagram, Facebook, and TikTok at @sagomini.</t>
  </si>
  <si>
    <t>Embark on the ultimate driving adventure with Hill Climb Racing 2 - an arcade racing game that takes the thrill, challenge, and excitement of the original to a whole new level! Set off on a journey of epic proportions as you conquer treacherous terrains, perform jaw-dropping stunts, and race against friends and players from around the world. With its exhilarating gameplay, stunning visuals, and a wide range of customizable vehicles, Hill Climb Racing 2 is the ultimate driving experience you've been waiting for. Welcome to Climb Canyon! \nâ— Track Editor\nThe brand new track editor feature is now here and open to everyone! Design and create your own tracks to share with friends or to players around the world! Get out there and create, climb, and conquer those hills!\nâ— Dynamic Vehicles and Upgrades \nChoose from a variety of vehicles, each with its own unique abilities and characteristics. Upgrade your ride to improve its performance on the toughest tracks. From supercars to monster trucks to bikes, the options are endless!\nâ— Multiplayer Mayhem \nTake on players from all over the world in exciting multiplayer races! Compete in races against opponents, and show off your driving skills as you race towards victory. The multiplayer cups mode adds a whole new layer of competition and excitement.\nâ— Updated Adventure Mode\nExplore a diverse range of breathtaking landscapes, from challenging hillsides to sprawling cities. Each environment presents its own set of obstacles and opportunities for stunts. Can you master them all?\nâ— Epic Stunts and Challenges \nPerform daring flips, gravity-defying jumps, and outrageous stunts to earn bonus points and rewards. Conquer unique challenges to unlock new stages and vehicles. The more audacious your stunts, the bigger the rewards!\nâ— Customization and Personalization \nCustomize your vehicles with a variety of skins, paint jobs, and decals to create a truly unique look. Upgrade and tune your vehicles to suit your playstyle and dominate the tracks. Show off your style to the world!\nâ— Competitive Team Races and Weekly Events\nClimb the ranks and prove your driving prowess in competitive team leagues and challenging weekly events . Compete against players of similar skill levels and earn rewards as you rise through the ranks. Will you reach the top and become a driving legend?\nHill Climb Racing 2 is more than just a game â€“ it's an adrenaline-pumping, action-packed driving experience that will keep you playing for hours on end. With its intuitive controls, stunning 2d graphics, and a wide variety of vehicles and tracks to explore, this game offers endless excitement and challenges. Whether you're a casual gamer or a seasoned racing enthusiast, Hill Climb Racing 2 is the perfect game to test your driving skills and have a blast while doing it. Jump behind the wheel and get ready to conquer the hills, perform jaw-dropping stunts, and become the ultimate driving champion!\nRemember that we're always reading your feedback and are hard at work creating new original content for our racing games: new cars, bikes, cups, levels and features. If you find a bug or have a crash let us know so we can fix it. We really appreciate it if you'd report what you like or dislike and any issues you may have with our racing games to support@fingersoft.com\nFollow Us:\n* Facebook: https://www.facebook.com/Fingersoft\n* X: https://twitter.com/HCR_Official_\n* Website: https://www.fingersoft.com\n* Instagram: https://www.instagram.com/hillclimbracing_official\n* Discord: https://discord.gg/hillclimbracing \n* TikTok  https://www.tiktok.com/@hillclimbracing_game\nTerms of Use: https://fingersoft.com/eula-web/\nPrivacy Policy: https://fingersoft.com/privacy-policy/\nHill Climb Racingâ„¢ï¸ is a registered trademark of Fingersoft Ltd. All rights reserved.</t>
  </si>
  <si>
    <t>INTRODUCING MUZZ SOCIAL!â­ï¸\nMuzz is no longer just a marriage app for Muslims. We've created a brand new social network for Muslims all around the world to connect, make friends and be part of an online community on a platform that respects Muslim values.  \nMuzz Social is a group based network where members can choose from a wide range of groups to join based on their interests, location and more, creating a vibrant ecosystem for community interactions.\nSo whether you are looking to get married or make new friends, Muzz truly is the platform where Muslims meet. You can find Muzz Social in a new tab in the Muzz app.\nðŸ«‚ 10 Million Muslims: Join a community of 10 million Muslims and meet likeminded friends nearby. Join groups that interest you and express yourself freely.\nðŸ’• It Works: Over 500,000 Muslim weddings thanks to Muzz and 500 new couples every day! Could you be next?\nðŸ” Powerful Filters: Find your perfect match by Location, Interests, Profession, Ethnicity, Language, Education and much more.\nâ˜Žï¸ Video &amp; Voice: Get to know your matches better with voice and video calling, voice notes and profile videos.\n ðŸ¥¸ Stay Private: You have complete control of who can see your profile and keep your photos private until you're ready to share them.\nðŸ” Safety First: We have a strong all-female community team that is there to help you on your Muslim dating experience and provide assistance.\nðŸ‘´ðŸ» Chaperone: Need that extra peace of mind? Include a chaperone (or Wali) in your conversations.\nðŸ§Š Break The Ice: Let us help you start the conversation. Add 3 Icebreaker questions to your profile and weâ€™ll reveal them once you have matched with someone.\nðŸ’ƒ Show Them Who You Really Are: Sometimes a bio isnâ€™t enough to tell your story. Are you a cat person? Who loves to visit museums?  Weâ€™ve added Personality and Interests options to make your profile stand out.\nâœ… Verified Users: In addition to being verified with a selfie, weâ€™ve added an extra layer of security with ID Verification, to make sure you only talk to real single Muslims.\nðŸŒ Love Has no Borders: Moved abroad but still looking for a Muslim partner back home? Use Travel Mode.\nReady to start your Muslim dating journey? Download Muzz today and sign up.\nðŸ—£WHAT ARE OUR SUCCESS COUPLES SAYING\nâ€œBoth of us had no issues joining Muzz...Itâ€™s a good way to meet new people I actually identify withâ€ - Sameer &amp; Umamah, US, 2022\nâ€œI was on there for a year, I wasnâ€™t really happy about the people I was meeting so I was really getting discouraged, but then I stumbled across a message and that was my husbandâ€ -Maryam &amp; Khalifa, US, 2019\nâ€œI think Muslim dating apps are important because theyâ€™re giving single Muslims a chance to find their significant others through other means than the traditional means, for me I always wanted to find my own personâ€ - Raghad &amp; Ibrahim, US,  2020\n------\nHOW IT WORKS\n1. Simply sign up and create a profile\n2. Use good photos and write a bio letting other single Muslims know what you're looking for\n3. We'll show you compatible single Muslims near you who fit your filters and preferences\n4. Like them if you're interested, Pass on them if you're not\n5. You control who can speak to you. Once you like each other you can start chatting for free\n6. Take things to the next level with a voice or video call\n7. Go complete the other half of your deen and get married!\nPrivacy https://muzz.com/privacy-policy\nTerms https://muzz.com/terms</t>
  </si>
  <si>
    <t>Township is a unique blend of city-building and farming! \nBuild your dream town! Harvest crops at the farms, process them at your facilities, and sell goods to develop your town. Trade with exotic countries. Open restaurants, cinemas, and other community buildings to give life in your town special flavor. Explore the mine to get resources and find ancient artifacts. Run your own zoo and collect animals from around the world.\nAre you ready to become a farmer and city-manager to build your dream? Letâ€™s get started!\nTownship features:\nâ— Different buildings and decorations you can use to create your dream town\nâ— Various crops to grow and later process at your factories\nâ— Fun, charismatic townspeople with orders you need to fill\nâ— Your town's mine packed with ancient artifacts to discover and collect\nâ— Lovely animals to take care of\nâ— Farms to manage and expand\nâ— Exotic goods brought from islands\nâ— A zoo to build where you can even breed animals\nâ— Country flags and famous landmarks you can use to decorate your town, like the Statue of Liberty, Big Ben, and many more!\nâ— Play with your Facebook and Google+ friends, make new friends in the game community create your own clans! \nTownship is free to play, though some in-game items can also be purchased for real money.\n*Internet connection is required to play the game and enable social interactions, competitions and other features* \nEnjoying Township? Learn more about the game! \nFacebook: www.facebook.com/TownshipMobile \nTwitter: twitter.com/township_mobile \nQuestions? Contact our Tech Support by sending an email to township@playrix.com or check our Web Support Portal: https://playrix.helpshift.com/webchat/a/township/?p=web&amp;contact=1\nPrivacy Policy: \nhttps://playrix.com/en/privacy/index.html\nTerms of Service:\nhttps://playrix.com/en/terms/index.html</t>
  </si>
  <si>
    <t>Looking for the most talked about TV shows and movies from the around the world? Theyâ€™re all on Netflix.\nWeâ€™ve got award-winning series, movies, documentaries, and stand-up specials. And with the mobile app, you get Netflix while you travel, commute, or just take a break.\nWhat youâ€™ll love about Netflix:\nâ€¢ We add TV shows and movies all the time. Browse new titles or search for your favorites, and stream videos right on your device.\nâ€¢ The more you watch, the better Netflix gets at recommending TV shows and movies youâ€™ll love.\nâ€¢ Enjoy a safe watching experience just for kids with family-friendly entertainment.\nâ€¢ Preview quick videos of our series and movies and get notifications for new episodes and releases.\nFor complete terms and conditions, please visit http://www.netflix.com/termsofuse\nFor privacy statement, please visit http://www.netflix.com/privacy</t>
  </si>
  <si>
    <t>Access your Canvas courses on the go with the Canvas Student mobile app! From any device, students can now:\nâ€¢ View grades and course content\nâ€¢ Submit assignments\nâ€¢ Keep track of course work with to do list and calendar\nâ€¢ Send and receive messages\nâ€¢ Post to discussions\nâ€¢ Watch videos\nâ€¢ Take quizzes\nâ€¢ Receive push notifications for new grades and course updates, and much more!</t>
  </si>
  <si>
    <t>{
  "targetedAge": ["children", "teens", "adults"]
}</t>
  </si>
  <si>
    <t>{
    "targetedAge": ["adults"]
}</t>
  </si>
  <si>
    <t>{"targetedAge": ["children", "teens", "adults"]}</t>
  </si>
  <si>
    <t>Reading.com is the ground-breaking reading app for kids and phonics program brought to you by Teaching.com, a world leader in education helping over 75 million students and 1.7 million educators worldwide.\nReading.com is a fun, co-play experience designed by education experts to help your kid learn to read â€” with the love, care, and joy only a parent and child can share.\nChildren are 19x more likely to learn from an app when using it with a parent (source: Psychology Today), and Reading.com is the only reading app that is specifically designed for a parent and child to use together!\n&lt;h2&gt;A RESEARCH-BACKED APP TO LEARN TO READ&lt;/h2&gt;\nReading.comâ€™s phonics-based lessons are backed by research and fully scripted so you donâ€™t need any special training or knowledge to become the most powerful teacher your child will ever have. \nThis is the perfect reading app for kids in preschool, kindergarten, and 1st grade. \n&lt;h2&gt;GO FROM LETTER RECOGNITION TO CONFIDENT READING&lt;/h2&gt;\nAs your kid masters more letters, sounds, and words, they'll unlock a playful world of reading activities including interactive books, videos, reading games, and printable activities. \nThanks to simple guided instruction, youâ€™ll not only experience your child mastering each phonics lesson, but will also foster a lifelong love of reading you can share together.\nBy lesson 10, your kid will be reading their first book!\n&lt;h2&gt;THE MOST MEANINGFUL (TEAM)WORK OF YOUR LIFE&lt;/h2&gt;\nEach phonics lesson takes just 15 - 20 minutes to complete and theyâ€™re designed for you and your child to go at your own pace. \nLessons cover letters, letter blends, short &amp; long vowel sounds, and digraphs, taking your child from basic alphabetic knowledge to reading at a late 1st grade/early 2nd grade level.\nThis is the easiest head start youâ€™ll ever give your child!\n&lt;h2&gt;READING.COM - LEARN TO READ KEY FEATURES&lt;/h2&gt;\n- 99 step-by-step phonics lessons for a grownup &amp; child to do together\n- 60 decodable, digital, interactive books for kids\n- 42 videos featuring letters, letter sounds, and our ABC song: an exclusive alphabet song!\n- 3 expertly-designed reading games for independent play that practice skills in: letter recognition, letter-phoneme correlation, beginning sounds, vocabulary, letter-writing, spelling\n- Access to printable reading games &amp; activities for fun offline reinforcement\n- One subscription for the whole family with up to 3 kid profiles\n- Ad-free\n&lt;h2&gt;DISCOVER DETAILS OF OUR READING PROGRAM&lt;/h2&gt;\n1ï¸âƒ£ LEARNING LETTERS\nYour child will develop a strong foundation in letter recognition, letter-sound knowledge, and other pre-reading skills. You will guide them as they practice writing letters, develop phonemic awareness, and deepen their understanding of letter sounds through interactive games.\n2ï¸âƒ£ BLENDING LETTERS\nIn this phase, your kid will use their knowledge of letter-sounds to begin blending letters together to read words. Your child will become adept at using our sound sliders to support them in decoding words with short vowel sounds and both slow &amp; fast consonants.\n3ï¸âƒ£ READING BOOKS\nOnce your child has a foundation in word-blending skills, itâ€™s time to read books! Together you will read fun and engaging stories, reveal hidden pictures, and check for understanding by answering comprehension questions.\n4ï¸âƒ£ ADVANCED DECODING\nIn this phase, your kid will learn about long vowel sounds, digraphs, and irregular sight words, as well as how to approach common types of punctuation.\n5ï¸âƒ£ READING FLUENCY\nIn this final phase of reading development, your child will learn to read smoothly and accurately by expanding their sight word knowledge, vocabulary, and exposure to more complex text.\n\nDownload this educational app today and help your kid learn to read!\nPrivacy Policy: https://www.reading.com/privacy-policy/</t>
  </si>
  <si>
    <t>Your Ultimate AI Chatbot Assistant! \nExperience the future of communication with Question.AI, the ultimate AI chatbot app that's revolutionizing the way you gather information, social communicate, study, work and stay informed across various facts of life. Whether you're a student, a professional at work, an inquisitive mind, or a business enthusiast, our app is designed to make your life easier, smarter, and more efficient in any context. \nðŸŒŸã€Key Featuresã€‘ ðŸŒŸ \n- ðŸ”¹Simplicity at its Best: Seeking answers has never been easier. Just ask your questions, and our intuitive AI will promptly provide you with accurate responses. No need for complex commands or jargon - it's like having a knowledgeable friend by your side 24/7. \n-ðŸ”¹ Adaptable Across Occasions: Question.AI is your versatile companion across various occasions, whether it's for studying, working, managing your business, or simply enhancing your daily life. We're here to assist you in every scenario. \n- ðŸ”¹Your Personal Assistant: From quick facts to in-depth research, Question.AI is your personal assistant ready to assist you. Whether you seek social advice for daily life or yearn to explore mysterious and uncharted territories, we are here to engage, assist, and enrich your interactions. \n- ðŸ”¹Global Connectivity: Break language barriers effortlessly. With the ability to translate into 140+ languages, Question.AI ensures you can communicate and connect with individuals from all around the world. Expand your horizons and broaden your perspectives with ease. \n- ðŸ”¹Work Wizardry: Boost your productivity and creativity with AI's assistance. Whether you're crafting an email, composing a report, or writing creatively, our app's intelligent writing feature offers insightful recommendations to make your content shine. \n-ðŸ”¹Study Partner: Experience the power of AI as your personal teacher. Learning has never been more accessible and tailored to your needs. We helps you acquire new knowledge, improve your skills, and answer all your confusion. It adapts to your pace, ensuring the best learning experience. \n-ðŸ”¹Always By Your Side: With AI, companionship knows no boundaries. Available 24/7, we are your constant, dependable companion, ready to lend an ear, offer insights, or simply be there for you whenever you need it. \nâ­ ã€Why Choose Question.AI?ã€‘ â­ \nWith a commitment to excellence and user satisfaction, Question.AI stands out as the ultimate AI chatbot app: \n- âœ…User-Friendly: Our user-centric design prioritizes simplicity and accessibility, ensuring a seamless experience for users of all ages. \n- âœ…Instant Insights: Get answers in real-time, allowing you to make informed decisions and impress others with your newfound knowledge. \n- âœ…Trusted Accuracy: Our AI's responses are backed by robust algorithms, ensuring that the information you receive is reliable and up-to-date. \n-âœ… Unleash Creativity: Elevate your writing and communication skills with AI-powered suggestions that refine and elevate your content. \nReady to embark on a journey of knowledge and connection? Download Question.AI now and experience the future of communication in the palm of your hand. Get started today! \nâœ‰ï¸Contact Usï¼š \nEmail:feedback@questionai.net Official Website:www.questionai.com Instagram:@question.ai_app YouTube:@QuestionAI-Official Facebook:bit.ly/QuestionAI_FB TikTok:@question.ai_app Discord:bit.ly/QuestionAI_DC Messenger Group:https://m.me/j/AbaNe6U1Rhv5NAiL/</t>
  </si>
  <si>
    <t>Anime tv is an application that helps you search and watch episodes easily.\nAnime tv is a completely free application with thousands of episodes in the best quality.\nFeatures of the app :\n- Easy to use.\n- All the Top Anime updated daily.\n- Stream all your favorite anime\n\nDISCLAIMER\nâ€¢ Anime tv does not let you to download music, download video or stream music in background due to YouTube Terms of Service\nâ€¢ All content is provided by YouTube services. This app does not have control over the content displayed</t>
  </si>
  <si>
    <t>Calling all BBs to play! L.O.L. Surprise! Disco House is full of games and surprises! Unbox L.O.L. Surprise! dolls, grow your collection of virtual dolls and play with pets!\n                                                \nCOLLECT L.O.L. SURPRISE! DOLLS\n                                                \nCollect and unbox all L.O.L. Surprise! dolls - each of them unique and fabulous, cute but fierce! Find clues, play cool mini games, collect diamonds and get new L.O.L. Surprise! balls to unbox - expand your collection and have fun with BBs in the dollhouse!\n                                                \nDRESS UP AND TAKE CUTE PICTURES\n                                                \nPick from BB's favorite themes and dress up your L.O.L. Surprise! dolls! Choose cute hairstyles and totally awesome outfits to surprise friends! Strike a pose to take a picture, decorate with cool stickers, and pop into the Super Star photo album. Fun!\nPLAY WITH PETS                                \nAdorable pets are ready to join the party. Unbox all the dolls, collect all the stylish puppies and kitties and let's take a selfie!\n                                                \nCREATE YOUR STORY\n                                                \nL.O.L. Surprise! dolls love to dance, chat, and take cool selfies. They speak in emojis so you can interpret what they say - imagine the story and choose what the dolls will do next! Have fun and shine together with BBs!\n                                                \nPLAY FUN MINI GAMES                \n                                        \nHow well do you know the L.O.L. Surprise! world? Test your knowledge with B.B. Wood Squares! Explore cool mini games - look for stylish clothes, dance at a fun disco party, jump with pets, dress up BBs, and color cute pictures to decorate the house with!        \n                                \nL.O.L. Surprise! is a registered trademark of MGA Entertainment, Inc. and is used under license. TutoTOONS Limited is solely responsible for all liability associated with the use of this app. Contact TutoTOONS Limited if you have any questions or complaints.\n- - - - - - - - - - - - - - - - - - - - - - - - \nAbout TutoTOONS Games for Kids\nCrafted and play-tested with kids and toddlers, TutoTOONS games foster kidsâ€™ creativity and help them learn while playing the games they love. Fun and educational TutoTOONS games strive to bring meaningful and safe mobile experiences to millions of children worldwide.\nImportant Message to Parents\nThis app is free to download and play, but there may be certain in-game items that can be purchased for real money. By downloading this app you agree to TutoTOONS Privacy Policy and Terms of Use.\nWant to report an issue or share suggestions? Contact us at support@tutotoons.com\nDiscover More Fun with TutoTOONS!\nÂ· Subscribe to our YouTube channel: https://www.youtube.com/@TutoTOONS\nÂ· Learn more about us: https://tutotoons.com\nÂ· Read our blog: https://blog.tutotoons.com\nÂ· Like us on Facebook: https://www.facebook.com/tutotoons\nÂ· Follow us on Instagram: https://www.instagram.com/tutotoons/</t>
  </si>
  <si>
    <t>New cars, stickers, wheels and other improvements! Now it is much funnier to create unique cars for the race, drive faster than lightning, and cross obstacles on the road!\nWith this exciting app children can enjoy beeping, accelerating and jumping on trampolines as they ride on different vehicles. For some added fun, the game also includes interactive objects on the way for kids to click. Set off on an exciting journey with your friend - racer Raccoon! Ready, set, go!\nFeatures of the app:\nâ˜… Travel to 6 new different locations\nâ˜… Choose from different high-speed cars\nâ˜… Paint or improve your cars in a garage\nâ˜… Paste bright and funny car stickers\nâ˜… Enjoy this easy and fun-to-play game\nâ˜… Listen to the stunning sound effects and music\nâ˜… Delight yourself with the funny cartoon graphics\nâ˜… Play without internet\nThis entertaining game is suitable for kids aged 1 year and above. Let your children learn to be creative, attentive and determined, as they play this game!\nThere are many different activities designed to capture toddlersâ€™ attention as they travel around in fancy cars:\nâœ“Add improvements like turbo boosters, flashers, sirens, balloons and other accessories\nâœ“Paint the car in different attractive colors\nâœ“Draw with brushes or use paint cans - itâ€™s your choice!\nâœ“Choose wheels for your vehicle - small, large or unusual ones\nâœ“Decorate the car with stickers and colorful badges\nHave loads of fun with such superb vehicles:\nÂ· Ambulance\nÂ· Police car\nÂ· Fire engine\nÂ· Dump truck\nÂ· Mini van\nÂ· Racing car\nÂ· Yellow duck car\nÂ· Retro car\nÂ· Locomotive\nÂ· Hot dog car\nÂ· Monster truck\nÂ· Sports car and many more!\nThis adventurous car game is simple, exciting, and educative! Thatâ€™s exactly what kids need!\nWe value your feedback. Did you enjoy this game? Write to us about your experience!</t>
  </si>
  <si>
    <t>Itâ€™s all here. Iconic series, award-winning movies, fresh originals, and family favorites, featuring the DC Universe and HBO. Discover the best entertainment for every mood. Max â€“ the one to watch. Subscribe now! \n \nWith Max you'll get: \nâ€¢ Unlimited access to thousands of TV shows and movies.\nâ€¢ A deep library of brands and studios like HBO, the Wizarding World, HGTV, TLC, Magnolia Network, Food Network, and Adult Swim. \nâ€¢ The largest streaming library of the DC Universe shows and movies. \nâ€¢ Hundreds of exclusive original series from HBO and Max.\nâ€¢ CNN Max, a 24/7 live feed featuring breaking news and coverage of the worldâ€™s biggest stories. Now available in beta to all Max subscribers â€” at no additional cost.\nâ€¢ Stream select live games and matches from the NBA, NHL, NCAA March Madness, MLB Postseason, and U.S. Soccer with the B/R Sports Add-On, on us for a limited time.*\nâ€¢ Award-winning shows and movies that everyone's talking about like the HBO Original series The Last of Us, Succession, The White Lotus, House of the Dragon, and more.\nâ€¢ Iconic favorite TV shows like Friends, South Park, Rick and Morty, 90-Day FiancÃ©, Fixer Upper, Beat Bobby Flay, House Hunters, Sesame Street, Looney Tunes, and more.\nâ€¢ Family-friendly entertainment for the whole household.\nâ€¢ Fascinating documentaries and unscripted series.\nâ€¢ Enjoy your favorite shows and movies at home or on-the-go. Max is available on TV, web browser, mobile, tablet, and gaming console devices. Visit max.com for a complete list of supported devices. \nFeatures: \nâ€¢ Browse or search with ease across HBO, movies, series, genres, and brands. \nâ€¢ Download shows and movies you love to watch on-the-go with select plans. (Download limits vary by subscription plan.)\nâ€¢ Personalized profiles for the entire family with customizable ratings, profile PIN protection, and kid-proof exit. \nâ€¢ Pick up episodes and movies where you left off across your favorite devices. \nâ€¢ Keep up with everything you love, all in one place with My Stuff. \nâ€¢ Watch on multiple devices at the same time. (Limits vary by subscription plan.)\nâ€¢ Stream with high quality video and surround sound on select plans.\nContent and feature availability on Max may vary by region. Some titles and features shown above may not be available in your country.\nYour subscription will automatically renew at the then-current price of your plan, unless you cancel before the renewal. You can manage or cancel your subscription at any time by accessing your account. Max is only available in certain territories.\n*Pricing and availability of the B/R Sports Add-On after the promotional period will vary by subscription provider.â„¢/Â© 2024 MLB\nTerms of Use: https://max.com/terms-of-use/</t>
  </si>
  <si>
    <t>Text translation: Translate between 108 languages by typing\nâ€¢ Tap to Translate: Copy text in any app and tap the Google Translate icon to translate (all languages)\nâ€¢ Offline: Translate with no internet connection (59 languages)\nâ€¢ Instant camera translation: Translate text in images instantly by just pointing your camera (94 languages)\nâ€¢ Photos: Take or import photos for higher quality translations (90 languages)\nâ€¢ Conversations: Translate bilingual conversations on the fly (70 languages)\nâ€¢ Handwriting: Draw text characters instead of typing (96 languages)\nâ€¢ Phrasebook: Star and save translated words and phrases for future reference (all languages)\nâ€¢ Cross-device syncing: Login to sync phrasebook between app and desktop\nâ€¢ Transcribe: Continuously translate someone speaking a different language in near real-time (8 languages)\nTranslations between the following languages are supported:\nAfrikaans, Albanian, Amharic, Arabic, Armenian, Assamese, Aymara, Azerbaijani, Bambara, Basque, Belarusian, Bengali, Bhojpuri, Bosnian, Bulgarian, Catalan, Cebuano, Chichewa, Chinese (Simplified), Chinese (Traditional), Corsican, Croatian, Czech, Danish, Dhivehi, Dogri, Dutch, English, Esperanto, Estonian, Ewe, Filipino, Finnish, French, Frisian, Galician, Georgian, German, Greek, Guarani, Gujarati, Haitian Creole, Hausa, Hawaiian, Hebrew, Hindi, Hmong, Hungarian, Icelandic, Igbo, Ilocano, Indonesian, Irish, Italian, Japanese, Javanese, Kannada, Kazakh, Khmer, Kinyarwanda, Konkani, Korean, Krio, Kurdish (Kurmanji), Kurdish (Sorani), Kyrgyz, Lao, Latin, Latvian, Lingala, Lithuanian, Luganda, Luxembourgish, Macedonian, Maithili, Malagasy, Malay, Malayalam, Maltese, Maori, Marathi, Meiteilon (Manipuri), Mizo, Mongolian, Myanmar (Burmese), Nepali, Norwegian, Odia (Oriya), Oromo, Pashto, Persian, Polish, Portuguese, Punjabi, Quechua, Romanian, Russian, Samoan, Sanskrit, Scots Gaelic, Sepedi, Serbian, Sesotho, Shona, Sindhi, Sinhala, Slovak, Slovenian, Somali, Spanish, Sundanese, Swahili, Swedish, Tajik, Tamil, Tatar, Telugu, Thai, Tigrinya, Tsonga, Turkish, Turkmen, Twi, Ukrainian, Urdu, Uyghur, Uzbek, Vietnamese, Welsh, Xhosa, Yiddish, Yoruba, Zulu\nPermissions Notice\nGoogle Translate may ask for the following optional permissions*:\nâ€¢ Microphone for speech translation\nâ€¢ Camera for translating text via the camera\nâ€¢ External storage for downloading offline translation data\nâ€¢ Contacts for setup and management of your account\n*Note: The app may be used even if optional permissions are not granted.</t>
  </si>
  <si>
    <t>CE5 Contact provides instructions and tools to assist you in making peaceful contact with extraterrestrial civilizations as well as locating others in your area who are interested in making contact.\nThe CE5 protocols were developed by Dr. Steven Greer, one of the worldâ€™s foremost authorities on the subject of UFOs, extraterrestrial intelligence and technologies, and initiating peaceful contact with interstellar civilizations. Dr. Greerâ€™s relentless efforts towards the disclosure of classified UFO/ET information have inspired millions of supporters around the world.\nApp features:\n- Official training materials developed by Dr. Greer\n- CE5 Guide, which provides an overview of all topics surrounding CE5\n- CE5 Process, which walks users step-by-step through all aspects of initiating CE5 \n- Built-in networking functionality for finding and messaging others interested in CE5\n- Comprehensive equipment list\n- Extensive library with video, images, audio samples, and meditations\n \nNotes: \n \nFor active use of the app outdoors during CE5 work where connectivity may be limited, CE5 Contact includes offline mode for the CE5 Process section as well as local storage of previously visited pages or played/downloaded content. CE5 Contact 2.0 and later also allows users to manually download tones and meditations from the Library. \n \nCertain sections of the app require an active internet connection, including user sign-up / profile editing, networking, and messaging.</t>
  </si>
  <si>
    <t>Golf Peaks is a chill puzzle game about climbing misty mountains by playing golf. Choose cards to move the ball around, avoid hazards or use them to your advantage, solve over 120 handcrafted levels and become the master of Golf Peaks!\nUNIQUE GOLF PUZZLES\nYou start each stage with a selection of cards (strokes) - pick the right one, choose a direction and launch your ball towards the hole!\nZERO UNDERSTANDING OF GOLF REQUIRED\nGolf Peaks offers a fun experience even if you donâ€™t know your eagles from bogeys - the gameâ€™s textless tutorial introduces everything you need at a relaxed pace.\n120+ HOLES TO CONQUER\nEach location offers a half-course with 9 holes to solve, along with a bonus short course (3 holes) for players seeking an additional challenge!\nBUNKERS, PITS &amp; MORE\nOver the course of the game youâ€™ll encounter familiar golf-inspired mechanics like fairways, sand traps and water... as well as some more exotic hazards!</t>
  </si>
  <si>
    <t>Never Fishdomed before? Take a deep breath and dive into an underwater world of match-3 fun with Fishdom, an all-new free game!\n \nTry challenging and fun match-3 gameplay with unique puzzles as you decorate aquariums to create cozy homes for lovely talking fish. Feed them, play with them, and watch them interact with each other. Hey, your finned friends are waiting for you, so dive in now and enjoy this amazing underwater adventure!\n \nFeatures:\nâ— Unique gameplay: swap and match pieces, design and decorate aquariums, play with and take care of fishâ€”all in one puzzle game!\nâ— Play hundreds of challenging and fun match-3 levels\nâ— Compete with other players to develop your aquarium even faster\nâ— Explore an exciting aquatic world with funny talking 3D fish that each have their own personality\nâ— Liven up fish tanks with breathtaking underwater decor\nâ— Grab your scuba mask and enjoy amazing aquarium graphics\nâ— Itâ€™s a blast for everyone: share your Fishdom mania with your Facebook friends!\nâ— No Wi-Fi or internet connection required to play\n \nPlease note that Fishdom is free to play, though some in-game items can also be purchased for real money.\n \nEnjoying Fishdom? Learn more: Facebook: facebook.com/Fishdom Instagram: https://www.instagram.com/fishdom_mobile/ Twitter: https://twitter.com/FishdomOfficial\n \nQuestions? Contact our Tech Support by sending an email to fishdom@playrix.com or check our Web Support Portal: https://plrx.me/2IKJXyB6HR\nTerms of Use : https://playrix.com/en/terms/index.html\nPrivacy Policy: https://playrix.com/en/privacy/index.html</t>
  </si>
  <si>
    <t>Smartphone\nEnjoy all features for 30 hours in a free trial&lt;/font&gt;* that refreshes monthly with no ads!\nTablet\nãƒ»Make an account to use all features for 30 days*\nãƒ»Up to 3 months free with your first plan\nSubscribe for the time you want to use it. Get all the latest features, materials, and cloud storage (10 GB)!\n*Please note that after your trial, you will need to make an in-app payment to save and export.\n\nDrawing and painting is easy with Clip Studio Paint!\nTry it and see why pros and beginners alike choose Clip Studio Paint.\nCSPâ€™s digital art features will have you drawing better!\nDrawing a character illustration?\nCSP will bring your character to life\nãƒ»Create up to 10,000 layers for detailed artwork\nãƒ»Pose 3D models to draw at tricky angles\nãƒ»Liquify on multiple layers to adjust line art and color at once!\nãƒ»Gradient maps offer greater control over your colors\nãƒ»Capture difficult hand poses with live video for drawing reference\nãƒ»Use the Sub View to import images &amp; sample the colors\nãƒ»Share your work on social media - with timelapse feature, too!\n\nWant to try out new ideas and drawing styles?\nLet us inspire you with superpowered drawing tools\nãƒ»Download 160,000+ free/premium materials made by other creators, including various textures for brushes\nãƒ»Adjust lines with your fingers or stylus, no more undo!\nãƒ»Use 3D primitives to create ideas fast for layouts &amp; perspective\nãƒ»Customize brush texture, shape, dual brush setting, color mixing, spray effect, and more to make your perfect brush\n\nClip Studio Paint's brush engine, wealth of assets, and helpful features give you full control over your creation!\nãƒ»We have the brush for you! Access 50,000+ brushes by artists worldwide (free/premium) on our dedicated Assets store!\nãƒ»Enjoy the ability to paint in vectors to scale up your art with no loss in quality\nãƒ»28 layer effects to touch up your art\nãƒ»Perceptual color mixing so you can blend colors like real paint\n\nEnjoy a traditional feel and use vectors for the perfect drawing!\nãƒ»Draw smoother line art with Line Stabilization\nãƒ»Draw on vector layers and use control points to fix your lines\nãƒ»Lay down flat colors with smart fill tool \nãƒ»Draw correct perspective just by snapping your lines to the guides to create amazing backgrounds\n\nGet the most out of CSP:\nWe recommend the device specs below to use advanced features such as 3D tools &amp; edit large files with ease. If you are unsure, try the free trial or contact Support.\n\nClip Studio Paint is also super easy to start drawing with right away!\nãƒ»CSP has two drawing modes!\nã€€Use Simple Mode to get drawing fast!\nã€€Use Studio mode and use all the features of Clip Studio Paint!\nãƒ»Free tutorials on the Clip Studio Paint website &amp; YouTube channel to build your skills\nãƒ»Thousands of user Tips available on everything imaginable\n\nBring your comic, manga, or webtoon to life with the app that is loved by pro comic creators\nãƒ»Create speech bubbles, frames, and action lines instantly\nãƒ»Customize &amp; save character faces and drawing figure body types\nãƒ»Add shadows instantly with Shading Assist\nãƒ»Preview your webtoon on your smartphone\nãƒ»Manage multi-page works in one file (EX)\n\nEven on your current device, you can become an animator!\nãƒ»Make anything from GIFs to full-length animations\nãƒ»Add sound, camera movements, and tweening\n\nâ— Recommended Devices + Specifications\nPlease see the following for supported devices.\nhttps://www.clipstudio.net/en/dl/system/#Android\nPlease see the following for information on ChromeBook.\nhttps://www.clipstudio.net/en/dl/system/#Chromebook\nsmartphone plan:\nYou can use the app fully for free for up to 30 hours each month. \nAfter this free period has ended, please purchase a plan to:\nãƒ»Save your canvas\nãƒ»Export your data in various file formats on Android tablets and Chromebooks\nNote:\nãƒ»Clip Studio account needed to buy a plan.\nãƒ»To use DeX mode, sign up for any plan besides the smartphone plan.\nTerms of Service\nhttps://www.celsys.com/en/information/csp/</t>
  </si>
  <si>
    <t>1000+ play-based learning activities for curious little minds \nWelcome to Kiddopia! We are an ever-growing home of research-backed early education games that perfectly combine play, skill-building activities, and essential preschool curriculum. Math, Language, Creativity, Self-expression, Roleplaying â€” we cover it all, and we make it fun and engaging. You can watch your child play their way to a better understanding of preschool concepts and a better grasp of life skills. \nBuilt with love by parents\nOur app is the brainchild of parents who know just how precious a childâ€™s early years are and who believe in creating game experiences they would want their own child to use. The result is an environment for children to learn, grow, and express themselves in.\nWhere independent learners thrive\nDesigned by teachers and tested by preschoolers, Kiddopia is a world built on values â€” playful, kid-first, nurturing, inclusive, and ethical. Intuitive and COPPA-certified kidSAFE, it requires zero supervision and causes zero frustration in kids. There are no ads and no in-app purchases, just 1000+ reasons to smile. \nUnlimited early learning adventures\nKiddopia is a merry mÃ©lange where new content drops regularly. From absorbing language- and number-based activities to exciting games underwater and in outer space, the options only get better in our ever-evolving world. With every delightful session of play in Kiddopia, your child will subconsciously develop perspective, creative thinking, academic skills, self-expression, values, and much more. \nFrom giggles to growth\nKiddopia takes children on colorful adventures with real-world challenges. Amid countless giggles, your child will be a doctor, a teacher, a chef, a farmer, a musician, an astronaut, an interior decorator, and more. The list keeps growing and so will your child.\nSubscription\nOne subscription for the whole family (works across mobile devices and platforms) \nEasy cancellation\nAll your payments will be charged to your Google account\nYour subscription will auto-renew unless you turn off auto-renew at least 24 hours before the ongoing subscription period ends\nContact\nWebsite: https://kiddopia.com/contact-us\nInstagram: https://www.instagram.com/kiddopia/\nFacebook: https://www.facebook.com/getkiddopia\nTwitter: https://twitter.com/getkiddopia\nPrivacy policy: https://kiddopia.com/privacy-policy.html</t>
  </si>
  <si>
    <t>Enjoy a unique learning app for toddlers 2-4 years old. Small children and toddlers will love these games, with colorful geometric shapes and multiple levels. Smarter, happier playtime for your baby!\nKEY APP FEATURES:\nâ€¢ Sort by SHAPE â€“ Circle, square, triangle, rectangle and oval\nâ€¢ Match by SIZE â€“ Kids pick the biggest or smallest shape\nâ€¢ Learn COLORS and their names â€“ Red, green, blue, yellow, etc.\nâ€¢ Develop concentration and fine motor skills\nâ€¢ Simple and intuitive control for 2-5 year old toddlers\nâ€¢ Play the game offline with no ads!\nEach lively educational game will keep your toddler busy from the start. The names of the shapes are all spoken out loud, so learning them is easy &amp; fun for your child.\nFROM SIMPLE TO CHALLENGING:\nKids of any age can play â€“ from preschool to kindergarten. Toddlers aged 2â€“5 years old will soon be familiar with different shapes and key colors, and begin to tell them apart.\nThe bright, colorful interface is simple enough for even the youngest players! Or mums and dads may join their kid &amp; play the game with the whole family!\nA few words about us:\nAt AmayaKids, our friendly team has been creating apps for kids for over 10 years! To develop apps with the best kids learning games, we consult the top childrenâ€™s educators and design vibrant, user-friendly interfaces that kids love to use.\nWe love making kids happy with entertaining games, and we also like reading your letters!</t>
  </si>
  <si>
    <t>LEGOÂ® DUPLOÂ® WORLD is packed with open-ended play experiences and games featuring animals ðŸ¼, buildings ðŸ , exciting vehicles ðŸš’, and trains ðŸš‚ to inspire your toddlerâ€™s imagination and creativity through learningâ€”perfect for preparing your little one for preschool.
LEGO DUPLO WORLD is carefully aligned with the highly-regarded Headstart Early Learning Outcomes Framework to ensure itâ€™s age-appropriate and meets the developmental needs of kids ages 2-5 years old. Each activity targets key learning goals for toddlers and preschool kids.
Your child can explore each scene to find out whatâ€™s in it, discover how everything works andâ€”of courseâ€”play with it! Children also get to build structures using 3D bricks, stimulating their creativity.
Be your child's partner in play and get them ready for kindergarten! LEGO DUPLO WORLD supports Multi-Touch, so your family can play together and on the go for shared games, learning and adventures.
â­ 2021 Kidscreen Awards: Best Preschool Learning Appâ€”Branded
â­ American Library Associationâ€™s Notable Childrenâ€™s Digital Media List 2021
â­ Winner of the KAPI Award for Best App 2020
â­ Mom's ChoiceÂ® Gold Award 2020
â­ Licensing International Excellence Awards 2020 winner
Fun-filled play packs in this app:
- NUMBER TRAIN
- BEE KEEPING
- HOME DECORATING
- ALL THE FEELINGS!
- FESTIVE FUN!
- HOME SWEET HOME
- SCHOOL DAYS
- TREEHOUSE
- MARKET FAIR
- ON THE ROAD!
- DOCTOR, DOCTOR!
- RECYCLE AND GO!
- ANIMAL ADVENTURE
- FIRE AND RESCUE!
- AMUSEMENT PARK
- CARS
- FAMILY CAMPING
- SPACE EXPLORERS
- FARM
- AIRPLANE ADVENTURES
- FOOD FUN!
- CONSTRUCTION SITE
- PLAY HOUSE
- UNDER THE SEA
- RESCUE ADVENTURE
- WORLD ANIMALS
- WINTER HOLIDAY
Thank you for allowing us to be part of your childâ€™s journey!
If you're experiencing any issues email us support@storytoys.com.
PRIVACY
StoryToys takes childrenâ€™s privacy seriously and ensures that its apps are compliant with privacy laws, including the Child Online Privacy Protection Act (COPPA). If you would like to learn more on what information we collect and how we use it, please visit our privacy policy at https://storytoys.com/privacy\nPlease note that this app is free to play but additional content is available via in-app purchases. Google Play does not permit in-app purchases and free apps to be shared via Family Library, so any purchases you make in this app will not be shareable via Family Library.\nLEGOÂ®, DUPLOÂ®, the LEGO logo, and the DUPLO logo are trademarks and/or copyrights of the LEGOÂ® Group.\nÂ©2024 The LEGO Group. All Rights Reserved.\nLEGO DUPLO WORLD is the perfect LEGO game to help your toddler and preschool kid learn while having fun. Itâ€™s packed with learning games kids aged 2-5 years old will love.\n</t>
  </si>
  <si>
    <t>Plants vs. Zombiesâ„¢ 2</t>
  </si>
  <si>
    <t>Play the award-winning hit action-strategy adventure where you meet, greet, and defeat legions of hilarious zombies from the dawn of time, to the end of days. Amass an army of amazing plants, supercharge them with Plant Food, and devise the ultimate plan to protect your brain.
200 Million Downloads â€“ This app has received more than 200 million overall downloads.
DISCOVER HUNDREDS OF PLANTS AND ZOMBIES
Collect your favorite lawn legends, like Sunflower and Peashooter, along with hundreds of other horticultural hotshots, including creative bloomers like Lava Guava and Laser Bean. Go toe-to-missing-toe with a massive array of zombies at every turn, like Jetpack Zombie and Mermaid Imp â€“ youâ€™ll even have to protect your brain from rampant Zombie Chickens!
GROW POWERFUL PLANTS
Earn Seed Packets as you play and use them to fuel your potent plants. Power up attacks, double-down defenses, speed up planting time, and even gain entirely new abilities. Boost your plants to ensure those zombies are lawn-gone!
COMPETE AGAINST OTHERS IN ARENA 
Think your zombie-bashing strategy is the best? Put your planting skills to the test when you face other players in Arena. Enter Arena and compete against other players to get the highest score on unique levels. Earn coins, piÃ±atas, and more to top the leaderboards, level up through Leagues, and become the ultimate garden guardian.
JOURNEY THROUGH SPACE AND TIME
Battle across 11 crazy worlds, from Ancient Egypt to the Far Future, and beyond. With more than 300 levels, ultra-challenging endless zones, fun mini-games, and daily PiÃ±ata Party events, thereâ€™s always a new challenge to complete. Plus, ready your best defenses â€“ Dr. Zomboss is waiting to take you on at the end of every world!
Requires acceptance of EAâ€™s Privacy &amp; Cookie Policy and User Agreement.
User Agreement: https://tos.ea.com/legalapp/WEBTERMS/US/en/PC/
Privacy and Cookie Policy: https://tos.ea.com/legalapp/WEBPRIVACY/US/en/PC/
Visit https://help.ea.com/en/ for assistance or inquiries.</t>
  </si>
  <si>
    <t>PBS KIDS Games makes learning fun and safe with 250+ educational games from your child's favorite shows. Play games with Daniel Tiger, Wild Kratts, Lyla in the Loop, and more.
Play hundreds of free educational games designed for your child and watch as they learn with their favorite PBS characters like Daniel Tiger, Wild Kratts, Lyla in the Loop, and more! 
Your child can play and learn with PBS KIDS in English and Spanish thanks to familiar faces like Alma, Rosie, and more. Download games and play from the safety of your home or anywhere you take your device to keep the fun going offline.
Make preschool and early elementary education fun and easy with a safe, kid friendly interface. Start your childâ€™s learning adventure today!
SAFE GAMES DESIGNED FOR KIDS
* PBS KIDS Games provides a safe, friendly playing experience for toddlers and kids
* Play mini games that boost imagination and allow kids to learn with beloved PBS KIDS characters
PLAY OFFLINE GAMES
* Download games and play offline!
* Kids can easily browse and play at home, on the road, or anywhere
LEARNING GAMES FOR GRADE SCHOOL EDUCATION
* 250+ FREE curriculum-based games for kids ages 2-8
* Encourage early learning with educational games for kids with different school subjects
* Explore mazes, puzzles, numbers, play dress-up, coloring, and more
* Math games
* Elementary school games
* Science games
* Reading games
* Art games
NEW GAMES ADDED WEEKLY
* Kids will learn and have fun with new games added frequently
* Play new games with accessibility features to enhance the fun!
* Build STEM skills with science, engineering, math, and puzzles
* Play games about social concepts like kindness, mindfulness, and emotions
* Foster healthy habits by learning daily routines
* Spark creativity and imagination with art games
PLAY GAMES FROM PBS KIDS SHOWS
* Daniel Tigerâ€™s Neighborhood
* Wild Kratts
* Lyla in the Loop
* Work It Out Wombats!
* Rosieâ€™s Rules
* Almaâ€™s Way
* Donkey Hodie
* Odd Squad
* Pinkalicious &amp; Peterrific
* Arthur
* Elinor Wonders Why
* Letâ€™s go Luna
* Xavier Riddle and the Secret Museum
* Scribbles and Ink
* Clifford
* Molly of Denali
* Sesame Street
* Nature Cat
PLAY IN ENGLISH OR SPANISH
* Bilingual kids will enjoy playing with Alma, Rosie, and more in English and Spanish
* Spanish speakers can play 17 fun-filled, educational games
PARENT RESOURCES
* Manage the appâ€™s device storage for offline fun
* Download related PBS KIDS apps to expand your childâ€™s learning
* Learn more about PBS TV shows, such as intended age and learning goals
* Find your local PBS KIDS station schedule
Play fun games and join your kids on an educational adventure alongside their favorite PBS KIDS characters with the PBS KIDS Games app!
Download PBS KIDS Games to start playing and learning today!
ABOUT PBS KIDS
PBS KIDS, the number one educational media brand for kids, offers all children the opportunity to explore new ideas and new worlds through television, digital platforms, and community-based programs. PBS KIDS Games is a key part of PBS KIDSâ€™ commitment to making a positive impact on the lives of children through curriculum-based mediaâ€”wherever kids are. More free PBS KIDS games are also available online at pbskids.org/games. You can support PBS KIDS by downloading other PBS KIDS apps in the App Store.
AWARDS
* Kidscreen Awards (2024): Best Game App â€“ Branded, Digital, Preschool
* Webby Winner and Webby Peopleâ€™s Voice Winner (2023)
* Kidscreen Award Winner (2021 and 2022): Preschool - Best Game App
* Parents' Choice Recommended Mobile App (2017)
PRIVACY
Across all media platforms, PBS KIDS is committed to creating a safe and secure environment for children and families and being transparent about what information is collected from users. To learn more about PBS KIDSâ€™ privacy policy, visit pbskids.org/privacy</t>
  </si>
  <si>
    <t>Flure is here to revolutionize your dating game, delivering unmatched pleasure to your dating adventures. As a fun and open community, we value ethics, boundaries, and offer a wild yet safe exploration of fantasies and desires. Fem friendly and inclusive, Flure welcomes everyone to meet new people, flirt, and engage in a casual fling.\nAdventure seekers in the world of dating, passions, and desires find their haven with us. Flure is not just fun and friendly, it's fiery. We're here for everyone looking to meet, match, and flirt with locals or those nearby, making every interaction a chance to explore meaningful connections.\nAny fantasy can be realized, chez Flure. Our magic is spun from consent, passion, and imagination, core values that our community holds dear. Whether you're joining us for the first time or you're a long-term seeker of a chat partner, a fling, or perhaps a deeper relationship, Flure is your playground. Here, to meet new people and flirt in our casual atmosphere is to embark on an adventure of spicy chat and meaningful connections.\nThe Flure SPARKS GAME is designed to unfold your chat, helping you meet and match with someone new, diving into a connection that's both fun and deep. Our dating and relationship questions are your keys to understanding each other more deeply, whether you're in for a casual flirt or seeking meaningful connections.\nANNA, our own AI member of the Flure community, is pansexual, flirty, and fun! You can find her in the feed, chat with her, and share fantasies, even recipes.\nJust keep in mind that her ideas can seem from outer space, but remember that she lives in a parallel universe of the Internet and digital world. Stay on the ground.\nSheâ€™s real, and sheâ€™s here to mingle.\nSafety first, always! Our SAFE MODE, especially for ladies, ensures you're protected from anything unsolicited or unpleasant. Coupled with ADVANCED MODERATION, we ensure that every meet, flirt, and match is joyful and easy, free from the worries of scammers spoiling your dating fun. We prioritize your journey, making sure it's not just safe but packed with fun and opportunity to meet new people.\nThe VIRTUAL REALM of Flure knows no bounds, allowing you to meet someone from across the globe without a plane ticket. Whether you're here for a casual flirt, eager to meet and flirt on the hunt for a match that transcends borders, our dating app makes it all possible. Here, fantasies come to life, and dating becomes an art form.\nElevate your dating experience with our PREMIUM SUBSCRIPTION &amp; VIBES. Boost your Profile, send Flash Messages, and Super Likes â€“ experiences unheard of in the realm of dating apps. Here, your deepest fantasies are realized, and pleasures take on new forms. Try it, and there'll be nothing left to dream about in the dating game.</t>
  </si>
  <si>
    <t>Dive into the fascinating world of Match Factory, the brand new puzzle game from the creators of Toon Blast &amp; Toy Blast. Once you play, you will come for Match Factory every day!\nConnect identical items, sort tiles, and clear the board in this mesmerizing match 3D game. Challenge your puzzle-solving skills as you keep sorting and matching objects until every item is cleared from the screen. Itâ€™s not just a puzzle; itâ€™s a test of your wit and strategy.\nRelax and Have Fun! Leave your worries behind and enjoy quality relaxation and fun. Immerse yourself in the soothing game atmosphere , enjoy your brain time and increase your zen!\nPlay Anytime, Anywhere without WI-FI! Enjoy the game online or offline, and never worry about Wi-Fi. Whether youâ€™re on a grand adventure or simply taking a break, Match Factory will always be there to entertain you. In-app purchases do require an active internet connection.\nBecome the Master of 3D Puzzles! Time is of the essence in this match 3d game! With each level equipped with a timer, youâ€™ll need to think fast and act even faster to triumph!\nBoosters to the Rescue! Stuck on a level? Fear not! Match Factory offers a range of powerful boosters to help you overcome tricky situations. Utilize these remarkable tools to advance through the game and unlock exciting items like fruits, candy, cake objects and much more!\nImmerse yourself in the world of Match Factory, where thrilling 3D puzzles and hidden objects awaits your keen eye and sharp mind! Download Match Factory now and prove your matching skills to the world! Can you conquer every level and emerge as the ultimate puzzle master?\nThe Factory Gates Are Open - Start Matching Now!\nMatch Factory is free to download and includes optional in-game purchases. If you wish to disable in-game purchases, please turn off the in-app purchases in your phone or tabletâ€™s Settings.\nYou must be at least 13 years of age, or such higher age as required in your country, to play or download Match Factory.</t>
  </si>
  <si>
    <t>The official mobile game of Garten of Banban 7!\nLanguages available:\n- English\n- Spanish\n- Portuguese\n- Russian\n- Japanese\n- Korean\n- Chinese\n- German\n- Polish\n- Turkish\n- Indonesian\n- French\n- Italian\n- Arabic\n- Czech\n- Danish\n- Dutch\n- Finnish\n- Hungarian\n- Norwegian\n- Romanian\n- Bulgarian\nExplore the monster-occupied levels of Banbanâ€™s Kindergarten. Survive the dreads that reside below as you are now completely on your own. Uncover the truth behind the place, and find the whereabouts of your missing childâ€¦\nSurvive the monster-occupied levels of Banbanâ€™s Kindergarten:\nAfter the latest events, you were separated from your friends. Delve deeper into the mysterious establishment that is Banbanâ€™s kindergarten. You are now completely on your own and the future of everything depends on you.\nNo more friends to makeâ€¦\nYou have run out of friends to make. From now on, you only meet new enemies who will make sure you never feel alone! In Banbanâ€™s Kindergarten, there are enemies to be made in every corner... and pouch!</t>
  </si>
  <si>
    <t>From the creators behind Duolingo, the worldâ€™s #1 education app, comes Duolingo ABC! Duolingo ABC is the fun, hands-on way for your child to learn to read and write in English! From preschool to first grade, engage your child with delightful stories for kids and bite-sized lessons teaching the alphabet, phonics, sight words, vocabulary, and more.\nThe Duolingo ABC kids reading app offers over 700 hands-on reading lessons designed to help kids learn and love to read. We make learning to read both fun and effective with lessons and educational games for kids that include multi-sensory activities, such as tracing, drag-and-drop prompts and more. Our educational learning app offers personalized lessons so your child can learn at their own pace.\nDevelop reading comprehension skills with educational lessons specially designed to support your childâ€™s lifelong love of learning! Whether your child is in pre-K, preschool, kindergarten, or 1st grade, Duolingo ABC has delightful stories for kids filled with engaging pictures meant to inspire and support your child along their educational journey. \nHelp your child learn to read new sight words with our toddler books and kids stories that let you highlight each word spoken. This helps build your childâ€™s multi-sensory learning skills and can help them learn to read independently.\nDuolingo ABC makes your childâ€™s education a fun and engaging experience. Our learning app combines educational lessons with fun reading games perfect for kids and toddlers alike! Our rewards work in tandem with bite-sized reading lessons and fun school games for kids, keeping them motivated to learn while building their confidence.\nDiscover ad free kids educational games filled with exploration and curiosity on Duolingo ABC. Now your kids can have fun while they sound out words, practice reading and writing in English, and build reading comprehension and literacy skills for a lifetime!\nDUOLINGO ABC FEATURES:\nKids Learn to Read\n- Reading games: Our kids reading app provides hands on learning they will love\n- New lessons are added often, so your child never runs out of educational content\n- Reading and phonics for kids: Bite-sized lessons help kids learn phonics, sight words &amp; vocabulary\n- Every reading lesson is built to feel like a game, so kids can learn to read while having fun\nLearning Activities For Kids\n- Enjoy fun educational games like letter tracing and gamified stories, suitable for even the youngest learners\n- Toddler, kindergarten or first grade, all kids can enjoy the Duolingo ABC learning app while having fun\n- From toddler books to 1st grade learning games, Duolingo ABC has lessons for every child\n- Designed by literacy &amp; early-education experts to develop kidsâ€™ skills in phonics, sight words, reading &amp; more\nKid-Safe &amp; Ad-Free\n- Our educational learning app prioritizes a kid-friendly experience\n- Rest easy, parents. There are no ads or in-app purchases to worry about\n- Content is focused on preschool, kindergarten and first grade level lessons, so you can be safe knowing it is always age-appropriate\nOffline Learning\n- Your childâ€™s educational journey has no limits with Duolingo ABCâ€™s offline learning capabilities\n- On a plane? At a restaurant? Duolingo ABC can be used anytime, anywhere\n- Enjoy playing and learning offline - so kids can learn wherever you go\nDuolingo ABC is an educational learning app that offers immersive lessons to teach preschool to first grade kids to learn and love to read. Download today and spark your childâ€™s love for learning.\n--\nPrivacy Policy: https://www.duolingo.com/privacy\nTerms of Service: https://www.duolingo.com/terms</t>
  </si>
  <si>
    <t>"Drawing for Kids!" is a game that gives little children a wonderful opportunity to create and explore the creative process of visual art.
Your child will learn how to draw cute characters in a fun and playful manner.
The intricate combination of animations and drawings makes this App simply unique!
In our drawing mode, you can draw a delightful character step by step: a butterfly, a frog, a little car, a hedgehog... Once it is drawn, each character magically comes to life: the butterfly starts to flutter and laugh, the hedgehog rolls up into a little ball, the rocket blasts off into space, and the frog does its funny hop... By pressing the buttons, children can play with their own drawings. The character that the child draws will dance, turn somersaults and do funny magic tricks.
"Drawing for Kids!" is a unique drawing game with animations. Even the youngest little kids will be able to draw all the characters easily. Delightful sound effects as well as fun animations will bring lots of joy to the little artists!
KEY FEATURES: 
â€¢ Over 100 charming characters for drawing
â€¢ Uniquedrawing game
â€¢ Trace the lines
â€¢ More than 300 fun animations and sounds
â€¢ Developing fine motor skills
â€¢ Simple and easy interface
â€¢ Drawing game for children 2-4 years old
â€¢ Possibility to save your drawings
â€¢ Develop pre-writing skills
â€¢ Develop creativity
â€¢ Parental control
â€¢ No third-party advertising 
"Drawing for Kids!" is a game that will develop your child's creativity, fine motor skills and imagination. The most important thing is that drawing will turn into fun and intriguing process which will bring a lot of joy and discoveries to your children.
Enjoy your drawings! Have fun!
Subscription Details
You can get access to over 100 cute characters and drawings after subscription to our "Drawing for Kids!" Just download and go!
You can have free trial period for a week or can decide to subscribe right after download.
After your free trial your subscription will automatically renew unless auto-renew is turned off at least 24-hours before the end of the current period.
We provide different subscription options for your convenience: monthly and annual subscription.
If you change your mind at any point, cancellation is easy through your iTunes settings.
Payment for subscriptions will be charged to your iTunes Account at confirmation of purchase.
Your Subscription automatically renews unless you turned off auto-renewal at least 24 hours before the end of current period.
You will be charged  for renewal within 24-hours prior to the end of the current period.
You can cancel your subscription anytime through your Account Settings without any cancellation fee.
You can use your subscription on any device registered with your Apple ID.
If you need help, have questions or just want to say â€œhi!â€, get in touch at feedback@bini.games
http://teachdraw.com/terms-of-use/
http://teachdraw.com/privacy-policy/
More about Bini Games (ex-Bini Bambini):
Bini Games (ex-Bini Bambini) is a group of very enthusiastic professionals including designers, artists, animators, programmers and musicians, who create digital games for children.
All our games are safe, and do not collect any personal information. They are also free of third-party advertisements.
Thank you for downloading our app!  If you like our app, please give us a positive review in the App Store. We would be happy to hear your feedback!
If for some reason you have a technical problem, we kindly ask you to contact us directly at feedback@bini.games before leaving a bad review in the App Store. We are open for communication and will be happy to fix any problems that may occur.</t>
  </si>
  <si>
    <t>MIga World is a new super application that allows you to build your own world and create a better story for yourself.\nLook for hidden treasures, change your face from tens of billions of face elements, and try dress combinations as you wish!\nThis time, we have prepared a number of collections, including everything you may want!\n                                   \n ==========================================\nTo explore new cities is the beginning of creating your own world.\n=================Latest plan=================\nMore locations, More characters, More pets, More sets of clothes and more accessories will be launched; the game will be updated every month, or launched more locations, so that you can create your own world!\nFully customized clothes, hairstyles and magic makeup allow you to customize your true self and create a story that belongs to you!\n\nThere are no rules and no scores in the game.\nApartment: You can come home anytime and invite a large group of good friends to dinner or a party.\nRestaurant: Located at loft downstairs, the hidden chef can cook a variety of delicious foods.\nConvenience Store: A 7*24 store, with a large number of goods to meet any needs of your daily life.\nToolroom: When you clean up your space, you can store your precious things in it!\n--Give full play to childrenâ€™s creativity\n--No third-party advertising\n--No time limit or score ranking list\ncontact usï¼šsupport@xihegame.com</t>
  </si>
  <si>
    <t>Ghostcomâ„¢ Oracle Pro</t>
  </si>
  <si>
    <t>GHOSTCOMâ„¢ ORACLE PRO IS AN EASY TO USE ENTERTAINMENT APP THAT DELIVERS SPOOKY MESSAGES AND INTRIGUING DRAWINGS\nIt's like a mysterious horoscope reading with a haunting twist. The app uses a ghostly theme and creepy sound effects to create an immersive experience that's both fun and thrilling.\nMYSTICAL DRAWING\nGhostcom Mystical Drawing is an incredible and unique instrument which produces randomly generated drawings. Simply touch the screen and watch as your drawing eerily appears. Please keep sending us your amazing screengrabs, we love to see them! See our Automatic Drawing gallery on our Facebook page: @ghostcomapp\nASK GHOSTCOMâ„¢ ORACLE PRO A QUESTION!\nAsk a question and see what comes back. With a huge database of over 2000 words Ghostcom may just surprise and amaze you!\nARE YOU READY TO DIVE INTO A WORLD OF MYSTERY AND INTRIGUE?\nGhostcomâ„¢ Oracle Pro uses advanced algorithms to create eerie and unique messages that will keep you guessing. From cryptic statements to eerie predictions, Ghostcomâ„¢ Oracle Pro is strange and unpredictable, often providing unexpected and whimsical delights. And don't forget, it's just for fun!\nDOWNLOAD GHOSTCOMâ„¢ ORACLE PRO NOW and invite your friends round for a spooky night in.\nBest used in a darkened room...if you dare!\nIf you love the unexplained and things that go bump in the night then you'll love Ghostcomâ„¢ Oracle Pro! It's spooky, mysterious and great fun with friends.\nHOW DOES IT WORK?\nAt its heart Ghostcomâ„¢ Oracle Pro is based on very simple technology. It starts by generating a large string of random numbers. Our internal algorithms translate this string into all of the words that are displayed on the screen.\nGhostcomâ„¢ Oracle Pro is an entertainment app that provides spooky messages. It's not intended for serious purposes or crucial life decisions. It's suitable for Halloween parties and those who like scary experiences.\nDon't miss out on this one-of-a-kind experience. Download Ghostcomâ„¢ Oracle Pro now and unlock the secrets of the spookiverse.\nDISCLAIMER\nGhostcomâ„¢ Oracle Pro works by utilizing randomization algorithms. We ask that you use this app responsibly and for fun only.\nWARNING\nThis app contains graphics, audio and haunting effects that may scare children or those of a nervous disposition. Please do not download if you are likely to be scared or offended by an app of this nature. We kindly request that you use it in the manner for which it was created; for use in a light hearted, entertaining way and not to be taken too seriously.\nTHANKS FOR READING AND HAVE FUN!</t>
  </si>
  <si>
    <t xml:space="preserve"> BEAUTIFULLY SYMMETRICAL WARFARE! ðŸª–\nTurn the tide and win the war in this elegantly simple casual tactics game thatâ€™s guaranteed to appeal to all armchair commanders and pocket Napoleons. Head into battle with a single ðŸ‘‰ swipe and watch your little warriors eliminate the enemy, allocating your cute little forces with skill and precision to maintain your position and overcome the opposing armies. \n&lt;i&gt;Tap into your military genius and tap onto the next tower to continue your campaign of conquest and come out on top in this fast, fun, and occasionally infuriating strategy game that towers above the competition.&lt;/i&gt;\nðŸ”¥  COLORFUL WARFARE! ðŸ”¥\nâ˜… Aww, war! Donâ€™t be fooled by cute appearances, in this compact and colorful wargame it still takes nerves of steel, a will of iron, and ice-cold calculation to beat the enemy and conquer all before you. Real strategy and tactical thinking are required to win each battle, and every level can turn on a single lightning decision. Keep your wits about you, keep an eye on the enemy, and keep swiping fast to ensure victory.\nâ˜… Donâ€™t let defeat get you down â€“ you can relive past battles again and again, and youâ€™ll want to keep on trying in this deceptively simple but fiendishly challenging game of military strategy and conquest that brings you fierce warfare and tactical intrigue in satisfying bite-size pieces.\nâ˜… Hours of towers! Use your tactical cunning to progress through the levels of tower-defense and unlock new types of towers, including artillery posts and tank factories. Other game mechanisms including multiple enemies, barriers, blockades, and mines mean the war is never over and thereâ€™s always a new challenge to spice up the already massively addictive gameplay.\nâ˜… Towering achievements â€“ keep finding the elegant tactical solutions to win each battle so that you can unlock new areas and continue your reign of conquest in new climes, with beautiful backdrops adding to the gameâ€™s already supremely elegant (and cute) design.\nALL YOUR TOWERS ARE OURS! ðŸŽ–ï¸\nLooking for a mobile strategy game thatâ€™s both serious fun and offers a genuinely sophisticated tactical challenge?  \nðŸ’£ Tower War takes tower-defense to a new level of entertainment and ingenuity, with intuitive gameplay and exceptionally smart game design that will keep you coming back to the battlefield for more and more wildly entertaining wargames. \n&lt;u&gt;Raise your colors, stiffen your swiping finger and summon the fun of war by downloading  Tower War now and charging head-first into battle!&lt;/u&gt;\nPrivacy Policy:Â https://say.games/privacy-policy\nTerms of Use:Â https://say.games/terms-of-use</t>
  </si>
  <si>
    <t>Welcome to the Screw Puzzle: Wood Nut &amp; Bolt game, where the world of puzzles meets the thrill of fasteners! Embark on a thrilling adventure where bolts, nuts, and wooden puzzles collide in a mind-bending challenge. Dive into a world filled with conundrums, where every turn reveals a new twist in the game.\nHOW TO PLAY\nðŸ§© Solve the Wooden Puzzle: Conquer the challenge of the wooden stack, untangle bolts and nuts, and unlock the secrets hidden deep within the wood.\nðŸ”§ Master the Mechanic Puzzle: Arm yourself with a screwdriver and outsmart wood wasps, overcome the plumer crack obstacles, and avoid the whimsical squirrel nuts.\nðŸŒ² Explore the Woods: Venture into the heart of the woods game, where each level brings a new conundrum. Are you ready to delve into the mind-blowing world of Screws &amp; Fasteners?\nFEATURES\nðŸŒ€ Mind-Blowing Challenges: Get ready for bolts and nuts challenges that will leave your mind blown.\nðŸŒ³ Wooden Wonderland: Immerse yourself in a captivating woods game with 9 wood-packed levels.\nâš™ï¸ Nonbinding Fun: Experience nonbinding, thrilling gameplay that keeps you engaged from start to finish.\nðŸªš Braconids Bonanza: Race through levels, solve the puzzle, and face the legendary Braconids in a fast-paced adventure.\nðŸ¿ï¸ Screwball Surprises: Encounter unexpected twists and turns as you navigate the wooden enigma - no game wood experience quite like it!\nAre you ready to be "screwed" into the ultimate Screw Puzzle: Wood Nut &amp; Bolt â€“ where boredom is left behind, and the excitement of the game wood awaits? Get set for a riveting journey through a world where nuts, bolts, and puzzles collide!</t>
  </si>
  <si>
    <t>LEGOÂ® Jurassic Worldâ„¢</t>
  </si>
  <si>
    <t>Following the epic storylines of Jurassic Park, The Lost World: Jurassic Park and Jurassic Park III, as well as the global smash hit Jurassic World, LEGO Jurassic Worldâ„¢ is the first videogame where you can relive and experience all four colossal films. Reimagined in LEGO form and told in TT Gamesâ€™ signature classic LEGO humor, this thrilling adventure recreates unforgettable scenes and action sequences from the films, allowing fans worldwide to play through key moments and giving them the opportunity to fully explore the expansive grounds of Isla Nublar and Isla Sorna.\nFEATURES\n-Relive key moments from all four Jurassic films: An adventure 65 million years in the making - now in classic LEGO brick fun!\n-Wreak havoc as LEGO dinosaurs: Choose from 16 dinosaurs, including the friendly Triceratops, deadly Raptor, vicious Compy and even the mighty T. rex.\n-Customize your own dinosaur collection: Collect LEGO amber and experiment with DNA to create completely original dinosaurs, like the Dilophosaurus rex.\n-Populate and explore Isla Nublar and Isla Sorna: Put your unique dinosaur creations in to paddocks as you complete special Free Play missions.</t>
  </si>
  <si>
    <t>Noggin is the award-winning subscription service where learning is led by your kidsâ€™ favorite characters. Start your subscription today!
When you subscribe to Noggin, youâ€™ll access a library of learning games, original series, Nick Jr. shows, and maker activities developed by education specialists. Alongside characters they love, including PAW Patrol and Peppa Pig, kids go on exciting learning adventures, exploring math, science, literacy, social &amp; emotional skills, and more!
Hereâ€™s why kids ages 2-7 love Noggin:
â€¢ Personalized learning, from adaptive gaming technology to individual progress reports 
â€¢ Special Delivery, a new innovative app feature that delivers fresh content curated for each child 
â€¢ 5 learning areas: Early Math, Early Reading, Social &amp; Emotional, Arts &amp; Sciences, Healthy Habits
â€¢ Downloadable content allows kids to play offline or on the go
â€¢ One subscription gives you access on multiple devices
â€¢ No ads, ever!
Games
â€¢ Favorite shows â€“ made interactive!
â€¢ Kids can swipe, tap, and even talk to their favorite characters as they learn
â€¢ Maker activities that nurture creativity
Shows
â€¢ Emmy-nominated original series: Noggin Knows, Rhymes Through Times
â€¢ Familiar favorites, including PAW Patrol, Peppa Pig, Blue's Clues &amp; You!, and more
â€¢ Classes: School of YUM, Yoga Friends, Dance Squad with Ailey
eBooks
â€¢ Downloadable stories starring characters kids love 
â€¢ Read-aloud narration so your child can explore at their own pace
â€¢ Parent tips to guide conversations
Start Your Subscription Today! (promotions subject to change; please visit noggin.com for latest information)
â€¢ First 30 days free and then $7.99/month until you cancel
â€¢ When your free trial ends, your iTunes account will be charged $7.99/month until you cancel
â€¢ Any unused portion of a free trial period, if offered, will be forfeited when the user purchases a subscription to that publication, where applicable
â€¢ Cancel your subscription in Settings &gt; iTunes &amp; App Store &gt; Apple ID &gt; Subscriptions
â€¢ Avoid auto-renew charges by canceling at least 24 hours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don't need to be connected to the Internet) and may be used to notify you of new content or events within your App, among other reasons.
Use of this App is subject to the Nickelodeon Terms of Use: https://www.noggin.com/terms/ and Nickelodeon Privacy Policy located at https://privacy.paramount.com/childrens
The Terms of Use for this app includes arbitration for disputes â€“ see FAQs: https://www.nick.com/legal/bp0oz5/arbitration-faq
ADDITIONAL INFO NOGGIN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won't require a re-entry of the password during this 15-minute interval. This is a function of how you set up your account and not within our control.</t>
  </si>
  <si>
    <t>Match, Chat, and Date. Thatâ€™s our mantra.\nWith 70+ billion matches to date, TinderÂ® is the top matchmaker dating app,  and the best place to meet new people. Are you looking for true love? An open relationship? Are you looking to get out there and find a date, or do you just want to make friends and chat? With Tinder, you can meet local people everywhere and get the best out of your dating experience:\nWhether you're straight, gay, bisexual, or anything in between, Tinder allows you to be who you are and find who you want.\nShare your interests and learn more about your matches to get the conversation started, and get the sparks flying.\nPhoto Verified Profiles:  Because the only surprises we want are flowers on the first date\nVideo chat: Test your online dating chemistry and meet new people from home!\nTraveling somewhere? Get to know the singles from around the world. Dating in New York, meeting new friends in Miami, or going on a date in London: Wherever you go, weâ€™ll be there. \nTinder Matchmaker - The Ultimate Friend Test \nDiscover the perfect way for potential matches to pass the friend test! With our newest feature, you can see who your friends Like for you. If ever in doubt or in need of a second opinion, use the Matchmaker feature to find the perfect match. Don't fret your match isn't all in their hands -  whether your friend sends a Swipe Rightâ„¢ or Swipe Leftâ„¢, you still get to make the final call. What are you waiting for? Send your friend a matchmaker link and watch the story unfold!\n\n Itâ€™s easy and fun to meet new people on TinderÂ®. Make your profile stand out with your best pics and a little something about you to increase your match-making potential.  Use the Swipe Rightâ„¢ feature to Like someone, use the Swipe Leftâ„¢  feature to Nope. And no pressure: With our double opt-in feature, the interest has to be mutual in order to be a match. How many dating apps can say that?\nWhile youâ€™re here â€” make a toast to the Gold life and enjoy some of Tinderâ€™s premium features with our Tinder Goldâ„¢  subscription\nâ™¥ Likes You â€” see all your fans, saving you precious time \nâ™¥ Unlimited Likes for you to catch feelings for as many new people as you want\nâ™¥ Rewind â€”  undo your last Like or Nope\nâ™¥Passport â€”  find people online outside your zip code\nâ™¥ Monthly Boost â€”   put your profile to the top for thirty minutes to get more attention\nâ™¥ 5 Super Likes available per week\nLooking for access to all of Tinderâ€™s premium features? Join Tinder Platinumâ„¢ to also get your Likes prioritized with potential matches, to be able to message before matching, and more.\nThereâ€™s a plus side for those not ready to commit to a relationship with Gold or Platinum. With Tinder PlusÂ®, youâ€™ll unlock features including Unlimited Likes, Unlimited Rewinds, and Passport.\nSo what are you waiting for? Download the best matchmaker dating app today! It doesnâ€™t matter if youâ€™re looking to make friends, meet new people or find your perfect match, Tinder is a place where everyone can find exactly what theyâ€™re looking for. â€” and itâ€™s about time you showed up.\n-----------------------------------\nIf you choose to purchase Tinder PlusÂ®, Tinder Goldâ„¢, or Tinder Platinumâ„¢ payment will be charged to your Google Play account, and your account will be charged for renewal within 24-hours prior to the end of the current period. Auto-renewal may be turned off at any time by going to your settings in the Play Store after purchase. No cancellation of the current subscription is allowed during the active subscription period. If you donâ€™t choose to purchase Tinder PlusÂ®, Tinder Goldâ„¢, or Tinder Platinumâ„¢, you can simply continue using Tinder for free.\nAll photos are of models and used for illustrative purposes only.\nPrivacy: https://www.gotinder.com/privacy\nTerms: https://www.gotinder.com/terms</t>
  </si>
  <si>
    <t>Easily follow your stocks, indices, futures from the US, EU, and Asian markets. View stocks quotes and daily performance in customizable portfolios, tap any ticker to see an interactive chart and detailed information. Read the latest investment and business news from top publications around the world.\n&lt;u&gt;MAJOR STOCKS&lt;/u&gt;\nStay on top of the changing US and global stocks markets. Get real-time stock quotes and prices: Apple Inc. (AAPL), Alphabet Inc. (GOOGL), Amazon (AMZN), Nike (NKE), Microsoft Corporation (MSFT), Netflix (NFLX), Bank of America Corporation (BAC), Tesla (TSLA), General Electric Company (GE), and many more.\n&lt;u&gt;TOP INDEXES&lt;/u&gt;\nTrack major indexes from around the world:\nâ–  USA Indexes: Dow Jones, NASDAQ, NYSE, S&amp;P 500, RUSSELL 2000, IPC, IPSA, IBOVESPA, etc.\nâ–  Europe Indexes: CAC 40, ATX, BEL 20, OMX COPENHAGEN 20, OMX HELINSKI 25, FTSE MIB, IBEX 35, etc.\nâ–  Asia Indexes: NIKKEI 225, SENSEX, NIFTY, SHANGHAI COMPOSITE, S&amp;P/ASX 200, HANG SENG, KOSPI, KLCI, NZSE 50, etc.\n&lt;u&gt;COMMODITY PRICES&lt;/u&gt;\nTrack commodity prices: Gold, Silver, Crude Oil, Natural Gas, Cotton, Sugar, Wheat, Corn, etc.\n&lt;u&gt;CURRENCY EXCHANGE RATES&lt;/u&gt;\nFollow currency exchange rates: USD/EURO (EUR), USD/YEN (JPY), USD/CAD, POUND(GBP)/USD, USD/YUAN(CNY), USD/INR, USD/FRANC(CHF), USD/WON(KRW), etc.\n&lt;u&gt;INTERACTIVE CHARTS&lt;/u&gt;\nâ–  Simple Line Chart / Candle Chart\nâ–  Turn your device sideways to interact with full-screen charts\nâ–  Intraday chart, 5 day, 6 month, 1 year, 5 years, 10 years, and 15+ chart\n&lt;u&gt;PORTFOLIO / WATCHLIST&lt;/u&gt;\nCreate your own customized portfolios and follow stock quotes, futures, indices, ETFs and bonds. You can create any number of portfolios for effective work with your stocks.\n&lt;u&gt;STOCKS WIDGETS&lt;/u&gt;\nUse on-screen widgets to keep track of your stocks without opening the app. Various settings and colors of stock widgets help effectively monitor changes in stock prices in global markets.\n&lt;u&gt;FINANCIAL NEWS&lt;/u&gt;\nRead the latest financial news from Wall Street Journal (WSJ), CNBC, Reuters, Fox Business, CNBC, Forbes, Bloomberg, Investopedia, MarketWatch, and more.\n&lt;u&gt;ECONOMIC CALENDAR&lt;/u&gt;\nCheck out the economic calendar. See what will impact the market this week. Sort events by importance, country and view historical data and forecasts.\n&lt;u&gt;PRICE ALERTS&lt;/u&gt;\nReact quickly to price changes in your stock portfolio. You can set up unlimited notifications for a specific price, change by %, or volume.</t>
  </si>
  <si>
    <t>Alpha Manga is a Japanese manga app.\n \n â–  The app provides manga exclusive to Alpha Manga.\n - Titles such as "Tsukimichi: Moonlit Fantasy" and "Gate", which have been adapted into anime, and other original manga that can only be read on Alpha Manga.\n - Isekai, villainess, adventure, and other popular genres.\n - A new chapter available every day.\n- Some free comics are available.\n- You can read any chargeable chapters with "Wait &amp; read free!" feature or tickets, without signing up. \nâ–  Let's make good use of "Wait &amp; read free!" feature to have fun reading comic!\n - With the "Wait &amp; read free!" feature, you can read one paid chapter free every day.\nWhat is "Wait &amp; read free!" feature?\nThis feature allows you to read one free chapter every 23 hours. Once the "Wait &amp; read free!" charge is complete, you can read one free chapter of any of the "Wait &amp; read free!" eligible titles.\n You are not required to sign up to use "Wait &amp; read free!" feature.\nâ–  Become a member!\n - "Like" or send comments to show your support for the author and/or illustrator.\n \n We're planning to add more titles in the future!\n \nDownload the app and enjoy a fun reading experience!\nYou can also watch Tsukimichi Anime on Crunchyroll, enjoy!</t>
  </si>
  <si>
    <t>Beanstack helps schools, libraries, and families read more with fun reading challenges, easy tracking, and insightful data.\nOpen a world of reading inspiration with a library, school, company, or Beanstack Go account:\n- Join motivating reading challenges created by librarians, educators, and reading specialists. Our ever-growing reading challenge collection features seasonal challenges like summer reading, yearlong literacy initiatives, and diverse custom challenges for all ages, levels, and communities.\n- Track progress through books and create an all-time reading log.\n- Use an easy barcode scanner to quickly add titles.\n- Record reading sessions with a reading timer or log an entire book with a click.\n- Achieve streaks for reading multiple days in a row and badges for reaching reading goals.\n- Complete fun enrichment activities and leave book reviews.\n- Access reading recommendations and resources.\n- Add friends from your organization to see what theyâ€™re reading and compete on leaderboards.\n- View reading stats, including totals and averages of time spent reading and titles read.\nPerfect for students, families, and readers of all ages: Sign up everyone in your family within a single library, company, or Beanstack Go account, or use SSO to sign in to each of your studentsâ€™ rostered school accounts and swiftly toggle between them. You can grow your reading habits together, while also logging and tracking reading progress individually. We never sell your data or use it to show you ads, so Beanstack is safe for everyone.\nPair with Badge Books: The Beanstack reading tracker app works hand-in-hand with our Badge Books to inspire young readers with custom reading challenges that include matching virtual and sticker badges, away-from-screen activities, and a reading calendar. Together, the Beanstack app and Badge Books inspire families to build a habit of reading that stays with children for life.\nParticipate in reading fundraisers: Raise money for your organization with reading! With Beanstackâ€™s reading fundraisers, you can earn badges while collecting donations to fund important priorities at your school, library, or company.</t>
  </si>
  <si>
    <t>Every match is busting with unique, unpredictable fun!Â  Grow your Squad, loot bosses, bust your friends, collect &amp; Evolve all-star Supercell characters from Clash of Clans, Brawl Stars, Hay Day, Clash Royale, and Boom Beach.\nPlay endless combinations of Maps with crazy twists and fresh gameplay in every epic 10-player match. Hold on to the most Gems if you can!\nMERGE &amp; EVOLVE OVER 25 CHARACTERS\nStart your journey with cute Babies. Evolve them to full-grown superstars with fresh looks and exciting Abilities!\nGAME MODIFIERS AMP UP THE FUN\nDozens of different Modifiers and constantly changing Character lineups make millions of unique games. Chase down Loot Goblins, smash PiÃ±atas, recruit Royal Ghosts to haunt others, and more! Discover new tactics and fun surprises with every game!\nPART ACTION, PART STRATEGY, FULL ON PARTY\nRun! Fight! Toss a MASSIVE bomb! Think fast while picking the right mix of Attackers, Suppliers and Speedsters for your Squad. Pick 3-of-a-kind to spark giant FUSION troops!\nPlay it safe by farming or risk it all to knock out other players. Thereâ€™s more than 1 route to victory!\nEXCITING WORLDS &amp; BELOVED CHARACTERS\nAdventure through fun new Worlds and themed Maps on your journey. Discover unique environments, bosses, and traps, and unlock fan-favorite heroes and villains as you progress!\nPLAY WITH FRIENDS, FAMILY, AND FRENEMIES!\nBe social and make your own multiplayer Party room! Challenge friends and family to see who can survive the Battle and become the top Squad!Â  The best way to settle scores or get the party started!\nWhy did the Chicken cross the road?Â  To bust the Barbarian and steal his Gems!Â  Go Squad!Â \nPrivacy Policy: \nhttp://supercell.com/en/privacy-policy/\nTerms of Service:\nhttp://supercell.com/en/terms-of-service/\nParentâ€™s Guide:\nhttp://supercell.com/en/parents/</t>
  </si>
  <si>
    <t>Are you a fan of makeover make up games for girls and dress-up games? ðŸ’„ðŸ’… Do you dream of becoming a makeup artist for princesses? ðŸ’â€â™€ï¸ Download "Lucy: Makeup and Dress up," the ultimate beauty salon game for girls, and dive into the most addictive free princess makeover ever created!\n"Lucy: Makeup and Dress up" is the ultimate beauty salon game for girls, perfect for those who love princess makeup and makeover games! ðŸ’‡â€â™€ï¸ Step into the world of makeovers and unleash your creativity as you transform Lucy into a stunning princess. This princess games for free is ideal for those seeking exciting dress-up makeup challenges and kids makeup games.\nBecome a stylist and designer as you experiment with various makeup styles and assemble cool outfits for different princesses. With a wide selection of princesses, hairstyles, and fashion dresses, including princess games and princess dress options, the fun never ends. The makeup salon game offers a plethora of options, from makeup kits to hair types, making it a delightful experience for aspiring fashionistas and beauty kids to create stunning looks. ðŸ’ƒ\nVisit Lucy's Makeup and Dress up to discover a world of beauty and unleash your creativity with mesmerizing makeup styles. The game features multiple princesses to keep you engaged in this never-ending makeover and dress-up journey, suitable for princess toddlers and free princess makeover seekers. Create stunning looks by selecting from various hairstyles, makeup kits, and fashion dresses. Let's dress up the princess doll and enjoy princess salon fun! ðŸ‘—\nSo, don't wait any longer! Download "Lucy: Makeup and Dress up" now and embark on an enchanting adventure filled with fashion and fun, perfect for princess games for free enthusiasts! ðŸ’ƒ\nðŸŽ² How to Play "Lucy: Makeup and Dress up" ðŸŽ²\nðŸŽ€ Beauty Spa &amp; Face Makeup: Start with a relaxing facial treatment and add eye shadow to make the princess's eyes twinkle.\nðŸŽ€ Hair Salon: Choose the desired hairstyle and adorn it with accessories.\nðŸŽ€ Nails Design: Select your favorite nail design and nail polish color and attach nail accessories.\nðŸŽ€ Hand Decoration: Get creative with various designs for the back of the princess's hands.\nðŸŽ€ Fashion Dress up: Select a stylish outfit, mix and match dresses and clothes with accessories to complete the perfect look!\nðŸŽ€ Party maker: Prepare costumes and transform the party hall with decorations and treats, just like in nail salon games!\nðŸ’… Features of "Lucy: Makeup and Dress up" ðŸ’…\nâœ¨ Explore 10+ exciting makeup and dress-up games for girls, including make up games for kids and make up games for girls.\nâœ¨ Access over 100 makeup items, including masks, lipsticks, eye shadows, and more.\nâœ¨ Dress up and apply makeup to 3 beautiful princesses, each with their unique style.\nâœ¨ Encourage creativity with countless makeup layouts, hairstyles, and fashion outfits, suitable for princess beauty seekers!\nEmbark on this marvelous makeover adventure and let your imagination run wild with "Lucy: Makeup and Dress up"! Download now and join Wolfoo and Lucy on this glamorous journey, perfect for girls who love fashion games and princess games! ðŸŒŸ\nðŸ‘‰ ABOUT Wolfoo LLC ðŸ‘ˆ\nAll games of Wolfoo LLC stimulate children's curiosity and creativity, bringing engaging educational experiences to children through the method of â€œplaying while studying, studying while playingâ€. The online game Wolfoo is not only educational and humanistic, but it also enables young children, especially fans of the Wolfoo animation, to become their favorite characters and come closer to the Wolfoo world. Building on the trust and support from millions of families for Wolfoo, Wolfoo games aim to further spread the love for the Wolfoo brand across the world.\nðŸ”¥ Contact us:\nWatch us: https://www.youtube.com/c/WolfooFamily\nVisit us: https://www.wolfooworld.com/\nEmail: support@wolfoogames.com</t>
  </si>
  <si>
    <t>The Most Popular Early Learning Toddler Game According to Preschool Teachers and Parents For Learning Colors, Numbers, Shapes, Alphabets and More.
Now Supports 12 Different Languages!
English, Farsi, Arabic, Spanish, French, Portuguese, German, Russian, Japanese, Korean, Chinese Traditional &amp; Simplified! 
----------------------------------------------- 
FEATURES
â€¢13 Learning Games with Professional Instruction Voice!
â€¢12 Different languages!
â€¢3 Different Skill Levels!
â€¢3D Adorable Kitten Guides Children In Their Learning Process!
â€¢HD Colorful Graphics, Amazing Music, Voice Over and Sound Effects! 
â€¢Unlimited Play and Innovative Rewards System!
----------------------------------------------- 
GAMES
â€¢Learn Colors- Kids learn colors and their names.
â€¢Learn Geometric Shapes- Kids learn geometric shapes and their names.
â€¢Learn Alphabet Letters- Toddlers learn abc letters &amp; letter sounds and letter names from A-Z.
â€¢Learn Numbers - Toddlers learn numbers &amp; number names from 0-10.
â€¢Memory Match - Best memory game for kids with colorful images.
â€¢Biggest/Smallest-Kids learn to find the biggest shape or smallest shape.
â€¢Different -Kids will select the different shape.
â€¢Match Pairs-Kids learn to match pair of similar socks
â€¢Silhouettes Matching - Kids learn to recognize a shape &amp; itâ€™s silhouette.
â€¢Sounds Memory Match- Toddlers learn to match similar sounds.
â€¢Learn Directions- Toddlers learn right, left, up &amp; down.
----------------------------------------------- 
SKILLS
â€¢Attention/Listeningâ€¢Logic/Reasoningâ€¢Problem Solvingâ€¢Matching &amp; Groupingâ€¢Memoryâ€¢Spatial Reasoningâ€¢Geometry Shapesâ€¢Shape Recognitionâ€¢Spatial Relationsâ€¢Measurementâ€¢Number Recognitionâ€¢Letter Recognitionâ€¢Letter Soundsâ€¢Vocabulary Buildingâ€¢Sounds and Sounds Matchingâ€¢Colors
----------------------------------------------- 
MORE EDUCATIONAL GAMES FROM CUBIC FROGÂ® Apps:
â€¢Preschool EduKidsRoom
â€¢Preschool EduKitchen
â€¢Preschool EduPaint
â€¢EduKitty ABC
â€¢Preschool EduMath 1
â€¢Preschool EduMath 2
â€¢Preschool EduBirthday
 Website: http://www.cubicfrog.com</t>
  </si>
  <si>
    <t>Goods Sortâ„¢ - Sorting Games</t>
  </si>
  <si>
    <t>Welcome to the casual games and sorting games paradise of vending sort! Are you busters of relaxing casual sorting games? Do you appreciate the leisurely yet challenging nature of sorting games? Look no further than our organizing games: Goods Sort - Match Triple Goods! \nIn this goods triple game of closet sort arrangement, Goods Sort - Match Triple Goods offers you the perfect adventure of vending sort in sorting games, triple-matching, combining products in Goods Triple's organizing games!\nPlay our sorting games, sort snacks, beverages, and fruits in triple-matching sorting games, become sorting busters, delight in the fun of organizing cabinets in organization games and items of vending sort, unlock more products that match the 3D models you prefer in casual organizing games!\nðŸŽ® How to play our casual game: Goods Sort - Match Triple Goods\n1. In this realm of the finest casual organizing games, though the varied mosaics may dazzle your eyes, controlling the product sorting is quite effortless in sorting games: Match triple goods the same 3D items on vast shelves, fill the refrigerators, complete all pairs, or triple-match them for vending sort!\n2. In organizing games, instead of filling up the limited space of the refrigerator, you can play sorting games simply by combining products with a 3D triple-match in a random cabinet of.\n3. So feel free to uncover your secret products in Goods Triple 3D and play organizing games to become busters of the match triple goods! Enjoy the satisfaction of tidying up products in triple-matching tile vending sort!\nðŸŒŸ Features of Goods Sort - Match Triple Goods\n- Hundreds of well-designed triple-matching levels for sorting games: Immerse yourself in the meticulously crafted triple-matching levels of this casual 3-match game in Goods Triple.\n- Simplicity combined with truly challenging levels to match triple goods: Don't let the straightforward mechanic of the 3-match game deceive you. Completing the triple-tile puzzles requires concentration, quick thinking, and strategic planning in vending sort.\n- Useful cunning in 3D triple-matching vending sort products to match triple goods: Overcome intricate triple-tile puzzles with handy power-ups and elements!\n- Flexible vending sort triple forms of products to complete triple-matching sorting games: Closet busters have their own way to perfectly match the tiles. You can develop your own unique sorting style.\n- In organizing games, purely enjoyable offline match triple goods: Indulge in endless Match 3 vending sort anytime and anywhere! As an offline casual game, play without pressure, relax with this vending sort game, and revel in the purest form of triple-matching in organizing games.\n- Discover more surprises in the closet sort: Seasonal events, occasional updates with new content, Goods Triple holds additional surprises beyond product matching!\nIf you love organizing games, do not hesitate to try Goods Triple. Take the time to play Closet Sort, solve puzzles, become match 3 busters, and relax in the world of organizing games. Enjoy the fun of vending sort in the realm of sorting games!\nFollow us on Facebook for news of Goods Sort: https://www.facebook.com/GoodsSort.MC</t>
  </si>
  <si>
    <t>Exploding KittensÂ® - Official</t>
  </si>
  <si>
    <t>Play the most-funded game in Kickstarter history anywhere with the Exploding KittensÂ® Official mobile game!\nðŸˆðŸ’£\nThe mobile version of the game is available now, including the Party Pack, Betrayal, Streaking Kittens, and the all new Barking Kittens expansion! Play with friends or strangers in online play, challenge the AI, or play offline with friends face-to-face! \nIn this highly-strategic, kitty-powered version of Russian Roulette, players draw cards until someone draws an Exploding Kitten, at which point they explode, they are dead, and they are out of tâ€‹he game -- unless that player has a Defuse card, which can defuse the Kitten using things like laser pointers, belly rubs, and catnip sandwiches. All of the other cards in the deck are used to move, mitigate, or avoid the Exploding Kittens. \nKEY FEATURES:\n- Exploding Kittens is a multiplayer card game for people who are into kittens and explosions and laser beams and sometimes goats.\n- Play with 2 to 5 players across multiple phones in the same room, or online with friends or strangers\n- Featuring original art by The Oatmeal\n- New cards exclusive to the digital version of Exploding Kittens\n \n- Digital versions of the hit expansions, including Streaking and Barking Kittens, as well as digital exclusive Betrayal and Party decks\n- The digital version of the most backed game in Kickstarter history\nCreatâ€‹ed by Elan Lee (Xbox, ARGs), Matthew Inman (The Oatmeal), and Shane Small (Xbox, Marvel).\nExploding Kittens is a paid app in which optional game features may be purchased with real money. You must be at least 13 years old to download and play. There is also an option to compete online against strangers and resulting data transfer charges may apply. Player usernames and expressions are their own. Exploding Kittens, LLC is not responsible for and does not endorse player usernames or expressions. For our privacy policy, visit www.explodingkittens.com/privacy.</t>
  </si>
  <si>
    <t>In Disney Coloring World, kids get creative with their favorite Disney and Pixar characters - and there are hundreds to choose from! Explore an ever-expanding universe of over 1000 stickers; from Mickey and Minnie Mouse, to Frozenâ€™s Anna and Elsa, from the cast of the Lion King and Toy Story to an array of heroines, heroes, princesses, side-kicks, villains and so many more.
Choose from a selection of brushes, crayons, markers and magic tools to work with (it even supports Apple Pencil). Give Frozenâ€™s Elsa a blazing red dress or Mickey Mouse spotty green ears. How would Simba look with stripes like a zebra? The skyâ€™s the limit! For little hands that might not have mastered the art of coloring yet, thereâ€™s even a Magic Color tool that fills in all the colors perfectly. 
And thereâ€™s more! Once a character has been colored and decorated it turns into a sticker that can then be placed and played with in magical 3D sticker books. The sticker books present iconic places from Disney films where kids will discover hidden interactive surprises, adding a sprinkling of magic to their creative play.
Each time a page of characters is completed, even more characters and pages unlocked for endless fun, rewarding kids for their creativity.
Disney Coloring World is a subscription service which gives complete access to all our coloring pages and playsets with exclusive new content every month. 
- Subscriptions are billed monthly or annually at the rate selected depending on the subscription plan.
- Change your mind at any point. Cancelling can be done through your iTunes settings.
- Subscriptions auto-renew at the cost of the chosen package, unless cancelled 24-hours in advance prior to the end of the current period. The subscription fee is charged to your iTunes account.
- You may manage your subscription and turn off auto-renewal by going to your Account Settings after purchase.
- Any unused portion of a free trial period will be forfeited when you purchase a subscription.
- Use your subscription on any device registered with the same Apple ID you subscribe from.
Read our privacy policy and terms of use here: 
https://storytoys.com/privacy 
https://storytoys.com/terms-dcw/</t>
  </si>
  <si>
    <t>Pass your driving and permit test the first time with DRIVER WRITTEN TEST.  We give you free, state-specific DMV driver's practice tests that are the same as the real thing. Practice your driving permit test through the most diversified DMV test app. \nTo pass the learners permit test, you will need to read the most recent edition and we have just updated our 2024 Driving and CDL Prep app for all 50 states. \nHOW IT WORKS:\nâ€¢ No Need for the Driver's Manual:  We provide you with the most up-to-date questions based on the current version of your state's official driver's handbook.  Don't be surprised with outdated test questions. We cover every DMV, DDS, BMV, MVA, RMV, DOR, MVC, MVD, DOT, DOL in the country.\nâ€¢ Take Comprehensive Practice Tests:  Our tests cover every section of the driver's manual so no matter what state you're in, you'll be well prepared.  Go through our practice tests and when you take the real thing, it will seem easy.\nâ€¢ Pass the DMV Test:  Once you've practiced enough and are passing the practice exams, you should be ready to make an appointment with the DMV.  With a 99% chance of passing, you'll be ready to pass the test the first time!\nDRIVER WRITTEN TEST MAKE YOU PASS FASTER\nA whopping 5 out of 10 people fail the DMV driving test the first time they take it, but the people that use DRIVER WRITTEN TEST see a 99% pass rate.  We also let you take every sample permit test and Drivers license test for free as many times as needed so you can be sure you're ready for the real thing.\nWHY CHOOSE DRIVER WRITTEN TEST?\nâ€¢ State-Specific Tests:  Because each state has different driving laws and restrictions, we've tailored our tests to each specific state.  This isn't one of those generic Driving practice tests.  \nâ€¢ Accurate &amp; Up-to-Date:  We constantly monitor the newest versions of your state's official driving handbook and traffic laws and then update our test questions accordingly.  They are always accurate and up to date.\nâ€¢ The Same Content:  Since we take our facts directly from the handbooks, it allows us to create practice test questions that are very similar, if not identical, to the questions found on the actual driver's license test.\nWHY WEâ€™RE SO EFFECTIVE\nâ€¢ Know what to expect:  Our tests have the same number of questions and the same passing score requirements as the actual tests so you'll know what to expect.\nâ€¢ Feel confident as you walk into the DMV:  You've seen it all before and know what's coming.  You got this!\nâ€¢ Stay motivated to study:  With our practice tests you'll learn as you go and see your own progress in real time.\nHAVE ANY QUESTIONS OR COMMENTS?\nIf you have any questions, want to report a bug, or notice any errors, feel free to reach out to us.</t>
  </si>
  <si>
    <t>Teach Your Monster to Read is the award-winning, phonics and reading game for kids. Enjoyed by over 30 million worldwide, Teach Your Monster to Read is a truly  ground-breaking kids reading app that makes learning to read fun for little ones aged between 3-6.\nKids create their own unique monster to take on a magical journey across three reading games, encouraging them to learn to read by improving their skills as they progress while meeting a host of colourful characters along the way.  The app also contains a host of minigames, which help children to develop speed and phonics accuracy.  \nGames 1, 2 and 3\n1.        First Steps â€“ for children starting to learn phonics through letters and sounds\n2.        Fun With Words â€“ for children who are confident with early letter-sound combinations and are starting to read sentences\n3.        Champion Reader â€“ for children who are confidently reading short sentences and know all of the basic letter-sound combinations\n \nDeveloped in collaboration with leading academics at the UKâ€™s University of Roehampton, \nTeach Your Monster to Read offers a rigorous program that works with any phonics scheme, making it perfect for use in school or at home.\nWhy Teach Your Monster to Read? \nâ€¢        Covers the first two years of learning to read, from matching letters and sounds to enjoying little books\nâ€¢        Covers everything from phonics to reading full sentences\nâ€¢        Designed in collaboration with leading academics to compliment programs used in schools\nâ€¢        Teachers claim itâ€™s a wonderful and captivating classroom tool that helps their students learn to read\nâ€¢        Parents have seen significant improvements in their childrenâ€™s literacy within weeks\nâ€¢        Kids love learning through play\nâ€¢        There are no in-app purchases, hidden costs or in-game adverts \nPROCEEDS GO TO THE USBORNE FOUNDATION CHARITY\nTeach Your Monster to Read has been created by Teach Monster Games Ltd. which is a subsidiary of The Usborne Foundation. The Usborne Foundation is a charity founded by childrenâ€™s publisher, Peter Usborne MBE. Harnessing research, design and technology, we create playful media addressing issues from literacy to health. Funds raised from the game go back into the charity, to help us become sustainable and build new projects.\nTeach Monster Games Ltd is a subsidiary of The Usborne Foundation, a registered charity in England and Wales (1121957)</t>
  </si>
  <si>
    <t>Welcome to the captivating world of Tile Dynasty, where the art of matching tiles takes center stage in this exciting puzzle adventure!\nImmerse yourself in a rich tapestry of colorful tiles, each waiting for your strategic touch. Your objective? Match three tiles of the same color to clear the board and ascend to puzzle mastery. With every level presenting a fresh array of mahjong tiles and obstacles, the excitement never wanes.\nFeatures:\nExciting Mahjong games: Dive into a puzzle game experience that's easy to learn but hard to master, keeping you coming back for more.\nStrategic Challenges: Plan your moves carefully to outsmart obstacles, match three tiles, and claim victory over each tile game level.\nStunning Visuals: Lose yourself in a world of vibrant colors and enchanting landscapes, each more beautiful than the last.\nPower-Ups and Bonuses: Unlock special abilities and boosts to help you overcome even the toughest challenges and Mahjong games.\nBut what sets Tile Dynasty apart from the Mahjong classic game is not just its puzzlesâ€”it's the journey. As you match tiles and progress through each level, you'll encounter new landscapes, unlock power-ups, and unravel the mysteries of the ancient Mahjong tile dynasty. From tranquil gardens to bustling marketplaces, every setting offers a new backdrop for your tile-matching prowess.\nBut beware, for the path to victory is not without its trials. Cunning obstacles and devious puzzles stand between you becoming the tile master, testing your strategic acumen with every match three move. Will you rise to the challenge and claim your place among the tile-matching elite?\nWith its sleek interface and challenging puzzles, this Mahjong classic redefines the essence of ancient entertainment into the 21st century. Tile Dynasty is more than just a Mahjong tile game. With regular updates and new tiles games and challenges added frequently, the adventure never ends. Match tiles today and discover your new favorite puzzle game.\nTile Dynasty isn't just about solving puzzlesâ€” embark on an adventure through diverse landscapes and unravel the secrets of ancient tile dynasties. As you progress through each level, the game reveals new environments, from tranquil gardens to bustling marketplaces, each meticulously designed to provide a captivating backdrop for your tile-matching endeavors. Mahjong games offer a timeless blend of strategy and relaxation, providing you with an immersive experience that transcends the boundaries of time and culture.\n\nStrategically match Mahjong tiles to clear the board and win points. With each tile game youâ€™ll climb further up the map and closer to becoming the tile master. \nTile Dynasty is an homage to the classic Mahjong games. Delve into a world where tradition meets innovation as you match iconic Mahjong tiles amidst the modern puzzle landscape. Each Mahjong classic tile carries with it a rich history and symbolism, adding depth and intrigue to every match. Whether you're a seasoned Mahjong player or a newcomer to matching games, Tile Dynasty offers a fresh and exciting take on this beloved tradition. Prepare to immerse yourself in the captivating fusion of old and new, where the spirit of Mahjong reigns supreme in every move.\nJoin the Tile Dynasty today, match tiles, and unleash your inner tile master!</t>
  </si>
  <si>
    <t>Polygon: "My Child Lebensborn tells a disturbing tale about innocents in the aftermath of WW2â€\nLevelUp: â€œThe strongest game experience that I have ever had.â€ \nMy Child Lebensborn, now out in Ukrainian and Hindi!\nYou adopt a young Lebensborn child in Norway after WW2, but parenting will be hard as your child grows up in a hostile and hateful environment. See a different side of the war, inspired by the true stories of the Lebensborn children. Discover how hatred of our enemies continues to create victims, even after victory.\nDiscover their past and support them in the present. You must balance your time and resources to provide for your child. You will find answers to the hard questions; about their history, the hatred, bullying and the passing of blame.\nCan you help Klaus/Karin cope with the heavy inheritance of the German occupation, so they will find their place in a country that is celebrating its freedom. \nYou can make the difference.\n \nKey Features:\n - Influence the childâ€™s feelings, personality and worldview through your choices.\n - Look for the effects of your choices in your childâ€™s expressions and body language.\n - Explore a gripping storyline based upon true events.\n - Earn money as you work, then cook, craft, forage and play.\n - Use your time and meager resources wisely.\n - Adopt a boy or girl, and support them through a defining year of their life.\nWhat is new in the Remaster?\nMore activities:\nSpend more time with your child and enjoy a variety of activities together as your little one grows. \n- Try out more recipes\n- Craft pine cone animals\n- Skip stones at the lake\n- Pick flowers in the forest\n- Enjoy seasonal activities together\nAnd More!\nPerhaps there is a new way of using the newspaper clippings that you get in the mail every now and then?\nMake new memories:\nYour journal now holds more memories from the year you spent together with your child. Who can throw away the beautiful flowers you picked out together on a beautiful spring day? Decorate the rooms with your memories. Your journal will hold your struggles, as well as the happy moments.\nInteract with your child:\nPlay and interact with your child more freely in this remastered version. Manage your time and resources while trying as many activities with your child as possible! Money is limited as always, but perhaps there are more reasons to not work overtime after all.\nImproved Graphics: \nBringing My Child Lebensborn's graphics to today's level, tickle and pet your child to get heartwarming reactions out of them! The beauty of Norwegian nature is now more apparent, and you have more things to do outdoors!\nWarning: This game is based on difficult and heavy topics, not suitable for young children.\nFor technical support, please contact us at support@sareptastudio.com</t>
  </si>
  <si>
    <t>Budge Studiosâ„¢ presents Hello KittyÂ® Nail Salon! Help Hello Kitty create supercute manicures, and work your way up to superstar nail designer status. Test your skills with challenges or explore your creativity in Free Style!\nFEATURES\nâ€¢ Choose from different nail shapes, polish colors, patterns and backgrounds\nâ€¢ Add cute nail art stickers, gems and Sanrio characters such as Hello Kitty, Badtz-Maru, Chococat, Keroppi, Little Twin Stars, My Melody and Tuxedosam\nâ€¢ Apply manicures on a photo of your hand or a friendâ€™s hand\nâ€¢ Design unique manicures with nail art in Free Style\nâ€¢ Put your matching skills to the test by copying a manicure in Match This\nâ€¢ Earn cute stars and new nail designer levels\nâ€¢ Save and share your nail designs from the album\nâ€¢ Tablet compatible\nPRIVACY &amp; ADVERTISING\nBudge Studios takes children's privacy seriously and ensures that its apps are compliant with privacy laws. This application has received the â€œESRB (Entertainment Software Rating Board) Privacy Certified Kidsâ€™ Privacy Sealâ€. For more information, please visit our privacy policy at: https://budgestudios.com/en/legal/privacy-policy/, or email our Data Protection Officer at: privacy@budgestudios.ca\nBefore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The app may also contain social media links that are only accessible behind a parental gate.\nPlease note that this app gives users the ability to take and/or create photos in-app that can be saved locally to their devices. These photos are never shared with other users in-app, nor are they shared by Budge Studios with any unaffiliated third party companies.Â \nEND-USER LICENSE AGREEMENT\nThis application is subject to an End-User License Agreement available through the following link: https://budgestudios.com/en/legal-embed/eula/\nABOUT BUDGE STUDIOS\nBudge Studios was founded in 2010 with the mission to entertain and educate children around the world, through innovation, creativity and fun. Its high-quality app portfolio consists of original and branded properties. Budge Studios maintains the highest standards of safety and age-appropriateness, and has become a global leader in childrenâ€™s apps for smartphones and tablets.\nVisit us: www.budgestudios.com \nLike us: facebook.com/budgestudios \nFollow us: @budgestudios \nWatch our app trailers: youtube.com/budgestudios \nHAVE QUESTIONS? \nWe always welcome your questions, suggestions and comments. Contact us 24/7 at support@budgestudios.ca \nSANRIOÂ®, HELLO KITTYÂ® and associated logos are trademarks and/or registered trademarks of Sanrio Co., Ltd. used under license by Budge Studios Inc.\nHello KittyÂ® Nail Salon application Â© 2015-2017 Budge Studios Inc. All artwork in application Â© 1976, 1979, 1988, 1993, 1996, 2015-2017 SANRIO CO., LTD. All rights reserved.\nBUDGE and BUDGE STUDIOS are trademarks of Budge Studios Inc.</t>
  </si>
  <si>
    <t>Use Quantum Physics to Split Your Universe -- It's the Ultimate Decision-Maker\nTHIS IS THE ORIGINAL!\nâ€¢ An App Store "Top Paid App"\nâ€¢ An App Store "Staff Favorite"\nâ€¢ Endorsed by famous physicists\nAnd recently featured in:\nâ€¢ "Something Deeply Hidden" best-selling book by Sean Carroll\nâ€¢ "The Joe Rogan Experience" podcast\nâ€¢ "This American Life" podcast\n\n"According to quantum mechanics, every observation brings new universes into existence. But these universes have been completely useless to us -- until now! Universe splitter helps guarantee that there's at least one version of you who has made all the right choices."\n            -- Sean Carroll, physicist at Caltech and best-selling author\n\n"The functioning of this app is in complete agreement with the many-worlds interpretation of quantum mechanics."\n            -- Garrett Lisi, PhD, Theoretical Physics\n\nScientists say that every quantum event plays out simultaneously in every possible way, with each possibility becoming real in a separate universe. But that was just an abstract concept... until now! Because now, you can harness this powerful and mysterious effect right from your phone.\nWhen faced with a tough choice, Universe Splitter allows you to live out BOTH of your options... in separate realities.* No mere coin-flip app can make this claim!\nHere's how it works:\nLet's say you have to make a difficult decision â€” for example, whether to accept a job offer or to turn it down. Just type both actions into your Universe Splitter, and press the "Split Universe" button.\nUniverse Splitter will then, over the internet, activate a remote "Quantis" brand quantum device (made by id Quantique, and certified by the National Metrology Institute of Switzerland) which will send a single photon into a quantum "either/or" state. According to current scientific thinking, though, the photon will actually be in a "both, but in separate universes" state!\nWithin seconds, Universe Splitter will report to you which of those two universes youâ€™re in, and by taking a different action in each, you will cause these previously identical universes to diverge.*\nOf course, you won't be able to see or interact with that other universe. In fact, you may question whether anything at all happened. But according to the prevailing quantum theory, there will be two of you pondering whether anything just happened!\nRight now you're probably wondering: Does this app genuinely contact a quantum device in Geneva? YES, it absolutely does, and we would be happy to provide proof of this upon request. Email eric@aerfish.com for more info.\nAs BDembko writes: "The real joke... is that it's NOT a joke. Which actually makes it funnier, if you ask me. (Kind of an Andy Kaufman kind of thing) The guy actually went the extra 10 miles... and it seems so absurd to us, that we figure it's a joke. But it's not... which then means it is. This is seriously quantum humor to the extreme."\nAnd -- if an infinite supply of universes isn't enough for you -- this app also gives you stylish, retro, machine-age graphics (complete with industrial-strength sound effects) which will underscore the awe-inspiring significance of each twist and turn of your ever-branching multiverse.\nIf you're a believer in the "Many Worlds" interpretation of quantum behavior, this app is a must. And if you're not, just think of this as THE most random of all coin-flip apps -- in that it uses the single most unpredictable thing in the known universe: a single quantum event!\n*According to prevailing quantum theory. Universes cannot contact each other. Not responsible for user's actions. Â©Copyright 2009 Eric Daniels - All Rights Reserved</t>
  </si>
  <si>
    <t>Do your kids like ice cream? Eskimo, ice cream cones, milkshakes, popsicles and much more.
Ice cream games is an amusing  game for kids, which will not only let your kids try on the role of an ice cream man, but also teach the basics of making delicious treats.
Welcome animal guests and take orders from them. Prepare ice cream of different flavors and textures, decorate desserts with various edible decorations and earn coins. Moreover, our ice cream game is great for developing kid's imagination, fine motor skills training, and is also a perfect way to spend free time.
Our the smallest user will be able to:
â€“ learn how to work with kitchen appliances;
â€“ select an ice-cream flavor (strawberry, chocolate, banana, watermelon, etc.)
â€“ learn recipes for making ice cream cones, fruit ice or milkshake;
â€“ play the game with a simple interface;
â€“ enjoy bright graphics and funny characters;
â€“ play without the help of adults.
~~~ Features of Ice cream games ~~~
â€¢ 5 treat recipes
Visitors want to treat themselves with ice cream! Choose with your kid what you want to cook: ice cream in a waffle cone or in a glass, fruit ice, ice cream balls or a milkshake. Each dessert is prepared according to a special recipe. Mix different ingredients to make the most delicious ice cream!
â€¢ Variety of flavors
To start preparing a treat, the kid needs to decide what taste it will be. Tap on the syrup you want to use as a base and add the contents to the bowl. There are many different tastes: vanilla, blueberry, strawberry, caramel, banana, watermelon and others. Choose what you like best!
â€¢ Delicious decorations
After making the ice cream, to add bright colors, kids can decorate their dessert with various fruits and berries. Strawberries, blueberries, bananas, pieces of chocolate and caramel, colorful sprinkles - everything that little sweet tooth likes so much!
â€¢ Fine motor skills development 
In our ice cream app your child not only get positive emotions and find out how to cook sweet desserts, but also train their fine motor skills. Drag the ingredients into the bowl, tap on the blender buttons, turn the combine handles, distribute decorations. Our game is a great workout for your kids' fingers!
SUBSCRIPTION
Enjoy the game and get bonuses:
1. mini-game "Sweet ice".
2. mini-game "Ice-cream balls".
3. mini-game "Milkshakes".
4. mini-game "Fruit ice on the stick".
Make your life easier with premium access: 
- Check its advantages, by getting a free three-day trial. After 3 days, the trial will automatically turn to the weekly paid subscription.
- The paid subscription is divided into the 3 types: weekly, monthly, and year.
- A week paid subscription costs $9.99. Month - $19.99. Year - $99.99.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before the end of the current period.
- You can manage the subscription and turn off the auto-renewal in your Account Settings after purchase.
- Any unused portion of a free trial will be forfeited when you purchase the subscription.
- Read our privacy policy https://brainytrainee.com/privacy.html 
And Terms of use https://brainytrainee.com/terms_of_use.html</t>
  </si>
  <si>
    <t>A childrenâ€™s app where learning and fun become one!
Discover PlayKids+, the award-winning, safe and ad-free kids app that brings together your childrenâ€™s favorite videos, songs and games.Developed by experts in childrenâ€™s education, PlayKids+ promotes child development and is suitable for all kids aged 2-12 years. The app brings together 1,000+ cartoons, TV shows, educational games, and interactive activities. 
Playkids+ is available in 180 countries in 4 languages.
Be one of the more than 5 million families who already trust PlayKids+ to keep their kids safely entertained.   
Why subscribe to PlayKids+?
- It's 100% safe with no ads
- PlayKids+ is KidSAFE certified, has been awarded by Parents' Choice, Nappa (National Parenting Product - Awards) and the Michael Cohen Group.
- Peace of mind for parents with content and screen time controls
- Content available offline with downloadable content
- Simultaneous access on more than one device
- Created by early childhood education specialists to fit childrenâ€™s different learning stages and ages 
- Topics covered in the app include literature, arts, music, math, meditation, phonics, spelling, and more
- Encourages offline play with arts and crafts activities, songs and exercises 
- The app features original and exclusive content including: Junior, Theo, Kate, Mimi e Lupi, KantalÃ¡, SuperHands, Tiny Balloon, Lupi Club, and  more
- Your child's favorite series are here like: Saturday Club, Two Minute Tales, Alphablocks, Numberblocks, Cutie Pugs, Talking Tom and Friends, Baby Shark, Masha and the Bear, Pingu, and much more
SUBSCRIPTION DETAILS:
After an initial 3 days FREE trial,your paid subscription to PlayKids+ will begin. This will give you access to the app's entire library of videos, games, music, and news! 
Here's how it works:
Choose between a monthly or annual subscription plan that fits your preference. 
The subscription is renewed automatically unless the account is deactivated at least 24 hours before the end of the current subscription period. 
You can deactivate your account any time after purchase by accessing your account settings. 
Your annual subscription payment may be refunded and your service canceled if you request it within seven days after purchase.
Your trial period ends when a paid subscription is purchased.
Privacy Policy: https://policies.playkidsapp.com/en/privacy 
Terms of Service: https://policies.playkidsapp.com/en/tos/
Content may vary by country. Log on to https://help.playkids.com/ if you have any questions.</t>
  </si>
  <si>
    <t>Khan Academy Kids is a free educational app for children ages 2-8. The Khan Kids library includes thousands of kids books, reading games, math activities and more. Best of all, Khan Kids is 100% free with no ads or subscriptions.\nREADING, MATH &amp; MORE:\nWith over 5000 lessons and educational games for kids, there is always more to learn in Khan Academy Kids. Kodi the Bear guides kids through interactive learning games. Kids can learn the alphabet with abc games and practice phonics with Ollo the Elephant. During story time, kids can learn to read and learn to write with Reya the Red Panda. Peck the Hummingbird teaches numbers and counting while Sandy the Dingo loves shapes, sorting and memory puzzles. Their fun math games for kids are sure to spark a love of learning. \nENDLESS BOOKS FOR KIDS:\nAs kids learn to read, they can grow their love of books in the Khan Kids Library. The library is full of educational kids books for preschool, kindergarten and early elementary school. Kids can read about animals, dinosaurs, science, trucks and pets with non-fiction books for kids from National Geographic and Bellwether Media. While kids practice reading skills, they can select Read To Me to have kids books read aloud. We have books for kids in English and Spanish too.\nEARLY LEARNING TO EARLY ELEMENTARY: \nKhan Kids is an educational app for kids ages 2-8. From preschool lessons and kindergarten learning games to 1st and 2nd grade activities, kids can have fun learning at every level. As they head to preschool and kindergarten, kids can learn to count, add and subtract with fun math games. \nLEARN AT HOME &amp; AT SCHOOL:\nKhan Academy Kids is the perfect learning app for families at home. From sleepy mornings to road trips, kids and families love learning with Khan Kids. Families that homeschool also enjoy our educational kids games and lessons for kids. And teachers love using Khan Kids in the classroom. Teachers from kindergarten to second grade can easily create assignments and monitor student learning. \nKID-FRIENDLY CURRICULUM: \nDesigned by experts in early childhood education, Khan Academy Kids is aligned with the Head Start Early Learning Outcomes Framework and Common Core Standards. \nOFFLINE ACCESS:\nNo wifi? No problem! Kids can learn on the go with the Khan Academy Kids offline library. Dozens of books and games for kids are available offline, so the learning never has to stop. Kids can practice the alphabet and trace letters, read books and spell sight words, learn numbers and play math games - all offline! \nKID SAFE &amp; COMPLETELY FREE:\nThe Khan Academy Kids app is a safe and fun way for children to learn and play. Khan Kids is COPPA-compliant so childrenâ€™s privacy is always protected. Khan Academy Kids is 100% free. There are no ads and no subscriptions, so kids can safely focus on learning, reading and playing.\nKHAN ACADEMY:\nKhan Academy is a 501(c)(3) nonprofit organization with the mission to provide a free, world-class education to anyone, anywhere. Khan Academy Kids was created by early learning experts from Duck Duck Moose who created 22 preschool games and won 22 Parentsâ€™ Choice Awards, 19 Childrenâ€™s Technology Review Awards and a KAPi award for Best Childrenâ€™s App. Khan Academy Kids is 100% free with no ads or subscriptions.\nSUPER SIMPLE SONGS:\nThe beloved childrenâ€™s brand Super Simple is created by Skyship Entertainment. Their award-winning Super Simple Songs combine delightful animation and puppetry with kids songs to help make learning simple and fun. With over 10 million subscribers on YouTube, their songs for kids are favorites with parents, teachers and kids around the globe.</t>
  </si>
  <si>
    <t>We at Dashtoon are curating the best stories across the globe and visualising them into comics and graphic novels. Discover dazzling universes, soaring beyond superheroes and clichÃ©s! A realm awaits. Itâ€™s as if Manga creators and American directors teamed up to craft spellbinding comics. Brace yourself for mind-blowing diversity!\nBinge-read top-trending series, each transporting you to unique realms beyond imagination. Uncover mysteries, experience wonder, and find the story you love, waiting just a click away.\nWhether you crave love tales, heart-pounding adventures, or the thrill of the in-between, every manga enthusiast will find their uninterrupted narrative fix, with a new episode per comic every week.\nVenture into the vibrant world of globalised manga and manhwa, filled with captivating plots and stunning graphics. Newbie or seasoned reader, Dashtoon satisfies your quest for adventure, curiosity, passion, and more.\n\nExperience the joy of endless binge-reading. We globalize manga and manhwa, making them fun and accessible. So, sit back, relax, and let our comics transport you to a universe of boundless discovery. \nYou're one click away from unearthing the next Naruto, One Piece, or Pokemon sensation! Join us on our quest to unleash the next groundbreaking Anime franchise upon the world!</t>
  </si>
  <si>
    <t>LEGOÂ® Ninjago: Shadow of Ronin</t>
  </si>
  <si>
    <t>There is a new threat in Ninjago, and he goes by the name of Ronin. With help from his army of dark samurai, Ronin steals the Ninjasâ€™ memories using an ancient weapon called the Obsidian Glaive. \n \nIn LEGOÂ® Ninjagoâ„¢: Shadow of Roninâ„¢,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\n \nGAME FEATURES:\n-Explore Ninjago: Battle through iconic locales from the LEGO Ninjago: Masters of Spinjitsu TV series, including the Ice Temple, the Toxic Bogs and Chenâ€™s Island.\n-The Obsidian Weapons: Uncover the secret behind these ancient yet powerful tools.\n-Classic Villains: Defend Ninjago from well-known enemies, including the Serpentine, Nindroids and more. \n-Cool Vehicles: Drive, fly, stomp and slide your way through levels with an exciting array of bikes, jets, mechs and even dragons!\n-Spinjitzu Power: Unleash an elemental tornado to smash your way through enemies and solve puzzles. \n-Improved Controls: Switch between â€œVirtual D-padâ€ and â€œCasualâ€ controls with improved touch screen controls for an even better brick bashing fun!</t>
  </si>
  <si>
    <t>Keep your baby occupied playing 15 safe, educational games that will help them learn while having fun.  \nBaby Games for 1-3 Year Olds provides a safe, learning experience for preschool toddlers aged 1-3 years old, allowing them to spend time honing their motor skills whilst taking the first steps on their education journey. \nThrough fun, engagement and play, your 1, 2 or 3 year old toddler can learn \nâ–º shapes, sizes, colors, counting and basic multiplication\nâ–º how to recognise animals, farming skills and recycling\nâ–º how to make healthy food choices\nBaby Games for 1-3 Year Olds is planned and tested by experts in toddler development and is designed for 1-3 year olds at Pre k learning stage to be simple, fun, educational and safe. \nSo whether its matching shapes, popping balloons, discovering animals or developing your babyâ€™s inner chef, Baby Games for 1-3 Year Olds has a little something for all Pre k toddlers aged between 1-3. \nWhy Baby Games for 1-3 Year Olds? \nâ–º Our 15 learning games provide a safe and useful device experience for your 1, 2 or 3 year old toddler\nâ–º Developed and tested by baby development experts\nâ–º Designed for safety and convenience with no supervision required\nâ–º Parental Gate - code protected sections so that your child doesnâ€™t accidentally change settings or make unwanted purchases\nâ–º All settings and outbound links are protected and only accessible for adults\nâ–º Available offline and playable without an internet connection\nâ–º 100 % Ad free with no annoying interruptions\n\nWho says learning for your baby can't be fun? \nPlease support Baby Games for 1-3 Year Olds by writing reviews if you like the app or letting us know about any issue or suggestions.  \nBaby Games for 1-3 Year Olds is completely free to download.</t>
  </si>
  <si>
    <t>Sago Mini School is the best learning app for kindergarten readiness! Discover 300+ kindergarten learning games for ages 2-5 that develop the academic &amp; life skills your child needs to thrive in school. Intuitive &amp; easy for kids to navigate on their own, Sago Mini School is holistic, guilt-free screen time you can feel good about. \nâ€¢ SAFE &amp; EDUCATIONAL GAMES FOR AGES 2-5\nâ€¢ AD-FREE &amp; NO IN-APP PURCHASES\nâ€¢ DESIGNED WITH CHILD DEVELOPMENT EXPERTS\nâ€¢ TRY IT FREE FOR 7 DAYS!\nSago Mini Schoolâ€™s playful &amp; evidence-backed approach empowers preschoolers to explore, learn, &amp; grow at their own pace. With 25+ topics to discover, preschoolers learn about what theyâ€™re naturally curious about while developing the following essential skills: \nâ€¢ READ, WRITE, &amp; SOUND OUT letters, words, &amp; stories.\nâ€¢ COUNT forward &amp; backward up to 20, identify numbers up to 100, &amp; build early math skills. \nâ€¢ LEARN shapes &amp; colors, &amp; boost creativity with drawing activities. \nâ€¢ PRACTICE mindfulness, self-regulate emotions, &amp; master social-emotional skills. \nâ€¢ SOLVE puzzles, practice problem solving &amp; critical thinking. \nâ€¢ DISCOVER how the world works through STEM, sparking interests &amp; fostering curiosity.\nâ€¢ PREPARE for a classroom environment with kindergarten learning games that strengthen life skills &amp; independence. \nSago Mini School is part of Piknik â€“ one subscription, endless ways to play and learn! Get full access to the world's best preschool apps from Toca Boca and Sago Mini with an Unlimited Plan.\nTHE BEST LEARNING APP FOR KIDS\nCreated with early education &amp; play experts, your preschooler will learn English, math, literacy, science, &amp; social-emotional skills with playful educational games. \nLEARN ENGLISH &amp; BUILD CONFIDENCE\nSago Mini School makes it fun &amp; easy to learn English! As kids read, play, &amp; explore, theyâ€™re strengthening their understanding of the English language â€“ the perfect learning app for bilingual families.\n25+ TOPICS AND 300+ KINDERGARTEN LEARNING GAMES\nWith tons of educational games in 25+ fun topics including Bakery, Pets, Mail, &amp; Bugs, preschoolers explore their interests while theyâ€™re learning â€“ &amp; discover new ones, too! \nWORK ON LEARNING GOALS IN PRACTICE PACKS\nThe Practice Packs feature makes it easy to find educational games from your kid's favorite topics arranged by learning goal.\nSubscription Details\nNew subscribers will have access to a free trial at the time of sign-up. Users who donâ€™t wish to continue their membership past the trial should cancel before the seven days are up so they arenâ€™t charged.\nAt each renewal date (whether monthly or annually), your account will automatically be charged the subscription fee. If youâ€™d prefer not to be automatically charged, just head to your Account Settings and turn off â€˜Auto Renewâ€™.\nYour subscription can be cancelled at any time, without fee or penalty. (Note: you wonâ€™t be refunded for any unused portion of your subscription.)\nFor more information, check out our FAQs.\nIf you need help, have questions, or want to say â€˜hiâ€™, get in touch at schoolsupport@sagomini.com\nPrivacy Policy\nSago Mini is committed to protecting your privacy and the privacy of your children. We adhere to the strict guidelines set forth by COPPA (Childrenâ€™s Online Privacy Protection Rule) &amp; kidSAFE, which ensure the protection of your childâ€™s information online.\nPrivacy policy: https://playpiknik.link/privacy-policy\nTerms of use: https://playpiknik.link/terms-of-use\nAbout Sago Mini\nSago Mini is an award-winning company devoted to play. We make apps, games and toys for preschoolers worldwide. Toys that seed imagination and grow wonder. We bring thoughtful design to life. For kids. For parents. For giggles.\nFind us on Instagram, Facebook, and TikTok at @sagomini.</t>
  </si>
  <si>
    <t>OKX is one of the most secure and trusted cryptocurrency exchange apps in the world to trade and buy Bitcoin (BTC), Ethereum (ETH), Ripple (XRP), Tether (USDT), Dogecoin (DOGE), and other cryptos. Put your mind to ease with OKX!\nONE-STOP CRYPTO EXCHANGE\nâ— We offer diverse asset classes for millions of crypto traders in over 200 countries. We provide spot and derivatives trading services with hundreds of cryptocurrencies available, including Bitcoin (BTC), Ethereum (ETH), Ripple XRP, Shiba Inu, Tether USDT and OKB.\nâ— We provide secure and reliable cryptocurrency management services and support over 400 crypto trading pairs for spot and contract trading. \nâ—If you are new to Crypto, you can switch to the Lite version of the app to easily buy, sell, and earn cryptocurrency.\nâ— Buy top cryptocurrencies, including Bitcoin (BTC), Ethereum (ETH) and Tether USDT, with a debit or credit card within minutes. P2P Trading allows you to buy bitcoin and crypto from other users in your local currency. Transactions are carried out via stringently-vetted service providers. And you can choose providers based on the quotes they offer.\nâ— See your crypto portfolioâ€™s profit and loss (PnL) performance trend over a daily, monthly or a self-selected period with our new asset analysis feature. We also provide financial, data analytics, pool mining, and crypto wallet tools to allow you to manage your investment portfolios.\nâ— With our unique semi-offline multi-signature technology and our hot and cold wallets, weâ€™ve taken an all-encompassing view of security to ensure the safety of your crypto assets.\nâ— Not a trader? Put your crypto to work with Earn, our easy-to-use portal to the world of DeFi and other ways to earn passive income on your crypto. Hold your crypto and earn up to 30% APY.\nâ— Let our Crypto Trading Bots work for you. Choose from many bots, including Spot Grid, Futures Grid, DCA (Martingale), Iceberg, TWAP and more, with customizable AI-backed or manual parameters.\nGET CRYPTOCURRENCY INSIGHTS AND ALERTS\nâ— Our Learn platform provides blockchain market insights and crypto trading tutorials that help you learn how to buy bitcoin and crypto, earn passive income, create professional trading strategies and stay on top of the crypto industry and markets.\nâ— Set price alerts to receive real-time notifications on your favorite cryptocurrencies. You can also view bitcoin and crypto prices and adjust your trading strategies.\nOKX Web3 Wallet\nOKX has a robust Web3 Wallet where you can view all your assets under different DeFi protocols and blockchains in one place. Enter Web3, thousands of DeFi and GameFi experiences at your fingertips, such as Aave, Uniswap, Axie Infinity, select DAOs, and many more. OKX has one of the best blockchain wallets in the crypto industry.\nCRYPTOCURRENCY ASSETS\nSome of the crypto tokens we support - Bitcoin (BTC), Ethereum (ETH), Solana (SOL), Cardano (ADA), Bitcoin Cash (BCH), OKC Token (OKT), Dogecoin (DOGE), Polkadot (DOT), Tether (USDT), BNB (Binance Coin), Avalanche (AVAX), Polygon (MATIC), Litecoin (LTC), Chainlink (LINK), Ethereum Classic (ETC), Stellar Lumens (XLM), Uniswap (UNI), Tron (TRX), Algorand (ALGO), Filecoin (FIL), Cosmos (ATOM), Monero (XMR), AAVE, USDC, Shiba Inu (SHIB), Tezos(XTZ), Bitcoin SV (BSV), Ripple XRP, Uniswap (UNI), Decentraland (MANA), SAND, Hedera Hashgraph (HBAR), Axie Infinity (AXS), Near Protocol (NEAR), Maker (MKR), Stacks (STX), PEPE COIN, Bitcoin Ordinals BRC-20, WorldCoin (WLD), Wall Street Memes (WSM) and many other cryptocurrencies.\nCUSTOMER SUPPORT\nWhether youâ€™re an experienced crypto trader or brand new to bitcoin and cryptocurrency, our Customer Support team is here to help. For assistance, email us at support@okx.com.  24/7 support is available in multiple languages.\nABOUT OKX\nOKX is an innovative cryptocurrency exchange that serves your needs for Bitcoin, Crypto &amp; Web3.</t>
  </si>
  <si>
    <t>Epic is the worldâ€™s largest digital library for kids! Our fun, kid-safe, interactive reading app fuels curiosity and reading confidence by letting kids freely explore their interests with instant access to 40,000+ books, audiobooks, learning videos and more.\nAnytime, anywhere: Access our library from any Apple device. You can even download books to read offline! \nBooks that read to them: In addition to our library of more traditional ebooks, we have a huge collection of Read-To-Me books and audiobooks. Featuring talented voice actors, fun music and exciting sound effects that bring stories to life!\nMultilingual: The majority of books on Epic are in English, but we also have Spanish-, French- and Chinese-language books to engage readers of different backgrounds and interests.\nFun rewards and learning tools: Reading Buddies, badges and quizzes keep them motivated to read and learn. Spotlight Words and audio-enabled Dictionary Lookup teach vocabulary and pronunciation. \n \nFOR FAMILIES: EPIC FAMILY \nA paid subscription beginning with a 7-day free trial. Cancel anytime. \n\nUp to 4 child profiles, so each kid can enjoy a personalized reading experience.\nParent dashboard lets you see what theyâ€™re reading and follow along with their progress. \n95% of Epic parents say Epic helped improve their childâ€™s reading skills.\n\nFOR EDUCATORS: EPIC SCHOOL \nEpic School is free for educators and students to use during the school day.   \nELA Tools: Filter titles by AR, DRA, F&amp;P, grade level and more. \nQuizzes, Dictionary Lookup and Spotlight Words help build skills.\nHelp with Daily 20: Teachers can easily assign and share books, then track daily and weekly reading. \nMultilingual books and fun reading formats make reading accessible for every student. \n9 out of 10 Epic Educators would recommend us to colleagues. \nComing soon! Epic School Plus, a district-funded premium offering that gives educators and students 24/7 access to the full Epic library. \n\nPRESS AND EXPERT REVIEWS\nEpic has been featured on The TODAY Show, CNET and Refinery 29, as well as in The Wall Street Journal, Parents Magazine, USA Today, Forbes, Parenting.com and more.\nâ€œEpic strikes the perfect balance between educational and fun, and should allow parents to feel more confident about introducing the iPad into their childrenâ€™s daily lives as a tool.â€  â€“TechCrunch\n"Get access to thousands of books on all subject matters" â€“Parenting.com\n"Epic is incredibly valuable because it gives students exposure to books that they wouldn't get from a library or our classroom." â€“Cindy, Epic Educator Ambassador\nPrivacy Policy\ngetepic.com/privacy\nTerms of Service\ngetepic.com/tos</t>
  </si>
  <si>
    <t>Boo is for connecting with compatible and like-minded souls. Date, chat, match, make friends and meet new people by personality.&lt;br&gt;Join millions of souls on Boo and find your best match faster, for dating or friendship. &lt;br&gt;&lt;br&gt;Weâ€™re your tour guide through the strange landscape of anotherâ€™s heart and mind. We use personality psychology to help you find dates and friends that'll effortlessly love, appreciate, and understand you for who you naturally are.&lt;br&gt;Find your soulmate or your best friend.&lt;br&gt;OUR FEATURES&lt;br&gt;1. SOCIAL DATING + FRIEND-FINDING&lt;br&gt;Post in interest communities and meet new people by shared values and interests. Chat casually with people on funny, interesting, and insightful topics.&lt;br&gt;2. FLIRTING TIPS&lt;br&gt;Get in-depth dating tips and personality analysis with cutting-edge personality psychology. &lt;br&gt;Understand anyoneâ€™s&lt;br&gt;1. Compatibility&lt;br&gt;2. Strengths&lt;br&gt;3. Weaknesses&lt;br&gt;4. Attracted By&lt;br&gt;5. Pet Peeves&lt;br&gt;6. Likely Interests&lt;br&gt;7. Love Languages&lt;br&gt;8. What You&amp;#39;ll Love&lt;br&gt;9. Potential Conflicts&lt;br&gt;10. Love Philosophy&lt;br&gt;11. Mating Call&lt;br&gt;12. Ideal Date&lt;br&gt;13. Flirting Tips&lt;br&gt;14. Relationship Material&lt;br&gt;15. Relationship Fear&lt;br&gt;16. Secret Desire&lt;br&gt;17. Enneagram&lt;br&gt;18. Zodiac&lt;br&gt;3. VERIFIED PROFILES&lt;br&gt;Get verified and meet other verified users using the verified filter. No more catfishes and bots.&lt;br&gt;4. PRACTICE LANGUAGES&lt;br&gt;Make new friends and meet new people around the world. Translate profiles and messages, and send messages in any language with cutting-edge translation.&lt;br&gt;OUR VALUES&lt;br&gt;1. LOVE, KINDNESS, EMPATHY&lt;br&gt;Boo is an accepting, tolerant, and judgment-free space for everyone. Unlock functionalities by being a good person and earning love, our social credit system.&lt;br&gt;2. AUTHENTICITY&lt;br&gt;Be yourself. Thatâ€™s the only way youâ€™ll attract the right people. Embracing your authentic self starts when you realize that every personality has its flaws, that there are others who share your same personality, and that you are not alone. &lt;br&gt;3. TRANSPARENCY&lt;br&gt;Understand yourself and others like never before in human history. Understand anyone deeply instantly, not 3 weeks, months, or years into a failed relationship. &lt;br&gt;&lt;br&gt;4. EMPOWERMENT&lt;br&gt;Attraction, compatibility, and succeeding in dating and making friends have always been a black box. With personality insight, you are empowered to understand how it all works for yourself, make the right decisions, and set yourself up for success.&lt;br&gt;We were using all the dating apps. It was always the same resultâ€“going on dates with people we had no chemistry with. We were exhausted from all the wasted time and effort. We made Boo because we knew there was a better way.&lt;br&gt;Our mission is to create a future in which personality enables our greatest potential, starting with our relationships.&lt;br&gt;We hope you like it,&lt;br&gt;The souls at Boo</t>
  </si>
  <si>
    <t>Stardew Valley comes to Mobile!\nMove to the countryside, and cultivate a new life in this award-winning open-ended farming RPG! With over 50+ hours of gameplay content and new Mobile-specific features, such as auto-save and multiple controls options.\n**Winner of the Golden Joysticks' Breakthrough Award**\n**Nominee of Game of the Year 2017 - BAFTA Games Awards**\n---\nBUILD THE FARM OF YOUR DREAMS:\nâ–  Turn your overgrown fields into a lively and bountiful farm\nâ–  Raise and breed happy animals, grow a variety of seasonal crops and design your farm, your way\nâ–  Customize your farmer and home! With hundreds of options to choose from\nâ–  Settle down and start a family with 12 potential marriage candidates\nâ–  Become part of the community by taking part in seasonal festivals and villager quests\nâ–  Explore vast, mysterious caves, encountering dangerous monsters and valuable treasure\nâ–  Spend a relaxing afternoon at one of the local fishing spots or go crabbing by the seaside\nâ–  Forage, grow crops and produce artisan goods to cook up as a delicious meal\nâ–  Rebuilt for touch-screen gameplay on Android with mobile-specific features, such as auto-select to toggle quickly between your farming tools and auto-attack to swiftly take down fiendish monsters in the mines\nâ–  Newly Updated Single Player Content - Including new town upgrades, dating events, crops, fishing ponds, hats, clothing, and new pets! Plus more to be discovered...\nâ–  Play the game your way with multiple controls options, such as touch-screen, virtual joystick, and external controller support.\n---\n"Stardew Valley beautifully combines farm simulation with RPG elements to create an intriguing, absorbing rural world." - IGN\nâ€œFar more than just a farming game... filled with seemingly endless content and heart.â€ Giant Bomb\nâ€œStardew Valley has been the most rich and heartwarming experience Iâ€™ve had in a game in years.â€ CG Magazine\n---\nNote: Features 1.4 update story content, multiplayer functionality not supported. No in-app purchases.</t>
  </si>
  <si>
    <t>WebComics provides a group of the hottest &amp; latest manga and webtoon series for comic fans around the world. Whether you are a fan of manga, comics, manhwa, comic book or anime series, WebComics has all premium webtoon &amp;  manga to provide you with the best manga series. \nWebComics is online comic site just like Webtoons and Mangago, to provide you with the latest American Comic , Japanese Manga , Korean Comic, Chinese Manhwa, and all the most popular online webtoon full collection. Just enjoy the reading webtoons at the comic website www.webcomiscapp.com.\nWebComics is a popular webtoon platform for comic &amp; manga fans!\n \nLots of orginal comics &amp; manga series are only here. Comic creators are creating captivating comics every day. Don't hesitate to join us and become a famous cartooniest! \n1. High-quality comics &amp; anime &amp; manga, daily updates to keep up with the latest episode\n2. Personalized recommendations, a large number of comics\n3. Community creation, and full of creative comic authors &amp; cartoonist\n4. Creator community, intimate interaction, a key concern, dynamic prophet\nRead comics and chat with 8000k comic enthusiasts!\nFEATURES OF WEBCOMICS\n1. Top-notch comics of distinctive genres updated daily from creators across the world.\n2. Special offer for new users - all free comic books for you. Collect Free Card to read all comics!\n3. A community for fans to share what you love and interact with your favorite creators.\n4. Unlock special offers for Premiere to read exclusive books. Come explore more Premiere privileges!\nHighlights of WebComics\nâ€¢ Signed sole contract with many world-renowned creators from America, Europe, Asia, etc, to provide you with exclusive captivating comics!\nâ€¢ With high definition and full color! With excellent panels, ups and downs of the plots! We promise, you can't help reading them!\nâ€¢ Share your opinions anytime and discuss the stories with millions of readers!\nâ€¢ Free comics released every day! Reading free comics with WebComics is happy and easy!\nâ€¢ New Comics section. New comics coming out every day! Come experience the new plots with the new characters! \nâ€¢ Download comics for offline reading: Your mobile data savior.\nTop Comics/manga in 2022\n â€¢ã€ŒHalf My Tyrant, Half My Babyã€#Romance Comics: The female lead Zhang Xiao was mistaken by Mu Ya, the daughter of Mu family, as her mother. Out of her kindness, she signed the contract with the CEO Mu Chen to be a babysitter of his daughter, thus starting her "babysitting life". \n â€¢ã€ŒThe Lady's Zombie Bodyguardã€#Action Comics: Betrayed by his girlfriend, Yang Chengï¼Œwho was a loser, got drunk in the forest. Accidentally, he was bitten by a beautiful zombie and became a vampire with super power. \n â€¢ã€ŒShe's a Keeperã€#Girl's Love Comics: The rate of kidnapping in Phili has been going crazy. Clara del Samson happens to be a daughter of a multi-millionaire businessman.\nâ€¢ã€ŒZombie Breakersã€ #Thriller Comics: A sudden wave of zombies swept across campus. Human nature, life, future, everything is crumbling.\nâ€¢ã€ŒSchool Beauty's Personal Bodyguardã€#Action Comics: Based on a novel with over 100 million click-through rate. After being enrolled into a school, let's see how he fights bad guys a with Chinese Kung fu and protect beauties!\nFollow us\nFacebook: &lt;a href="https://www.google.com/url?q=https%3A%2F%2Fwww.facebook.com%2FWebComicsOfficial%2F&amp;sa=D&amp;sntz=1&amp;usg=AOvVaw0StQ-9AcQGIdKHws9Rakcj"&gt; @WebComicsOfficial&lt;/a&gt;\nTwitter:  &lt;a href="https://www.google.com/url?q=https%3A%2F%2Ftwitter.com%2FWebcomics_app&amp;sa=D&amp;sntz=1&amp;usg=AOvVaw05g4wqe6-51vWTyNStLVDf"&gt;@Webcomics_app&lt;/a&gt; \nInstagram: &lt;a href="https://www.google.com/url?q=https%3A%2F%2Fwww.instagram.com%2Fwebcomics_official%2F&amp;sa=D&amp;sntz=1&amp;usg=AOvVaw2kFQOdts62v7P84D3VMT3r"&gt; @WebComicsOfficial &lt;/a&gt;\nWebsite:  &lt;a href="http://www.google.com/url?q=http%3A%2F%2Fwww.webcomicsapp.com&amp;sa=D&amp;sntz=1&amp;usg=AOvVaw0tt9PrLunIqH3IhWxqoKop"&gt; webcomicsapp.com&lt;/a&gt; \nEmail: &lt;a href="mailto:+comiceditor@webcomicsapp.com"&gt; comiceditor@webcomicsapp.com &lt;/a&gt;\nCustomer Service Email: &lt;a href="mailto:+Webcomics@sidewalkgroup.com"&gt; Webcomics@sidewalkgroup.com &lt;/a&gt;</t>
  </si>
  <si>
    <t>We are Manta â€“ the ultimate digital comic provider app that brings the captivating worlds of epic stories, manga, manhwa, and comics right to your fingertips. Manta is an OFFICIAL and LEGIT comics provider with a vast range of romance, comedy, action, fantasy, yaoi(BL), and horror. Immerse yourself in a universe of limitless stories, stunning artwork, and boundless creativity.\nManta â€“ Discover Your Perfect Story\nâ€¢ Try out our biggest title "Under the Oak Tree", beloved by millions of readers\nâ€¢ Want something exclusive? You'll love Mantaâ€™s Original story, Finding Camellia, The Superheroes of Class F, Werewolves Going Crazy over Me or The Beau and the Beast.\nâ€¢ Looking for love stories to read with your door closed? Check out The Tainted Half,  Totem's Realm, and The Golden Forest.\nâ€¢ For some yaoi(BL), check out Semantic Error, The Dangerous Convenience Store, The New Recruit, and The Director Who buys me Dinner\nBlockbuster Stories:\nWe recommend you try the following binge-worthy stories that will keep you up all night.\nâ€¢ Under the Oak Tree\nâ€¢ The Tainted Half\nâ€¢ Finding Camellia\nâ€¢ The Beau and the Beast\nâ€¢ I've Become a True Villainess\nâ€¢ Semantic Error\nâ€¢ Totem's Realm\nâ€¢ Werewolves Going Crazy Over Me\nâ€¢ Disobey the Duke if You Dare\nâ€¢ My Husband, My Sister, and I\nâ€¢ The Fallen Duke &amp; the Knight Who Hated\nâ€¢ Fly Me to the Moon\nâ€¢ Betrayal of Dignity\nThe Flower of Veneration\nâ€¢ The New Recruit\nâ€¢ The Dangerous Convenience Store\nâ€¢ No Love Zone\nâ€¢ Lies Become You\nâ€¢ And so much more!\nManta's Special Features:\nStories Without Interruptions\nâ€¢ Electrify your daily life with exclusive stories and original titles you can't read anywhere else\nâ€¢ No pay-per-episodes, unlimited access to all stories for just a price of a coffee.\nâ€¢ Or just use free daily passes to access new stories and keep up to date with your favorites\nâ€¢ Choose from various genres that fit every mood, and indulge in exclusive, top-trending manhwa, kmangas, manga, and webtoons\nâ€¢ Fastest updates - no need to wait to read the latest updates\nâ€¢ Endless manhwa and manga library - read all of the stories that we have to offer\nâ€¢ Comic book reader with everyday updates - stay engaged with stories you can come back to every day\nJoin our community of manhwa/manga enthusiasts\nFollow us on Instagram: http://instagram.com/mantacomics\nFollow us on Twitter: http://twitter.com/mantacomics\nPrivacy Policy: https://help.manta.net/hc/en-us/articles/360056564334-Privacy-Policy\nTerms of Use: https://mantasupport.zendesk.com/hc/en-us/articles/360056568354-Terms-of-Service</t>
  </si>
  <si>
    <t>Meet your cardâ€™s perfect companion! Manage your accounts, activate a new card, view statements, plus so much more.\nThe Security You Expect\nâ€¢ Sign in quickly and securely with Fingerprint.\nâ€¢ Set customized fraud alerts, transaction and balance notifications, and more.\nGet Rewarded\nâ€¢ Know as soon as youâ€™re eligible for a new account or credit line increase, and accept it right in the app.\nâ€¢ Keep track of the cash back rewards or points youâ€™ve earned with your card.\nPay Your Way:\nâ€¢ Quickly schedule payments anytime.\nâ€¢ Turn on AutoPay and have one less task to check off each month.\nâ€¢ Add your card to Google Pay for convenient payments online or in-store.\nKnow Where Your Credit Stands\nâ€¢ Track your monthly credit score for free.\nâ€¢ See whatâ€™s contributing to your score with your free monthly credit report. \nWherever You Go, Weâ€™re There Too\nâ€¢ Use Quick View to quickly check your balance or make a payment - no need to sign in!\nâ€¢ Get easy access to help and support when you need it.</t>
  </si>
  <si>
    <t>Slither through a new competitive version of Snake ðŸ and survive as long as you can! Challenge your friends and try to be the biggest snake in Snake.io!\nClassic arcade Snake.io gets an upgrade for unique online live events play. Slither to the top of the leaderboard in this popular mobile version of the beloved arcade game! Snake.io combines new trendy art with the oldest classic snake game mechanics. \nStart Snake.io as a small snake or worm and try to get bigger by eating your way through each level. Rush your way through fields of food and try to beat other playersâ€™ scores - how long can you survive?\nðŸŽ® Classic arcade games meet online leaderboard competition in this new, addicting free game! Join millions of players and play Snake.io now!\nSnake.io is designed for a smooth, fast performance, with controls designed for every mobile device. Snake has never been this fun or competitive before! Play without wifi for free or newest online mode with live events.\nBest Snake.io Features\nSnake Classic Games\n- Slither through a field of food and eat to make your snake grow\n- A fun io game version of Snake\n- Play old school Snakeio and try to beat your high score\nMultiplayer Games for Free\n- Online leaderboard â€“ see if your snake can beat the rest!\n- Challenge your friends to beat your high score\n- Double player mode â€“ sit next to your friend and compete\n- Watch Snake Games from our fans and join the online community\nFree Addictive Game\n- Play games with fast performance on any device\n- .io game with smooth gameplay and mobile joystick controls ðŸ•¹ï¸\n- Snake.io is free, or you can remove ads!\n- Watch online games on YouTube and learn moves from top streamers\nLive Ops Events\n- Battle against other snakes, worms and the boss snake ayo\n- Compete high scores with friends on the leaderboard\n- Fun new events every month with unique skins\nNo Wifi Games\n- Offline io games require no internet connection. Play Snake.io whether youâ€™re offline or online! Offline is no wifi needed.\nPlay Snake games with a new io twist! Download Snake today!\nYour reviews are important for the Snake io team!\nRead/write storage permissions is used for Snake.io screenshots and cache user save files. Record audio permission is used for recording YouTube video for sharing.\nPrivacy: https://kooapps.com/privacypolicy.php</t>
  </si>
  <si>
    <t>War Pets have arrived in Call of Dragons! Capture ferocious beasts in a vast 3.88m sq km map, and train them up to fight alongside you!\nâ–¶â–¶ Capture War Pets â—€â—€\nSubdue ferocious beasts and deploy them alongside powerful fantasy armies!\nâ–¶â–¶ Train War Pets â—€â—€\nInteract with your War Pet to increase their Affection Level. Strengthen them by feeding them, regenerating them, or inheriting Skills. Your War Pet will be an indespensible member of your forces!\nâ–¶â–¶ Summon Behemoths â—€â—€\nTeam up with your allies to take on gigantic Behemoths, then summon them in combat to dominate the battlefield!\nâ–¶â–¶ Freedom To Fight â—€â—€\nTake advantage of truly 3D terrain to create your strategy, command flying legions to traverse mountains and rivers, and unleash powerful combat skills to lead your allies to victory in huge-scale fantasy warfare!\n*****Game Features*****\nâ–¶â–¶ Purify War Pets, Then Fight Beside Them â—€â—€\nSimple-hearted Bears, stubborn Lizards, aloof Rocs, and mischievous Faedrakesâ€“ they're all waiting to become your new best friend! Purify them to bring them under your command, then deploy them alongside vast fantasy armies. Train them up to strengthen their powers and turn your magical companion into a devastating weapon!\nâ–¶â–¶ Tame, Train, and Summon Behemoths â—€â—€\nThe land of Tamaris is infested with Behemothsâ€”giant ancient beasts like Hydras, Thunder Rocs, and mighty and terrifying Dragons. Stand shoulder to shoulder with your allies to bring them to heel, then train them to become your secret weapon. Then, in your hour of need, deploy Behemoths to crush your enemies!\nâ–¶â–¶ Heal Units for Free â—€â—€\nWounded units can be healed automatically without consuming any resources. Wage war, challenge other players, and fight to your heart's content! Enjoy the thrill of the battlefield without worrying about your stockpiles. Your path to conquest begins now!\nâ–¶â–¶ Countless Fantastic Creatures â—€â—€\nThe land of Tamaris is filled with many fantastic races: noble Elves, mighty Orcs, wily Satyrs, wise Treants, majestic Forest Eagles and otherworldly Celestials. Each of these races can join your forces and lead them to victory. Meanwhile, Hydras, Giant Bears, Thunder Rocs and other terrifying creatures lie in wait...\nâ–¶â–¶ Powerful Hero Skills â—€â—€\nAssign mighty heroes to lead your forces, and train them up to use powerful abilities that allow them to turn invisible, charge across the battlefield in an instant, or unleash devastating AoE attacks! Master the battlefield, then strike at a critical moment to turn the tide of battle and claim victory!\nâ–¶ 3D Terrain &amp; Flying Legions â—€â—€\nTake advantage of rich and varied 3D terrain to carry out rapid assaults, defend your position, and unleash air raids to crush the enemy with strategy. Deploy flying legions across canyons, deserts, rivers, and mountains to deliver a devastating blow!\nâ–¶â–¶ Expand, Exploit, Explore, &amp; Exterminate â—€â—€\nThe prosperity of the kingdom is in your hands. Upgrade buildings and technologies, train troops, gather resources, expand your territory, and prove that you are worthy to rule Tamaris!\nâ–¶â–¶ Every Unit Matters â—€â—€\nFight as a team! Whether you're charging the front lines, maintaining vital roads, or building defensive barricades, everyone can play their part to run the battlefield like a well-oiled machineâ€”your victory depends on it.\nSUPPORT\nIf you encounter any issues during the game, you can send us feedback via the in-game Customer Service Center.\nCustomer Service Email: callofdragons-service@farlightgames.com</t>
  </si>
  <si>
    <t>The pizzeria is open! ðŸ• Free games for girls and boys are here! Enjoy Masha and the Bear games and deliver great pizza to friends! Pizza simulator is waiting for all little chefs! ðŸ‘§\nAnybody ordered this good pizza great pizza? ðŸ˜‹ We deliver fresh, juicy pizza all around the world in 30 minutes, because these are free pizza games for kids, and they are opening their own pizzeria! All the characters of the series Masha and the Bear cooking games can't wait to try it! Join these 5 year old games and have fun with pizza maker free!\nWhat's inside these kids games for free with pizza simulator?\n- 9 hungry friends! ðŸ¼ðŸ»\n- 16 pizza recipes in these pizza eating games! ðŸ•\n- 35 ingredients! ðŸ…\nFree games for girls and boys are here in our pizza shop!\nWhat do you need to do in cooking games for kids:\nðŸ» Take orders!\nThere are Margaritas, Pepperonis, Mexican pizzas, as well as 10 other varieties in our menu! We even have one with strawberries! You will love these fun and easy pizza making games! Become a real chef with us!\nðŸ• Make pizza! ðŸ‘©â€ðŸ³\nWe'll flatten the dough, add some pepperonis, tomatoes, basil, mushrooms, olives, onions and other ingredients! Some pepper, a bit of salt - and there we go - good pizza great pizza is ready to meet the oven! The real pizzaiolo never forgets to grate some cheese on top to have a delicious brown crust! So many ingredients, recipes and combinations. These are cooking games for kids - where else will you see this?\nðŸ‘§ Deliver orders in these free pizza games for kids!\nEnjoy pizza maker free and deliver orders! We'll have to make it snappy to leave our every customer full and happy!\nPop into the pizza-car and off we go - delivering our culinary masterpiece while it's hot!\nDon't worry about obstacles on the way! You will handle anything without dropping an olive in pizza making games!\nAt the end of the journey, what's left is to cut the pizza and say Bon appetit!! Make pizza with Masha and the Bear Cooking Game! Free games for girls and boys are here!\nThe pizzeria is open! Masha's hands are full with orders so she won't make it without you! In â€œMasha and the Bear Pizza Makerâ€ you will need to put an apron on, get a rolling pin and make pizza on Earth in pizza eating games! Become a real chef with us! ðŸ˜‹ðŸ‘©â€ðŸ³\nYour subscription will automatically renew at the end of the subscription period. The free trial will automatically convert to a paid subscription at the end of the trial period unless you turn off the auto-renew at least 24 hours before the end of the period. Your account will be charged for the applicable subscription fee within 24 hours of the end of the previous subscription period or trial period. You may turn off auto-renewal at any time from your Google account settings. The current version of Terms of Use is available here: https://devgamekids.com/terms-of-use.html\nWe need your opinion!\nâœ‰ï¸ Contact us: support@devgameou.com \nðŸ”” Stay tuned: https://www.facebook.com/DEVGAME.Kids\nðŸ’» Our website: https://devgameou.com/\nYou have to make pizza to become a professional pizzaiolo with Masha and the Bear cooking game ðŸ»! Have fun in kids games for free, make friends and enjoy your adventure in 5 year old games with pizza simulator!</t>
  </si>
  <si>
    <t>From the multi award-winning animators and producers of BAFTA nominated pre-school learning favourites Alphablocks and Numberblocks, we bring you Numberblocks Hide and Seek.\nAs seen on CBeebies.\nThis app helps your child get to grips with addition, number bonds and other key number skills. Find the hidden Numberblocks, add them together and see what happens. \nâ— Every time you get to Ten, you win something new to play with.\nâ–º Play hide and seek! Tap on the Numberblocks when they poke their heads out.\nâ–º When you have found two Numberblocks, drag one on top of the other to start the number magic. \nâ–º Predict what will happen when you add them together - if you donâ€™t know, take a guess.\nâ–º Make the number magic happen yourself: drag both Numberblocks into the white shape. Watch the number magic happen.      \n                  \nâ–º Keep finding more Numberblocks and adding them on until you make a Ten.               \nâ–º An animation plays to celebrate every time you make Ten.         \nâ–º You will also discover a new interactive plaything in the park. Try playing with it!\nAs you keep playing, the sums get gradually harder and the Numberblocks try out new number shapes. This helps children get better at recognising amounts on sight. If a Numberblock looks unfamiliar, try counting their blocks!\nKeep going to fill the park with playthings. After discovering all 20, you can restart the game and play again. Repeat play is a great way to get better at your number bonds and predicting which Numberblocks you will make.</t>
  </si>
  <si>
    <t>Welcome to Mamba, the ultimate dating app and dating site that makes finding love much easer than regular dating apps. Letâ€™s chat! ðŸ§¡ \nUnlike other dating apps, Mamba helps you to find local singles, offering a simple and fun way to chat, make friends,flirt, date and discover meaningful relationships. If you're seeking a casual date, a chat partner, or a serious commitment, Mamba is the dating app you need. Join Mamba today and experience the joy of real dating, where meeting new people and creating meaningful connections is as easy as a swipe. Get ready for a dating adventure with Mamba, the go-to dating app for all your needs.\nMamba is a free dating app that provides a safe and secure environment for dating and chatting. Our advanced technologies, driven by digital intelligence, effectively detect and block fake activity and suspicious profiles. Additionally, our dedicated support team is available 24/7 to assist you.\nDate Local Singles and Meet New People Safely \nâ¤ï¸ meet and chat with people nearby now\nðŸ§¡ the date app shows people with whom you are close during the day, for example in the area of your office or work.\nðŸ’› socialize with girls and guys from all over the world or find international friends: chat with charming Ukrainian women, cute Russian women and hot European women.\nPerfect matches \nThe Mamba dating app connects over 3 million users daily, enabling them to enjoy fantastic dates. However, people have diverse preferences: some seek friendships, others desire romance or flirt, while some are looking for dates, love, and relationships. To cater to everyone's needs, the app provides advanced filter settings that allow you to chat with individuals who share your goals.\nMamba is a free dating app as it is intended to be! However, you have the option to boost your dating life by unlocking premium features:\nâ¤ï¸ Make your profile more popular and thousands will see it;\nðŸ§¡ Hide your profile so that only your favorite users could view it;\nðŸ’› Send presents to your matches and draw their attention to you.\nWe are dedicated to fostering an inclusive and supportive community, welcoming individuals of all genders, sexual orientations, and religions. Whether you're seeking friendship, a gay, bisexual, or lesbian dating experience, or looking for an LGBTQ+, Christian, or Jewish dating app, our vibrant community has everything you're searching for. Join us today and discover a warm and welcoming space that embraces diversity and brings people together.\nPrivacy: https://www.mamba.ru/en/confidentiality\nTerms: https://www.mamba.ru/en/app/agreement/index</t>
  </si>
  <si>
    <t>Our diverse portfolio of games keep kids engaged, motivating them to learn more! Weâ€™ve developed an extensive curriculum that covers number sense and math tasks, tracing letters and numbers, writing words, phonics, interactive reading, and more. Curated by experts, the content fosters curiosity, creativity and confidence in young learners, assisting them as they grow. 
SKIDOS PASS: ALL IN ONE
With the SKIDOS Pass, children explore a safe and age-appropriate space, gaining life skills and receiving positive reinforcement for academic success. Parents can create up to 6 personalized profiles for their kids. and customize each according to age, gameplay preferences, and subjects to learn. Monitoring kidsâ€™ progress is easy - learning reports in the app or via email give you a simple overview of their growth and challenges.
GAMEPLAY:
KIDS BATH 
Bath is a role-playing game, a toy, and a little helper. It's a fun way to experience bathroom routines and take care of cute, little friends. We took boring things and made them fun to encourage learning through play.
The app has 7 different scenes:
- at the sink,
- in the bath,
- going to a toilet,
- taking care of clothes,
- dressing up,
- laundry room,
- playtime
As parents we get into frustrating situations when kids won't let to brush their hair, clean their nose or cut the nails. BATH is here to help. Play together, talk about activities and learn that there's nothing scary in keeping yourself tidy! :)
LEARNING CURRICULUM
Our curriculum mixes engaging games with learning content, improving your childâ€™s learning skills and promoting active play.
MATH: Our math exercises cover a comprehensive list of topics including number sense, addition, subtraction, multiplication, division, geometry, and more. Tasks evolve as your child progresses. Interactive design and animations help support learning - three cute SKIDOS mascots will offer assistance, encouraging kids while they work on the assignments.
TRACING LETTERS &amp; NUMBERS: You can pick tracing letters and numbers for your child to practice. A ladybird will show your little learner how to trace with their finger, while visuals and voiceovers teach new words and counting.
READING: Children will be introduced to the world of phonics, sounds, letters, and reading. Interactive designs and smart prompts help kids make their first confident steps toward reading, while storytelling with songs keep them engaged and curious about new learning journeys.
EMOTIONAL WELLBEING: Through engaging activities, kids learn to understand and express their emotions, as well as nurture positive attitudes.
EDUCATIONAL VIDEOS: Our video content piques kids' curiosity in a fun and easy way. Weâ€™ve curated just the right mix of entertainment &amp; learning in our video catalog.
SAFE &amp; AD-FREE
SKIDOS ensures an ad-free online environment, providing kids with a positive and uninterrupted learning experience. Our apps are COPPA &amp; GDPR-compliant.
ABOUT THE SKIDOS PASS SUBSCRIPTION:
- We offer monthly, quarterly, bi-annual and annual auto-renewable subscriptions
- Every subscription starts with a 3-Day Free Trial
- Payment is charged to your Apple Account only after a free trial period, wherever applicable
- Subscriptions renew automatically unless auto-renewal is turned off at least 24 hours before the end of the current billing cycle
- Subscriptions may be managed by the user, &amp; auto-renewal for subscriptions may be turned off in the userâ€™s device Account Settings
- Cancellation goes into effect at the end of the current billing cycle
- Any unused portion of a free trial period will be forfeited when the user purchases a SKIDOS pass, where applicable
Privacy Policy: http://skidos.com/privacy-policy
Terms &amp; Conditions: https://skidos.com/terms/
Support: support@skidos.com</t>
  </si>
  <si>
    <t>Explore a magical world of art and creativity with Doll Color: Princess Coloring Art - the ultimate coloring book app for creative kids who love princess themes!\nImmerse yourself in 200+ imaginative coloring pages featuring cute anime, manga, and cartoon characters. Find joy in a one-of-a-kind kawaii painting experience with this top coloring game for girls.\nPicturesðŸŽ¨ ðŸŽ¨\nThe game includes beautifully crafted picture content:\nâ˜… Princesses (little flower fairy, mermaid, and beautiful princesses from fairy tale kingdoms)\nâ˜… Unicorns (cute unicorns and their princess friends)\nâ˜… Animals (teach kids about various cute animals while coloring)\nâ˜… Fashion (various fashionable outfits to develop aesthetic ability)\nâ˜… Castles (dreamy princess rooms, castles, and gardens)\nFeaturesâœ¨ âœ¨\nâ˜… Unique anime-style graphics suitable for all ages!\nâ˜… Over 20 rich-colored palettes, gradient colors, colors with sparkling effects, and pattern stickers, meeting all of your color needs!\nâ˜… Overlapping 3D effects, so all colors look great! This game boosts kidsâ€™ confidence by making coloring easier and unleashing their imagination!\nâ˜… â€œUndoâ€ and â€œClear Allâ€ functions!\nâ˜… Support for creating multiple canvases. You can paint a single picture many times and save all of them!\nâ˜… Save the drawing in your album, and then share or edit it!\nStay inspired by constantly updated images and pictures in this popular coloring game for kids. Build your own collection of beautiful, vibrant masterpieces and show them off on social media.\nMORE COLORING FUN ðŸŽ¨ ðŸŽ¨\nImprove your painting skills with easy to challenging artwork in this art game for kids. Revisit completed pieces anytime for more coloring fun.\nEASY NAVIGATION ðŸ–Œ ðŸ–Œ\nEnjoy free access to all the adorable anime manga coloring pages with this fun coloring book for girls. Easy navigation makes it perfect for kids of all ages.\nMANGA DREAMS TO LIFE âœ¨ âœ¨\nWhether you're a seasoned artist or just starting out, Doll Color: Princess Coloring Art is the perfect way to bring your manga dreams to life through drawing for kids and toddler coloring activities.\nWith its wide variety of kawaii themes and picture categories, user-friendly controls, and fresh images, Doll Color: Princess Coloring Art offers the ultimate creative outlet for artistic kids. Download now and start coloring your own beautiful masterpieces!\nPrivacy Policy\nAt Doll Color: Princess Coloring Art, the well-being of children and families is our top priority. We prioritize privacy and adhere to all relevant regulations. For detailed information on our privacy policy, please visit: https://sites.google.com/view/joycraze-family-privacy</t>
  </si>
  <si>
    <t>***Over 500,000 Cooking Downloads!*** Help Unicorn &amp; Santa in this amazing cooking salon &amp; baking adventure with so much cooking fun! Create &amp; decorate lots of fun dessert including cakes, cookies, cake pops, reindeer pancakes, rainbow slushy, colorful candy treats, slime and more!
Level 1: Create the best gingerbread house!! Come decorate using different color frosting (chocolate, rainbow and vanilla), add peppermint candies, candy canes and much more!
Level 2: Make your own holiday cookies! First use the fan to cool down the hot cookies. Then cut out the cookie shapes with the cookie cutter, add toppings, sprinkles and fun Christmas designs! 
Level 3: Amazing reindeer pancakes salon! Put a large and small pancake to make the shape. Then add bacon, chocolate, syrup and more!
Level 4: Eat the gingerbread man! Decorate and place the hat, candies and more! Then it's time to eat!! Yummy!
Level 5: Delicious cake-pops salon! Decorate cake pops with the best holiday designs including Santa, penguin, present and more!!
Level 6: Wow! Rainbow Frozen Slushy time! Choose your cup, straw and design. Then add the slushy flavors.
Level 7: It's cold outside and you need hot chocolate! Add marshmallows, candy and much more! Decorate the mug and don't forget to cool off the steaming hot chocolate!!
Level 8: Santa's Ice Cream Sundae time! Create the best holiday sundae, add chocolate syrup, whipped cream and a cherry on top!
Level 9: Help Santa at the bakery! Create the best Christmas cake mix. Place the bowl, add ingredients and stir them together!!
Level 10: It's time to decorate the Christmas Cake!! Add frosting, decorations and candles! Merry Christmas!!
Level 11: It's time for the unicorn rainbow cake salon! Add the unicorn horn, rainbow frosting, candy and much more!
Level 12: Create the best slime! Add the slime ingredients like shaving cream &amp; sparkles, then stir together for the coolest sparkle slime!!
Level 13: Rainbow unicorn princess donuts! Create tasty donuts then decorate with rainbow sprinkles, candy, syrups and much more!!
*Level 14: Eat the best rainbow unicorn cake!! First, decorate with chocolate syrup, rainbow frosting, yummy candy, unicorn horn and more! Then take a bite to see the rainbow surprise inside!!
*Level 15: Make the best rainbow unicorn cake-pops! The new cake pops are fresh out of the hot oven. It's time to make the best rainbow unicorn and heart designs! 
*Level 16: Create a rainbow unicorn smoothie!! Use the tastiest flavors and add unicorn designs to make the best rainbow smoothie! 
*Level 17: Mmmm...Rainbow Grilled Cheese?! Decorate the best grilled cheese, add the plate, add unicorn decorations and rainbow fries!!
*Level 18: A new rainbow ice cream salon! Use rainbow ice cream, add a cookie and top with the best flavors!!
*Level 19: Rainbow cookies salon! Make new shape cookies including rainbow, unicorn and princess!! Then finish by decorating with cool frosting designs!! Don't forget to add the perfect plate and sprinkles!!
*Level 20: A magical rainbow unicorn pizza cake!! Add yummy cotton candy, sprinkles rainbow mints and more! Use the red coloring for a sauce and green candy frosting for the toppings! Have fun!!
*Please note that Unicorn Cooking Christmas Food is free to play, but you are able to purchase game items and remove ads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</si>
  <si>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SkyViewÂ® Explore the Universe</t>
  </si>
  <si>
    <t>You don't need to be an astronomer to find stars or constellations in the sky, just open SkyViewÂ® and let it guide you to their location and identify them. SkyViewÂ®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fly-bys.\n***An AppsZoom Best Android App 2014***\nFeatures: \nâ€¢ Simple: Point your device at the sky to identify galaxies, stars, constellations, planets, and satellites (including the ISS and Hubble) passing overhead at your location.\nâ€¢ Night Mode: Preserve your night vision with red or green night mode filters.\nâ€¢ Augmented Reality (AR): Use your camera to spot objects in the sky, day or night.\nâ€¢ Sky Paths: Follow the sky track for any object to see itâ€™s exact location in the sky on any date and time.\nâ€¢ Comprehensive: Includes thousands of stars, planets, and satellites with thousands of interesting facts.\nâ€¢ Time Travel: Jump to the future or the past and see the sky on different dates and times.\nâ€¢ Social: Capture and share beautiful images with friends and family on social networks. \nâ€¢ Mobile: WiFi is NOT required (does not require a data signal or GPS to function). Take it camping, boating, or even flying!\nWhat a fun way to teach yourself, your children, your students, or your friends about our wonderful universe!</t>
  </si>
  <si>
    <t>Everyoneâ€™s favorite bottle flip challenge is now available on your phone! Make your water bottle flip through all the obstacles in a room and become a flip master! Play Bottle Jump 3D, challenge your friends and have lots of fun!\nIn Bottle Jump 3D, your goal is to finish all levels safe and sound by doing a home flip. Toss your bottle just right so it lands standing up. Be careful! Donâ€™t touch the floor unless you want to crush your bottle.\nThe jumping game controls are super simple. Tap the screen and watch the bottle flip. Tap twice on the screen to jump higher and spin the bottle in the air! Easy to learn, hard to master.\nMake it to the end through obstacles and advance to the next room. The more levels you beat, the cooler your rewards! Will you complete all the bottle flip challenges on the first try?\nCollect as many gold caps as you can to unlock new amazing bottle skins! Milk, coke, poison, and tons of other bottles are waiting for you. Make tiktok videos with stylish flipping bottles! \nPlay one of the best tik tok games online or offline! The fun bottle flipping game requires no WiFi connection so you can play wherever you like.\nAre you tired after a hard day? Bottle Jump 3D is a great way to relieve stress and relax while flipping bottles.\nWhy youâ€™ll love Bottle Jump 3D:\n- Play 200+ fun &amp; challenging levels. Can you complete them all?\n- Enjoy simple &amp; exciting gameplay! You wonâ€™t want to stop flipping bottles!\n- Get stress relief. Have a rest playing one of the best relaxing games\n- Interact with level decorations! Use the items around to complete the missions\n- Unlock dozens of cool skins! Collect all the bottles!\nThe bottle challenge has never been so fun! Play Bottle Jump 3D, make your bottle flip over obstacles, and become the flip master!\n=====================\n&lt;strong&gt;COMPANY COMMUNITY:&lt;/strong&gt; \n=====================\nFacebook: https://www.facebook.com/AzurGamesOfficial\nInstagram: https://www.instagram.com/azur_games\nYouTube: https://www.youtube.com/AzurInteractiveGames</t>
  </si>
  <si>
    <t>PracticeQuiz.comâ€™s Food Safety Exam Prep app for Android is the perfect tool to hone your knowledge of critical kitchen habits. The app contains 231 focused question dealing with issues of safe food preparation, food storage and kitchen practices, as well as legal procedures and the science of contamination with accurate and practical advice vital to the success of any culinary professional, kitchen manager, food safety professional, or home cook.\nYour satisfaction is important to us and we have a no questions asked refund policy for all our Android apps. We encourage you to try our application out risk free and let us know by e-mailing support@practicequiz.com if there are any issues.\n \nAll of our app content is created exclusively for PracticeQuiz.com by expert culinary safety writers. Each question is paired with a clear explanatory answer designed to reinforce and expand the userâ€™s knowledge.\n \nOur apps are designed with an exclusive intuitive UI. They provide a Study Mode, where questions are paired with clear explanations and the user can proceed at their own pace, as well as a Test Mode designed to simulate the exam experience, where the user can set question and time restraints and their results are presented to them upon completion in both an aggregate and a question-by-question format.\n \nThis app was designed to encompass the requirements of the ServSafe Food Safety Certification Exam, the American Food Safety Institute (AFSI) Food Manager Certification (FMC) exam, and the National Registry of Food Safety Professionals (NRFSP) Certified Food Safety Professional examination, and the content is also applicable to state level exams, as well as perfect for the enrichment of the culinary student or serious amateur cook.\n \nAbout PracticeQuiz.com\n \nPracticeQuiz.com is an independent test preparation and management education apps company that creates high quality material that is witty and engaging, perfect for on-the-go students and ambitious professionals. All of our content is developed exclusively for PracticeQuiz.com by subject matter expert writers and undergoes a thorough review process.\n \nCustomer satisfaction is our top priority, and if you have any questions or comments or are unsatisfied with our products in any way, please contact us at support@practicequiz.com and we will do our best to help you.\n \nWe are a double bottom line company that is committed to education in the developing world. Some of the profits will be used to deploy education via mobile phone in emerging countries to improve their total factor productivity growth.</t>
  </si>
  <si>
    <t>Meet Buddy, the worldâ€™s first voice-based AI tutor for kids ages 3-8. Learn first words, ABCâ€™s, numbers, colors, shapes. Buddy offers interactive English lessons with speech practice, fun cartoons, and preschool learning games for kids to make the educational process effective and entertaining.\nThe appâ€™s cutting-edge speech technology lets kids chat with Buddy just like a live person, providing unlimited early learning opportunities. That means your child gets all the 1:1 attention they need to succeed in preschool, kindergarten and beyond! \nBuddy teaches essential communication skills and key early education concepts through a fun mix of cartoons, educational activities and English learning games for kids.\nHeâ€™s already one of the worldâ€™s leading educational apps with games for kids:\n â€¢ Over a million children learn with Buddy every month\n â€¢ 470,000 5-star user reviews\n â€¢ TOP 10 App on Kids and Education charts in major countries throughout Latin America and Europe\n â€¢ Major awards and nominations including Global EdTech Startup Awards (GESA) London, EnlightEd Madrid, Startup Worldcup San Francisco \n&lt;h2&gt;Ideal for Early Learners&lt;/h2&gt;\nBuddyâ€™s preschool and kindergarten learning games and activities are part of a curriculum carefully designed by an expert team of educators and engineers with Ph.Ds in Education Science, Psychology of Learning, and Computer Science.\nWith Buddy, the best AI tutor, your child will learn the fundamental concepts and skills to succeed in school. \n â€¢ Academics â€” Practice educational building blocks like numbers, shapes, and colors and get a head start on primary school subjects like Reading, Math, Science and Technology, Music and more.\n â€¢ Essential communication and memory skills â€” Boost vocabulary retention, pronunciation, and listening comprehension.\n â€¢ Foundational Social Skills â€” Build speaking confidence and develop the tools needed for social-emotional development.\n&lt;h2&gt;Turn Screen Time Into Learning Time&lt;/h2&gt; \nKids play the Buddy app like their favorite mobile game, thanks to our cool AI tutor, vibrant 3-D graphics, and curated collection of cartoons and cool virtual collectibles. \nParents trust that their child is learning important skills and concepts with every game-based lesson. And since the Buddy app is ad-free, adults can feel comfortable letting kids play (and learn) longer! \n&lt;h2&gt;Great for ESL Students too!&lt;/h2&gt;\nBuddy teaches English for kids  using flashcards, cartoons, videos and/or sound effects. He challenges children to use words and phrases correctly in conversation and helps them improve their pronunciation.\nBuddyâ€™s preschool learning games for kids make English lessons fun and engaging and encourage your toddlerâ€™s or childâ€™s interest in learning.\n&lt;h2&gt;All the Tools your Preschooler Needs&lt;/h2&gt;\n â€¢ First words, ABCâ€™s, basic English vocabulary and phrases\n â€¢ Colors, numbers and shapes\n â€¢ Listening comprehension and correct English pronunciation\n â€¢ Kids educational games to improve memory and logic\n â€¢ Essential tools for different levels and age groups (toddlers to preschool kids)!\nBest of all, the Buddy app lets parents track their childâ€™s progress with weekly reports and learning stats.\n&lt;h2&gt;Start Learning with Buddy Today!&lt;/h2&gt;\nâ€œBuddy.ai: Fun Learning Games for Kidsâ€ gives your 3 - 8 year-old child the tools, skills, and confidence they need to excel in their educational journey. The appâ€™s affordable plan options offer a month of learning with our AI tutor for the cost of one live-tutoring session.  0(â€¢â€¿â€“)0\n&lt;h2&gt;CONTACTS&lt;/h2&gt;\nFor more information please visit our site:\nhttps://buddy.ai\nAny questions? Email us:\nsupport@mybuddy.ai\n----------\nâ€œBuddy.ai: Fun Learning Gamesâ€ â€” Educational app that helps toddlers learn first words, helps kids prepare for school, and boosts communication skills. It offers preschool learning games for kids 3-8 years old, fun cartoons and interactive activities to make the learning process easy and exciting.</t>
  </si>
  <si>
    <t>Delivery anywhere you are. DoorDash offers the greatest online selection of your favorite restaurants and stores, facilitating delivery of freshly prepared meals, groceries, OTC medicines, flowers &amp; more. With more than 310,000 menus and 55,000+ grocery, convenience &amp; retail stores across 4,000+ cities in the U.S., Canada, and Australia, youâ€™ll find the best of your neighborhood as you shop and order online. Plus, enjoy $0 delivery fees for your first month. Restrictions apply: https://drd.sh/tF5uns/\nITâ€™S ALL HERE\nÂ·Restaurants: Food delivery from local &amp; national restaurants\nÂ·Grocery: Fulfill your weekly grocery list, from produce to diapers. Shop diets like gluten-free &amp; vegan.\nÂ·Drinks, Snacks &amp; More: Sodas, candy &amp; ibuprofen from stores like 7-Eleven &amp; CVS\nÂ·Flowers: Order fresh flowers for occasions like Valentineâ€™s Day\nKEY FEATURES\nÂ· Get it now: Get on-demand, same-day delivery\nÂ· Schedule deliveries: Order in advance and get it when it's most convenient for you.\nÂ· Real-Time Tracking: See when your order will arrive.\nÂ· No Minimums: Order as little or as much as you want.\nÂ· Easy Payment: Conveniently pay via Google Pay, Venmo, Paypal, credit card, or SNAP/EBT at participating Mx.\nÂ· No-Contact Delivery: Your food will be left in a safe place and youâ€™ll be alerted that itâ€™s ready for you to pick up at your doorstep\nENJOY UNLIMITED $0 DELIVERY FEES WITH DASHPASS\nGet unlimited $0 delivery fees and up to 10% off eligible orders from your neighborhood restaurants, grocery stores, and more. Plus, DashPass members get access to exclusive items and offers, and 5% in DoorDash credits back on eligible Pickup orders. Your first 30 days on DashPass are free, then your membership auto-renews at $9.99/month. Cancel anytime.\nNATIONAL RESTAURANT PARTNERS\nMcDonald's, Starbucks, Chick-fil-A, Burger King, Wendyâ€™s, Chipotle, The Cheesecake Factory, Outback Steakhouse, Panera, Chili's, Subway, Dunkinâ€™ Donuts, Jamba Juice, Panda Express, Moe's, P.F. Changâ€™s, Dennyâ€™s, Buffalo Wild Wings, Papa John's, Papa Murphyâ€™s, Jack in the Box, Five Guys, Boston Market, Red Robin, TGI Fridayâ€™s, Red Lobster, Qdoba, El Pollo Loco, White Castle, SmashBurger\nGROCERY DELIVERY PARTNERS\nSafeway, Albertsons, Aldi, Sprouts Farmers Market, Meijer, Hy-Vee, Grocery Outlet, Winn-Dixie, Smart &amp; Final, BJâ€™s, Vons, Weis, ACME, Raleyâ€™s, Fresh Thyme, Giant Eagle, Bashasâ€™, Bristol Farms and more.\nCONVENIENCE &amp; RETAIL DELIVERY PARTNERS\nWalgreens, 7-Eleven, CVS, Rite Aid, Dollar General, Wawa, Sheetz, Caseyâ€™s, Total Wine, BevMo!, PetSmart, Sephora, DICK'S Sporting Goods, Tractor Supply, and more\nFIND RESTAURANTS AND STORES NEAR YOU\nWeâ€™re growing and currently serving over 4,000 cities across the United States, Puerto Rico, Canada, and Australia including cities such as New York City, Los Angeles, Toronto, Vancouver, BC, Melbourne, Sydney, Montreal and more.\nNotice at Collection (California Residents): https://help.doordash.com/consumers/s/privacy-policy-us#section-11\nVisit doordash.com to learn more.</t>
  </si>
  <si>
    <t>collection</t>
  </si>
  <si>
    <t>url</t>
  </si>
  <si>
    <t>descriptionHTML</t>
  </si>
  <si>
    <t>categories</t>
  </si>
  <si>
    <t>free</t>
  </si>
  <si>
    <t>contentRating</t>
  </si>
  <si>
    <t>installs</t>
  </si>
  <si>
    <t>permissions</t>
  </si>
  <si>
    <t>dataSafety</t>
  </si>
  <si>
    <t>privacyPolicyUrl</t>
  </si>
  <si>
    <t>TOP_PAID</t>
  </si>
  <si>
    <t>com.tocaboca.hairsalonme</t>
  </si>
  <si>
    <t>https://play.google.com/store/apps/details?id=com.tocaboca.hairsalonme&amp;hl=en&amp;gl=us</t>
  </si>
  <si>
    <t>Toca Hair Salon Me</t>
  </si>
  <si>
    <t>Give your friends and family a totally new look! Simply snap a picture and you’re transported to a world of hair-raising fun! \nIn this new version of the wildly popular Toca Hair Salon series we want you to create the characters! \nToca Hair Salon Me lets you be the customer and the stylist! Curly, straight or purple? Create a funky hairdo any way you like. Grow it long or cut it short, shave one side or spray paint it every color of the rainbow. The possibilities are endless! \nAdd accessories such as hats, sunglasses and hair clips to top it off. Don’t forget to take a photo and share with friends. Now you can use your own photos as backdrops to complete your style transformation. \nCheck out what’s new in Toca Hair Salon Me! \n- Snap a picture of your friends to create their new hairstyle \n- Or use a photo from your camera roll \n- Tons of fun new accessories from mustaches to hats \n- Even more hair colors to choose from \n- Create photo backgrounds from your own pictures \nAnd all the features you already love: \n- Use G.R.O. to make short hair long again \n- Lather, rinse &amp; blow-dry \n- Use tools to curl, straighten, crimp, shave &amp; trim \n- Characters make fun faces and sounds while you style them \n- No rules or stress – play any way you want to! \n- Kid-friendly interface \n- No third-party advertising \n- No in-app purchases  \nEndless hours of hairstyling fun awaits with hair cutting tools and accessories at ready to play with! Be a hairstylist and give your friends and family a crazy, fun or cool haircut that they’ll love.\nWith no rules or time limit, kids of all ages will love this hair salon app. Any hair cut or hair style is possible, so tap into your creativity and let your imagination run wild! \n***\nABOUT TOCA BOCA\nAt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tocaboca.com.\nPRIVACY POLICY\nPrivacy is an issue that we take very seriously. To learn more about how we work with these matters, please read our privacy policy: http://tocaboca.com/privacy</t>
  </si>
  <si>
    <t>[{"name":"Education","id":"EDUCATION"}]</t>
  </si>
  <si>
    <t>Everyone</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</si>
  <si>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"prevent device from sleeping",
    "type": "Other"
  },
  {
    "permission": "Google Play license check",
    "type": "Other"
  }
]</t>
  </si>
  <si>
    <t>{
  "sharedData": [],
  "collectedData": [
    {
      "data": "Approximate location",
      "optional": false,
      "purpose": "Analytics",
      "type": "Location"
    },
    {
      "data": "App interactions",
      "optional": false,
      "purpose": "Analytics",
      "type": "App activity"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"Analytics",
      "type": "Device or other IDs"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"http://tocaboca.com/privacy"
}</t>
  </si>
  <si>
    <t>http://tocaboca.com/privacy</t>
  </si>
  <si>
    <t>uk.co.focusmm.DTSCombo</t>
  </si>
  <si>
    <t>https://play.google.com/store/apps/details?id=uk.co.focusmm.DTSCombo&amp;hl=en&amp;gl=us</t>
  </si>
  <si>
    <t>Driving Theory Test 4 in 1 Kit</t>
  </si>
  <si>
    <t>**PASS GUARANTEE** Join the 17 MILLION learners we've already helped pass their UK Driving Theory Test!\n97% of learners pass their Theory Test using nothing more than this 4 in 1 AWARD-WINNING app*! Revise with full confidence knowing you have EVERYTHING you need to pass your 2024 Theory Test 1st time... getting you 1 step closer to your full DVLA licence, or we’ll give you your test fee back if you fail.\nOnly £4.99 for lifetime access! Much cheaper than the cost of retaking your official Driving Theory Test!\nSuitable for, in GB and NI:\n🚗 Car Drivers\n🏍 Motorcyclists\n🚙 Trainee ADI's\n🚛🚌 HGV/LGV &amp; PCV Drivers taking Module 1a and 1b Tests\n👍✅ FREE PASS GUARANTEE\nWe’re so confident that our Driving Test Success 4 in 1 app will help you pass your Driving Theory Test, that we'll give you your £23 car or motorcycle theory test fee back if you complete the Learner Plan in full and don’t then pass your test. T&amp;C’s apply**.\n📝DRIVING THEORY TEST 2024\nPractise every single DVSA revision question, answer and explanation, licensed directly from the Driver &amp; Vehicle Standards Agency (DVSA) - the people who set the test. No other app contains more revision questions!\n✍️SIT UNLIMITED TIMED MOCK THEORY TESTS\nIncluding the NEW DVSA video clip scenarios. Car Drivers can practise multiple-choice questions based on a short video - Just like the real test. Track your progress so you know when you’re driving test ready to sit the official Theory Test!\n📈PERSONAL LEARNER PLAN\nStruggling to know where to start with your Theory Test revision? Our NEW 4 in 1 Learner Plan will guide you through your learning from start to finish, to ensure that you're fully prepared for your 2024 Theory Test.\n🔉ENGLISH VOICEOVER\nEnglish voiceover now available for all Driving Theory Test revision questions PLUS The Highway Code...ideal for users with reading difficulties or dyslexia that need to practise.\n🚫HAZARD PERCEPTION\n85 interactive video clips, including all 36 DVSA CGI clips covering bad weather and night time driving, with built-in cheat detection just like in the official UK Hazard Perception test.\n📘HIGHWAY CODE 2024\nRevise from the latest UK Highway Code, with an interactive quiz covering the A-Z topics of the latest 2024 Highway Code. Listen to the full UK Highway Code with English voiceover.\n⛔ROAD SIGNS\nExclusive content you won’t find in any other app! Learn official UK road signs using illustrations, descriptions and over 1,500 photos. Practise and test your knowledge using the fun and highly addictive game.\n🚗Optional LEARN TO DRIVE PRACTICAL CAR DRIVING CONTENT\nIncludes 3 day trial access to over 260 virtual Practical Driving Lesson videos, to help you learn and understand the routines and manoeuvres that you could be asked to perform on your Driving Test. Helping you get one step closer to your full DVLA licence.\n🎁EXCLUSIVE BONUS CONTENT\nGet access to a range of exclusive OFFERS &amp; REWARDS\n🏆AWARDS:\n• As featured on the Gadget Show\n• Intelligent Instructor Product of the Year 2022, 2023 &amp; 2024\n• App of the Year, FirstCar Awards 2021 &amp; 2019\n• Winner of the Auto Express Theory Test App (Ranked No.1 Theory Test app by Auto Express)\n• DIA Driver and Rider Training Awards "Product of the Year"\n🛟UK SUPPORT: Please contact us at support@drivingtestsuccess.com\nWORKS OFFLINE - Once fully downloaded, the app works offline, no WiFi needed! \nFor use only with devices that ship with Google Play pre-installed.\nThis product includes the Driver and Vehicle Standards Agency (DVSA) revision question bank to help get you closer to a DVLA License.  \nThe Driver and Vehicle Standards Agency (DVSA) has given permission for the reproduction of Crown copyright material. DVSA does not accept responsibility for the accuracy of the reproduction.\nRequires account creation to access content.\n*Based on 2022 data from users who complete the Learner Plan in full\n**Pass Guarantee T&amp;C’s apply. See www.drivingtestsuccess.com/app-pass-guarantee</t>
  </si>
  <si>
    <t>[
  {
    "permission": "approximate location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"Google Play license check",
    "type": "Other"
  }
]</t>
  </si>
  <si>
    <t>{
  "sharedData": [],
  "collectedData": [
    {
      "data": "Photos",
      "optional": true,
      "purpose": "App functionality",
      "type": "Photos and videos"
    },
    {
      "data": "Name",
      "optional": true,
      "purpose": "App functionality, Advertising or marketing, Account management",
      "type": "Personal info"
    },
    {
      "data": "Email address",
      "optional": true,
      "purpose": "App functionality, Advertising or marketing, Account management",
      "type": "Personal info"
    },
    {
      "data": "User payment info",
      "optional": true,
      "purpose": "App functionality",
      "type": "Financial info"
    },
    {
      "data": "Device or other IDs",
      "optional": false,
      "purpose": "Analytics",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"https://www.drivingtestsuccess.com/driving-test-success-app-privacy-policy"
}</t>
  </si>
  <si>
    <t>https://www.drivingtestsuccess.com/driving-test-success-app-privacy-policy</t>
  </si>
  <si>
    <t>TOP_FREE</t>
  </si>
  <si>
    <t>com.tutotoons.app.princesses</t>
  </si>
  <si>
    <t>https://play.google.com/store/apps/details?id=com.tutotoons.app.princesses&amp;hl=en&amp;gl=us</t>
  </si>
  <si>
    <t>Princesses - Enchanted Castle</t>
  </si>
  <si>
    <t>Have you ever dreamt of entering a magical wonderland full of adorable princesses? Do it by exploring the fantasy life of the spectacular magic princess game Princesses – Enchanted Castle! Step into the game and meet your favorite princess doll. Dress up, care for, and play with every adorable magic princess! \n🏰 LIVE IN THE CASTLE\nGrab your magical wand and watch as a unique glass dome opens to reveal the most precious princess doll waiting for you! Delight every magic princess with tasty treats, entertain them with playful games, and explore exciting activities in this magnificent fantasy life game. \n👸 MEET EVERY MAGIC PRINCESS\nEvery sweet princess doll wants to live in your fabulous fantasy life castle! Meet all of them, from the charming Ice and Butterfly princesses to the fantastic princess doll Cleopatra. Each magic princess has her unique qualities, making her truly a one-of-a-kind princess doll. Which one will be your favorite?\n🎉​ DISCOVER FUN ACTIVITIES\nBoredom doesn't exist in this marvelous fantasy life! Uncover the wonders of colorful mystery boxes and enjoy delightful activities with your lovely magic princess! Play the harp, relax on a fluffy cloud bed, admire a beautiful fountain, or hop onto a magical flying carpet – lots of fun activities await your magic princess in this game!\n⭐ PLAY MINI-GAMES\nEvery magic princess adores mini-games, so join in and play with them! Explore this cute fantasy life: jump and collect golden coins, get creative in a drawing game, or explore magical space. Want to try out more mini-games? Match one magic princess to another, and enjoy! \n💄 VISIT MAKEUP SALON\nEvery magic princess loves to shine, so get ready to show off your creativity in a makeup mini-game! Make your lovely doll sparkle with vibrant eyeshadows, glittery blush, or colorful face paint. Made a little oopsie? Don't worry, just grab a cleaning wipe and fix it up. Let's make every single magic princess shine!\n👗​ DRESS UP YOUR MAGIC PRINCESS\nDiscover a vast collection of adorable outfits, accessories, and shoes! Turn every magic princess into the most stylish princess doll by unleashing your creativity. You’ll have an even wider collection of items with every unlocked princess doll. So, don't keep your charming princesses waiting – step into this fantasy life today!\n- - - - - - - - - - - - - - - - - - - - - - - -\nAbout TutoTOONS Game for Kids\nCrafted and play-tested with kids and toddlers, TutoTOONS games foster kids’ creativity and help them learn while playing each game they love. Fun and educational TutoTOONS games strive to bring meaningful and safe mobile experience to millions of children worldwide.\nImportant Message to Parents\nThis app is free to download and play, but there may be certain in-game items that can be purchased for real money. By downloading this app you agree to TutoTOONS Privacy Policy and Terms of Use.\nDiscover More Fun with TutoTOONS!\n· Subscribe to our YouTube channel: https://www.youtube.com/@TutoTOONS\n· Learn more about us: https://tutotoons.com\n· Read our blog: https://blog.tutotoons.com\n· Like us on Facebook: https://www.facebook.com/tutotoons\n· Follow us on Instagram: https://www.instagram.com/tutotoons/</t>
  </si>
  <si>
    <t>[{"name":"Simulation","id":"GAME_SIMULATION"},{"name":"Life","id":null},{"name":"Casual","id":"GAME_CASUAL"},{"name":"Single player","id":null},{"name":"Stylized","id":null},{"name":"Offline","id":null}]</t>
  </si>
  <si>
    <t>[
  {
    "permission": "view network connections",
    "type": "Other"
  },
  {
    "permission": "full network access",
    "type": "Other"
  },
  {
    "permission": "Google Play license check",
    "type": "Other"
  }
]</t>
  </si>
  <si>
    <t>{
  "sharedData": [
    {
      "data": "Device or other IDs",
      "optional": false,
      "purpose": "App functionality, Analytics, Advertising or marketing",
      "type": "Device or other IDs"
    },
    {
      "data": "Approximate location",
      "optional": false,
      "purpose": "App functionality, Analytics, Advertising or marketing",
      "type": "Location"
    }
  ],
  "collectedData": [
    {
      "data": "Approximate location",
      "optional": true,
      "purpose": "App functionality, Analytics, Advertising or marketing",
      "type": "Location"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"https://tutotoons.com/privacy_policy/"
}</t>
  </si>
  <si>
    <t>https://tutotoons.com/privacy_policy/</t>
  </si>
  <si>
    <t>https://play.google.com/store/apps/details?id=com.facebook.talk&amp;hl=en&amp;gl=us</t>
  </si>
  <si>
    <t>[{"name":"Communication","id":"COMMUNICATION"}]</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</si>
  <si>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"read battery statistics",
    "type": "Other"
  },
  {
    "permission": "full network access",
    "type": "Other"
  },
  {
    "permission": "change your audio settings",
    "type": "Other"
  },
  {
    "permission": "run at startup",
    "type": "Other"
  },
  {
    "permission": "draw over other apps",
    "type": "Other"
  },
  {
    "permission": "control vibration",
    "type": "Other"
  },
  {
    "permission": "prevent device from sleeping",
    "type": "Other"
  },
  {
    "permission": "install shortcuts",
    "type": "Other"
  }
]</t>
  </si>
  <si>
    <t>{
  "sharedData": [],
  "collectedData": [
    {
      "data": "Device or other IDs",
      "optional": false,
      "purpose": "App functionality, Analytics",
      "type": "Device or other IDs"
    },
    {
      "data": "App interactions",
      "optional": false,
      "purpose": "App functionality, Analytics, Personalization",
      "type": "App activity"
    },
    {
      "data": "Other user-generated content",
      "optional": true,
      "purpose": "App functionality, Analytics",
      "type": "App activity"
    },
    {
      "data": "Other actions",
      "optional": true,
      "purpose": "App functionality, Analytics",
      "type": "App activity"
    },
    {
      "data": "Name",
      "optional": false,
      "purpose": "App functionality, Analytics, Personalization",
      "type": "Personal info"
    },
    {
      "data": "Email address",
      "optional": false,
      "purpose": "App functionality",
      "type": "Personal info"
    },
    {
      "data": "User IDs",
      "optional": false,
      "purpose": "App functionality, Analytics",
      "type": "Personal info"
    },
    {
      "data": "Phone number",
      "optional": true,
      "purpose": "App functionality",
      "type": "Personal info"
    },
    {
      "data": "Other info",
      "optional": true,
      "purpose": "App functionality, Analytics, Personalization",
      "type": "Personal info"
    },
    {
      "data": "Other in-app messages",
      "optional": true,
      "purpose": "App functionality, Analytics",
      "type": "Messages"
    },
    {
      "data": "Crash logs",
      "optional": false,
      "purpose": "App functionality, Analytics",
      "type": "App info and performance"
    },
    {
      "data": "Diagnostics",
      "optional": false,
      "purpose": "Analytics",
      "type": "App info and performance"
    },
    {
      "data": "Other app performance data",
      "optional": true,
      "purpose": "App functionality, Analytics",
      "type": "App info and performance"
    },
    {
      "data": "Voice or sound recordings",
      "optional": true,
      "purpose": "App functionality, Analytics",
      "type": "Audio"
    },
    {
      "data": "Photos",
      "optional": true,
      "purpose": "App functionality, Analytics",
      "type": "Photos and videos"
    },
    {
      "data": "Videos",
      "optional": true,
      "purpose": "App functionality, Analytics",
      "type": "Photos and videos"
    },
    {
      "data": "Contacts",
      "optional": true,
      "purpose": "App functionality, Analytics, Personalization",
      "type": "Contacts"
    },
    {
      "data": "Approximate location",
      "optional": false,
      "purpose": "App functionality, Analytics",
      "type": "Location"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"https://www.facebook.com/legal/messengerkids/privacypolicy?version=2020"
}</t>
  </si>
  <si>
    <t>https://www.facebook.com/legal/messengerkids/privacypolicy?version=2020</t>
  </si>
  <si>
    <t>https://play.google.com/store/apps/details?id=com.star.ce5contact&amp;hl=en&amp;gl=us</t>
  </si>
  <si>
    <t>[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"read phone status and identity",
    "type": "Device ID &amp; call information"
  },
  {
    "permission": "view network connections",
    "type": "Other"
  },
  {
    "permission": "full network access",
    "type": "Other"
  },
  {
    "permission": "run at startup",
    "type": "Other"
  },
  {
    "permission": "control vibration",
    "type": "Other"
  },
  {
    "permission": "prevent device from sleeping",
    "type": "Other"
  }
]</t>
  </si>
  <si>
    <t>{
  "sharedData": [],
  "collectedData": [
    {
      "data": "Other in-app messages",
      "optional": true,
      "purpose": "App functionality",
      "type": "Messages"
    },
    {
      "data": "Name",
      "optional": true,
      "purpose": "App functionality, Personalization, Account management",
      "type": "Personal info"
    },
    {
      "data": "Email address",
      "optional": true,
      "purpose": "App functionality, Advertising or marketing, Personalization, Account management",
      "type": "Personal info"
    },
    {
      "data": "User IDs",
      "optional": true,
      "purpose": "App functionality, Personalization, Account management",
      "type": "Personal info"
    },
    {
      "data": "Address",
      "optional": true,
      "purpose": "App functionality, Personalization, Account management",
      "type": "Personal info"
    },
    {
      "data": "Approximate location",
      "optional": true,
      "purpose": "App functionality, Personalization",
      "type": "Location"
    },
    {
      "data": "Precise location",
      "optional": true,
      "purpose": "App functionality, Personalization",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"https://ce5contact.com/privacy"
}</t>
  </si>
  <si>
    <t>https://ce5contact.com/privacy</t>
  </si>
  <si>
    <t>com.heavens_above.viewer_pro</t>
  </si>
  <si>
    <t>https://play.google.com/store/apps/details?id=com.heavens_above.viewer_pro&amp;hl=en&amp;gl=us</t>
  </si>
  <si>
    <t>Heavens-Above Pro</t>
  </si>
  <si>
    <t>When can I see the ISS? What's that light in the sky? The official Heavens-Above app provides you with precise pass predictions for the ISS, visible satellites and radio satellites. Main features include:\n\nLive sky chart  \nSee what's in the sky above you right now or at a given moment.\nPass predictions  \nGet precise predictions for passes of the International Space Station (ISS) and most visible satellites.\nRadio satellites  \nGet passes for amateur radio satellites, complete with uplink and downlink information.\nComets  \nFind the location of bright comets, including NEOWISE, in the sky.\nAll calculations performed locally  \nPredictions are generated right on your phone so you only need a data connection every few days.\nOrbit and ground track  \nSee details about the orbit of any selected satellite rendered and with all relevant data.\nPro version only: The position of all satellites can be displayed at once and filtered down.\nSatellite details  \nGet detailed information about any satellite, as provided by our Heavens-Above website.\nTimeline  \nGet a visual overview over passes and animate the position of satellites on the sky chart and on the ground track.\nPro version only: The timeline contains the elevation and detailed brightness prediction of passes.\nNight mode  \nAn optional red on black color scheme to preserve your night vision.\nTracker  \nEasily find or identify any object in the sky by orienting your device towards it.\nCalendar Integration  \nQuickly add interesting passes to your calendar so you won't miss them.\nCustom TLEs\nPro version only: You can create satellite entries with your own TLEs.\nNo advertisements\nPro version only: This version is free of advertisements. You can try the free version before buying this one.</t>
  </si>
  <si>
    <t>[
  {
    "permission": "approximate location (network-based)",
    "type": "Location"
  },
  {
    "permission": "precise location (GPS and network-based)",
    "type": "Location"
  },
  {
    "permission": "view network connections",
    "type": "Other"
  },
  {
    "permission": "full network access",
    "type": "Other"
  },
  {
    "permission": "run at startup",
    "type": "Other"
  },
  {
    "permission": "control vibration",
    "type": "Other"
  },
  {
    "permission": "prevent device from sleeping",
    "type": "Other"
  }
]</t>
  </si>
  <si>
    <t>{
  "sharedData": [],
  "collectedData": [],
  "securityPractices": [],
  "privacyPolicyUrl": "http://www.heavens-above.com/Privacy.aspx"
}</t>
  </si>
  <si>
    <t>http://www.heavens-above.com/Privacy.aspx</t>
  </si>
  <si>
    <t>com.lingvano.app</t>
  </si>
  <si>
    <t>https://play.google.com/store/apps/details?id=com.lingvano.app&amp;hl=en&amp;gl=us</t>
  </si>
  <si>
    <t>Lingvano: Sign Language - ASL</t>
  </si>
  <si>
    <t>Join 1.5 million people and learn ASL with the most popular ASL learning app in the world!\nLingvano teaches sign language for beginners through video lessons made by deaf teachers that can be done anywhere, anytime. You'll have fun learning the basics and start signing from your very first lesson. With just 10 minutes/day of practice, you'll be conversational in no time at all!\nASL learning made easy:\n✓ &lt;font color="#F9B233"&gt;Practical conversation skills&lt;/font&gt;\nImmerse yourself in American Sign Language learning hands-on through interactive and useful dialogs that get you conversational fast.\n✓ &lt;font color="#F18736"&gt;Remember what you've learned&lt;/font&gt;\nUse our vocabulary trainer to reinforce your memory and retain your learnings for the long term.\n✓ &lt;font color="#EA4F3A"&gt;ASL Dictionary&lt;/font&gt;\nWant to look up a specific sign or sentence? No problem - our ASL dictionary for American Sign Language learning for beginners has got you covered.\n✓ &lt;font color="#F9B233"&gt;Sign with confidence&lt;/font&gt;\nUnsure whether you are signing the right way? Refine your execution with the Lingvano Sign Language learning mirror and gain the confidence to sign! Learn sign language fast and easy!\nAll of the ASL learning teachers at Lingvano are Deaf and share a strong passion for teaching American Sign Language (ASL) for beginners.\n&lt;font color="#F9B233"&gt;Our mission&lt;/font&gt; is to &lt;font color="#F18736"&gt;help you connect with&lt;/font&gt; &lt;font color="#EA4F3A"&gt;Deaf family members, friends, colleagues, and neighbors&lt;/font&gt;. Help to build bridges with American Sign Language (ASL) and start learning! Learn sign language fast and easy!\n------------------------------\nIf you enjoy sign language learning with the Lingvano ASL learning app for beginners, you can purchase a premium subscription to unlock all learning content and features.\nYour subscription will automatically renew unless auto-renew is turned off at least 24 hours before the end of the current payment period. Your account will be automatically charged at the same price for renewal within the 24-hour-hour period prior to the end of the current payment period unless you change your subscription preferences.\nSubscription options:\n- 1 month\n- 3 months\n- 12 months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</si>
  <si>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"change your audio settings",
    "type": "Other"
  },
  {
    "permission": "run at startup",
    "type": "Other"
  },
  {
    "permission": "draw over other apps",
    "type": "Other"
  },
  {
    "permission": "control vibration",
    "type": "Other"
  },
  {
    "permission": "prevent device from sleeping",
    "type": "Other"
  }
]</t>
  </si>
  <si>
    <t>{
  "sharedData": [],
  "collectedData": [
    {
      "data": "Purchase history",
      "optional": false,
      "purpose": "App functionality, Account management",
      "type": "Financial info"
    },
    {
      "data": "Name",
      "optional": false,
      "purpose": "App functionality, Developer communications,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Analytics, Account management",
      "type": "Personal info"
    },
    {
      "data": "Crash logs",
      "optional": false,
      "purpose": "Analytics",
      "type": "App info and performance"
    },
    {
      "data": "Diagnostics",
      "optional": false,
      "purpose": "Analytics",
      "type": "App info and performance"
    },
    {
      "data": "App interactions",
      "optional": false,
      "purpose": "App functionality, Analytics",
      "type": "App activity"
    },
    {
      "data": "Device or other IDs",
      "optional": false,
      "purpose": "Advertising or marketing",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"https://www.lingvano.com/asl/privacy-policy/"
}</t>
  </si>
  <si>
    <t>https://www.lingvano.com/asl/privacy-policy/</t>
  </si>
  <si>
    <t>com.headway.books</t>
  </si>
  <si>
    <t>https://play.google.com/store/apps/details?id=com.headway.books&amp;hl=en&amp;gl=us</t>
  </si>
  <si>
    <t>Headway: 15-Min Book Summaries</t>
  </si>
  <si>
    <t>More than 25 million people have already joined Headway on various platforms to become the best versions of themselves. How about hopping along on this self-growth journey?\nWhat you get with Headway\n📖 1500+ book summaries with the world’s best ideas\nLearn the main ideas from any nonfiction title in less than 15 minutes. Whether you want to listen or read, we have you covered with concise summaries on any topic.\n📈 Personal growth plan\nSet your goals and start a 30-day personal growth plan. Track your progress, learn new skills at your own pace, and enjoy the process of becoming a better you! \n🧩 Gamified challenges\nBoost any life area with our gamified challenges: Success, Wealth, Healthy Relationships, Modern Parenting, Self-Confidence, Emotional Intelligence, and many more. Choose the area you want to improve and follow the challenge to see excellent results in less than a month.\n🌅 Daily insights\nStart your day by tapping through quotes with daily wisdom. Microlearning can enhance your morning routine and help create a learning habit.\n🔁 Spaced Repetition feature\nThis recall technique helps turn your favorite insights into flashcards and go through them whenever you want. It’s also an excellent tool for those learning English, as you can turn any unknown word into a flashcard and quickly memorize it.\n🧶 Highly personalized approach\nWe pick every piece of bite-sized content according to your goals and needs. \n🏅Quality of summaries\nOur professional writers and editors polish every key idea in our hand-crafted content to create the best learning experience.\nWhat our users love about Headway\n🌌 Inspiring &amp; motivating\n📚 Huge library of book summaries\n🏃 Easy to read &amp; listen on the go\n🏖️ Helps with information overload\nWHAT MEDIA SAY ABOUT US\n“Headway is a bite-sized learning app for those who strive to grow. Helping users worldwide to become happier and more confident, their subscription-based service is designed to be worked into a busy schedule.”\n🗣️ Daily Mail\nProfessional writers and editors of the Headway team up with the best voice actors, moderators, and other team members to deliver an experience that is unmatchable in terms of quality.”\n🗣️ Mobile App Daily\nWhether you’re taking a 15 minutes break, commuting to and from the workplace, or stuck in traffic, you can use the app to learn productivity or leadership hacks.” \n🗣️ MakeUseOf\n✒️ Got an idea about how to make your growth with Headway better? Please email support@get-headway.com, and our Support Jedis will pass it on to the rest of the team.</t>
  </si>
  <si>
    <t>Teen</t>
  </si>
  <si>
    <t>[
  {
    "permission": "view Wi-Fi connections",
    "type": "Wi-Fi connection information"
  },
  {
    "permission": "view network connections",
    "type": "Other"
  },
  {
    "permission": "full network access",
    "type": "Other"
  },
  {
    "permission": "run at startup",
    "type": "Other"
  },
  {
    "permission": "prevent device from sleeping",
    "type": "Other"
  },
  {
    "permission": "read Google service configuration",
    "type": "Other"
  }
]</t>
  </si>
  <si>
    <t>{
  "sharedData": [],
  "collectedData": [
    {
      "data": "Device or other IDs",
      "optional": false,
      "purpose": "Analytics, Advertising or marketing",
      "type": "Device or other IDs"
    },
    {
      "data": "Purchase history",
      "optional": false,
      "purpose": "App functionality, Analytics, Advertising or marketing",
      "type": "Financial info"
    },
    {
      "data": "Approximate location",
      "optional": false,
      "purpose": "Analytics",
      "type": "Location"
    },
    {
      "data": "App interactions",
      "optional": false,
      "purpose": "Analytics, Advertising or marketing, Fraud prevention, security, and compliance, Personalization",
      "type": "App activity"
    },
    {
      "data": "In-app search history",
      "optional": false,
      "purpose": "Analytics",
      "type": "App activity"
    },
    {
      "data": "Crash logs",
      "optional": false,
      "purpose": "Analytics",
      "type": "App info and performance"
    },
    {
      "data": "Diagnostics",
      "optional": false,
      "purpose": "Analytics",
      "type": "App info and performance"
    },
    {
      "data": "Email address",
      "optional": false,
      "purpose": "App functionality, Analytics, Advertising or marketing, Fraud prevention, security, and compliance, Account management",
      "type": "Personal info"
    },
    {
      "data": "User IDs",
      "optional": false,
      "purpose": "Analytics, Fraud prevention, security, and compliance, Account management",
      "type": "Personal info"
    },
    {
      "data": "Other info",
      "optional": true,
      "purpose": "Personalization",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"https://makeheadway.com/privacy-policy/"
}</t>
  </si>
  <si>
    <t>https://makeheadway.com/privacy-policy/</t>
  </si>
  <si>
    <t>https://play.google.com/store/apps/details?id=com.supercell.brawlstars&amp;hl=en&amp;gl=us</t>
  </si>
  <si>
    <t>Fast-paced 3v3 multiplayer and battle royale made for mobile! Play with friends or solo across a variety of game modes in under three minutes.\nUnlock and upgrade dozens of Brawlers with powerful Super abilities, Star Powers and Gadgets! Collect unique skins to stand out and show off. Battle in a variety of mysterious locations within the Brawliverse!\nBATTLE IN MULTIPLE GAME MODES\n- Gem Grab (3v3): Team up and out-strategize the opposing team. Collect and hold 10 gems to win, but get fragged and lose your gems.\n- Showdown (Solo/Duo): A battle royale style fight for survival. Collect power ups for your Brawler. Grab a friend or play solo - be the last Brawler standing in the rowdiest battle royale yet. Winner take all!\n- Brawl Ball (3v3): It's a whole new Brawl game! Show off your soccer/football skills and score two goals before the other team. There are no red cards here.\n- Bounty (3v3): Take out opponents to earn stars, but don’t let them pick you off. The squad with the most stars wins the match!\n- Heist (3v3): Protect your team’s safe and try to crack open your opponents’. Navigate the map to sneak, blast and blow your way clear to the enemies treasure.\n- Special Events: Limited time special PvE and PvP game modes.\n- Championship Challenge: Join Brawl Stars' esports scene with in-game qualifiers!\nUNLOCK AND UPGRADE BRAWLERS\nCollect and upgrade a variety of Brawlers with powerful Super abilities, Star Powers and Gadgets! Level them up and collect unique skins.\nBRAWL PASS\nComplete quests, open Brawl Boxes, earn Gems, pins and an exclusive Brawl Pass skin! Fresh content every season.\nBECOME THE STAR PLAYER\nClimb the local and regional leaderboards to prove you’re the greatest Brawler of them all!\nCONSTANTLY EVOLVING\nLook out for new Brawlers, skins, maps, special events and games modes in the future.\nPLEASE NOTE! Brawl Stars is free to download and play, however, some game items can also be purchased for real money. If you don't want to use this feature, please disable in-app purchases in your device's settings. Also, under our Terms of Service and Privacy Policy, you must be at least 9 years of age to play or download Brawl Stars.\nFeatures:\n- Team up for real-time 3v3 battles against players from across the world\n- A fast-paced multiplayer battle royale mode made for mobile\n- Unlock and collect new, powerful Brawlers - each with a signature attack and Super ability\n- New events and game modes daily\n- Battle solo or with friends\n- Climb to the top of the leaderboards in global and local rankings \n- Join or start your own Club with fellow players to share tips and battle together\n- Customize Brawlers with unlockable skins\n- Player-designed maps offer challenging new terrain to master\nFrom the makers of Clash of Clans, Clash Royale and Boom Beach!\nSupport:\nContact us in-game via Settings &gt; Help and Support — or visit http://help.supercellsupport.com/brawl-stars/en/index.html\nPrivacy Policy: \nhttp://supercell.com/en/privacy-policy/\nTerms of Service:\nhttp://supercell.com/en/terms-of-service/\nParent’s Guide:\nhttp://supercell.com/en/parents/\n???:\nhttps://www.youtube.com/wkbrl</t>
  </si>
  <si>
    <t>[{"name":"Action","id":"GAME_ACTION"},{"name":"Shooter","id":null},{"name":"Tactical shooter","id":null},{"name":"Casual","id":"GAME_CASUAL"},{"name":"Multiplayer","id":null},{"name":"Competitive multiplayer","id":null},{"name":"Stylized","id":null}]</t>
  </si>
  <si>
    <t>Everyone 10+</t>
  </si>
  <si>
    <t>[
  {
    "permission": "take pictures and videos",
    "type": "Camera"
  },
  {
    "permission": "view Wi-Fi connections",
    "type": "Wi-Fi connection information"
  },
  {
    "permission": "view network connections",
    "type": "Other"
  },
  {
    "permission": "connect and disconnect from Wi-Fi",
    "type": "Other"
  },
  {
    "permission": "full network access",
    "type": "Other"
  },
  {
    "permission": "control vibration",
    "type": "Other"
  },
  {
    "permission": "prevent device from sleeping",
    "type": "Other"
  },
  {
    "permission": "read Google service configuration",
    "type": "Other"
  }
]</t>
  </si>
  <si>
    <t>{
  "sharedData": [
    {
      "data": "Device or other IDs",
      "optional": false,
      "purpose": "Analytics, Advertising or marketing",
      "type": "Device or other IDs"
    },
    {
      "data": "App interactions",
      "optional": false,
      "purpose": "Analytics, Advertising or marketing",
      "type": "App activity"
    }
  ],
  "collectedData": [
    {
      "data": "Crash logs",
      "optional": false,
      "purpose": "App functionality, Analytics, Developer communications, Fraud prevention, security, and compliance",
      "type": "App info and performance"
    },
    {
      "data": "Diagnostics",
      "optional": false,
      "purpose": "App functionality, Analytics, Developer communications, Fraud prevention, security, and compliance",
      "type": "App info and performance"
    },
    {
      "data": "Other app performance data",
      "optional": false,
      "purpose": "App functionality, Analytics, Developer communications, Fraud prevention, security, and compliance",
      "type": "App info and performance"
    },
    {
      "data": "Contacts",
      "optional": true,
      "purpose": "App functionality, Analytics, Fraud prevention, security, and compliance, Personalization, Account management",
      "type": "Contacts"
    },
    {
      "data": "Purchase history",
      "optional": false,
      "purpose": "App functionality, Analytics, Developer communications, Advertising or marketing, Fraud prevention, security, and compliance, Personalization, Account management",
      "type": "Financial info"
    },
    {
      "data": "Device or other IDs",
      "optional": false,
      "purpose": "App functionality, Analytics, Developer communications, Advertising or marketing, Fraud prevention, security, and compliance, Personalization, Account management",
      "type": "Device or other IDs"
    },
    {
      "data": "App interactions",
      "optional": false,
      "purpose": "App functionality, Analytics, Developer communications, Advertising or marketing, Fraud prevention, security, and compliance, Personalization, Account management",
      "type": "App activity"
    },
    {
      "data": "In-app search history",
      "optional": true,
      "purpose": "App functionality, Analytics, Fraud prevention, security, and compliance",
      "type": "App activity"
    },
    {
      "data": "Other user-generated content",
      "optional": true,
      "purpose": "App functionality, Analytics, Fraud prevention, security, and compliance",
      "type": "App activity"
    },
    {
      "data": "Other actions",
      "optional": true,
      "purpose": "App functionality, Analytics, Fraud prevention, security, and compliance",
      "type": "App activity"
    },
    {
      "data": "Other in-app messages",
      "optional": true,
      "purpose": "App functionality, Analytics, Fraud prevention, security, and compliance",
      "type": "Messages"
    },
    {
      "data": "Approximate location",
      "optional": false,
      "purpose": "App functionality, Analytics, Developer communications, Advertising or marketing, Fraud prevention, security, and compliance, Personalization, Account management",
      "type": "Location"
    },
    {
      "data": "Email address",
      "optional": true,
      "purpose": "App functionality, Analytics, Developer communications, Advertising or marketing, Fraud prevention, security, and compliance, Personalization, Account management",
      "type": "Personal info"
    },
    {
      "data": "User IDs",
      "optional": false,
      "purpose": "App functionality, Analytics, Developer communications, Advertising or marketing, Fraud prevention, security, and compliance, Personalization, Account management",
      "type": "Personal info"
    },
    {
      "data": "Other info",
      "optional": false,
      "purpose": "App functionality, Analytics, Developer communications, Advertising or marketing, Fraud prevention, security, and compliance, Personalization,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"https://supercell.com/en/privacy-policy/"
}</t>
  </si>
  <si>
    <t>https://supercell.com/en/privacy-policy/</t>
  </si>
  <si>
    <t>https://play.google.com/store/apps/details?id=com.supercell.squad&amp;hl=en&amp;gl=us</t>
  </si>
  <si>
    <t>[{"name":"Action","id":"GAME_ACTION"},{"name":"IO game","id":null},{"name":"Casual","id":"GAME_CASUAL"},{"name":"Stylized","id":null},{"name":"Low poly","id":null}]</t>
  </si>
  <si>
    <t>[
  {
    "permission": "take pictures and videos",
    "type": "Camera"
  },
  {
    "permission": "view Wi-Fi connections",
    "type": "Wi-Fi connection information"
  },
  {
    "permission": "view network connections",
    "type": "Other"
  },
  {
    "permission": "connect and disconnect from Wi-Fi",
    "type": "Other"
  },
  {
    "permission": "full network access",
    "type": "Other"
  },
  {
    "permission": "control vibration",
    "type": "Other"
  },
  {
    "permission": "prevent device from sleeping",
    "type": "Other"
  },
  {
    "permission": "Google Play license check",
    "type": "Other"
  },
  {
    "permission": "read Google service configuration",
    "type": "Other"
  }
]</t>
  </si>
  <si>
    <t>{
  "sharedData": [
    {
      "data": "Device or other IDs",
      "optional": false,
      "purpose": "Analytics, Advertising or marketing",
      "type": "Device or other IDs"
    },
    {
      "data": "App interactions",
      "optional": false,
      "purpose": "Analytics, Advertising or marketing",
      "type": "App activity"
    }
  ],
  "collectedData": [
    {
      "data": "Device or other IDs",
      "optional": false,
      "purpose": "App functionality, Analytics, Developer communications, Advertising or marketing, Fraud prevention, security, and compliance, Personalization, Account management",
      "type": "Device or other IDs"
    },
    {
      "data": "Contacts",
      "optional": true,
      "purpose": "App functionality, Analytics, Fraud prevention, security, and compliance, Personalization, Account management",
      "type": "Contacts"
    },
    {
      "data": "Crash logs",
      "optional": false,
      "purpose": "App functionality, Analytics, Developer communications, Fraud prevention, security, and compliance",
      "type": "App info and performance"
    },
    {
      "data": "Diagnostics",
      "optional": false,
      "purpose": "App functionality, Analytics, Developer communications, Fraud prevention, security, and compliance",
      "type": "App info and performance"
    },
    {
      "data": "Other app performance data",
      "optional": false,
      "purpose": "App functionality, Analytics, Developer communications, Fraud prevention, security, and compliance",
      "type": "App info and performance"
    },
    {
      "data": "Purchase history",
      "optional": false,
      "purpose": "App functionality, Analytics, Developer communications, Advertising or marketing, Fraud prevention, security, and compliance, Personalization, Account management",
      "type": "Financial info"
    },
    {
      "data": "App interactions",
      "optional": false,
      "purpose": "App functionality, Analytics, Developer communications, Advertising or marketing, Fraud prevention, security, and compliance, Personalization, Account management",
      "type": "App activity"
    },
    {
      "data": "In-app search history",
      "optional": true,
      "purpose": "App functionality, Analytics, Fraud prevention, security, and compliance",
      "type": "App activity"
    },
    {
      "data": "Other user-generated content",
      "optional": true,
      "purpose": "App functionality, Analytics, Fraud prevention, security, and compliance",
      "type": "App activity"
    },
    {
      "data": "Other actions",
      "optional": true,
      "purpose": "App functionality, Analytics, Fraud prevention, security, and compliance",
      "type": "App activity"
    },
    {
      "data": "Email address",
      "optional": true,
      "purpose": "App functionality, Analytics, Developer communications, Advertising or marketing, Fraud prevention, security, and compliance, Personalization, Account management",
      "type": "Personal info"
    },
    {
      "data": "User IDs",
      "optional": false,
      "purpose": "App functionality, Analytics, Developer communications, Advertising or marketing, Fraud prevention, security, and compliance, Personalization, Account management",
      "type": "Personal info"
    },
    {
      "data": "Other info",
      "optional": false,
      "purpose": "App functionality, Analytics, Developer communications, Advertising or marketing, Fraud prevention, security, and compliance, Personalization, Account management",
      "type": "Personal info"
    },
    {
      "data": "Other in-app messages",
      "optional": true,
      "purpose": "App functionality, Analytics, Fraud prevention, security, and compliance",
      "type": "Messages"
    },
    {
      "data": "Approximate location",
      "optional": false,
      "purpose": "App functionality, Analytics, Developer communications, Advertising or marketing, Fraud prevention, security, and compliance, Personalization, Account management",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"https://supercell.com/en/privacy-policy/"
}</t>
  </si>
  <si>
    <t>com.sofarsogood.incredibox</t>
  </si>
  <si>
    <t>https://play.google.com/store/apps/details?id=com.sofarsogood.incredibox&amp;hl=en&amp;gl=us</t>
  </si>
  <si>
    <t>Incredibox</t>
  </si>
  <si>
    <t>Incredibox is a music app that lets you create your own music with the help of a merry crew of beatboxers. Choose your musical style among 9 impressive atmospheres and start to lay down, record and share your mix.\nPart game, part tool, Incredibox is above all an audio and visual experience that has quickly become a hit with people of all ages. The right mix of music, graphics, animation and interactivity makes Incredibox ideal for everyone. And because it makes learning fun and entertaining, Incredibox is now being used by schools all over the world.\nHow to play? Easy! Drag and drop icons onto the avatars to make them sing and start to compose your own music. Find the right sound combos to unlock animated choruses that will enhance your tune.\nSave, share and download your mix! Once your composition sounds great, just save it and you will get a link to your mix. You can easily share it with anybody so they can listen and even vote for it.\nIf your mix sounds great and gets enough votes from other users, you may go down in Incredibox history by joining the Top 50 chart. Ready to show your stuff?\nToo lazy to create your own mix? No problem, just let the automatic mode play for you!\nPump it up and chill ;)\n****************\nIncredibox, the brainchild of Lyon, France-based studio So Far So Good, was created in 2009. Starting out as a webpage, it was then released as a mobile and tablet app and became an instant hit. It has won several awards and appeared in various international media, including: BBC, Adobe, FWA, Gizmodo, Slate, Konbini, Softonic, Kotaku, Cosmopolitan, PocketGamer, AppAdvice, AppSpy, Vice, Ultralinx and many others. The online demo has attracted more than 80 million visitors since its creation.</t>
  </si>
  <si>
    <t>[{"name":"Music","id":"GAME_MUSIC"},{"name":"Music sim","id":null},{"name":"Casual","id":"GAME_CASUAL"},{"name":"Single player","id":null},{"name":"Stylized","id":null},{"name":"Offline","id":null}]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</si>
  <si>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"full network access",
    "type": "Other"
  },
  {
    "permission": "Google Play license check",
    "type": "Other"
  }
]</t>
  </si>
  <si>
    <t>{
  "sharedData": [
    {
      "data": "App interactions",
      "optional": false,
      "purpose": "Analytics",
      "type": "App activity"
    }
  ],
  "collectedData": [
    {
      "data": "Approximate location",
      "optional": false,
      "purpose": "App functionality",
      "type": "Location"
    },
    {
      "data": "Device or other IDs",
      "optional": false,
      "purpose": "App functionality",
      "type": "Device or other IDs"
    },
    {
      "data": "Other user-generated content",
      "optional": false,
      "purpose": "App functionality",
      "type": "App activity"
    },
    {
      "data": "User IDs",
      "optional": false,
      "purpose": "App functionality",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"https://www.incredibox.com/info/privacy"
}</t>
  </si>
  <si>
    <t>https://www.incredibox.com/info/privacy</t>
  </si>
  <si>
    <t>com.scottgames.fnaf3</t>
  </si>
  <si>
    <t>https://play.google.com/store/apps/details?id=com.scottgames.fnaf3&amp;hl=en&amp;gl=us</t>
  </si>
  <si>
    <t>Five Nights at Freddy's 3</t>
  </si>
  <si>
    <t>NOTE: Remastered version from the PC version. A device with at least 2 GB of RAM is required for this game to run properly.\nThirty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ruin.\nAt first there were only empty shells, a hand, a hook, an old paper-plate doll, but then a remarkable discovery was made...\nThe attraction now has one animatronic.\nNOTE: Interface and audio in English. Subtitles in English, French, German, Dutch, Spanish (Latin America), Italian, Portuguese (Brazil), Russian, Japanese, Chinese (Simplified), Korean.\n#MadeWithFusion</t>
  </si>
  <si>
    <t>[{"name":"Action","id":"GAME_ACTION"},{"name":"Action-adventure","id":null},{"name":"Survival horror","id":null},{"name":"Casual","id":"GAME_CASUAL"},{"name":"Stylized","id":null}]</t>
  </si>
  <si>
    <t>[
  {
    "permission": "control vibration",
    "type": "Other"
  },
  {
    "permission": "Google Play license check",
    "type": "Other"
  }
]</t>
  </si>
  <si>
    <t>{
  "sharedData": [],
  "collectedData": [],
  "securityPractices": [],
  "privacyPolicyUrl": "https://www.clickteam.com/privacy-policy"
}</t>
  </si>
  <si>
    <t>https://www.clickteam.com/privacy-policy</t>
  </si>
  <si>
    <t>com.astragon.cs4.full</t>
  </si>
  <si>
    <t>https://play.google.com/store/apps/details?id=com.astragon.cs4.full&amp;hl=en&amp;gl=us</t>
  </si>
  <si>
    <t>Construction Simulator 4</t>
  </si>
  <si>
    <t>Construction Simulator returns to mobile devices! \nThis time, your work will take you to the scenic woods and bays of a fictional map inspired by the Canadian landscape.\nExplore three large areas within a map never before seen in the Construction Simulator series! Experience an extensive campaign unique to the individual locations, featuring special challenges you must overcome with your growing construction empire. \nExpect the return of familiar brands and machines from our licensed partners Atlas, BELL, Bobcat, Bomag, CASE, Caterpillar, Kenworth, Liebherr, Mack Trucks, MAN, MEILLER Kipper, Palfinger, STILL, and the WIRTGEN GROUP. You can also look forward to expanding your business with machines and vehicles from newly added brands like CIFA, DAF, and Scania.  \nFeaturing:\n•  80+ vehicles, machines, and attachments from 20+ license partners\n•  Over 100 construction jobs\n•  Multiplayer mode for 2 players\n•  Original map, inspired by the Canadian landscape\n•  Detailed cockpit views</t>
  </si>
  <si>
    <t>[{"name":"Simulation","id":"GAME_SIMULATION"}]</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</si>
  <si>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"pair with Bluetooth devices",
    "type": "Other"
  },
  {
    "permission": "access Bluetooth settings",
    "type": "Other"
  },
  {
    "permission": "change network connectivity",
    "type": "Other"
  },
  {
    "permission": "allow Wi-Fi Multicast reception",
    "type": "Other"
  },
  {
    "permission": "connect and disconnect from Wi-Fi",
    "type": "Other"
  },
  {
    "permission": "full network access",
    "type": "Other"
  },
  {
    "permission": "prevent device from sleeping",
    "type": "Other"
  },
  {
    "permission": "Google Play license check",
    "type": "Other"
  }
]</t>
  </si>
  <si>
    <t>{
  "sharedData": [],
  "collectedData": [
    {
      "data": "Other app performance data",
      "optional": false,
      "purpose": "App functionality, Analytics",
      "type": "App info and performance"
    },
    {
      "data": "Device or other IDs",
      "optional": false,
      "purpose": "App functionality, Analytics",
      "type": "Device or other IDs"
    },
    {
      "data": "App interactions",
      "optional": false,
      "purpose": "App functionality, Analytics",
      "type": "App activity"
    }
  ],
  "securityPractices": [
    {
      "practice": "Data is encrypted in transit",
      "description": "Your data is transferred over a secure connection"
    },
    {
      "practice": "Data can’t be deleted",
      "description": "The developer doesn’t provide a way for you to request that your data be deleted"
    }
  ],
  "privacyPolicyUrl": "https://www.construction-simulator.com/privacy/cs4/android/en.html"
}</t>
  </si>
  <si>
    <t>https://www.construction-simulator.com/privacy/cs4/android/en.html</t>
  </si>
  <si>
    <t>com.scottgames.fnaf2</t>
  </si>
  <si>
    <t>https://play.google.com/store/apps/details?id=com.scottgames.fnaf2&amp;hl=en&amp;gl=us</t>
  </si>
  <si>
    <t>Five Nights at Freddy's 2</t>
  </si>
  <si>
    <t>NOTE: Remastered version from the PC version. A device with at least 2 GB of RAM is required for this game to run properly.\nWelcome back to the new and improved Freddy Fazbear's Pizza!\nIn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alike!\nWhat could go wrong?\nAs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office.\nAs always, Fazbear Entertainment is not responsible for death or dismemberment.\nNOTE: Interface and audio in English. Subtitles in English, French, German, Dutch, Spanish (Latin America), Italian, Portuguese (Brazil), Russian, Japanese, Chinese (Simplified), Korean.\n#MadeWithFusion</t>
  </si>
  <si>
    <t>[
  {
    "permission": "view network connections",
    "type": "Other"
  },
  {
    "permission": "full network access",
    "type": "Other"
  },
  {
    "permission": "control vibration",
    "type": "Other"
  },
  {
    "permission": "Google Play license check",
    "type": "Other"
  }
]</t>
  </si>
  <si>
    <t>com.notdoppler.earntodie</t>
  </si>
  <si>
    <t>https://play.google.com/store/apps/details?id=com.notdoppler.earntodie&amp;hl=en&amp;gl=us</t>
  </si>
  <si>
    <t>Earn to Die</t>
  </si>
  <si>
    <t>Drive your way through a zombie apocalypse!\nAre you ready to drive for your life? The hit online game series that has enjoyed OVER 200 MILLION PLAYS has been revamped and re-engineered for your mobile and tablet, bigger and better than ever before!\nYou're stranded in a desert surrounded by zombies. With only a run-down car and a small amount of cash at your disposal, your mission soon becomes clear – to drive through hordes of zombies in order to escape... alive!\n\nTHE BEST OF THE ACTION, DRIVING AND UPGRADE GENRES\nEarn to Die sees you not only driving your way through hordes of zombies, but allows you to earn cash to upgrade, unlock and customise new vehicles. Is your vehicle not strong enough? Why not add a gun, or boosters, or even a spiked frame?\n\nKey Features\n● A brand new and extended STORY MODE which sees you driving cross-country during a zombie apocalypse\n● 8 VEHICLES at your disposal, including a race-car, a truck and even a school bus!\n● UPGRADES GALORE! Just unlocking a vehicle isn't enough, customise each vehicle with a range of upgrades\n● Zombiesssssssssssss... Plenty of zombies... Be sure to introduce them to your car's front bumper\n● A realistic ragdoll physics engine that allows you to crash into zombies and send them flying!\n● Awesome animated sequences\n● Race for the best time in Championship Mode\n● Survived the zombie apocalypse? Smash through pumpkins in Halloween Mode\n\nWith over 200 Million Plays to the original online version, be one of the first to download the extended, BIGGER and BETTER version for your Android device.</t>
  </si>
  <si>
    <t>[{"name":"Racing","id":"GAME_RACING"},{"name":"Stunt driving","id":null},{"name":"Casual","id":"GAME_CASUAL"},{"name":"Stylized","id":null}]</t>
  </si>
  <si>
    <t>[
  {
    "permission": "view network connections",
    "type": "Other"
  },
  {
    "permission": "full network access",
    "type": "Other"
  }
]</t>
  </si>
  <si>
    <t>{
  "sharedData": [],
  "collectedData": [
    {
      "data": "App interactions",
      "optional": false,
      "purpose": "Analytics",
      "type": "App activity"
    },
    {
      "data": "Other actions",
      "optional": false,
      "purpose": "Analytics",
      "type": "App activity"
    },
    {
      "data": "Device or other IDs",
      "optional": false,
      "purpose": "Analytics",
      "type": "Device or other IDs"
    },
    {
      "data": "Diagnostics",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"http://www.notdoppler.com/earntodie/privacypolicy.php"
}</t>
  </si>
  <si>
    <t>http://www.notdoppler.com/earntodie/privacypolicy.php</t>
  </si>
  <si>
    <t>https://play.google.com/store/apps/details?id=com.mojang.minecraftpe&amp;hl=en&amp;gl=us</t>
  </si>
  <si>
    <t>[{"name":"Simulation","id":"GAME_SIMULATION"},{"name":"Sandbox","id":null},{"name":"Casual","id":"GAME_CASUAL"},{"name":"Multiplayer","id":null},{"name":"Cooperative multiplayer","id":null},{"name":"Single player","id":null},{"name":"Stylized","id":null},{"name":"Pixelated","id":null},{"name":"Offline","id":null}]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</si>
  <si>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"allow Wi-Fi Multicast reception",
    "type": "Other"
  },
  {
    "permission": "full network access",
    "type": "Other"
  },
  {
    "permission": "control vibration",
    "type": "Other"
  },
  {
    "permission": "prevent device from sleeping",
    "type": "Other"
  },
  {
    "permission": "Google Play license check",
    "type": "Other"
  }
]</t>
  </si>
  <si>
    <t>{
  "sharedData": [
    {
      "data": "User IDs",
      "optional": false,
      "purpose": "App functionality, Analytics, Developer communications, Advertising or marketing, Personalization",
      "type": "Personal info"
    },
    {
      "data": "Approximate location",
      "optional": false,
      "purpose": "App functionality, Analytics, Developer communications, Advertising or marketing, Personalization",
      "type": "Location"
    },
    {
      "data": "App interactions",
      "optional": false,
      "purpose": "App functionality, Analytics, Developer communications, Advertising or marketing",
      "type": "App activity"
    }
  ],
  "collectedData":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"data": "User payment info",
      "optional": true,
      "purpose": "App functionality, Fraud prevention, security, and compliance",
      "type": "Financial info"
    },
    {
      "data": "Purchase history",
      "optional": false,
      "purpose": "App functionality, Analytics, Personalization",
      "type": "Financial info"
    },
    {
      "data": "Name",
      "optional": true,
      "purpose": "App functionality, Account management",
      "type": "Personal info"
    },
    {
      "data": "Email address",
      "optional": true,
      "purpose": "App functionality, Account management",
      "type": "Personal info"
    },
    {
      "data": "User IDs",
      "optional": false,
      "purpose": "App functionality, Analytics, Developer communications, Advertising or marketing, Fraud prevention, security, and compliance, Personalization",
      "type": "Personal info"
    },
    {
      "data": "Phone number",
      "optional": true,
      "purpose": "App functionality, Account management",
      "type": "Personal info"
    },
    {
      "data": "Approximate location",
      "optional": false,
      "purpose": "App functionality, Analytics, Developer communications, Advertising or marketing, Personalization",
      "type": "Location"
    },
    {
      "data": "Device or other IDs",
      "optional": false,
      "purpose": "App functionality, Analytics, Fraud prevention, security, and compliance",
      "type": "Device or other IDs"
    },
    {
      "data": "Other in-app messages",
      "optional": false,
      "purpose": "App functionality, Analytics, Fraud prevention, security, and compliance",
      "type": "Messages"
    },
    {
      "data": "App interactions",
      "optional": false,
      "purpose": "App functionality, Analytics, Developer communications, Advertising or marketing",
      "type": "App activity"
    },
    {
      "data": "In-app search history",
      "optional": false,
      "purpose": "App functionality, Analytics, Personalization",
      "type": "App activity"
    },
    {
      "data": "Other user-generated content",
      "optional": false,
      "purpose": "App functionality, Analytics, Personalization",
      "type": "App activity"
    },
    {
      "data": "Other actions",
      "optional": false,
      "purpose": "App functionality, Analytics, Fraud prevention, security, and compliance",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"http://go.microsoft.com/fwlink/?LinkId=521839"
}</t>
  </si>
  <si>
    <t>http://go.microsoft.com/fwlink/?LinkId=521839</t>
  </si>
  <si>
    <t>com.flatearthsun</t>
  </si>
  <si>
    <t>https://play.google.com/store/apps/details?id=com.flatearthsun&amp;hl=en&amp;gl=us</t>
  </si>
  <si>
    <t>Flat Earth Sun &amp; Moon Clock</t>
  </si>
  <si>
    <t>The Flat Earth Sun &amp; Moon Clock shows where the sun and moon are across the face of the earth as shown on the AE map. See where your day &amp; night are, position and phase of the moon as the sun laps it every 28 days. .Track the seasons as the sun travels between the Tropic of Capricorn and the Tropic of Cancer. Subscription is required for sending and receiving messages,making outgoing voice &amp; video calls,new user notification, accessing user profiles,detailed weather service and all future additional features. Yearly subscription is just  $10.99 or use 11 or your Referral Points to unlock the subscription for a full year!\nClock App features include:\n--&gt; Friend Finder:Find flat earth app users all across the earth plane. Show your exact, approximate, or hide your location at any time. Worldwide blue dot counter. Country selector, tap the flag and select anywhere across the earth plane to view. With subscription, you can access the Friend Finder (FF) messaging which will allow you to read incoming messages and send instant messages or a group message to everyone within your selected radius. Meet &amp; network with like minded people near you. Make new life long friendships and possibly more!\n--&gt;Video &amp; Phone Calls: All users will be able to receive incoming calls but only subscribers will be able to initiate calls.\n--&gt;Messaging: 1 to 1 messaging and group video chat rooms.\n--&gt;Featured Video of the Day: New videos will be featured on the clock face that will help you learn more about the sky clock. Push notifications are available if desired. Video archive button for all past videos.\n--&gt; Zodiac Star Wheel: Shows you what Zodiac the Sun &amp; Moon are in all year long.\n--&gt; Books: Access to flat earth books for all ages, new and old.\n--&gt; Homeschool Links: Excellent content for homeschool lesson plans for the critical thinking family. Memberships to family-oriented social media and access to a private homeschool community. \n--&gt; Time-lapse: Hourly &amp; daily time-lapse speeds. Watch the phases and orientation of the moon along with the sun's position as it travels between the tropics. Watch how the day and night change during the seasons and how they become equal during the two equinoxes.\n--&gt; Customizable Backgrounds: Images of Antarctica, high altitude balloon shots, vast ocean scenery and many others. Just hit the settings icon in the bottom right corner and select any background you like.Switch to different backgrounds or add your own.\n--&gt; World Compass: Shows you how true circumnavigation is done on a flat earth.\n--&gt; Analog Sun &amp; Moon Clock with Day &amp; Night: Shows the sun &amp; moon positions along with moon phases and day and night. Watch as the sun makes its daily journey around the face of the earth.\n--&gt; Local Weather: Your local daily temperature along with sunrise and sunset times. (Detailed ad free weather and forecast with maps requires the yearly subscription).\n--&gt; World Weather Patterns Live on a AE Map: Observe the actual winds at varying altitudes. The ocean currents world wide or the magnet flux lines. Compare all of them to the “Globe” model.\n--&gt; Sunrise and Sunset &amp; Moon Phase Percentage: Daylight savings sun mode. No clock hands option.12-12 and 24 hour clock face options. Different language playlists. Web resource page with amazing content.\n--&gt; Shopping: A list of flat earther creations &amp; flat earth items.\n--&gt; New App User Notification: Turn on notification that lets you know when a new user downloads the app! (Yearly subscription required)\nAdditional Features: \n-Access to videos in various languages\n-Flat earth images and gifs\n-Current world time in any location across the earth plane\n-Countdown timer to your next big event \n-Referral button–Tell your friends!\n-Referral leaderboard–See who is winning the race!\n \nTerms &amp; Condition &amp; Privacy Policy found here:  https://www.theflatearthpodcast.com/privacy-policy/\nCompatibility of the application-:\nApplication Requires OS 8.0 or later.</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</si>
  <si>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"full network access",
    "type": "Other"
  },
  {
    "permission": "change your audio settings",
    "type": "Other"
  },
  {
    "permission": "run at startup",
    "type": "Other"
  },
  {
    "permission": "draw over other apps",
    "type": "Other"
  },
  {
    "permission": "control vibration",
    "type": "Other"
  },
  {
    "permission": "prevent device from sleeping",
    "type": "Other"
  },
  {
    "permission": "modify system settings",
    "type": "Other"
  },
  {
    "permission": "read Google service configuration",
    "type": "Other"
  }
]</t>
  </si>
  <si>
    <t>{
  "sharedData":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"https://www.theflatearthpodcast.com/privacy-policy/"
}</t>
  </si>
  <si>
    <t>https://www.theflatearthpodcast.com/privacy-policy/</t>
  </si>
  <si>
    <t>com.yacreader.yacreader</t>
  </si>
  <si>
    <t>https://play.google.com/store/apps/details?id=com.yacreader.yacreader&amp;hl=en&amp;gl=us</t>
  </si>
  <si>
    <t>YACReader Remote</t>
  </si>
  <si>
    <t>YACReader is finally on Android!\nBrowse and read all your comics and mangas from YACReaderLibrary remotely or import the content of your library into a local library for reading offline and keep your progress synchronized between devices.\nEnjoy a superb user experience with an advance reader that includes support for multiple fitting modes, manga reading, continuous vertical scroll for web based content, double page mode, auto scroll by tapping and more.\nJoin the YACReader family and this new journey in a new platform. YACReader has been around for more than a decade in Windows, macos, Linux and iOS, now it is time to enjoy the best comic reader on Android.</t>
  </si>
  <si>
    <t>[{"name":"Comics","id":"COMICS"}]</t>
  </si>
  <si>
    <t>[
  {
    "permission": "take pictures and videos",
    "type": "Camera"
  },
  {
    "permission": "view network connections",
    "type": "Other"
  },
  {
    "permission": "full network access",
    "type": "Other"
  },
  {
    "permission": "run at startup",
    "type": "Other"
  },
  {
    "permission": "prevent device from sleeping",
    "type": "Other"
  }
]</t>
  </si>
  <si>
    <t>{
  "sharedData": [],
  "collectedData": [
    {
      "data": "Crash logs",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"https://android.yacreader.com/privacy_policy.html"
}</t>
  </si>
  <si>
    <t>https://android.yacreader.com/privacy_policy.html</t>
  </si>
  <si>
    <t>com.progdigy.cdisplay</t>
  </si>
  <si>
    <t>https://play.google.com/store/apps/details?id=com.progdigy.cdisplay&amp;hl=en&amp;gl=us</t>
  </si>
  <si>
    <t>CDisplayEx Comic Reader</t>
  </si>
  <si>
    <t>CDisplayEx is a light, efficient CBR Reader, and it is also the most popular comic book reader. It is able to read all comic book formats (.cbr file, .cbz, .pdf, etc..) and Manga. Everything is designed to give you the best reading experience, it load comic books immediately, reading is fluid and comfortable.\nPlease note that access to Google Drive requires the application to pass a CASA Level 3 Assessment. The cost of this certification no longer allows access to Google Drive. The link will remain available until June 15 for those who are not already blocked. After this date, access to Google Drive will be removed from the application.\nBenefits of the Pro version:\n- Access to  Onedrive, Dropbox, Komga, Kavita, Mega.\n- Continuous pages, horizontal and vertical.\n- Advanced page scaling options that allow you to pre-set the number of moves to reach the opposite edge of the page.\n- Open the files on the network without downloading them entirely (samba).\n- Image export function.\n- Support for bookmarks.\n- S-Pen support.\n- Night mode.\n- Change the interface language.\n- No ads.\nYou can simply browse through your folders to find and read your comics, but if you need, the management of your library is integrated! simply indicate where your comics are, and the reader will group the comics by series or offer you the next album to read in your collection. An integrated search will allow you to find a volume instantly.\nThe reader also allows you to connect to network shares, preload files on your phone or tablet, and perform searches.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</si>
  <si>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"prevent device from sleeping",
    "type": "Other"
  },
  {
    "permission": "Google Play license check",
    "type": "Other"
  }
]</t>
  </si>
  <si>
    <t>{
  "sharedData": [],
  "collectedData": [
    {
      "data": "Device or other IDs",
      "optional": false,
      "purpose": "Analytics",
      "type": "Device or other IDs"
    },
    {
      "data": "Crash logs",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"http://www.cdisplayex.com/mobile/privacy/index.html"
}</t>
  </si>
  <si>
    <t>http://www.cdisplayex.com/mobile/privacy/index.html</t>
  </si>
  <si>
    <t>https://play.google.com/store/apps/details?id=com.classdojo.android&amp;hl=en&amp;gl=us</t>
  </si>
  <si>
    <t>[
  {
    "permission": "approximate location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"change your audio settings",
    "type": "Other"
  },
  {
    "permission": "run at startup",
    "type": "Other"
  },
  {
    "permission": "control vibration",
    "type": "Other"
  },
  {
    "permission": "prevent device from sleeping",
    "type": "Other"
  }
]</t>
  </si>
  <si>
    <t>{
  "sharedData": [
    {
      "data": "Other in-app messages",
      "optional": false,
      "purpose": "App functionality",
      "type": "Messages"
    },
    {
      "data": "Name",
      "optional": false,
      "purpose": "Developer communications",
      "type": "Personal info"
    },
    {
      "data": "Email address",
      "optional": false,
      "purpose": "Developer communications",
      "type": "Personal info"
    },
    {
      "data": "User IDs",
      "optional": false,
      "purpose": "Analytics, Developer communications",
      "type": "Personal info"
    },
    {
      "data": "App interactions",
      "optional": false,
      "purpose": "Analytics",
      "type": "App activity"
    },
    {
      "data": "Other user-generated content",
      "optional": false,
      "purpose": "App functionality",
      "type": "App activity"
    },
    {
      "data": "Other actions",
      "optional": false,
      "purpose": "Analytics, Developer communications, Personalization",
      "type": "App activity"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"App functionality, Analytics, Developer communications",
      "type": "Device or other IDs"
    },
    {
      "data": "Approximate location",
      "optional": false,
      "purpose": "Analytics",
      "type": "Location"
    }
  ],
  "collectedData": [
    {
      "data": "SMS or MMS",
      "optional": false,
      "purpose": "App functionality",
      "type": "Messages"
    },
    {
      "data": "Other in-app messages",
      "optional": false,
      "purpose": "App functionality, Analytics",
      "type": "Messages"
    },
    {
      "data": "Name",
      "optional": false,
      "purpose": "App functionality, Developer communications, Personalization, Account management",
      "type": "Personal info"
    },
    {
      "data": "Email address",
      "optional": false,
      "purpose": "App functionality, Developer communications, Personalization, Account management",
      "type": "Personal info"
    },
    {
      "data": "User IDs",
      "optional": false,
      "purpose": "App functionality, Analytics, Developer communications, Personalization, Account management",
      "type": "Personal info"
    },
    {
      "data": "Phone number",
      "optional": false,
      "purpose": "Account management",
      "type": "Personal info"
    },
    {
      "data": "Purchase history",
      "optional": false,
      "purpose": "App functionality, Analytics",
      "type": "Financial info"
    },
    {
      "data": "App interactions",
      "optional": false,
      "purpose": "Analytics",
      "type": "App activity"
    },
    {
      "data": "Other user-generated content",
      "optional": false,
      "purpose": "App functionality, Analytics, Developer communications, Personalization",
      "type": "App activity"
    },
    {
      "data": "Other actions",
      "optional": false,
      "purpose": "App functionality, Analytics, Personalization",
      "type": "App activity"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"App functionality, Analytics, Developer communications",
      "type": "Device or other IDs"
    },
    {
      "data": "Photos",
      "optional": true,
      "purpose": "App functionality, Analytics",
      "type": "Photos and videos"
    },
    {
      "data": "Videos",
      "optional": true,
      "purpose": "App functionality, Analytics",
      "type": "Photos and videos"
    },
    {
      "data": "Voice or sound recordings",
      "optional": true,
      "purpose": "App functionality, Analytics",
      "type": "Audio"
    },
    {
      "data": "Approximate location",
      "optional": false,
      "purpose": "App functionality, Analytics, Personalization",
      "type": "Location"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"http://www.classdojo.com/privacy"
}</t>
  </si>
  <si>
    <t>http://www.classdojo.com/privacy</t>
  </si>
  <si>
    <t>https://play.google.com/store/apps/details?id=art.games.color.princess.coloring&amp;hl=en&amp;gl=us</t>
  </si>
  <si>
    <t>[{"name":"Educational","id":"GAME_EDUCATIONAL"},{"name":"Drawing","id":null}]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</si>
  <si>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"control vibration",
    "type": "Other"
  },
  {
    "permission": "prevent device from sleeping",
    "type": "Other"
  }
]</t>
  </si>
  <si>
    <t>{
  "sharedData": [],
  "collectedData": [
    {
      "data": "Device or other IDs",
      "optional": false,
      "purpose": "Analytics, Advertising or marketing",
      "type": "Device or other IDs"
    },
    {
      "data": "Purchase history",
      "optional": true,
      "purpose": "App functionality, Analytics",
      "type": "Financial info"
    }
  ],
  "securityPractices": [
    {
      "practice": "Data is encrypted in transit",
      "description": "Your data is transferred over a secure connection"
    },
    {
      "practice": "Committed to follow the Play Families Policy",
      "description": "The developer has committed to follow the Play Families Policy for this app. &lt;a href=\"https://support.google.com/googleplay/android-developer/answer/9893335\" target=\"_blank\"&gt;See the policy&lt;/a&gt;"
    }
  ],
  "privacyPolicyUrl": "https://sites.google.com/view/joycraze-family-privacy"
}</t>
  </si>
  <si>
    <t>https://sites.google.com/view/joycraze-family-privacy</t>
  </si>
  <si>
    <t>mobi.mangatoon.comics.aphone</t>
  </si>
  <si>
    <t>https://play.google.com/store/apps/details?id=mobi.mangatoon.comics.aphone&amp;hl=en&amp;gl=us</t>
  </si>
  <si>
    <t>MangaToon - Manga Reader</t>
  </si>
  <si>
    <t>MangaToon is a free app for reading comics, manhua, manhwa &amp; manga. All the comics are colorful. Different comics in Action, Romance, Boys' love, Yaoi, Comedy, Horror and more, are updated daily.\nMangaToon has millions of captivating stories for story readers all over the world. You can find mangas and stories in more than ten languages, including English, Spanish, Portuguese, Indonesian, and Vietnamese. You can switch to other languages on the App's settings page.\n[MangaToon Features]\n► The hottest comics updated daily. Read dozens of HD comics such as romance, action comics, BL manga, etc. All the comics are updated regularly. Some comics are even updated every day. That means 7 chapters a week. Some Korean comics can be read on MangaToon now.\n► Free Comics Release every week. New comics will be released every week. We provide free comics. Subscribe to your favorite comics and you will never miss an update. Most comics are free and MangaToon also provides pay-per-view comics.\n► You can download your favorite comics and read them offline.\n► We optimized the manga reader for mobile phones. You can scroll smoothly for an uninterrupted reading experience.\n►MangaToon is a global app that allows you to read the latest chapters of Japanese manga, Korean manga and other comics, manhwa, and manhua in sync with the local progress of the originals!\nWhether you like One Piece, Naruto, Conan, Tales of Demons and Gods, or other classic Japanese or Korean comics, you can find your favorite comics or find like-minded people on MangaToon.\n► You can read comics in English, Bahasa Indonesia, Vietnamese, Spanish, Thai, Portuguese, French and Arabic now. MangaToon will support more languages for comic lovers in the near future.\n►Read or create story/ chat story/ post story\nIn MangaToon, you can enjoy the sense of achievement as an author and experience free writing. MangaToon offers writing tips and writing academy to help you write better content.\n► Write your own stories in MangaToon and share with millions of readers. We will choose the most popular novels to be converted into comics.You can even create and read engaging chat stories in your phones, get more fans!\nOne comic one world. MangaToon, help you step into a different world!\nTips: If you want to read comics in other languages, please re-select the language in Settings. English, Indonesian, Vietnamese, Spanish, Thai, Portuguese, French and Arabic are supported now.\nFacebook: ​https://www.facebook.com/MangaToonEN/\nContact us by Email: support@mangatoon.mobi</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</si>
  <si>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"full network access",
    "type": "Other"
  },
  {
    "permission": "run at startup",
    "type": "Other"
  },
  {
    "permission": "draw over other apps",
    "type": "Other"
  },
  {
    "permission": "control vibration",
    "type": "Other"
  },
  {
    "permission": "prevent device from sleeping",
    "type": "Other"
  },
  {
    "permission": "install shortcuts",
    "type": "Other"
  }
]</t>
  </si>
  <si>
    <t>{
  "sharedData": [],
  "collectedData": [
    {
      "data": "Purchase history",
      "optional": true,
      "purpose": "App functionality",
      "type": "Financial info"
    },
    {
      "data": "Name",
      "optional": true,
      "purpose": "App functionality, Account management",
      "type": "Personal info"
    },
    {
      "data": "Email address",
      "optional": true,
      "purpose": "App functionality, Account management",
      "type": "Personal info"
    },
    {
      "data": "User IDs",
      "optional": false,
      "purpose": "Analytics, Advertising or marketing",
      "type": "Personal info"
    },
    {
      "data": "Files and docs",
      "optional": false,
      "purpose": "App functionality, Analytics",
      "type": "Files and docs"
    },
    {
      "data": "Voice or sound recordings",
      "optional": true,
      "purpose": "App functionality",
      "type": "Audio"
    },
    {
      "data": "Music files",
      "optional": true,
      "purpose": "App functionality",
      "type": "Audio"
    },
    {
      "data": "Other audio files",
      "optional": true,
      "purpose": "App functionality",
      "type": "Audio"
    },
    {
      "data": "Photos",
      "optional": true,
      "purpose": "App functionality, Account management",
      "type": "Photos and videos"
    },
    {
      "data": "Videos",
      "optional": true,
      "purpose": "App functionality",
      "type": "Photos and videos"
    },
    {
      "data": "Other in-app messages",
      "optional": false,
      "purpose": "App functionality",
      "type": "Messages"
    },
    {
      "data": "App interactions",
      "optional": false,
      "purpose": "Analytics, Advertising or marketing",
      "type": "App activity"
    },
    {
      "data": "In-app search history",
      "optional": false,
      "purpose": "App functionality, Advertising or marketing, Personalization",
      "type": "App activity"
    },
    {
      "data": "Installed apps",
      "optional": false,
      "purpose": "App functionality, Account management",
      "type": "App activity"
    },
    {
      "data": "Device or other IDs",
      "optional": false,
      "purpose": "Advertising or marketing, Personalization",
      "type": "Device or other IDs"
    },
    {
      "data": "Approximate location",
      "optional": true,
      "purpose": "App functionality",
      "type": "Location"
    },
    {
      "data": "Precise location",
      "optional": true,
      "purpose": "App functionality",
      "type": "Location"
    },
    {
      "data": "Crash logs",
      "optional": false,
      "purpose": "Analytics",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"https://mangatoon.mobi/privacy/en?_app_id=1"
}</t>
  </si>
  <si>
    <t>https://mangatoon.mobi/privacy/en?_app_id=1</t>
  </si>
  <si>
    <t>https://play.google.com/store/apps/details?id=com.mangamo.app&amp;hl=en&amp;gl=us</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</si>
  <si>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"view network connections",
    "type": "Other"
  },
  {
    "permission": "full network access",
    "type": "Other"
  },
  {
    "permission": "run at startup",
    "type": "Other"
  },
  {
    "permission": "draw over other apps",
    "type": "Other"
  },
  {
    "permission": "control vibration",
    "type": "Other"
  },
  {
    "permission": "prevent device from sleeping",
    "type": "Other"
  },
  {
    "permission": "read Google service configuration",
    "type": "Other"
  }
]</t>
  </si>
  <si>
    <t>{
  "sharedData": [
    {
      "data": "Crash logs",
      "optional": false,
      "purpose": "Analytics",
      "type": "App info and performance"
    },
    {
      "data": "Other app performance data",
      "optional": false,
      "purpose": "Analytics",
      "type": "App info and performance"
    }
  ],
  "collectedData": [
    {
      "data": "Name",
      "optional": true,
      "purpose": "Developer communications, Personalization",
      "type": "Personal info"
    },
    {
      "data": "Email address",
      "optional": true,
      "purpose": "App functionality, Analytics, Advertising or marketing, Fraud prevention, security, and compliance, Account management",
      "type": "Personal info"
    },
    {
      "data": "User IDs",
      "optional": false,
      "purpose": "App functionality, Fraud prevention, security, and compliance, Account management",
      "type": "Personal info"
    },
    {
      "data": "Device or other IDs",
      "optional": false,
      "purpose": "Analytics, Fraud prevention, security, and compliance",
      "type": "Device or other IDs"
    },
    {
      "data": "Crash logs",
      "optional": true,
      "purpose": "Analytics",
      "type": "App info and performance"
    },
    {
      "data": "Diagnostics",
      "optional": true,
      "purpose": "Analytics",
      "type": "App info and performance"
    },
    {
      "data": "Other app performance data",
      "optional": true,
      "purpose": "Analytics",
      "type": "App info and performance"
    },
    {
      "data": "App interactions",
      "optional": true,
      "purpose": "Analytics",
      "type": "App activity"
    },
    {
      "data": "In-app search history",
      "optional": true,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"https://www.mangamo.com/privacy-policy"
}</t>
  </si>
  <si>
    <t>https://www.mangamo.com/privacy-policy</t>
  </si>
  <si>
    <t>https://play.google.com/store/apps/details?id=com.qianfan.aihomework&amp;hl=en&amp;gl=us</t>
  </si>
  <si>
    <t>[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"read phone status and identity",
    "type": "Device ID &amp; call information"
  },
  {
    "permission": "view network connections",
    "type": "Other"
  },
  {
    "permission": "send sticky broadcast",
    "type": "Other"
  },
  {
    "permission": "change network connectivity",
    "type": "Other"
  },
  {
    "permission": "connect and disconnect from Wi-Fi",
    "type": "Other"
  },
  {
    "permission": "control flashlight",
    "type": "Other"
  },
  {
    "permission": "full network access",
    "type": "Other"
  },
  {
    "permission": "run at startup",
    "type": "Other"
  },
  {
    "permission": "draw over other apps",
    "type": "Other"
  },
  {
    "permission": "use accounts on the device",
    "type": "Other"
  },
  {
    "permission": "control vibration",
    "type": "Other"
  },
  {
    "permission": "prevent device from sleeping",
    "type": "Other"
  }
]</t>
  </si>
  <si>
    <t>{
  "sharedData": [
    {
      "data": "Approximate location",
      "optional": false,
      "purpose": "Analytics",
      "type": "Location"
    }
  ],
  "collectedData": [
    {
      "data": "Photos",
      "optional": false,
      "purpose": "App functionality",
      "type": "Photos and videos"
    },
    {
      "data": "Device or other IDs",
      "optional": false,
      "purpose": "App functionality, Analytics",
      "type": "Device or other IDs"
    },
    {
      "data": "Files and docs",
      "optional": false,
      "purpose": "App functionality",
      "type": "Files and docs"
    },
    {
      "data": "Approximate location",
      "optional": false,
      "purpose": "Analytics",
      "type": "Location"
    },
    {
      "data": "Precise location",
      "optional": true,
      "purpose": "App functionality",
      "type": "Location"
    },
    {
      "data": "Name",
      "optional": false,
      "purpose": "App functionality",
      "type": "Personal info"
    },
    {
      "data": "Email address",
      "optional": false,
      "purpose": "Developer communications",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"https://www.questionai.com/privacy-policy"
}</t>
  </si>
  <si>
    <t>https://www.questionai.com/privacy-policy</t>
  </si>
  <si>
    <t>com.babbel.mobile.android.en</t>
  </si>
  <si>
    <t>https://play.google.com/store/apps/details?id=com.babbel.mobile.android.en&amp;hl=en&amp;gl=us</t>
  </si>
  <si>
    <t>Babbel - Learn Languages</t>
  </si>
  <si>
    <t>Millions of people learn languages with Babbel — the app built by language learning experts. Our short, interactive lessons rethink old-school language education to get you speaking a new language with confidence.\nLEARN SPANISH OR 13 OTHER LANGUAGES IN 15 MIN/DAY\nWe're not just a Spanish learning app! Want to learn French, learn Italian or speak German like a local? You can learn:\nSpanish 🇪🇸🇲🇽 | French 🇫🇷 | Italian 🇮🇹 | German 🇩🇪 | Portuguese 🇧🇷 | Russian 🇷🇺 | Polish 🇵🇱 | \nTurkish 🇹🇷 | Norwegian 🇳🇴 | Danish 🇩🇰 | Swedish 🇸🇪 | Dutch 🇳🇱 | Indonesian 🇮🇩 | English 🇬🇧🇺🇸\nBabbel is great for beginners but even experienced language learners have proven to advance their conversation skills!*\n======\nBABBEL WORKS!\n★ Effectiveness backed by researchers at Yale University:\n100% of study participants improved their oral proficiency in 3 months*\n&lt;i&gt;*Based on a study conducted with Babbel users learning Spanish. Available at http://bit.ly/BabbelYale.&lt;/i&gt;\n★ After 10 hours with Babbel, Michigan State University researchers found:\n96% of learners saw better test scores on grammar and vocabulary**\n&lt;i&gt;**Based on a study conducted with Babbel users learning Spanish. Available: http://bit.ly/BabbelMSU.&lt;/i&gt;\n★ PCMagazine says the Babbel language app “exceeds expectations” \n======\nBabbel is the best language-learning app.\nOur language learning experts build every course tailored to your native language. So whether you want to learn Spanish, learn Italian or learn French — or even German, Portuguese, Russian, Polish, Turkish, Norwegian, Danish, Swedish, Dutch, Indonesian or English — you’ll learn quickly and effectively.\nBITE-SIZE, INTERACTIVE LESSONS - Easily fit language learning into your busy schedule with lessons that take only 10-15 minutes to complete (some Spanish lessons are even shorter).\nLANGUAGES FOR ANY SITUATION - Find language lessons for travel, work, everyday life and much, much more\nLISTEN, SPEAK, READ, WRITE - Practice all the elements of language learning and start speaking real-life conversations \nIMPROVE YOUR PRONUNCIATION - Babbel’s speech recognition technology helps you sound like a native speaker\nREMEMBER WHAT YOU LEARN -  Use the review feature so the previous lessons stick, and understand grammar (including Spanish conjugation)\nLEARN LANGUAGES IN CONTEXT - Enhance your language learning with tips &amp; tricks that guide you throughout lessons\nOVER 6,000 LANGUAGE COURSES - Learn Spanish and 13 other languages with in-depth content, including more than 60,000 language lessons\nWith Babbel, you’ll be on your way to mastering the ultimate goal of language learning — having real-life conversations with confidence. Whether you need a Spanish learning app or a French learning app, you’ve always wanted to learn Italian, you’re looking to dive into German language learning or improve your English, Babbel is the choice of millions of people looking to enhance their language education.\nMake learning a habit. Go beyond language 101 and you'll learn a language you can use to talk in real-life situations.\n=====\nSubscriptions:\nYou’ll need a subscription to use Babbel fully. Your subscription will be renewed unless auto-renew is turned off at least 24 hours before the end of the current payment period.\nDOWNLOAD BABBEL AND TRY FOR FREE – Your first lesson is on us. Babbel is completely ad-free.\nPrivacy policy: https://about.babbel.com/en/privacy/\nTerms of use: https://about.babbel.com/en/terms/\nNot a native speaker but want to talk just like one? Download Babbel and improve your German language learning, learn English or discover how to speak Spanish. Take your language education to new levels — whether you want to learn French, Italian, Mexican Spanish, German or any of the 14 languages we offer!\nContact us:\nQuestions, comments or feedback about language learning with Babbel? Email us at support-mobile@babbel.com.</t>
  </si>
  <si>
    <t>[
  {
    "permission": "read the contents of your USB storage",
    "type": "Photos/Media/Files"
  },
  {
    "permission": "read the contents of your USB storage",
    "type": "Storage"
  },
  {
    "permission": "record audio",
    "type": "Microphone"
  },
  {
    "permission": "view Wi-Fi connections",
    "type": "Wi-Fi connection information"
  },
  {
    "permission": "view network connections",
    "type": "Other"
  },
  {
    "permission": "full network access",
    "type": "Other"
  },
  {
    "permission": "run at startup",
    "type": "Other"
  },
  {
    "permission": "prevent device from sleeping",
    "type": "Other"
  }
]</t>
  </si>
  <si>
    <t>{
  "sharedData": [],
  "collectedData": [
    {
      "data": "Purchase history",
      "optional": false,
      "purpose": "Analytics, Developer communications, Advertising or marketing, Fraud prevention, security, and compliance",
      "type": "Financial info"
    },
    {
      "data": "Name",
      "optional": false,
      "purpose": "App functionality, Developer communications, Advertising or marketing, Personalization,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Analytics, Developer communications, Advertising or marketing, Fraud prevention, security, and compliance, Account management",
      "type": "Personal info"
    },
    {
      "data": "Other info",
      "optional": false,
      "purpose": "Analytics, Advertising or marketing",
      "type": "Personal info"
    },
    {
      "data": "Other actions",
      "optional": false,
      "purpose": "App functionality, Analytics, Developer communications, Advertising or marketing, Fraud prevention, security, and compliance, Personalization, Account management",
      "type": "App activity"
    },
    {
      "data": "Crash logs",
      "optional": false,
      "purpose": "Analytics",
      "type": "App info and performance"
    },
    {
      "data": "Diagnostics",
      "optional": false,
      "purpose": "Analytics",
      "type": "App info and performance"
    },
    {
      "data": "Approximate location",
      "optional": false,
      "purpose": "Analytics, Developer communications, Advertising or marketing, Fraud prevention, security, and compliance, Account management",
      "type": "Location"
    },
    {
      "data": "Device or other IDs",
      "optional": false,
      "purpose": "Analytics, Advertising or marketing, Fraud prevention, security, and compliance",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"https://www.babbel.com/legal/privacy"
}</t>
  </si>
  <si>
    <t>https://www.babbel.com/legal/privacy</t>
  </si>
  <si>
    <t>air.com.flipline.papasfreezeriatogo</t>
  </si>
  <si>
    <t>https://play.google.com/store/apps/details?id=air.com.flipline.papasfreezeriatogo&amp;hl=en&amp;gl=us</t>
  </si>
  <si>
    <t>Build and serve sundaes on the go with this brand-new version of Papa's Freezeria, with gameplay and controls reimagined for Android phones!\nYou've just started a relaxing summer job at an oceanfront ice cream shop, but things get hectic when all of Papa Louie's customers arrive on the island!  You'll need to whip up delicious Freezer sundaes by pouring ice cream, adding mixables and syrups, blending sundaes, adding whipped cream and toppings, and don't forget the cherry on top for a perfect summertime treat!\nYou'll need to multitask between each area of the restaurant, with new controls designed to work just right in the palm of your hand.  Head to the Order Station to watch for customers waiting in the lobby.  Switch to the Build Station to combine ice cream and mixables for each sundae.  Jump to the Mix Station to mix sundaes until they're blended just right.  Hop to the Top Station to pour whipped cream and toppings before serving the sundae to your picky customers.  Each Station is a hands-on experience, where you'll need to drag, swipe, and tap your way through the sundae-building process.\nKeep your customers happy to earn points and level up.  As your level rises, you'll unlock new toppings for the shop, and new customers will start to visit the Freezeria!  A well-crafted sundae also earns you tips, which you can spend on upgrades and decorations for the lobby!\n** NEW FOR PAPA'S FREEZERIA TO GO**\nPapa's Freezeria To Go is redesigned and reimagined for smaller screens, so your fingers won't get in the way of the action!\nCONTROL WITH YOUR THUMBS - You'll switch stations using buttons in the corners of the screen, perfect for your thumbs.  You can also use buttons in the top corners to quickly switch Order Tickets, and you can view all of your Order Tickets in a zoomed-in mode for easy reading.\nBUILD STATION - We've completely redesigned the Build Station for smaller screens, so you can quickly and easily pour ice cream and mixables like a master!  The Pour Button and Bonus Meter are moved to the side and sized just right for your thumb, so you can watch the meter and tap at the right time without any fingers blocking your view.  When it's time to choose a mixable or a syrup, the entire screen is filled with large buttons so you can easily tap the correct item.\nMIX STATION - We've fine-tuned the Mix Station upgrades to work even better on small touch screens.  Once you purchase the Blend Alarm upgrades, you can drag these large alarms and snap them onto any blender.  Booster Buttons are also large and easy to press, and you can even use multi-touch to boost multiple blenders at once!\nTOP STATION - We've brought back the Topping Bin carousel from "Papa's Burgeria To Go!", which lets you top sundaes in a brand-new way!  Swipe the carousel of Topping Bins to choose the item you want to use, then grab the sundae cup to start pouring toppings evenly across the sundae.  You can also tap a button to switch to placeable items like cherries and cookies.  And with full multi-touch support, you can keep one finger sliding the bins and another tapping on the cup below, so you'll have those sundaes finished in no time!\nNEW INGREDIENTS - We've added a ton of new ingredients that can't be found in the classic or HD versions of the game, including mixables, syrups, whipped cream flavors, and other toppings that you'll unlock as you play the game.  There's over 70 unique ingredients for you to discover!\n\n**GAME FEATURES**\n- Hands-on ice cream shop in the Papa Louie universe\n- All new controls and gameplay designed for smaller screens\n- Multi-task between building, mixing, and topping\n- Shop to buy upgrades using your in-game tips\n- 85 customers to unlock with unique orders\n- Challenging Closers and Food Critic\n- 120 in-game achievements to earn\n**NOTE FOR TABLET USERS**\nPapa's Freezeria To Go is designed especially for smaller screens.  If you're looking for large-screen gameplay, check out "Papa's Freezeria HD" for tablets!</t>
  </si>
  <si>
    <t>[{"name":"Simulation","id":"GAME_SIMULATION"},{"name":"Management","id":null},{"name":"Restaurant","id":null},{"name":"Casual","id":"GAME_CASUAL"},{"name":"Single player","id":null},{"name":"Stylized","id":null},{"name":"Offline","id":null}]</t>
  </si>
  <si>
    <t>[
  {
    "permission": "full network access",
    "type": "Other"
  }
]</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</si>
  <si>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"http://www.flipline.com/privacy.html"
}</t>
  </si>
  <si>
    <t>http://www.flipline.com/privacy.html</t>
  </si>
  <si>
    <t>https://play.google.com/store/apps/details?id=com.EvilTortillaGamesInc.WhosYourDaddy&amp;hl=en&amp;gl=us</t>
  </si>
  <si>
    <t>[{"name":"Casual","id":"GAME_CASUAL"}]</t>
  </si>
  <si>
    <t>[
  {
    "permission": "view network connections",
    "type": "Other"
  },
  {
    "permission": "full network access",
    "type": "Other"
  },
  {
    "permission": "control vibration",
    "type": "Other"
  }
]</t>
  </si>
  <si>
    <t>{
  "sharedData": [],
  "collectedData": [],
  "securityPractices": [],
  "privacyPolicyUrl": "https://eviltortillagames.com/terms-of-service"
}</t>
  </si>
  <si>
    <t>https://eviltortillagames.com/terms-of-service</t>
  </si>
  <si>
    <t>com.watchfacestudio.vs044</t>
  </si>
  <si>
    <t>https://play.google.com/store/apps/details?id=com.watchfacestudio.vs044&amp;hl=en&amp;gl=us</t>
  </si>
  <si>
    <t>Floral &amp; Flower Power VS44</t>
  </si>
  <si>
    <t>Digital Bold Cute Modern Minimal Design with Time, Date, Day, Steps (Fitness &amp; Health Parameter), Battery Level, AM/ PM or 24h Bold Digital Clean Display. You May Select Text in Red, Blue, Green, Orange &amp; Gray / White Color. Other Elements use Mostly White and Gray Colors. You may Find the Main Motive in the Top Part of The Watchface. This Watch Face is Simple &amp; Easy to Read yet Strong and Clear. It is Suitable for Woman and Man. Please, Download It and Make You Happy. Wear OS Watch Face.\nPlease enjoy this premium watch face. It was designed with the focus on good readability supporting you with all important information during your busy day.\nIt contains time, date, day, steps (your fitness progress). VIENNA STUDIOS produced so far more than 4K Watch Faces at different platforms. All the gained expertise is flown into this watchface.\nMoreover, we do expand your experience with the possibility to vote for your favorite watch face and get watch faces for free as well. Please, enjoy the following app as an extension of your VIENNA STUDIOS experience.\nFREE PREMIUM Watch Faces\n➡️ https://play.google.com/store/apps/details?id=com.watchface.arena\n★ Free Premium Watch Faces\n★ Voting\n★ Fun\n✅ Samsung Watch 4, 5 &amp; 6 Series, Pixel Watch, etc. (WearOS 3+)\n⛔️ Older Samsung Watch 3, Gear S2 &amp; Gear S3 (TizenOS)\nVIENNA STUDIOS Group\n→ 8M+ Downloads\n→ 4K+ Premium Watch Faces\n→ 3 International Awards\nhttps://www.viennastudios.com/\nhttps://www.facebook.com/viennastudios/</t>
  </si>
  <si>
    <t>[
  {
    "permission": "control vibration",
    "type": "Other"
  },
  {
    "permission": "prevent device from sleeping",
    "type": "Other"
  }
]</t>
  </si>
  <si>
    <t>{
  "sharedData": [],
  "collectedData": [],
  "securityPractices": [],
  "privacyPolicyUrl": "https://www.viennastudios.com/privacy-policy/"
}</t>
  </si>
  <si>
    <t>https://www.viennastudios.com/privacy-policy/</t>
  </si>
  <si>
    <t>https://play.google.com/store/apps/details?id=com.squareenixmontreal.hitmansniperandroid&amp;hl=en&amp;gl=us</t>
  </si>
  <si>
    <t>[{"name":"Action","id":"GAME_ACTION"},{"name":"Shooter","id":null},{"name":"Sniper","id":null},{"name":"Casual","id":"GAME_CASUAL"},{"name":"Stylized","id":null}]</t>
  </si>
  <si>
    <t>Mature 17+</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</si>
  <si>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"use accounts on the device",
    "type": "Other"
  },
  {
    "permission": "control vibration",
    "type": "Other"
  },
  {
    "permission": "prevent device from sleeping",
    "type": "Other"
  },
  {
    "permission": "Google Play license check",
    "type": "Other"
  }
]</t>
  </si>
  <si>
    <t>{
  "sharedData": [
    {
      "data": "User IDs",
      "optional": false,
      "purpose": "Analytics, Fraud prevention, security, and compliance",
      "type": "Personal info"
    },
    {
      "data": "Purchase history",
      "optional": false,
      "purpose": "Analytics, Fraud prevention, security, and compliance",
      "type": "Financial info"
    },
    {
      "data": "App interactions",
      "optional": false,
      "purpose": "Analytics",
      "type": "App activity"
    },
    {
      "data": "Installed apps",
      "optional": false,
      "purpose": "Analytics, Advertising or marketing",
      "type": "App activity"
    },
    {
      "data": "Device or other IDs",
      "optional": false,
      "purpose": "Analytics, Fraud prevention, security, and compliance",
      "type": "Device or other IDs"
    },
    {
      "data": "Approximate location",
      "optional": false,
      "purpose": "Analytics",
      "type": "Location"
    },
    {
      "data": "Crash logs",
      "optional": false,
      "purpose": "Analytics",
      "type": "App info and performance"
    },
    {
      "data": "Diagnostics",
      "optional": false,
      "purpose": "Analytics",
      "type": "App info and performance"
    },
    {
      "data": "Other app performance data",
      "optional": false,
      "purpose": "Analytics",
      "type": "App info and performance"
    }
  ],
  "collectedData": [
    {
      "data": "User IDs",
      "optional": false,
      "purpose": "App functionality, Analytics, Fraud prevention, security, and compliance",
      "type": "Personal info"
    },
    {
      "data": "Purchase history",
      "optional": false,
      "purpose": "Analytics, Fraud prevention, security, and compliance",
      "type": "Financial info"
    },
    {
      "data": "App interactions",
      "optional": false,
      "purpose": "Analytics",
      "type": "App activity"
    },
    {
      "data": "Device or other IDs",
      "optional": false,
      "purpose": "App functionality, Analytics, Fraud prevention, security, and compliance, Account management",
      "type": "Device or other IDs"
    },
    {
      "data": "Crash logs",
      "optional": false,
      "purpose": "Analytics",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"https://cdeentertainment.com/en/general-privacy-notice/"
}</t>
  </si>
  <si>
    <t>https://cdeentertainment.com/en/general-privacy-notice/</t>
  </si>
  <si>
    <t>com.tocaboca.tocalifeworld</t>
  </si>
  <si>
    <t>https://play.google.com/store/apps/details?id=com.tocaboca.tocalifeworld&amp;hl=en&amp;gl=us</t>
  </si>
  <si>
    <t>Toca Boca World</t>
  </si>
  <si>
    <t>Toca Boca World is a game with endless possibilities, where you can tell stories and decorate a whole world and fill it with characters you collect and create!\nWhat will you do first - design your dream house, spend a day at the beach with friends or direct your own sitcom? Decorate a restaurant or play that you’re running a dog daycare center? \nExpress yourself, play with your characters and designs, tell stories and explore a world of fun with gifts every Friday!\nYou'll love Toca Boca World because you can:\n• Download the app and start playing right away\n• Tell your stories your way\n• Use the Home Designer tool to design &amp; decorate your own houses\n• Create and design your own characters with Character Creator\n• Get exciting gifts every Friday\n• Engage in Roleplay\n• Explore and play across new locations\n• Unlock hundreds of secrets\n• Create, design and play in endless ways on a secure platform \nCreate your own characters, homes and stories!\nToca Boca World is the perfect game when looking to explore, be creative, express yourself or simply want to enjoy a quiet moment playing, creating characters, telling stories and relaxing in your own world.\nWeekly gifts!\nEvery Friday, players can claim gifts at the Post Office. We also have annual Gift Bonanzas when we re-release previous years’ gifts!\n11 locations &amp; 40+ characters included in the game download\nStart discovering your world by visiting the hair salon, shopping mall, food court, and your first apartment in Bop City! Play out your own stories with your characters, unlock secrets, decorate, design and create!\nThe home designer &amp; character creator tools\nThe Home Designer and Character Creator tools are included in the game download! Use them to create and design your own interiors, characters, and outfits!\nGet new locations, houses, furniture, pets and more!\nChecked out all the included houses and furniture and want to explore more? Our in-app shop is constantly updated and contains 100+ additional locations, 500+ pets and 600+ new characters available for purchase. \nA safe and secure platform\nToca Boca World is a single player kids’ game where you can be free to explore, create and play.\nAbout Us:\nAt Toca Boca, we believe in the power of play. Our fun and award-winning apps and kids’ games have been downloaded more than 849 million times in 215 countries. Go to tocaboca.com to learn more about Toca Boca and our products.\nWe take privacy seriously. https://tocaboca.com/privacy\nToca Boca World can be downloaded at no charge, with in-app purchases available.</t>
  </si>
  <si>
    <t>[{"name":"Simulation","id":"GAME_SIMULATION"},{"name":"Life","id":null},{"name":"Single player","id":null},{"name":"Stylized","id":null},{"name":"Cartoon","id":null},{"name":"Offline","id":null}]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</si>
  <si>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"control vibration",
    "type": "Other"
  },
  {
    "permission": "prevent device from sleeping",
    "type": "Other"
  },
  {
    "permission": "Google Play license check",
    "type": "Other"
  }
]</t>
  </si>
  <si>
    <t>{
  "sharedData": [],
  "collectedData": [
    {
      "data": "App interactions",
      "optional": false,
      "purpose": "App functionality, Analytics, Advertising or marketing, Fraud prevention, security, and compliance",
      "type": "App activity"
    },
    {
      "data": "Crash logs",
      "optional": false,
      "purpose": "App functionality, Analytics, Fraud prevention, security, and compliance",
      "type": "App info and performance"
    },
    {
      "data": "Other app performance data",
      "optional": false,
      "purpose": "App functionality, Analytics, Fraud prevention, security, and compliance",
      "type": "App info and performance"
    },
    {
      "data": "User IDs",
      "optional": false,
      "purpose": "App functionality, Analytics, Advertising or marketing, Fraud prevention, security, and compliance",
      "type": "Personal info"
    },
    {
      "data": "Device or other IDs",
      "optional": false,
      "purpose": "App functionality, Analytics, Advertising or marketing, Fraud prevention, security, and compliance",
      "type": "Device or other IDs"
    },
    {
      "data": "Purchase history",
      "optional": false,
      "purpose": "App functionality, Analytics, Advertising or marketing, Fraud prevention, security, and compliance",
      "type": "Financial info"
    },
    {
      "data": "Approximate location",
      "optional": false,
      "purpose": "App functionality, Analytics, Advertising or marketing, Fraud prevention, security, and compliance",
      "type": "Location"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"http://tocaboca.com/privacy"
}</t>
  </si>
  <si>
    <t>com.google.android.apps.youtube.kids</t>
  </si>
  <si>
    <t>https://play.google.com/store/apps/details?id=com.google.android.apps.youtube.kids&amp;hl=en&amp;gl=us</t>
  </si>
  <si>
    <t>A video app made just for kids\nYouTube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youtube.com/kids\nA safer online experience for kids\nWe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families.\nCustomize your child’s experience with Parental Controls\nLimit screen time: Set a time limit for how long your kids can watch and help encourage their transition from watching to doing.\nKeep up with what they watch: Simply check the watch it again page and you’ll always know what they’ve watched and the newest interests they’re exploring.\nBlocking: Don’t like a video? Block the video or whole channel, and never see it again.\nFlagging: You can always alert us to inappropriate content by flagging a video for review. Flagged videos are reviewed 24 hours a day, seven days a week.\nCreate individual experiences as unique as your kids\nCreate up to eight kid profiles, each with their own viewing preferences, video recommendations, and settings. Choose from “Approved Content Only” mode or select an age category that fits your child, “Preschool”, “Younger”, or “Older”. \nSelect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kids.\nAll kinds of videos for all kinds of kids\nOur library is filled with family-friendly videos on all different topics, igniting your kids’ inner creativity and playfulness. It’s everything from their favorite shows and music to learning how to build a model volcano (or make slime ;-), and everything in between.\nOther important information:\nParental setup is needed to ensure the best experience possible for your kid.\nYour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t>
  </si>
  <si>
    <t>[{"name":"Entertainment","id":"ENTERTAINMENT"}]</t>
  </si>
  <si>
    <t>[
  {
    "permission": "find accounts on the device",
    "type": "Identity"
  },
  {
    "permission": "find accounts on the device",
    "type": "Contacts"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"measure app storage space",
    "type": "Other"
  },
  {
    "permission": "full network access",
    "type": "Other"
  },
  {
    "permission": "run at startup",
    "type": "Other"
  },
  {
    "permission": "draw over other apps",
    "type": "Other"
  },
  {
    "permission": "prevent device from sleeping",
    "type": "Other"
  },
  {
    "permission": "read Google service configuration",
    "type": "Other"
  }
]</t>
  </si>
  <si>
    <t>{
  "sharedData": [],
  "collectedData": [
    {
      "data": "Name",
      "optional": false,
      "purpose": "App functionality, Account management",
      "type": "Personal info"
    },
    {
      "data": "Email address",
      "optional": true,
      "purpose": "App functionality, Analytics, Developer communications, Advertising or marketing, Fraud prevention, security, and compliance, Account management",
      "type": "Personal info"
    },
    {
      "data": "User IDs",
      "optional": false,
      "purpose": "App functionality, Analytics, Account management",
      "type": "Personal info"
    },
    {
      "data": "Phone number",
      "optional": true,
      "purpose": "App functionality, Account management",
      "type": "Personal info"
    },
    {
      "data": "Other info",
      "optional": false,
      "purpose": "App functionality, Account management",
      "type": "Personal info"
    },
    {
      "data": "Device or other IDs",
      "optional": false,
      "purpose": "App functionality, Analytics, Fraud prevention, security, and compliance",
      "type": "Device or other IDs"
    },
    {
      "data": "App interactions",
      "optional": false,
      "purpose": "App functionality, Analytics, Advertising or marketing, Fraud prevention, security, and compliance",
      "type": "App activity"
    },
    {
      "data": "In-app search history",
      "optional": false,
      "purpose": "App functionality, Analytics, Personalization",
      "type": "App activity"
    },
    {
      "data": "Other actions",
      "optional": true,
      "purpose": "App functionality",
      "type": "App activity"
    },
    {
      "data": "Voice or sound recordings",
      "optional": true,
      "purpose": "App functionality",
      "type": "Audio"
    },
    {
      "data": "Crash logs",
      "optional": false,
      "purpose": "Analytics",
      "type": "App info and performance"
    },
    {
      "data": "Diagnostics",
      "optional": false,
      "purpose": "Analytics",
      "type": "App info and performance"
    },
    {
      "data": "Approximate location",
      "optional": false,
      "purpose": "App functionality, Analytics, Advertising or marketing, Fraud prevention, security, and compliance, Personalization",
      "type": "Location"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"practice": "Independent security review",
      "description": "This app has been independently validated against a global security standard. &lt;a href=\"https://appdefensealliance.dev/masa\" target=\"_blank\"&gt;See details&lt;/a&gt;"
    }
  ],
  "privacyPolicyUrl": "http://www.google.com/intl/en/policies/privacy/"
}</t>
  </si>
  <si>
    <t>http://www.google.com/intl/en/policies/privacy/</t>
  </si>
  <si>
    <t>com.ig.supermarket.manager.simulator</t>
  </si>
  <si>
    <t>https://play.google.com/store/apps/details?id=com.ig.supermarket.manager.simulator&amp;hl=en&amp;gl=us</t>
  </si>
  <si>
    <t>Manage Supermarket Simulator</t>
  </si>
  <si>
    <t>Run your own business by Supermarket Simulator!\nAt your supermarket simulator, stock up on a variety of goods, from chips and fries to meat, burgers, veggies, and fruit. Purchase these items affordably online and arrange them on shelves of your supermarket. Expand your store, enhancing its size and delivering top-notch service. Launch promotions and set competitive prices to ensure rapid sales. Manage both cash and card transactions while staying vigilant against potential theft. Consider implementing security measures to protect your supermarket from any would-be thieves. As time progresses, anticipate the need for renovations your store, such as repainting walls or installing new lighting and decor. All of this unfolds within the immersive world of a supermarket simulator boasting exceptional, lifelike 3D graphics. Have a blast, but stay financially secure as you strive for genuine success.\nStep into the shoes of a manager in the highly engaging supermarket simulation game, Supermarket Manager Simulator! Kickstart your entrepreneurial journey by founding your own store and gradually transforming it into the ultimate Supermarket. Rise to the challenge and become a renowned manager simulator, elevating your store to greatness.\nTo ensure that all products in your store are always available - Keep Inventory in Check to ensure your supermarket are consistently stocked. Place orders, negotiate prices, and stay updated on market trends to attract customers.\nPersonalize Your Supermarket: Tailor your supermarket's appearance to your liking, selecting themes, colors, and decorations that reflect your unique style.\nTo grow your supermarket rapidly, let's diversify Your Product Range by unlocking new items, activities, and services to cater to even the most discerning customers.\nPrioritize Customer Satisfaction: Stay attuned to your customers' needs and address their feedback promptly. Uphold high service standards to cultivate a loyal customer base. Therefore, your supermarket will more and  more successful.\nSupermarket Manager Simulator is not just a game - it is a challenge that help you test your management and strategy skills.</t>
  </si>
  <si>
    <t>[
  {
    "permission": "view Wi-Fi connections",
    "type": "Wi-Fi connection information"
  },
  {
    "permission": "view network connections",
    "type": "Other"
  },
  {
    "permission": "full network access",
    "type": "Other"
  },
  {
    "permission": "prevent device from sleeping",
    "type": "Other"
  }
]</t>
  </si>
  <si>
    <t>{
  "sharedData": [
    {
      "data": "Approximate location",
      "optional": false,
      "purpose": "Analytics, Advertising or marketing, Fraud prevention, security, and compliance",
      "type": "Location"
    },
    {
      "data": "Device or other IDs",
      "optional": false,
      "purpose": "Analytics, Advertising or marketing, Fraud prevention, security, and compliance",
      "type": "Device or other IDs"
    }
  ],
  "collectedData": [],
  "securityPractices": [
    {
      "practice": "Data is encrypted in transit",
      "description": "Your data is transferred over a secure connection"
    }
  ],
  "privacyPolicyUrl": "http://dinoteam.net/policy.html"
}</t>
  </si>
  <si>
    <t>http://dinoteam.net/policy.html</t>
  </si>
  <si>
    <t>com.bonnie.trafficescape</t>
  </si>
  <si>
    <t>https://play.google.com/store/apps/details?id=com.bonnie.trafficescape&amp;hl=en&amp;gl=us</t>
  </si>
  <si>
    <t>Traffic Escape!</t>
  </si>
  <si>
    <t>Traffic Escape is a fun and addictive 3D puzzle game. Tap to move cars but be careful, don’t crash! Ready for a brain-teasing puzzle challenge on the open road? Look no further than Traffic Escape! Unleash your strategic thinking as you navigate through a gridlocked world of traffic and seek your way to freedom!</t>
  </si>
  <si>
    <t>[{"name":"Puzzle","id":"GAME_PUZZLE"},{"name":"Logic","id":null},{"name":"Casual","id":"GAME_CASUAL"},{"name":"Single player","id":null},{"name":"Stylized","id":null}]</t>
  </si>
  <si>
    <t>[
  {
    "permission": "view Wi-Fi connections",
    "type": "Wi-Fi connection information"
  },
  {
    "permission": "view network connections",
    "type": "Other"
  },
  {
    "permission": "full network access",
    "type": "Other"
  },
  {
    "permission": "control vibration",
    "type": "Other"
  },
  {
    "permission": "prevent device from sleeping",
    "type": "Other"
  }
]</t>
  </si>
  <si>
    <t>{
  "sharedData": [
    {
      "data": "App interactions",
      "optional": false,
      "purpose": "App functionality, Analytics, Advertising or marketing",
      "type": "App activity"
    },
    {
      "data": "Other user-generated content",
      "optional": false,
      "purpose": "App functionality, Analytics",
      "type": "App activity"
    },
    {
      "data": "Other actions",
      "optional": false,
      "purpose": "Analytics, Advertising or marketing",
      "type": "App activity"
    },
    {
      "data": "Purchase history",
      "optional": false,
      "purpose": "Analytics, Advertising or marketing",
      "type": "Financial info"
    },
    {
      "data": "Crash logs",
      "optional": false,
      "purpose": "Analytics",
      "type": "App info and performance"
    },
    {
      "data": "Diagnostics",
      "optional": false,
      "purpose": "Analytics",
      "type": "App info and performance"
    },
    {
      "data": "Other app performance data",
      "optional": false,
      "purpose": "Analytics",
      "type": "App info and performance"
    },
    {
      "data": "User IDs",
      "optional": false,
      "purpose": "App functionality, Analytics, Advertising or marketing",
      "type": "Personal info"
    },
    {
      "data": "Device or other IDs",
      "optional": false,
      "purpose": "Analytics",
      "type": "Device or other IDs"
    },
    {
      "data": "Approximate location",
      "optional": false,
      "purpose": "Analytics, Advertising or marketing",
      "type": "Location"
    }
  ],
  "collectedData": [
    {
      "data": "App interactions",
      "optional": false,
      "purpose": "App functionality, Analytics, Advertising or marketing",
      "type": "App activity"
    },
    {
      "data": "Other user-generated content",
      "optional": false,
      "purpose": "App functionality, Analytics",
      "type": "App activity"
    },
    {
      "data": "Other actions",
      "optional": false,
      "purpose": "Analytics, Advertising or marketing",
      "type": "App activity"
    },
    {
      "data": "Purchase history",
      "optional": false,
      "purpose": "Analytics, Advertising or marketing",
      "type": "Financial info"
    },
    {
      "data": "User IDs",
      "optional": false,
      "purpose": "App functionality, Analytics, Advertising or marketing",
      "type": "Personal info"
    },
    {
      "data": "Approximate location",
      "optional": false,
      "purpose": "Analytics, Advertising or marketing",
      "type": "Location"
    }
  ],
  "securityPractices": [
    {
      "practice": "Data is encrypted in transit",
      "description": "Your data is transferred over a secure connection"
    }
  ],
  "privacyPolicyUrl": "https://fomo.gs/privacy.html"
}</t>
  </si>
  <si>
    <t>https://fomo.gs/privacy.html</t>
  </si>
  <si>
    <t>com.tocaboca.blocks</t>
  </si>
  <si>
    <t>https://play.google.com/store/apps/details?id=com.tocaboca.blocks&amp;hl=en&amp;gl=us</t>
  </si>
  <si>
    <t>Toca Blocks</t>
  </si>
  <si>
    <t>Toca Blocks is a unique world-building app that lets you create worlds, play in them and share them with friends. Where will your imagination take you?\nBUILD\nConstruct worlds and fill them with your own adventurous paths. Craft detailed obstacle courses, intricate race tracks or floating islands. Meet the characters and discover their unique abilities as you take them through your world.\nMAKE\nExplore the blocks’ attributes by merging blocks together to transform them into something else. Learn their characteristics — some are bouncy, some are sticky, some turn into beds, diamonds or other surprises! Combine blocks to change their color and pattern and give your design that magical feel. The more you learn about the blocks, the more inspiration for your creations you will find!\nSNAP, SHARE AND IMPORT\nSave and share all the great work you’ve put into your worlds. Use the camera function to snap a photo. Share unique Blocks codes with family and friends so they can import your world and explore it themselves! Or import your friends’ worlds and make them part of your own!\nFEATURES\n- Combine blocks to create new materials and patterns!\n- Build with 60+ quirky items\n- Create as many worlds as you want — there’s no limit!\n- Snap photos of your work and share their unique Blocks codes so friends and family can import your world.\n- Get codes from others and import their worlds into your own!\n- Meet the heroes and discover their superpowers.\n- Remove blocks with the eraser head.\n- Use the pencil tool to help you create many blocks in one go!\n- Open gameplay with no rules or stress\n- Kid-friendly interface\n- No thirdparty advertising\n\n***\nABOUT TOCA BOCA\nAt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tocaboca.com.\nPRIVACY POLICY\nPrivacy is an issue that we take very seriously. To learn more about how we work with these matters, please read our privacy policy: \nhttps://tocaboca.com/privacy-policy</t>
  </si>
  <si>
    <t>[{"name":"Action","id":"GAME_ACTION"},{"name":"Platformer","id":null},{"name":"Casual","id":"GAME_CASUAL"},{"name":"Stylized","id":null}]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</si>
  <si>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"prevent device from sleeping",
    "type": "Other"
  },
  {
    "permission": "Google Play license check",
    "type": "Other"
  }
]</t>
  </si>
  <si>
    <t>{
  "sharedData":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"Analytics",
      "type": "App activity"
    },
    {
      "data": "Approximate location",
      "optional": false,
      "purpose": "Analytics",
      "type": "Location"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"http://tocaboca.com/privacy/"
}</t>
  </si>
  <si>
    <t>http://tocaboca.com/privacy/</t>
  </si>
  <si>
    <t>edu.terc.zoombinis</t>
  </si>
  <si>
    <t>https://play.google.com/store/apps/details?id=edu.terc.zoombinis&amp;hl=en&amp;gl=us</t>
  </si>
  <si>
    <t>Zoombinis - Logic Puzzle Game</t>
  </si>
  <si>
    <t>Dive into the captivating universe of Zoombinis, an exciting blend of brain-teasing puzzles, thrilling adventures, and educational fun, tailor-made for kids and puzzle enthusiasts!\n🧩 Puzzle-Packed Adventure: \nJoin the Zoombinis on an epic journey filled with a variety of mind-bending logic puzzles and math challenges. Each puzzle is specifically designed to enhance math skills, offering both fun and education in equal measure.\n🎮 Math-Fueled Adventures: \nStep into thrilling math scenarios where adventure meets arithmetic! Navigate through Zoombini Isle and solve perplexing math mysteries. Master numbers and logic, enhancing your mathematical prowess with every challenge.\n🚀 Elevate Your Brainpower: \nZoombinis is more than just a game—it's a cerebral gym! Engage in everything from simple arithmetic to intricate logic puzzles, honing your analytical skills and gearing up for real-world math applications.\n🌈 Engaging Logic &amp; Math: \nExperience adventure gaming combined with the mental exercise of math and logic. Zoombinis’ puzzles offer discovery and learning, set in a world alive with vibrant visuals and captivating mathematical conundrums.\n🎓 Learn with Fun: \nZoombinis turns every logic puzzle and math challenge into an opportunity for intellectual growth. It's a platform carefully crafted to boost reasoning skills, making every puzzle a step in a rewarding educational journey.\n🌟 Personalized Adventure: Discover a brain game like no other. Zoombinis skillfully mixes stimulating brain exercises with exciting exploration, perfect for young minds and puzzle lovers.\nEmbark on a journey filled with logic puzzles, mathematical puzzles, and thrilling adventures. Download Zoombinis now and join a world where math, excitement, and fun merge, creating a rich experience for kids and puzzle lovers!</t>
  </si>
  <si>
    <t>[{"name":"Adventure","id":"GAME_ADVENTURE"},{"name":"Puzzle-adventure","id":null},{"name":"Casual","id":"GAME_CASUAL"},{"name":"Single player","id":null},{"name":"Stylized","id":null},{"name":"Offline","id":null}]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</si>
  <si>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"prevent device from sleeping",
    "type": "Other"
  }
]</t>
  </si>
  <si>
    <t>{
  "sharedData": [],
  "collectedData": [],
  "securityPractices": [],
  "privacyPolicyUrl": "http://zoombinisprivacy.terc.edu/"
}</t>
  </si>
  <si>
    <t>http://zoombinisprivacy.terc.edu/</t>
  </si>
  <si>
    <t>org.videolan.vlc</t>
  </si>
  <si>
    <t>https://play.google.com/store/apps/details?id=org.videolan.vlc&amp;hl=en&amp;gl=us</t>
  </si>
  <si>
    <t>VLC for Android</t>
  </si>
  <si>
    <t>VLC media player is a free and open source cross-platform multimedia player that plays most multimedia files as well as discs, devices, and network streaming protocols.\nThis is the port of VLC media player to the Android™ platform. VLC for Android can play any video and audio files, as well as network streams, network shares and drives, and DVD ISOs, like the desktop version of VLC.\nVLC for Android is a full audio player, with a complete database, an equalizer and filters, playing all weird audio formats.\nVLC is intended for everyone, is totally free, has no ads, no in-app-purchases, no spying and is developed by passionate volunteers. All the source code is available for free.\n\nFeatures\n––––––––\nVLC for Android™ plays most local video and audio files, as well as network streams (including adaptive streaming), DVD ISOs, like the desktop version of VLC. It also support disk shares.\nAll formats are supported, including MKV, MP4, AVI, MOV, Ogg, FLAC, TS, M2TS, Wv and AAC. All codecs are included with no separate downloads. It supports subtitles, Teletext and Closed Captions.\nVLC for Android has a media library for audio and video files, and allows to browse folders directly.\nVLC has support for multi-track audio and subtitles. It supports auto-rotation, aspect-ratio adjustments and gestures to control volume, brightness and seeking.\nIt also includes a widget for audio control, supports audio headsets control, cover art and a complete audio media library.\n\nPermissions\n––––––––––––\nVLC for Android needs access to those categories:\n• "Photos/Media/Files" to read your all media files :)\n• "Storage" to read your all media files on SD cards :)\n• "Other" to check network connections, change the volume, set the ringtone, run on Android TV and display the popup view, see below for details.\nPermission Details :\n• It needs "read the contents of your USB storage", in to order to read your media files on it.\n• It needs "modify or delete the contents of your USB storage", in order to allow deletion of files and store subtitles.\n• It needs "full network access", to open network and internet streams.\n• It needs "prevent phone from sleeping" in order to prevent... your phone from sleeping when watching a video.\n• It needs "change your audio settings", in order to change audio volume.\n• It needs "modify system settings", in order to allow you to change your audio ringtone.\n• It needs "view network connections" in order to monitor whether device is connected or not.\n• It needs "draw over other apps" to start the custom picture-in-picture widget.\n• It needs "control vibration" to give feedback on the controls.\n• It needs "run at startup" to set recommendations on Android TV launcher screen, only used on Android TV devices.\n• It needs "microphone" to provide voice search on Android TV devices, only asked on Android TV devices.</t>
  </si>
  <si>
    <t>[{"name":"Video Players &amp; Editors","id":"VIDEO_PLAYERS"}]</t>
  </si>
  <si>
    <t>[
  {
    "permission": "read sensitive log data",
    "type": "Device &amp; app history"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network connections",
    "type": "Other"
  },
  {
    "permission": "pair with Bluetooth devices",
    "type": "Other"
  },
  {
    "permission": "full network access",
    "type": "Other"
  },
  {
    "permission": "change your audio settings",
    "type": "Other"
  },
  {
    "permission": "run at startup",
    "type": "Other"
  },
  {
    "permission": "draw over other apps",
    "type": "Other"
  },
  {
    "permission": "control vibration",
    "type": "Other"
  },
  {
    "permission": "prevent device from sleeping",
    "type": "Other"
  },
  {
    "permission": "modify system settings",
    "type": "Other"
  }
]</t>
  </si>
  <si>
    <t>{
  "sharedData": [],
  "collectedData": [],
  "securityPractices": [],
  "privacyPolicyUrl": "https://www.videolan.org/vlc/privacy.html"
}</t>
  </si>
  <si>
    <t>https://www.videolan.org/vlc/privacy.html</t>
  </si>
  <si>
    <t>com.kiloo.subwaysurf</t>
  </si>
  <si>
    <t>https://play.google.com/store/apps/details?id=com.kiloo.subwaysurf&amp;hl=en&amp;gl=us</t>
  </si>
  <si>
    <t>DASH as fast as you can! \nDODGE the oncoming trains! \nHelp Jake, Tricky &amp; Fresh escape from the grumpy Inspector and his dog. \n★ Grind trains with your cool crew! \n★ Colorful and vivid HD graphics! \n★ Hoverboard Surfing! \n★ Paint powered jetpack! \n★ Lightning fast swipe acrobatics! \n★ Challenge and help your friends! \nJoin the most daring chase! \nA Universal App with HD optimized graphics.\nOriginally co-developed by SYBO and Kiloo.</t>
  </si>
  <si>
    <t>[{"name":"Action","id":"GAME_ACTION"},{"name":"Platformer","id":null},{"name":"Runner","id":null},{"name":"Arcade","id":"GAME_ARCADE"},{"name":"Single player","id":null},{"name":"Stylized","id":null},{"name":"Offline","id":null}]</t>
  </si>
  <si>
    <t>{
  "sharedData": [
    {
      "data": "Diagnostics",
      "optional": false,
      "purpose": "App functionality, Analytics",
      "type": "App info and performance"
    },
    {
      "data": "Approximate location",
      "optional": false,
      "purpose": "App functionality, Analytics, Advertising or marketing, Fraud prevention, security, and compliance",
      "type": "Location"
    },
    {
      "data": "User IDs",
      "optional": false,
      "purpose": "App functionality, Analytics, Advertising or marketing, Fraud prevention, security, and compliance",
      "type": "Personal info"
    },
    {
      "data": "App interactions",
      "optional": false,
      "purpose": "Analytics, Advertising or marketing, Fraud prevention, security, and compliance",
      "type": "App activity"
    },
    {
      "data": "Other actions",
      "optional": false,
      "purpose": "Analytics, Advertising or marketing, Fraud prevention, security, and compliance",
      "type": "App activity"
    },
    {
      "data": "Device or other IDs",
      "optional": false,
      "purpose": "App functionality, Analytics",
      "type": "Device or other IDs"
    },
    {
      "data": "Purchase history",
      "optional": false,
      "purpose": "Advertising or marketing",
      "type": "Financial info"
    }
  ],
  "collectedData": [
    {
      "data": "Crash logs",
      "optional": false,
      "purpose": "Analytics",
      "type": "App info and performance"
    },
    {
      "data": "Diagnostics",
      "optional": false,
      "purpose": "App functionality, Analytics",
      "type": "App info and performance"
    },
    {
      "data": "Other app performance data",
      "optional": false,
      "purpose": "Analytics",
      "type": "App info and performance"
    },
    {
      "data": "Approximate location",
      "optional": false,
      "purpose": "App functionality, Analytics, Advertising or marketing, Fraud prevention, security, and compliance",
      "type": "Location"
    },
    {
      "data": "User IDs",
      "optional": false,
      "purpose": "App functionality, Analytics, Advertising or marketing, Fraud prevention, security, and compliance",
      "type": "Personal info"
    },
    {
      "data": "App interactions",
      "optional": false,
      "purpose": "Analytics, Advertising or marketing, Fraud prevention, security, and compliance",
      "type": "App activity"
    },
    {
      "data": "Other actions",
      "optional": false,
      "purpose": "Analytics, Advertising or marketing, Fraud prevention, security, and compliance",
      "type": "App activity"
    },
    {
      "data": "Device or other IDs",
      "optional": false,
      "purpose": "Analytics",
      "type": "Device or other IDs"
    },
    {
      "data": "Purchase history",
      "optional": true,
      "purpose": "Advertising or marketing",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"https://sybogames.com/privacy-policy/"
}</t>
  </si>
  <si>
    <t>https://sybogames.com/privacy-policy/</t>
  </si>
  <si>
    <t>io.supercent.linkedcubic</t>
  </si>
  <si>
    <t>https://play.google.com/store/apps/details?id=io.supercent.linkedcubic&amp;hl=en&amp;gl=us</t>
  </si>
  <si>
    <t>Snake Clash!</t>
  </si>
  <si>
    <t>Welcome to the 2023 Best Game, Snake Clash – the ultimate snake battle survival game that takes slithering to a whole new level! Immerse yourself in this slithering adventure, where you start as a hungry snake and aim to become the biggest and strongest snake in the Snake Clash universe!\n\n🐍 Eat and Grow: \nEmbark on a thrilling journey of evolution as you devour other snakes whose levels are lower than yours. Maneuver through the snake-filled battleground, strategically manipulating your moves to outwit opponents and grow into an unstoppable force. The more you eat, the higher you climb in the food chain!\n\n🏆 Defeat Bosses at Each Stage: \nPrepare for epic showdowns! Confront powerful bosses at each stage, testing your skills and strategy. Can you manipulate your snake to defeat these formidable foes? Prove your mettle, conquer the boss battles, and ascend to new heights in the Snake Clash universe.\n\n🧩 Collect Skins and Customize: \nMake your snake stand out in the battlefield by collecting various skins. Personalize your slithering companion and showcase your style as you dominate the zone. With countless skin options, you can create a unique and eye-catching snake that reflects your personality.\n\n🌐 Multiplayer iO Game : \nChallenge your friends or face off against players from around the world in thrilling multiplayer mode. Experience the rush of battling it out to become the top snake in the arena. Join this fun addictive .io game\n\n📶 Play Anytime, Anywhere: \nNo wifi? No problem! Snake Clash offers the flexibility to play anytime, anywhere. Whether you're on a plane, commuting, or simply want to enjoy some snake action without an internet connection, Snake Clash is your go-to game for endless entertainment.\nSnake Clash brings together the classic snake experience with innovative features, making it a must-play for snake gamers alike! Join the Snake Clash revolution now and become the top snake in the slithering arena Manipulate, battle, and conquer your way to victory. Download for free and let the hungry chase begin!</t>
  </si>
  <si>
    <t>[{"name":"Action","id":"GAME_ACTION"},{"name":"IO game","id":null},{"name":"Casual","id":"GAME_CASUAL"},{"name":"Multiplayer","id":null},{"name":"Competitive multiplayer","id":null},{"name":"Single player","id":null},{"name":"Stylized","id":null},{"name":"Offline","id":null}]</t>
  </si>
  <si>
    <t>[
  {
    "permission": "view Wi-Fi connections",
    "type": "Wi-Fi connection information"
  },
  {
    "permission": "view network connections",
    "type": "Other"
  },
  {
    "permission": "full network access",
    "type": "Other"
  },
  {
    "permission": "control vibration",
    "type": "Other"
  },
  {
    "permission": "prevent device from sleeping",
    "type": "Other"
  },
  {
    "permission": "Google Play license check",
    "type": "Other"
  }
]</t>
  </si>
  <si>
    <t>{
  "sharedData": [
    {
      "data": "Crash logs",
      "optional": false,
      "purpose": "Analytics",
      "type": "App info and performance"
    },
    {
      "data": "Approximate location",
      "optional": false,
      "purpose": "Analytics, Advertising or marketing",
      "type": "Location"
    },
    {
      "data": "Device or other IDs",
      "optional": false,
      "purpose": "Analytics, Advertising or marketing",
      "type": "Device or other IDs"
    }
  ],
  "collectedData": [],
  "securityPractices": [
    {
      "practice": "Data isn’t encrypted",
      "description": "Your data isn’t transferred over a secure connection"
    }
  ],
  "privacyPolicyUrl": "https://corp.supercent.io/PrivacyPolicy"
}</t>
  </si>
  <si>
    <t>https://corp.supercent.io/PrivacyPolicy</t>
  </si>
  <si>
    <t>com.viz.wsj.android</t>
  </si>
  <si>
    <t>https://play.google.com/store/apps/details?id=com.viz.wsj.android&amp;hl=en&amp;gl=us</t>
  </si>
  <si>
    <t>Shonen Jump Manga &amp; Comics</t>
  </si>
  <si>
    <t>Your OFFICIAL source to read the world’s most popular manga, straight from Japan.\nALL YOUR FAVORITE SERIES IN ONE PLACE! My Hero Academia, Jujutsu Kaisen, One Piece, Chainsaw Man, Demon Slayer, One-Punch Man, Naruto, Bleach, Death Note, Dragon Ball, Boruto, Kaiju No. 8, JoJo's Bizarre Adventure, Spy x Family, and so much more!\nREAD MANGA FREE! New chapters weekly, with brand new series added regularly! Latest chapters are always free!\nSHONEN JUMP ON-THE-GO! Stream your favorite series anywhere, anytime on our advanced manga reader! Use landscape mode to view awe-inspiring 2-page spreads as they were drawn. Download to read offline! Create an account to sync your reading progress across any device and pick up where you left off! Light and dark modes available!\nMEMBERS GET MORE! Unlock the digital vault of 15,000+ manga chapters for ONLY $2.99/month (USD*)! Start your 7-day free trial today!\n“It’s the best deal in comics”–Engadget \nBUILD YOUR GRAPHIC NOVEL LIBRARY. Get into a new series or finish collecting your favorites. Read free previews of paid volumes before purchasing.\n*Prices may vary to reflect your local currency.\nQuestions? Comments? Please let us know at sjsupport@viz.com</t>
  </si>
  <si>
    <t>[
  {
    "permission": "retrieve running apps",
    "type": "Device &amp; app history"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"prevent device from sleeping",
    "type": "Other"
  },
  {
    "permission": "Google Play license check",
    "type": "Other"
  }
]</t>
  </si>
  <si>
    <t>{
  "sharedData": [],
  "collectedData": [
    {
      "data": "Device or other IDs",
      "optional": false,
      "purpose": "Analytics",
      "type": "Device or other IDs"
    },
    {
      "data": "Crash logs",
      "optional": false,
      "purpose": "Analytics",
      "type": "App info and performance"
    },
    {
      "data": "Diagnostics",
      "optional": false,
      "purpose": "Analytics",
      "type": "App info and performance"
    },
    {
      "data": "Other info",
      "optional": false,
      "purpose": "App functionality, Personalization, Account management",
      "type": "Personal info"
    },
    {
      "data": "App interactions",
      "optional": false,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"https://www.viz.com/privacy"
}</t>
  </si>
  <si>
    <t>https://www.viz.com/privacy</t>
  </si>
  <si>
    <t>com.LeagueofComicGeeks.app2</t>
  </si>
  <si>
    <t>https://play.google.com/store/apps/details?id=com.LeagueofComicGeeks.app2&amp;hl=en&amp;gl=us</t>
  </si>
  <si>
    <t>League of Comic Geeks</t>
  </si>
  <si>
    <t>The League of Comic Geeks app makes it easy to stay on top of the hottest new releases and track your ongoing collection or pull list.\nWith League of Comic Geeks you can:\n- Browse recent and upcoming comic book releases, even several weeks out!\n- Discover new books with community reviews and discussion\n- Catalog your growing comic book collection without limits\n- Create and manage a pull list to keep track of your favorites\n- Save comics you're missing to your wish list to remember later\n- Mark issues read to save your reading progress\n- Learn more about thousands of creators and characters\n- Search our comic book database containing over 350,000 comics\n- Find local comic book stores\nThe Comic Geeks app will periodically sync with your activity from LeagueofComicGeeks.com and vice-versa when connected to a network.\nStay tuned for new, exciting features and improvements!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</si>
  <si>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network connections",
    "type": "Other"
  },
  {
    "permission": "full network access",
    "type": "Other"
  },
  {
    "permission": "control vibration",
    "type": "Other"
  },
  {
    "permission": "prevent device from sleeping",
    "type": "Other"
  }
]</t>
  </si>
  <si>
    <t>{
  "sharedData": [],
  "collectedData": [
    {
      "data": "Email address",
      "optional": false,
      "purpose": "App functionality, Analytics, Developer communications, Advertising or marketing, Fraud prevention, security, and compliance, Personalization, Account management",
      "type": "Personal info"
    },
    {
      "data": "User IDs",
      "optional": false,
      "purpose": "App functionality, Analytics, Fraud prevention, security, and compliance, Personalization, Account management",
      "type": "Personal info"
    },
    {
      "data": "Crash logs",
      "optional": false,
      "purpose": "App functionality, Analytics",
      "type": "App info and performance"
    },
    {
      "data": "Diagnostics",
      "optional": false,
      "purpose": "App functionality, Analytics, Fraud prevention, security, and compliance",
      "type": "App info and performance"
    },
    {
      "data": "Other app performance data",
      "optional": false,
      "purpose": "App functionality, Analytics, Fraud prevention, security, and compliance, Personalization, Account management",
      "type": "App info and performance"
    },
    {
      "data": "Photos",
      "optional": true,
      "purpose": "App functionality",
      "type": "Photos and videos"
    },
    {
      "data": "App interactions",
      "optional": false,
      "purpose": "App functionality, Analytics, Developer communications, Personalization",
      "type": "App activity"
    },
    {
      "data": "In-app search history",
      "optional": false,
      "purpose": "App functionality, Analytics, Developer communications, Personalization",
      "type": "App activity"
    },
    {
      "data": "Other user-generated content",
      "optional": false,
      "purpose": "App functionality, Personalization",
      "type": "App activity"
    },
    {
      "data": "Other in-app messages",
      "optional": true,
      "purpose": "App functionality",
      "type": "Messages"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"https://leagueofcomicgeeks.com/privacy-policy"
}</t>
  </si>
  <si>
    <t>https://leagueofcomicgeeks.com/privacy-policy</t>
  </si>
  <si>
    <t>com.zalivka.animation2</t>
  </si>
  <si>
    <t>https://play.google.com/store/apps/details?id=com.zalivka.animation2&amp;hl=en&amp;gl=us</t>
  </si>
  <si>
    <t>Draw Cartoons 2</t>
  </si>
  <si>
    <t>Discover one of the most exciting and fun ways to express yourself through art.  The complicated process of producing cartoons just became an easy task. The app takes care of every aspect of creating cartoons, from drawing characters to publishing.\nEnjoy the new characters constructor and new design\nList of features\n* Building smooth animations by keyframes\n* Embedded library of characters and items\n* Character constructor (you can create items from scratch or use templates)\n* Voice over cartoons or add music\n* Export and video files (mp4 format) and sharing them\n\nSome features need to be unlocked through in-app purchases.</t>
  </si>
  <si>
    <t>[
  {
    "permission": "find accounts on the device",
    "type": "Identity"
  },
  {
    "permission": "find accounts on the device",
    "type": "Contacts"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"full network access",
    "type": "Other"
  },
  {
    "permission": "run at startup",
    "type": "Other"
  },
  {
    "permission": "use accounts on the device",
    "type": "Other"
  },
  {
    "permission": "control vibration",
    "type": "Other"
  },
  {
    "permission": "prevent device from sleeping",
    "type": "Other"
  },
  {
    "permission": "Google Play license check",
    "type": "Other"
  }
]</t>
  </si>
  <si>
    <t>{
  "sharedData": [
    {
      "data": "Device or other IDs",
      "optional": false,
      "purpose": "Advertising or marketing",
      "type": "Device or other IDs"
    }
  ],
  "collectedData": [
    {
      "data": "Crash logs",
      "optional": true,
      "purpose": "Analytics",
      "type": "App info and performance"
    },
    {
      "data": "Other app performance data",
      "optional": true,
      "purpose": "Analytics, Advertising or marketing",
      "type": "App info and performance"
    },
    {
      "data": "Device or other IDs",
      "optional": true,
      "purpose": "Advertising or marketing",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"https://docs.google.com/document/d/1mbVsod0gwqWF3v12EFeR3UQ00ZihuMCBiQ3uSa1mNdk/edit?usp=sharing"
}</t>
  </si>
  <si>
    <t>https://docs.google.com/document/d/1mbVsod0gwqWF3v12EFeR3UQ00ZihuMCBiQ3uSa1mNdk/edit?usp=sharing</t>
  </si>
  <si>
    <t>com.xm.manga</t>
  </si>
  <si>
    <t>https://play.google.com/store/apps/details?id=com.xm.manga&amp;hl=en&amp;gl=us</t>
  </si>
  <si>
    <t>Manga Buz</t>
  </si>
  <si>
    <t>Welcome to Manga Buz, a digital comic platform crafted specifically for comic enthusiasts. Whether you cherish classic comics or the latest series, our extensive library and intuitive reading experience immerse you in endless storytelling worlds.\n【A Diverse Library of Comics】\nWe've meticulously selected top-notch comics from around the globe, encompassing genres like action, fantasy, romance, and mystery to cater to varied reader preferences. With weekly updates, you'll never fall behind.\n【High-Definition Quality for an Enjoyable Read】\nAll comics are presented in high resolution, ensuring the best visual experience on any device.\n【Comics at Your Fingertips, Anytime, Anywhere】\nWherever you are, there's no need to worry about carrying comics around. Manga Buz turns your phone or tablet into a portable comic library.\n【Designed with Comic Fans in Mind】\nWe're committed to providing the best reading experience for comic fans. From a user-friendly interface to personalized content recommendations, every detail is crafted to enhance your comic reading journey.\nDownload Manga Buz now and embark on your digital comic adventure!</t>
  </si>
  <si>
    <t>[
  {
    "permission": "view network connections",
    "type": "Other"
  },
  {
    "permission": "full network access",
    "type": "Other"
  },
  {
    "permission": "prevent device from sleeping",
    "type": "Other"
  }
]</t>
  </si>
  <si>
    <t>{
  "sharedData": [
    {
      "data": "Device or other IDs",
      "optional": false,
      "purpose": "App functionality, Analytics, Fraud prevention, security, and compliance, Account management",
      "type": "Device or other IDs"
    },
    {
      "data": "User IDs",
      "optional": false,
      "purpose": "App functionality, Analytics, Fraud prevention, security, and compliance, Account management",
      "type": "Personal info"
    },
    {
      "data": "Crash logs",
      "optional": false,
      "purpose": "Analytics",
      "type": "App info and performance"
    },
    {
      "data": "Approximate location",
      "optional": false,
      "purpose": "App functionality, Analytics",
      "type": "Location"
    }
  ],
  "collectedData": [],
  "securityPractices": [
    {
      "practice": "Data isn’t encrypted",
      "description": "Your data isn’t transferred over a secure connection"
    },
    {
      "practice": "Data can’t be deleted",
      "description": "The developer doesn’t provide a way for you to request that your data be deleted"
    }
  ],
  "privacyPolicyUrl": "https://xm.mangabuz.com/static/privacy_policy.html"
}</t>
  </si>
  <si>
    <t>https://xm.mangabuz.com/static/privacy_policy.html</t>
  </si>
  <si>
    <t>com.FireproofStudios.TheRoom</t>
  </si>
  <si>
    <t>https://play.google.com/store/apps/details?id=com.FireproofStudios.TheRoom&amp;hl=en&amp;gl=us</t>
  </si>
  <si>
    <t>The Room</t>
  </si>
  <si>
    <t>Welcome to The Room, a physical puzzler, wrapped in a mystery game, inside a beautifully tactile 3D world.\n***************** \n“Excellently produced, clever puzzles and spine-tingling music” – Game Informer \n“More fun than Christmas morning” – The New York Times\n“A mysterious puzzler that doesn't fail to intrigue” – The Verge\n“The most realistically rendered objects in a mobile title to date.” – IGN\n“The Room is the cave of mysteries from everyone's childhood; a perfect encapsulation of the fear and pleasure of discovery.” – Eurogamer\n****** \nHow are you, old friend? If you’re reading this, then it worked. I only hope you can still forgive me. \nWe’ve never seen eye to eye on my research, but you must put such things behind you. You are the only one to whom I can turn. You must come at once, for we are all in great peril. I trust you remember the house? My study is the highest room. \nPress forward with heart. There is no way back now. \nAS. \n****** \nFireproof Games are very proud to bring you our greatest creation, a mind-bending journey filled with beauty, peril and mystery in equal measure. Be transported into a unique space that blends spellbinding visuals with intriguing problems to solve.\n• Unsettlingly realistic graphics: The most natural looking visuals ever seen on a mobile device.\n• Spine-tingling single finger controls: touch controls so natural you can play with one digit, to fully navigate this mysteriously beautiful 3D world.\n• Fantastical pick-up-and-play design: Easy to start, hard to put down, the secrets of The Room will immerse you before you even know you're playing.\n• Compelling layers of mystery: think you know what you're looking at? Think again.</t>
  </si>
  <si>
    <t>[{"name":"Adventure","id":"GAME_ADVENTURE"},{"name":"Puzzle-adventure","id":null},{"name":"Casual","id":"GAME_CASUAL"},{"name":"Stylized","id":null},{"name":"Stylized-realistic","id":null}]</t>
  </si>
  <si>
    <t>{
  "sharedData": [],
  "collectedData": [],
  "securityPractices": [],
  "privacyPolicyUrl": "http://www.fireproofgames.com/privacy-policy"
}</t>
  </si>
  <si>
    <t>http://www.fireproofgames.com/privacy-policy</t>
  </si>
  <si>
    <t>com.fastemulator.gbc</t>
  </si>
  <si>
    <t>https://play.google.com/store/apps/details?id=com.fastemulator.gbc&amp;hl=en&amp;gl=us</t>
  </si>
  <si>
    <t>My OldBoy! - GBC Emulator</t>
  </si>
  <si>
    <t>My OldBoy! is a full-featured and super-fast emulator to run Game Boy and Game Boy Color games on the broadest range of Android devices, from very low-end phones to modern tablets. It emulates accurately almost every aspect of the real hardware. Special features including link cable, rumble, and tilt sensor are also supported. You can also make your GB games colorful by selecting a custom palette.\nOf course it does not just emulate the hardware. Thanks to the save state system, you can save progress at any time and return back to it instantly. And while enabling fast-forward in game, you can quickly skip to the part of the game you are mostly interested in.\n• Fastest emulation using ARM assembly code. Easily get to 60 FPS without frame skips even on very low-end devices.\n• Very good game compatibility.\n• Saves your battery as much as possible.\n• Link cable emulation either on the same device, or across devices over Bluetooth or Wi-Fi, running at decent speed.\n• Tilt sensor and rumble emulation through your Android's hardware sensors and vibrator!\n• Game Boy Camera and Game Boy Printer emulation.\n• Super Game Boy palettes emulation. Enhance monochrome games by bringing more colors!\n• Enter multilined GameShark/GameGenie cheat codes and enable/disable them on the fly while the game is running.\n• IPS/UPS ROM patching\n• Fast-forward to skip long stories, as well as slow down games to get past a level you cannot in normal speed. Depending on your hardware, it can run as fast as 50x normal speed.\n• OpenGL rendering backend, as well as normal rendering on devices without a GPU.\n• Cool video filters through the support of GLSL shaders.\n• Save games at any time with screenshot.\n• Sync saves with Google Drive.\n• On-screen keypad, as well as shortcut buttons such as load/save. \n• A powerful screen layout editor, with which you can define the position and size for each of the on-screen controls, as well as for the game video.\n• External controllers support, through either the Android native way or input method.\n• Well-designed user interface. Seamlessly integrated with the latest Android.\n• Create and switch to different screen-layout and key-mapping profiles.\n• Create shortcuts to easily launch your favorite games from your desktop.\nNo games are included in this app and you need to obtain yours in a legal way. Place them onto your SD card, and browse to them from within the app.\nLEGAL: This product is not affiliated with, nor authorized, endorsed or licensed in any way by Nintendo Corporation, its affiliates or subsidiaries.</t>
  </si>
  <si>
    <t>[{"name":"Arcade","id":"GAME_ARCADE"}]</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</si>
  <si>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"create accounts and set passwords",
    "type": "Other"
  },
  {
    "permission": "pair with Bluetooth devices",
    "type": "Other"
  },
  {
    "permission": "access Bluetooth settings",
    "type": "Other"
  },
  {
    "permission": "full network access",
    "type": "Other"
  },
  {
    "permission": "control Near Field Communication",
    "type": "Other"
  },
  {
    "permission": "control vibration",
    "type": "Other"
  },
  {
    "permission": "toggle sync on and off",
    "type": "Other"
  }
]</t>
  </si>
  <si>
    <t>{
  "sharedData": [],
  "collectedData": [],
  "securityPractices": [],
  "privacyPolicyUrl": "https://sites.google.com/site/fastemulator/#privacy-policy"
}</t>
  </si>
  <si>
    <t>https://sites.google.com/site/fastemulator/#privacy-policy</t>
  </si>
  <si>
    <t>air.org.pbskids.danieltigerpottyapp</t>
  </si>
  <si>
    <t>https://play.google.com/store/apps/details?id=air.org.pbskids.danieltigerpottyapp&amp;hl=en&amp;gl=us</t>
  </si>
  <si>
    <t>Daniel Tiger's Stop &amp; Go Potty</t>
  </si>
  <si>
    <t>**Parents' Choice Silver Honor**\n**Tech for Kids - Best Pick App**\n**Children's Technology Review - Editor's Choice**\n“When you have to go potty, stop and go right away. Flush and wash and be on your way.”\n \nDaniel Tiger and his friend Katerina Kittycat are like a lot of young children - they don’t always want to stop playing when they have to go to the bathroom. It can be hard to stop when they’re having so much fun. But when they start to wiggle, it’s time to Stop &amp; Go Potty!\n \nWith Daniel Tiger’s Stop &amp; Go Potty app, children will practice stopping their play when they have to go potty and learn about their important bathroom routines at the potty and sink.\n \nFEATURES\n·Help Daniel and Katerina at the potty and sink. Practice bathroom routines like wiping, flushing, and washing &amp; drying hands before returning to play.\n·Build blocks with Daniel and move the dump truck back and forth. When Daniel starts wiggling, help him stop playing and go to the bathroom.\n·Play with Katerina at the water wall. Controlling where the water goes reminds children of how they are working on their own self-control, especially about stopping and going potty.\n·Stack rings with Baby Margaret. Children can even help Mom Tiger change Margaret’s diaper.\n·Four select videos from the award-winning PBS KIDS program, “Daniel Tiger’s Neighborhood.”\n·Helpful information for parents about “Learning to Use the Potty” from Fred Rogers.\n \n“It can be hard for children to stop what they are doing to go to the bathroom. It helps them to know that what they were doing will be there when they return.”\n-Fred Rogers\n \nDaniel Tiger’s Stop &amp; Go Potty was developed by Schell Games for PBS KIDS and The Fred Rogers Company. It is based on the hit PBS KIDS series “Daniel Tiger’s Neighborhood,” produced by The Fred Rogers Company.\n \nABOUT PBS KIDS\nDaniel Tiger’s Stop &amp; Go Potty app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programs.\n \nPrivacy\nAcross all media platforms, PBS KIDS is committed to creating a safe and secure environment for children and families and being transparent about what information is collected from users. To learn more about PBS KIDS’ privacy policy, visit pbskids.org/privacy.</t>
  </si>
  <si>
    <t>[{"name":"Simulation","id":"GAME_SIMULATION"},{"name":"Care","id":null},{"name":"Pet","id":null},{"name":"Casual","id":"GAME_CASUAL"},{"name":"Stylized","id":null},{"name":"Cartoon","id":null}]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</si>
  <si>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"full network access",
    "type": "Other"
  }
]</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</si>
  <si>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"http://pbskids.org/privacy/"
}</t>
  </si>
  <si>
    <t>http://pbskids.org/privacy/</t>
  </si>
  <si>
    <t>com.wb.goog.legobdc</t>
  </si>
  <si>
    <t>https://play.google.com/store/apps/details?id=com.wb.goog.legobdc&amp;hl=en&amp;gl=us</t>
  </si>
  <si>
    <t>LEGO Batman: DC Super Heroes</t>
  </si>
  <si>
    <t>Legends Unite! Batman and Robin join forces with other famous DC super heroes including Superman, Wonder Woman, Green Lantern and more to stop the notorious villains Lex Luthor and The Joker from destroying Gotham City. Batman fans everywhere will enjoy this original story that’s filled with classic LEGO videogame action and humor as players fight to put the bad guys back behind bars!\nFEATURES:\n80 PLAYABLE CHARACTERS\nJustice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check!\nSUITS, GADGETS AND SUPER ABILITIES \nMaster abilities of suits such as Robin’s Hazard Suit equipped with a Pressure Cannon, gadgets such as Batman’s Batarang, and soar through the air with Superman as he fights crime with his Freeze-Breath and Heat Vision!\nDYNAMIC CONTROL STYLES\nSwitch between “Classic” and “Touch Screen” controls to find the play-style that suits you best.</t>
  </si>
  <si>
    <t>[{"name":"Action","id":"GAME_ACTION"},{"name":"Action-adventure","id":null},{"name":"Casual","id":"GAME_CASUAL"},{"name":"Stylized","id":null}]</t>
  </si>
  <si>
    <t>[]</t>
  </si>
  <si>
    <t>{
  "sharedData": [],
  "collectedData": [],
  "securityPractices": [],
  "privacyPolicyUrl": "https://policies.warnerbros.com/privacy/children/"
}</t>
  </si>
  <si>
    <t>https://policies.warnerbros.com/privacy/children/</t>
  </si>
  <si>
    <t>com.simulationcurriculum.skysafari7pro</t>
  </si>
  <si>
    <t>https://play.google.com/store/apps/details?id=com.simulationcurriculum.skysafari7pro&amp;hl=en&amp;gl=us</t>
  </si>
  <si>
    <t>SkySafari 7 Pro</t>
  </si>
  <si>
    <t>SkySafari makes stargazing a simple pleasure. It has the largest database of any astronomy app, includes every solar system object ever discovered, offers unparalleled accuracy, advanced planning and logging tools, flawless telescope control, and provides the very best experience under the stars when you depend on it. Don’t postpone joy. Discover why SkySafari is the #1 recommended astronomy app for serious amateur astronomers since 2009.\nHere's what’s new in version 7:\n+ Complete support for Android 10 and up. Version 7 brings a new and immersive stargazing experience.\n+ Events Finder - go to the new Events section to unlock a powerful search engine that finds astronomical events visible tonight and far into the future. The finder dynamically generates a listing of moon phases, eclipses, planetary moon events, meteor showers and planetary phenomenon such as conjunctions, elongations and oppositions.\n+ Notifications - the notifications section has been completely revamped to allow you to customize and manage which events trigger an alert notification on your device.\n+ Telescope Support - telescope control is at the heart of SkySafari.  Version 7 takes a giant leap forward by supporting ASCOM Alpaca and INDI.  These next generation control protocols allow you to effortlessly connect to hundreds of compatible astronomical devices.\nStargazing is often done on your own but looking up at the stars reminds us that we are all part of a larger interconnected universe. SkySafari 7 brings social stargazing to mobile devices with two new features to help you connect with other like minded people.\nOneSky - allows you to see what other users are observing, in real time.  This feature highlights objects in the sky chart and indicates with a number how many users are observing a particular object.\nSkyCast - allows you to guide a friend or group around the night sky through their own copy of SkySafari. After initiating SkyCast, you can generate a link and conveniently share it with other SkySafari users via text message, apps or social media accounts.\n+ Sky Tonight -  jump to the new Tonight section to see what’s visible in your sky tonight.  Expanded information has been designed to help plan your night and includes  Moon &amp; Sun info, calendar curations, events and the best positioned deep sky and solar system objects.\n+ Improved Observation Tools - SkySafari is the perfect tool to help you plan, record and organize your observations.  New workflows make it easier to add, search, filter and sort data.\nThe Small Touches:\n+ You can now edit the Jupiter GRS Longitude Value in the Settings.\n+ Better Moon Age calculation.\n+ New grid &amp; reference options allow you to display Solstice and Equinox markers, Orbit + Node markers for all solar system objects, and tick marks and labels for the Ecliptic, Meridian, and Equator reference lines.\n+ Previous In-app Purchases are Now Free -  this includes the H-R diagram, 3D Galaxy view, and the PGC galaxy and GAIA star catalogs. Enjoy.\n+ Many more.\nIf you haven't used SkySafari 7 Pro before, here's what you can do with it:\n+ Hold your device up, and SkySafari 7 Pro will find stars, constellations, planets, and more! The star chart updates automatically with your movements for the ultimate stargazing experience.\n+ Simulate the night sky up to 100,000 years in the past or future! Animate meteor showers, conjunctions, eclipses, and other celestial events.\n+ Control your telescope, log and plan your observations.\n+ Optionally backup all of your observing data in our secure cloud storage and make it easily accessible to multiple devices as well as from our new web interface, LiveSky.com.\n+ Night Mode turns the screen red to preserve your eye's ability to see faint objects.\n+ Orbit Mode. Leave the Earth’s surface behind, and fly through our solar system.\n+ Galaxy View shows the position of deep sky objects in our Milky Way!\n+ Much more!</t>
  </si>
  <si>
    <t>[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"view network connections",
    "type": "Other"
  },
  {
    "permission": "pair with Bluetooth devices",
    "type": "Other"
  },
  {
    "permission": "access Bluetooth settings",
    "type": "Other"
  },
  {
    "permission": "full network access",
    "type": "Other"
  },
  {
    "permission": "run at startup",
    "type": "Other"
  },
  {
    "permission": "control vibration",
    "type": "Other"
  },
  {
    "permission": "prevent device from sleeping",
    "type": "Other"
  },
  {
    "permission": "set an alarm",
    "type": "Other"
  },
  {
    "permission": "Google Play license check",
    "type": "Other"
  },
  {
    "permission": "read Google service configuration",
    "type": "Other"
  }
]</t>
  </si>
  <si>
    <t>{
  "sharedData": [],
  "collectedData": [
    {
      "data": "App interactions",
      "optional": false,
      "purpose": "Analytics",
      "type": "App activity"
    },
    {
      "data": "Email address",
      "optional": true,
      "purpose": "Account management",
      "type": "Personal info"
    },
    {
      "data": "Device or other IDs",
      "optional": false,
      "purpose":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"https://www.livesky.com/privacy.html"
}</t>
  </si>
  <si>
    <t>https://www.livesky.com/privacy.html</t>
  </si>
  <si>
    <t>com.DefaultCompany.Strip</t>
  </si>
  <si>
    <t>https://play.google.com/store/apps/details?id=com.DefaultCompany.Strip&amp;hl=en&amp;gl=us</t>
  </si>
  <si>
    <t>Strip</t>
  </si>
  <si>
    <t>Write... Draw... Strip!\nWrite a script, draw the characters and places in max 16x16 pixels and press play to see your comic strip or storyboard and show it in the browser.\nExample:\nWrite a script like:\nPlunk: Hello!\nChunk: Hi!\nPress play, the app asks you to draw 'Plunk' then 'Chunk'\nAfter that, you can see the strip and see it in the browser.</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</si>
  <si>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"http://torst.cloud/privacypolicy_strip.html"
}</t>
  </si>
  <si>
    <t>http://torst.cloud/privacypolicy_strip.html</t>
  </si>
  <si>
    <t>{
  "targetedAge": ["teens", "adults"]
}</t>
  </si>
  <si>
    <t>mobi.abcmouse.academy_goo</t>
  </si>
  <si>
    <t>https://play.google.com/store/apps/details?id=mobi.abcmouse.academy_goo&amp;hl=en&amp;gl=us</t>
  </si>
  <si>
    <t>Math and Reading for Kids 2–8\nABCmouse is the award-winning learning program that covers reading, math, art, music, and more for kids ages 2 to 8. Created by teachers and education experts, it has 10,000+ exciting Learning Activities for children at all academic levels.\nKey Features\nThe ABCmouse Early Learning Academy is the research-validated program that kids 2–8 love to play with as they learn:\n• Full standards-based curriculum for learning on mobile devices\n• Trusted by teachers and designed by early learning education experts\n• Used in more than 70,000 classrooms and in nearly half of all U.S. public libraries\n• 10 levels, over 850 lessons, and 10,000+ individual Learning Activities\n• All academic subjects for toddlers, preschool, kindergarten, 1st grade, and 2nd grade\n• Accelerates children’s development of early literacy and math skills\n• Helps ensure kindergarten readiness and 3rd grade readiness\n• Covers math, reading, science, social studies, art, and music across all levels\n• Thousands of books, videos, puzzles, printable activities, songs, games, and animations\n• 900+ books and activities in Spanish \n• Customizable Avatar, My Room, My Hamster, and Pet Park features\n• Step-by-Step Learning Path and independent learning\n• Great for homeschoolers and learning on the go\n• Easy to track and monitor progress \n• Winner of prestigious Mom’s Choice GOLD, Teachers’ Choice, and Parents’ Choice GOLD Awards\n• 100% safe and kid-friendly environment!\nSubscription Options\n• Subscription automatically renews unless auto-renew is turned off at least 24-hours before the end of the current period\n• Account will be charged for renewal within 24-hours prior to the end of the current period, and identify the cost of the renewal\n• Subscriptions may be managed by the user and auto-renewal may be turned off by going to the user's Account Settings after purchase\nSee our full Terms and Conditions at:\nhttp://www.abcmouse.com/tandc\nView our Privacy Policy at:\nhttp://www.abcmouse.com/privacy\nMin Specs for Android Tablet/Phone:\nAndroid Version: 9.0\nMemory (RAM): More than 4GB RAM\nStorage: 16 GB</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</si>
  <si>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"full network access",
    "type": "Other"
  },
  {
    "permission": "prevent device from sleeping",
    "type": "Other"
  }
]</t>
  </si>
  <si>
    <t>{
  "sharedData": [
    {
      "data": "Device or other IDs",
      "optional": false,
      "purpose": "Analytics, Advertising or marketing",
      "type": "Device or other IDs"
    },
    {
      "data": "Crash logs",
      "optional": false,
      "purpose": "Analytics",
      "type": "App info and performance"
    },
    {
      "data": "Diagnostics",
      "optional": false,
      "purpose": "Analytics",
      "type": "App info and performance"
    },
    {
      "data": "User IDs",
      "optional": false,
      "purpose": "Advertising or marketing",
      "type": "Personal info"
    }
  ],
  "collectedData": [
    {
      "data": "Device or other IDs",
      "optional": false,
      "purpose": "Analytics, Advertising or marketing",
      "type": "Device or other IDs"
    },
    {
      "data": "Crash logs",
      "optional": false,
      "purpose": "Analytics",
      "type": "App info and performance"
    },
    {
      "data": "Diagnostics",
      "optional": false,
      "purpose": "Analytics",
      "type": "App info and performance"
    },
    {
      "data": "User payment info",
      "optional": false,
      "purpose": "App functionality, Account management",
      "type": "Financial info"
    },
    {
      "data": "Purchase history",
      "optional": false,
      "purpose": "Account management",
      "type": "Financial info"
    },
    {
      "data": "Approximate location",
      "optional": false,
      "purpose": "App functionality, Analytics, Fraud prevention, security, and compliance, Account management",
      "type": "Location"
    },
    {
      "data": "Name",
      "optional": false,
      "purpose": "App functionality, Advertising or marketing, Personalization",
      "type": "Personal info"
    },
    {
      "data": "Email address",
      "optional": false,
      "purpose": "App functionality, Developer communications, Advertising or marketing, Fraud prevention, security, and compliance, Personalization, Account management",
      "type": "Personal info"
    },
    {
      "data": "User IDs",
      "optional": false,
      "purpose": "App functionality, Analytics, Fraud prevention, security, and compliance, Personalization, Account management",
      "type": "Personal info"
    },
    {
      "data": "Phone number",
      "optional": true,
      "purpose": "App functionality, Developer communications, Advertising or marketing, Personalization, Account management",
      "type": "Personal info"
    },
    {
      "data": "App interactions",
      "optional": false,
      "purpose": "Analytics, Advertising or marketing, Personalization",
      "type": "App activity"
    },
    {
      "data": "Installed apps",
      "optional": false,
      "purpose": "App functionality, Account management",
      "type": "App activity"
    },
    {
      "data": "Other user-generated content",
      "optional": false,
      "purpose": "Personalization",
      "type": "App activity"
    },
    {
      "data": "Other actions",
      "optional": false,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"http://www.abcmouse.com/privacy"
}</t>
  </si>
  <si>
    <t>http://www.abcmouse.com/privacy</t>
  </si>
  <si>
    <t>org.plantnet</t>
  </si>
  <si>
    <t>https://play.google.com/store/apps/details?id=org.plantnet&amp;hl=en&amp;gl=us</t>
  </si>
  <si>
    <t>PlantNet Plant Identification</t>
  </si>
  <si>
    <t>Pl@ntNet is an application that allows you to identify plants simply by photographing them with your smartphone. Very useful when you don't have a botanist on hand! Pl@ntNet is also a great citizen science project: all the plants you photograph are collected and analysed by scientists around the world to better understand the evolution of plant biodiversity and to better preserve it. \nPl@ntNet allows you to identify and better understand all kinds of plants living in nature: flowering plants, trees, grasses, conifers, ferns, vines, wild salads or cacti. Pl@ntNet can also identify a large number of cultivated plants (in parks and gardens) but this is not its primary purpose. We especially need Pl@ntNet’s users to inventory the wild plants, those that you can observe in nature of course but also those that grow on the sidewalks of our cities or in the middle of your vegetable garden!\nThe more visual information you give to Pl@ntNet about the plant you are observing, the more accurate the identification will be. There are indeed many plants that look alike from afar and it is sometimes small details that distinguish two species of the same genus. Flowers, fruits and leaves are the most characteristic organs of a species and it is them that should be photographed first. But any other detail can be useful, such as thorns, buds or hair on the stem. A photograph of the whole plant (or the tree if it is one!) is also very useful information, but it is often not sufficient to allow a reliable identification.  \nAt present Pl@ntNet makes it possible to recognize about 20,000 species. We are still a long way from the 360,000 species living on earth, but Pl@ntNet is getting richer every day thanks to the contributions of the most experienced users among you. Don't be afraid to contribute yourself! Your observation will be reviewed by the community and may one day join the photo gallery illustrating the species in the application.\nThe new version of Pl@ntNet released in January 2019 includes many improvements and new features:\n- The ability to filter recognized species by genus or family.\n- The differentiated data revision that gives more weight to users who have demonstrated the most skills (in particular the number of species observed, validated by the community).\n- The re-identification of shared observations, whether yours or those of other users of the application. \n- The multi-flora identification that allows you to search for the photographed plant in all the flora of the application and not only in the one you have selected. Very useful when you are not sure what flora to look for.\n- The selection of your favorite floras to access them more quickly.\n- The navigation at different taxonomic levels in image galleries.\n- The mapping of your observations.\n- Links to many factsheets.\nThe web version of the application is also available at the following address: https://identify.plantnet.org/</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</si>
  <si>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"run at startup",
    "type": "Other"
  },
  {
    "permission": "prevent device from sleeping",
    "type": "Other"
  }
]</t>
  </si>
  <si>
    <t>{
  "sharedData": [
    {
      "data": "Photos",
      "optional": false,
      "purpose": "App functionality",
      "type": "Photos and videos"
    }
  ],
  "collectedData": [
    {
      "data": "Photos",
      "optional": true,
      "purpose": "App functionality",
      "type": "Photos and videos"
    },
    {
      "data": "Approximate location",
      "optional": true,
      "purpose": "App functionality",
      "type": "Location"
    },
    {
      "data": "Precise location",
      "optional": true,
      "purpose": "App functionality",
      "type": "Location"
    },
    {
      "data": "Email address",
      "optional": true,
      "purpose": "App functionality",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"https://api.plantnet.org/views/terms_of_use"
}</t>
  </si>
  <si>
    <t>https://api.plantnet.org/views/terms_of_use</t>
  </si>
  <si>
    <t>com.fighterverses.android</t>
  </si>
  <si>
    <t>https://play.google.com/store/apps/details?id=com.fighterverses.android&amp;hl=en&amp;gl=us</t>
  </si>
  <si>
    <t>Fighter Verses</t>
  </si>
  <si>
    <t>The Fighter Verses Bible memory system was created to help believers persevere in the fight of faith by arming them with God's Word. Designed for children through adults, this system allows individuals, groups, or entire churches to memorize and review at their own pace. \nThe Fighter Verses application includes the following features:\n• Over 1000 verses preloaded - two complete five-year collections of verses.\n• Add ANY VERSE you want using "My Verses" and organize them using topics, tags, and categories.  Add verses in ESV instantly; easily copy/paste other translations from BibleGateway.com.\n• ELEVEN Bible translations - ESV, NIV 2011 (additional cost), NASB, HCSB, CSB®, KJV, NKJV (additional cost), LBLA (Spanish), RVR60 (Spanish, additional cost), SG21 (French), LB2017 (German, additional cost).\n• Six unique QUIZZES (with one additional Reference Matching Quiz included in the Review section):\n — Quick Blanks Quiz - recite the verse in your head and tap to reveal one word at a time\n — Recite Aloud Quiz - allows you to record yourself reciting the verse and then compare it with the text\n — Typing Quiz - type in the missing words\n — Type First Letter Quiz - a faster version of the typing quiz\n — Word Bank Quiz - select the missing word from a word bank\n — Trivia Quiz – multiple choice trivia questions (ESV only)\n• REVIEW function presents memorized verses at customizable graduated intervals (daily, weekly, monthly or biannually) for long-term retention.\n• FOUNDATION VERSES collection, which are verses for young children. This is an amazing tool to help children memorize; each verse has a picture (now in COLOR) to help children identify the verse.\n• CURRICULUM VERSES are available as an in-app purchase for our Kindergarten through 6th grade Sunday School curricula.\n• SONGS to help you learn the verses through music (ESV only)\n• Display verses on a WIDGET so the verse is front of you every time you use your device\n• BLOG commentary from fighterverses.com each week that is directly related to the current verse in the schedule.\n• Spoken verse AUDIO (ESV is pre-recorded, other translations can be recorded by the user)\n• TOPICAL index for topical memory\n• Read whole CHAPTER\n• Read Bible COMMENTARY\n• SOCIAL integration &amp; sharing (Facebook, Twitter, SMS, Email)\nAll verses are available for offline viewing.\nThe verses are provided in ELEVEN Bible translations:\n1) ESV - English Standard Version\n2) NIV - New International Version 2011 (available for additional cost)\n3) NASB - New American Standard Bible\n4) HCSB - Holman Christian Standard Bible\n5) KJV - King James Version\n6) NKJV - New King James Version (available for additional cost)\n7) LBLA - La Biblia de las Américas (Spanish)\n8) RVR60 - Reina Valera 1960 (available for additional cost)\n9) SG21 - Segond 21 (French)\n10) LB2017 - Lutherbibel 2017 (German, available for additional cost)\n11) CSB® - Christian Standard Bible\nWith the Fighter Verses App Bible memory has never been easier.  With these tools even people who have previously been unsuccessful at memorizing Bible verses can be successful.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</si>
  <si>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network connections",
    "type": "Other"
  },
  {
    "permission": "full network access",
    "type": "Other"
  },
  {
    "permission": "prevent device from sleeping",
    "type": "Other"
  },
  {
    "permission": "Google Play license check",
    "type": "Other"
  }
]</t>
  </si>
  <si>
    <t>{
  "sharedData": [],
  "collectedData": [
    {
      "data": "Crash logs",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"https://truth78.org/pages/privacy-policy-fighter-verses-app"
}</t>
  </si>
  <si>
    <t>https://truth78.org/pages/privacy-policy-fighter-verses-app</t>
  </si>
  <si>
    <t>com.forcereadiness.pdgpromote</t>
  </si>
  <si>
    <t>https://play.google.com/store/apps/details?id=com.forcereadiness.pdgpromote&amp;hl=en&amp;gl=us</t>
  </si>
  <si>
    <t>PDG PROmote 2023-2025</t>
  </si>
  <si>
    <t>THE #1 SELLING AFH 1 STUDY GUIDE APP KEEPS GETTING BETTER!  Why should you join the countless Airmen who have already been promoted using this app?  Read on…\n1. PURCHASE ONCE, USE FOR A CAREER! PDG PROmote provides lifetime free updates. Why should you have to pay for a new app every time the study guides are updated? You don’t pay $0.99 for these apps. You deserve lifetime updates. We know that your promotion is important to you but that doesn’t give us the right to take advantage of it. Should the Air Force resume testing for the SNCO ranks in the future, rest assured that we will include those ranks in the app too.\n2. EVERYTHING YOU NEED IN ONE APP! This app contains everything you need to prepare for your WAPS testing. We're serious. You never need to leave the app.\n3. ADAPTABLE TO EVERY LEARNING STYLE.  Not everyone studies the same way.  PDG PROmote provides all of the options you need to study in a manner that works best for you.  Want to read the AFH 1 paragraphs?  You can.  Want to read condensed nuggets of information from AFH 1?  You can.  Want to study flashcard questions?  You can.  Want to study flashcard questions but with the answers always shown?  You can.  Want to listen to the slides, flashcards, or AFH 1 paragraphs on your way to work?  You can.  Want to listen and read at the same time?  You can.  Your mission is to master all the testable sections of AFH 1 and no other app offers you as many ways to do that.\n4. JUST SIT BACK AND LISTEN. We made our audio even better. Sit back and listen to study slides, questions, and even AFH 1 paragraphs. Sure, it's synthetic audio but it’s a popular feature that many of our users use on their drive to and from work.\n5. OUR SMART TESTS WILL SET YOU UP FOR SUCCESS. PDG PROmote knows which questions you have seen, answered correctly, gotten wrong, how many times you answered correctly, how many times you answered incorrectly, even how many consecutive times you answered a question correctly. It uses this information to always put the right questions in front of you on tests.\n6. OPTIMIZE YOUR LIMITED STUDY TIME. You have a full-time job. We know you need to get the most out of your limited study opportunities. PDG PROmote makes it easy for you to maximize the effectiveness of your study sessions.\n7. INTUITIVE DESIGN. PDG PROmote is simply the most intuitive and least frustrating AFH 1 study guide you will find. Experience the difference a great designed app can make.\n8. OUR QUESTIONS ARE SIMPLY BETTER. Many of our users have commented to us that our questions aren't as simplistic as other apps. They make you think a little more. The actual exam seemed easier. PDG PROmote provides TOTAL COVERAGE of the AFH 1 based study guides.\n9. DON’T BE TRICKED INTO PAYING SKY HIGH PRICES! You will be accused of selling yourself short. Don’t believe it. You will be asked to pay a small fortune for their "experience". Just remind yourself that you are being tested on a handbook (AFH 1) dated 1 November 2022, not 1987. You can easily find Airmen who have used our app and scored high. THEY ARE EVERYWHERE. Our users pay about half as much, get the same or better results, and get free lifetime updates. Doesn't that sound wise to you?\nON MAC AND PC! Go to http://forcereadiness.com/pdg-promote-pdg-study-guide to learn more.\nPDG PROmote is an application aimed to prepare Airmen who are taking the Air Force Promotion Fitness Examination (PFE) or the USAFSE-United States Air Force supervisory examination. Its sole source of reference is The Study Guide for Promotion to (TSgt), 1 October 2023 and The Study Guide for Promotion to (SSgt), 1 November 2022. All study guides are sourced from Air Force Handbook 1 (AFH 1) dated 1 November 2022. Just select the appropriate study guide for the promotion grade that you are testing to and begin studying!</t>
  </si>
  <si>
    <t>[
  {
    "permission": "view network connections",
    "type": "Other"
  },
  {
    "permission": "full network access",
    "type": "Other"
  },
  {
    "permission": "prevent device from sleeping",
    "type": "Other"
  },
  {
    "permission": "Google Play license check",
    "type": "Other"
  }
]</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</si>
  <si>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"http://forcereadiness.com/privacy-policy-tos/"
}</t>
  </si>
  <si>
    <t>http://forcereadiness.com/privacy-policy-tos/</t>
  </si>
  <si>
    <t>org.pbskids.danieltigersstorybooks</t>
  </si>
  <si>
    <t>https://play.google.com/store/apps/details?id=org.pbskids.danieltigersstorybooks&amp;hl=en&amp;gl=us</t>
  </si>
  <si>
    <t>Daniel Tiger's Storybooks</t>
  </si>
  <si>
    <t>Read, play, and learn with Daniel Tiger’s Storybooks – a collection of favorite stories from Daniel Tiger’s Neighborhood!  \nThe Daniel Tiger’s Storybooks app is a library of interactive stories narrated by Daniel Tiger. The stories show Daniel learning little life lessons, like sharing with friends and being a helper. Each book includes a familiar song, charming animations, and a simple game to encourage children to play about the theme of the story. All books are available in English and Spanish.\nFeatures:\n-6 Interactive Storybooks: Big Brother Daniel, Daniel Shares His Tigertastic Car, Daniel and His Friends, Daniel’s Babysitter, Neighborhood Clean Up, and Something Special For Dad\n-2 Reading Modes: With the narration on, Daniel Tiger reads the books. Children can follow the highlighted text to help develop beginning reading skills. Turn the narration off to read the book or tell the story yourselves. \n-Songs from Daniel Tiger’s Neighborhood, including “Grownups come back” and “Clean up, pick up, put away, clean up every day.”\n-Simple games at the end of each book, like helping Mom Tiger with Baby Margaret and playing peekaboo with Daniel and Tigey.\n-Talking Tips  for parents to help relate Daniel’s stories to your child’s everyday life.\n-Available in English and Spanish\n-More books coming soon!\n \nDaniel Tiger’s Storybooks gives families a fun way to read, sing, and talk together. Research shows that children learn more when a parent or caregiver reads and talks with them about the story. Reading together also helps start conversations between kids and parents – and sets the foundation for a lifelong love of reading.\nDaniel Tiger’s Storybooks is based on the hit PBS KIDS series Daniel Tiger’s Neighborhood, produced by Fred Rogers Productions.\nFor more family fun with Daniel Tiger, visit pbskids.org/daniel \nABOUT PBS KIDS\nDaniel Tiger's Storybooks is part of PBS KIDS’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 \n\nPrivacy\nAcross all media platforms, PBS KIDS is committed to creating a safe and secure environment for children and families and being transparent about what information is collected from users. To learn more about PBS KIDS’ privacy policy, visit pbskids.org/privacy</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</si>
  <si>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"http://pbskids.org/privacy/"
}</t>
  </si>
  <si>
    <t>com.vitotechnology.SolarWalk2</t>
  </si>
  <si>
    <t>https://play.google.com/store/apps/details?id=com.vitotechnology.SolarWalk2&amp;hl=en&amp;gl=us</t>
  </si>
  <si>
    <t>Solar Walk 2: Planetarium 3D</t>
  </si>
  <si>
    <t>Solar Walk 2 - Spacecraft 3D &amp; Space Exploration is a powerful encyclopedia of the Solar system. The app presents the 3D model of our Solar system for the detailed study of the universe, space, stars, planets, moons and any other celestial bodies in real time.\nWith Solar Walk 2 you can study celestial event calendar, learn about significant events in the history of space exploration, read interesting astronomy facts, explore Solar system planets in real time, observe 3D models of spacecraft, and even keep track of them in real action.\nExplore space and Solar system planets in real time with Solar Walk 2\nA must-have for Solar system enthusiasts! A great educational tool - planetarium 3D, the encyclopedia of the Solar system containing the most outstanding astronomy events for everyone!\n*NO ADS*\nEncyclopedia of the Solar system 3D app - Main features:\n3D MODELS OF SPACECRAFT &amp; SPACE EXPLORATION\nWith Solar Walk 2 you will be able to see highly-elaborated 3D models of spacecraft, satellites and interplanetary stations in real action. With this encyclopedia of the Solar system 3D, you will see where they started, track the real trajectory of their flight path, view real pictures made during the space missions, read astronomy facts. Explore space and learn more about the exploration of our Solar system.\n CELESTIAL EVENT CALENDAR &amp; ASTRONOMY EVENTS\nTo explore space in details use the celestial event calendar that includes various astronomy events (solar, lunar eclipse, the moon phases), and events related to space exploration (launching of satellites, etc). Exploration of our Solar system model is easy with Solar Walk 2.\n3D MODEL OF OUR SOLAR SYSTEM TO EXPLORE PLANETS\nPlanetarium 3D app provides general and detailed info about Solar system planets and moons, satellites, dwarfs, asteroids and stars. Learn the internal structure of any celestial body, the average distance from the sun, explore planets positions, mass, density, orbital velocity, visit the gallery of space photos, find interesting astronomy facts. \nTRAVEL THROUGH SPACE\nSolar system simulator. Navigation and travel across the Solar system are extremely convenient - you can observe Solar system planets in real time and 3D models of spacecraft at the desired angle while visual effects and shadows add to the sensation of the cosmic atmosphere. Explore space and the most significant astronomy events with the 3D model of our Solar system Solar Walk 2!\nTIME MACHINE\nTake a look at the Solar system in real time, or select any date and time and see what happens. Explore planets in real time or take a look at the past with the time machine and celestial event calendar from Solar Walk 2!\nVISUAL EFFECTS\nEncyclopedia of the Solar system 3D enables you to observe Solar system 3D and explore planets from different angles, zoom any celestial body in and out, enjoy stunning graphics and visual effects, the textures of the planets, the beauty and realness of the images. An amazing tool for exploration of our Solar system.\nASTRONOMY NEWS\nBe aware of the latest news from the world of space and astronomy with Solar Walk 2. The app's "What's new" section will inform you about the most outstanding celestial events in time. You won't miss anything!\nThe app contains In-app purchases (Premium Access). Premium Access unlocks space missions, satellites, celestial events, asteroids, dwarf planets and comets.\nSolar Walk 2 is an excellent tool, planetarium 3D, Solar system encyclopedia perfect for people of all ages who are interested in the universe, exploration of our Solar system, spacecraft, celestial event calendar, astronomy events, astronomy facts and space exploration.\nTake a fascinating journey through our Solar system planets and observe wonderful 3D models of spacecraft with Solar Walk 2 - Spacecraft 3D &amp; Space Exploration!\nGet this fantastic 3D model of our Solar system and travel through space!</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</si>
  <si>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"send sticky broadcast",
    "type": "Other"
  },
  {
    "permission": "full network access",
    "type": "Other"
  },
  {
    "permission": "run at startup",
    "type": "Other"
  },
  {
    "permission": "control vibration",
    "type": "Other"
  },
  {
    "permission": "prevent device from sleeping",
    "type": "Other"
  },
  {
    "permission": "Google Play license check",
    "type": "Other"
  }
]</t>
  </si>
  <si>
    <t>{
  "sharedData": [],
  "collectedData": [
    {
      "data": "App interactions",
      "optional": false,
      "purpose": "App functionality, Analytics, Personalization",
      "type": "App activity"
    },
    {
      "data": "Installed apps",
      "optional": false,
      "purpose": "Analytics, Personalization",
      "type": "App activity"
    },
    {
      "data": "Other actions",
      "optional": false,
      "purpose": "Analytics",
      "type": "App activity"
    },
    {
      "data": "Device or other IDs",
      "optional": false,
      "purpose": "Analytics",
      "type": "Device or other IDs"
    },
    {
      "data": "Crash logs",
      "optional": false,
      "purpose": "Analytics",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"http://vitotechnology.com/privacy-policy.html"
}</t>
  </si>
  <si>
    <t>http://vitotechnology.com/privacy-policy.html</t>
  </si>
  <si>
    <t>com.freecloud.StackTheCountries</t>
  </si>
  <si>
    <t>https://play.google.com/store/apps/details?id=com.freecloud.StackTheCountries&amp;hl=en&amp;gl=us</t>
  </si>
  <si>
    <t>Stack the Countries®</t>
  </si>
  <si>
    <t>- Featured on the TODAY show! \n- Editor's Choice Award! - Children's Technology Review \nStack the Countries® makes learning about the world fun! Watch the countries actually come to life in this colorful and dynamic game! \nAs you learn country capitals, landmarks, geographic locations and more, you can actually touch, move and drop the animated countries anywhere on the screen. Carefully build a stack of countries that reaches the checkered line to win each level. \nYou earn a random country for every successfully completed level. All of your countries appear on your own personalized maps of the continents. Try to collect all 193! As you earn more countries, you begin to unlock the free bonus games: Map It! and Pile Up! Three games in one! \nCONTROL YOUR OWN EXPERIENCE: You can choose to focus on just one specific continent or play the whole world. You can also select which types of questions are asked. \nLEARN BEFORE YOU PLAY: Stack the Countries provides 193 country flash cards and colorful interactive maps of the continents. Use them to brush up on your world geography before you play or as a handy reference tool. \n\nHAVE FUN LEARNING ALL ABOUT THE COUNTRIES OF THE WORLD: \n- Capitals \n- Landmarks \n- Major Cities \n- Continents \n- Border Countries \n- Languages \n- Flags \n- Country Shapes \nFEATURES: \n- More than 1000 unique questions \n- 193 flash cards -- one for each country! \n- Interactive maps of the continents \n- Collect all 193 countries and track your progress on personalized maps \n- Earn FREE bonus games: Map It! and Pile Up! \n- Play in English, Spanish and French \n- Create up to six player profiles \n- Choose any of the friendly-looking countries as your avatar \n- High resolution pictures of famous world landmarks \n- All games are powered by a realistic physics engine \n- Fun sound effects and music \nTHREE GAMES IN ONE: \nSTACK THE COUNTRIES: Build tall piles of countries and try to reach the checkered line. \nMAP IT: Tap the location of the selected country on the map. Try to complete the whole continent! \nPILE UP: The countries are piling up! Identify and tap them quickly to get rid of them before they reach the top. \n\nStack the Countries® is an educational app for all ages that's actually FUN to play. Try it now and enjoy three games for the price of one! \n\nPRIVACY DISCLOSURE: \nStack the Countries®: \n- Does not contain 3rd party ads. \n- Does not contain in-app purchases. \n- Does not contain integration with social networks. \n- Does not use 3rd party analytics / data collection tools. \n- Does include links to other apps by Dan Russell-Pinson. \nFor more information on our privacy policy please visit: \nhttp://dan-russell-pinson.com/privacy/</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</si>
  <si>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"http://dan-russell-pinson.com/privacy/"
}</t>
  </si>
  <si>
    <t>http://dan-russell-pinson.com/privacy/</t>
  </si>
  <si>
    <t>com.alienthink.posetool3d</t>
  </si>
  <si>
    <t>https://play.google.com/store/apps/details?id=com.alienthink.posetool3d&amp;hl=en&amp;gl=us</t>
  </si>
  <si>
    <t>Pose Tool 3D</t>
  </si>
  <si>
    <t>"Are you an artist looking for a breakthrough figure posing tool? Look no further! The pose tool 3d app has been declared one of the Top 10 must-have apps by ImagineFX magazine. With this app, you can have your very own reference model with you at all times. The easy-to-use pose interface allows you to create any pose quickly and easily, and you can pose both male and female figures. The coolest feature of all is that the figures have no constraints, allowing for geometry to intersect and giving you the ability to create both realistic and extreme poses. Whether you're drawing, doing manga, illustration, character design, animation, storyboarding, or creating comic books, this app has you covered."\n"With the pose tool 3d app, you'll have access to a wide range of posing features to help you create dynamic and interesting compositions. Whether you're working on a single character or a group scene, this app has everything you need to bring your ideas to life. "In addition to its powerful posing capabilities, the pose tool 3d app also comes with a variety of everyday objects and weapons that can be attached to the figures' hands and body parts. This allows you to add even more depth and detail to your compositions and helps bring your characters to life in a more realistic and immersive way. Whether you're creating a simple portrait or an epic battle scene, the objects and weapons in this app will help you achieve the look and feel you're going for. One of the key benefits of the pose tool 3d app is its ability to help you visualize the 3d human figure in different drawing modes. Whether you prefer to work in 2D or 3D, this app has you covered. You can switch between different drawing modes to find the one that works best for you.\n"Another great feature of the pose tool 3d app is the inclusion of muscle maps on the figures. These maps allow you to see exactly how the muscles in the body move and flex as you pose the figure, giving you a deeper understanding of anatomy and helping you create more realistic and believable poses. Whether you're a beginner artist learning about anatomy or an experienced professional looking to fine-tune your skills, the muscle maps in this app are an invaluable resource. So don't wait any longer - download the pose tool 3d app today and start using these amazing muscle maps to take your art to the next level!". Use it for Illustrations, Comic Books, Manga, Painting, Digital Art, Storyboarding.\nTouch Controls:\n- One Finger - Orbit around figure\n- One Finger Tap - Select body part\n- Two Finger Pinch - Zoom in and Out and Pan at the same time. This feature gives you the ability to setup dramatic shots for your poses quickly. Very powerful feature.\n- Pose Hips for complex angles. You can reset hips at any time with pose reset icon.\n\nMenu Features:\n- Inventory System with hundreds of items\n- Easy Pose Buttons\n- Help Menu\n- Save Current Pose\n- Load Saved Pose\n- Center Figure\n- Perspective Grids\n- Camera FOV for Perspective \n- 6 Males Figures\n- 6 Female Figures\n- Reset Figure to T-Pose\n- Take Screenshot\n- Random Pose Maker\n- Hide Menu Icon\n- 3 Point lighting System\n- Muscle Maps Mode\n- Mannequin Mode\n- Black Mode\n- Pencil Sketch Mode\n- Pencil Sketch + Mannequin Mode\n- Pencil Sketch + Skeleton Mode\n- Comic Sketch Mode\n- Comic Sketch + Skeleton Mode\n- Skeleton Mode\n- Skeleton Sketch Mode\n- Life Drawing Mode Mono \n- Life Drawing Mode Color \n- Cube Mode\n- Gesture System Mode\n- Average Male/Female body type \n- Heavy Male/Female body type \n- Old Male/Female body type \n- Skinny Male/Female body type \n- Muscular Male/Female body type\n- Mannequin Male/Female body type\n- Lock Camera Mode\n- Camera Lucida Mode\n\nMale and Female Organic Moving Parts:\n- Head\n- Neck\n- Shoulders\n- Upper Arm\n- Lower Arm\n- Hand\n- Finger\n- Chest\n- Abs\n- Hip\n- Upper Leg\n- Lower Leg\n- Feet\n- Feet Ball\nhttps://www.AlienThink.com</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</si>
  <si>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network connections",
    "type": "Other"
  },
  {
    "permission": "full network access",
    "type": "Other"
  }
]</t>
  </si>
  <si>
    <t>{
  "sharedData": [],
  "collectedData": [],
  "securityPractices": [],
  "privacyPolicyUrl": "https://www.alienthink.com/privacy.txt"
}</t>
  </si>
  <si>
    <t>https://www.alienthink.com/privacy.txt</t>
  </si>
  <si>
    <t>com.ccmcflashcards</t>
  </si>
  <si>
    <t>https://play.google.com/store/apps/details?id=com.ccmcflashcards&amp;hl=en&amp;gl=us</t>
  </si>
  <si>
    <t>CCM Glossary App</t>
  </si>
  <si>
    <t>Welcome to the Commission's NEW Glossary App! You have provided great feedback and this has enabled us to improve the app. \nAdditionally, the glossary has been expanded to include key terms and definitions related to new content that has been added to the Case Management Body of Knowledge (CMBOK). The app allows for better clarity of definition and will offer a better user experience. Below you will find over 770 terms and definitions, divided into 26 decks with 30 terms.\nTo begin, select a deck and start learning! You'll be presented with a term or definition. When you reveal the answer, click either the green or red button, depending on whether you feel you would have answered correctly. This helps you track your knowledge level for that deck. Once a deck has been completed, it will automatically reset when you start answering the questions again. \nAs always, your feedback is welcomed.</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</si>
  <si>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"draw over other apps",
    "type": "Other"
  },
  {
    "permission": "control vibration",
    "type": "Other"
  }
]</t>
  </si>
  <si>
    <t>{
  "sharedData": [],
  "collectedData": [],
  "securityPractices": [],
  "privacyPolicyUrl": "https://ccmcertification.org/privacy-policy"
}</t>
  </si>
  <si>
    <t>https://ccmcertification.org/privacy-policy</t>
  </si>
  <si>
    <t>com.keycollectorcomics.keycollector</t>
  </si>
  <si>
    <t>https://play.google.com/store/apps/details?id=com.keycollectorcomics.keycollector&amp;hl=en&amp;gl=us</t>
  </si>
  <si>
    <t>Key Collector Comics</t>
  </si>
  <si>
    <t>Key Collector Comics: Unlock the Full Spectrum of Comic Books - Specializing in Key Issues!\nYour Ultimate Guide to the Comic Universe – Key and Beyond\nKey Collector Comics isn't just about "Key" comic books; it's a treasure trove for all comic enthusiasts. While we specialize in identifying and cataloging key issues – those pivotal comics that mark first appearances, iconic cover arts, and crucial storylines – our app also offers an expansive database encompassing the entire spectrum of comic books.\nWhy Key Collector Comics Stands Out\n• Specialized in Key Comics: Unmatched expertise in flagging key issues that define characters and shape comic lore.\n• A Universe of Comics: Access an all-inclusive database, featuring both key and non-key comic books.\n• Complimentary Collection Management: Organize and manage your entire comic collection, key or not, at absolutely no cost.\n• Instant Discovery: Spot valuable and interesting comics in any collection at a glance.\n• Simplified Pricing Guide: Quick, ungraded book pricing for informed buying and selling.\n• Personal Cataloging: Track your key issue ownership and curate a wishlist for future acquisitions.\nEndorsed by the Greats, Loved by Fans\n• Celebrated and recommended by comic icons like Alex Ross and Neal Adams.\n• Exclusive giveaways and fan engagement within the app.\n• A pristine, ad-free experience focused solely on your comic passion.\nElevate Your Comic Experience with Key Collector Premium\n• Real-Time Key Issue Alerts: Never miss an update on key comics.\n• Innovative Cover Image Search: Identify comics effortlessly.\n• Hot Keys &amp; Hidden Gems: Explore trending issues and rare finds.\n• Daily Curated Content: Stay updated with fresh, daily comic insights.\nDive into the world of comics with an app that's passionate about key issues and reverent to the entire comic book universe. Whether you're a key issue hunter or a broad-scale collector, Key Collector Comics is your essential companion. Download now and start a new chapter in your comic collecting journey!\n\n• Subscriptions which offer additional features beyond the free set of features are available on a monthly or yearly basis.\n•  Subscriptions provide access to Key Alert Push Notifications, Hot Keys, Dollar Bin Diver and other curated content that is updated on a daily basis.\n• Payment will be charged to iTunes Account at confirmation of purchase\n• Subscription automatically renews unless auto-renew is turned off at least 24-hours before the end of the current period\n• Account will be charged for renewal within 24-hours prior to the end of the current period, and identify the cost of the renewal\n• Subscriptions may be managed by the user and auto-renewal may be turned off by going to the user's Account Settings after purchase\n• Any unused portion of a free trial period, if offered, will be forfeited when the user purchases a subscription to that publication, where applicable\nhttps://www.keycollectorcomics.com/privacy\nhttps://www.keycollectorcomics.com/terms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</si>
  <si>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network connections",
    "type": "Other"
  },
  {
    "permission": "full network access",
    "type": "Other"
  },
  {
    "permission": "run at startup",
    "type": "Other"
  },
  {
    "permission": "control vibration",
    "type": "Other"
  },
  {
    "permission": "prevent device from sleeping",
    "type": "Other"
  }
]</t>
  </si>
  <si>
    <t>{
  "sharedData": [
    {
      "data": "Device or other IDs",
      "optional": false,
      "purpose": "App functionality, Analytics",
      "type": "Device or other IDs"
    },
    {
      "data": "User payment info",
      "optional": false,
      "purpose": "App functionality",
      "type": "Financial info"
    },
    {
      "data": "Diagnostics",
      "optional": false,
      "purpose": "Analytics",
      "type": "App info and performance"
    },
    {
      "data": "Other app performance data",
      "optional": false,
      "purpose": "Analytics",
      "type": "App info and performance"
    },
    {
      "data": "In-app search history",
      "optional": false,
      "purpose": "App functionality, Analytics",
      "type": "App activity"
    }
  ],
  "collectedData": [
    {
      "data": "Purchase history",
      "optional": false,
      "purpose": "App functionality, Account management",
      "type": "Financial info"
    },
    {
      "data": "Crash logs",
      "optional": true,
      "purpose": "Analytics",
      "type": "App info and performance"
    },
    {
      "data": "App interactions",
      "optional": false,
      "purpose": "Analytics",
      "type": "App activity"
    },
    {
      "data": "Email address",
      "optional": false,
      "purpose": "App functionality, Developer communications, Account management",
      "type": "Personal info"
    },
    {
      "data": "User IDs",
      "optional": false,
      "purpose": "App functionality, Developer communications,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"https://keycollectorcomics.com/privacy"
}</t>
  </si>
  <si>
    <t>https://keycollectorcomics.com/privacy</t>
  </si>
  <si>
    <t>com.beliefengine.handyapp</t>
  </si>
  <si>
    <t>https://play.google.com/store/apps/details?id=com.beliefengine.handyapp&amp;hl=en&amp;gl=us</t>
  </si>
  <si>
    <t>Handy Art Reference Tool</t>
  </si>
  <si>
    <t>If you're an artist and ever wanted just quick and easy drawing reference for hands, heads, or even feet (IAP) without having to awkwardly pose your limbs in front of a mirror, this app is for you!\n\nHANDY is an artist's reference tool, consisting of several rotatable 3D limbs with a variety of poses useful for drawing. You can also customize and edit your own poses for hands, feet, and skulls.\n\nFully adjustable 3-point lighting means you can get easy lighting reference when using any of the 10+ included 3D head busts. Handy if you’re painting and need to know what shadows the head casts from a certain angle!\n\nAlso available is the Animal Skulls pack. With over 10 different animal species, it's great for anatomical reference or creature design inspiration.\n[Foot rigs and Animal Skull pack require additional purchase]\n\nNEW in Handy v5: Edit the materials of models! Selectively turn off their textures, adjust their specularity, or tint them a certain color.\n\nPerfect for comic book artists, painters, or just casual sketchers!\n\nFeatured in ImagineFX's Top 10 Must-Have Apps!\n\nCheck out the video demo:\nhttp://handyarttool.com/\n\nSign up for the HANDY newsletter for information about new upcoming updates!\nhttp://www.handyarttool.com/newsletter\n\nFollow HANDY on Twitter\nhttp://twitter.com/HandyArtTool/\n\nFollow HANDY on Facebook\nhttp://facebook.com/HandyArtTool/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</si>
  <si>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t>
  </si>
  <si>
    <t>{
  "sharedData": [
    {
      "data": "Purchase history",
      "optional": false,
      "purpose": "App functionality, Analytics",
      "type": "Financial info"
    },
    {
      "data": "Diagnostics",
      "optional": false,
      "purpose": "App functionality, Analytics",
      "type": "App info and performance"
    },
    {
      "data": "Other app performance data",
      "optional": false,
      "purpose": "App functionality, Analytics",
      "type": "App info and performance"
    }
  ],
  "collectedData": [
    {
      "data": "Purchase history",
      "optional": false,
      "purpose": "App functionality, Analytics",
      "type": "Financial info"
    },
    {
      "data": "Diagnostics",
      "optional": false,
      "purpose": "App functionality, Analytics",
      "type": "App info and performance"
    },
    {
      "data": "Other app performance data",
      "optional": false,
      "purpose": "App functionality, Analytics",
      "type": "App info and performance"
    },
    {
      "data": "Device or other IDs",
      "optional": false,
      "purpose": "App functionality",
      "type": "Device or other IDs"
    },
    {
      "data": "Approximate location",
      "optional": false,
      "purpose": "Analytics",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"http://handyarttool.com/PrivacyPolicy.html"
}</t>
  </si>
  <si>
    <t>http://handyarttool.com/PrivacyPolicy.html</t>
  </si>
  <si>
    <t>com.tapastic</t>
  </si>
  <si>
    <t>https://play.google.com/store/apps/details?id=com.tapastic&amp;hl=en&amp;gl=us</t>
  </si>
  <si>
    <t>Tapas – Comics and Novels</t>
  </si>
  <si>
    <t>Tapas connects readers to the stories they crave. Tapas has diverse, unique comics, novels, manga, manhwa, and more – with new releases every day and free episodes every three hours!\nDig into international hits like The Beginning After The End, Solo Leveling, and Little Rabbit and the Big Bad Leopard. Check out the original comics behind popular TV series such as Heartstopper, A Business Proposal, and Navillera. The Wait-Until-Free system allows you to read our top stories free of charge.\nWhen you join Tapas for free, you'll be joining 10 million other subscribers and fans in supporting talented artists and authors. When you download the Tapas Mobile App, you'll turn your phone into a portable library full of stunning art, vivid characters, and gripping plotlines – all in the palm of your hand.\nRead simply by scrolling and turn your daily phone time into story time with top stories from all your favorite genres! From your favorite villainess to action hero, romance fantasy to action fantasy, Tapas has content for everyone.\nWith your Tapas mobile account, you can comment, connect, and engage with readers and creators as you read. You'll get notified about updates on your favorite series and creators, and you'll enjoy exclusive app-only promotions and perks like Free Monday Ink and Fortune Cookies. Want even more out of Tapas? Try publishing your own story with Tapas Community. Become one of the over 75,000 talented creators — from established, award-winning authors to independent user creators – who share their work with the supportive, contemporary audience on Tapas.\nStay in touch!\nWebsite: http://www.tapas.io\nE-mail: feedback@tapas.io\nInstagram: http://instagram.com/tapas_app\nTwitter: https://twitter.com/tapas_app\nFacebook: https://www.facebook.com/tapas.io</t>
  </si>
  <si>
    <t>[
  {
    "permission": "approximate location (network-based)",
    "type": "Location"
  },
  {
    "permission": "read the contents of your USB storage",
    "type": "Photos/Media/Files"
  },
  {
    "permission": "read the contents of your USB storage",
    "type": "Storage"
  },
  {
    "permission": "view Wi-Fi connections",
    "type": "Wi-Fi connection information"
  },
  {
    "permission": "view network connections",
    "type": "Other"
  },
  {
    "permission": "full network access",
    "type": "Other"
  },
  {
    "permission": "run at startup",
    "type": "Other"
  },
  {
    "permission": "reorder running apps",
    "type": "Other"
  },
  {
    "permission": "control vibration",
    "type": "Other"
  },
  {
    "permission": "prevent device from sleeping",
    "type": "Other"
  }
]</t>
  </si>
  <si>
    <t>{
  "sharedData": [
    {
      "data": "Device or other IDs",
      "optional": false,
      "purpose": "App functionality, Analytics, Advertising or marketing, Personalization, Account management",
      "type": "Device or other IDs"
    },
    {
      "data": "App interactions",
      "optional": false,
      "purpose": "Analytics, Advertising or marketing, Personalization",
      "type": "App activity"
    },
    {
      "data": "Installed apps",
      "optional": false,
      "purpose": "Advertising or marketing, Personalization",
      "type": "App activity"
    },
    {
      "data": "Other user-generated content",
      "optional": false,
      "purpose": "App functionality, Advertising or marketing",
      "type": "App activity"
    },
    {
      "data": "Other actions",
      "optional": false,
      "purpose": "App functionality, Analytics, Advertising or marketing",
      "type": "App activity"
    },
    {
      "data": "Email address",
      "optional": false,
      "purpose": "Analytics, Advertising or marketing, Account management",
      "type": "Personal info"
    },
    {
      "data": "User IDs",
      "optional": false,
      "purpose": "Analytics, Advertising or marketing, Personalization, Account management",
      "type": "Personal info"
    },
    {
      "data": "Approximate location",
      "optional": false,
      "purpose": "Analytics, Advertising or marketing",
      "type": "Location"
    },
    {
      "data": "Crash logs",
      "optional": false,
      "purpose": "Analytics",
      "type": "App info and performance"
    },
    {
      "data": "Diagnostics",
      "optional": false,
      "purpose": "Analytics",
      "type": "App info and performance"
    },
    {
      "data": "Other app performance data",
      "optional": false,
      "purpose": "Analytics",
      "type": "App info and performance"
    },
    {
      "data": "Purchase history",
      "optional": false,
      "purpose": "Analytics, Advertising or marketing",
      "type": "Financial info"
    }
  ],
  "collectedData": [
    {
      "data": "Device or other IDs",
      "optional": false,
      "purpose": "App functionality, Analytics, Advertising or marketing, Personalization, Account management",
      "type": "Device or other IDs"
    },
    {
      "data": "In-app search history",
      "optional": false,
      "purpose": "App functionality",
      "type": "App activity"
    },
    {
      "data": "Email address",
      "optional": false,
      "purpose": "App functionality, Analytics, Account management",
      "type": "Personal info"
    },
    {
      "data": "User IDs",
      "optional": false,
      "purpose": "App functionality, Analytics, Account management",
      "type": "Personal info"
    },
    {
      "data": "Emails",
      "optional": false,
      "purpose": "App functionality, Analytics, Developer communications, Account management",
      "type": "Messages"
    },
    {
      "data": "Other in-app messages",
      "optional": false,
      "purpose": "App functionality, Analytics, Developer communications, Account management",
      "type": "Messages"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"https://tapas.io/privacy"
}</t>
  </si>
  <si>
    <t>https://tapas.io/privacy</t>
  </si>
  <si>
    <t>com.naver.linewebtoon</t>
  </si>
  <si>
    <t>https://play.google.com/store/apps/details?id=com.naver.linewebtoon&amp;hl=en&amp;gl=us</t>
  </si>
  <si>
    <t>WEBTOON</t>
  </si>
  <si>
    <t>Find new stories or share your own with WEBTOON™, the largest webcomics community in the world.\nHome to epic sagas, short stories, manga, manhwa, and daily comic strips, access thousands of creator-owned comics anytime, anywhere across 23 genres, including romance, comedy, action, fantasy, and horror.\nFeaturing action-packed, international blockbusters like Tower of God, Noblesse, The God of High School, the suspenseful thriller Sweet Home, and the global rom-com phenomenon True Beauty - now adapted into major TV and streaming formats.\n​Also, check out 7FATES: CHAKHO, our latest collaboration with BTS.\nDive into WEBTOON™ ORIGINALS, award-winning comics which update weekly. Discover new voices on CANVAS, where creators self-publish their series to a vibrant, diverse audience.\nJoin WEBTOON™ and find YOUR story today.\n​Follow WEBTOON™ on Instagram, Facebook, YouTube, TikTok, and Twitter to join a community of 72+ million readers around the world.\nWebsite: www.webtoon.com</t>
  </si>
  <si>
    <t>[
  {
    "permission": "retrieve running apps",
    "type": "Device &amp; app history"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"read phone status and identity",
    "type": "Device ID &amp; call information"
  },
  {
    "permission": "view network connections",
    "type": "Other"
  },
  {
    "permission": "pair with Bluetooth devices",
    "type": "Other"
  },
  {
    "permission": "full network access",
    "type": "Other"
  },
  {
    "permission": "run at startup",
    "type": "Other"
  },
  {
    "permission": "control vibration",
    "type": "Other"
  },
  {
    "permission": "prevent device from sleeping",
    "type": "Other"
  }
]</t>
  </si>
  <si>
    <t>{
  "sharedData": [
    {
      "data": "App interactions",
      "optional": false,
      "purpose": "Advertising or marketing",
      "type": "App activity"
    },
    {
      "data": "Device or other IDs",
      "optional": false,
      "purpose": "Analytics, Advertising or marketing",
      "type": "Device or other IDs"
    },
    {
      "data": "Other info",
      "optional": false,
      "purpose": "Advertising or marketing",
      "type": "Personal info"
    }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"Approximate location",
      "optional": false,
      "purpose": "App functionality, Fraud prevention, security, and compliance, Personalization",
      "type": "Location"
    },
    {
      "data": "App interactions",
      "optional": false,
      "purpose": "Analytics, Advertising or marketing, Personalization",
      "type": "App activity"
    },
    {
      "data": "In-app search history",
      "optional": true,
      "purpose": "App functionality",
      "type": "App activity"
    },
    {
      "data": "Other user-generated content",
      "optional": true,
      "purpose": "App functionality, Fraud prevention, security, and compliance",
      "type": "App activity"
    },
    {
      "data": "Other actions",
      "optional": false,
      "purpose": "App functionality, Analytics, Advertising or marketing, Fraud prevention, security, and compliance, Personalization",
      "type": "App activity"
    },
    {
      "data": "Purchase history",
      "optional": false,
      "purpose": "App functionality, Analytics, Advertising or marketing, Fraud prevention, security, and compliance, Personalization",
      "type": "Financial info"
    },
    {
      "data": "Photos",
      "optional": true,
      "purpose": "App functionality",
      "type": "Photos and videos"
    },
    {
      "data": "Device or other IDs",
      "optional": false,
      "purpose": "App functionality, Analytics, Advertising or marketing, Fraud prevention, security, and compliance, Personalization",
      "type": "Device or other IDs"
    },
    {
      "data": "Name",
      "optional": false,
      "purpose": "App functionality, Account management",
      "type": "Personal info"
    },
    {
      "data": "Email address",
      "optional": true,
      "purpose": "App functionality, Advertising or marketing, Account management",
      "type": "Personal info"
    },
    {
      "data": "User IDs",
      "optional": false,
      "purpose": "App functionality, Analytics, Advertising or marketing, Fraud prevention, security, and compliance, Personalization, Account management",
      "type": "Personal info"
    },
    {
      "data": "Other info",
      "optional": false,
      "purpose": "App functionality, Analytics, Fraud prevention, security, and compliance, Personalization,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"https://m.webtoons.com/en/terms#privacyPolicy"
}</t>
  </si>
  <si>
    <t>https://m.webtoons.com/en/terms#privacyPolicy</t>
  </si>
  <si>
    <t>com.Proko.Skelly</t>
  </si>
  <si>
    <t>https://play.google.com/store/apps/details?id=com.Proko.Skelly&amp;hl=en&amp;gl=us</t>
  </si>
  <si>
    <t>Skelly: Poseable Anatomy Model</t>
  </si>
  <si>
    <t>Hey artists! \nTired of scouring the internet for reference material? Does the NSA think you’re a weirdo for looking up all those skeleton pictures? Got no-body to pose for you? Its going tibia ok, the Skelly app is just what you need! With the Skelly app you can literally pull the inspiration you need right out of your pocket anywhere, anytime!\nSkelly is a fully poseable, anatomically correct reference skeleton for artists. A simplified version of the skeleton is also included, named “Robo-Skelly”. These figures were created to make the study of anatomy easier and more enjoyable for students and professionals without leaving your wallets bone dry. They can also be used to inspire poses for drawing, painting, sculpting, illustration, animation, comics, manga, storyboarding, twerking, and to fully understand the anatomy of the human skeleton. No need for super gluteus, Skelly comes pre-assembled and ready to pose as soon as you launch the app! \nLearning the structure of the human body is the skeleton key to drawing the figure in an anatomically correct manner without having to clear your browser history to avoid awkward conversations with your loved ones. Whether you want to make works like Michelangelo or Miyazaki, Skelly will help you focus on your art and let you personalize his poses, rather than searching for reference material and hiring models. Learn to draw the skeleton from any angle without the inconvenient and morally questionable need to go grave robbing.\nFeatures:\nAnatomically correct skeleton\nSimplified “Robo Skelly”\nProportions based on the teachings of Dr. Paul Richer\nSkull fits perfectly into a “Loomis Head” as taught by Andrew Loomis\nFully poseable\nPose Library - choose from pre made poses and save your own\nMovable camera\nAdjustable light source\nChoose light or dark background\nReset to neutral “Anatomical Pose”</t>
  </si>
  <si>
    <t>{
  "sharedData": [
    {
      "data": "Device or other IDs",
      "optional": false,
      "purpose": "Analytics",
      "type": "Device or other IDs"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"https://www.proko.com/skellyapp-privacy-policy/"
}</t>
  </si>
  <si>
    <t>https://www.proko.com/skellyapp-privacy-policy/</t>
  </si>
  <si>
    <t>com.asa2fly.prepware.privatepilot</t>
  </si>
  <si>
    <t>https://play.google.com/store/apps/details?id=com.asa2fly.prepware.privatepilot&amp;hl=en&amp;gl=us</t>
  </si>
  <si>
    <t>Prepware Private Pilot</t>
  </si>
  <si>
    <t>Comprehensive preparation, study and test tool for the Private Pilot (Airplane, Rotorcraft, Glider, Lighter-Than-Air, Powered Parachute, and Weight-Shift Control) FAA Knowledge Exam. More than 1,000 sample questions, answers and explanations included, for you to study by subject or with a true-to-form practice test. Compatible with Android phones and tablets, this app provides a mobile solution for pilots preparing for their FAA “written” exam. Study by subject, supported with explanations. Take practice tests, and review the graded test.\nApp features:\n• No internet connection required; app fully installs to your device.\n• More than 1,000 questions included with explanations.\n• Brought to you by a trusted resource in aviation training and publishing, Aviation Supplies &amp; Academics (ASA).</t>
  </si>
  <si>
    <t>{
  "sharedData": [],
  "collectedData": [],
  "securityPractices": [],
  "privacyPolicyUrl": "https://asa2fly.com/privacy-policy/"
}</t>
  </si>
  <si>
    <t>https://asa2fly.com/privacy-policy/</t>
  </si>
  <si>
    <t>com.originatorkids.paw</t>
  </si>
  <si>
    <t>https://play.google.com/store/apps/details?id=com.originatorkids.paw&amp;hl=en&amp;gl=us</t>
  </si>
  <si>
    <t>PAW Patrol Academy</t>
  </si>
  <si>
    <t>*** Google Play Winner Best of 2023! ***\nPAW Patrol to the Rescue!  This PAWsome app features interactive games for toddler boys and girls, plus real episode clips!  Designed for preschool and kindergarten kids ages 2-5, it’s a brand-new way to experience the hit Nickelodeon show PAW Patrol, and the best way to get your biggest (or smallest) PAW Patrol fan smiling, laughing and learning.\nWHAT'S INSIDE PAW PATROL ACADEMY\nInteractive missions that your child can control\nParent-approved learning games to help kids practice topics like ABCs, spelling, counting, numbers, shapes and more\nHeroes in Training classes with the Mini-Patrol on emotions, self-care and life skills \nKid-approved activities like coloring and music dance parties to get your child moving and having fun\nMost exciting way to experience PAW Patrol yet!\nKids control the action and step inside Adventure Bay to enjoy their favorite TV, YouTube, YouTube Kids, Nickelodeon, Nick Jr. program!  \nKids become the heroes of their own adventure stories\nKids won’t even realize it’s productive screen time because it’s so much fun!\nWell-earned free time for parents as preschoolers learn\nHighly immersive adventures and self-guided activities means frustration-free play for kids and much-needed break time for parents\nThis is what guilt-free screen time looks like!\nReal learning benefits\nCognitive: problem-solving, task-completion and focus\nSocial: communication, conflict resolution and community values\nEmotional: resilience, emotional intelligence. self-expression and confidence\nCreative: coloring, music and songs\nPhysical: fine motor skills, dancing and movement\nSafe and Easy. Ad Free. No Wifi Required.\nPAW Patrol Academy includes no third-party ads, can be used without wifi and meets the highest COPPA and GDPR standards because child safety is a priority.\nSubscription Options:\nPAW Patrol Academy requires a monthly or annual subscription to access all activities and additional content.\nPlayers can experience all the app has to offer by signing up for a free trial. \nTrial subscriptions automatically renew unless auto-renew is turned off at least 24 hours before the end of the trial period.\nYour account will be charged for renewal within 24 hours before the end of the current subscription period, and identify the cost of renewal.\nSubscriptions are managed by the user and auto-renewal may be turned off in your device's settings.</t>
  </si>
  <si>
    <t>{
  "sharedData": [
    {
      "data": "App interactions",
      "optional": false,
      "purpose": "Analytics",
      "type": "App activity"
    },
    {
      "data": "Device or other IDs",
      "optional": false,
      "purpose": "Advertising or marketing",
      "type": "Device or other IDs"
    },
    {
      "data": "Crash logs",
      "optional": false,
      "purpose": "Analytics",
      "type": "App info and performance"
    },
    {
      "data": "Diagnostics",
      "optional": false,
      "purpose": "Analytics",
      "type": "App info and performance"
    }
  ],
  "collectedData": [
    {
      "data": "App interactions",
      "optional": false,
      "purpose": "Analytics",
      "type": "App activity"
    },
    {
      "data": "Device or other IDs",
      "optional": true,
      "purpose": "Advertising or marketing",
      "type": "Device or other IDs"
    },
    {
      "data": "Crash logs",
      "optional": false,
      "purpose": "Analytics",
      "type": "App info and performance"
    },
    {
      "data": "Diagnostics",
      "optional": true,
      "purpose": "Analytics",
      "type": "App info and performance"
    }
  ],
  "securityPractices": [
    {
      "practice": "Data is encrypted in transit",
      "description": "Your data is transferred over a secure connection"
    },
    {
      "practice": "Committed to follow the Play Families Policy",
      "description": "The developer has committed to follow the Play Families Policy for this app. &lt;a href=\"https://support.google.com/googleplay/android-developer/answer/9893335\" target=\"_blank\"&gt;See the policy&lt;/a&gt;"
    }
  ],
  "privacyPolicyUrl": "https://www.pawpatrolacademy.com/app/privacy-policy/"
}</t>
  </si>
  <si>
    <t>https://www.pawpatrolacademy.com/app/privacy-policy/</t>
  </si>
  <si>
    <t>com.youmusic.magictiles</t>
  </si>
  <si>
    <t>https://play.google.com/store/apps/details?id=com.youmusic.magictiles&amp;hl=en&amp;gl=us</t>
  </si>
  <si>
    <t>Magic Tiles 3</t>
  </si>
  <si>
    <t>Do you love music games and playing along to your favorite songs on piano tiles?\nMagic Tiles 3 is the perfect choice for you! This game is the ultimate experience in music games, combining the best elements of magic piano games, rhythm game, and song games to create a truly immersive and enjoyable gameplay experience. With its engaging gameplay and wide selection of songs, it is sure to become one of your all-time favorite music games. In Magic Tiles 3, you’ll find a wide variety of music styles to choose from, including classic piano songs, pop, edm, hip-hop, and more. With this music game, you can experience the thrill of playing along to your favorite tunes on the magic piano tiles, all while challenging your reflexes and hand-eye coordination. \nHow to play:\nWelcome to Magic Tiles 3,  the music game isn’t just about the music - it’s also about the challenge. As you play this music piano game, you’ll need to tap tiles in time with the music, all while avoiding the white tiles. It’s a test of skill and reflexes that will keep you coming back for more. If you’re looking for a fun and challenging way to test your coordination skills while indulging in your love for music, then Magic Tiles 3 is the perfect music piano game for you!\nFeature:\n1. Magic Tiles 3 features 45,000+ songs, as well as colorful graphics that will keep you entertained for hours on end. This addictive piano game offers a unique and satisfying experience for music lovers. Music games enthusiasts alike will love it. It’s no wonder that Magic Tiles 3 is one of the most popular music games around.\n2. With Magic Tiles 3, you’ll never run out of new challenges to explore! This music piano game features a wide variety of levels, each with its own catchy hit songs and unique gameplay mechanics. Whether you tap piano tiles along or explore new levels, there’s always something new and exciting waiting for you. And with gifts waiting for you at the end of each level, the fun never stops! \n3. Magic Tiles 3 is a music game that offers not only a wide selection of songs and engaging gameplay, but also a well-designed online mode. This allows you to connect with numerous players from all over the world and even invite your friends to join you in a beat battle. With its challenging levels and addictive gameplay, this game provides an excellent opportunity to compete with other players in beat battle and see who excels.\nSo why wait? Download Magic Tiles 3 today and start playing one of the popular music piano games around! With its addictive gameplay, catchy songs, and challenging levels, it’s the perfect way to pass the time and have some fun. So come on - let’s play Magic Tiles 3 and experience the combination of song game and rhythm game in one addictive package!\nSupport: \nAre you having any problems? Send an email to: magictiles3.support@amanotes.com or contact us in the game by going to Settings &gt; FAQ and Support.\nTerms of use: https://www.amanotes.com/terms-and-conditions/\nPrivacy Policy: https://www.amanotes.com/privacy-policy/</t>
  </si>
  <si>
    <t>[{"name":"Music","id":"GAME_MUSIC"},{"name":"Performance","id":null},{"name":"Arcade","id":"GAME_ARCADE"},{"name":"Single player","id":null},{"name":"Abstract","id":null},{"name":"Offline","id":null}]</t>
  </si>
  <si>
    <t>[
  {
    "permission": "read phone status and identity",
    "type": "Phone"
  },
  {
    "permission": "view Wi-Fi connections",
    "type": "Wi-Fi connection information"
  },
  {
    "permission": "read phone status and identity",
    "type": "Device ID &amp; call information"
  },
  {
    "permission": "view network connections",
    "type": "Other"
  },
  {
    "permission": "full network access",
    "type": "Other"
  },
  {
    "permission": "change your audio settings",
    "type": "Other"
  },
  {
    "permission": "control vibration",
    "type": "Other"
  },
  {
    "permission": "prevent device from sleeping",
    "type": "Other"
  },
  {
    "permission": "read Google service configuration",
    "type": "Other"
  }
]</t>
  </si>
  <si>
    <t>{
  "sharedData": [
    {
      "data": "User IDs",
      "optional": false,
      "purpose": "App functionality",
      "type": "Personal info"
    },
    {
      "data": "Diagnostics",
      "optional": false,
      "purpose": "App functionality, Analytics",
      "type": "App info and performance"
    },
    {
      "data": "Device or other IDs",
      "optional": false,
      "purpose": "App functionality, Analytics, Advertising or marketing, Fraud prevention, security, and compliance",
      "type": "Device or other IDs"
    },
    {
      "data": "Approximate location",
      "optional": false,
      "purpose": "App functionality, Analytics, Advertising or marketing, Fraud prevention, security, and compliance",
      "type": "Location"
    },
    {
      "data": "Purchase history",
      "optional": false,
      "purpose": "Analytics, Advertising or marketing",
      "type": "Financial info"
    }
  ],
  "collectedData": [
    {
      "data": "User IDs",
      "optional": false,
      "purpose": "App functionality",
      "type": "Personal info"
    },
    {
      "data": "Diagnostics",
      "optional": false,
      "purpose": "App functionality, Analytics",
      "type": "App info and performance"
    },
    {
      "data": "Device or other IDs",
      "optional": false,
      "purpose": "App functionality, Analytics, Advertising or marketing, Fraud prevention, security, and compliance",
      "type": "Device or other IDs"
    },
    {
      "data": "Approximate location",
      "optional": false,
      "purpose": "App functionality, Analytics, Advertising or marketing, Fraud prevention, security, and compliance",
      "type": "Location"
    },
    {
      "data": "Purchase history",
      "optional": true,
      "purpose": "Analytics, Advertising or marketing",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"https://www.amanotes.com/privacy-policy"
}</t>
  </si>
  <si>
    <t>https://www.amanotes.com/privacy-policy</t>
  </si>
  <si>
    <t>com.gobit.burgershop2.premium</t>
  </si>
  <si>
    <t>https://play.google.com/store/apps/details?id=com.gobit.burgershop2.premium&amp;hl=en&amp;gl=us</t>
  </si>
  <si>
    <t>Burger Shop 2 Deluxe</t>
  </si>
  <si>
    <t>Burger Shop 2 Deluxe is the paid version of Burger Shop 2 with exactly the same gameplay and levels.  Our Deluxe game versions show NO ADS, collect NO USER DATA, and are completely playable forever with a small one-time purchase!\nBurger Shop 2, the sequel to the wildly successful food making game, Burger Shop, is now available!\nIn Burger Shop, you successfully created a universal chain of restaurants and found fame and fortune... Until one day, you found yourself in a dumpster with a bump on your head, your diner boarded up, and no memory of how any of it happened.\nNow in Burger Shop 2 you must rebuild your restaurant empire, adding new twists to your menu to entice new customers while uncovering the truth about what happened to your original hamburger chain.   Use your time management skills cooking and serving food for hungry customers.  Upgrade your kitchen to provide your customers with different types of food like hamburgers, cheese burgers, chicken sandwiches, French fries, onion rings, salads, pizza, donuts, waffles, pancakes, pasta, steak, cakes, pies, ice cream sundaes and much, much more!  Can you dash around serving hungry customers tasty food and discover the truth of what happened to your original burger chain?\nJoin the Burger Shop 2 craze and grab ingredients from the BurgerTron 2000 to create tasty food items to serve hungry customers in this fast-paced food shop game!\nGAME FEATURES:\n• 120 Story Levels and 120 Expert Levels!\n• Challenge Modes and Relax Modes!\n• Serve breakfast, lunch, and dinner!\n• Over 100 different food items!\n• Over 100 trophies to collect!\n• Unlimited play!\nBurger Shop 2 offers endless play with four different game modes!\nGAME MODES:\n• Story Mode - Rebuild your restaurant empire, and solve the mystery of who or what destroyed your original burger chain.\n• Challenge Mode - Play fever-pitched, fast one-minute rounds - but don't lose a customer or it's all over!  It's Burger Mania!\n• Relax Mode - Serve food without any pressure or stress.   Customers are infinitely patient.\n• Expert Mode - So, you think you are the Burger Master Chef?  Put your food-making skills to the test! \n\nAvailable in 11 languages:  English, German, Spanish, French, Italian, Dutch, Portuguese, Swedish, Indonesian, Russian, and Japanese.</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</si>
  <si>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</si>
  <si>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"https://gobit.com/privacy.html"
}</t>
  </si>
  <si>
    <t>https://gobit.com/privacy.html</t>
  </si>
  <si>
    <t>com.duolingo</t>
  </si>
  <si>
    <t>https://play.google.com/store/apps/details?id=com.duolingo&amp;hl=en&amp;gl=us</t>
  </si>
  <si>
    <t>Duolingo: Language Lessons</t>
  </si>
  <si>
    <t>Learn a new language with the world’s most-downloaded education app! Duolingo is the fun, free app for learning 40+ languages through quick, bite-sized lessons. Practice speaking, reading, listening, and writing to build your vocabulary and grammar skills.\nDesigned by language experts and loved by hundreds of millions of learners worldwide, Duolingo helps you prepare for real conversations in Spanish, French, Chinese, Italian, German, English, and more.\nWhether you’re learning a language for travel, school, career, family and friends, or your brain health, you’ll love learning with Duolingo. \nWhy Duolingo?\n• Duolingo is fun and effective. Game-like lessons and fun characters help you build solid speaking, reading, listening, and writing skills.\n• Duolingo works. Designed by language experts, Duolingo has a science-based teaching methodology proven to foster long-term language retention.\n• Track your progress. Work toward your language learning goals with playful rewards and achievements when you make practicing a daily habit!\n• Join 300+ million learners. Stay motivated with competitive Leaderboards as you learn alongside our global community. \n• Every language course is free. Learn Spanish, French, German, Italian, Russian, Portuguese, Turkish, Dutch, Irish, Danish, Swedish, Ukrainian, Esperanto, Polish, Greek, Hungarian, Norwegian, Hebrew, Welsh, Arabic, Latin, Hawaiian, Scottish Gaelic, Vietnamese, Korean, Japanese, English, and even High Valyrian!\nWhat the world is saying about Duolingo⭐️⭐️⭐️⭐️⭐️:\nEditor's Choice and "Best of the Best” —Google Play\n“Far and away the best language-learning app.” —The Wall Street Journal\n“This free app and website is among the most effective language-learning methods I’ve tried… lessons come in the form of brief challenges — speaking, translating, answering multiple-choice questions — that keep me coming back for more.” —The New York Times\n“Duolingo may hold the secret to the future of education.” — TIME Magazine\n“...Duolingo is cheerful, lighthearted and fun…” — Forbes\nIf you like Duolingo, try Super Duolingo for 14 days free! Learn a language fast with no ads, and get fun perks like Unlimited Hearts and Monthly Streak Repair. \nSend any feedback to android@duolingo.com\nUse Duolingo on the Web at https://www.duolingo.com\nPrivacy Policy: https://www.duolingo.com/privacy</t>
  </si>
  <si>
    <t>[
  {
    "permission": "find accounts on the device",
    "type": "Identity"
  },
  {
    "permission": "find accounts on the device",
    "type": "Contacts"
  },
  {
    "permission": "read your contacts",
    "type": "Contacts"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"create accounts and set passwords",
    "type": "Other"
  },
  {
    "permission": "full network access",
    "type": "Other"
  },
  {
    "permission": "run at startup",
    "type": "Other"
  },
  {
    "permission": "control vibration",
    "type": "Other"
  },
  {
    "permission": "prevent device from sleeping",
    "type": "Other"
  },
  {
    "permission": "read Google service configuration",
    "type": "Other"
  }
]</t>
  </si>
  <si>
    <t>{
  "sharedData": [
    {
      "data": "Crash logs",
      "optional": false,
      "purpose": "Analytics",
      "type": "App info and performance"
    },
    {
      "data": "Diagnostics",
      "optional": false,
      "purpose": "Fraud prevention, security, and compliance",
      "type": "App info and performance"
    },
    {
      "data": "Other app performance data",
      "optional": false,
      "purpose": "Analytics",
      "type": "App info and performance"
    },
    {
      "data": "App interactions",
      "optional": false,
      "purpose": "App functionality, Analytics, Advertising or marketing, Fraud prevention, security, and compliance",
      "type": "App activity"
    },
    {
      "data": "Other user-generated content",
      "optional": false,
      "purpose": "App functionality",
      "type": "App activity"
    },
    {
      "data": "Other actions",
      "optional": false,
      "purpose": "App functionality, Analytics",
      "type": "App activity"
    },
    {
      "data": "Device or other IDs",
      "optional": false,
      "purpose": "Analytics, Advertising or marketing, Fraud prevention, security, and compliance",
      "type": "Device or other IDs"
    }
  ],
  "collectedData": [
    {
      "data": "Other in-app messages",
      "optional": true,
      "purpose": "App functionality",
      "type": "Messages"
    },
    {
      "data": "Contacts",
      "optional": true,
      "purpose": "App functionality, Personalization",
      "type": "Contacts"
    },
    {
      "data": "Crash logs",
      "optional": false,
      "purpose": "Analytics",
      "type": "App info and performance"
    },
    {
      "data": "Diagnostics",
      "optional": false,
      "purpose": "Analytics, Fraud prevention, security, and compliance",
      "type": "App info and performance"
    },
    {
      "data": "Other app performance data",
      "optional": false,
      "purpose": "Analytics",
      "type": "App info and performance"
    },
    {
      "data": "App interactions",
      "optional": false,
      "purpose": "App functionality, Analytics, Advertising or marketing, Fraud prevention, security, and compliance",
      "type": "App activity"
    },
    {
      "data": "Other user-generated content",
      "optional": true,
      "purpose": "App functionality, Personalization",
      "type": "App activity"
    },
    {
      "data": "Other actions",
      "optional": false,
      "purpose": "App functionality, Analytics",
      "type": "App activity"
    },
    {
      "data": "Purchase history",
      "optional": false,
      "purpose": "App functionality, Analytics, Fraud prevention, security, and compliance, Personalization, Account management",
      "type": "Financial info"
    },
    {
      "data": "Device or other IDs",
      "optional": false,
      "purpose": "App functionality, Analytics, Advertising or marketing, Fraud prevention, security, and compliance",
      "type": "Device or other IDs"
    },
    {
      "data": "Name",
      "optional": true,
      "purpose": "Personalization, Account management",
      "type": "Personal info"
    },
    {
      "data": "Email address",
      "optional": false,
      "purpose": "App functionality, Developer communications, Advertising or marketing, Account management",
      "type": "Personal info"
    },
    {
      "data": "User IDs",
      "optional": false,
      "purpose": "App functionality, Analytics, Advertising or marketing, Account management",
      "type": "Personal info"
    },
    {
      "data": "Phone number",
      "optional": true,
      "purpose": "App functionality, Developer communications, Advertising or marketing, Account management",
      "type": "Personal info"
    },
    {
      "data": "Other info",
      "optional": false,
      "purpose": "App functionality, Fraud prevention, security, and compliance, Personalization, Account management",
      "type": "Personal info"
    },
    {
      "data": "Voice or sound recordings",
      "optional": true,
      "purpose": "App functionality, Analytics",
      "type": "Audio"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"https://www.duolingo.com/privacy"
}</t>
  </si>
  <si>
    <t>https://www.duolingo.com/privacy</t>
  </si>
  <si>
    <t>com.noctuasoftware.stellarium_free</t>
  </si>
  <si>
    <t>https://play.google.com/store/apps/details?id=com.noctuasoftware.stellarium_free&amp;hl=en&amp;gl=us</t>
  </si>
  <si>
    <t>Stellarium Mobile - Star Map</t>
  </si>
  <si>
    <t>Stellarium Mobile - Star Map is a planetarium app that shows exactly what you see when you look up at the stars.\nIdentify stars, constellations, planets, comets, satellites (such as the ISS), and other deep sky objects in real time in the sky above you in just a few seconds, just by pointing the phone at the sky!\nThis astronomy application has an easy to use and minimalist user interface, that makes it one of the best astronomical applications for adults and children who want to explore the night sky.\nStellarium Mobile features:\n★ View an accurate night sky simulation of stars and planets for any date, time and location.\n★ Dive in a collection of many stars, nebulas, galaxies, star clusters and other deep sky objects.\n★ Zoom on realistic Milky Way and Deep Sky Objects images.\n★ Discover how people living in other regions of the planet see the stars by selecting the shapes and illustrations of the constellations for many sky cultures.\n★ Track artificial satellites, including the International Space Station.\n★ Simulate landscape and atmosphere with realistic sunrise, sunset and atmosphere refraction.\n★ Discover 3D rendering of the major solar system planets and their satellites.\n★ Observe the sky in night mode (red) to preserve your eyes adaptation to darkness.\nStellarium Mobile contains in-app purchases allowing to upgrade to Stellarium Plus. With this upgrade, the app will display objects as faint as magnitude 22 (versus magnitude 8 in the base version) and enable advanced observing features.\nStellarium Plus features (unlocked with in-app purchase):\n★ Reach the limit of knowledge by diving in a massive collection of stars, nebulas, galaxies, star clusters and other deep sky objects:\n  • All known stars: Gaia DR2 catalog of over 1.69 billion stars\n  • All known planets, natural satellites and comets, and many other minor solar system objects (10k asteroids)\n  • Most known deep sky objects: a combined catalog of over 2 million nebulas and galaxies\n★ Zoom almost without limits on high resolution images of deep sky objects or planetary surfaces.\n★ Observe in the field, even without internet connection, with a "reduced" set of data: 2 million stars, 2 million Deep Sky Objects, 10k asteroids.\n★ Control your telescope through Bluetooth or WIFI: drive any GOTO telescope compatible with NexStar, SynScan or LX200 protocols.\n★ Prepare your observing sessions using the advanced observation tools, to predict a celestial object observability and transit times.\nStellarium Mobile - Star Map is made by the original creator of Stellarium, the well known open source planetarium and one of the best astronomy applications on Desktop PC.</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</si>
  <si>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"pair with Bluetooth devices",
    "type": "Other"
  },
  {
    "permission": "access Bluetooth settings",
    "type": "Other"
  },
  {
    "permission": "full network access",
    "type": "Other"
  },
  {
    "permission": "prevent device from sleeping",
    "type": "Other"
  },
  {
    "permission": "Google Play license check",
    "type": "Other"
  }
]</t>
  </si>
  <si>
    <t>{
  "sharedData": [
    {
      "data": "App interactions",
      "optional": false,
      "purpose": "Analytics",
      "type": "App activity"
    },
    {
      "data": "Device or other IDs",
      "optional": false,
      "purpose": "Analytics",
      "type": "Device or other IDs"
    }
  ],
  "collectedData": [
    {
      "data": "App interactions",
      "optional": false,
      "purpose": "Analytics",
      "type": "App activity"
    },
    {
      "data": "Device or other IDs",
      "optional": false,
      "purpose": "Analytics",
      "type": "Device or other IDs"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"https://www.stellarium-labs.com/privacy-policy-for-stellarium-mobile-android"
}</t>
  </si>
  <si>
    <t>https://www.stellarium-labs.com/privacy-policy-for-stellarium-mobile-android</t>
  </si>
  <si>
    <t>jp.co.japantimes.genkivocabv2</t>
  </si>
  <si>
    <t>https://play.google.com/store/apps/details?id=jp.co.japantimes.genkivocabv2&amp;hl=en&amp;gl=us</t>
  </si>
  <si>
    <t>GENKI Vocab for 3rd Ed.</t>
  </si>
  <si>
    <t>NOTE: \n*This is for the 3rd edition of GENKI. If you are using the 2nd edition of GENKI books, please purchase the app "GENKI Vocab Cards for 2nd Ed."\n*Supported OS: OS9.0 or higher is required to install this app.\n*Depending on model of phone and environment, this app may not operate properly.\n\n————\nLearn elementary Japanese words at your own pace!\nGENKI Vocab for 3rd Ed. is an app that enables users to learn more than 1,200 words essential for beginners.\nThis is the official app for the 3rd edition of GENKI: An Integrated Course in Elementary Japanese, a best-selling series of Japanese learning materials boasting more than 2.5 million copies sold worldwide.\n+++Advantages+++\n◆Users can view the words and listen to the recordings as they like, enabling them to study at their own pace.\n◆By repeating a process of memorization and self-checking, learners can firmly master important beginning-level vocabulary.\n◆Words already memorized are progressively removed from the study set, so users can concentrate on just the words that challenge them, making for a more efficient approach to learning.\n+++Study methods and functions+++\nThis app has three main modes: Study, Check, and List.\n "Study" allows users to view the words, their meanings, and the example sentences over and over, so they can take their time learning.\n・Audio recordings of all words and example sentences are provided with natural pronunciations by native speakers of Japanese.\n・Fun illustrations help users to better retain the words studied. \n・Users can bookmark the words they like. The bookmarked words are compiled in the Bookmark list in "List."\n “Check” helps learners to track their mastery.\n・Users check their understanding of the vocabulary studied and sort the words into those mastered and those not yet retained.\n・The words already mastered are taken out of the study set, leaving behind just those that still need to be worked on.\n “List” displays a list of all words covered by the app so that users can see their progress and review the vocabulary.\n・The list can be arranged in any of three orderings: lesson order, a-i-u-e-o order, and alphabetical order. The words bookmarked in the Study mode are also listed in the Bookmark list.\n・Checkmarks are automatically placed next to words that have been mastered.\n・The Study view of words can be displayed from the list entries, enabling quick review.\n\n○This app is based on the vocabulary from the third edition of GENKI.\n○Ads: The app does not display any ads that might interfere with learning.</t>
  </si>
  <si>
    <t>{
  "sharedData": [],
  "collectedData": [],
  "securityPractices": [],
  "privacyPolicyUrl": "https://bookclub.japantimes.co.jp/en/company/cc1494.html"
}</t>
  </si>
  <si>
    <t>https://bookclub.japantimes.co.jp/en/company/cc1494.html</t>
  </si>
  <si>
    <t>org.hamstudy.mobile</t>
  </si>
  <si>
    <t>https://play.google.com/store/apps/details?id=org.hamstudy.mobile&amp;hl=en&amp;gl=us</t>
  </si>
  <si>
    <t>HamStudy.org</t>
  </si>
  <si>
    <t>Brought to you by the same team who pioneered remote ham radio exams in the United States and Sponsored by Icom, HamStudy is driven by the same backend database and so the question pools are *always* up to date. When changes are made or new pools released they will be available on the pool list screen of the app if you are connected to the Internet.\nThis app does not require an active internet connection to use, but when you have one it will sync your progress with the HamStudy.org website and download updates for all content.\nHamStudy is a question pool based study tool designed to supplement your existing study methods, whatever they may be! HamStudy is not designed to be a full instructional tool but you can learn a surprising amount with the included explanations for all questions, courtesy of our many wonderful users!\nDesigned and written by hams with volunteer examiner experience and Sponsored by Icom, this is not your typical study app -- most study apps will focus on practice exams, which is somewhat like studying for your math test by throwing darts at your textbook. HamStudy is focussed on providing you with the tools you need to study the parts of the question pool that you most need to see.\nOur intelligent Study Mode tracks your progress as you move through the pool, providing you with full statistics on what you've seen and giving you the visibility into where you need to study. It will automatically repeat questions as needed. When you don't understand something you can tap the "explain" button to view an explanation of the question. Practice Exams make it easy to see how close you are to passing and see what areas to focus on in Study Mode.\nShare your progress with your friends or instructor and study together!\n* Study *all* current US Amateur Radio question pools (Technician, General, Amateur Extra) -- updates can be downloaded for free when they become available. Additional pools, such as the FCC commercial pools and several international pools, are also available for download in the app. For a full list go to https://hamstudy.org and click the "other" dropdown.\n* HamStudy's revolutionary Study Modes work with you to ensure you learn the questions; they automatically track your progress and adjust the pace to keep you challenged but not frustrated. User-submitted explanations help you avoid the pitfall of just memorizing answers. Synchronize with your online HamStudy.org account to prevent data loss and be able to switch devices easily.\n* Share your progress with other HamStudy.org users and help each other keep progressing towards that next license exam!</t>
  </si>
  <si>
    <t>[
  {
    "permission": "view network connections",
    "type": "Other"
  },
  {
    "permission": "full network access",
    "type": "Other"
  },
  {
    "permission": "use accounts on the device",
    "type": "Other"
  }
]</t>
  </si>
  <si>
    <t>{
  "sharedData": [],
  "collectedData": [
    {
      "data": "Email address",
      "optional": true,
      "purpose": "Fraud prevention, security, and compliance, Account management",
      "type": "Personal info"
    },
    {
      "data": "User IDs",
      "optional": true,
      "purpose": "App functionality, Account management",
      "type": "Personal info"
    },
    {
      "data": "Crash logs",
      "optional": false,
      "purpose": "Analytics",
      "type": "App info and performance"
    },
    {
      "data": "Diagnostics",
      "optional": false,
      "purpose": "Analytics",
      "type": "App info and performance"
    },
    {
      "data": "Other actions",
      "optional": true,
      "purpose": "App functionality, Account management",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"https://hamstudy.org/content/privacy"
}</t>
  </si>
  <si>
    <t>https://hamstudy.org/content/privacy</t>
  </si>
  <si>
    <t>com.dreamgames.royalmatch</t>
  </si>
  <si>
    <t>https://play.google.com/store/apps/details?id=com.dreamgames.royalmatch&amp;hl=en&amp;gl=us</t>
  </si>
  <si>
    <t>Royal Match</t>
  </si>
  <si>
    <t>Welcome to Royal Match, the king of puzzle games! Swipe colors, solve match-3 puzzles and help King Robert decorate his castle. An exciting adventure is calling you!\nWe have thousands of challenging match-3 levels for you to play in the Royal Arena! On this fun journey, you will solve exciting puzzles, receive coins for unlocking new areas, decorate King Robert’s castle and get extra boosters to continue your saga. Also you can compete with millions of players in events such as King's Cup, Sky Race, Team Battle, Lightning Rush and claim exciting rewards for your achievements. Fun and challenge never ends and you will never have a dull moment in Royal Match.\n \nAnd BOOM! It is 100% ad free and no wifi needed - internet free.\n \nJump into the adventure and play now! We have lots of sweet puzzles to enjoy. Each new episode comes with free coins, helpful boosters, surprising awards, challenging tasks and wonderful areas.\n \n- A unique match 3 gameplay and fun levels for both masters and new match 3 players!\n- Unlock and blast powerful boosters!\n- Collect loads of coins and special treasures in bonus levels!\n- Watch out for obstacles on the road such as birds, boxes, potions, cupboards, diamonds, magic hats, coin safes, mysterious mailboxes and piggy!\n- Open amazing chests for a chance to win coins, boosters, unlimited life and power-ups!\n- Explore the new rooms, royal chambers, splendid gardens, and many more exciting areas in King Robert’s castle!\n- Decorate the areas, including the King’s room, kitchen, garden, garage, and many other amazing rooms!\n- Challenge your friends on Facebook and reach the top of the leaderboards!\n \nDownload now and start swapping for endless fun.\n \nNeed some help? Visit our support page in the Royal Match app or send us a message at contact@dreamgames.com.</t>
  </si>
  <si>
    <t>[{"name":"Puzzle","id":"GAME_PUZZLE"},{"name":"Match 3","id":null},{"name":"Match 3 adventure","id":null},{"name":"Casual","id":"GAME_CASUAL"},{"name":"Single player","id":null},{"name":"Stylized","id":null},{"name":"Offline","id":null}]</t>
  </si>
  <si>
    <t>{
  "sharedData": [
    {
      "data": "Device or other IDs",
      "optional": false,
      "purpose": "Advertising or marketing",
      "type": "Device or other IDs"
    },
    {
      "data": "Approximate location",
      "optional": false,
      "purpose": "Advertising or marketing",
      "type": "Location"
    }
  ],
  "collectedData": [
    {
      "data": "Device or other IDs",
      "optional": false,
      "purpose": "App functionality, Analytics, Advertising or marketing",
      "type": "Device or other IDs"
    },
    {
      "data": "Crash logs",
      "optional": false,
      "purpose": "App functionality, Analytics, Developer communications",
      "type": "App info and performance"
    },
    {
      "data": "Diagnostics",
      "optional": false,
      "purpose": "App functionality, Analytics",
      "type": "App info and performance"
    },
    {
      "data": "Purchase history",
      "optional": false,
      "purpose": "App functionality, Analytics, Developer communications, Advertising or marketing, Fraud prevention, security, and compliance, Personalization",
      "type": "Financial info"
    },
    {
      "data": "App interactions",
      "optional": false,
      "purpose": "App functionality, Analytics, Advertising or marketing, Fraud prevention, security, and compliance, Personalization, Account management",
      "type": "App activity"
    },
    {
      "data": "Other actions",
      "optional": false,
      "purpose": "App functionality, Analytics, Developer communications, Advertising or marketing, Personalization, Account management",
      "type": "App activity"
    },
    {
      "data": "Approximate location",
      "optional": false,
      "purpose": "App functionality, Analytics, Advertising or marketing, Personalization",
      "type": "Location"
    },
    {
      "data": "Other in-app messages",
      "optional": true,
      "purpose": "App functionality",
      "type": "Messages"
    },
    {
      "data": "Name",
      "optional": true,
      "purpose": "App functionality, Developer communications, Account management",
      "type": "Personal info"
    },
    {
      "data": "User IDs",
      "optional": false,
      "purpose": "App functionality, Analytics, Developer communications, Advertising or marketing, Fraud prevention, security, and compliance, Personalization, Account management",
      "type": "Personal info"
    }
  ],
  "securityPractices": [
    {
      "practice": "Data isn’t encrypted",
      "description": "Your data isn’t transferred over a secure connection"
    },
    {
      "practice": "You can request that data be deleted",
      "description": "The developer provides a way for you to request that your data be deleted"
    }
  ],
  "privacyPolicyUrl": "https://dreamgames.com/en/privacy"
}</t>
  </si>
  <si>
    <t>https://dreamgames.com/en/privacy</t>
  </si>
  <si>
    <t>com.pixel.art.coloring.color.number</t>
  </si>
  <si>
    <t>https://play.google.com/store/apps/details?id=com.pixel.art.coloring.color.number&amp;hl=en&amp;gl=us</t>
  </si>
  <si>
    <t>Happy Color®: Coloring Book</t>
  </si>
  <si>
    <t>Discover Happy Color: mixing digital art games and exclusive paint by number puzzles. Our adult coloring book features exclusive nature, fashion, Disney designs and much more - Happy Color contains all the art games you need, whether you’re looking for a fun, creative moment with a color by number game or for an antistress, art therapy app.\nEnjoy everyday entertainment and art therapy. Bring fun and relaxing games into your life with Happy Color, a paint by number app designed for people of all ages and lifestyles. From casual coloring games to the finest art puzzle, this is the digital art app you need.\n5 reasons to download Happy Color:\n- Painting made easy: just tap on the template of your choice and start a paint by number game. Simple, creative and deeply satisfying.\n- Exclusive digital art games: our partnership with Disney allows you to color unique art pieces featuring your favorite characters.\n- Paint for a good cause: Happy Color is a partner of several charities around the world. Enjoy antistress coloring games with pictures that support children’s charities and environmental protection organizations.\n- Varied and inclusive art: our adult coloring book is the work of artists from all over the world. Immerse yourself into happy, positive pictures with coloring games coming from all cultures.\n- Relaxing games and art therapy: paint your worries away with our art games. With true antistress effects, our coloring games game will allow you to express yourself creatively and enjoy the calming effects of art therapy.\n\nExperience the antistress effect of an adult coloring book: our coloring games are the perfect solution when you're facing boredom, need to express yourself creatively or when you need to turn to relaxing games to decompress. Just start painting a Disney or nature piece of art and feel your worries seep away.\nFrom relaxing games to creative outlet, Happy Color is the ideal game to follow you everywhere. Discover a coloring book mixing art games and coloring games, all wrapped in an app that will accompany you through your antistress needs.\nWe are constantly working to make our adult coloring book better. Please share your feedback at support.happycolor@x-flow.app\nJoin our supportive and friendly online community on Facebook and Instagram, share the pictures you color with your friends and family.\nhttps://mobile.facebook.com/happycolorbynumber/\nhttps://instagram.com/happycolor_official\nTerms of Use: https://xflowgames.com/terms-of-use.html\nPrivacy Policy: https://xflowgames.com/privacy-policy.html\nHappy Color has a lot of unique pictures hand drawn by professional artists, as well as pics of famous characters, comics, cartoons etc. owned by well-known studios.\nDISNEY (© 2024 DISNEY)</t>
  </si>
  <si>
    <t>[{"name":"Puzzle","id":"GAME_PUZZLE"},{"name":"Coloring","id":null},{"name":"Casual","id":"GAME_CASUAL"},{"name":"Single player","id":null},{"name":"Stylized","id":null},{"name":"Handicraft","id":null},{"name":"Offline","id":null}]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</si>
  <si>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"control vibration",
    "type": "Other"
  },
  {
    "permission": "prevent device from sleeping",
    "type": "Other"
  },
  {
    "permission": "read Google service configuration",
    "type": "Other"
  }
]</t>
  </si>
  <si>
    <t>{
  "sharedData": [
    {
      "data": "Approximate location",
      "optional": false,
      "purpose": "Analytics, Advertising or marketing, Fraud prevention, security, and compliance",
      "type": "Location"
    },
    {
      "data": "Device or other IDs",
      "optional": false,
      "purpose": "App functionality, Analytics, Developer communications, Advertising or marketing, Fraud prevention, security, and compliance",
      "type": "Device or other IDs"
    },
    {
      "data": "Crash logs",
      "optional": false,
      "purpose": "Analytics, Advertising or marketing, Fraud prevention, security, and compliance",
      "type": "App info and performance"
    },
    {
      "data": "Diagnostics",
      "optional": false,
      "purpose": "Analytics, Advertising or marketing, Fraud prevention, security, and compliance",
      "type": "App info and performance"
    },
    {
      "data": "Emails",
      "optional": false,
      "purpose": "Developer communications",
      "type": "Messages"
    },
    {
      "data": "Email address",
      "optional": false,
      "purpose": "App functionality, Account management",
      "type": "Personal info"
    },
    {
      "data": "User IDs",
      "optional": false,
      "purpose": "Analytics, Developer communications",
      "type": "Personal info"
    },
    {
      "data": "App interactions",
      "optional": false,
      "purpose": "App functionality, Analytics, Advertising or marketing, Fraud prevention, security, and compliance",
      "type": "App activity"
    },
    {
      "data": "Other actions",
      "optional": false,
      "purpose": "Analytics",
      "type": "App activity"
    },
    {
      "data": "Purchase history",
      "optional": false,
      "purpose": "Analytics, Developer communications, Advertising or marketing, Fraud prevention, security, and compliance",
      "type": "Financial info"
    }
  ],
  "collectedData": [
    {
      "data": "Approximate location",
      "optional": false,
      "purpose": "Analytics, Personalization",
      "type": "Location"
    },
    {
      "data": "Device or other IDs",
      "optional": false,
      "purpose": "Analytics, Developer communications",
      "type": "Device or other IDs"
    },
    {
      "data": "Crash logs",
      "optional": false,
      "purpose": "Analytics",
      "type": "App info and performance"
    },
    {
      "data": "Diagnostics",
      "optional": false,
      "purpose": "Analytics",
      "type": "App info and performance"
    },
    {
      "data": "Emails",
      "optional": true,
      "purpose": "Developer communications",
      "type": "Messages"
    },
    {
      "data": "Email address",
      "optional": true,
      "purpose": "App functionality, Account management",
      "type": "Personal info"
    },
    {
      "data": "User IDs",
      "optional": false,
      "purpose": "App functionality, Analytics, Developer communications, Fraud prevention, security, and compliance, Personalization, Account management",
      "type": "Personal info"
    },
    {
      "data": "App interactions",
      "optional": false,
      "purpose": "App functionality, Analytics, Developer communications, Personalization",
      "type": "App activity"
    },
    {
      "data": "Other actions",
      "optional": false,
      "purpose": "Analytics",
      "type": "App activity"
    },
    {
      "data": "Purchase history",
      "optional": false,
      "purpose": "Analytics, Developer communications, Advertising or marketing, Fraud prevention, security, and compliance",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"https://xflowgames.com/privacy-policy.html"
}</t>
  </si>
  <si>
    <t>https://xflowgames.com/privacy-policy.html</t>
  </si>
  <si>
    <t>com.marmalade.gol2</t>
  </si>
  <si>
    <t>https://play.google.com/store/apps/details?id=com.marmalade.gol2&amp;hl=en&amp;gl=us</t>
  </si>
  <si>
    <t>The Game of Life 2</t>
  </si>
  <si>
    <t>Live 1000 lives in the official sequel to the classic board game, The Game of Life! Will you be a Video Blogger or a Robotics Engineer? Play now!\nWinner of Pocket Gamer Awards 2021 - "Best Digital Board Game”\nPlayed by over 50 Million Players Worldwide\nCustomize your peg, hop in your eco-car and race your friends and family through The Game of Life 2! It’s a contemporary sequel to the family favourite, The Game of Life. With 1000 ways to live and new ways to win, what will you choose? Collect points for wealth, happiness and knowledge, become a Pop Star with 5 dogs and a private pool, or a Brain Surgeon with multiple degrees and 3 kids!\nFeatures\nThe Game of Life 2 digital board game is the award-winning sequel to the original Hasbro board game, The Game of Life.\n• A GAME FOR 4 PLAYERS - Join 3 of your favorite people and live your dreams\n• AN AD-FREE GAME - Enjoy the complete game with no interruptions\n• 6 TRANSLATIONS - English, French, Spanish, German, Italian and Brazilian Portuguese\n• SINGLE PLAYER - Take on our challenging AI\n• ONLINE MULTIPLAYER - Connect with fans, or invite friends and family to a private game\n• PASS &amp; PLAY - No internet? No problem! Pass a single device between players for a wifi-free experience\nHow to play\nCUSTOMISE your character\nCustomize your pink, blue or newly available purple peg with a style all of your own.\nSPIN THE SPINNER\nThe game starts with a big decision. Will you go to College or straight into work? In this classic simulation, what will your friends and family choose?\nIt’s your LIFE PATH\nGet married or don’t, have kids, adopt pets, or both! Work as a Pet Groomer, then qualify and become a Wind Turbine Technician! The choices are yours!\nMore WAYS TO WIN\nEarn points for every choice you make! Every choice increases your wealth, happiness or knowledge, so every decision is valid.\nRETIRE your way\nContinue living the life of your dreams! Relax in a luxury home, or hit the road and fulfill your bucket list! Unlike the classic board game, you can choose to venture on!\nEarn REWARDS to UNLOCK new items\nUnlock new pegs, outfits and vehicles by playing the game and earning rewards!\nThe Ultimate Life Collection\nVenture into a collection of 10 amazing fantasy worlds. Live life in enchanted worlds, make friends with dinosaurs in the Age of Giants and launch into the futuristic Lunar Age! Every new world features new Outfits, Vehicles, Jobs, Properties and more!</t>
  </si>
  <si>
    <t>[{"name":"Board","id":"GAME_BOARD"},{"name":"Abstract strategy","id":null},{"name":"Casual","id":"GAME_CASUAL"},{"name":"Stylized","id":null},{"name":"Low poly","id":null}]</t>
  </si>
  <si>
    <t>[
  {
    "permission": "read sensitive log data",
    "type": "Device &amp; app history"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"access Bluetooth settings",
    "type": "Other"
  },
  {
    "permission": "full network access",
    "type": "Other"
  },
  {
    "permission": "change your audio settings",
    "type": "Other"
  },
  {
    "permission": "prevent device from sleeping",
    "type": "Other"
  }
]</t>
  </si>
  <si>
    <t>{
  "sharedData": [
    {
      "data": "User IDs",
      "optional": false,
      "purpose": "Advertising or marketing",
      "type": "Personal info"
    }
  ],
  "collectedData": [
    {
      "data": "Crash logs",
      "optional": false,
      "purpose": "Analytics",
      "type": "App info and performance"
    },
    {
      "data": "Email address",
      "optional": true,
      "purpose": "App functionality, Advertising or marketing, Account management",
      "type": "Personal info"
    },
    {
      "data": "User IDs",
      "optional": true,
      "purpose": "Analytics",
      "type": "Personal info"
    },
    {
      "data": "Device or other IDs",
      "optional": true,
      "purpose": "App functionality,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"https://www.marmaladegamestudio.com/app-privacy/"
}</t>
  </si>
  <si>
    <t>https://www.marmaladegamestudio.com/app-privacy/</t>
  </si>
  <si>
    <t>com.MOBGames.PoppyMobileChap2</t>
  </si>
  <si>
    <t>https://play.google.com/store/apps/details?id=com.MOBGames.PoppyMobileChap2&amp;hl=en&amp;gl=us</t>
  </si>
  <si>
    <t>Poppy Playtime Chapter 2</t>
  </si>
  <si>
    <t>---The Train Station---\nExplore one of Playtime Co.'s most popular locations, the Game Station! This Train Station is more than just a pitstop... there's games, a playground, and much, much more. Even better- the train provides a straight shot right out of the factory.\n---New Toys---\nThis factory is filled with remnants of a crooked past- All you need to do is go deeper. Let's ask Bunzo Bunny. Or perhaps PJ Pug-a-pillar has some ideas. Or maybe... Mommy knows?\n---The Green Hand---\nThe all-new Green Hand has been introduced into the GrabPack family! You can now carry power with you, remotely! That's not all... you can grapple now too! Innovation has done it again.\n\n• Transfer power without the confines of a wire!\n• Grab onto pipes and swing across missing flooring.\n• Fly! Kind of- you can grapple straight up, more accurately.\nPlaytime's not over yet- stick around...\nCheck out Chapter 1 here: https://play.google.com/store/apps/details?id=com.MOBGames.PoppyMobileChap1</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</si>
  <si>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"change your audio settings",
    "type": "Other"
  },
  {
    "permission": "control vibration",
    "type": "Other"
  },
  {
    "permission": "prevent device from sleeping",
    "type": "Other"
  },
  {
    "permission": "Google Play license check",
    "type": "Other"
  }
]</t>
  </si>
  <si>
    <t>{
  "sharedData": [],
  "collectedData": [],
  "securityPractices": [],
  "privacyPolicyUrl": "https://www.mobentertainment.com/privacy-policy"
}</t>
  </si>
  <si>
    <t>https://www.mobentertainment.com/privacy-policy</t>
  </si>
  <si>
    <t>com.mangaflip</t>
  </si>
  <si>
    <t>https://play.google.com/store/apps/details?id=com.mangaflip&amp;hl=en&amp;gl=us</t>
  </si>
  <si>
    <t>MANGA BANG！</t>
  </si>
  <si>
    <t>MANGA BANG! is one of the most popular manga apps in Japan.\nEnjoy Manga straight from Japan &amp; webtoons for free on MANGA BANG!\nDiscover your next favorite with our curated collection of manga and Webtoon titles!\nWith a wide range of genres including romance, comedy, fantasy, Josei, Shonen ai and more, MANGA BANG is the place to be!\nThere’s something here for everyone, including exclusive, original comics only available on our app!\n・Free episodes every day! \nEvery 23 hours you unlock a ticket in each title,\n which you can use to continue reading where the free episodes left off.\n・Still want more? Use coins!\nUse coins to purchase the later episodes or to continue reading ticket episodes without waiting!\nCome enjoy classic titles such as The Date of Marriage - If you can’t have a fiancé let’s get married, \nI Picked up a Homeless Handsome Guy, Fevered Nights or Bring Home the National Lover-boy.\nEnjoy the beauty of young men in love with titles such as Indulged in Your Radiance and The Prince and His Mischievous One.\nFor those who prefer romance with a touch of fantasy we recommend starting with The Runaway Wife Sweet Bite Marks, \nThe mini wife handbook or I’m the Hero’s Mom, but Now I’m an Officer in the Dark Lord’s Army.\nWheter you prefer manga, Manhwa, webcomics or graphic novels, you can find them right here on MANGABANG!\nAnd since all our titles are licensed for distribution by the copyright holders, you can enjoy them with peace of mind!</t>
  </si>
  <si>
    <t>[
  {
    "permission": "approximate location (network-based)",
    "type": "Location"
  },
  {
    "permission": "view Wi-Fi connections",
    "type": "Wi-Fi connection information"
  },
  {
    "permission": "view network connections",
    "type": "Other"
  },
  {
    "permission": "full network access",
    "type": "Other"
  },
  {
    "permission": "run at startup",
    "type": "Other"
  },
  {
    "permission": "prevent device from sleeping",
    "type": "Other"
  }
]</t>
  </si>
  <si>
    <t>{
  "sharedData": [
    {
      "data": "Diagnostics",
      "optional": false,
      "purpose": "Analytics",
      "type": "App info and performance"
    },
    {
      "data": "App interactions",
      "optional": false,
      "purpose": "Analytics",
      "type": "App activity"
    },
    {
      "data": "In-app search history",
      "optional": false,
      "purpose": "Analytics",
      "type": "App activity"
    }
  ],
  "collectedData": [
    {
      "data": "Purchase history",
      "optional": false,
      "purpose": "Analytics",
      "type": "Financial info"
    },
    {
      "data": "Email address",
      "optional": true,
      "purpose": "Account management",
      "type": "Personal info"
    },
    {
      "data": "User IDs",
      "optional": false,
      "purpose": "App functionality, Analytics, Advertising or marketing, Account management",
      "type": "Personal info"
    },
    {
      "data": "Crash logs",
      "optional": false,
      "purpose": "Analytics",
      "type": "App info and performance"
    },
    {
      "data": "Other actions",
      "optional": true,
      "purpose": "App functionality",
      "type": "App activity"
    },
    {
      "data": "Device or other IDs",
      "optional": false,
      "purpose": "Advertising or marketing, Fraud prevention, security, and compliance,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"https://mangaflip.com/privacy"
}</t>
  </si>
  <si>
    <t>https://mangaflip.com/privacy</t>
  </si>
  <si>
    <t>com.khurogames.bluehedgehog.ropehero</t>
  </si>
  <si>
    <t>https://play.google.com/store/apps/details?id=com.khurogames.bluehedgehog.ropehero&amp;hl=en&amp;gl=us</t>
  </si>
  <si>
    <t>Dark Blue Hedgehog Rope Hero</t>
  </si>
  <si>
    <t>The name of this game is Blue Hedgehog Rope Hero. Fly and Run fast to complete missions. The world is in need of Sonika help to help humanity mission. Such as saving animals, helping doctors, rescuing people from the top of buildings, and defeating prisoners who are on the run.\nI hope the Blue Hedgehog is able to create peace in this city. A city full of skyscrapers. And a city surrounded by beautiful mountains.\nHow to Play Dark Blue Hedgehog 20k3 :\n- You have to Swipe Up, Down, Right and left\n- You have to Fly or jump\n- You have to watch out for enemies running towards you\nPro Blue Hedgehog Adventure is a very addictive 3D running game. Test your reflexes as you dash through challenging levels, save the super runner sonicka and his friends from enemies and run, jump, roll, fight, collect coins and use all the incredible power ups to level up.\n====== Dark Blue Hedgehog Rope Hero GAME FEATURES ======\n1 New Version 2023 3D Graphics\n2 Real 3D Platform\n3 Intuitive controls combined in levels\n4 Run Dark Blue Monster Offline Games\n5 Amazing Improvements\n6 Easy to control During Play\n7 Amazing and Smooth HQ Graphics\n8 Intuitive touch controls\n9 Fun and beautiful animations.\n\nREJECTION:\n------------------\nThis game has nothing to do with cartoons or cartoon games, we are not a cartoon maker and we do not claim their relationship.\nWe are not affiliated with the owner of the blue hero dashboard game. This application complies with US Copyright guidelines for "fair\nuse".\nIf you feel there is a direct copyright or trademark violation that doesn't follow within the "fair use" guidelines, please contact us directly, thank you.</t>
  </si>
  <si>
    <t>[
  {
    "permission": "view network connections",
    "type": "Other"
  },
  {
    "permission": "allow Wi-Fi Multicast reception",
    "type": "Other"
  },
  {
    "permission": "full network access",
    "type": "Other"
  }
]</t>
  </si>
  <si>
    <t>{
  "sharedData": [
    {
      "data": "Device or other IDs",
      "optional": false,
      "purpose": "Analytics, Advertising or marketing, Personalization",
      "type": "Device or other IDs"
    },
    {
      "data": "Videos",
      "optional": false,
      "purpose": "Analytics",
      "type": "Photos and videos"
    },
    {
      "data": "Approximate location",
      "optional": false,
      "purpose": "Analytics, Advertising or marketing, Personalization",
      "type": "Location"
    }
  ],
  "collectedData":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"https://khurogames.blogspot.com/2022/10/privacy-policy-dark-blue-hedgehog-rope.html"
}</t>
  </si>
  <si>
    <t>https://khurogames.blogspot.com/2022/10/privacy-policy-dark-blue-hedgehog-rope.html</t>
  </si>
  <si>
    <t>com.psv.like_nastya.event_agency</t>
  </si>
  <si>
    <t>https://play.google.com/store/apps/details?id=com.psv.like_nastya.event_agency&amp;hl=en&amp;gl=us</t>
  </si>
  <si>
    <t>Like Nastya: Party Time</t>
  </si>
  <si>
    <t>We have finally released our exciting new kids game for boys and girls. The main character is a real youtube princess, Like Nastya! Unforgettable adventures of Like Nastya and her friends are available for kids all around the world. There are a lot of interesting tasks, beautiful clothes, tasty dishes and funny surprises. Videos with Nastya’s birthday party have millions of views on YouTube and now every kid can take part in a birthday party of a little princess.\nNastya’s parents have prepared the funniest kids games for her and her friends. Boys and girls will have fun in different places. But firstly, we need to invite best friends to the party. We will make the most beautiful postcards and send them by post. And also we will cook some food. All kids like to bake and decorate cakes. Wi will also play an exciting dress up game, where we will choose clothes for boys and girls and will make stylish hairstyles and makeups.\nPostcards are sent, the cake is decorated, and clothes are ready. So what will we do next? Our kids party can take place at different locations. We have prepared some mini games at the beach. Nastya and her friends will play volleyball, ride a jet ski, try diving, and drink tasty fresh juice. They will also go on a yacht trip and take photos of real dolphins.\nIf you want something active, go to the park. You will run, jump, play football, and try different attractions. We will have a barbecue and cook different food. We will launch a kite and play with frisbee. We will catch butterflies and visit a climbing park. And after all these activities kids will enjoy a cake or other food, which Like Nastya cooked for them. We will take photos of the best moments and post them on Instagram.\nThe game about Like Nastya’s birthday is a great way to spend your free time with friends and have a lot of fun together. This game will develop the phantasy, creativity and communication skills of a child. A lot of game modes are adapted for different ages and abilities, that’s why every kid will find an interesting task for themselves. Even preschoolers could play without any help from adults. This game about Nastya’s birthday and kids party will be your favorite game. Have fun with us!</t>
  </si>
  <si>
    <t>[{"name":"Simulation","id":"GAME_SIMULATION"},{"name":"Lifestyle","id":null},{"name":"Casual","id":"GAME_CASUAL"},{"name":"Single player","id":null},{"name":"Stylized","id":null},{"name":"Cartoon","id":null},{"name":"Offline","id":null}]</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</si>
  <si>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"https://policy.psvgamestudio.com/privacy_policy_like_nastya_official.html"
}</t>
  </si>
  <si>
    <t>https://policy.psvgamestudio.com/privacy_policy_like_nastya_official.html</t>
  </si>
  <si>
    <t>com.turborocketgames.wildcraft</t>
  </si>
  <si>
    <t>https://play.google.com/store/apps/details?id=com.turborocketgames.wildcraft&amp;hl=en&amp;gl=us</t>
  </si>
  <si>
    <t>WildCraft: Animal Sim Online</t>
  </si>
  <si>
    <t>Explore nature as a wild animal and raise a family in the wilderness in Wildcraft, a new RPG adventure set in a huge 3D landscape!\nStart your adventure as a wolf, fox, lynx and more, and take your family on a new adventure. Play with friends in multiplayer games and form animal families to protect your cubs from enemies. Unlock new animal breeds as your family legacy grows in Wildcraft!\nWILDCRAFT FEATURES:\nChoose Animal Breeds\n- Start your adventure as a:\n- Wolf\n- Fox\n- Lynx\n- And more!\nRaise a Family\n- Animal simulator: Customize each family member by name, gender, fur color, bark, eyes, body size, and more!\n- Raise a family: Have up to six cubs per family and continue your legacy.\n- Animal simulator lets you leave your current family to start a new one.\nExplore a 3D World\n- Explore the world and travel to unique locations.\n- Adventure the wild and survive the elements in summer, winter, spring and fall.\nBattle Enemies\n- Battle dangerous enemies as a wild animal and protect your family.\n- Unlock fighting achievements after defeating specific enemies.\nOnline Adventure Games\n- Play with friends, explore the world and battle enemies.\n- Battle enemies with friends to effectively protect your family.\nRaise a family as one of your favorite wild animals and explore a huge 3D world. Join friends to battle more enemies, or take them on alone to make your adventure more challenging in Wildcraft.\nDownload today to play as a wolf, fox, lynx and more!</t>
  </si>
  <si>
    <t>[{"name":"Simulation","id":"GAME_SIMULATION"},{"name":"Life","id":null},{"name":"Casual","id":"GAME_CASUAL"},{"name":"Multiplayer","id":null},{"name":"Competitive multiplayer","id":null},{"name":"Single player","id":null},{"name":"Stylized","id":null},{"name":"Offline","id":null}]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</si>
  <si>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"run at startup",
    "type": "Other"
  },
  {
    "permission": "Google Play license check",
    "type": "Other"
  }
]</t>
  </si>
  <si>
    <t>{
  "sharedData": [
    {
      "data": "Device or other IDs",
      "optional": false,
      "purpose": "App functionality, Analytics, Advertising or marketing, Fraud prevention, security, and compliance",
      "type": "Device or other IDs"
    },
    {
      "data": "Other in-app messages",
      "optional": false,
      "purpose": "App functionality",
      "type": "Messages"
    },
    {
      "data": "Approximate location",
      "optional": false,
      "purpose": "Advertising or marketing",
      "type": "Location"
    }
  ],
  "collectedData": [
    {
      "data": "App interactions",
      "optional": true,
      "purpose": "Analytics",
      "type": "App activity"
    },
    {
      "data": "Installed apps",
      "optional": true,
      "purpose": "Analytics",
      "type": "App activity"
    },
    {
      "data": "Other user-generated content",
      "optional": true,
      "purpose": "Analytics",
      "type": "App activity"
    },
    {
      "data": "Other actions",
      "optional": true,
      "purpose": "Analytics",
      "type": "App activity"
    },
    {
      "data": "Device or other IDs",
      "optional": false,
      "purpose": "App functionality, Analytics, Advertising or marketing, Fraud prevention, security, and compliance",
      "type": "Device or other IDs"
    },
    {
      "data": "Other in-app messages",
      "optional": true,
      "purpose": "App functionality, Developer communications",
      "type": "Messages"
    },
    {
      "data": "Approximate location",
      "optional": false,
      "purpose": "Advertising or marketing",
      "type": "Location"
    },
    {
      "data": "Crash logs",
      "optional": true,
      "purpose": "Analytics",
      "type": "App info and performance"
    },
    {
      "data": "Diagnostics",
      "optional": true,
      "purpose": "Analytics",
      "type": "App info and performance"
    },
    {
      "data": "Other app performance data",
      "optional": true,
      "purpose": "Analytics",
      "type": "App info and performance"
    },
    {
      "data": "User IDs",
      "optional": true,
      "purpose": "Account management",
      "type": "Personal info"
    },
    {
      "data": "Other info",
      "optional": true,
      "purpose": "App functionality,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"http://turborocketgames.com/extra/privacypolicy.htm"
}</t>
  </si>
  <si>
    <t>http://turborocketgames.com/extra/privacypolicy.htm</t>
  </si>
  <si>
    <t>com.ninjakiwi.bloonstd6</t>
  </si>
  <si>
    <t>https://play.google.com/store/apps/details?id=com.ninjakiwi.bloonstd6&amp;hl=en&amp;gl=us</t>
  </si>
  <si>
    <t>Bloons TD 6</t>
  </si>
  <si>
    <t>Craft your perfect defense from a combination of powerful Monkey Towers and awesome Heroes, then pop every last invading Bloon!\nOver a decade of tower defense pedigree and regular massive updates makes Bloons TD 6 a favorite game for millions of players. Enjoy endless hours of strategy gaming with Bloons TD 6!\nHUGE CONTENT!\n* Regular updates! We release several updates every year with new characters, features, and gameplay.\n* Boss Events! Fearsome Boss Bloons will challenge even the strongest defenses.\n* Odysseys! Battle through a series of maps connected by their theme, rules, and rewards.\n* Contested Territory! Join forces with other players and battle for territory against five other teams. Capture tiles on a shared map and compete on the leaderboards.\n* Quests! Delve into what makes the Monkeys tick with Quests, crafted to tell tales and share knowledge.\n* Trophy Store! Earn Trophies to unlock dozens of cosmetic items that let you customize your Monkeys, Bloons, animations, music, and more.\n* Content Browser! Create your own Challenges and Odysseys, then share them with other players and check out the most liked and played community content.\nEPIC MONKEY TOWERS &amp; HEROES!\n* 23 powerful Monkey Towers, each with 3 upgrade paths and unique activated abilities.\n* Paragons! Explore the incredible power of the newest Paragon upgrades.\n* 16 diverse Heroes, with 20 signature upgrades and 2 special abilities. Plus, unlockable skins and voiceovers!\nENDLESS AWESOMENESS!\n* 4-Player Co-Op! Play every map and mode with up to 3 other players in public or private games.\n* Play anywhere - single player offline works even when your WiFi doesn’t!\n* 70+ handcrafted maps, with more added every update.\n* Monkey Knowledge! Over 100 meta-upgrades to add power where you need it.\n* Powers and Insta Monkeys! Earned through gameplay, events, and achievements. Instantly add power for tricky maps and modes.\nWe pack as much content and polish into each update as possible, and we’ll continue to add new features, content, and challenges in regular updates.\nWe truly respect your time and support, and we hope Bloons TD 6 will be the best strategy game you’ve ever played. If it’s not, please contact us at https://support.ninjakiwi.com and tell us what we can do better!\nNow those Bloons aren't going to pop themselves... sharpen your darts and go play Bloons TD 6!\n\n**********\nNinja Kiwi Notes: \nPlease review our Terms of Service and Privacy Policy. You will be prompted in-game to accept these terms in order to cloud save and protect your game progress:\nhttps://ninjakiwi.com/terms\nhttps://ninjakiwi.com/privacy_policy\nBloons TD 6 contains in-game items that can be purchased with real money. You can disable in-app purchases in your device's settings, or reach us at https://support.ninjakiwi.com for help. Your purchases fund our development updates and new games, and we sincerely appreciate every vote of confidence you give us with your purchases. \nNinja Kiwi Community:\nWe love hearing from our players, so please get in touch with any feedback, positive or negative, at https://support.ninjakiwi.com.\nStreamers and Video Creators: \nNinja Kiwi is actively promoting channel creators on YouTube and Twitch! If you are not already working with us, keep making videos and tell us about your channel at streamers@ninjakiwi.com.</t>
  </si>
  <si>
    <t>[{"name":"Strategy","id":"GAME_STRATEGY"},{"name":"Tower defense","id":null},{"name":"Casual","id":"GAME_CASUAL"},{"name":"Stylized","id":null}]</t>
  </si>
  <si>
    <t>{
  "sharedData": [
    {
      "data": "Crash logs",
      "optional": false,
      "purpose": "Analytics",
      "type": "App info and performance"
    }
  ],
  "collectedData": [
    {
      "data": "Crash logs",
      "optional": false,
      "purpose": "Analytics",
      "type": "App info and performance"
    },
    {
      "data": "Device or other IDs",
      "optional": true,
      "purpose": "App functionality, Analytics,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"https://ninjakiwi.com/privacy.html"
}</t>
  </si>
  <si>
    <t>https://ninjakiwi.com/privacy.html</t>
  </si>
  <si>
    <t>com.WildWorks.RyansTag</t>
  </si>
  <si>
    <t>https://play.google.com/store/apps/details?id=com.WildWorks.RyansTag&amp;hl=en&amp;gl=us</t>
  </si>
  <si>
    <t>Tag with Ryan</t>
  </si>
  <si>
    <t>Official authorized app of Ryan's World.\nDo you have what it takes to outrun Combo Panda? Tag with Ryan is the coolest endless runner game for ALL AGES!\nCombo Panda, the ultimate gamer, has challenged his friend Ryan to an endless game of tag! Combo Panda has hidden Ryan's different costumes all over the game, and Gus the VTuber is helping guard them. It's up to you and Ryan to unlock them all!\n- Collect all of Ryan's cool costumes\n- Run through incredible landscapes\n- Unlock epic power-ups\n- Speed through levels in awesome vehicles\n- Complete new missions every day\n- Free to play!\nCollect Suns and Pizzas, and use them to unlock awesome upgrades like power-ups, vehicles, and costumes! The farther you run, the more you collect! Can you unlock them all?\nJoin Ryan in his coolest running adventure, Tag with Ryan!</t>
  </si>
  <si>
    <t>[{"name":"Action","id":"GAME_ACTION"},{"name":"Platformer","id":null},{"name":"Runner","id":null},{"name":"Arcade","id":"GAME_ARCADE"},{"name":"Single player","id":null},{"name":"Stylized","id":null},{"name":"Cartoon","id":null},{"name":"Offline","id":null}]</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</si>
  <si>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"http://www.wildworks.com/privacy.html"
}</t>
  </si>
  <si>
    <t>http://www.wildworks.com/privacy.html</t>
  </si>
  <si>
    <t>https://play.google.com/store/apps/details?id=com.tutotoons.app.fluvsies.free&amp;hl=en&amp;gl=us</t>
  </si>
  <si>
    <t>Animal and pet lovers, step into the magical world of super cute Fluvsies! Here, you'll find fluffy virtual creatures, the sweetest companions you can collect, nurture, and play cute games with! Join in, hatch eggs, take care of fluffy pet babies, and let the endless fun of animal games begin! \n🐣 HATCH &amp; CARE\nHatch every animal pet from a surprise egg! Just pop two cute Fluvsies into a magical merging machine, and voila – a brand-new egg is ready to hatch! Grow your virtual pet, care for him, and play cute games together! Prepare to fill the room with fluffy joy because you can hatch numerous adorable eggs!\n🐼 COLLECT ALL PETS\nDid you know that Fluvsies have their own tiny pets? Collect all kinds of them: from cute bouncing pandas to adorable flying birdies! Each virtual pet is unique, and they love playing cute games with Fluvsies, so collect them all and let the fun begin!\n🎉 PLAY &amp; HAVE FUN\nExplore new virtual places and find great toys to play with! Hatch, grow, and then watch every virtual pet bouncing around on an inflatable castle and jamming on cute musical instruments! Oh, and keep your eyes on magical boxes – they’re full of surprises and can't wait to be opened!\n🍬 ENJOY MINI-GAMES\nDive into a super fun world of cute games! Hop from cookie to cookie to collect coins! Make your animal fly and swim! Find and unlock every hidden virtual pet! Cute Fluvsies want to play these and many more games with you, so hatch eggs and have fun with every animal!\n🎀 VISIT FASHION SALONS\nYour virtual pet wants to look stylish! Discover an amazing collection of fashionable items and cute animal accessories that will turn your Fluvsies into real pet fashionistas. But wait, there's more! You can get creative with adorable animal face painting designs too! \n🎡 DISCOVER NEW AREAS\nThe magical and fluffy world of Fluvsies is full of incredible places! Your virtual pet can play games in the beach zone, cute garden, animal toy shop, and the purr-fect cat playground. Explore these areas, find cool toys, and play with every fluffy and cute virtual pet!\nUPGRADE TO TUTOCLUB!\nSubscribe to enjoy a huge portfolio of games with extraordinary TutoClub features:\n- UNLIMITED GAME CONTENT: Exclusive access to complete games.\n- NO ADS: Smooth playtime experience with no interruptions.\n- SAFE SPACE ONLINE: A 100% family-friendly place with no unwelcome content.\n- REGULAR UPDATES: Access to all future updates, new game releases &amp; additional content.\n- PREMIUM IN-APP PURCHASES UNLOCKED: TutoClub members enjoy exclusive content.\n- FUN FOR ALL AGES: Original TutoTOONS games designed for boys &amp; girls aged 3–8 &amp; up.\n- LEARNING THROUGH PLAY: Carefully curated selection of games that cherish creativity, self-expression, responsibility, attention to detail &amp; problem solving skills.\nBecome a TutoClub member today &amp; ensure enriching playtime experiences for your kids! Find out more: https://tutotoons.com/tutoclub/\n- - - - - - - - - - - - - - - - - - - - - - - -\nAbout TutoTOONS Cute Games for Kids\nCrafted and play-tested with kids and toddlers, TutoTOONS games foster kids’ creativity and help them learn while playing the cute games they love. Fun and educational TutoTOONS games strive to bring meaningful and safe mobile experiences to millions of children worldwide.\nImportant Message to Parents\nThis app is free to download and play, but there may be certain in-game items that can be purchased for real money. By downloading this app you agree to TutoTOONS Privacy Policy and Terms of Use.\nDiscover More Fun with TutoTOONS!\n· Subscribe to our YouTube channel: https://www.youtube.com/@TutoTOONS\n· Learn more about us: https://tutotoons.com\n· Read our blog: https://blog.tutotoons.com\n· Like us on Facebook: https://www.facebook.com/tutotoons\n· Follow us on Instagram: https://www.instagram.com/tutotoons/</t>
  </si>
  <si>
    <t>[{"name":"Simulation","id":"GAME_SIMULATION"},{"name":"Care","id":null},{"name":"Pet","id":null},{"name":"Casual","id":"GAME_CASUAL"},{"name":"Single player","id":null},{"name":"Stylized","id":null},{"name":"Cartoon","id":null},{"name":"Offline","id":null}]</t>
  </si>
  <si>
    <t>[
  {
    "permission": "view Wi-Fi connections",
    "type": "Wi-Fi connection information"
  },
  {
    "permission": "view network connections",
    "type": "Other"
  },
  {
    "permission": "full network access",
    "type": "Other"
  },
  {
    "permission": "Google Play license check",
    "type": "Other"
  }
]</t>
  </si>
  <si>
    <t>{
  "sharedData": [
    {
      "data": "Device or other IDs",
      "optional": false,
      "purpose": "App functionality, Analytics, Advertising or marketing",
      "type": "Device or other IDs"
    },
    {
      "data": "Approximate location",
      "optional": false,
      "purpose": "App functionality, Analytics, Advertising or marketing",
      "type": "Location"
    }
  ],
  "collectedData":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"https://tutotoons.com/privacy_policy/embeded"
}</t>
  </si>
  <si>
    <t>https://tutotoons.com/privacy_policy/embeded</t>
  </si>
  <si>
    <t>net.wordbit.enes</t>
  </si>
  <si>
    <t>https://play.google.com/store/apps/details?id=net.wordbit.enes&amp;hl=en&amp;gl=us</t>
  </si>
  <si>
    <t>WordBit Inglés</t>
  </si>
  <si>
    <t>❓❔ Why do you constantly lose the opportunity to study English? ❓❗\nThere is a way to increase your English proficiency using the time I didn't know you had!\nWhat is the method? It is just using the lock screen. How does this work?\nThe moment you check your cell phone, your focus is on the screen. You are free from what you just did and are ready to receive new information.\nRight now, WordBit uses your attention for a short period to study English.\n🇫🇷 French 👉 http://bit.ly/appfrances\n🇩🇪 German 👉 http://bit.ly/appaleman\n🇮🇹 Italian 👉 http://bit.ly/appitaliano\n🇸🇦 Arabic 👉 http://bit.ly/apparabe\n🇮🇱 Hebrew 👉 http://bit.ly/apphebreo\n🇰🇷 Korean 👉 http://bit.ly/appcoreano\n &lt;font color="# ef007c"&gt; Features of this application &lt;/font&gt; \n &lt;font color="# 41baf1"&gt; ■ Innovative method of learning via lock screen. &lt;/font&gt; \nWhen you check messages, watch YouTube or just watch the time, you can study dozens of words and sentences a day! This will accumulate to more than a thousand words per month, and you will learn automatically and unconsciously.\n &lt;font color="# 41baf1"&gt; ■ Content optimized for the lock screen &lt;/font&gt; \nWordBit provides content in a perfect size and suitable for the lock screen and from now on learning will only take a moment. So there is no need to stop doing your things!\n &lt;font color="# 41baf1"&gt; ■ Useful examples &lt;/font&gt; \nWith the examples, you can learn how to use words in everyday life.\n &lt;font color="# 41baf1"&gt; ■ Vocabulary categories sorted by level &lt;/font&gt; \nYou can study words and phrases according to your level. (More than 10,000 words from basic to advanced)\n &lt;font color="# 41baf1"&gt; ■ Additional content &lt;/font&gt; \n-Sonyms\n-Antonyms\n-Nouns: Items are distinguished by color, plural forms\n-Verbs: the short and long version of the conjugation tables is provided\n-Adjectives: comparative, superlative forms\n-Grammar types: irregular verbs, irregular articles\n &lt;font color="# 41baf1"&gt; ■ Patterns &lt;/font&gt; \nYou can study conversations using patterns.\nIf you learn a pattern, you can apply it in several sentences. Learning patterns allow you to use sentences more efficiently.\n &lt;font color="# ef007c"&gt; Well organized, rich content &lt;/font&gt; \n■ Prayers\nYou can also learn commonly used sentences.\n■ Various categories of idioms, Proverbs, etc.\n■ images for beginners\n■ Pronunciation - Automatic pronunciation and display of accent marks.\n &lt;font color="# ef007c"&gt; Extremely useful features for users &lt;/font&gt; \n■ Quiz, cover mode\n■ Daily repeat function\nYou can repeat as many words as you want for 24 hours.\n■ Custom word classification function\nYou can check the learned words and remove them from your study list.\n■ Search function\n■ 16 different color themes (dark themes available)\n----------------------------------\n &lt;font color="# ef007c"&gt; Content we offer &lt;/font&gt; \n📗 ■ Vocabulary (for beginners) 😉\n🌱Numbers, Time\n🌱 Animals, Plants\n🌱 Food\n🌱Relationships\n🌱Other\n📘 ■ Vocabulary (by levels) 😃\n🌳A1\n🌳A2\n🌳B1\n🌳B2\n🌳C1\n🌳C2\n🌳 Compound verbs\n🌳 Irregular verbs\nOlloCollocation\n📙 ■ Specific vocabulary (for exams) 😎\n🌾IELTS\n🌾TOEFL\n📕 ■ Expressions🤗\n🌿 Basic expressions\nFraRefranes and provervios\n🌿Love and compliments\n🌿Gerga\n🌿 Colloquial expressions\n🌿 Everyday expressions\n🌿 English for meetings\n🌿Famous phrases\n🗂️ ■ General Patterns\n🌷 Beginner\n🌷Intermediate\n🌷Advanced\n📊 ■ Business Patterns\n☕ Phone call\n☕ Email\n☕Meeting\n☕Presentation\n☕ Work life\n☕Business trip\n☕Company and products\n☕ Customer service\n----------------------------------\n(※ Next: English course, English grammar)</t>
  </si>
  <si>
    <t>[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"read phone status and identity",
    "type": "Device ID &amp; call information"
  },
  {
    "permission": "view network connections",
    "type": "Other"
  },
  {
    "permission": "connect and disconnect from Wi-Fi",
    "type": "Other"
  },
  {
    "permission": "disable your screen lock",
    "type": "Other"
  },
  {
    "permission": "full network access",
    "type": "Other"
  },
  {
    "permission": "run at startup",
    "type": "Other"
  },
  {
    "permission": "draw over other apps",
    "type": "Other"
  },
  {
    "permission": "control vibration",
    "type": "Other"
  },
  {
    "permission": "prevent device from sleeping",
    "type": "Other"
  },
  {
    "permission": "read Google service configuration",
    "type": "Other"
  }
]</t>
  </si>
  <si>
    <t>{
  "sharedData": [
    {
      "data": "Device or other IDs",
      "optional": false,
      "purpose": "Advertising or marketing",
      "type": "Device or other IDs"
    },
    {
      "data": "Approximate location",
      "optional": false,
      "purpose": "Advertising or marketing",
      "type": "Location"
    },
    {
      "data": "Precise location",
      "optional": false,
      "purpose": "Advertising or marketing",
      "type": "Location"
    }
  ],
  "collectedData": [],
  "securityPractices": [
    {
      "practice": "Data isn’t encrypted",
      "description": "Your data isn’t transferred over a secure connection"
    },
    {
      "practice": "You can request that data be deleted",
      "description": "The developer provides a way for you to request that your data be deleted"
    }
  ],
  "privacyPolicyUrl": "https://wordbit.net/privacy_policy.txt"
}</t>
  </si>
  <si>
    <t>https://wordbit.net/privacy_policy.txt</t>
  </si>
  <si>
    <t>com.mojang.minecraftedu</t>
  </si>
  <si>
    <t>https://play.google.com/store/apps/details?id=com.mojang.minecraftedu&amp;hl=en&amp;gl=us</t>
  </si>
  <si>
    <t>Minecraft Education</t>
  </si>
  <si>
    <t>THIS APP IS FOR SCHOOL AND ORGANIZATIONAL USE. \nMinecraft Education is a game-based platform that inspires creative, inclusive learning through play. Explore blocky worlds that unlock new ways to tackle any subject or challenge. \nDive into subjects like reading, math, history, and coding with lessons and standardized curriculum designed for all types of learners. Or explore and build together in creative open worlds.\nUSE IT YOUR WAY\nWith hundreds of ready-to-teach lessons, creative challenges, and blank canvas worlds, there are lots of ways to make Minecraft Education work for your students. It’s easy to get started, no gaming experience necessary.\nPREPARE STUDENTS FOR THE FUTURE\nHelp learners develop key key skills like problem solving, collaboration, digital citizenship, and critical thinking to help students them thrive now and in the future workplace. Spark a  passion for STEM.\nGAME-BASED LEARNING\nUnlock creativity and deep learning with immersive content created with partners including BBC Earth, NASA, and the Nobel Peace Center. Inspire students to engage in real-world topics with culturally relevant lessons and build challenges.\nKEY FEATURES \n - Multiplayer mode enables collaboration in-game across platforms, devices, and hybrid environments \n - Code Builder supports block-based coding, JavaScript, and Python with intuitive interface and in-game execution\n - Immersive Reader helps players read and translate text \n - Camera and Book &amp; Quill items allow documentation and export of in-game-creations\n - Integration with Microsoft Teams and Flipgrid supports assessment and teacher controls\nMinecraft Education licenses can be purchased with Admin access to a Microsoft 365 Admin Center account. Talk to your Tech Lead for information on academic licensing. \nTerms of use: The terms that apply to this download are the terms that were presented when you purchased your Minecraft Education subscription.\nPrivacy policy: https://aka.ms/privacy</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</si>
  <si>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"allow Wi-Fi Multicast reception",
    "type": "Other"
  },
  {
    "permission": "full network access",
    "type": "Other"
  },
  {
    "permission": "control Near Field Communication",
    "type": "Other"
  },
  {
    "permission": "control vibration",
    "type": "Other"
  },
  {
    "permission": "prevent device from sleeping",
    "type": "Other"
  },
  {
    "permission": "Google Play license check",
    "type": "Other"
  }
]</t>
  </si>
  <si>
    <t>{
  "sharedData": [
    {
      "data": "User IDs",
      "optional": false,
      "purpose": "App functionality, Analytics, Fraud prevention, security, and compliance, Account management",
      "type": "Personal info"
    },
    {
      "data": "Device or other IDs",
      "optional": false,
      "purpose": "App functionality, Analytics",
      "type": "Device or other IDs"
    },
    {
      "data": "App interactions",
      "optional": false,
      "purpose": "App functionality, Analytics",
      "type": "App activity"
    },
    {
      "data": "Crash logs",
      "optional": false,
      "purpose": "Analytics",
      "type": "App info and performance"
    }
  ],
  "collectedData": [
    {
      "data": "Name",
      "optional": false,
      "purpose": "App functionality, Fraud prevention, security, and compliance, Account management",
      "type": "Personal info"
    },
    {
      "data": "Email address",
      "optional": false,
      "purpose": "App functionality, Fraud prevention, security, and compliance, Account management",
      "type": "Personal info"
    },
    {
      "data": "User IDs",
      "optional": false,
      "purpose": "App functionality, Analytics, Fraud prevention, security, and compliance",
      "type": "Personal info"
    },
    {
      "data": "Device or other IDs",
      "optional": false,
      "purpose": "App functionality, Analytics, Fraud prevention, security, and compliance",
      "type": "Device or other IDs"
    },
    {
      "data": "Other in-app messages",
      "optional": false,
      "purpose": "App functionality",
      "type": "Messages"
    },
    {
      "data": "Approximate location",
      "optional": false,
      "purpose": "App functionality, Analytics",
      "type": "Location"
    },
    {
      "data": "App interactions",
      "optional": false,
      "purpose": "App functionality, Analytics",
      "type": "App activity"
    },
    {
      "data": "Other actions",
      "optional": false,
      "purpose": "App functionality, Analytics",
      "type": "App activity"
    },
    {
      "data": "Crash logs",
      "optional": false,
      "purpose": "Analytics",
      "type": "App info and performance"
    },
    {
      "data": "Diagnostics",
      "optional": false,
      "purpose": "App functionality, Analytics",
      "type": "App info and performance"
    },
    {
      "data": "Other app performance data",
      "optional": false,
      "purpose": "App functionality,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"https://aka.ms/privacy"
}</t>
  </si>
  <si>
    <t>https://aka.ms/privacy</t>
  </si>
  <si>
    <t>pt.cosmicode.guessupkids</t>
  </si>
  <si>
    <t>https://play.google.com/store/apps/details?id=pt.cosmicode.guessupkids&amp;hl=en&amp;gl=us</t>
  </si>
  <si>
    <t>Guess Up Kids - Image Charades</t>
  </si>
  <si>
    <t>Easy, simple children charades with pictures and icons!\nGuess Up Kids is the ultimate acting game of charades, perfect for family game night. Just look at the image on the screen, act it out, describe it, or make sounds, and let your family guess what it is!\nThe perfect twist on the classic family game of ‘guess what I am’ and “who’s who” now even easier to play with kids. It will entertain your family for hours on a sunny day at the park, or a rainy Sunday in your own living room. All you need is a phone, your family, and feeling like laughing for hours!\nFeatures\n◆ Choose a category and start playing charades.\n◆ Categories with hundreds of images that range from Animals to Countries, as well as School, or Food.\n◆ Record and save your funny videos of gameplay on your phone!\n◆ Share your recorded videos directly on Instagram, Facebook, and much more.\n◆ Different charade challenges like acting, describing, singing, and impersonating your favorite characters!\n◆ Have fun with GuessUp Kids Team Mode, and play in teams to see who has more fun!\n◆ Guess all the images you can from your family’s clues and tips before the clock runs out!\nGuess Up Kids has a lot of categories to choose from. Here are some of our favorites\n◆ Animals\n◆ Countries\n◆ Food\n◆ Who Am I\n◆ Human Body\n◆ Objects\n◆ Rounded\n◆ Sounds\n◆ Sports\nAnd many others!\nGuess Up Kids is available in multiple languages\n- English\n- Spanish\n- French\n- Italian\n- German\n- Portuguese\n- Swedish\n- Finnish\n- Norwegian\n- Polish\n- Czech\n- Romanian\n- Russian\n- Thai\n- Hindi\n- Indonesian\n- Turkish\n\nOur favorite picture charades party game for children, and the one we cannot put down! \nHave fun with Guess Up Kids at your next family game night!\n____________________\nDon't forget to follow Guess Up Kids on social media and share all the fun!\nFacebook - https://www.facebook.com/guessup\nInstagram - https://www.instagram.com/guessupapp/\n____________________\nTerms Of Use - https://cosmicode.games/terms</t>
  </si>
  <si>
    <t>[{"name":"Board","id":"GAME_BOARD"},{"name":"Party","id":null},{"name":"Casual","id":"GAME_CASUAL"}]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</si>
  <si>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</si>
  <si>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"https://cosmicode.games/privacy"
}</t>
  </si>
  <si>
    <t>https://cosmicode.games/privacy</t>
  </si>
  <si>
    <t>com.tocaboca.tocamysteryhouse</t>
  </si>
  <si>
    <t>https://play.google.com/store/apps/details?id=com.tocaboca.tocamysteryhouse&amp;hl=en&amp;gl=us</t>
  </si>
  <si>
    <t>Toca Mystery House</t>
  </si>
  <si>
    <t>There’s a strange house on a strange street in a strange part of town. Most people are scared of it, but I want to sneak inside.\nThere are so many rumors, I don’t know what to believe!\nSome kids say the top floor glows at night and that crazy aliens live up there. Some say that strange experiments are going on in the living room. One kid I know absolutely swears they heard weird music coming from the basement. Can a house sing? I’ve also talked to kids who say the entire kitchen is covered in slime. Even my best friend, who never believes anything, told me the house is alive!\nI had to see for myself\nI did, I swear. I peeked inside last week. First, I made sure no one was around. Then I got on my tiptoes and spied in the kitchen window. I saw just the edge of the fridge. I think I saw some kind of gooshy red stuff oozing out of it, but I’m not really sure. Then I heard creepy rumbling sounds coming from the basement. It totally freaked me out and yup, I admit it, I sprinted all the way home.\nBut I’m just so curious, I can’t help myself. I think I’ll be going back. I want to go inside. I could really use a partner, though. Seriously, will you come with me?\n\nAbout Us:\nAt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tocaboca.com.\nPrivacy Policy:\nPrivacy is an issue that we take very seriously. To learn more about how we work with these matters, please read our privacy policy: \nhttps://tocaboca.com/privacy-policy</t>
  </si>
  <si>
    <t>[{"name":"Simulation","id":"GAME_SIMULATION"},{"name":"Casual","id":"GAME_CASUAL"},{"name":"Stylized","id":null}]</t>
  </si>
  <si>
    <t>[
  {
    "permission": "view Wi-Fi connections",
    "type": "Wi-Fi connection information"
  },
  {
    "permission": "view network connections",
    "type": "Other"
  },
  {
    "permission": "full network access",
    "type": "Other"
  },
  {
    "permission": "prevent device from sleeping",
    "type": "Other"
  },
  {
    "permission": "Google Play license check",
    "type": "Other"
  }
]</t>
  </si>
  <si>
    <t>{
  "sharedData": [],
  "collectedData": [
    {
      "data": "Device or other IDs",
      "optional": false,
      "purpose": "Analytics",
      "type": "Device or other IDs"
    },
    {
      "data": "App interactions",
      "optional": false,
      "purpose": "Analytics",
      "type": "App activity"
    },
    {
      "data": "Crash logs",
      "optional": false,
      "purpose": "Analytics",
      "type": "App info and performance"
    },
    {
      "data": "Diagnostics",
      "optional": false,
      "purpose": "Analytics",
      "type": "App info and performance"
    },
    {
      "data": "Other app performance data",
      "optional": false,
      "purpose": "Analytics",
      "type": "App info and performance"
    },
    {
      "data": "Approximate location",
      "optional": false,
      "purpose": "Analytics",
      "type": "Location"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"http://tocaboca.com/privacy/"
}</t>
  </si>
  <si>
    <t>com.dressup.fashionshow.leftright</t>
  </si>
  <si>
    <t>https://play.google.com/store/apps/details?id=com.dressup.fashionshow.leftright&amp;hl=en&amp;gl=us</t>
  </si>
  <si>
    <t>Left or right: Magic Dress up</t>
  </si>
  <si>
    <t>Left or Right: Magic Dress Up - where fashion decisions become a headache! Mix and match your way through stunning outfits as you navigate the tricky question: left or right? Will you be a fashionista or a fashion disaster? It's a catwalk of chaos, and your closet is the battleground!\n🎀 Game Features:\nEnjoyable experience for fashion enthusiasts\nInteractive and fascinating gameplay\nDiverse clothing collection\nTake on fashion challenges and battles\n🎀 How to Play:\nMix and match fashion items by choosing left or right\nChoose the best outfit to battle and win\nAre you ready to become a famous stylist? Download Left or Right: Magic Dress Up and make your dream come true ✨</t>
  </si>
  <si>
    <t>[{"name":"Simulation","id":"GAME_SIMULATION"},{"name":"Lifestyle","id":null},{"name":"Dress-up","id":null},{"name":"Casual","id":"GAME_CASUAL"},{"name":"Single player","id":null},{"name":"Stylized","id":null},{"name":"Anime","id":null}]</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</si>
  <si>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"https://abigames.com.vn/policy/"
}</t>
  </si>
  <si>
    <t>https://abigames.com.vn/policy/</t>
  </si>
  <si>
    <t>org.pbskids.gamesapp</t>
  </si>
  <si>
    <t>https://play.google.com/store/apps/details?id=org.pbskids.gamesapp&amp;hl=en&amp;gl=us</t>
  </si>
  <si>
    <t>The PBS KIDS Games app makes learning fun and safe with educational games for kids featuring favorites like Daniel Tiger, Wild Kratts, Lyla in the Loop, and more! Your child can play and learn with 250+ free educational games designed just for them!\nPlay and learn with PBS KIDS in English and Spanish with favorites like Alma, Rosie, and more. Download fun games for kids and play from the safety of your home or anywhere to keep the fun going offline.\nYour child will learn and play in a safe, kid friendly interface, making preschool, kindergarten, and early elementary education fun and easy. Start your child’s learning adventure today!\nSAFE GAMES DESIGNED FOR KIDS\n* PBS KIDS Games provides a safe, kid friendly playing experience for your child or toddler\n* Play mini games that boost imagination and allow kids to learn with beloved PBS KIDS characters\nPLAY GAMES OFFLINE\n* Download fun kids games and play offline!\n* Kids can easily browse and play at home, on the road, or anywhere\n* Download games to keep learning on the go\nLEARNING GAMES FOR GRADE SCHOOL EDUCATION\n* 250+ FREE curriculum-based games for kids ages 2-8\n* Encourage early learning with educational games for kids with different school subjects\n* Explore mazes, puzzles, play dress-up, coloring, and more\n* Preschool and kindergarten games\n* Math games\n* Science games\n* Reading games\n* Art games\n* And more!\nNEW GAMES ADDED WEEKLY\n* Kids will learn and have fun with new games added frequently\n* Play new games with accessibility features to enhance the fun!\n* Build STEM skills with science, engineering, and math puzzles\n* Play games geared to help with social concepts like kindness, mindfulness, and emotions\n* Games and activities for kids that can foster healthy habits by learning daily routines\n* Spark creativity and imagination with art games\nPLAY GAMES FROM PBS KIDS SHOWS\n* Daniel Tiger’s Neighborhood\n* Wild Kratts\n* Lyla in the Loop\n* Work It Out Wombats!\n* Rosie’s Rules\n* Alma’s Way\n* Donkey Hodie\n* Odd Squad\n* Pinkalicious &amp; Peterrific\n* Arthur\n* Elinor Wonders Why\n* Let’s go Luna\n* Xavier Riddle and the Secret Museum\n* Scribbles and Ink\n* Clifford\n* Molly of Denali\n* Sesame Street\n* Nature Cat\nPLAY IN ENGLISH OR SPANISH\n* Bilingual kids will enjoy playing with Alma, Rosie, and more in English and Spanish\n* Spanish speakers can play 17 educational games\nPARENT RESOURCES\n* Manage the app’s device storage for offline fun\n* Download related PBS KIDS apps to expand your child’s learning\n* Learn more about PBS TV shows, such as intended age and learning goals\n* Find your local PBS KIDS station schedule\nPlay fun educational games and join your kids on a learning adventure alongside their favorite PBS KIDS characters with the PBS KIDS Games app!\nDownload PBS KIDS Games and start learning today!\nABOUT PBS KIDS\nPBS KIDS, the number one educational media brand for kids, offers all children the opportunity to explore new ideas and new worlds through television, digital platforms, and community-based programs. PBS KIDS Games is a key part of PBS KIDS’ commitment to making a positive impact on the lives of children through curriculum-based media—wherever kids are. More free PBS KIDS games are also available online at pbskids.org/games. You can support PBS KIDS by downloading other PBS KIDS apps in the Google Play Store.\nAWARDS\n* Kidscreen Awards (2024): Best Game App – Branded, Digital, Preschool\n* Webby Winner and Webby People’s Voice Winner (2023)\n* Kidscreen Award Winner (2021 and 2022): Preschool - Best Game App\n* Parents' Choice Recommended Mobile App (2017)\nPRIVACY\nAcross all media platforms, PBS KIDS is committed to creating a safe and secure environment for children and families and being transparent about what information is collected from users. To learn more about PBS KIDS’ privacy policy, visit pbskids.org/privacy.</t>
  </si>
  <si>
    <t>[{"name":"Educational","id":"GAME_EDUCATIONAL"},{"name":"Language","id":null},{"name":"Casual","id":"GAME_CASUAL"},{"name":"Stylized","id":null},{"name":"Cartoon","id":null}]</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</si>
  <si>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"read phone status and identity",
    "type": "Device ID &amp; call information"
  },
  {
    "permission": "view network connections",
    "type": "Other"
  },
  {
    "permission": "full network access",
    "type": "Other"
  },
  {
    "permission": "change your audio settings",
    "type": "Other"
  },
  {
    "permission": "control vibration",
    "type": "Other"
  }
]</t>
  </si>
  <si>
    <t>com.devgame.masha.and.bear.my.friends</t>
  </si>
  <si>
    <t>https://play.google.com/store/apps/details?id=com.devgame.masha.and.bear.my.friends&amp;hl=en&amp;gl=us</t>
  </si>
  <si>
    <t>Masha and the Bear: My Friends</t>
  </si>
  <si>
    <t>Time to take care of a pet by playing girls games for 6 year old! Feed, heal and dress them up, it's pet care games! Exciting virtual pet games for free are already waiting!\nThe life of Masha and the Bear is full of adventures! Ready to spend the day in the company of your favorite friends? Then go for it, the tamagotchi with virtual pet games for free awaits! 🐰🐼\nMorning \n⏰ ☀️ Ding-dong! It's morning, time to get up. A day of chores, challenges, and adventures awaits! But first, bath time in girls games for 6 year old! Help Masha to instill healthy habits like teeth-brushing and showering! Pet care games!\n🍳 🥞 Urrrrrrr! Masha's stomach rumbles. Prepare a delicious healthy breakfast for pets friends! 🐻🍏\n👗 👒 Off with the pajamas! Time to dress up: open the closet and choose beautiful outfits for Masha and the Bear! Take care of a pet is so much fun!\nAfternoon\nNow, it's time to take on the important stuff:\n🎼 Play the harmonica! \n🚀Launch a rocket into space in 3 year old games free!\n🏸 Play tennis!\n🚲 Go for a bike ride!\n🎣Go fishing! You will definitely like girls games for 6 year old!\n⛸Go roller skating! \n🍝 Lunchtime! A balanced menu awaits in the fridge! Choose delicious dishes and treat Masha and the Bear in tamagotchi. \nNext, let's get busy: \n🎸 Playing the electric guitar - learn how to play chords!\n🎯Doing a shootout at a range - find out who's the sharpest in our games for 4 year olds!\n✨ Cleaning up - keeping the house tidy!\n🏐 Playing a ball game to see who's a volleyball pro! A real competition in girls games for 6 year old!\n🏎 Racing - let's have a fun tournament!\nEvening\n🐼🐰 Ding, ding, ding! Forest pets have come to visit and brought presents. Let's greet our guests properly, with traditional bread and hot tea! Pet care games will teach you good manners! ☕🍬\n🌙 The day of games for 4 year olds and 3 year old games free flew by unnoticed, so much work was done... Now take care of a pet, brush your teeth and go to sleep! See you tomorrow in the Masha and the Bear games: My Friends! \nYour subscription will automatically renew at the end of the subscription period, and the free trial will automatically convert to a paid subscription at the end of the trial period, unless auto-renew is turned off at least 24 hours before the end of the period. \nYour account will be charged for the applicable subscription fee within 24 hours of the end of the previous subscription period or trial period. After this time, your subscription will automatically renew until auto-renew is turned off, and it must always be turned off at least 24 hours before the end of the current period to avoid the next charge for a new period.\nYou may turn off auto-renewal at any time from your Google account settings.\nThe current version of Terms of Use is available here: https://devgamekids.com/terms-of-use.html \nFor questions and suggestions:\n✉️ Contact us: support@devgameou.com\n🔔 Stay tuned: https://www.facebook.com/DEVGAME.Kids\n💻 Our website: https://devgameou.com/\n“Masha and the Bear Games: My Friends” - virtual pet games for free! Enjoy pet care games and make friends!</t>
  </si>
  <si>
    <t>[
  {
    "permission": "view network connections",
    "type": "Other"
  },
  {
    "permission": "full network access",
    "type": "Other"
  },
  {
    "permission": "control vibration",
    "type": "Other"
  },
  {
    "permission": "prevent device from sleeping",
    "type": "Other"
  }
]</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</si>
  <si>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"https://devgamekids.com/privacy-policy.html"
}</t>
  </si>
  <si>
    <t>https://devgamekids.com/privacy-policy.html</t>
  </si>
  <si>
    <t>air.com.studiopango.pangocomics</t>
  </si>
  <si>
    <t>https://play.google.com/store/apps/details?id=air.com.studiopango.pangocomics&amp;hl=en&amp;gl=us</t>
  </si>
  <si>
    <t>Pango Comics: cartoon for kids</t>
  </si>
  <si>
    <t>Dive into the MAGIC of reading.\nPANGO COMICS helps children from 3 years old read stories "all by themselves".\nFOLLOW the story without speech bubbles or text, and LAUGH at gentle and funny twists.\nBig square boxes, clean and simple layouts, and a fluid narration to get familiar with the MAGIC of reading.\nThrough delicious adventures, Pango stimulates your IMAGINATION!\n48 easy stories to discover for FUN !\n"Have some time to share?\nJoin your child in their reading, reverse the roles and ask them to read you a story . With each word they choose, your child GROWS!"\nPANGO COMICS, the fun in READING like a GROWN-UP !\nFEATURES\n- 48 stories to READ for FUN\n- More than 288 pages\n- AUTONOMOUS reading\n- FUNNY and FESTIVE universe\n- Perfect for children 3 or older\n- A simple,  functional application\n- Internal parental control\n- No in-game purchases and no invasive advertising</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</si>
  <si>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"https://www.studio-pango.com/policy"
}</t>
  </si>
  <si>
    <t>https://www.studio-pango.com/policy</t>
  </si>
  <si>
    <t>com.microblink.photomath</t>
  </si>
  <si>
    <t>https://play.google.com/store/apps/details?id=com.microblink.photomath&amp;hl=en&amp;gl=us</t>
  </si>
  <si>
    <t>Photomath</t>
  </si>
  <si>
    <t>Photomath is known worldwide for helping millions of learners to learn, practice, and understand math – one step at a time. \nScan any math problem with the Photomath app to get step-by-step explanations with accurate solutions and a variety of teacher-approved methods. Math is about the process, so Photomath breaks your problem into bite-sized steps to help you understand the “what” and “why” along with the “how.” Whether you’re learning basic arithmetic or advanced geometry, we’ll tackle it together, step by step. \nWhy Photomath? \nBillions of math problems: From elementary arithmetic to advanced calculus and everything in between, Photomath can solve billions of math problems—including word problems! Whether handwritten, in a textbook, or on a screen, Photomath is here to help you untangle your trickiest problem.\nStep-by-step explanations: Math isn’t just about an answer. It’s about every step along the way. That’s why Photomath breaks down each step, so you can *really* learn. Less guesswork = less stress, especially with our new Animated Steps, which show you the exact progression of a particular step. Get basic step-by-step explanations at no charge when you download Photomath.\nExpert-developed methods: Photomath’s educational content is centered around the learner’s experience, driven by the expertise of our own team of mathematicians and former math teachers. \nSelf-paced learning: Photomath’s instant support is like having a 24/7 virtual tutor. Checking your homework before dinner? Stuck on a problem at 2am? We can help. Follow our detailed steps, taking whatever time you need to review definitions, rationale, and more – all within the explanation.\nWant to dive deeper and explore more ways to learn? Photomath Plus can get you there with custom Animated Tutorials, detailed Textbook Solutions, and more! \nKEY FEATURES\n• Step-by-step explanations included in our basic version (free of charge)\n• Word problem instructions\n• Interactive graphs\n• Video learning\n• Multiple solution methods\n• Advanced scientific calculator\nPhotomath is for learners of all levels, including those studying:\nNumbers &amp; Quantity\nAlgebra\nFunctions\nTrigonometry &amp; Angles\nSequences\nGeometry\nCalculus\n“The step-by-step guide is beneficial to students that do not have access to a tutor and struggle with solving math problems.” — Forbes\n“A viral video about a new app looks like a dream come true for anyone who struggles with math.” — Time\n___________________________________________\n• Payment will be charged to your Google account at the confirmation of purchase. \n• A subscription automatically renews unless it’s canceled at least 24 hours before the end of the current billing period. \n• Your account will be charged for renewal within 24 hours prior to the end of the current period. \n• Manage or cancel your subscription in your account settings on the Google Play after purchase. \n• Offers and pricing are subject to change without notice. \nSuggestions or questions? Email us at support@photomath.com \nWebsite: www.photomath.com\nTikTok: @photomath\nInstagram: @photomath \nFacebook: @Photomathapp \nTwitter: @Photomath \nTerms of Use: https://photomath.app/en/termsofuse \nPrivacy Policy: https://photomath.app/en/privacypolicy</t>
  </si>
  <si>
    <t>[
  {
    "permission": "take pictures and videos",
    "type": "Camera"
  },
  {
    "permission": "view network connections",
    "type": "Other"
  },
  {
    "permission": "full network access",
    "type": "Other"
  },
  {
    "permission": "control vibration",
    "type": "Other"
  },
  {
    "permission": "prevent device from sleeping",
    "type": "Other"
  }
]</t>
  </si>
  <si>
    <t>{
  "sharedData": [
    {
      "data": "App interactions",
      "optional": false,
      "purpose": "Analytics, Advertising or marketing",
      "type": "App activity"
    },
    {
      "data": "Device or other IDs",
      "optional": false,
      "purpose": "Analytics, Advertising or marketing",
      "type": "Device or other IDs"
    },
    {
      "data": "Photos",
      "optional": false,
      "purpose": "App functionality",
      "type": "Photos and videos"
    },
    {
      "data": "User IDs",
      "optional": false,
      "purpose": "Analytics, Developer communications, Advertising or marketing",
      "type": "Personal info"
    }
  ],
  "collectedData": [
    {
      "data": "Approximate location",
      "optional": false,
      "purpose": "App functionality, Analytics, Advertising or marketing",
      "type": "Location"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"Analytics, Advertising or marketing",
      "type": "App activity"
    },
    {
      "data": "Purchase history",
      "optional": false,
      "purpose": "App functionality, Analytics, Fraud prevention, security, and compliance",
      "type": "Financial info"
    },
    {
      "data": "Device or other IDs",
      "optional": false,
      "purpose": "App functionality, Analytics, Advertising or marketing, Fraud prevention, security, and compliance, Account management",
      "type": "Device or other IDs"
    },
    {
      "data": "Photos",
      "optional": false,
      "purpose": "App functionality",
      "type": "Photos and videos"
    },
    {
      "data": "User IDs",
      "optional": false,
      "purpose": "App functionality, Analytics, Developer communications, Advertising or marketing, Fraud prevention, security, and compliance, Account management",
      "type": "Personal info"
    },
    {
      "data": "Other info",
      "optional": false,
      "purpose": "App functionality, Analytics, Advertising or marketing, Fraud prevention, security, and compliance,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"https://photomath.com/privacypolicy"
}</t>
  </si>
  <si>
    <t>https://photomath.com/privacypolicy</t>
  </si>
  <si>
    <t>org.pbskids.video</t>
  </si>
  <si>
    <t>https://play.google.com/store/apps/details?id=org.pbskids.video&amp;hl=en&amp;gl=us</t>
  </si>
  <si>
    <t>Watch live TV, stream, and download episodes with PBS KIDS Video! Safely stream clips and videos from shows like Daniel Tiger’s Neighborhood, Wild Kratts, Rosie’s Rules, Work It Out Wombats!, Lyla in the Loop, Curious George, Sesame Street, and more!\nDownload free episodes of child safe entertainment wherever you are! Bring the fun of learning to your child at home and on the road. Watch shows on PBS KIDS Video to encourage learning for toddlers and early grade school children. Educational episodes of kid-friendly cartoons are added weekly!\nPBS KIDS Video is a safe streaming video app for children. Watch select PBS KIDS shows with English or Spanish audio and captioning.\nStream and watch live TV from the PBS KIDS channel on the app with no subscription or login! Stream, watch, and download child-safe videos and episodes when you download PBS KIDS Video.\n*A Webby Winner and Webby People's Voice Winner in Apps and Software: Family &amp; Kids (2022)\n*A Webby People's Voice Winner in Apps, Mobile, and Voice: Best Streaming Service (2020)\n*Winner of Webby People's Voice for Best Family &amp; Kids Mobile App (2020)\n*A Webby Winner for Best Streaming Video (2018)\n*A Parents' Choice Recommended Mobile App (2017, 2013)\nPBS KIDS VIDEO FEATURES\nSTREAM EDUCATIONAL VIDEOS\n- Watch 600+ free full episodes of over 40+ PBS KIDS shows\n- Stream live TV or watch over 5,000+ clips from shows children love\nWATCH VIDEOS OFFLINE\n- Download shows to watch offline\n- Download videos to watch educational episodes wherever you are\nNEW VIDEOS &amp; EPISODES EVERY MONTH\n- Watch new episodes from your favorite PBS KIDS shows:\n- Daniel Tiger’s Neighborhood\n- Wild Kratts\n- Sesame Street\n- Curious George\n- Odd Squad\n- Lyla in the Loop\n- Work It Out Wombats!\n- Rosie’s Rules\n- Super Why’s Comic Book Adventures\n- City Island\n- Alma’s Way\n- Tiny Time Travel\n- And more!\nWATCH IN ENGLISH OR SPANISH\n- Watch educational kids episodes in English or Spanish\n- Stream and watch with captioning also in English or Spanish\nTHE GROWNUPS BUTTON:\n- TV schedule for your local PBS station\n- Learn more about a TV series, such as intended age and learning goals\n- Download kids learning apps from PBS KIDS\n- Buy full episodes and shows from Google Play\n*This app is optimized for Lollipop (5.1) and above.\nGEOGRAPHIC RESTRICTIONS\nThe PBS KIDS videos may only be viewed from within the United States. This is due to restrictions on PBS's license to offer this service.\nDOWNLOAD RESTRICTIONS\nCurrently, select shows can be downloaded: Daniel Tiger’s Neighborhood, Alma’s Way, City Island, Donkey Hodie, Dinosaur Train, Elinor Wonders Why, Jelly Ben &amp; Pogo, Let’s Go Luna, Lyla in the Loop, Nature Cat, Peg + Cat, Odd Squad, Rosie’s Rules, Sesame Street, SUPER WHY!, Tiny Time Travel, Wild Kratts, Word World, Work It Out Wombats!, and Xavier Riddle &amp; the Secret Museum. Additional shows will become available for download in the near future.\nSPONSORSHIP\nPBS KIDS Video is a key part of PBS KIDS’ commitment to making a positive impact on the lives of children through curriculum-based entertainment—wherever kids are. More PBS KIDS videos may also be found online at pbskids.org/video.\nFunding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on Google Play.\nABOUT THIS APP\nThe PBS KIDS Video app gives kids and parents access to thousands of videos, including full episodes and clips from top PBS KIDS series. With this app, kids can watch their favorite PBS KIDS shows anytime, anywhere! PBS KIDS, the #1 educational media brand for kids, helps children ages 2-8 learn lessons that last a lifetime.\nThis app was designed by PBS KIDS.</t>
  </si>
  <si>
    <t>[
  {
    "permission": "view network connections",
    "type": "Other"
  },
  {
    "permission": "full network access",
    "type": "Other"
  },
  {
    "permission": "run at startup",
    "type": "Other"
  },
  {
    "permission": "prevent device from sleeping",
    "type": "Other"
  }
]</t>
  </si>
  <si>
    <t>{
  "sharedData":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"Approximate location",
      "optional": false,
      "purpose": "App functionality",
      "type": "Location"
    },
    {
      "data": "App interactions",
      "optional": false,
      "purpose": "Analytics",
      "type": "App activity"
    },
    {
      "data": "Other actions",
      "optional": false,
      "purpose": "Analytics",
      "type": "App activity"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"https://pbskids.org/privacy/"
}</t>
  </si>
  <si>
    <t>https://pbskids.org/privacy/</t>
  </si>
  <si>
    <t>com.noctuasoftware.stellarium_plus</t>
  </si>
  <si>
    <t>https://play.google.com/store/apps/details?id=com.noctuasoftware.stellarium_plus&amp;hl=en&amp;gl=us</t>
  </si>
  <si>
    <t>Stellarium Plus - Star Map</t>
  </si>
  <si>
    <t>Stellarium Plus - Star Map is a planetarium app that shows exactly what you see when you look up at the stars.\nIdentify stars, constellations, planets, comets, satellites (such as the ISS), and other deep sky objects in real time in the sky above you in just a few seconds, just by pointing the phone at the sky!\nThis astronomy application has an easy to use and minimalist user interface, that makes it one of the best astronomical applications for adults and children who want to explore the night sky.\nThis Plus version will also satisfy the most demanding astronomy enthusiasts thanks to its massive collection of sky objects (up to magnitude 22 versus magnitude 10 in the standard version) and advanced observing features for controlling telescopes or preparing observing sessions.\nStellarium Plus features:\n★ View an accurate night sky simulation of stars and planets for any date, time and location.\n★ Dive in a collection of many stars, nebulas, galaxies, star clusters and other deep sky objects.\n★ Discover how people living in other regions of the planet see the stars by selecting the shapes and illustrations of the constellations for many sky cultures.\n★ Track artificial satellites, including the International Space Station.\n★ Simulate landscape and atmosphere with realistic sunrise, sunset and atmosphere refraction.\n★ Discover 3D rendering of the major solar system planets and their satellites.\n★ Observe the sky in night mode (red) to preserve your eyes adaptation to darkness.\n★ Reach the limit of knowledge by diving in a massive collection of stars, nebulas, galaxies, star clusters and other deep sky objects:\n  • All known stars: Gaia DR2 catalog of over 1.69 billion stars\n  • All known planets, natural satellites and comets, and many other minor solar system objects (10k asteroids)\n  • Most known deep sky objects: a combined catalog of over 2 million nebulas and galaxies\n★ Zoom almost without limits on high resolution images of deep sky objects or planetary surfaces.\n★ Observe in the field, even without internet connection, with a "reduced" set of data: 2 million stars, 2 million Deep Sky Objects, 10k asteroids.\n★ Control your telescope through Bluetooth or WIFI: drive any GOTO telescope compatible with NexStar, SynScan or LX200 protocols.\n★ Prepare your observing sessions using the advanced observation tools, to predict a celestial object observability and transit times.\nStellarium Plus - Star Map is made by the original creator of Stellarium, the well known open source planetarium and one of the best astronomy applications on Desktop PC.</t>
  </si>
  <si>
    <t>com.fizzd.connectedworlds</t>
  </si>
  <si>
    <t>https://play.google.com/store/apps/details?id=com.fizzd.connectedworlds&amp;hl=en&amp;gl=us</t>
  </si>
  <si>
    <t>A Dance of Fire and Ice</t>
  </si>
  <si>
    <t>A Dance of Fire and Ice is a simple one-button rhythm game. Keep your focus as you guide two orbiting planets down a path without breaking their perfect equilibrium.\nIt's pretty hard to describe, but you should play the free online version on a desktop computer first if you are not sure you would enjoy this game!\nFeatures:\n- 20 worlds, each introducing new shapes and rhythms. What do triangles, octagons or squares sound like? Each world has its own unique hand-drawn fantasy landscape, and has short tutorial levels followed by a full-length boss level.\n- Post-game challenges: Speed Trials for each world and blisteringly fast bonus levels for the brave.\n- Play new levels for free: more levels will be added over the coming months.\n- Calibration options: Auto-calibration and manual calibration. This is a precise rhythm game, so please use your ears more than your eyes when playing.\nWARNING: This is a hard rhythm game. Not in the sense of note-spamming - for the most part you just need to keep a consistent beat - but keeping a beat is not very easy. So don't worry if you find it difficult!</t>
  </si>
  <si>
    <t>[{"name":"Music","id":"GAME_MUSIC"},{"name":"Rhythm-action","id":null},{"name":"Casual","id":"GAME_CASUAL"},{"name":"Abstract","id":null}]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</si>
  <si>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"control vibration",
    "type": "Other"
  }
]</t>
  </si>
  <si>
    <t>{
  "sharedData": [],
  "collectedData": [],
  "securityPractices": [],
  "privacyPolicyUrl": "http://7thbe.at/privacy/"
}</t>
  </si>
  <si>
    <t>http://7thbe.at/privacy/</t>
  </si>
  <si>
    <t>com.aladdinx.suikagame</t>
  </si>
  <si>
    <t>https://play.google.com/store/apps/details?id=com.aladdinx.suikagame&amp;hl=en&amp;gl=us</t>
  </si>
  <si>
    <t>Suika Game</t>
  </si>
  <si>
    <t>●Game overview\nThis is Android version of the Suika Game, following the Aladdin X projector version, Nintendo Switch version, and iOS version.\nIt is a puzzle game and rules are simple. Players group fruits of the same type and gradually evolve them into larger fruits, with the highest level being watermelon. Get high scores by grouping fruits without overflowing. When two fruits of the same type collide, the fruit will "evolve". Let's see what happens when watermelons collide...?!\nAre you ready to play and reach the top ranking?\n●How to play the game\n1. When fruits of the same type collide, they will "evolve" to a next-level fruit and gain scores.\n2. Move "Poppy" left and right to let the fruit fall wherever you want.\n3. The game ends when the fruit overflows from the box.\n*Compatible with the horizontal version of the smartphone.\n●Notice\nGet more official information about Suika Game\n・Suika Game Official Website: https://www.aladdinx.jp/pages/suika-game\n・Suika Game Official X (formerly Twitter) account: https://twitter.com/SuikaGame_jp</t>
  </si>
  <si>
    <t>[{"name":"Puzzle","id":"GAME_PUZZLE"},{"name":"Merge","id":null},{"name":"Casual","id":"GAME_CASUAL"},{"name":"Stylized","id":null},{"name":"Cartoon","id":null}]</t>
  </si>
  <si>
    <t>{
  "sharedData": [],
  "collectedData": [],
  "securityPractices": [],
  "privacyPolicyUrl": "https://aladdin-app.xgimi.com/suika-game/app-privacy-policy/index.html"
}</t>
  </si>
  <si>
    <t>https://aladdin-app.xgimi.com/suika-game/app-privacy-policy/index.html</t>
  </si>
  <si>
    <t>com.llc3909.papersplease</t>
  </si>
  <si>
    <t>https://play.google.com/store/apps/details?id=com.llc3909.papersplease&amp;hl=en&amp;gl=us</t>
  </si>
  <si>
    <t>Papers, Please</t>
  </si>
  <si>
    <t>A dystopian document thriller.\nThe award-winning, critically-acclaimed border inspector game.\n______________________________________\nThe communist state of Arstotzka has just ended a 6-year war with neighboring Kolechia and reclaimed its rightful half of the border town, Grestin. \nYour job as immigration inspector is to control the flow of people entering the Arstotzkan side of Grestin from Kolechia. Among the throngs of immigrants and visitors looking for work are hidden smugglers, spies, and terrorists.\nUsing only the documents provided by travelers and the Ministry of Admission's primitive inspect, search, and fingerprint systems you must decide who can enter Arstotzka and who will be turned away or arrested.\n______________________________________\nWarning\nThis game contains mature themes, non-photographic nudity, and brief moments of pixelated violence.\n______________________________________\nAwards\n◉ Best Game of 2013 - The New Yorker\n◉ Best Game of 2013 - Wired Magazine\n◉ Top Indie Game 2013 - Forbes Magazine\n◉ Best Strategy &amp; Simulation Game 2014 - BAFTA\n◉ Grand Prize Winner 2014 - Independent Games Festival\n◉ Excellence in Design Winner - IGF 2014\n◉ Excellence in Narrative Winner - IGF 2014\n◉ GameCity Prize Winner 2014 - GameCity\n◉ Cultural Innovation Award 2013 - SXSW\n◉ Best PC Game 2014 - LARA Game Awards\n◉ Innovation Award - GDCA 2014\n◉ Most Innovative 2014 - Games For Change\n◉ Best Gameplay 2014 - Games For Change\n◉ Best Game of 2013 - Ars Technica\n◉ Best Game of 2013 - PC World\n◉ Best PC Game of 2013 - Destructoid\n◉ Best Story of 2013 - Destructoid\n... and more</t>
  </si>
  <si>
    <t>[{"name":"Simulation","id":"GAME_SIMULATION"},{"name":"Casual","id":"GAME_CASUAL"},{"name":"Single player","id":null},{"name":"Stylized","id":null}]</t>
  </si>
  <si>
    <t>{
  "sharedData": [],
  "collectedData": [],
  "securityPractices": [],
  "privacyPolicyUrl": "https://papersplea.se/privacy/"
}</t>
  </si>
  <si>
    <t>https://papersplea.se/privacy/</t>
  </si>
  <si>
    <t>com.sinyee.babybus.shopping</t>
  </si>
  <si>
    <t>https://play.google.com/store/apps/details?id=com.sinyee.babybus.shopping&amp;hl=en&amp;gl=us</t>
  </si>
  <si>
    <t>Baby Panda's Supermarket</t>
  </si>
  <si>
    <t>The popular Baby Panda's Supermarket has been updated! All hot items are available for you to shop now! Apart from that, there are also many fun events for you to join in the supermarket. Shop at the supermarket with your shopping list now!\nA WIDE VARIETY OF GOODS \nThe supermarket has a wide variety of goods, including over 300 kinds of goods such as snacks, toys, children's clothing, fruits, cosmetics, and everyday items. You can buy almost anything you want here! Look carefully, on which shelf are the items you want to buy?\nBUY WHAT YOU NEED\nGo to the supermarket and shop for Daddy Panda's birthday! Birthday cake, some flowers, birthday presents and more! Next, let's buy some food for the upcoming picnic! Remember to check your shopping list to make sure you've bought everything you need!\nSUPERMARKET EVENTS\nIf you like to cook delicious food, then don't miss out on the supermarket's DIY activities! You can cook any popular gourmet food you like, such as ice cream, strawberry cakes, and chicken burgers. There will be more facilities in the supermarket. Try the new claw machine first!\nSHOPPING RULES\nWhile shopping in the supermarket, you may also encounter bad behavior such as climbing shelves, running around with carts and jumping the queue. Through the vivid scene interpretation and correct guidance, you will learn the shopping rules in the supermarket, stay out of danger, and shop in a civilized way!\nNew stories happen in Baby Panda's Supermarket every day. Come and have a great shopping time!\nFEATURES:\n- A two-storied supermarket: 40+ areas and 300+ kinds of goods;\n-Enjoy shopping: food, toys, clothes, fruits, electrical appliances, and more;\n- Fun interactions: grabbing toys from the claw machine, applying makeup, dress-up, food DIY and more;\n- Featured holiday decorations to create a lively atmosphere in the supermarket；\n- While shopping in the supermarket, you'll learn the rules of safe shopping;\n- Trial services: playing with toys, trying a sample, etc.\nAbout BabyBus\n—————\nAt BabyBus, we dedicate ourselves to sparking kids' creativity, imagination and curiosity,and designing our products through the kids' perspective to help them explore the world on their own.\nNow BabyBus offers a wide variety of products, videos and other educational content for over 600 million fans from ages 0-8 around the world! We have released over 200 children's apps, over 2500 episodes of nursery rhymes and animations, over 9000 stories  of various themes spanning the Health, Language, Society, Science, Art and other fields.\n—————\nContact us: ser@babybus.com\nVisit us: http://www.babybus.com</t>
  </si>
  <si>
    <t>[{"name":"Simulation","id":"GAME_SIMULATION"},{"name":"Lifestyle","id":null},{"name":"Casual","id":"GAME_CASUAL"},{"name":"Minigames","id":null},{"name":"Single player","id":null},{"name":"Stylized","id":null},{"name":"Cartoon","id":null},{"name":"Offline","id":null}]</t>
  </si>
  <si>
    <t>[
  {
    "permission": "view Wi-Fi connections",
    "type": "Wi-Fi connection information"
  },
  {
    "permission": "view network connections",
    "type": "Other"
  },
  {
    "permission": "full network access",
    "type": "Other"
  },
  {
    "permission": "run at startup",
    "type": "Other"
  },
  {
    "permission": "prevent device from sleeping",
    "type": "Other"
  }
]</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</si>
  <si>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"http://en.babybus.com/index/privacyPolicy.shtml"
}</t>
  </si>
  <si>
    <t>http://en.babybus.com/index/privacyPolicy.shtml</t>
  </si>
  <si>
    <t>com.tocaboca.tocahairsalon3</t>
  </si>
  <si>
    <t>https://play.google.com/store/apps/details?id=com.tocaboca.tocahairsalon3&amp;hl=en&amp;gl=us</t>
  </si>
  <si>
    <t>Toca Hair Salon 3</t>
  </si>
  <si>
    <t>Welcome to Toca Hair Salon 3! Our most popular app series returns, better than ever! What do you feel like creating today — something quirky, pretty or edgy? Choose your character from dozens of looks that you can customize — characters have randomized styles and personalities, which creates endless play opportunities! Grab your tools and get styling!\nAMAZINGLY REALISTIC HAIR\nThe hair in Toca Hair Salon 3 looks and moves like real hair! You can style silky straight hair, bouncy waves, crinkly curls, and for the first time in the Toca Hair Salon series: kinky hair! This super-curly hair type means you can create fluffy 'fros and other natural hairstyles.\nAWESOME STYLING TOOLS\nNo salon would be complete without the right tools!\nBasics: Of course you'll find everything for a good wash, including shampoo and a blow dryer. You'll also find scissors, clippers, a razor, a brush and a multipurpose combing tool to use on your client's hair. In case you cut off a little too much, we've brought back our amazing grow tonic to regrow hair — definitely customer pleaser!\nHair types: The electric styling tools let you move between the different hair types to get just the right look.\nBraids: Use the brand-new braiding tools for more styling options! You can make thick braids or thin braids!\nBeards: Visit the beard station for the best in beard-grooming (or growing!). Lather up with shaving cream, then use scissors, clippers or a razor to get just the right length. Every character can have a beard!\nColor: Ready for some color? Toca Hair Salon 3 introduces a more advanced hair color tool with two different cans for different sized sprays. And the new rainbow spray lets you create the most colorful styles you can imagine!\nCLOTHES AND ACCESSORIES\nNow characters can change into different clothes! Try on new looks to suit that new hair style! Accessorize the look with glasses, caps, headbands and silly stuff. Choose a photo booth background and take a picture to save to your device and share!\nFEATURES\n- All-new characters with dozens of starter styles\n- Straight, wavy, curly and now kinky hair!\n- All the tools you need to create the style you want!\n- New braiding tool!\n- Every character can grow a beard to style\n- More advanced hair color tool: Dip-dye and fade hair in any colors you want!\n- Change clothes on characters!\n- Dozens of new accessories: hats, glasses, jewelry and more\n- Change backdrops in the photo booth!\n- Snap a picture in the app and share with your friends!\n- Gender-neutral aesthetic: Unlike most hairstyling apps, all kids are welcome to play!\n- No time limit or high scores — play for as long as you like!\n- No third-party advertising\nNothing but endless hours of hairstyling fun awaits with these hair cutting tools and accessories at your disposal! Be the hairstylist of your dreams and give your friends and family a fresh, fun cut that they’ll remember forever.\nWith no rules or time limit, this hair salon app is perfect for boys and girls of all ages. Any hair cut or hair style is possible, so creatively tap into your imagination and start cutting hair now!\nABOUT TOCA BOCA\nAt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tocaboca.com.\nPRIVACY POLICY\nPrivacy is an issue that we take very seriously. To learn more about how we work with these matters, please read our privacy policy: http://tocaboca.com/privacy</t>
  </si>
  <si>
    <t>{
  "sharedData": [],
  "collectedData": [
    {
      "data": "App interactions",
      "optional": false,
      "purpose": "Analytics",
      "type": "App activity"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"Analytics",
      "type": "Device or other IDs"
    },
    {
      "data": "Approximate location",
      "optional": false,
      "purpose": "Analytics",
      "type": "Location"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"https://tocaboca.com/privacy/"
}</t>
  </si>
  <si>
    <t>https://tocaboca.com/privacy/</t>
  </si>
  <si>
    <t>com.chumbacasino.yourchumbagaming</t>
  </si>
  <si>
    <t>https://play.google.com/store/apps/details?id=com.chumbacasino.yourchumbagaming&amp;hl=en&amp;gl=us</t>
  </si>
  <si>
    <t>Chumba Casino Real Money ayuda</t>
  </si>
  <si>
    <t>Chumba Casino Real Money ayuda is a complete and unbiased review of Chumba casino, our team has spent and earned a lot of bucks by playing Chumba casino 777 different, and now we’re here to share all the tested strategies with you guys.\nFeatures of Chumba Casino Real Money ayuda\n-The Tips for Chumba casino app can help you in gameplay\n- The Chumba Casino Real Money ayuda app you give you tips &amp; guide\nDo you enjoy play Chumba casino app and want to improve your skills? Chumba Games casino app lovers looking for tips and predictions will find Chumba Casino Real Money ayuda is the perfect app. We offer daily tips &amp; Tricks.\nNOTE\nthe app only contains a guide that can help you use the chumba casino app</t>
  </si>
  <si>
    <t>[
  {
    "permission": "view Wi-Fi connections",
    "type": "Wi-Fi connection information"
  },
  {
    "permission": "view network connections",
    "type": "Other"
  },
  {
    "permission": "full network access",
    "type": "Other"
  },
  {
    "permission": "control vibration",
    "type": "Other"
  }
]</t>
  </si>
  <si>
    <t>{
  "sharedData": [
    {
      "data": "Device or other IDs",
      "optional": false,
      "purpose": "App functionality, Analytics, Advertising or marketing, Fraud prevention, security, and compliance",
      "type": "Device or other IDs"
    },
    {
      "data": "App interactions",
      "optional": false,
      "purpose": "Analytics, Advertising or marketing, Fraud prevention, security, and compliance",
      "type": "App activity"
    },
    {
      "data": "Approximate location",
      "optional": false,
      "purpose": "App functionality, Analytics, Advertising or marketing, Fraud prevention, security, and compliance",
      "type": "Location"
    },
    {
      "data": "Diagnostics",
      "optional": false,
      "purpose": "App functionality, Analytics, Advertising or marketing, Fraud prevention, security, and compliance",
      "type": "App info and performance"
    }
  ],
  "collectedData": [
    {
      "data": "App interactions",
      "optional": false,
      "purpose": "Analytics, Advertising or marketing, Fraud prevention, security, and compliance",
      "type": "App activity"
    },
    {
      "data": "Approximate location",
      "optional": false,
      "purpose": "App functionality, Analytics, Advertising or marketing, Fraud prevention, security, and compliance",
      "type": "Location"
    },
    {
      "data": "Diagnostics",
      "optional": false,
      "purpose": "App functionality, Analytics, Advertising or marketing, Fraud prevention, security, and compliance",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"https://sites.google.com/view/chumbagames777"
}</t>
  </si>
  <si>
    <t>https://sites.google.com/view/chumbagames777</t>
  </si>
  <si>
    <t>com.superplaystudios.dicedreams</t>
  </si>
  <si>
    <t>https://play.google.com/store/apps/details?id=com.superplaystudios.dicedreams&amp;hl=en&amp;gl=us</t>
  </si>
  <si>
    <t>Dice Dreams™️</t>
  </si>
  <si>
    <t>Welcome to Dice Dreams! \nJoin millions of players around the world! Roll the Dice on the magical board, Steal Coins, Attack your friends, build your Epic Kingdom and Embark on an adventurous journey! \n🎯 Roll &amp; Win 🎯\n🎲 Go on and Roll the dice on the board, Win Golden Coins &amp; collect gems to build your kingdom, become the Dice King and master the dice board game!\n📋 Features: \n🎯 Play for FREE with your friends and enjoy a variety of kingdoms. 🎯 \n🎲 Join the action with players from around the world and play with your social network. \n🎲 Steal from other boards and show them who's the Dice Dream King 😉 \n🎲 Invite your Facebook friends to join the epic fun and become the master of the dice boards! \n🎲 Protect your treasure and build the most magical kingdom! \n🎲 Roll and play to collect cards by completing challenges and move up in levels!\n🍿🍿The Legend Behind The Dice🍿🍿\nBob, the first of his name, returned to his kingdom after a journey visiting the Piggy King, only to find that his beloved home had been attacked!\nBrave Bob decided to roll the dice and clash his enemies head on. He gathered his fellow peons, and together they went on an adventure to rebuild his kingdom, get revenge, and once again become the Kings of the hyper magical dice board game.\nWill you help Bob and his friends on their quest to regain their throne as the Dice Dreams Kings? Will you travel through Peon Islands and other dreamy boards to bring them back to glory in this thrilling board game? \nHas your kingdom been attacked by a friend? It's time for revenge! Steal coins from them and upgrade your kingdom with the perfect bonus. Expand your kingdom by building more and making the Peons happy! Don't wait any longer, start building your kingdom and win amazing prizes in this captivating board game!\n🎲 Raid your enemies or friends. Just aim your slingshot, fire, and loot away! 🎯\n🎲 Earn gold by stealing from other kingdoms and making their treasure- YOURS! \n🎲 Get revenge on those who attacked your kingdom and rule the dice board game!\n🎲 Become the master of the dice board and help the Peons restore their kingdom! \nYou never know what treasures you can find in your friend’s kingdom. Attack and be surprised!\nGet ready to go on an epic adventure with Dice Dreams!\nBuild your empire, attack your friends' boards, and earn awesome prizes and coins! Will you be the master of the dice board game? With a variety of exciting challenges, there's always something new and thrilling to go for in Dice Dreams. So start building and become the ultimate Dice Dreams champion!\n🎯 Dice Dreams is free on all devices with in-app purchases.\n🎯 Follow Dice Dreams on Facebook for exclusive offers and bonuses!\nhttps://www.facebook.com/DiceDreams/\n🎯 Are you having problems?\nPlease contact via email us at support@superplay.co</t>
  </si>
  <si>
    <t>[{"name":"Board","id":"GAME_BOARD"},{"name":"Dice","id":null},{"name":"Casual","id":"GAME_CASUAL"},{"name":"Multiplayer","id":null},{"name":"Competitive multiplayer","id":null},{"name":"Stylized","id":null},{"name":"Cartoon","id":null}]</t>
  </si>
  <si>
    <t>[
  {
    "permission": "read the contents of your USB storage",
    "type": "Photos/Media/Files"
  },
  {
    "permission": "read the contents of your USB storage",
    "type": "Storage"
  },
  {
    "permission": "view Wi-Fi connections",
    "type": "Wi-Fi connection information"
  },
  {
    "permission": "view network connections",
    "type": "Other"
  },
  {
    "permission": "full network access",
    "type": "Other"
  },
  {
    "permission": "prevent device from sleeping",
    "type": "Other"
  }
]</t>
  </si>
  <si>
    <t>{
  "sharedData": [
    {
      "data": "Name",
      "optional": false,
      "purpose": "App functionality, Analytics, Account management",
      "type": "Personal info"
    },
    {
      "data": "Device or other IDs",
      "optional": false,
      "purpose": "Analytics, Account management",
      "type": "Device or other IDs"
    }
  ],
  "collectedData": [
    {
      "data": "Name",
      "optional": false,
      "purpose": "App functionality, Analytics, Account management",
      "type": "Personal info"
    },
    {
      "data": "User IDs",
      "optional": false,
      "purpose": "App functionality, Analytics, Developer communications, Fraud prevention, security, and compliance, Personalization, Account management",
      "type": "Personal info"
    },
    {
      "data": "Device or other IDs",
      "optional": false,
      "purpose": "App functionality, Analytics,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"https://www.superplay.co/privacy-policy"
}</t>
  </si>
  <si>
    <t>https://www.superplay.co/privacy-policy</t>
  </si>
  <si>
    <t>https://play.google.com/store/apps/details?id=com.scopely.monopolygo&amp;hl=en&amp;gl=us</t>
  </si>
  <si>
    <t>[{"name":"Board","id":"GAME_BOARD"},{"name":"Abstract strategy","id":null},{"name":"Casual","id":"GAME_CASUAL"},{"name":"Multiplayer","id":null},{"name":"Competitive multiplayer","id":null},{"name":"Single player","id":null},{"name":"Stylized","id":null},{"name":"Low poly","id":null}]</t>
  </si>
  <si>
    <t>[
  {
    "permission": "read your contacts",
    "type": "Contacts"
  },
  {
    "permission": "view Wi-Fi connections",
    "type": "Wi-Fi connection information"
  },
  {
    "permission": "view network connections",
    "type": "Other"
  },
  {
    "permission": "full network access",
    "type": "Other"
  },
  {
    "permission": "control vibration",
    "type": "Other"
  },
  {
    "permission": "prevent device from sleeping",
    "type": "Other"
  }
]</t>
  </si>
  <si>
    <t>{
  "sharedData": [
    {
      "data": "Approximate location",
      "optional": false,
      "purpose": "Analytics, Advertising or marketing",
      "type": "Location"
    },
    {
      "data": "Device or other IDs",
      "optional": false,
      "purpose": "App functionality, Analytics, Developer communications, Advertising or marketing, Personalization",
      "type": "Device or other IDs"
    }
  ],
  "collectedData": [
    {
      "data": "Contacts",
      "optional": true,
      "purpose": "App functionality, Personalization",
      "type": "Contacts"
    },
    {
      "data": "Purchase history",
      "optional": false,
      "purpose": "App functionality, Analytics, Fraud prevention, security, and compliance, Personalization",
      "type": "Financial info"
    },
    {
      "data": "Approximate location",
      "optional": false,
      "purpose": "Analytics, Advertising or marketing, Fraud prevention, security, and compliance",
      "type": "Location"
    },
    {
      "data": "Device or other IDs",
      "optional": false,
      "purpose": "App functionality, Analytics, Advertising or marketing, Fraud prevention, security, and compliance, Personalization",
      "type": "Device or other IDs"
    },
    {
      "data": "Crash logs",
      "optional": false,
      "purpose": "Analytics",
      "type": "App info and performance"
    },
    {
      "data": "Diagnostics",
      "optional": false,
      "purpose": "Analytics, Fraud prevention, security, and compliance",
      "type": "App info and performance"
    },
    {
      "data": "Other app performance data",
      "optional": false,
      "purpose": "Analytics, Fraud prevention, security, and compliance",
      "type": "App info and performance"
    },
    {
      "data": "Name",
      "optional": true,
      "purpose": "Personalization",
      "type": "Personal info"
    },
    {
      "data": "Email address",
      "optional": true,
      "purpose": "App functionality, Developer communications, Advertising or marketing, Account management",
      "type": "Personal info"
    },
    {
      "data": "User IDs",
      "optional": false,
      "purpose": "App functionality, Analytics, Advertising or marketing, Personalization, Account management",
      "type": "Personal info"
    },
    {
      "data": "Files and docs",
      "optional": true,
      "purpose": "App functionality, Analytics, Personalization",
      "type": "Files and docs"
    },
    {
      "data": "Photos",
      "optional": true,
      "purpose": "App functionality, Analytics, Personalization",
      "type": "Photos and videos"
    },
    {
      "data": "Videos",
      "optional": true,
      "purpose": "App functionality, Analytics, Personalization",
      "type": "Photos and videos"
    },
    {
      "data": "App interactions",
      "optional": false,
      "purpose": "Analytics, Personalization",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"https://scopely.com/privacy/"
}</t>
  </si>
  <si>
    <t>https://scopely.com/privacy/</t>
  </si>
  <si>
    <t>air.com.flipline.papaspaleteriatogo</t>
  </si>
  <si>
    <t>https://play.google.com/store/apps/details?id=air.com.flipline.papaspaleteriatogo&amp;hl=en&amp;gl=us</t>
  </si>
  <si>
    <t>Papa's Paleteria To Go!</t>
  </si>
  <si>
    <t>-- ABOUT THE GAME --\nAfter winning a priceless pendant at the grand opening of Papa's Paleteria, excitement turns to chaos when Toby the Sea Lion dashes off with your cherished prize!  Papa Louie sets off in pursuit, and leaves you to run the new shop instead!  Now it's up to you to helm the operation, crafting delectable paletas and ice pops for everyone visiting the seaside town of San Fresco.  Pour a variety of purees, creams, and chunky fillings into paleta molds, and send them to the deep freeze for a quick chill.  Decorate the frozen treats with a variety of dips, drizzles, and toppings before serving them to your picky customers.  Work your way through the holidays as you serve seasonal ice pops, unlock new ingredients, and earn Daily Specials featuring delicious paleta recipes that will keep your customers coming back for more.\n-- GAME FEATURES --\nSWEET SHAPES AND FRESH FILLINGS - Choose a mold to craft each paleta with a unique shape, then fill it with a variety of fruit purees, chunky fillings, sweet creams and custards.  Chill the mold in the freezer to create the perfect frozen treat.\nTOP AND DECORATE - Add delicious dips, sprinkles, crumbles, and decorative drizzles to the frozen paleta, turning your pops into irresistible works of edible art!\n \nHOLIDAY FLAVORS - Celebrate the seasons with delicious holiday flavors!\nAs you reach new ranks, the seasons and holidays in San Fresco will change, and your customers will start ordering holiday-themed paletas!  Unlock a treasure trove of molds, fillings, dips, toppings, and drizzles tailored to each special occasion, ensuring your customers indulge in the spirit of the season!\nSERVE SPECIAL RECIPES - Earn Special Recipes from your customers, and serve them as the Daily Special in the Paleteria!  Each Special has a bonus you can earn for serving a prime example of that recipe.  Master each special to earn a special prize!\nCUSTOMIZE YOUR WORKERS - Play as Hacky Zak or Liezel, or create your own custom character to work in the restaurant!  You can also show off your holiday spirit with a massive variety of holiday outfits and clothing for your workers.  Choose unique color combinations for each item of clothing, and create your own style with millions of combinations!\nSPECIAL DELIVERY - Some customers don't want to travel all the way to the San Fresco Wharf for their paletas.  When you start taking phone orders, customers can call to place their order, and you'll hire a second worker to help take and deliver orders to their homes instead!\nFOOD TRUCK FUN - After you hire a second worker, you can send them out in a Food Truck between days to serve whatever you like!  Use your imagination to create your own unique paletas and ice pops, then serve them from the Food Truck and see who shows up to try them.  You can even mix and match ingredients from different holidays in the Food Truck for creative combinations!\n \nCOLLECT STICKERS - Complete a variety of tasks and achievements while playing to earn colorful Stickers for your collection.  Each customer has a set of three favorite Stickers: Earn all three and you'll be rewarded with a brand-new outfit to give to that customer!\nAND MUCH MORE - Decorate the lobby with themed holiday furniture, send coupons to your customers to persuade them to visit the restaurant, and unwind with Foodini's Mini-Games to unlock an array or new rewards, from furniture to fashionable attire!\n-- MORE FEATURES --\n- Hands-on ice pop shop in the Papa Louie universe\n- Multi-task between filling molds, chilling paletas, and topping the pops\n- Play as Hacky Zak, Liezel, or create a Custom Worker\n- 12 separate holidays to unlock, each with more ingredients\n- Earn and master 40 unique Special Recipes\n- 90 colorful Stickers to earn for completing tasks\n- 148 customers to serve with unique orders\n- Use Stickers to unlock new outfits for your customers\n- 129 ingredients to unlock</t>
  </si>
  <si>
    <t>[{"name":"Simulation","id":"GAME_SIMULATION"},{"name":"Management","id":null},{"name":"Restaurant","id":null},{"name":"Casual","id":"GAME_CASUAL"},{"name":"Stylized","id":null}]</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</si>
  <si>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"https://www.flipline.com/privacy.html"
}</t>
  </si>
  <si>
    <t>https://www.flipline.com/privacy.html</t>
  </si>
  <si>
    <t>com.plant.identify.plantcare.identifier</t>
  </si>
  <si>
    <t>https://play.google.com/store/apps/details?id=com.plant.identify.plantcare.identifier&amp;hl=en&amp;gl=us</t>
  </si>
  <si>
    <t>Plant Identifier &amp; Plant Care</t>
  </si>
  <si>
    <t>Welcome to MyPlant - Plant Identifier &amp; Plant Care! 🌱🌿🌷🍀\nEver wondered about the name of a beautiful flower you stumbled upon? \nDreaming of becoming a skilled gardener? \nNeed a personal botany expert at your fingertips?\nIntroducing MyPlant - Plant Identifier &amp; Plant Care the ultimate app for plant enthusiasts! Capture a photo of any plant, and MyPlant will swiftly identify it, answering all your questions with ease.\nWith MyPlant: Plant Identifier &amp; Plant Care, explore a world where you can identify various plants, flowers, herbs, and trees simply by snapping a photo. Receive valuable plant care tips and insights into your plant's health. Detect plant diseases promptly and get expert advice for a quick cure. MyPlant is your go-to app for professional plant guides, ensuring your plants thrive and remain happy.\nKey Features: \n📸🌴 Plant Identify:\nInstantly identify plants with our app! Whether it's flowers, succulents, or trees, our plant identifier features go beyond the basics. Snap a photo or upload from your gallery to uncover the wonders of the plant world.\n🏡 Manage Your Plants: \nMyPlant – Plant Parent is not just for identification; it's your all-in-one plant management solution. Easily organize your plants, categorize them by location, and streamline your care plan for a more convenient gardening experience.\n🤖🔍 Disease Identification: \nAuto-Diagnose Disease - assess your plant's health and customize a suitable care plan. In case your plant faces an illness, MyPlant – Plant Care provides detailed information about the specific disease, preventive measures, and treatment details.\n🌱 Plant Cares: \nDetect and treat plant diseases promptly by simply taking a photo. MyPlant eliminates potential disease-causing factors, notifying you if your plant needs special attention and guiding you on how to care for it.\n🍊 Plant Care Guides: \nImagine receiving a beautiful flowering plant but not knowing how to care for it. MyPlant keeps all the essential care information in one place, ensuring your plants receive the love they need to thrive.\n💡 Plant Care Tips &amp; Reminders: \nReceive step-by-step care instructions for your green friends. MyPlant sends timely notifications for watering, fertilizing, misting, cleaning, and repotting. Everything you need for your plants is in the MyPlant - Plant Identifier &amp; Plant Care app.\nDiscover the wonders of the plant world with MyPlant. Download the app now and experience the joy of a thriving, organized garden. We welcome your contributions for continuous improvement. Share your feedback with us at: support.plant@bralyvn.com.\nTerms of Use: https://bralyvn.com/term-and-condition.php\nPrivacy Policy: https://bralyvn.com/privacy-policy.php\nThank you for choosing MyPlant - where your plants' well-being is our priority! 🌿🌸</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</si>
  <si>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network connections",
    "type": "Other"
  },
  {
    "permission": "full network access",
    "type": "Other"
  },
  {
    "permission": "run at startup",
    "type": "Other"
  },
  {
    "permission": "control vibration",
    "type": "Other"
  },
  {
    "permission": "prevent device from sleeping",
    "type": "Other"
  },
  {
    "permission": "Google Play license check",
    "type": "Other"
  },
  {
    "permission": "read Google service configuration",
    "type": "Other"
  }
]</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</si>
  <si>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"https://bralyvn.com/privacy-policy.php"
}</t>
  </si>
  <si>
    <t>https://bralyvn.com/privacy-policy.php</t>
  </si>
  <si>
    <t>com.scaleup.plantid</t>
  </si>
  <si>
    <t>https://play.google.com/store/apps/details?id=com.scaleup.plantid&amp;hl=en&amp;gl=us</t>
  </si>
  <si>
    <t>Plant App - Plant Identifier</t>
  </si>
  <si>
    <t>Plant App identifies more than 46,000+ plants with 95% accuracy-better than most human experts.   \nMost accurate plant Identifier app on the market with the latest AI plant identification technology.  \nDid you just come across a flower, herb, or weed that you don't know?\nSimply take a photo of the plant and Plant App will complete a plant identification to answer all your questions about it!\nTake care of your plants with Plant App — keep a journal to see how they grow, use reminders to help them thrive.\nOur plant identification engine is always picking up new knowledge from experts and professionals, and it's all at your fingertips right now. Simply discover plants around you, picture this plant, identify plants, and you'll gain a new appreciation for nature.\n–PLANT APP FEATURES–\nPLANT IDENTIFIER 🌴\nIdentify plants instantly with our app! Our database contains over 12,000 plants, including flowers, succulents, and trees. To identify a plant, simply snap a photo or upload one from your gallery.  But that's not all! Our plant identifier feature isn't limited to plant identification. We also have additional features like tree identification, flower identification, and weed identification.  \nWe're proud to offer the most accurate plant identifier app on the market, which includes additional features like tree identifier, weed identifier, and flower identifier.\n\nPLANT CARE &amp; DISEASE IDENTIFICATION 🔍\nIdentify plant diseases to quickly figure out ways of treating your plant.\nTake a photo to determine diagnoses. Plant App will eliminate any potential disease-causing factors and notify you if your plant is healthy. Plant App will tell you if it needs special attention and how to take care of it. You'll receive comprehensive information about the condition, its causes, treatments, and prevention measures.\nPLANT CARE GUIDES 🍊\nImagine, you receive a lovely flowering plant for your birthday. However, after a few weeks, it begins to send you signals that it is not at ease. How frequently has this happened to you? To keep your plant alive, you must understand how much water, light, and fertilizer it requires. PlantApp keeps all of this information in one place.\nPlant care guides are essential for healthy plants!\nWATER CALCULATOR 💧\nGet customized watering recommendations, based on your plant type and the size of a pot.\nNOTES AND REMINDERS ⏱\nHave you forgotten to water your plants on time? Not any longer! Set up plant care reminders to receive notifications when it's time to water, fertilize, or repot your plant. If your plant has specific needs, you can even create custom reminders. Don't let your plant wither without timely reminders.\nPERSONAL PLANT COLLECTION - MY GARDEN 🌺\nCreate your own garden and plant collections. Add plants in your home and confidently grow and care for your plants with the support and inspiration you need.\nRECOMMENDED ARTICLES 📙\nLearn about the variety of flora around the world by reading enlightening articles every day.\nWhat kind of plant grows the quickest, do you know? Or what flower once had a value greater than that of gold? Knowledge is power. You will have this power by Plant App's in-depth plant descriptions and fascinating insights.\nGet Plant App plant scanner &amp; start your road toward being a true expert on nature right away. One tap will provide you all you need!\n\nEmail: info@plantapp.app\nWebsite: https://plantapp.app\nTerms of use: https://plantapp.app/terms\nPrivacy: https://plantapp.app/privacy</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</si>
  <si>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"read Google service configuration",
    "type": "Other"
  }
]</t>
  </si>
  <si>
    <t>{
  "sharedData": [
    {
      "data": "Device or other IDs",
      "optional": false,
      "purpose": "Analytics, Advertising or marketing",
      "type": "Device or other IDs"
    },
    {
      "data": "Crash logs",
      "optional": false,
      "purpose": "Analytics",
      "type": "App info and performance"
    },
    {
      "data": "Photos",
      "optional": false,
      "purpose": "App functionality",
      "type": "Photos and videos"
    },
    {
      "data": "App interactions",
      "optional": false,
      "purpose": "Analytics, Advertising or marketing",
      "type": "App activity"
    }
  ],
  "collectedData": [
    {
      "data": "Device or other IDs",
      "optional": true,
      "purpose": "Analytics, Advertising or marketing",
      "type": "Device or other IDs"
    },
    {
      "data": "Crash logs",
      "optional": false,
      "purpose": "Analytics",
      "type": "App info and performance"
    },
    {
      "data": "App interactions",
      "optional": false,
      "purpose": "Analytics, Advertising or marketing",
      "type": "App activity"
    }
  ],
  "securityPractices": [
    {
      "practice": "Data isn’t encrypted",
      "description": "Your data isn’t transferred over a secure connection"
    },
    {
      "practice": "You can request that data be deleted",
      "description": "The developer provides a way for you to request that your data be deleted"
    }
  ],
  "privacyPolicyUrl": "https://plantapp.app/privacy"
}</t>
  </si>
  <si>
    <t>https://plantapp.app/privacy</t>
  </si>
  <si>
    <t>com.storytoys.lego.duplo.marvel.spiderman.avengers.kids.preschool.free.googleplay</t>
  </si>
  <si>
    <t>https://play.google.com/store/apps/details?id=com.storytoys.lego.duplo.marvel.spiderman.avengers.kids.preschool.free.googleplay&amp;hl=en&amp;gl=us</t>
  </si>
  <si>
    <t>LEGO® DUPLO® MARVEL</t>
  </si>
  <si>
    <t>Join Spidey, Captain America, and other MARVEL heroes for exciting adventures and pretend-play fun.\nEach play pack features an open-ended play experience to help your favorite MARVEL hero save the day. Shoot webs with Spidey and his Amazing Friends or rescue a cat with Captain America! Each pack also has fun and engaging problem-solving challenges to support your child's learning and development. They can also build amazing structures with virtual 3D LEGO® DUPLO® bricks. Would your child like to make their very own Spider-Man HQ?\nIn LEGO DUPLO MARVEL, your child will:\n- develop their IMAGINATION through pretend play with MARVEL heroes\n- build their SELF-CONFIDENCE with positive play experiences \n- stimulate their CURIOSITY with child-centered 'explore and discover' play patterns\n- develop their CREATIVITY and SELF-EXPRESSION by building with virtual LEGO DUPLO bricks\n- practice REASONING AND PROBLEM-SOLVING skills with fun and challenging puzzles\nGet ready for some big adventures with your favorite heroes in LEGO DUPLO MARVEL!\nFun-filled play packs in this app:\n- CAPTAIN AMERICA HELPS OUT\n- MARVELS TRAINING DAY 1\n- BLACK PANTHER: ANIMAL ESCAPADE\n- AVENGERS WINTER SPORTS\n- MARVEL'S TRICK OR TREAT!\n- SPIDEY VS ELECTRO\n- SPIDEY AT HOME\n- IRON MAN UNDER WATER\n- AVENGERS WINTER FUN\n- FUNFAIR SUPER HEROES\n- IRON MAN SPACE RESCUE\n- HULK SMASH!\n- SPIDEY HQ\nBUILD &amp; PLAY \n- Enjoy endless play possibilities with virtual 3D LEGO DUPLO bricks, props, and characters, including your favorite MARVEL super heroes! \nPRIVACY\nStoryToys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https://storytoys.com/privacy\nPlease note that this app is free to play but additional content is available via in-app purchases. Google Play does not permit in-app purchases and free apps to be shared via Family Library, so any purchases you make in this app will not be shareable via Family Library.\nRead our terms of use here: https://storytoys.com/terms/\nLEGO®, DUPLO®, the LEGO logo, and the DUPLO logo are trademarks and/or copyrights of the LEGO® Group.\n©2024 The LEGO Group. All Rights Reserved.\n©2024 MARVEL</t>
  </si>
  <si>
    <t>{
  "sharedData": [],
  "collectedData": [
    {
      "data": "Approximate location",
      "optional": false,
      "purpose": "Analytics",
      "type": "Location"
    },
    {
      "data": "Crash logs",
      "optional": true,
      "purpose": "Analytics",
      "type": "App info and performance"
    },
    {
      "data": "App interactions",
      "optional": false,
      "purpose": "Analytics",
      "type": "App activity"
    },
    {
      "data": "Device or other IDs",
      "optional": false,
      "purpose": "Analytics, Developer communications",
      "type": "Device or other IDs"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"https://storytoys.com/privacy/"
}</t>
  </si>
  <si>
    <t>https://storytoys.com/privacy/</t>
  </si>
  <si>
    <t>com.cateater.stopmotionstudiopro</t>
  </si>
  <si>
    <t>https://play.google.com/store/apps/details?id=com.cateater.stopmotionstudiopro&amp;hl=en&amp;gl=us</t>
  </si>
  <si>
    <t>Stop Motion Studio Pro</t>
  </si>
  <si>
    <t>Get Stop Motion Studio, the world’s easiest app to get you into stop motion moviemaking today!\nWith its easy-to-use interface, Stop Motion Studio lets you create beautiful movies like Wallace and Gromit or those groovy Lego shorts on YouTube. It's simple to use, deceptively powerful, and insanely fun to play with.\nStop Motion Studio is a powerful, full-featured movie editor with a whole host of features:\n• A simplistic, easy-to-use interface\n• Overlay mode showing the differences between frames\n• Animation guides to position animated objects more easily\n• Copy, paste, cut, and insert frames at any position\n• Interactive timeline so you never get lost, even if you have hundreds of frames\nCreate beautiful movies:\n• Choose from a whole lot of unique titles, credits, and text cards, or create your very own with the built-in editor\n• Give your movie the perfect look with different video filters\n• Enhance your movie with different foregrounds, backgrounds, aspect ratios, and fade effects \n• Create a soundtrack using built-in music, sound effects, songs from your music library, or your narration\n• Rotoscoping: Import video clips and create stunning animations by drawing over them.\n• Green Screen: Change the background of your scene to make the figures you capture fly or appear anywhere you can imagine.\n• Animation Guides: Use the animation guides editor to add gridlines, draw a marker or set up a movement path.\n• Import Media: Import photos from your photo library into your movie.\n• Connect a keyboard and use simple shortcuts to edit movies quickly\n\nCapture like a pro:\n• Capture with an adjustable time interval feature\n• Full camera control with automatic or manual white balance, focus and exposure, ISO, and shutter speed\n• Use a second device as a remote camera\n\nPowerful, built-in layer-based image editor:\n• Add text and speech bubbles or create titles\n• Add facial expressions to figures \n• Touch up and enhance images, sketch, and paint\n• Wipe away unwanted objects with the eraser tool \n• Merge frames to simulate fast movement\n\nShare with friends and family:\n• Save to your photo library or share to YouTube in 4K or 1080p\n• Save as animated GIF\n• Save all images for further processing\n• Easily transfer projects between devices using Dropbox or Google Drive\n• Start creating on your mobile device and continue right where you left off on your desktop computer\nLearn to animate:\n• Watch the included tutorial videos\n• Read the comprehensive manual \n• Use the animation tips and tricks provided\n\n* All features are included in the Pro version.</t>
  </si>
  <si>
    <t>[{"name":"Photography","id":"PHOTOGRAPHY"}]</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</si>
  <si>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network connections",
    "type": "Other"
  },
  {
    "permission": "full network access",
    "type": "Other"
  },
  {
    "permission": "Google Play license check",
    "type": "Other"
  }
]</t>
  </si>
  <si>
    <t>{
  "sharedData": [],
  "collectedData": [],
  "securityPractices": [],
  "privacyPolicyUrl": "http://www.cateater.com/privacy"
}</t>
  </si>
  <si>
    <t>http://www.cateater.com/privacy</t>
  </si>
  <si>
    <t>com.headupgames.bridgeconstructor</t>
  </si>
  <si>
    <t>https://play.google.com/store/apps/details?id=com.headupgames.bridgeconstructor&amp;hl=en&amp;gl=us</t>
  </si>
  <si>
    <t>Bridge Constructor</t>
  </si>
  <si>
    <t>Build a bridge with different materials, put it to the test using cars and trucks, and unlock the next brain-teasing level!\nIn Bridge Constructor, you prove yourself as an accomplished master bridge builder! Test your construction skills and build bridges over deep valleys, canals, and rivers. The stress simulator reveals whether the bridge you build can hold the weight of cars and trucks or if the construction will crash.\nAs the chief constructor you can choose between a range of materials for each individual bridge, such as wood, steel, cables, or concrete pillars, but you also have to stay within budget to build the perfect bridge. The choice of different materials offers numerous solutions and you can build each bridge in a number of ways – your budget is the only limit. Let your imagination and creativity run free in this fun construction sim! And if you happen to run into a dead end, you can pick up valuable tips from the brand new help system!\nNow available: Trains!\nPurchase the "Trains" DLC and get the "Choonited Kingdom" island group, with a total of 18 new levels across three islands. Build massive bridges that can withstand the enormous weight of the two new vehicles on offer – a commuter train and a heavily loaded freight train. The idyllic and beautifully designed landscapes will make the heart of every railroad fanatic skip a beat.\nAlso available for purchase: SlopeMania!\nIn the SlopeMania add-on you find yourself on the Tiltin Islands, home to three brand new islands where you'll even be building your bridges inside colorful grottoes! The 24 tricky, never-before-seen levels will have you using sloping lanes to overcome the massive height differences. The "Crazy Levels" are the real brainteasers and require out-of-the-box thinking and unusual solutions.\nFEATURES:\n• 40 brain tickling bridge construction levels\n• Free build mode and help system \n• 5 Settings: city, canyon, beach, mountains, hills \n• 4 different building materials: wood, steel, cables, concrete pillars \n• Color coded load indicator for different building materials \n• Three different load bearing levels: car, truck and tank truck \n• No ads\nFEATURES SlopeMania Add-On (In-App Purchase)\n• Completely new Tiltin Islands\n• 24 "sloping" levels inc. especially tricky "Crazy Levels"\n• Option to build sloping roads – even for Camatuga \n• Additional "Grotto" setting\nFEATURES Trains Add-On (In-App Purchase)\n• Open up 3 new islands with 18 new levels.\n• Build bridges for modern commuter trains and heavy freight trains!\n• New scenery: Enjoy the view of picturesque mountains and ravines!\nTablet-optimized:\n• native tablet HD graphics support\n• finger controls and GUI optimized for big displays\n• stylus support for Samsung Pen tablets</t>
  </si>
  <si>
    <t>[{"name":"Puzzle","id":"GAME_PUZZLE"},{"name":"Logic","id":null},{"name":"Casual","id":"GAME_CASUAL"},{"name":"Stylized","id":null}]</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</si>
  <si>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"https://clockstone.com/privacypolicies/BridgeConstructor_GooglePlay.htm"
}</t>
  </si>
  <si>
    <t>https://clockstone.com/privacypolicies/BridgeConstructor_GooglePlay.htm</t>
  </si>
  <si>
    <t>com.contentsfirst.tappytoon</t>
  </si>
  <si>
    <t>https://play.google.com/store/apps/details?id=com.contentsfirst.tappytoon&amp;hl=en&amp;gl=us</t>
  </si>
  <si>
    <t>Tappytoon Manhwa &amp; Novels</t>
  </si>
  <si>
    <t xml:space="preserve"> Discover top comics and novels on Tappytoon™ - your official source\nfor original manhwa, manga and webtoon by top creators! \n\nFeaturing latest chapters of popular action comics such as &lt;i&gt;Solo Leveling&lt;/i&gt;, &lt;i&gt;The Skeleton Soldier&lt;/i&gt;, &lt;i&gt;I'm the\nMax-Level Newbie&lt;/i&gt;, and fantasy comics like &lt;i&gt;I Became the Mother of the Evil Male Lead&lt;/i&gt;, &lt;i&gt;Born\nas the Second Daughter,&lt;/i&gt;, &lt;i&gt;The Beloved Little Princess&lt;/i&gt;, &lt;i&gt;I Woke Up as the Ugly Duckling&lt;/i&gt;.\n \nCatch up on romantic bestsellers &lt;i&gt;Ashtarte&lt;/i&gt;, &lt;i&gt;The Empress Wants To Avoid the Emperor&lt;/i&gt;,&lt;i&gt;The Broken Ring: This Marriage Will Fail Anyway&lt;/i&gt;,  and Popular new romance releases such as &lt;i&gt;I Became the Tyrant's Dishonest \nAdviser&lt;/i&gt; and &lt;i&gt;The Villainess Empress's Attendant&lt;/i&gt;. \nIf you are looking for BL, Tappytoon has it all.\n&lt;i&gt;Cherry Blossoms After Winter&lt;/i&gt;, &lt;i&gt;DEAR. DOOR&lt;/i&gt; ,  &lt;i&gt;My Darling Signed In&lt;/i&gt;and &lt;i&gt;How to Snag an Alpha&lt;/i&gt; are all available for your reading.\nWebnovel adaptations &lt;i&gt;Who Made Me a Princess&lt;/i&gt; and &lt;i&gt;What It Takes to be a Villainess&lt;/i&gt; are also here.\n \n► Only at Tappytoon\n- Time Till Free (TTF) lets you read free chapter every 24 hours, hand-picked by our staff\n- HD Mode makes it possible to read your favroite comics in stunning HD quality\n- Exclusive on-going deals only for Tappytoon members\n- Tappytoon Club Membership makes it easy to top-up points and add perks to make reading more affordable\n► Unlock chapters with points\nSupport artists, authors and creators by purchasing and earn free points.\nAccess your unlocked webtoon, manhwa and novel chapters to read anywhere, anytime with your own library, linked with your Tappytoon account. \n► New chapters everyday\nTappytoon's comic and manhwa collection spans across action, romance, fantasy, BL and drama. There's comics for everyone.\nDon't forget to check out our webnovel collection. \n► Official updates of exclusive comics and webnovels\nDive into an amazing story!\nTappytoon is the official place to read manhwa, webtoon, manga, webnovel\nyou won't find anywhere else.\n► Not quite ready to binge?\nExplore with free chapters and no sign-up until you're ready.\nAnd when you are, signing up will grant you access to exclusive deals available only at Tappytoon.\n► Free tickets to try a new comic\nClaim tickets to unlock even more chapters of comics, novels and webtoons that you might have missed.\n► Never miss a chapter\nSubscribe to your favorite stories and we’ll always let you know when a new chapter becomes available. Sort &amp; Filter in comics and novels in Daily, Genre, Library sections.\n \nDownload now and jump right in to most vibrant comic, manhwa community!\nFollow Tappytoon™ on Instagram, Twitter(X), Tiktok, Facebook and YouTube! \n- Instagram: https://instagram.com/Tappy_toon\n- Twitter: https://twitter.com/Tappy_toon\n- Tiktok: https://www.tiktok.com/@tappytoon_official\n- Facebook: https://facebook.com/Tappytoon\n- https://www.youtube.com/c/Tappytoon\n*Time Till Free is available only on select eligible comics/chapters. \nEligibility may change at Tappytoon's discretion.\n*Tappytoon Club Membership subscription automatically renews unless auto-renewal is turned off at least 24 hours before the current period ends. \nYour account will be charged the same price for renewal within 24-hours \nbefore the current subscription period ends. You can turn off auto-renewal at anytime. See the Tappytoon Club Membership page on app for more details.\nComics and webtoons are only available in English, French, German language at this time.\nNovels (webnovels) are only available in English language at this time.\n---\n**Email support: support[@]tappytoon.com\nTerms of Service: https://www.tappytoon.com/terms\nPrivacy Policy: https://www.tappytoon.com/terms/privacy\n---\nAll content on Tappytoon is serviced in official partnership with the respective publishers, creators and artists. \n© Tappytoon™ - All rights reserved.</t>
  </si>
  <si>
    <t>[
  {
    "permission": "approximate location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"pair with Bluetooth devices",
    "type": "Other"
  },
  {
    "permission": "full network access",
    "type": "Other"
  },
  {
    "permission": "control vibration",
    "type": "Other"
  },
  {
    "permission": "prevent device from sleeping",
    "type": "Other"
  },
  {
    "permission": "modify system settings",
    "type": "Other"
  },
  {
    "permission": "Google Play license check",
    "type": "Other"
  }
]</t>
  </si>
  <si>
    <t>{
  "sharedData": [
    {
      "data": "Crash logs",
      "optional": false,
      "purpose": "App functionality, Analytics, Fraud prevention, security, and compliance",
      "type": "App info and performance"
    },
    {
      "data": "Other app performance data",
      "optional": false,
      "purpose": "App functionality, Analytics, Advertising or marketing, Fraud prevention, security, and compliance",
      "type": "App info and performance"
    },
    {
      "data": "App interactions",
      "optional": false,
      "purpose": "App functionality, Analytics, Fraud prevention, security, and compliance, Personalization",
      "type": "App activity"
    },
    {
      "data": "Device or other IDs",
      "optional": false,
      "purpose": "App functionality, Analytics, Developer communications, Advertising or marketing, Fraud prevention, security, and compliance, Personalization, Account management",
      "type": "Device or other IDs"
    },
    {
      "data": "Name",
      "optional": false,
      "purpose": "App functionality, Analytics, Developer communications, Fraud prevention, security, and compliance, Personalization, Account management",
      "type": "Personal info"
    },
    {
      "data": "Email address",
      "optional": false,
      "purpose": "App functionality, Analytics, Developer communications, Advertising or marketing, Fraud prevention, security, and compliance, Personalization, Account management",
      "type": "Personal info"
    },
    {
      "data": "User IDs",
      "optional": false,
      "purpose": "App functionality, Analytics, Advertising or marketing, Fraud prevention, security, and compliance, Account management",
      "type": "Personal info"
    },
    {
      "data": "Approximate location",
      "optional": false,
      "purpose": "App functionality, Analytics, Developer communications, Advertising or marketing, Fraud prevention, security, and compliance, Personalization",
      "type": "Location"
    }
  ],
  "collectedData": [
    {
      "data": "App interactions",
      "optional": false,
      "purpose": "App functionality, Analytics, Fraud prevention, security, and compliance, Personalization",
      "type": "App activity"
    },
    {
      "data": "Name",
      "optional": true,
      "purpose": "App functionality, Analytics, Developer communications, Fraud prevention, security, and compliance, Personalization, Account management",
      "type": "Personal info"
    },
    {
      "data": "Email address",
      "optional": false,
      "purpose": "App functionality, Analytics, Developer communications, Advertising or marketing, Fraud prevention, security, and compliance, Personalization, Account management",
      "type": "Personal info"
    },
    {
      "data": "User IDs",
      "optional": false,
      "purpose": "App functionality, Analytics, Advertising or marketing, Fraud prevention, security, and compliance, Account management",
      "type": "Personal info"
    },
    {
      "data": "Other info",
      "optional": true,
      "purpose": "App functionality, Analytics, Advertising or marketing, Fraud prevention, security, and compliance, Personalization,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"https://www.tappytoon.com/terms/privacy"
}</t>
  </si>
  <si>
    <t>https://www.tappytoon.com/terms/privacy</t>
  </si>
  <si>
    <t>com.google.android.apps.classroom</t>
  </si>
  <si>
    <t>https://play.google.com/store/apps/details?id=com.google.android.apps.classroom&amp;hl=en&amp;gl=us</t>
  </si>
  <si>
    <t>Google Classroom</t>
  </si>
  <si>
    <t>Classroom makes it easy for learners and instructors to connect—inside and outside of schools. Classroom saves time and paper, and makes it easy to create classes, distribute assignments, communicate, and stay organized. \nThere are many benefits to using Classroom:\n• Easy to set up – Teachers can add students directly or share a code with their class to join. It takes just minutes to set up.\n• Saves time – The simple, paperless assignment workflow allows teachers to create, review and mark assignments quickly, all in one place.\n• Improves organization – Students can see all of their assignments on an assignments page, and all class materials (e.g., documents, photos, and videos) are automatically filed into folders in Google Drive.\n• Enhances communication – Classroom allows teachers to send announcements and start class discussions instantly. Students can share resources with each other or provide answers to questions on the stream.\n• Secure – Like the rest of Google Workspace for Education services, Classroom contains no ads, never uses your content or student data for advertising purposes.\n\nPermissions Notice:\nCamera: Needed to allow the user to take photos or videos and post them to Classroom.\nStorage: Needed to allow the user to attach photos, videos, and local files to Classroom. It's also needed to enable offline support.\nAccounts: Needed to allow the user to choose which account to use in Classroom.</t>
  </si>
  <si>
    <t>[
  {
    "permission": "find accounts on the device",
    "type": "Identity"
  },
  {
    "permission": "add or remove accounts",
    "type": "Identity"
  },
  {
    "permission": "find accounts on the device",
    "type": "Contacts"
  },
  {
    "permission": "read the contents of your USB storage",
    "type": "Photos/Media/Files"
  },
  {
    "permission": "read the contents of your USB storage",
    "type": "Storage"
  },
  {
    "permission": "view network connections",
    "type": "Other"
  },
  {
    "permission": "measure app storage space",
    "type": "Other"
  },
  {
    "permission": "full network access",
    "type": "Other"
  },
  {
    "permission": "run at startup",
    "type": "Other"
  },
  {
    "permission": "use accounts on the device",
    "type": "Other"
  },
  {
    "permission": "control vibration",
    "type": "Other"
  },
  {
    "permission": "prevent device from sleeping",
    "type": "Other"
  },
  {
    "permission": "read Google service configuration",
    "type": "Other"
  }
]</t>
  </si>
  <si>
    <t>{
  "sharedData": [],
  "collectedData": [
    {
      "data": "Calendar events",
      "optional": false,
      "purpose": "App functionality, Analytics",
      "type": "Calendar"
    },
    {
      "data": "Name",
      "optional": false,
      "purpose": "App functionality, Account management",
      "type": "Personal info"
    },
    {
      "data": "Email address",
      "optional": false,
      "purpose": "App functionality, Analytics, Account management",
      "type": "Personal info"
    },
    {
      "data": "User IDs",
      "optional": false,
      "purpose": "App functionality, Analytics, Fraud prevention, security, and compliance, Personalization, Account management",
      "type": "Personal info"
    },
    {
      "data": "Address",
      "optional": true,
      "purpose": "Account management",
      "type": "Personal info"
    },
    {
      "data": "Phone number",
      "optional": true,
      "purpose": "Account management",
      "type": "Personal info"
    },
    {
      "data": "Other info",
      "optional": false,
      "purpose": "App functionality, Analytics, Fraud prevention, security, and compliance, Account management",
      "type": "Personal info"
    },
    {
      "data": "App interactions",
      "optional": false,
      "purpose": "App functionality, Analytics, Fraud prevention, security, and compliance, Personalization",
      "type": "App activity"
    },
    {
      "data": "In-app search history",
      "optional": true,
      "purpose": "App functionality, Analytics",
      "type": "App activity"
    },
    {
      "data": "Other user-generated content",
      "optional": true,
      "purpose": "App functionality, Analytics, Fraud prevention, security, and compliance, Personalization",
      "type": "App activity"
    },
    {
      "data": "Other actions",
      "optional": true,
      "purpose": "App functionality",
      "type": "App activity"
    },
    {
      "data": "Approximate location",
      "optional": false,
      "purpose": "App functionality, Analytics, Fraud prevention, security, and compliance",
      "type": "Location"
    },
    {
      "data": "Photos",
      "optional": true,
      "purpose": "App functionality, Account management",
      "type": "Photos and videos"
    },
    {
      "data": "Videos",
      "optional": true,
      "purpose": "App functionality",
      "type": "Photos and videos"
    },
    {
      "data": "Contacts",
      "optional": true,
      "purpose": "App functionality, Personalization, Account management",
      "type": "Contacts"
    },
    {
      "data": "Files and docs",
      "optional": true,
      "purpose": "App functionality, Analytics",
      "type": "Files and docs"
    },
    {
      "data": "Voice or sound recordings",
      "optional": true,
      "purpose": "App functionality",
      "type": "Audio"
    },
    {
      "data": "Music files",
      "optional": true,
      "purpose": "App functionality",
      "type": "Audio"
    },
    {
      "data": "Other audio files",
      "optional": true,
      "purpose": "App functionality",
      "type": "Audio"
    },
    {
      "data": "Crash logs",
      "optional": false,
      "purpose": "Analytics",
      "type": "App info and performance"
    },
    {
      "data": "Diagnostics",
      "optional": false,
      "purpose": "Analytics, Fraud prevention, security, and compliance",
      "type": "App info and performance"
    },
    {
      "data": "Other app performance data",
      "optional": false,
      "purpose": "Analytics",
      "type": "App info and performance"
    },
    {
      "data": "Other in-app messages",
      "optional": false,
      "purpose": "App functionality, Analytics",
      "type": "Messages"
    },
    {
      "data": "Device or other IDs",
      "optional": false,
      "purpose": "App functionality, Analytics, Fraud prevention, security, and compliance, Personalization,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"practice": "Independent security review",
      "description": "This app has been independently validated against a global security standard. &lt;a href=\"https://appdefensealliance.dev/masa\" target=\"_blank\"&gt;See details&lt;/a&gt;"
    }
  ],
  "privacyPolicyUrl": "http://www.google.com/policies/privacy"
}</t>
  </si>
  <si>
    <t>http://www.google.com/policies/privacy</t>
  </si>
  <si>
    <t>com.fun.lastwar.gp</t>
  </si>
  <si>
    <t>https://play.google.com/store/apps/details?id=com.fun.lastwar.gp&amp;hl=en&amp;gl=us</t>
  </si>
  <si>
    <t>Last War:Survival Game</t>
  </si>
  <si>
    <t>A global zombie infestation has converted many into zombies. As a survivor, your primary goal is to retain your humanity and survive.\n- Think Fast, Move Faster!\nBegin your journey with an intense survival challenge. Dodge and combat waves of zombies. It's not just about survival; it's about quick reflexes and strategic thinking, as each lane presents unique obstacles and zombies!\n- Create Your Zombie-Free Shelter\nCustomize your base and expand your army - you are the light in this shelter, leading people towards a glimmer of hope. In this strategic game, your choices in building and developing your base will shape the future of your survivors in a world overrun by zombies.\n- Assemble Your Dream Team\nAssemble your ultimate team by recruiting heroes. With a choice of three military branches, each hero comes with their own unique skills. Combine different heroes to easily achieve victory against the zombies.\n- Unite for the Greater Good\nIn the challenging world of zombies, survival is a team effort. Partner with players from all over the globe to battle the zombies. Stay alert – alliances are complex, and not every survivor you encounter is friendly.\nHow long can you last in this apocalypse? Join Last War: Survival Game and embark on a thrilling journey of survival and strategy!</t>
  </si>
  <si>
    <t>[{"name":"Strategy","id":"GAME_STRATEGY"},{"name":"4X","id":null},{"name":"Single player","id":null},{"name":"Stylized","id":null}]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</si>
  <si>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"allow Wi-Fi Multicast reception",
    "type": "Other"
  },
  {
    "permission": "full network access",
    "type": "Other"
  },
  {
    "permission": "control vibration",
    "type": "Other"
  },
  {
    "permission": "prevent device from sleeping",
    "type": "Other"
  }
]</t>
  </si>
  <si>
    <t>{
  "sharedData": [
    {
      "data": "Name",
      "optional": false,
      "purpose": "Analytics",
      "type": "Personal info"
    },
    {
      "data": "User IDs",
      "optional": false,
      "purpose": "Analytics, Advertising or marketing",
      "type": "Personal info"
    },
    {
      "data": "Other info",
      "optional": false,
      "purpose": "Analytics, Advertising or marketing",
      "type": "Personal info"
    },
    {
      "data": "Crash logs",
      "optional": false,
      "purpose": "Analytics",
      "type": "App info and performance"
    },
    {
      "data": "Diagnostics",
      "optional": false,
      "purpose": "Analytics",
      "type": "App info and performance"
    },
    {
      "data": "Other app performance data",
      "optional": false,
      "purpose": "Analytics",
      "type": "App info and performance"
    },
    {
      "data": "Approximate location",
      "optional": false,
      "purpose": "Analytics",
      "type": "Location"
    },
    {
      "data": "Device or other IDs",
      "optional": false,
      "purpose": "Analytics, Advertising or marketing",
      "type": "Device or other IDs"
    }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"https://lastwar-h5.lastwargame.com/app/privacy.html"
}</t>
  </si>
  <si>
    <t>https://lastwar-h5.lastwargame.com/app/privacy.html</t>
  </si>
  <si>
    <t>io.voodoo.paper2</t>
  </si>
  <si>
    <t>https://play.google.com/store/apps/details?id=io.voodoo.paper2&amp;hl=en&amp;gl=us</t>
  </si>
  <si>
    <t>Paper.io 2</t>
  </si>
  <si>
    <t>Welcome to the next level of addictive and thrilling gameplay with Paper.io 2! Enter a colorful and dynamic world where strategy, skill, and cunning are your greatest allies. Prepare to embark on an epic journey of conquest as you strive to dominate the virtual realm and become the ultimate champion!\nPaper.io 2 builds upon the success of its predecessor, delivering an even more exhilarating multiplayer experience that will keep you hooked for hours on end. Join millions of players from around the globe in real-time battles where every move counts. Are you ready to claim your place at the top of the leaderboard?\n🏰 Conquer Territory: Expand your territory and assert your dominance over the battlefield. Strategize your moves to outmaneuver opponents and capture as much space as possible. But beware, as rivals will stop at nothing to thwart your plans!\n🌎 Global Domination: Compete against players worldwide in intense multiplayer matches. Test your skills against the best and rise through the ranks to become the ultimate ruler of Paper.io 2. Will you emerge victorious?\n💥 Power-Up Arsenal: Gain the upper hand in battle with a variety of powerful abilities and enhancements. From speed boosts to defensive shields, choose your power-ups wisely to gain a strategic advantage over your adversaries.\n🤖 AI Challenges: Not in the mood for multiplayer? Take on challenging AI opponents in solo mode and hone your skills to perfection. Can you beat the computer and prove your mastery of the game?\n🎨 Customization: Express yourself with skins, themes, and avatars to choose from. Whether you're a fierce warrior or a playful prankster, there's a look for every style. Show off your personality and stand out from the crowd!\n🏆 Achievements and Rewards: Unlock achievements and earn rewards as you progress through the game. From exclusive skins to in-game currency, there are plenty of incentives to keep you coming back for more.\n🎮 Easy to Learn, Hard to Master: With simple controls and addictive gameplay, Paper.io 2 is easy to pick up for players of all skill levels. However, mastering the art of territory conquest will require cunning strategy and razor-sharp reflexes.\n🎉 Endless Entertainment: With dynamic gameplay and endless possibilities, there's never a dull moment in Paper.io 2. From epic battles to hilarious mishaps, you'll be laughing, cheering, and rolling your way to victory!\n👑 Become the Legend: Rise from a mere contender to a legendary champion as you conquer more territory and outsmart your opponents. Leave your mark on the virtual world of Paper.io 2 and etch your name into the annals of history.\nJoin the millions of players already hooked on Paper.io 2 and experience the thrill of conquest like never before. Whether you're a casual gamer looking for some quick fun or a competitive strategist seeking a challenge, Paper.io 2 offers something for everyone. Download now and embark on your quest for domination!</t>
  </si>
  <si>
    <t>[{"name":"Action","id":"GAME_ACTION"},{"name":"IO game","id":null},{"name":"Casual","id":"GAME_CASUAL"},{"name":"Single player","id":null},{"name":"Abstract","id":null}]</t>
  </si>
  <si>
    <t>[
  {
    "permission": "read the contents of your USB storage",
    "type": "Photos/Media/Files"
  },
  {
    "permission": "read the contents of your USB storage",
    "type": "Storage"
  },
  {
    "permission": "view Wi-Fi connections",
    "type": "Wi-Fi connection information"
  },
  {
    "permission": "view network connections",
    "type": "Other"
  },
  {
    "permission": "full network access",
    "type": "Other"
  },
  {
    "permission": "control vibration",
    "type": "Other"
  },
  {
    "permission": "prevent device from sleeping",
    "type": "Other"
  }
]</t>
  </si>
  <si>
    <t>{
  "sharedData": [
    {
      "data": "Approximate location",
      "optional": false,
      "purpose": "App functionality, Analytics, Fraud prevention, security, and compliance",
      "type": "Location"
    },
    {
      "data": "Device or other IDs",
      "optional": false,
      "purpose": "App functionality, Analytics, Fraud prevention, security, and compliance",
      "type": "Device or other IDs"
    },
    {
      "data": "Crash logs",
      "optional": false,
      "purpose": "App functionality, Analytics, Fraud prevention, security, and compliance",
      "type": "App info and performance"
    },
    {
      "data": "Diagnostics",
      "optional": false,
      "purpose": "App functionality, Analytics, Fraud prevention, security, and compliance",
      "type": "App info and performance"
    },
    {
      "data": "Other app performance data",
      "optional": false,
      "purpose": "App functionality, Analytics, Fraud prevention, security, and compliance",
      "type": "App info and performance"
    },
    {
      "data": "Other actions",
      "optional": false,
      "purpose": "App functionality, Analytics, Fraud prevention, security, and compliance",
      "type": "App activity"
    }
  ],
  "collectedData": [
    {
      "data": "Approximate location",
      "optional": false,
      "purpose": "App functionality, Analytics, Fraud prevention, security, and compliance",
      "type": "Location"
    },
    {
      "data": "Device or other IDs",
      "optional": false,
      "purpose": "App functionality, Analytics, Fraud prevention, security, and compliance",
      "type": "Device or other IDs"
    },
    {
      "data": "Crash logs",
      "optional": false,
      "purpose": "App functionality, Analytics, Fraud prevention, security, and compliance",
      "type": "App info and performance"
    },
    {
      "data": "Diagnostics",
      "optional": false,
      "purpose": "App functionality, Analytics, Fraud prevention, security, and compliance",
      "type": "App info and performance"
    },
    {
      "data": "Other app performance data",
      "optional": false,
      "purpose": "App functionality, Analytics, Fraud prevention, security, and compliance",
      "type": "App info and performance"
    },
    {
      "data": "Other actions",
      "optional": false,
      "purpose": "App functionality, Analytics, Fraud prevention, security, and compliance",
      "type": "App activity"
    }
  ],
  "securityPractices": [
    {
      "practice": "Data isn’t encrypted",
      "description": "Your data isn’t transferred over a secure connection"
    },
    {
      "practice": "You can request that data be deleted",
      "description": "The developer provides a way for you to request that your data be deleted"
    }
  ],
  "privacyPolicyUrl": "https://www.voodoo.io/privacy"
}</t>
  </si>
  <si>
    <t>https://www.voodoo.io/privacy</t>
  </si>
  <si>
    <t>com.braindom</t>
  </si>
  <si>
    <t>https://play.google.com/store/apps/details?id=com.braindom&amp;hl=en&amp;gl=us</t>
  </si>
  <si>
    <t>Braindom: Brain Games Test</t>
  </si>
  <si>
    <t>Looking for brain games, brain tests, tricky puzzles to play and become the riddle master?\nCome and solve them all and become the riddle master of the IQ games.\nEnter the world of Braindom: Tricky Brain Teasers, Test, Riddle Games. This is the world of trivia crack, quiz games, riddles and brain puzzles. Come and solve, crush them all.\nDiscover the culprit or identify the killer in this mystery-solving challenge! Dive into Braindom, a widely played free mind game, recognized for its popularity as a brainwash and 7-second riddles mobile game.\nCan you solve it and demonstrate your intelligence? It’s a game with tricky brain exercises and puzzles. Find the challenging answers to enhance your cognitive skills.\nBraindom: Tricky Brain Teasers, Test, Riddle Games has many trivia, crack and tricky questions to boost your cerebral brain power.\nThere are hundreds of logic puzzles like “who did it” style. Prove yourself by solving smart games and mind blowing impossible answers in a brainly manner.\nBraindom is an IQ game, featuring different riddles that test your thinking abilities. It will engage your mind and develop your riddle-solving skills.\nThese new brainly puzzle games and brain teaser games break common sense and bring you an excellent brainwash experience. Ready for the brain out in these smart games? Try this impossible mind blowing game and crush each level in this 7 second riddles game.\nThis game is unique, original, and creative, designed not only to push yourself with mind games but also to brainwash. You can enjoy these free iq games to brainwash . What a cool brain test and brain-teasers in this easy-game!\nIt’s designed with multiple brain teaser games, tricky puzzles, mind games, quiz games, idiot test, logic puzzles, riddles and cool smart games.\nThis free game enables your brain to think smart by thinking games and makes you a master of riddles.\nThe brain wash experience is unpredictable.It is a mindblowing easy-game.\nTry successfully passing the stupid test, moron test, idiot test and the dumb test and get the proof that you are the riddle master of these 7 second riddles.\nOur character Brian would like to call you, the king riddle master, the trivia crack and royale king, so play and crush these puzzle games.\nFeatures:\n• Very special of brain teaser games!\n• Improve yourself with thinking games, word games!\n• Imaginative and cool iq games!\n• Apply real-life logic puzzles to beat the challenges.\n• Test your savvy, imagination, and logic skills of puzzle games.\n• Focus on the details and boost your cerebral power!\n• Find solutions to the 7 second riddles!\n• Tricky &amp; Mind Blowing Brain Teaser Games\n• Great exercise for brainly.\n• Easy-game for all, stupid test, brain games and brain puzzles for adults\n• Great time killer, there are smart games for a brain wash experience\n• Brain-teasers including word games, idiot test, moron test, color tricks and trivia crack\nDiscover that Braindom is a game with logic puzzles and brain teasers, providing an enjoyable experience. It includes tricky puzzles, making it a noteworthy brain teaser game. Engage in "who is" and "who did it" style thinking games and IQ challenges inspired by 7-second riddles.\nGet ready to untangle the knots in this straightforward game and stimulate your mind while enjoying an excellent free-thinking experience.\nIn the levels of Braindom’s brain test tricky puzzles, brain teasers will line up on your way: mystery solving, who is lying, who did it, who is telling the truth, who’s the killer, who’s the vampire, who’s the father, who is the mother.\nThis is the very funny version of moron test, idiot test, quiz games, stupid test, smart games, 7 second riddles and brain puzzles!</t>
  </si>
  <si>
    <t>[{"name":"Puzzle","id":"GAME_PUZZLE"},{"name":"Brain teaser","id":null},{"name":"Casual","id":"GAME_CASUAL"},{"name":"Single player","id":null},{"name":"Stylized","id":null},{"name":"Offline","id":null}]</t>
  </si>
  <si>
    <t>[
  {
    "permission": "read phone status and identity",
    "type": "Phone"
  },
  {
    "permission": "view Wi-Fi connections",
    "type": "Wi-Fi connection information"
  },
  {
    "permission": "read phone status and identity",
    "type": "Device ID &amp; call information"
  },
  {
    "permission": "view network connections",
    "type": "Other"
  },
  {
    "permission": "full network access",
    "type": "Other"
  },
  {
    "permission": "control vibration",
    "type": "Other"
  },
  {
    "permission": "prevent device from sleeping",
    "type": "Other"
  },
  {
    "permission": "read Google service configuration",
    "type": "Other"
  }
]</t>
  </si>
  <si>
    <t>{
  "sharedData": [
    {
      "data": "User IDs",
      "optional": false,
      "purpose": "Analytics, Advertising or marketing",
      "type": "Personal info"
    },
    {
      "data": "Purchase history",
      "optional": false,
      "purpose": "Analytics",
      "type": "Financial info"
    }
  ],
  "collectedData": [
    {
      "data": "Device or other IDs",
      "optional": false,
      "purpose": "Analytics, Advertising or marketing, Fraud prevention, security, and compliance",
      "type": "Device or other IDs"
    },
    {
      "data": "User IDs",
      "optional": true,
      "purpose": "App functionality, Analytics, Developer communications, Advertising or marketing, Fraud prevention, security, and compliance",
      "type": "Personal info"
    },
    {
      "data": "Purchase history",
      "optional": false,
      "purpose": "App functionality, Analytics",
      "type": "Financial info"
    },
    {
      "data": "Approximate location",
      "optional": false,
      "purpose": "Analytics, Advertising or marketing",
      "type": "Location"
    },
    {
      "data": "Crash logs",
      "optional": false,
      "purpose": "Analytics",
      "type": "App info and performance"
    },
    {
      "data": "Diagnostics",
      "optional": false,
      "purpose": "Analytics",
      "type": "App info and performance"
    },
    {
      "data": "Other app performance data",
      "optional": false,
      "purpose": "Analytics, Advertising or marketing, Fraud prevention, security, and compliance",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"https://matchingham.gs/games/pp.html"
}</t>
  </si>
  <si>
    <t>https://matchingham.gs/games/pp.html</t>
  </si>
  <si>
    <t>com.asa2fly.prepware.general</t>
  </si>
  <si>
    <t>https://play.google.com/store/apps/details?id=com.asa2fly.prepware.general&amp;hl=en&amp;gl=us</t>
  </si>
  <si>
    <t>Prepware General</t>
  </si>
  <si>
    <t>Comprehensive preparation, study and test tool for the General FAA Knowledge Exam, one step in the Aviation Maintenance Technician (AMT) certification process. More than 600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test.\nApp features:\n• No internet connection required; app fully installs to your device.\n• More than 600 questions included with explanations.\n• Brought to you by a trusted resource in aviation training and publishing, Aviation Supplies &amp; Academics (ASA).</t>
  </si>
  <si>
    <t>in.playsimple.wordsearch</t>
  </si>
  <si>
    <t>https://play.google.com/store/apps/details?id=in.playsimple.wordsearch&amp;hl=en&amp;gl=us</t>
  </si>
  <si>
    <t>Word Search Explorer</t>
  </si>
  <si>
    <t>With Word Search Explorer embark on a wondrous quest of adventure and wisdom, where the fun never stops!\nThis FREE TO PLAY word game makes learning new words so easy and much more fun. Flex your brain, connect the letters and swipe your way through hundreds of word puzzles, while steadily growing your vocabulary and confidence for the challenges ahead!\nSuccessfully completing each puzzle will bring you closer to your next destination!\nBuckle-up and get ready to go on an endeavour that takes you through breathtaking landscapes while training your brain to become a TRUE champion of the mind!\nBelieve the hype, join thousands of word game enthusiasts and download Word Search Explorer today!\nHOW TO PLAY:\nAs easy as taking a walk in the park, find words that are hidden in the letter grid related to a common theme. Swipe your fingers to form the words that are hidden in plain sight. The puzzles get trickier as you progress while gaining more wisdom!\nGAME FEATURES:\n- FREE TO PLAY: Get this game for FREE and put your word game skills to the test\n- GUIDING HINTS: The game offers multiple hints which will guide and help you on your journey.\n- PLAY ANYTIME, ANYWHERE: Take a break and play offline wherever you want!\n- CHALLENGING PUZZLES: Easy to play, hard to master! A new challenge awaits for you after every puzzle\n- BOOSTS YOUR VOCABULARY: Improve your vocabulary as the game exposes you to a wide variety of words that will help you in your daily life\n- SYNC YOUR GAME PROGRESS: Login through facebook and sync your game progress across multiple devices\nPack your bags and get ready to Explore, Wander &amp; Discover. No need to wait, start playing Word Search Explorer and begin your voyage today!</t>
  </si>
  <si>
    <t>[{"name":"Word","id":"GAME_WORD"},{"name":"Search","id":null},{"name":"Casual","id":"GAME_CASUAL"},{"name":"Single player","id":null},{"name":"Realistic","id":null},{"name":"Offline","id":null}]</t>
  </si>
  <si>
    <t>[
  {
    "permission": "read the contents of your USB storage",
    "type": "Photos/Media/Files"
  },
  {
    "permission": "read the contents of your USB storage",
    "type": "Storage"
  },
  {
    "permission": "view Wi-Fi connections",
    "type": "Wi-Fi connection information"
  },
  {
    "permission": "view network connections",
    "type": "Other"
  },
  {
    "permission": "full network access",
    "type": "Other"
  },
  {
    "permission": "run at startup",
    "type": "Other"
  },
  {
    "permission": "prevent device from sleeping",
    "type": "Other"
  },
  {
    "permission": "set an alarm",
    "type": "Other"
  }
]</t>
  </si>
  <si>
    <t>{
  "sharedData": [
    {
      "data": "Crash logs",
      "optional": false,
      "purpose": "App functionality, Analytics",
      "type": "App info and performance"
    },
    {
      "data": "Diagnostics",
      "optional": false,
      "purpose": "App functionality, Analytics",
      "type": "App info and performance"
    },
    {
      "data": "App interactions",
      "optional": false,
      "purpose": "App functionality, Analytics, Advertising or marketing",
      "type": "App activity"
    },
    {
      "data": "User IDs",
      "optional": false,
      "purpose": "App functionality, Analytics, Advertising or marketing",
      "type": "Personal info"
    },
    {
      "data": "Approximate location",
      "optional": false,
      "purpose": "App functionality, Analytics, Advertising or marketing, Fraud prevention, security, and compliance",
      "type": "Location"
    },
    {
      "data": "Device or other IDs",
      "optional": false,
      "purpose": "App functionality, Analytics, Advertising or marketing",
      "type": "Device or other IDs"
    }
  ],
  "collectedData": [
    {
      "data": "Crash logs",
      "optional": false,
      "purpose": "App functionality, Analytics",
      "type": "App info and performance"
    },
    {
      "data": "Diagnostics",
      "optional": false,
      "purpose": "App functionality, Analytics",
      "type": "App info and performance"
    },
    {
      "data": "App interactions",
      "optional": false,
      "purpose": "App functionality, Analytics",
      "type": "App activity"
    },
    {
      "data": "Name",
      "optional": true,
      "purpose": "App functionality, Personalization",
      "type": "Personal info"
    },
    {
      "data": "Email address",
      "optional": true,
      "purpose": "App functionality, Account management",
      "type": "Personal info"
    },
    {
      "data": "User IDs",
      "optional": true,
      "purpose": "App functionality, Analytics, Advertising or marketing",
      "type": "Personal info"
    },
    {
      "data": "Approximate location",
      "optional": false,
      "purpose": "App functionality, Analytics, Advertising or marketing, Fraud prevention, security, and compliance",
      "type": "Location"
    },
    {
      "data": "Device or other IDs",
      "optional": true,
      "purpose": "App functionality, Analytics, Advertising or marketing",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"https://playsimple.in/privacy"
}</t>
  </si>
  <si>
    <t>https://playsimple.in/privacy</t>
  </si>
  <si>
    <t>com.toomics.global.google</t>
  </si>
  <si>
    <t>https://play.google.com/store/apps/details?id=com.toomics.global.google&amp;hl=en&amp;gl=us</t>
  </si>
  <si>
    <t>Toomics - Read Premium Comics</t>
  </si>
  <si>
    <t>All your favorite readings contained in one place for both hardcore fans and first-time comic readers! \nToomics is the top premium subscription webtoon service with every genre and fantasy imaginable!\n&gt; Find Only on Toomics\nExclusive titles from professional artists in the industry!\nSet your eyes on the jaw-dropping, full-color artwork and stories!\nYou won’t be able to find this new addiction anywhere else!\n&gt; Keep Track of our Daily Updates \nNew episodes updated weekly for all series so you can read your favorite comics everyday!\nDelve deeper and deeper everyday with endless updates and new series! \n&gt; Check Out your Favorite Genres!\nAction, Romance, BL, Drama, Thriller and everything in between!\nIf you’re an avid reader and you’re looking for something new, then look no more others!\nExplore all our best and hottest titles, and experience the best quality you deserve!\n&gt; Sign up for a free account and get Trial Episodes!\nSign up a Toomics account and discover your new favorite stories!\nGet a taste of what we have for free!\n&gt; Manage your own Favorites\nFill your own personal favorites with comics of your selection so you can keep track of your favorites! \nDon’t forget our personalized recommendations if you ever need more!\n\nWeb: https://www.toomics.info/en\nFacebook: https://www.facebook.com/ToomicsEnglish/\nInstagram : https://www.instagram.com/toomics.en/\ncustomer service email :  en.help@toomicsglobal.com\n(Operation time : 10:00am~6:00pm (KST))\n\nPrivacy Privacy : https://www.toomics.info/en/help/private_terms\nTerms of Use : https://www.toomics.info/en/help/access_terms</t>
  </si>
  <si>
    <t>[
  {
    "permission": "read the contents of your USB storage",
    "type": "Photos/Media/Files"
  },
  {
    "permission": "read the contents of your USB storage",
    "type": "Storage"
  },
  {
    "permission": "view network connections",
    "type": "Other"
  },
  {
    "permission": "full network access",
    "type": "Other"
  },
  {
    "permission": "prevent device from sleeping",
    "type": "Other"
  }
]</t>
  </si>
  <si>
    <t>{
  "sharedData": [],
  "collectedData": [
    {
      "data": "Email address",
      "optional": true,
      "purpose": "App functionality, Analytics, Advertising or marketing, Fraud prevention, security, and compliance, Personalization, Account management",
      "type": "Personal info"
    },
    {
      "data": "User IDs",
      "optional": true,
      "purpose": "App functionality, Analytics, Fraud prevention, security, and compliance, Personalization, Account management",
      "type": "Personal info"
    },
    {
      "data": "Device or other IDs",
      "optional": false,
      "purpose": "Analytics, Advertising or marketing, Fraud prevention, security, and compliance, Personalization, Account management",
      "type": "Device or other IDs"
    },
    {
      "data": "Diagnostics",
      "optional": false,
      "purpose": "Analytics, Fraud prevention, security, and compliance, Personalization, Account management",
      "type": "App info and performance"
    },
    {
      "data": "App interactions",
      "optional": false,
      "purpose": "Analytics, Fraud prevention, security, and compliance, Personalization, Account management",
      "type": "App activity"
    },
    {
      "data": "In-app search history",
      "optional": false,
      "purpose": "Analytics, Fraud prevention, security, and compliance, Personalization, Account management",
      "type": "App activity"
    }
  ],
  "securityPractices": [
    {
      "practice": "Data is encrypted in transit",
      "description": "Your data is transferred over a secure connection"
    }
  ],
  "privacyPolicyUrl": "https://www.toomics.info/en/help/private_terms"
}</t>
  </si>
  <si>
    <t>https://www.toomics.info/en/help/private_terms</t>
  </si>
  <si>
    <t>com.comics.mangamixbox</t>
  </si>
  <si>
    <t>https://play.google.com/store/apps/details?id=com.comics.mangamixbox&amp;hl=en&amp;gl=us</t>
  </si>
  <si>
    <t>Manga MixBox</t>
  </si>
  <si>
    <t>We are Manga MixBox – the ultimate digital comic provider app that brings the captivating worlds of epic stories, manga, manhwa, and comics right to your fingertips. Manga MixBox is an OFFICIAL and LEGIT comics provider with a vast range romance, comedy, action, fantasy and horror. Immerse yourself in a universe of limitless stories, stunning artwork, and boundless creativity.\n \n \nManga MixBox – Discover Your Perfect Story\n \n• Try out our biggest title " I pray", beloved by millions of readers\n \n• Want something exclusive? You'll love Manta’s Original story, The non smoker, The Hero Kim : Saving Earth, Leviathan\n \n• Looking for love stories to read with your door closed? Check out The blue land, Hold my hand forever, and Our Complications\n \nWe recommend you try the binge-worthy stories that will keep you up all night.\n \n \nManga MixBox's Special Features:\n \n• Electrify your daily life with exclusive stories and original titles you can't read anywhere else\n \n• Free trial reading chapters and episodes of any books;\n \n• limited-time offer to read the whole books for free;\n \n• Fastest updates - no need to wait to read the latest updates\n \n• Endless manhwa and manga library - read all of the stories that we have to offer\n \n• Daily free coins to unlock any ebooks or comics.\n \nWebsite: https://mangamixbox.com\nTerms of Use: https://mangamixbox.com/terms.html</t>
  </si>
  <si>
    <t>[
  {
    "permission": "view network connections",
    "type": "Other"
  },
  {
    "permission": "full network access",
    "type": "Other"
  },
  {
    "permission": "run at startup",
    "type": "Other"
  },
  {
    "permission": "control vibration",
    "type": "Other"
  },
  {
    "permission": "prevent device from sleeping",
    "type": "Other"
  }
]</t>
  </si>
  <si>
    <t>{
  "sharedData": [],
  "collectedData": [],
  "securityPractices": [],
  "privacyPolicyUrl": "https://mangamixbox.com/policy.html"
}</t>
  </si>
  <si>
    <t>https://mangamixbox.com/policy.html</t>
  </si>
  <si>
    <t>com.ebookrenta.en_app</t>
  </si>
  <si>
    <t>https://play.google.com/store/apps/details?id=com.ebookrenta.en_app&amp;hl=en&amp;gl=us</t>
  </si>
  <si>
    <t>Manga Renta</t>
  </si>
  <si>
    <t>Read your heart away! \nWith the Manga Renta app, buy and download tons of officially licensed exclusive manga straight from Japan, with new releases every day. \nGet started now and browse our collection of 9000+ titles (and counting)! \nWe guarantee our abundance of manga will stimulate your senses and suit your tastes!!\n\nWhat's good about Renta?\n1. Professionally Translated &amp; Officially Licensed Manga\nWe provide only high quality translations and all of our manga has been officially licensed. Thus, every time you purchase manga on Renta! you know you are supporting your favorite artists.\n2. Easy on the Wallet\nWhile you can always purchase our manga in order to read it indefinitely, we are the only store to also offer a 48 hour rental option. This way, you can get the best quality translations and support the authors without breaking the bank. In addition to special offers every Wednesday, we also held great deals on manga every week, so don't miss it!\n3. Read Online &amp; Offline\nYou can access our service from your smartphone, tablet or PC, anytime, anywhere! Download manga to your device using this app and read it offline. And don't worry, if anything happens to your device, all your manga is stored in your online bookshelf, so you can download it again anytime you want!\n4. New Manga Every Day\nMake sure to check back every day for new releases of officially licensed manga from popular and up-and-coming artists and authors! You can also add manga to your Wish List so we’ll notify you when there is a new chapter coming out.\n\nCustomer Support\nhttps://www.ebookrenta.com/renta/sc/frm/page/help/inquiry.htm\nOperating Hours: Monday - Friday 9:00AM - 6:00PM (JST)</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</si>
  <si>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"prevent device from sleeping",
    "type": "Other"
  }
]</t>
  </si>
  <si>
    <t>{
  "sharedData": [],
  "collectedData": [
    {
      "data": "Purchase history",
      "optional": true,
      "purpose": "Analytics, Advertising or marketing, Personalization",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"https://www.ebookrenta.com/renta/sc/frm/page/help/privacy_policy.htm"
}</t>
  </si>
  <si>
    <t>https://www.ebookrenta.com/renta/sc/frm/page/help/privacy_policy.htm</t>
  </si>
  <si>
    <t>jp.co.shueisha.mangaplus</t>
  </si>
  <si>
    <t>https://play.google.com/store/apps/details?id=jp.co.shueisha.mangaplus&amp;hl=en&amp;gl=us</t>
  </si>
  <si>
    <t>MANGA Plus by SHUEISHA</t>
  </si>
  <si>
    <t>"MANGA Plus by SHUEISHA" is the official manga reader from Shueisha Inc., and is globally available.\nWe publish the greatest manga in the world such as Naruto, Dragon Ball, One Piece, Bleach and more.\nYou can read the latest chapters of the best manga for FREE DAILY, and SIMULTANEOUSLY with its release in Japan!! \nDownload MANGA Plus now and get started!\n◆READ MANGA SIMULTANEOUSLY WITH JAPAN◆\nRead the latest chapters from our weekly magazine for free and simultaneously with Japan.\nNew titles published in the magazine will be added the moment they are released in japan so make sure and check back regularly!\n・ONE PIECE\n・MY HERO ACADEMIA\n・THE PROMISED NEVERLAND\n・HUNTER×HUNTER\n・BLACK CLOVER\n・BORUTO: Naruto next generations\n・DEMON SLAYER: Kimetsu no yaiba\n・DR. STONE\n・DRAGON BALL SUPER\n・HELL’S PARADISE\n・JUJUTSU KAISEN\n...and lots more!\n◆READ LEGENDARY MANGA FOR FREE TOO◆\nYou can also read our completed titles for free too. \nA new chapter will be added every day or week\n・BLEACH\n・NARUTO\n・DRAGON BALL\n・DEATH NOTE\n・TOKYO GHOUL\n・BAKUMAN.\n...and lots more!\n◆SHARE YOUR COMMENT◆\nPost your comment to the manga you read!\nYou can read other comments and enjoy the FAN community or just simply support the creator by sending a message. \n◆ALWAYS KEEP YOUR FAVORITE◆ \nAdd the best manga to your “Favorites”\nNot only will you have a shortcut to the manga, \nyou will also receive notifications when a new chapters arrive!\n◆SUPPORT THE CREATORS◆\nThe money raised from the in-app ads will be directly returned to the creators.\nPirated manga sites and apps harms creators and their ability to create new manga.\nSupport the creators and the future of manga by enjoying manga through our official reader.\n◆SPANISH TRANSLATIONS TOO◆\n"MANGA Plus by SHUEISHA" is available in Spanish!\nThere are 27 series available in Spanish.\nThe available series differ from the English version. More series will be added in the future.\nSubscribe to our Facebook page for news and information.\nEnglish: https://www.facebook.com/mangaplus.en/\nEspañol: https://www.facebook.com/mangaplus.es/</t>
  </si>
  <si>
    <t>[
  {
    "permission": "approximate location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"view network connections",
    "type": "Other"
  },
  {
    "permission": "full network access",
    "type": "Other"
  },
  {
    "permission": "prevent device from sleeping",
    "type": "Other"
  },
  {
    "permission": "Google Play license check",
    "type": "Other"
  }
]</t>
  </si>
  <si>
    <t>{
  "sharedData": [],
  "collectedData": [
    {
      "data": "Purchase history",
      "optional": false,
      "purpose": "App functionality, Analytics, Personalization",
      "type": "Financial info"
    },
    {
      "data": "App interactions",
      "optional": false,
      "purpose": "App functionality, Analytics, Personalization",
      "type": "App activity"
    },
    {
      "data": "Other user-generated content",
      "optional": true,
      "purpose": "App functionality, Analytics",
      "type": "App activity"
    },
    {
      "data": "Other actions",
      "optional": false,
      "purpose": "App functionality, Analytics",
      "type": "App activity"
    },
    {
      "data": "Device or other IDs",
      "optional": false,
      "purpose": "App functionality, Analytics, Fraud prevention, security, and compliance",
      "type": "Device or other IDs"
    },
    {
      "data": "Crash logs",
      "optional": true,
      "purpose": "Analytics",
      "type": "App info and performance"
    },
    {
      "data": "Diagnostics",
      "optional": false,
      "purpose": "Analytics",
      "type": "App info and performance"
    },
    {
      "data": "Other app performance data",
      "optional": false,
      "purpose": "Analytics",
      "type": "App info and performance"
    },
    {
      "data": "Approximate location",
      "optional": false,
      "purpose": "App functionality, Analytics, Advertising or marketing, Fraud prevention, security, and compliance, Personalization",
      "type": "Location"
    }
  ],
  "securityPractices": [
    {
      "practice": "Data is encrypted in transit",
      "description": "Your data is transferred over a secure connection"
    },
    {
      "practice": "Data can’t be deleted",
      "description": "The developer doesn’t provide a way for you to request that your data be deleted"
    }
  ],
  "privacyPolicyUrl": "https://mangaplus.shueisha.co.jp/static/privacypolicy/eng/"
}</t>
  </si>
  <si>
    <t>https://mangaplus.shueisha.co.jp/static/privacypolicy/eng/</t>
  </si>
  <si>
    <t>cn.danatech.xingseus</t>
  </si>
  <si>
    <t>https://play.google.com/store/apps/details?id=cn.danatech.xingseus&amp;hl=en&amp;gl=us</t>
  </si>
  <si>
    <t>PictureThis - Plant Identifier</t>
  </si>
  <si>
    <t>PictureThis identifies 1,000,000+ plants every day with 98% accuracy - better than most human experts. Get your gardening questions answered and become a “green thumb” with the plant identification power of PictureThis!\nWonder the name of the beautiful plant encountered during your walk? \nWant to inspire your children with rich plant knowledge?\nNeed advice on how to care for your plants?  \nSimply take a photo of the plant and PictureThis will complete a plant identification to answer all your questions about it!\nIdentify any plants, flowers, herbs, or trees by photo and get useful plant care tips. Set timely reminders to water your greenery on time. Snap a photo to discover your plant's disease and get a quick cure. Chat with experts to get professional plant guides. Keep your plants healthy and happy with the PictureThis app!\nKey Features:\nAccurate Plant Identifier\nPictureThis can identify17,000+ plant species with 98% accuracy. Simply take a picture, and our revolutionary plant identification engine will tell you what it is constantly.\nPlant Disease Auto Diagnose &amp; Cure\nTake a snap of a sick plant or upload a photo from your gallery, the PictureThis app will auto-diagnose your plant disease and provide treatment info. A plant doctor on your phone!\nPlant Care Tips &amp; Reminders\nEasy, step-by-step care instructions on how to care for your green friends. Get notified when it's time to water, fertilize, mist, clean, and repot. The PictureThis app can even track how much sunlight your plant is getting with the light meter.\nOne-on-one Expert Consultation\nHave a question regarding your plants? Chat with our round-the-clock trained experts to get extensive plant care and treatment advice. Your pocket full-time botanist!\nToxic Plant Warning\nIdentify toxic plants around you and get warnings to help your pets, children and family stay safe.\nManage Your Plant Collection\nKeep track of all the plants, trees, and flowers you identify, and build your own wishlist. Make your PictureThis your fingertip garden!\nPlant Recommendation\nGet advice on your next plant purchase based on the skills required, your gardening space, and more.\nWhether you are an expert gardener or a new plant parent trying to identify your houseplant. Wonder no more, join the Picturethis community now!\nCONNECT WITH US\nFacebook.com/PictureThisAI\nTwitter.com/PictureThisAI\nInstagram.com/PictureThisA</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</si>
  <si>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"run at startup",
    "type": "Other"
  },
  {
    "permission": "prevent device from sleeping",
    "type": "Other"
  }
]</t>
  </si>
  <si>
    <t>{
  "sharedData": [
    {
      "data": "Crash logs",
      "optional": false,
      "purpose": "Analytics",
      "type": "App info and performance"
    },
    {
      "data": "Diagnostics",
      "optional": false,
      "purpose": "Analytics",
      "type": "App info and performance"
    },
    {
      "data": "User IDs",
      "optional": false,
      "purpose": "Analytics",
      "type": "Personal info"
    },
    {
      "data": "Device or other IDs",
      "optional": false,
      "purpose": "Analytics, Advertising or marketing",
      "type": "Device or other IDs"
    },
    {
      "data": "Purchase history",
      "optional": false,
      "purpose": "Analytics, Advertising or marketing",
      "type": "Financial info"
    },
    {
      "data": "App interactions",
      "optional": false,
      "purpose": "Analytics, Personalization",
      "type": "App activity"
    },
    {
      "data": "In-app search history",
      "optional": false,
      "purpose": "Analytics, Personalization",
      "type": "App activity"
    }
  ],
  "collectedData": [
    {
      "data": "Crash logs",
      "optional": true,
      "purpose": "Analytics",
      "type": "App info and performance"
    },
    {
      "data": "Diagnostics",
      "optional": true,
      "purpose": "Analytics",
      "type": "App info and performance"
    },
    {
      "data": "Email address",
      "optional": false,
      "purpose": "Developer communications, Account management",
      "type": "Personal info"
    },
    {
      "data": "User IDs",
      "optional": false,
      "purpose": "App functionality, Analytics, Developer communications, Personalization, Account management",
      "type": "Personal info"
    },
    {
      "data": "Device or other IDs",
      "optional": false,
      "purpose": "App functionality, Analytics, Advertising or marketing, Personalization, Account management",
      "type": "Device or other IDs"
    },
    {
      "data": "Purchase history",
      "optional": true,
      "purpose": "App functionality, Analytics, Advertising or marketing",
      "type": "Financial info"
    },
    {
      "data": "Photos",
      "optional": false,
      "purpose": "App functionality, Analytics, Personalization",
      "type": "Photos and videos"
    },
    {
      "data": "App interactions",
      "optional": true,
      "purpose": "Analytics, Personalization",
      "type": "App activity"
    },
    {
      "data": "In-app search history",
      "optional": true,
      "purpose": "Analytics, Personalization",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"https://api-java.picturethisai.com/static/privacy_policy.html"
}</t>
  </si>
  <si>
    <t>https://api-java.picturethisai.com/static/privacy_policy.html</t>
  </si>
  <si>
    <t>com.quizlet.quizletandroid</t>
  </si>
  <si>
    <t>https://play.google.com/store/apps/details?id=com.quizlet.quizletandroid&amp;hl=en&amp;gl=us</t>
  </si>
  <si>
    <t>Quizlet: AI-powered Flashcards</t>
  </si>
  <si>
    <t>Welcome to a new era of AI-enhanced study with Quizlet. Immerse yourself in any subject imaginable, where you can choose from over 700 million digital flashcard sets or create your own. As the #1 AI-enhanced learning platform, Quizlet offers personalized quizzes and practice tests, expert-written homework solutions, and transformative AI study tools. Join a community of over 300 million learners who have improved their grades and achieved their goals with Quizlet.\nWith the Quizlet app, students and teachers can:\nUpload class notes to make flashcards, practice tests and essay prompts with Magic Notes\nCreate flashcard sets or search from millions of flashcards created by other students and teachers\nTurn flashcards into formative assessments or interactive flashcard games\nUse Learn and Test modes to transform flashcards into quizzes and practice tests\nRetain material for the long term with spaced repetition\nCrush tough homework with expert-written solutions\nDownload the app today and join a community of over 300 million global learners.\nUpgrade to Quizlet Plus and get complete access to homework help, personalized study modes and ad-free studying.\nWhat our students say when they leave 5-star reviews:\n“Best study app ever!!”\n“The only app I use when I need to get down to business.”\n“Quizlet is by far the best studying app I’ve downloaded. It’s packed full of different ways to study for upcoming tests!”\n \nQuizlet Plus subscriptions will be charged to your Google account. Your monthly or annual subscription automatically renews unless canceled at least 24 hours before the end of the current period. Manage your subscriptions in your Account Settings after purchase. \nTerms of Service: https://quizlet.com/tos\nPrivacy Policy: https://quizlet.com/privacy</t>
  </si>
  <si>
    <t>[
  {
    "permission": "find accounts on the device",
    "type": "Identity"
  },
  {
    "permission": "add or remove accounts",
    "type": "Identity"
  },
  {
    "permission": "find accounts on the device",
    "type": "Contacts"
  },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"use accounts on the device",
    "type": "Other"
  },
  {
    "permission": "control vibration",
    "type": "Other"
  },
  {
    "permission": "prevent device from sleeping",
    "type": "Other"
  }
]</t>
  </si>
  <si>
    <t>{
  "sharedData": [
    {
      "data": "App interactions",
      "optional": false,
      "purpose": "App functionality, Analytics, Advertising or marketing, Personalization",
      "type": "App activity"
    },
    {
      "data": "In-app search history",
      "optional": false,
      "purpose": "App functionality, Analytics, Developer communications, Advertising or marketing, Personalization",
      "type": "App activity"
    },
    {
      "data": "Other actions",
      "optional": false,
      "purpose": "Analytics, Developer communications, Advertising or marketing, Fraud prevention, security, and compliance, Personalization",
      "type": "App activity"
    },
    {
      "data": "Files and docs",
      "optional": false,
      "purpose": "App functionality, Analytics, Personalization",
      "type": "Files and docs"
    },
    {
      "data": "Approximate location",
      "optional": false,
      "purpose": "Analytics, Advertising or marketing, Fraud prevention, security, and compliance, Account management",
      "type": "Location"
    },
    {
      "data": "Device or other IDs",
      "optional": false,
      "purpose": "App functionality, Analytics, Developer communications, Advertising or marketing, Fraud prevention, security, and compliance, Account management",
      "type": "Device or other IDs"
    },
    {
      "data": "Name",
      "optional": false,
      "purpose": "Developer communications, Advertising or marketing, Personalization, Account management",
      "type": "Personal info"
    },
    {
      "data": "Email address",
      "optional": false,
      "purpose": "App functionality, Developer communications, Advertising or marketing, Account management",
      "type": "Personal info"
    },
    {
      "data": "User IDs",
      "optional": false,
      "purpose": "App functionality, Analytics, Developer communications, Advertising or marketing, Fraud prevention, security, and compliance, Personalization, Account management",
      "type": "Personal info"
    },
    {
      "data": "Other info",
      "optional": false,
      "purpose": "App functionality, Analytics, Fraud prevention, security, and compliance, Personalization, Account management",
      "type": "Personal info"
    },
    {
      "data": "Crash logs",
      "optional": false,
      "purpose": "Analytics, Fraud prevention, security, and compliance",
      "type": "App info and performance"
    },
    {
      "data": "Diagnostics",
      "optional": false,
      "purpose": "Analytics, Advertising or marketing, Fraud prevention, security, and compliance",
      "type": "App info and performance"
    }
  ],
  "collectedData": [
    {
      "data": "App interactions",
      "optional": false,
      "purpose": "App functionality, Analytics, Advertising or marketing, Personalization",
      "type": "App activity"
    },
    {
      "data": "In-app search history",
      "optional": false,
      "purpose": "App functionality, Analytics, Developer communications, Advertising or marketing, Personalization",
      "type": "App activity"
    },
    {
      "data": "Other user-generated content",
      "optional": false,
      "purpose": "App functionality, Analytics, Developer communications, Advertising or marketing, Personalization",
      "type": "App activity"
    },
    {
      "data": "Other actions",
      "optional": false,
      "purpose": "Analytics, Developer communications, Advertising or marketing, Fraud prevention, security, and compliance, Personalization",
      "type": "App activity"
    },
    {
      "data": "Files and docs",
      "optional": true,
      "purpose": "App functionality, Analytics, Personalization",
      "type": "Files and docs"
    },
    {
      "data": "Photos",
      "optional": true,
      "purpose": "Personalization",
      "type": "Photos and videos"
    },
    {
      "data": "Approximate location",
      "optional": false,
      "purpose": "Analytics, Advertising or marketing, Fraud prevention, security, and compliance, Account management",
      "type": "Location"
    },
    {
      "data": "Device or other IDs",
      "optional": false,
      "purpose": "App functionality, Analytics, Developer communications, Advertising or marketing, Fraud prevention, security, and compliance, Account management",
      "type": "Device or other IDs"
    },
    {
      "data": "Name",
      "optional": true,
      "purpose": "Developer communications, Advertising or marketing, Personalization, Account management",
      "type": "Personal info"
    },
    {
      "data": "Email address",
      "optional": false,
      "purpose": "App functionality, Developer communications, Advertising or marketing, Account management",
      "type": "Personal info"
    },
    {
      "data": "User IDs",
      "optional": false,
      "purpose": "App functionality, Analytics, Developer communications, Advertising or marketing, Fraud prevention, security, and compliance, Personalization, Account management",
      "type": "Personal info"
    },
    {
      "data": "Other info",
      "optional": false,
      "purpose": "App functionality, Analytics, Fraud prevention, security, and compliance, Personalization, Account management",
      "type": "Personal info"
    },
    {
      "data": "Crash logs",
      "optional": false,
      "purpose": "Analytics, Fraud prevention, security, and compliance",
      "type": "App info and performance"
    },
    {
      "data": "Diagnostics",
      "optional": false,
      "purpose": "Analytics, Advertising or marketing, Fraud prevention, security, and compliance",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"https://quizlet.com/privacy"
}</t>
  </si>
  <si>
    <t>https://quizlet.com/privacy</t>
  </si>
  <si>
    <t>com.learningtodeal.ltd_roulette_android</t>
  </si>
  <si>
    <t>https://play.google.com/store/apps/details?id=com.learningtodeal.ltd_roulette_android&amp;hl=en&amp;gl=us</t>
  </si>
  <si>
    <t>Learning To Deal Roulette LTD</t>
  </si>
  <si>
    <t>A Quick and convenient way for Casino Table Game Dealers and Croupiers to practice Roulette Payouts, Picture Bets and Times Tables in a fun and interactive way!\nCreated for dealers by a dealer:\n!!! Warning !!!...This is not a roulette game. This app is strictly for educational and training purposes for those who are looking to become a better Roulette dealer / croupier in a casino.\nFeatures:\n√ Practice your times tables: 35, 17, 11, 8 and 5\n√ 15 of the most common picture bets\n√ Beginner Level allows you to build off the foundation of all payouts.\n√ Intermediate, Advanced and Master Levels\n√ Over Hundreds of thousands randomly generated possible bets.\n√ Different payouts every time you use it\n√ Get Quicker and More Accurate\n√ Real Chip Colors\n√ Roulette Calculator allows you to double check your work when practicing on a wheel or for supervisors who want to double check a payout. \nThere isn't anything that can replace time at a casino dealer school or time behind a roulette table, but when you want to practice on your own time, this app will aid you in becoming the best dealer you can be. \nAlways looking to improve the app with more dealer feedback through social media and website.</t>
  </si>
  <si>
    <t>{
  "sharedData": [],
  "collectedData": [
    {
      "data": "Device or other IDs",
      "optional": false,
      "purpose": "Analytics",
      "type": "Device or other IDs"
    },
    {
      "data": "Crash logs",
      "optional": false,
      "purpose": "Analytics",
      "type": "App info and performance"
    },
    {
      "data": "Diagnostics",
      "optional": false,
      "purpose": "Analytics",
      "type": "App info and performance"
    },
    {
      "data": "App interactions",
      "optional": false,
      "purpose": "Analytics",
      "type": "App activity"
    },
    {
      "data": "Approximate location",
      "optional": false,
      "purpose": "Analytics",
      "type": "Location"
    }
  ],
  "securityPractices": [
    {
      "practice": "Data is encrypted in transit",
      "description": "Your data is transferred over a secure connection"
    },
    {
      "practice": "Data can’t be deleted",
      "description": "The developer doesn’t provide a way for you to request that your data be deleted"
    }
  ],
  "privacyPolicyUrl": "https://learningtodeal.com/privacy-policy/"
}</t>
  </si>
  <si>
    <t>https://learningtodeal.com/privacy-policy/</t>
  </si>
  <si>
    <t>com.nexusmanga.reader.gpen</t>
  </si>
  <si>
    <t>https://play.google.com/store/apps/details?id=com.nexusmanga.reader.gpen&amp;hl=en&amp;gl=us</t>
  </si>
  <si>
    <t>Comic Box</t>
  </si>
  <si>
    <t>【Massive comics resources】\nComic Box contains a large number of wonderful comic works, including Korean manga and BL comics. Our storyline is vivid and interesting, the character image is colorful, and the painting style is diverse. Whether you like wonderful and popular comics or unpopular niche works, we can meet your needs.\n【Daily Update】\nNew comics are updated every day, so that you can feel the latest comic world for the first time. Whether it is a popular serial or classic reflection, we can bring you a new reading experience.\n【Extreme Reading Experience】\nIn order to allow you to have the best reading experience, Comic Box focuses on details. We provide brightness adjustment and transparency switching. You can switch according to your preferences. Whether it is day or night, we can get the best reading experience. At The same time, with excellent typesetting design and high -definition picture quality, each picture can present the most exquisite details.\n【VIP member privilege】\nBecome a VIP member of Comic Box, you will enjoy unique privileges and preferential benefits. The unlimited system reads the entire station comics, exclusive VIP chapters, unlimited reading of mass comics, etc., just to make your comic journey more perfect.\nDon't wait anymore! Download the Comic Box App now, open your unique comic world, and explore your universe!</t>
  </si>
  <si>
    <t>[
  {
    "permission": "retrieve running apps",
    "type": "Device &amp; app history"
  },
  {
    "permission": "approximate location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"view network connections",
    "type": "Other"
  },
  {
    "permission": "change network connectivity",
    "type": "Other"
  },
  {
    "permission": "connect and disconnect from Wi-Fi",
    "type": "Other"
  },
  {
    "permission": "full network access",
    "type": "Other"
  },
  {
    "permission": "control vibration",
    "type": "Other"
  },
  {
    "permission": "prevent device from sleeping",
    "type": "Other"
  }
]</t>
  </si>
  <si>
    <t>{
  "sharedData":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"https://docs.google.com/document/d/1WzOzpCxcjkQA4d03zDn2HC312ePsZOAkkI9d-9T9zUI/edit?usp=sharing"
}</t>
  </si>
  <si>
    <t>https://docs.google.com/document/d/1WzOzpCxcjkQA4d03zDn2HC312ePsZOAkkI9d-9T9zUI/edit?usp=sharing</t>
  </si>
  <si>
    <t>com.square_enix.android_googleplay.mangaup_global</t>
  </si>
  <si>
    <t>https://play.google.com/store/apps/details?id=com.square_enix.android_googleplay.mangaup_global&amp;hl=en&amp;gl=us</t>
  </si>
  <si>
    <t>Manga UP!</t>
  </si>
  <si>
    <t>Read "Fullmetal Alchemist", "Soul Eater", "My Dress-Up Darling" AND MORE on SQUARE ENIX’s official "Manga UP!" app!\nOVER 100 SERIES, virtually FREE to read using daily bonus items. Here’s a small taste of our diverse lineup:\n- Fullmetal Alchemist\n- Soul Eater\n- PandoraHearts\n- Toilet-Bound Hanako-kun\n- My Dress-up Darling\n- I Lost My Adventurer's License, but It's Fine Because I Have an Adorable Daughter Now\n- The Isekai Returnee is Too OP for the Modern World\n- I’m the Only Monster Tamer in the World and Was Mistaken for the Demon Lord\n- The Villainess' Butler: Death Flag Destroyer at Your Service\n...And even more to be added in the future!\nSIMULPUB RELEASES!\nStay up to date with your favorite series straight from Japan soon after they’re published!\nDISCOVER NEW SERIES!\nIsekai, fantasy, romance, comedy, drama, anime tie-ins – with our expanding roster of original series from several genres, you can say you read it here first!\nSUPPORT CREATORS!\nManga UP! is the official service run by the publisher, SQUARE ENIX. All contents on this app are protected under the law and profits are legally distributed to authors.\n■Official Twitter account\n@MangaUpGlobal\n■WEB version\nhttps://global.manga-up.com\nNOTICE\n- If images are not displaying, please try restarting your device.\n- Communication charges will be incurred if you connect to 3G, 4G and 5G networks.\n- Available series may change without notice.</t>
  </si>
  <si>
    <t>[
  {
    "permission": "view Wi-Fi connections",
    "type": "Wi-Fi connection information"
  },
  {
    "permission": "view network connections",
    "type": "Other"
  },
  {
    "permission": "full network access",
    "type": "Other"
  },
  {
    "permission": "run at startup",
    "type": "Other"
  },
  {
    "permission": "reorder running apps",
    "type": "Other"
  },
  {
    "permission": "prevent device from sleeping",
    "type": "Other"
  }
]</t>
  </si>
  <si>
    <t>{
  "sharedData": [],
  "collectedData": [
    {
      "data": "Crash logs",
      "optional": false,
      "purpose": "Analytics",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"https://www.square-enix-games.com/en_US/documents/privacy"
}</t>
  </si>
  <si>
    <t>https://www.square-enix-games.com/en_US/documents/privacy</t>
  </si>
  <si>
    <t>https://play.google.com/store/apps/details?id=com.rvappstudios.baby.games.piano.phone.kids&amp;hl=en&amp;gl=us</t>
  </si>
  <si>
    <t>[{"name":"Educational","id":"GAME_EDUCATIONAL"},{"name":"Language","id":null},{"name":"Single player","id":null},{"name":"Stylized","id":null},{"name":"Cartoon","id":null},{"name":"Offline","id":null}]</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</si>
  <si>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"http://www.rvappstudios.com/privacy_policy_ABC.php"
}</t>
  </si>
  <si>
    <t>http://www.rvappstudios.com/privacy_policy_ABC.php</t>
  </si>
  <si>
    <t>com.freecloud.StackTheStates</t>
  </si>
  <si>
    <t>https://play.google.com/store/apps/details?id=com.freecloud.StackTheStates&amp;hl=en&amp;gl=us</t>
  </si>
  <si>
    <t>Stack the States®</t>
  </si>
  <si>
    <t>Stack the States® makes learning about the 50 states fun! Watch the states actually come to life in this colorful and dynamic game! \nAs you learn state capitals, shapes, geographic locations, flags and more, you can actually touch, move and drop the animated states anywhere on the screen. Carefully build a stack of states that reaches the checkered line to win each level. \nYou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\nHAVE FUN LEARNING ALL ABOUT THE 50 STATES: \n- Capitals \n- State shapes \n- Abbreviations \n- Bordering states \n- Location on the map \n- Nicknames \n- Flags \n...and more! \nFEATURES: \n- Hundreds of unique questions \n- Interactive map and 50 state flash cards \n- Choose any of the 50 friendly-looking states as your avatar \n- Create up to six player profiles \n- Collect all 50 states and track your progress on a personalized map \n- Earn FREE bonus games: Map It, Pile Up, Puzzler and Capital Drop \n- High resolution pictures of famous US landmarks \n- All games are powered by a realistic physics engine \n- Fun sound effects and music \nFIVE GAMES IN ONE: \nSTACK THE STATES: Build tall piles with states and try to reach the checkered line. \nMAP IT: Tap the location of the selected state on the map. Try to complete the whole country. \nPILE UP: The states are piling up! Tap them quickly to get rid of them before they pile too high. \nPUZZLER: Sit back and relax as you slide the states around and put them together like a jigsaw puzzle. \nCAPITAL DROP: Match states with their capitals in this fast-paced bonus game. Don't let a state fall! \n\nStack the States® is an educational app for all ages that's actually FUN to play. Try it now and enjoy five games for the price of one! \nPRIVACY DISCLOSURE \nStack the States®: \n- Does not contain 3rd party ads. \n- Does not contain in-app purchases. \n- Does not contain integration with social networks. \n- Does not use 3rd party analytics / data collection tools. \n- Does include links to other apps by Dan Russell-Pinson.</t>
  </si>
  <si>
    <t>com.forcereadiness.armypromote</t>
  </si>
  <si>
    <t>https://play.google.com/store/apps/details?id=com.forcereadiness.armypromote&amp;hl=en&amp;gl=us</t>
  </si>
  <si>
    <t>PROmote - Army Study Guide</t>
  </si>
  <si>
    <t>THE ESTABLISHED "GO TO" ARMY BOARD PREPARATION APP!  BEFORE YOU BUY ANOTHER BOARD STUDY APP ASK YOURSELF:\n1. Does it offer over 3,400 questions?  You don't have to study all 3,400+ questions but they are there for you if you want to.  Our app contains thousands more than some other apps.\n2. CAN YOU GRADE YOURSELF?  Seriously!  Many board apps don't even allow you to grade yourself.  You can't look at your test scores for each subject because they don't even keep score.\n3. Does it have an advanced learn engine that tracks questions seen/unseen, answered correctly/incorrectly, and then dynamically creates your tests accordingly?\n4. Does it provide BOTH a casual study mode AND a test mode?\n5. Are you able to SEE your study and test PROGRESS for ALL lessons at a MERE GLANCE?\n6. Can you customize your tests with adjustable question counts and subjects?\nThis is a comprehensive guide addressing the common Army promotion board topics-over 40 subjects. Information was taken directly from Army regulations, Army doctrine reference publications (ADRPs), Army doctrine publications (ADPs), field manuals, technical manuals, training circulars, and pamphlets. All the study material is in question/ answer/ flashcard format. Hyperlinks are used in the larger sections to help better facilitate the blocks of information. In addition, to help support some of the question/answers, notes are provided throughout along with Helpful Hints to aid in memory recall. \nDEVICE COMPATIBILITY: If you are having problems with this app, please contact us at bugs@ForceReadiness.com.  This app WILL RUN ON ANY DEVICE the Market allows it to be installed on.  There are many other factors that can affect this app such as available memory, how many apps are running in the background, or even use of task killing apps.  All we ask is that you give us a chance to identify your problem.\nForceReadiness.com is not affiliated with the US Army. We simply support soldiers every way we can.\nkeywords: army promotion board study guide soldier of the month nco of the month sgt morales audi murphy</t>
  </si>
  <si>
    <t>[
  {
    "permission": "Google Play license check",
    "type": "Other"
  }
]</t>
  </si>
  <si>
    <t>{
  "sharedData": [],
  "collectedData": [],
  "securityPractices": [],
  "privacyPolicyUrl": "http://forcereadiness.com/privacy-policy-tos/"
}</t>
  </si>
  <si>
    <t>com.scottgames.sisterlocation</t>
  </si>
  <si>
    <t>https://play.google.com/store/apps/details?id=com.scottgames.sisterlocation&amp;hl=en&amp;gl=us</t>
  </si>
  <si>
    <t>Five Nights at Freddy's: SL</t>
  </si>
  <si>
    <t>NOTE: Remastered version from the PC version. A device with at least 3 GB of RAM is required for this game to run properly.\nWelcome to Circus Baby's Pizza World, where family fun and interactivity go beyond anything you've seen at those *other* pizza places! With cutting-edge animatronic entertainers that will knock your kids' socks off, as well as customized pizza catering, no party is complete without Circus Baby and the gang!\nNow hiring: Late night technician. Must enjoy cramped spaces and be comfortable around active machinery. Not responsible for death or dismemberment.\nNOTE: Interface and audio in English. Subtitles in English, French, German, Dutch, Spanish (Latin America), Italian, Portuguese (Brazil), Russian, Japanese, Chinese (Simplified), Korean.\n#MadeWithFusion</t>
  </si>
  <si>
    <t>com.cosmic_watch.cosmicwatch</t>
  </si>
  <si>
    <t>https://play.google.com/store/apps/details?id=com.cosmic_watch.cosmicwatch&amp;hl=en&amp;gl=us</t>
  </si>
  <si>
    <t>COSMIC WATCH: Time and Space</t>
  </si>
  <si>
    <t>The Cosmic Watch is a 3D planetarium, an AR sky guide and a clock with stunning graphics and visual effects. \nTake an astronaut's flight over planet earth or explore the entire solar system. Point your phone or tablet towards the sky and experience it in augmented reality!! Get to know the constellations, stars, and planets in your sky right now! Travel to the past, present and future and see how time is related to the movements of the solar system.  \nThis powerful educational tool renders stunning graphics of the earth and sky in real time. It's a playful introduction to Astronomy.\nThe Cosmic Watch combines basic principles of astronomy with time measurement to deliver a journey through space and time, while providing real time visualisations of your position in the cosmos. The Cosmic Watch 2.0 calculates important astronomical events so you never miss the next cosmic phenomena.\nThe Cosmic Watch is for people of all ages... for everyone who loves the planet earth and wants to unlock the secrets of the celestial vault. It's a must have for nature lovers and outdoor adventures, amateur astronomers and advanced stargazers, professional astronomers, clock fans, science fiction geeks. \n★ MAIN FEATURES ★\n	•	Unique app containing a 3D celestial sphere for an overview of the whole sky\n	•	Planetarium with star maps, constellations and astronomical events calculator\n	•	Augmented reality for experiencing the sky\n	•	3D interactive astronomical clock and world clock\n	•	Switch between sky, earth and solar system view \n	•	Astronomy notifications \n	•	Geocentric and Heliocentric views of the solar system \n	•	Comprehensive representation of planet retrogrades\n	•	Digital compass\n	•	Many informative layers\nThe Cosmic Watch was created by Celestial Dynamics, a small and enthusiastic team of dreamers, visionaries and profound seekers with the mission to create beautiful and inspiring apps to raise awareness of the earth, sky and the cosmos.\nCosmic Watch has won several app awards including: \n	•	WEBBY AWARD for the Best Educational App 2018\n	•	WIRED and TECHRADAR Best iPhone and iPad apps 2017\n	•	AASL best apps for teaching and learning 2017\nJoin the expansion of the universe and of your knowledge with this app. Experience the world's first and most advanced 3D interactive astronomical clock of the digital age. \nWelcome to COSMIC-WATCH 2.0\nTime is the cosmic rhythm\n* it’s a fully functional app, no in-app purchases, not a live wallpaper, not a widget, not a smart watch app\nFeedback and help: support@cosmic-watch.com\nonline manual: http://cosmic-watch.com/user-guide/</t>
  </si>
  <si>
    <t>[
  {
    "permission": "approximate location (network-based)",
    "type": "Location"
  },
  {
    "permission": "view network connections",
    "type": "Other"
  },
  {
    "permission": "full network access",
    "type": "Other"
  },
  {
    "permission": "run at startup",
    "type": "Other"
  },
  {
    "permission": "control vibration",
    "type": "Other"
  },
  {
    "permission": "Google Play license check",
    "type": "Other"
  }
]</t>
  </si>
  <si>
    <t>{
  "sharedData": [],
  "collectedData": [],
  "securityPractices": [],
  "privacyPolicyUrl": "http://cosmic-watch.com/privacyPolicy"
}</t>
  </si>
  <si>
    <t>http://cosmic-watch.com/privacyPolicy</t>
  </si>
  <si>
    <t>se.filimundus.briorailway</t>
  </si>
  <si>
    <t>https://play.google.com/store/apps/details?id=se.filimundus.briorailway&amp;hl=en&amp;gl=us</t>
  </si>
  <si>
    <t>BRIO World - Railway</t>
  </si>
  <si>
    <t>Build your own BRIO railway!\n \nIn this app you can build your own railway with all the classic parts from the world of BRIO. You can lay down tracks, place stations and figures, combine your own train sets and travel out to solve missions in an amazing train world. \n \nThe app stimulates creative play where kids can create their own world and play freely. When they play in the world and solve missions they receive more elements to build with.\n \nFeatures\n - Build your own railway with an awesome collection of parts\n - Create amazing train sets with more than 50 different train parts\n - Jump into the trains and ride on your own track\n - Help the characters in different missions in the world and collect joy to unlock new elements to build with\n - Load cargo with cranes\n - Feed the animals to make them happy\n - Create up to five different profiles in the app\n \nThe app is suitable for kids between 3 and 10 years old.\nKID SAFETY\nThe safety of kids is very important for us at Filimundus and BRIO. There is no offensive or explicit material in this app, no ads and no IAP (in app purchases).\nAbout FILIMUNDUS\nFilimundus is a swedish gamestudio focused in creating developing games for kids. We want to stimulate learning by giving them challenges where they can create things and then play with it. We believe in giving kids a creative environment where they can develop through open ended play. Visit us at: www.filimundus.se\nAbout BRIO\nFor over a century, our driving force has been to spread joy among children around the world. We want to create happy childhood memories where the imagination is allowed to flow freely. BRIO is a Swedish toy brand that creates innovative, high-quality and well-designed wooden toys that give children a safe and fun play experience. The company was founded in 1884 and is represented in over 30 countries. For more information, please visit www.brio.net.</t>
  </si>
  <si>
    <t>[{"name":"Simulation","id":"GAME_SIMULATION"},{"name":"Vehicle","id":null},{"name":"Train","id":null},{"name":"Casual","id":"GAME_CASUAL"},{"name":"Stylized","id":null}]</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</si>
  <si>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"http://www.filimundus.com/privacypolicy"
}</t>
  </si>
  <si>
    <t>http://www.filimundus.com/privacypolicy</t>
  </si>
  <si>
    <t>com.candyrufusgames.survivalcraft2</t>
  </si>
  <si>
    <t>https://play.google.com/store/apps/details?id=com.candyrufusgames.survivalcraft2&amp;hl=en&amp;gl=us</t>
  </si>
  <si>
    <t>Survivalcraft 2</t>
  </si>
  <si>
    <t>What's new in the 2.3 update:\n- Compressed terrain file format, up to 100x size reduction of world files\n- Added cairns which drop experience and diamonds when mined\n- Motion detector detects moving blocks, pickables, projectiles\n- Added easier Survival mode which is the new default\n- Added pigeons\n- Added sparrows\n- Optimizations to reduce stuttering due to GC pressure\n- Using 3D-extruded blocks when flat items held in hand\n- Crouching allows player to crawl into 1-block-high spaces\n- Switch and button blocks are editable (adjust generated voltage)\n- Proper font kerning for nicer looking text\n- Increased amount of gunpowder, bullets and bombs that get crafted\n... and many more: full list of changes on our website\nYou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Play with up to 3 friends using split screen. Possibilities are infinite in this long-running sandbox survival and construction game series.\n \nEnjoy!</t>
  </si>
  <si>
    <t>[{"name":"Simulation","id":"GAME_SIMULATION"},{"name":"Sandbox","id":null},{"name":"Casual","id":"GAME_CASUAL"},{"name":"Single player","id":null},{"name":"Stylized","id":null},{"name":"Pixelated","id":null},{"name":"Offline","id":null}]</t>
  </si>
  <si>
    <t>{
  "sharedData": [],
  "collectedData": [],
  "securityPractices": [
    {
      "practice": "Data isn’t encrypted",
      "description": "Your data isn’t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"https://kaalus.wordpress.com/survivalcraft-privacy-policy/"
}</t>
  </si>
  <si>
    <t>https://kaalus.wordpress.com/survivalcraft-privacy-policy/</t>
  </si>
  <si>
    <t>com.education.android.h.intelligence</t>
  </si>
  <si>
    <t>https://play.google.com/store/apps/details?id=com.education.android.h.intelligence&amp;hl=en&amp;gl=us</t>
  </si>
  <si>
    <t>Gauth: AI Study Companion</t>
  </si>
  <si>
    <t>Powered by AI, Gauth is a convenient homework helper with high accuracy. Snap a photo and watch as our AI solves your complex problems in Math, Chemistry and more. With a wide network of live experts, Gauth also provides professional assistance anytime, anywhere. Try Gauth for all your homework needs!\nKey Features:\n► ACCURATE ANSWERS, STEP-BY-STEP\nCompared to other homework helpers, Gauth is faster and more accurate at solving homework problems, especially with the support of Gauth AI Pro. Problems could be solved quickly within a few seconds, and all answers are accompanied by animated instructions and detailed explanations.\n► MASTER ALL SUBJECTS, ALL GRADES\nNot only Math questions, Gauth could now solve all different levels of problems in Physics, Chemistry, Biology and more. \n► REAL EXPERTS READY TO HELP 24/7\nAs a strong and resourceful homework solver, we have professional experts and dedicated experts ready to help you 24/7 with multiple subjects, including Math, Physics, Chemistry, and Biology. All experts are available to solve your problems anytime and anywhere, offering clear step-by-step explanations. With Gauth, you can easily understand and master different subjects.\n► EASY TO USE, HOMEWORK IS COOL\nSimply take a photo of your problem, and Gauth will recognize it and crop your question automatically. After uploading, our experts will provide solutions in a few seconds with well-formatted answers and explanations. With Gauth, we hope you can find homework is also fun and easy to understand!\n► SUBJECTS COVERED\n- Math\n- Biology\n- Physics\n- Chemistry\n- Others\n► MATH TOPICS COVERED\n- Math Word problems\n- Algebra (Real Number; Arithmetic; Set theory; Expression; Logarithm; Complex Number)\n- Function (Linear; Quadratic; Polynomial; Exponential; Rational; Logarithmic; Inverse Function)\n- Geometry (Plane &amp; Solid Geometry; Algebra &amp; lines; Lines &amp; Planes in Space; Transformation)\n- Trigonometry (Trigonometric Ratios; Law of Sines; Law of Cosines; Reciprocal Properties)\n- Calculus (Derivatives; Integrals; Limits; the Tangent/Area Math problem)\n- Statistics and Data Analysis (Probability; Data Representation; Poisson/Normal Distribution)\n- Matrix (Matrix Algebra; System of Linear Equations &amp; Matrices)\n- Logic (Reasoning &amp; Proof)\n► Want to level up your learning? With Gauth Plus, you will get:\n- Unlimited Answers &amp; Explanations In Question Bank\n- Get Help From Advanced Experts\n- Priority In Solving During Peak Time\n- Ads Free\n- Discounts For All Purchases\nTerms of Service https://h5.gauthmath.com/terms\nPrivacy Policy https://h5.gauthmath.com/policy</t>
  </si>
  <si>
    <t>[
  {
    "permission": "read calendar events plus confidential information",
    "type": "Calendar"
  },
  {
    "permission": "add or modify calendar events and send email to guests without owners' knowledge",
    "type": "Calendar"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"connect and disconnect from Wi-Fi",
    "type": "Other"
  },
  {
    "permission": "full network access",
    "type": "Other"
  },
  {
    "permission": "run at startup",
    "type": "Other"
  },
  {
    "permission": "draw over other apps",
    "type": "Other"
  },
  {
    "permission": "control vibration",
    "type": "Other"
  },
  {
    "permission": "prevent device from sleeping",
    "type": "Other"
  },
  {
    "permission": "install shortcuts",
    "type": "Other"
  },
  {
    "permission": "uninstall shortcuts",
    "type": "Other"
  }
]</t>
  </si>
  <si>
    <t>{
  "sharedData": [
    {
      "data": "Other user-generated content",
      "optional": false,
      "purpose": "App functionality",
      "type": "App activity"
    }
  ],
  "collectedData": [
    {
      "data": "App interactions",
      "optional": false,
      "purpose": "Analytics",
      "type": "App activity"
    },
    {
      "data": "Device or other IDs",
      "optional": false,
      "purpose": "App functionality, Analytics, Advertising or marketing",
      "type": "Device or other IDs"
    },
    {
      "data": "Email address",
      "optional": true,
      "purpose": "App functionality,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"http://www.gauthmath.com/policy"
}</t>
  </si>
  <si>
    <t>http://www.gauthmath.com/policy</t>
  </si>
  <si>
    <t>com.mcolotto.magicresearchfull</t>
  </si>
  <si>
    <t>https://play.google.com/store/apps/details?id=com.mcolotto.magicresearchfull&amp;hl=en&amp;gl=us</t>
  </si>
  <si>
    <t>Magic Research</t>
  </si>
  <si>
    <t>In Magic Research, you are the headmaster of a newly-created institution of Magic with one goal: to learn as much as possible about this power and get enough fame to be able to compete, and win, the prestigious competition of schools: the Tournament of Magic. But what will you discover along the way?\n* Cast over a hundred different spells with various effects\n* Research magic in various magical schools to discover new, surprising ways to use this power\n* Accumulate resources and build the school campus\n* Manage a team of researchers and apprentices to lead your school to fame\n* Discover tons of hidden new features - when will you unlock the next one?\n* Find over five dozen secret storylines with permanent, game-altering effects\n* Restart the game and make faster progress each time with retirement bonuses\n* Over 40 hours of addictive gameplay!\n* Optimized both for phones and tablet devices\nThis is the full, complete game. You can transfer save data from the demo by using the Export / Import Save feature available in both the demo and in the full game.</t>
  </si>
  <si>
    <t>[{"name":"Simulation","id":"GAME_SIMULATION"},{"name":"Idle","id":null},{"name":"Casual","id":"GAME_CASUAL"},{"name":"Single player","id":null},{"name":"Stylized","id":null}]</t>
  </si>
  <si>
    <t>{
  "sharedData": [],
  "collectedData": [],
  "securityPractices": [],
  "privacyPolicyUrl": "https://mcolotto.github.io/magic-research-demo/privacy-policy"
}</t>
  </si>
  <si>
    <t>https://mcolotto.github.io/magic-research-demo/privacy-policy</t>
  </si>
  <si>
    <t>com.atari.mobile.rctclassic</t>
  </si>
  <si>
    <t>https://play.google.com/store/apps/details?id=com.atari.mobile.rctclassic&amp;hl=en&amp;gl=us</t>
  </si>
  <si>
    <t>RollerCoaster Tycoon® Classic</t>
  </si>
  <si>
    <t>RollerCoaster Tycoon® Classic is a new RCT experience, combining the best features from two of the most successful and beloved RCT games in the series’ history – RollerCoaster Tycoon® and RollerCoaster Tycoon® 2.  Create and run amazing parks complete with the most outrageous rides imaginable.  RCT Classic includes a mixture of authentic playability, depth of gameplay and unique graphical style of Chris Sawyer’s original best-selling RollerCoaster Tycoon® PC Games, now enhanced for handheld devices.  Packed with content, players can enjoy designing and building roller coasters and rides, landscaping parks and managing the staff and finances to keep their guests happy and the money flowing in.  Can you become the next RollerCoaster Tycoon? \nPLEASE NOTE: Additional content for RollerCoaster Tycoon Classic is available via In-App Purchase, specifically the three expansion packs: Wacky Worlds, Time Twister and Toolkit. The expansion packs are the ONLY content that require an In-App Purchase and In-App Purchases are not used anywhere else in the game.\nKey Features:\n•	The Original RollerCoaster Sim: Experience all the fun from the original RollerCoaster Tycoon® and RollerCoaster Tycoon® 2 games, with a new app that combines the best elements of both classic titles.\n•	Coaster Construction: Create incredible roller coasters – Quickly build a pre-made design or use the intuitive piece-by-piece building tools to design and theme your own unique rides.\n•	Park Designer: Keep your guests happy by building gentle or wild rides, food and drink stalls, water rides, and even transport rides to take them around the park; Customize your park by building scenery, fine-tuning the landscape, and routing the footpaths.\n•	Park Management: Run your park’s marketing and finances to make a profit while attracting more guests; Organize your staff to keep the park running well and looking its best.\n•	Exciting Environments: Build the ultimate theme park in a variety of challenging environments, from the tranquility of Forest Frontiers to the bustling commerce of Megaworld Park.\n•	Park Scenarios: Progress through 95 classic park scenarios from RollerCoaster Tycoon® and RollerCoaster Tycoon® 2.\n•	Authentic Gameplay: Classic-style characterful isometric graphics and original amusement park music and sound effects.\n•	Packed with Content: Includes hundreds of types of roller coasters and rides, and dozens of different shops, stalls, and facilities.\nAdditional Content Available with In-App Purchases: \n1) Wacky Worlds Expansion Pack: \nFind your passport and pack your bags!  Wacky Worlds takes players on the ultimate trip around the globe in 17 new park scenarios!  Includes exotic rides, profitable concessions and the most famous landmarks known to man including the Eiffel Tower, Big Ben, Statue of Liberty, Great Wall of China and more!  Each location is packed with opportunities for success, fun and unique challenges.\n2) Time Twister Expansion Pack:\nTravel through time with 14 new park scenarios based on historical and fantasy time-themes and build a park that is truly a blast from the past (or future if you like).  Play in a Prehistoric amusement park decorated with huge animated T-Rex’s and coasters such as the Raptor Ride, or choose from Mythological times, the Dark Ages, the Rock &amp; Roll crazed ‘50s, the Future or the Roaring Twenties.\n3) Toolkit:\nPark Scenario Editor:  Design and build your own amazing parks – Make them as easy or as challenging as you want, using your choice of scenery and rides!  Includes a number of Six Flags parks to get you started.\nRide Designer:  Build, test, fine-tune and theme your own awesome roller coaster designs in the Ride Designer before saving them for use while playing!\nImport and Export:  Share your saved parks, park scenarios and ride designs with friends, and try out their creations too!  (Includes the ability to import most saved parks and scenarios created with the original RollerCoaster Tycoon 2 PC game).</t>
  </si>
  <si>
    <t>[{"name":"Simulation","id":"GAME_SIMULATION"},{"name":"Management","id":null},{"name":"Tycoon","id":null},{"name":"Casual","id":"GAME_CASUAL"},{"name":"Stylized","id":null},{"name":"Pixelated","id":null}]</t>
  </si>
  <si>
    <t>{
  "sharedData": [
    {
      "data": "App interactions",
      "optional": false,
      "purpose": "App functionality",
      "type": "App activity"
    },
    {
      "data": "Device or other IDs",
      "optional": false,
      "purpose": "App functionality",
      "type": "Device or other IDs"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"http://atari.com/privacy-policy"
}</t>
  </si>
  <si>
    <t>http://atari.com/privacy-policy</t>
  </si>
  <si>
    <t>com.pazugames.avatarworld</t>
  </si>
  <si>
    <t>https://play.google.com/store/apps/details?id=com.pazugames.avatarworld&amp;hl=en&amp;gl=us</t>
  </si>
  <si>
    <t>Avatar World ®</t>
  </si>
  <si>
    <t>Welcome to Avatar World, the most innovative role-playing game of 2023.\nExplore and experience a fun and super cute world, full of incredible locations, towns, cities and characters, with endless items and avatars to interact with.\n(We are soooooooo excited to create this special game for you, the players! thank you for choosing us, and we look forward to communicate with you and build the things that you want!)\nCustomize avatars and build your dream home in a bustling city. With an amazing options of customization, you can create avatar with unique outfits, hairstyles, and accessories. You can also design their homes to suit their needs and lifestyle, adding features such as home offices, gyms, and music rooms. Exploring different towns and discovering new characters and exciting events adds to the fun of this engaging experience.\nExplore the city and embark on epic quests and explore the vast and immersive world with friends and family. With fascinating storylines and challenging tasks.\nDiscover hidden treasures, encounter mysterious creatures, and unlock new abilities. the adventure never ends in Avatar World.\nThe game's engaging stories and fun gameplay teach players important life skills create, explore, imagine, design and more. Through the process of creating avatars, building homes, and completing quests, players develop their creativity and problem-solving skills. By learning those skills in an entertaining and immersive environment, players can apply what they have learned in their real lives.\nAvatar World is brought to you by Pazu Games Ltd, the publisher of popular kids games like Girls Hair Salon, Girls Makeup Salon, Animal Doctor and others, that are trusted by millions of parents worldwide.\nPazu games for kids are designed especially for children. It offers fun educational games for girls and boys to enjoy and experience.\nWe invite you to try out Pazu games for kids and toddlers for free and discover a wonderful brand for kids games, with a variety of educational and learning games for girls and boys. Our games offer a variety of game mechanics adapted to the kids’ age and capabilities.\nThis game is included in the Pazu subscription which offers all of Pazu’s games with full game versions, no ads, a child-friendly interface, and up to 3 devices.\nThe subscription is auto-renewable, with full access to multiple gaming apps, therefore:\nAt the time of purchase confirmation, the payment will be deducted from the iTunes Account.\nSubscription automatically renews unless auto-renew is turned off at least 24-hours before the end of the ongoing period.\nAccount will be charged for renewal within 24-hours prior to the end of the current period, and identify the cost of the renewal.\nSubscriptions may be managed by the user and auto-renewal may be turned off by going to the user's Account Settings after purchase.\nAny unused portion of a free trial period, if offered, will be forfeited when the user purchases a subscription to that publication, where applicable.\nTerms of Use:\nhttps://www.pazugames.com/terms-of-use\nPrivacy Policy:\nhttps://www.pazugames.com/privacy-policy\nAll rights are reserved Pazu ® Games Ltd. The use of the games or the content presented therein, apart from the usual use of Pazu ® Games, is not authorized, without express written permission from Pazu ® Games.</t>
  </si>
  <si>
    <t>[{"name":"Role Playing","id":"GAME_ROLE_PLAYING"},{"name":"Single player","id":null},{"name":"Stylized","id":null},{"name":"Offline","id":null}]</t>
  </si>
  <si>
    <t>[
  {
    "permission": "full network access",
    "type": "Other"
  },
  {
    "permission": "Google Play license check",
    "type": "Other"
  },
  {
    "permission": "read Google service configuration",
    "type": "Other"
  }
]</t>
  </si>
  <si>
    <t>{
  "sharedData": [],
  "collectedData": [
    {
      "data": "Device or other IDs",
      "optional": false,
      "purpose": "App functionality, Analytics, Developer communications, Fraud prevention, security, and compliance, Personalization, Account management",
      "type": "Device or other IDs"
    },
    {
      "data": "Email address",
      "optional": false,
      "purpose": "App functionality, Developer communications, Fraud prevention, security, and compliance, Personalization, Account management",
      "type": "Personal info"
    },
    {
      "data": "User IDs",
      "optional": false,
      "purpose": "App functionality, Analytics, Developer communications, Fraud prevention, security, and compliance, Personalization, Account management",
      "type": "Personal info"
    },
    {
      "data": "Crash logs",
      "optional": false,
      "purpose": "App functionality, Analytics, Developer communications, Fraud prevention, security, and compliance, Personalization, Account management",
      "type": "App info and performance"
    },
    {
      "data": "Diagnostics",
      "optional": false,
      "purpose": "App functionality, Analytics, Developer communications, Fraud prevention, security, and compliance, Personalization, Account management",
      "type": "App info and performance"
    },
    {
      "data": "Other app performance data",
      "optional": false,
      "purpose": "App functionality, Analytics, Developer communications, Fraud prevention, security, and compliance, Personalization, Account management",
      "type": "App info and performance"
    },
    {
      "data": "Purchase history",
      "optional": false,
      "purpose": "App functionality, Analytics, Developer communications, Fraud prevention, security, and compliance, Personalization, Account management",
      "type": "Financial info"
    },
    {
      "data": "App interactions",
      "optional": false,
      "purpose": "App functionality, Analytics, Developer communications, Fraud prevention, security, and compliance, Personalization, Account management",
      "type": "App activity"
    },
    {
      "data": "Installed apps",
      "optional": false,
      "purpose": "App functionality, Analytics, Developer communications, Fraud prevention, security, and compliance, Personalization, Account management",
      "type": "App activity"
    },
    {
      "data": "Other actions",
      "optional": false,
      "purpose": "App functionality, Analytics, Developer communications, Fraud prevention, security, and compliance, Personalization, Account management",
      "type": "App activity"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"https://www.pazugames.com/privacy-policy/"
}</t>
  </si>
  <si>
    <t>https://www.pazugames.com/privacy-policy/</t>
  </si>
  <si>
    <t>com.sesameworkshop.alphabetkitchen.play</t>
  </si>
  <si>
    <t>https://play.google.com/store/apps/details?id=com.sesameworkshop.alphabetkitchen.play&amp;hl=en&amp;gl=us</t>
  </si>
  <si>
    <t>Sesame Street Alphabet Kitchen</t>
  </si>
  <si>
    <t>This is a lite version of Sesame Street Alphabet Kitchen. To unlock all available content and features, you can download a one-time in-app purchase for $2.99 from this lite version.\nThis is a vocabulary-building app, which will help your child practice early literacy skills by blending letter sounds to create words in Cookie Monster’s alphabet kitchen! \nSesame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‘bake’ 3- and 4-letter words into delicious cookies. And the fun doesn’t stop there! Your child can color the cookies, take pictures with their creations, ‘eat’ them, or share them with Cookie Monster and Elmo!\nFEATURES\n-Cut and decorate vowel cookies with colorful frostings, icings, whipped cream, sprinkles, fruits, and silly facial features!\n-Create more than 90 words to build vocabulary and literacy skills.  \n-Learn letter names and sounds.\n-Over 350 word cookie variations!  \n-Take pictures with Cookie Monster, Elmo, and your cookies.\n-‘Eat’ the cookies or share them with Cookie Monster and Elmo!\n \nLEARN ABOUT\n-Letter identification \n-Letter sounds \n-Word blending\n-Vocabulary building\n-Sharing\n \nABOUT US\nSesame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www.sesameworkshop.org.\nPRIVACY POLICY\nThe Privacy Policy can be found here: http://www.sesameworkshop.org/privacy-policy/\nCONTACT US\nYour input is very important to us. If you have any questions, comments, or need help, please contact us at: sesameworkshopapps@sesame.org</t>
  </si>
  <si>
    <t>[{"name":"Educational","id":"GAME_EDUCATIONAL"},{"name":"Language","id":null},{"name":"Casual","id":"GAME_CASUAL"},{"name":"Single player","id":null},{"name":"Stylized","id":null},{"name":"Cartoon","id":null},{"name":"Offline","id":null}]</t>
  </si>
  <si>
    <t>[
  {
    "permission": "take pictures and videos",
    "type": "Camera"
  },
  {
    "permission": "view network connections",
    "type": "Other"
  },
  {
    "permission": "full network access",
    "type": "Other"
  },
  {
    "permission": "prevent device from sleeping",
    "type": "Other"
  },
  {
    "permission": "Google Play license check",
    "type": "Other"
  }
]</t>
  </si>
  <si>
    <t>{
  "sharedData": [],
  "collectedData": [
    {
      "data": "Approximate location",
      "optional": false,
      "purpose": "Analytics",
      "type": "Location"
    },
    {
      "data": "App interactions",
      "optional": false,
      "purpose": "Analytics",
      "type": "App activity"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"http://www.sesameworkshop.org/privacy-policy/"
}</t>
  </si>
  <si>
    <t>http://www.sesameworkshop.org/privacy-policy/</t>
  </si>
  <si>
    <t>com.topco.toptoonglobal.iap</t>
  </si>
  <si>
    <t>https://play.google.com/store/apps/details?id=com.topco.toptoonglobal.iap&amp;hl=en&amp;gl=us</t>
  </si>
  <si>
    <t>DayComics</t>
  </si>
  <si>
    <t>Discover Day Comics originals in high definition at our Day Comics app!\n▶New updates everyday\n▶Exclusives only available at Day Comics\n▶Genres across Fantasy, Romance to Action and more!\n▶Deals and promos you don't want to miss!\nMeet Day Comics anywhere, everywhere at the palm of your hand\n* Purchased items can be refunded within 7days through Google Play.  \n* Customer Support:  cs@daycomics.com</t>
  </si>
  <si>
    <t>[
  {
    "permission": "view network connections",
    "type": "Other"
  },
  {
    "permission": "full network access",
    "type": "Other"
  },
  {
    "permission": "reorder running apps",
    "type": "Other"
  },
  {
    "permission": "prevent device from sleeping",
    "type": "Other"
  }
]</t>
  </si>
  <si>
    <t>{
  "sharedData": [],
  "collectedData": [
    {
      "data": "Crash logs",
      "optional": false,
      "purpose": "App functionality",
      "type": "App info and performance"
    },
    {
      "data": "Diagnostics",
      "optional": false,
      "purpose": "App functionality",
      "type": "App info and performance"
    },
    {
      "data": "Other app performance data",
      "optional": false,
      "purpose": "App functionality",
      "type": "App info and performance"
    },
    {
      "data": "Email address",
      "optional": true,
      "purpose": "App functionality, Account management",
      "type": "Personal info"
    },
    {
      "data": "User IDs",
      "optional": true,
      "purpose": "App functionality, Account management",
      "type": "Personal info"
    },
    {
      "data": "App interactions",
      "optional": false,
      "purpose": "App functionality",
      "type": "App activity"
    },
    {
      "data": "Web browsing history",
      "optional": false,
      "purpose": "App functionality, Analytics",
      "type": "Web browsing"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"https://toptoonplus.com/privacy"
}</t>
  </si>
  <si>
    <t>https://toptoonplus.com/privacy</t>
  </si>
  <si>
    <t>com.nhn.android.webtoon</t>
  </si>
  <si>
    <t>https://play.google.com/store/apps/details?id=com.nhn.android.webtoon&amp;hl=en&amp;gl=us</t>
  </si>
  <si>
    <t>네이버 웹툰 - Naver Webtoon</t>
  </si>
  <si>
    <t>Check out new webtoons everyday on NAVER Webtoons! \nAll webtoons are sorted by popularity, view count or update so you can easily find the one you're looking for.\nUse your reading history under the menus to continue reading from the last page you read, or '48-Hour Temporary Save' to enjoy webtoons offline. You can also use 'Notifications' to get notified as soon as your favorite webtoons are updated.\nIf you have any questions or problems while using the app, please feel free to leave your inquiry on NAVER Webtoons Customer Center ( http://me2.do/FIvD1Tli ) or Settings &gt; NAVER Webtoons Customer Center on your app.</t>
  </si>
  <si>
    <t>[
  {
    "permission": "add or remove accounts",
    "type": "Identity"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"create accounts and set passwords",
    "type": "Other"
  },
  {
    "permission": "change network connectivity",
    "type": "Other"
  },
  {
    "permission": "full network access",
    "type": "Other"
  },
  {
    "permission": "run at startup",
    "type": "Other"
  },
  {
    "permission": "reorder running apps",
    "type": "Other"
  },
  {
    "permission": "use accounts on the device",
    "type": "Other"
  },
  {
    "permission": "control vibration",
    "type": "Other"
  },
  {
    "permission": "prevent device from sleeping",
    "type": "Other"
  }
]</t>
  </si>
  <si>
    <t>{
  "sharedData": [
    {
      "data": "Purchase history",
      "optional": false,
      "purpose": "App functionality, Analytics, Advertising or marketing, Fraud prevention, security, and compliance, Personalization",
      "type": "Financial info"
    },
    {
      "data": "Photos",
      "optional": false,
      "purpose": "App functionality",
      "type": "Photos and videos"
    },
    {
      "data": "Videos",
      "optional": false,
      "purpose": "App functionality",
      "type": "Photos and videos"
    },
    {
      "data": "App interactions",
      "optional": false,
      "purpose": "App functionality, Analytics, Advertising or marketing, Fraud prevention, security, and compliance, Personalization",
      "type": "App activity"
    },
    {
      "data": "Other user-generated content",
      "optional": false,
      "purpose": "App functionality, Fraud prevention, security, and compliance",
      "type": "App activity"
    },
    {
      "data": "Other actions",
      "optional": false,
      "purpose": "App functionality, Analytics, Advertising or marketing, Fraud prevention, security, and compliance, Personalization",
      "type": "App activity"
    },
    {
      "data": "User IDs",
      "optional": false,
      "purpose": "App functionality, Analytics, Advertising or marketing, Fraud prevention, security, and compliance, Personalization",
      "type": "Personal info"
    },
    {
      "data": "Other info",
      "optional": false,
      "purpose": "App functionality, Analytics, Advertising or marketing, Fraud prevention, security, and compliance, Personalization",
      "type": "Personal info"
    },
    {
      "data": "Device or other IDs",
      "optional": false,
      "purpose": "App functionality, Analytics, Advertising or marketing",
      "type": "Device or other IDs"
    }
  ],
  "collectedData": [
    {
      "data": "Purchase history",
      "optional": false,
      "purpose": "App functionality, Analytics, Advertising or marketing, Fraud prevention, security, and compliance, Personalization",
      "type": "Financial info"
    },
    {
      "data": "Photos",
      "optional": true,
      "purpose": "App functionality",
      "type": "Photos and videos"
    },
    {
      "data": "Videos",
      "optional": true,
      "purpose": "App functionality",
      "type": "Photos and videos"
    },
    {
      "data": "Crash logs",
      "optional": false,
      "purpose": "Analytics",
      "type": "App info and performance"
    },
    {
      "data": "Diagnostics",
      "optional": false,
      "purpose": "Analytics",
      "type": "App info and performance"
    },
    {
      "data": "Other app performance data",
      "optional": false,
      "purpose": "App functionality, Analytics",
      "type": "App info and performance"
    },
    {
      "data": "App interactions",
      "optional": false,
      "purpose": "Analytics, Advertising or marketing, Personalization",
      "type": "App activity"
    },
    {
      "data": "Other user-generated content",
      "optional": true,
      "purpose": "App functionality, Fraud prevention, security, and compliance",
      "type": "App activity"
    },
    {
      "data": "Other actions",
      "optional": false,
      "purpose": "App functionality, Analytics, Advertising or marketing, Fraud prevention, security, and compliance, Personalization",
      "type": "App activity"
    },
    {
      "data": "Email address",
      "optional": false,
      "purpose": "Account management",
      "type": "Personal info"
    },
    {
      "data": "User IDs",
      "optional": false,
      "purpose": "App functionality, Analytics, Advertising or marketing, Fraud prevention, security, and compliance, Personalization, Account management",
      "type": "Personal info"
    },
    {
      "data": "Phone number",
      "optional": false,
      "purpose": "Fraud prevention, security, and compliance, Account management",
      "type": "Personal info"
    },
    {
      "data": "Other info",
      "optional": false,
      "purpose": "App functionality, Analytics, Advertising or marketing, Fraud prevention, security, and compliance, Personalization, Account management",
      "type": "Personal info"
    },
    {
      "data": "Device or other IDs",
      "optional": false,
      "purpose": "App functionality, Analytics, Advertising or marketing, Fraud prevention, security, and compliance",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"https://member.webtoon.naver.com/policies/privacy/"
}</t>
  </si>
  <si>
    <t>https://member.webtoon.naver.com/policies/privacy/</t>
  </si>
  <si>
    <t>com.bowengames.pullingusa2</t>
  </si>
  <si>
    <t>https://play.google.com/store/apps/details?id=com.bowengames.pullingusa2&amp;hl=en&amp;gl=us</t>
  </si>
  <si>
    <t>Pulling USA 2</t>
  </si>
  <si>
    <t>Take control of your modified truck or tractor in the world's heaviest motorsport competition!\nPulling USA 2 gives you the experience of truck and tractor pulling anywhere you go with multiple classes and vehicles. Upgrade your vehicle's engine, supercharger/turbocharger, fuel system and more with the easy to use garage system. Compete across multiple tracks and arenas with different track and weather setups.\nAdjust the weights and tire pressure to accommodate the range of track conditions before controlling the throttle and clutch to get your arena shaking machine down the track. Build your RPM, engine temp and boost so you can take off with realistic dirt and smoke effects!\nEnjoy a multitude of camera angles and tilt your device to steer in-bounds. Watch out for blown engines!\nStart your career with either a Work Stock truck or Super Farm tractor as you earn points and cash to unlock more vehicles and tracks.\nChallenge your friends to beat your pull score with a challenge and ranking system.\nFeatures include:\n-	Realistic trucks and tractors with multiple engine types\n-	Setup weights and tire pressure depending on track conditions\n-	Change your graphic quality to match device and best visuals\n-	Easy to use upgrade system\n-	Challenge system \n-	Multiple vehicles and classes\n-	Multitude of cameras to expand your gameplay\n-	Multiple track/arena types\n-	Tilt steering</t>
  </si>
  <si>
    <t>[{"name":"Simulation","id":"GAME_SIMULATION"},{"name":"Vehicle","id":null},{"name":"Truck sim","id":null},{"name":"Single player","id":null},{"name":"Stylized","id":null},{"name":"Offline","id":null}]</t>
  </si>
  <si>
    <t>[
  {
    "permission": "retrieve running apps",
    "type": "Device &amp; app history"
  },
  {
    "permission": "find accounts on the device",
    "type": "Identity"
  },
  {
    "permission": "find accounts on the device",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"view network connections",
    "type": "Other"
  },
  {
    "permission": "full network access",
    "type": "Other"
  }
]</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</si>
  <si>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"http://www.bowengames.com/privacy.html"
}</t>
  </si>
  <si>
    <t>http://www.bowengames.com/privacy.html</t>
  </si>
  <si>
    <t>no.mobitroll.kahoot.android</t>
  </si>
  <si>
    <t>https://play.google.com/store/apps/details?id=no.mobitroll.kahoot.android&amp;hl=en&amp;gl=us</t>
  </si>
  <si>
    <t>Kahoot! Play &amp; Create Quizzes</t>
  </si>
  <si>
    <t>Play engaging quiz-based games (kahoots) at school, at home and at work, create your own kahoots and learn something new! Kahoot! brings the magic of learning for students, teachers, office superheroes, trivia fans and lifelong learners. \nHere’s what you can do with the Kahoot! app, now available in English, Spanish, French, German, Italian, Brazilian Portuguese and Norwegian:\nStudents\n- Study with unlimited free flashcards and other smart study modes\n- Join kahoots hosted live - in class or virtually - and use the app to submit answers\n- Complete self-paced challenges\n- Study at home or on the go with flashcards and other study modes\n- Compete with friends in study leagues\n- Challenge your friends with kahoots you found or created\n- Create your own kahoots and add images or videos\n- Host kahoots live for family and friends directly from your mobile device\nFamilies and friends\n- Find a kahoot on any topic, fit for any age\n- Host a kahoot live by casting your screen to a big screen or screen share via video conferencing apps\n- Engage your kids with studying at home\n- Send a Kahoot! challenge to family members or friends\n- Create your own kahoots and add different question types and image effects \nTeachers\n- Search among millions of ready-to-play kahoots on any topic\n- Create or edit your own kahoots in minutes\n- Combine different question types to increase engagement \n- Host kahoots live in class or virtually for distance learning\n- Assign student-paced challenges for content review\n- Assess learning outcomes with reports\nCompany employees\n- Create kahoots for e-learning, presentations, events and other occasions\n- Encourage audience participation with polls and word cloud questions\n- Host Kahoot! live in person or in a virtual meeting\n- Assign self-paced challenges, for example, for e-learning \n- Assess progress and results with reports\nPremium features:\nKahoot!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subscription.\n \nTo create and host kahoots in a work context, as well as get access to additional features, business users will need a paid subscription.</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</si>
  <si>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t>
  </si>
  <si>
    <t>{
  "sharedData": [],
  "collectedData": [
    {
      "data": "Device or other IDs",
      "optional": false,
      "purpose": "Analytics",
      "type": "Device or other IDs"
    },
    {
      "data": "Crash logs",
      "optional": false,
      "purpose": "Analytics",
      "type": "App info and performance"
    },
    {
      "data": "Diagnostics",
      "optional": false,
      "purpose": "Analytics",
      "type": "App info and performance"
    },
    {
      "data": "Photos",
      "optional": true,
      "purpose": "App functionality",
      "type": "Photos and videos"
    },
    {
      "data": "Name",
      "optional": true,
      "purpose": "Personalization, Account management",
      "type": "Personal info"
    },
    {
      "data": "Email address",
      "optional": true,
      "purpose": "Account management",
      "type": "Personal info"
    },
    {
      "data": "User IDs",
      "optional": false,
      "purpose": "Analytics",
      "type": "Personal info"
    },
    {
      "data": "Other info",
      "optional": false,
      "purpose": "App functionality, Analytics, Personalization, Account management",
      "type": "Personal info"
    },
    {
      "data": "App interactions",
      "optional": false,
      "purpose": "Analytics",
      "type": "App activity"
    },
    {
      "data": "Other user-generated content",
      "optional": false,
      "purpose": "Analytics",
      "type": "App activity"
    },
    {
      "data": "Other actions",
      "optional": false,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"https://kahoot.com/privacy-policy"
}</t>
  </si>
  <si>
    <t>https://kahoot.com/privacy-policy</t>
  </si>
  <si>
    <t>com.rvappstudios.abc_kids_toddler_tracing_phonics</t>
  </si>
  <si>
    <t>https://play.google.com/store/apps/details?id=com.rvappstudios.abc_kids_toddler_tracing_phonics&amp;hl=en&amp;gl=us</t>
  </si>
  <si>
    <t>Looking for a fun, free, and simple educational app to help your toddler learn phonics and trace letters of the alphabet? Look no further than ABC Kids.\nABC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games!\nABC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learning.\nBest of all, ABC Kids is full-featured and free from in-app purchases and third party advertisements. Toddlers and adults can enjoy learning together without interruption.\nFeatures:\n- A colorful early education app that helps children learn the English alphabet.\n- Includes ABC tracing games, phonics pairing, letter matching, and more.\n- Uppercase and lowercase letters to trace, listen to, and match.\n- Smart interface helps kids focus on phonics and letters without accidentally exiting the game.\n- No third party ads, no in-app purchases, no tricks. Just pure educational fun!\nNote to Parents:\nWhen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it!\n- Best wishes from the parents at RV AppStudios</t>
  </si>
  <si>
    <t>com.goperceptron.superteacher</t>
  </si>
  <si>
    <t>https://play.google.com/store/apps/details?id=com.goperceptron.superteacher&amp;hl=en&amp;gl=us</t>
  </si>
  <si>
    <t>Super Teacher</t>
  </si>
  <si>
    <t>Get unlimited tutoring for ages 3–8. Over 100,000 parents have given their families a leg up with Super Teacher. The first lesson in every subject is free.\nYou can unlock the full version, including all the lessons, for $4.17/month with an annual subscription, or $10/month with the monthly plan.\nWith Super Teacher, your family can get private lessons in any subject including \n📌 Reading\n📌 Math\n📌 Science\n📌 Art\n📌 Poetry\n📌 Social-emotional skills\n📌 Geography\n📌 …and more!\nPopular READING courses include\n📖 Letter sounds\n📖 Learn to Write Letters\n📖 Learn to Write Numbers\n📖 Learn to Read\n     - 3-letter words\n     - Blended sounds\n     - Silent E\n     - Verbs &amp; adjective\n     - …and many more\n📖 Reading Comprehension\n📖 Introduction to Poetry\n📖 Greek Mythology\nPopular MATH courses include\n�� Number Sense 1–100\n📐 Lean to Add\n📐 Learn to Subtract\n📐 Learn to Multiple\n📐 Learn to Divide\n📐 Intro to Fractions\n📐 Estimation &amp; Rounding\n📐 Word Problems\n📐 Adding 2-digit numbers\n📐 Number Lines\n📐 Clocks &amp; Telling Time\nOther popular courses include\n🔍 Natural Habitats (science)\n🔍 Simple Machines (science)\n🔍 All About Animals (science)\n🔍 Science stories (science)\n🔍 Learn to Draw (art)\n🔍 The 50 US States (geography)\n🔍 Social-emotional Stories (SEL)\n🔍 Fairy Tales &amp; Fables (SEL)\n🔍 Community Helpers (SEL)\n🔍 Winnie-the-Pooh (SEL)\n🔍 Kindergarten Prep (all subjects)\nFor the Terms of Use, see &lt;a href="https://www.google.com/url?q=https%3A%2F%2Fgetsuperteacher.com%2Fterms-of-use&amp;sa=D&amp;sntz=1&amp;usg=AOvVaw1TIoJ8-7MNPhuwyenN06Vo"&gt;https://getsuperteacher.com/terms-of-use&lt;/a&gt;.</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</si>
  <si>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network connections",
    "type": "Other"
  },
  {
    "permission": "full network access",
    "type": "Other"
  },
  {
    "permission": "prevent device from sleeping",
    "type": "Other"
  }
]</t>
  </si>
  <si>
    <t>{
  "sharedData": [
    {
      "data": "Crash logs",
      "optional": false,
      "purpose": "Analytics",
      "type": "App info and performance"
    },
    {
      "data": "Diagnostics",
      "optional": false,
      "purpose": "Analytics",
      "type": "App info and performance"
    },
    {
      "data": "Other app performance data",
      "optional": false,
      "purpose": "Analytics",
      "type": "App info and performance"
    },
    {
      "data": "Email address",
      "optional": false,
      "purpose": "App functionality, Analytics, Advertising or marketing, Personalization, Account management",
      "type": "Personal info"
    },
    {
      "data": "User IDs",
      "optional": false,
      "purpose": "App functionality, Analytics, Advertising or marketing, Personalization, Account management",
      "type": "Personal info"
    },
    {
      "data": "App interactions",
      "optional": false,
      "purpose": "App functionality, Analytics, Advertising or marketing, Personalization, Account management",
      "type": "App activity"
    },
    {
      "data": "Other user-generated content",
      "optional": false,
      "purpose": "App functionality, Analytics, Personalization",
      "type": "App activity"
    },
    {
      "data": "Device or other IDs",
      "optional": false,
      "purpose": "App functionality, Analytics, Advertising or marketing, Personalization, Account management",
      "type": "Device or other IDs"
    },
    {
      "data": "Voice or sound recordings",
      "optional": false,
      "purpose": "App functionality, Analytics, Personalization",
      "type": "Audio"
    }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"Name",
      "optional": false,
      "purpose": "App functionality, Analytics, Developer communications, Personalization, Account management",
      "type": "Personal info"
    },
    {
      "data": "Email address",
      "optional": false,
      "purpose": "App functionality, Analytics, Advertising or marketing, Personalization, Account management",
      "type": "Personal info"
    },
    {
      "data": "User IDs",
      "optional": false,
      "purpose": "App functionality, Analytics, Advertising or marketing, Personalization, Account management",
      "type": "Personal info"
    },
    {
      "data": "App interactions",
      "optional": false,
      "purpose": "App functionality, Analytics, Advertising or marketing, Personalization, Account management",
      "type": "App activity"
    },
    {
      "data": "In-app search history",
      "optional": false,
      "purpose": "App functionality, Analytics, Personalization",
      "type": "App activity"
    },
    {
      "data": "Other user-generated content",
      "optional": false,
      "purpose": "App functionality, Analytics, Personalization",
      "type": "App activity"
    },
    {
      "data": "Other actions",
      "optional": false,
      "purpose": "App functionality, Personalization",
      "type": "App activity"
    },
    {
      "data": "Device or other IDs",
      "optional": false,
      "purpose": "App functionality, Analytics, Advertising or marketing, Personalization, Account management",
      "type": "Device or other IDs"
    },
    {
      "data": "Voice or sound recordings",
      "optional": false,
      "purpose": "App functionality, Analytics, Personalization",
      "type": "Audio"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"https://getsuperteacher.com/privacy-policy/"
}</t>
  </si>
  <si>
    <t>https://getsuperteacher.com/privacy-policy/</t>
  </si>
  <si>
    <t>com.budgestudios.googleplay.BlueyBLU</t>
  </si>
  <si>
    <t>https://play.google.com/store/apps/details?id=com.budgestudios.googleplay.BlueyBLU&amp;hl=en&amp;gl=us</t>
  </si>
  <si>
    <t>Explore, imagine, create &amp; play in Bluey's house. There's so much to do!\nWackadoo! Come join Bluey, her friends &amp; family! For real life.\nFun, easy &amp; calm kids learning game for boys and girls of all ages. Preschool children and toddlers will enjoy this app. Parents and other family members can play along too!\nEXPLORE\nDiscover and play all over the Heeler family home, just like in the TV show! Hunt for longdogs, play a game of Pop up Croc, listen to your favorite Bluey tunes, and so much more! Can you find all the hidden surprises?\nIMAGINE\nEvery room allows for deep, imaginative play. Just like Bluey, anything is possible if you use your imagination! Make up your own stories as you go, or re-create your favorite Bluey moments. Bingo, Bandit, Chili, and all of Bluey’s friends and family are here and ready to join the fun.\nCREATE\nBluey's house is your virtual playset and the fun is at your fingertips! Tap, drag and interact with everything. Cook up some favorite recipes in the kitchen, help build a pizza oven in the backyard or throw a tea party - there’s no end to what you can create! \nPLAY\nHave a game of keepy-uppy, bounce on the trampoline, splash in a tub full of bubbles or swing in the backyard - the possibilities are endless! \nSAFE &amp; KID FRIENDLY\nFun kids games designed for preschool, kindergarten, elementary school girls &amp; boys, based on their favorite show available on YouTube, YouTube Kids &amp; Disney+. This interactive Bluey game is easy and fun to play for children aged 2-9.\nABOUT BLUEY\nBluey is a loveable, inexhaustible six year-old Blue Heeler dog, who loves to turn everyday family life into boundless, playful adventures, developing her imagination and resilience as she goes. The award-winning TV show has been praised for its depiction of modern families and positive parenting.  \nSUBSCRIPTION DETAILS\n- This app may offer monthly or yearly subscriptions\n- Subscription automatically renews unless auto-renew is turned off at least 24-hours before the end of the current period\n- Subscriptions may be managed by the user and auto-renewal may be turned off by going to the user's Account Settings after purchase\n- Your account will be charged for renewal within 24-hours prior to the end of the current period\n- You can cancel your subscription at any time, but please note that you will not get a refund for any remaining period of a subscription\nPRIVACY &amp; ADVERTISING\nBudge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privacy@budgestudios.ca\nEND-USER LICENSE AGREEMENT\nhttps://budgestudios.com/en/legal-embed/eula/\nABOUT BUDGE STUDIOS\nBudge Studios was founded in 2010 with the mission to entertain and educate boys and girls around the world, through innovation, creativity and fun. Its high-quality app portfolio consists of original and branded properties, including Bluey, Barbie, PAW Patrol, Thomas &amp; Friends, Transformers, My Little Pony, Strawberry Shortcake, Miraculous, Caillou, The Smurfs, Miss Hollywood, Hello Kitty and Crayola. Budge Studios maintains the highest standards of safety and age-appropriateness, and has become a global leader in children’s apps for smartphones and tablets.\nHAVE QUESTIONS?\nWe always welcome your questions, suggestions and comments. Contact us 24/7 at support@budgestudios.ca\nBLUEY TM and BLUEY character logos TM &amp; © Ludo Studio Pty Ltd 2018. Licensed by BBC Studios. BBC logo TM &amp; © BBC 1996\nBUDGE and BUDGE STUDIOS are trademarks of Budge Studios Inc.\nBluey: Let's Play © 2023 Budge Studios Inc. All Rights Reserved.</t>
  </si>
  <si>
    <t>[{"name":"Simulation","id":"GAME_SIMULATION"},{"name":"Life","id":null},{"name":"Casual","id":"GAME_CASUAL"},{"name":"Single player","id":null},{"name":"Stylized","id":null},{"name":"Cartoon","id":null},{"name":"Offline","id":null}]</t>
  </si>
  <si>
    <t>{
  "sharedData":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"App functionality, Analytics",
      "type": "App activity"
    },
    {
      "data": "Installed apps",
      "optional": false,
      "purpose": "Analytics, Advertising or marketing",
      "type": "App activity"
    },
    {
      "data": "Device or other IDs",
      "optional": false,
      "purpose": "Analytics",
      "type": "Device or other IDs"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"https://budgestudios.com/en/legal/privacy-policy/"
}</t>
  </si>
  <si>
    <t>https://budgestudios.com/en/legal/privacy-policy/</t>
  </si>
  <si>
    <t>com.budgestudios.googleplay.HotWheelsUnlimited</t>
  </si>
  <si>
    <t>https://play.google.com/store/apps/details?id=com.budgestudios.googleplay.HotWheelsUnlimited&amp;hl=en&amp;gl=us</t>
  </si>
  <si>
    <t>Hot Wheels Unlimited</t>
  </si>
  <si>
    <t>Buckle up! Get ready to race around Hot Wheels™ Islands! We’re all about awesome cars, monster trucks, fun racing games, crazy challenges, and building the coolest race tracks around. Head on over to Hot Wheels™ City to test your skills with fun puzzle or car racing challenges. Race solo or compete against friends! Start your engines, this is going to be an awesome ride! \nAn awesome free car and monster truck racing game for boys and kids 5-13. Parents and other family members can play along too!\nBUILD – Fuel your imagination with the best Hot Wheels™ Track Builder on mobile! Bring to life the craziest stunt courses full of loops,  jumps, boosters and epic ramps. Dare to make your racetracks full of monstrous Nemeses? Clash with the Gorilla’s stomp or Shark’s chomp! These creatures are sure to add a twist to your tracks! Ready, set, build!\nRACE – Race your own mega-tracks! Racing with cars and monster trucks is super fun and easy: use your finger to steer and drift along the racetrack! Take on big stunts, daring jumps and twisted loops. Want more speed? Smash that Boost button to go full throttle in this fun filled kids racing game.\nCHALLENGE – Test your skills with a truck-load of awesome challenges! If you prefer fast driving and drifting, racing challenges are made for you. Then it’s simple: win a challenge to get a Red Wheel! Collect enough of them to unlock a rad new car or Monster Truck and cool track pieces.\nCOLLECT – Build your collection of legendary Hot Wheels™, like Rodger Dodger™, Bone Shaker™, Night Shifter™ or spectacular Monster Trucks. You can collect them all in the ultimate garage!\nCOMPETE – Feel the need to show off your daring new track? Start your engines to drift and race against your friends in the 2-player multiplayer mode.\nPOWER UPS – Competition is fierce on the racetracks as you face off against 5 rivals! There are cool power ups: leave sticky oil on the track for your rivals, shield yourself against attacks, or get a boost with a rocket!\nGo bigger, better &amp; faster with Hot Wheels Unlimited™! Fun and free arcade style car racing games for boys and girls and kids of all ages. Play with Monster trucks, karts, drag racers, muscle cars &amp; more!\nSUBSCRIPTION DETAILS\n- This app may offer monthly and yearly subscriptions\n- Payment will be charged to your Apple ID Account at confirmation of purchase\n- Subscription automatically renews unless auto-renew is turned off at least 24-hours before the end of the current period\n- Subscriptions may be managed by the user and auto-renewal may be turned off by going to the user's Account Settings after purchase\n- Your account will be charged for renewal within 24-hours prior to the end of the current period \n- You can cancel your subscription at any time, but please note that you will not get a refund for any remaining period of a subscription\n- Users may be offered a free trial of the subscription\n- One free trial per account, on new subscriptions only\n- Any unused portion of a free trial period, if offered, will be forfeited when the user purchases a subscription\nPRIVACY &amp; ADVERTISING\nBudge Studios takes children's privacy seriously and ensures that its apps are compliant with child privacy laws. This application has received the “ESRB Privacy Certified Kids’ Privacy Seal”. Read our privacy policy at: https://budgestudios.com/en/legal/privacy-policy/, or email our Data Protection Officer at: privacy@budgestudios.ca\nEND-USER LICENSE AGREEMENT\nhttps://budgestudios.com/en/legal-embed/eula/\nHAVE QUESTIONS? \nWe always welcome your questions, suggestions and comments. Contact us 24/7 at support@budgestudios.ca \nHOT WHEELS and associated trademarks and trade dress are owned by, and used under license from, Mattel. ©2021 Mattel.\nBUDGE and BUDGE STUDIOS are trademarks of Budge Studios Inc.\nHot Wheels Unlimited™ ©2021 Budge Studios Inc. All Rights Reserved.</t>
  </si>
  <si>
    <t>[{"name":"Racing","id":"GAME_RACING"},{"name":"Stunt driving","id":null},{"name":"Casual","id":"GAME_CASUAL"},{"name":"Single player","id":null},{"name":"Stylized","id":null},{"name":"Offline","id":null}]</t>
  </si>
  <si>
    <t>{
  "sharedData": [],
  "collectedData": [
    {
      "data": "Crash logs",
      "optional": false,
      "purpose": "Analytics, Fraud prevention, security, and compliance",
      "type": "App info and performance"
    },
    {
      "data": "Diagnostics",
      "optional": false,
      "purpose": "Analytics, Fraud prevention, security, and compliance",
      "type": "App info and performance"
    },
    {
      "data": "Other app performance data",
      "optional": false,
      "purpose": "Analytics",
      "type": "App info and performance"
    },
    {
      "data": "App interactions",
      "optional": false,
      "purpose": "Analytics, Advertising or marketing, Fraud prevention, security, and compliance",
      "type": "App activity"
    },
    {
      "data": "Installed apps",
      "optional": false,
      "purpose": "Analytics, Advertising or marketing",
      "type": "App activity"
    },
    {
      "data": "Other actions",
      "optional": false,
      "purpose": "Analytics",
      "type": "App activity"
    },
    {
      "data": "Purchase history",
      "optional": false,
      "purpose": "Analytics, Fraud prevention, security, and compliance",
      "type": "Financial info"
    },
    {
      "data": "Device or other IDs",
      "optional": false,
      "purpose": "Analytics, Advertising or marketing, Fraud prevention, security, and compliance",
      "type": "Device or other IDs"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"https://budgestudios.com/en/legal/privacy-policy/"
}</t>
  </si>
  <si>
    <t>com.hg.zoo.doctor.kids.dentist.game</t>
  </si>
  <si>
    <t>https://play.google.com/store/apps/details?id=com.hg.zoo.doctor.kids.dentist.game&amp;hl=en&amp;gl=us</t>
  </si>
  <si>
    <t>Pet Doctor: Dentist Games</t>
  </si>
  <si>
    <t>Hi, Doctor Dentist! you will learn how to brush teeth, remove tooth decay, drill teeth, place fillings, fight against bad odors and evil germs. There is also another curious operation in Pet Dentist games. put braces on the patients’ teeth if they are too crooked. But in order to do all of these procedures, a doctor has to do a lot of preliminary work at animal Dentist Game. First, Pet dentist need to invite the patient to the Pet Dentist office of Zoo hospital, make sure that he sits comfortably in the chair, and collect all the Dental tools. The main task of a Zoo dentist doctor is to carefully examine the teeth to understand what must be done for tooth treatment in teeth games.\nWe present to your attention an exciting pet doctor game - Pet Doctor: Dentist Games (vet clinic). \nIn this Pet Doctor game, you are a real animals dentist Doctor, under Doctor hospital for animals. Patients will be infinitely grateful to you for every tooth you treat. For each cured patient, you will receive rewards. Collect them and feel like a real doctor helping patients. We all love to act as a doctor or a Pet Dentist. This can be done by a special doctor dentist Games. You are entrusted with a very important and responsible task - the treatment of teeth of four-footed pups, whose teeth began to ache heavily because of their love for sweets. Let’s start playing this teeth games of doctor dentist games!\nSuch as a Pet Doctor Dentist, will teach them not only to treat their pets with love and care, but also to protect their own teeth, do not forget to clean them several times a day, because going to the Pet dentist Games is not the most pleasant pastime. Remove decayed from teeth Games to fullfill your animal dentist duty. Tooth moths are coming for attack! Little hippo's teeth have been attacked! Are you ready? Remove decayed teeth and beat the tooth moths! Observe carefully. Which tooth has cavity? Remove the decayed tooth, clean the cavity, kill the bacteria, and replace with a new tooth! Pet Doctor Dentist, Give it a try and see if you can successfully beat the tooth moths Doctor Dentist Game.\nYou have to treat them in a real Pet Dentist dental office, use various medical instruments, such as tongs, scalpels, Burma shin and many others, to clean your four-legged friends of teeth from plaque, align them, do operations, remove cavities and fill them. After all, they all just need your help. In this entertaining game, you are a real animals dentist, under the guidance of which there is a hospital for animals. All you need is to download games, install and start playing, and you can choose one of the most needed professions in the Doctor Games of animals dentist Zoo Hospital.\nIn Pet Doctor Dentist Game dentistry simulator boys and girls will help little animals in treating their teeth! Become familiar with the state of the oral cavity of the patient, use all the necessary dental tools at zoo Hospital for animals Dentist Checkup, clean the teeth of food debris and rinse them with a special solution.\nIn the funny brushing teeth games pet games will learn how to:\n• apply special products and gels to the teeth and gums;\n• clean up the teeth from the leftover food;\n• remove tartar and treat caries;\n• brush teeth and freshen breath.\nZoo Doctor Dentist Game have all dental tools in animals dentist office. The animals dentist will be grateful to you and very grateful. Also, we will tell and show what dental tools the dentist usually uses during the appointment to find bad teeth with carious, treat them, put braces and replace old teeth with new ones. Time to show your teeth doctor medical skills! Play Pet dentist games and learn more about how to fix teeth games.</t>
  </si>
  <si>
    <t>[{"name":"Role Playing","id":"GAME_ROLE_PLAYING"}]</t>
  </si>
  <si>
    <t>[
  {
    "permission": "read phone status and identity",
    "type": "Phone"
  },
  {
    "permission": "view Wi-Fi connections",
    "type": "Wi-Fi connection information"
  },
  {
    "permission": "read phone status and identity",
    "type": "Device ID &amp; call information"
  },
  {
    "permission": "view network connections",
    "type": "Other"
  },
  {
    "permission": "full network access",
    "type": "Other"
  },
  {
    "permission": "control vibration",
    "type": "Other"
  },
  {
    "permission": "prevent device from sleeping",
    "type": "Other"
  }
]</t>
  </si>
  <si>
    <t>{
  "sharedData": [],
  "collectedData": [],
  "securityPractices": [],
  "privacyPolicyUrl": "https://thehellogame.com/privacy-policy/index.html"
}</t>
  </si>
  <si>
    <t>https://thehellogame.com/privacy-policy/index.html</t>
  </si>
  <si>
    <t>com.YovoGames.dentist</t>
  </si>
  <si>
    <t>https://play.google.com/store/apps/details?id=com.YovoGames.dentist&amp;hl=en&amp;gl=us</t>
  </si>
  <si>
    <t>Children's doctor : dentist</t>
  </si>
  <si>
    <t>Children's doctor - we all love when people around us smile. We become well and happy when someone on the street gives us a smile. But for a smile to be beautiful, you need to take good care of your teeth. This applies to your pets, because in childhood they were for every kid. Like people, they also sometimes need to treat their teeth. This can be done by a special doctor - dentist. \nWe present to your attention an exciting game for children - a dentist (vet clinic). \nIn this entertaining game, your child is a real dentist, under the guidance of which there is a hospital for animals. The kid is entrusted with a very important and responsible task - the treatment of teeth of his four-footed pups, whose teeth began to ache heavily because of their love for sweets.\n \nYou have to treat them in a real dental office, use various medical instruments, such as tongs, scalpels, Burmashin and many others, to clean your four-legged friends of teeth from plaque, align them, do operations, remove cavities and fill them. After all, they all just need your help. For her, the animals will be grateful to you and very grateful.\n \nDeveloping games for children, such as a veterinarian, contribute to the overall development of your child. They help to develop fine motor skills, coordination of movements, visual perception, attentiveness and observation, will show the baby how to treat animals, take care of them.\n \nOur games for kids, such as a dentist, will teach them not only to treat their pets with love and care, but also to protect their own teeth, do not forget to clean them several times a day, because going to the dentist is not the most pleasant pastime.\n \nFor the purpose of comprehensive development of the child, we create applications and educational games for children that are aimed to help boys and girls develop basic motor and other skills, and useful to spend their free time.\n \nAll you need is to download games, install and start playing, and in the future your child can choose one of the most needed professions in the world - the dentist</t>
  </si>
  <si>
    <t>[{"name":"Simulation","id":"GAME_SIMULATION"},{"name":"Care","id":null},{"name":"Dentist","id":null},{"name":"Casual","id":"GAME_CASUAL"},{"name":"Single player","id":null},{"name":"Stylized","id":null},{"name":"Cartoon","id":null},{"name":"Offline","id":null}]</t>
  </si>
  <si>
    <t>{
  "sharedData": [
    {
      "data": "Approximate location",
      "optional": false,
      "purpose": "Advertising or marketing",
      "type": "Location"
    }
  ],
  "collectedData":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"http://www.yovogames.com/policy/"
}</t>
  </si>
  <si>
    <t>http://www.yovogames.com/policy/</t>
  </si>
  <si>
    <t>com.block.juggle</t>
  </si>
  <si>
    <t>https://play.google.com/store/apps/details?id=com.block.juggle&amp;hl=en&amp;gl=us</t>
  </si>
  <si>
    <t>Block Blast!</t>
  </si>
  <si>
    <t>"Block Blast" is a free and popular block puzzle game that is your best choice when you want to pass the casual time and challenge your brain. The goal of this block puzzle game is easy yet fun: match and clear as many colored blocks as possible on the board. Mastering the skill of filling rows or columns will make the block puzzle game easier. "Block Blast" not only provides a relaxing and cozy puzzle gaming experience but also enhances your logical abilities and trains your brain.\nThe block puzzle game features two fun and addictive modes: Classic Block Puzzle and Block Adventure Mode, offering a cozy and satisfying gaming experience. The cube block puzzle game is easy to play, exercises your brain, and enhances your mind. Additionally, "Block Blast" is completely free, requiring no WiFi or internet connection, allowing you to take on the challenge of logic puzzles even in offline mode. It's time to embark on a relaxing jigsaw puzzle journey, and "Block Blast" will be your companion for idle good times!\n• Classic Block Puzzle: Drag colored blocks onto the board and match as many block jigsaws as possible in this addictive brain-training game. The cube block puzzle game continuously provides various shapes of idle blocks until there is no remaining space on the board.\n• Block Adventure Mode: A new puzzle game mode begins! Enter the world of challenging puzzles, explore the tropical rainforest, encounter rare animals, collect candies and toys, and train your brain and boost your mind by crushing logic puzzles. \nIn this free and popular cube block puzzle game, you don't need WiFi or an internet connection. Even in offline mode, you can use logic and strategy to solve block puzzles and enhance your mind. Join this relaxing puzzle journey!\nHow to play the free block puzzle game:\n• Rhythmically drag and drop colored tile blocks onto the 8x8 board for sorting and matching.\n• Classic block puzzle games require strategic matching of rows or columns to clear colored block jigsaws.\n• When there is no more space to place cube blocks on the board, the puzzle game will end.\n• Block puzzle jigsaws cannot rotate, adding challenge and uncertainty. You need to apply logic and thinking to ensure that the placed blocks are the best match, testing your IQ and brain.\nBlock puzzle game features:\n• Completely free, no WiFi needed. Play online or offline and enjoy the fun of block puzzle jigsaw games anytime, anywhere.\n• Fun block puzzle games suitable for men and girls, of all ages, including kids, adults, and seniors.\n• Rhythmic music accompanies you while playing the block puzzle game, along with toon jigsaw, color cube toys, and hundreds of addictive levels!\nIn this free cube block puzzle game, you will also experience the cool original COMBO gameplay. Whether you are a puzzle game expert or a beginner, our carefully designed logic puzzles and irresistible gaming experience will captivate you.\nHow to become a master in the fun and satisfying block puzzle game:\n• Use the space on the board to increase the chances of scoring high in the puzzle game.\n• Choose the best placement for the puzzle game based on the shapes of colored tile jigsaws.\n• Plan the positions of multiple cube blocks, not just the current block position.\n• Analyze the vacant positions of the puzzle game board and predict potential jigsaw shapes of blocks.\nIf you are looking for a free classic puzzle game, "Block Blast" suits you. The block puzzle game can be played offline without WiFi and combines elements of 1010 brain games, Sudoku block games, match 3 cube games, and woody puzzle games, making it perfect for passing the time. Download this free puzzle game loved by all age groups and share it with friends and family!</t>
  </si>
  <si>
    <t>[{"name":"Puzzle","id":"GAME_PUZZLE"},{"name":"Block","id":null},{"name":"Casual","id":"GAME_CASUAL"},{"name":"Single player","id":null},{"name":"Stylized","id":null},{"name":"Offline","id":null}]</t>
  </si>
  <si>
    <t>{
  "sharedData": [],
  "collectedData": [
    {
      "data": "Device or other IDs",
      "optional": false,
      "purpose": "Analytics, Advertising or marketing, Fraud prevention, security, and compliance",
      "type": "Device or other IDs"
    },
    {
      "data": "Crash logs",
      "optional": false,
      "purpose": "Analytics",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"https://www.hungrystudio.com/privacyus.html"
}</t>
  </si>
  <si>
    <t>https://www.hungrystudio.com/privacyus.html</t>
  </si>
  <si>
    <t>com.ig.screw.puzzle.nuts.botls</t>
  </si>
  <si>
    <t>https://play.google.com/store/apps/details?id=com.ig.screw.puzzle.nuts.botls&amp;hl=en&amp;gl=us</t>
  </si>
  <si>
    <t>Wood Nuts: Screw Puzzle</t>
  </si>
  <si>
    <t>Wood Nuts: Screw Puzzle is a unique world of solving puzzles and unscrewing everything.\nUnscrew wood nuts and bolts to win! Go through many well-made levels to test your problem-solving skill. Enjoy a seamless, thrilling gameplay experience that keeps you engaged from start to finish.\nAre you ready to become a wood screw puzzle master in this brain test? Let’s get started!\n\nKey Highlights:\n•  Impressive Puzzles: Engage in hundreds of levels ranging from easy to difficult, offering a variety of new obstacles and mind-stimulating puzzles to maintain your mental acuity and continuous enjoyment.\n•  Logical Hints: Access helpful clues to unravel the most challenging wood puzzles.\n•  Customization Options: Choose from dozens of skins to personalize your game experience.\n•  Competitive Leaderboard: Rise to the challenges and compete with players worldwide to demonstrate your superior solving skill.\n•  ASMR experience: Lose yourself in the tranquil sounds of woodworking, complemented by a soothing musical score.\n\nReady for the ultimate escapade, where monotony is left behind, and the excitement of puzzle-solving lies ahead? Set off on a captivating journey through a world where the art of wood puzzles comes to life!\nWood Nuts: Screw Puzzle is free to play, though some in-game items can also be purchased for better user experience.\n\nQuestions? Contact our Support: https://zegostudio.com/contact.html\nRead more about Privacy Policy: https://zegostudio.com/privacy-policy.html</t>
  </si>
  <si>
    <t>[{"name":"Puzzle","id":"GAME_PUZZLE"},{"name":"Logic","id":null},{"name":"Casual","id":"GAME_CASUAL"},{"name":"Single player","id":null},{"name":"Abstract","id":null},{"name":"Offline","id":null}]</t>
  </si>
  <si>
    <t>{
  "sharedData": [
    {
      "data": "Approximate location",
      "optional": false,
      "purpose": "Analytics, Advertising or marketing, Fraud prevention, security, and compliance",
      "type": "Location"
    },
    {
      "data": "Device or other IDs",
      "optional": false,
      "purpose": "Analytics, Advertising or marketing, Fraud prevention, security, and compliance",
      "type": "Device or other IDs"
    }
  ],
  "collectedData": [],
  "securityPractices": [
    {
      "practice": "Data is encrypted in transit",
      "description": "Your data is transferred over a secure connection"
    }
  ],
  "privacyPolicyUrl": "https://zegostudio.com/privacy-policy.html"
}</t>
  </si>
  <si>
    <t>https://zegostudio.com/privacy-policy.html</t>
  </si>
  <si>
    <t>com.kodansha.kmanga</t>
  </si>
  <si>
    <t>https://play.google.com/store/apps/details?id=com.kodansha.kmanga&amp;hl=en&amp;gl=us</t>
  </si>
  <si>
    <t>K MANGA</t>
  </si>
  <si>
    <t>Read all your favorite manga titles on Kodansha's official app!\nRead currently serialized manga right as they're released!\nRead Kodansha's hit manga FREE every day!\nRead your all-time favorites and exclusive originals as they release in Japan...only K MANGA!\nSupport your favorite authors by reading the official release!\nWith K MANGA it's easier than ever to read and share your favorite series!\nAn example of a manga title:\nAce of the Diamond\nAs a Reincarnated Aristocrat, I'll Use My Appraisal Skill to Rise in the Worl\nAttack on Titan\nbakemonogatari\nBLAME!\nBlue Lock\nCells at Work!\nChihayafuru\nDays\nEDENS ZERO\nFairy Tail\nFire Force\nInitialD\nI Was Reincarnated as the 7th Prince so I Can Take My Time Perfecting My Magical Ability\nMF GHOST\nMy Home Hero\nNodame Cantabile\nRent-a-Girlfriend\nShangri-La Frontier\nStarving Anonymous Re:Velation\nThat Time I Got Reincarnated as a Slime\nThe Fragrant Flower Blooms With Dignity\nThe Fable\nThe Full-Time Wife Escapist\nThe Ghost in the Shell\nThe Heroic Legend of Arslan\nThe Quintessential Quintuplets\nThe Seven Deadly Sins\nThe Seven Deadly Sins: Four Knights of the Apocalyps\nTokyo Revengers\nTokyo Tarareba Girls\nWIND BREAKER\nWitch Hat Atelier</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</si>
  <si>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"view network connections",
    "type": "Other"
  },
  {
    "permission": "full network access",
    "type": "Other"
  },
  {
    "permission": "control vibration",
    "type": "Other"
  },
  {
    "permission": "prevent device from sleeping",
    "type": "Other"
  }
]</t>
  </si>
  <si>
    <t>{
  "sharedData": [
    {
      "data": "Device or other IDs",
      "optional": false,
      "purpose": "Analytics, Advertising or marketing, Personalization",
      "type": "Device or other IDs"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"Analytics, Advertising or marketing",
      "type": "App activity"
    },
    {
      "data": "In-app search history",
      "optional": false,
      "purpose": "Analytics",
      "type": "App activity"
    },
    {
      "data": "Other actions",
      "optional": false,
      "purpose": "Analytics, Advertising or marketing",
      "type": "App activity"
    }
  ],
  "collectedData": [
    {
      "data": "Device or other IDs",
      "optional": false,
      "purpose": "App functionality",
      "type": "Device or other IDs"
    },
    {
      "data": "App interactions",
      "optional": false,
      "purpose": "Personalization",
      "type": "App activity"
    },
    {
      "data": "Other user-generated content",
      "optional": false,
      "purpose": "App functionality",
      "type": "App activity"
    },
    {
      "data": "Other actions",
      "optional": false,
      "purpose": "App functionality, Analytics, Personalization",
      "type": "App activity"
    },
    {
      "data": "Name",
      "optional": true,
      "purpose": "App functionality",
      "type": "Personal info"
    },
    {
      "data": "Email address",
      "optional": true,
      "purpose": "Account management",
      "type": "Personal info"
    },
    {
      "data": "User IDs",
      "optional": false,
      "purpose": "App functionality",
      "type": "Personal info"
    },
    {
      "data": "Purchase history",
      "optional": false,
      "purpose": "App functionality, Fraud prevention, security, and compliance",
      "type": "Financial info"
    }
  ],
  "securityPractices": [
    {
      "practice": "Data isn’t encrypted",
      "description": "Your data isn’t transferred over a secure connection"
    },
    {
      "practice": "You can request that data be deleted",
      "description": "The developer provides a way for you to request that your data be deleted"
    }
  ],
  "privacyPolicyUrl": "https://www.kodansha.com/privacypolicy/"
}</t>
  </si>
  <si>
    <t>https://www.kodansha.com/privacypolicy/</t>
  </si>
  <si>
    <t>com.and.games505.TerrariaPaid</t>
  </si>
  <si>
    <t>https://play.google.com/store/apps/details?id=com.and.games505.TerrariaPaid&amp;hl=en&amp;gl=us</t>
  </si>
  <si>
    <t>Terraria</t>
  </si>
  <si>
    <t>DIG! FIGHT! EXPLORE! BUILD! Join the community of millions of Terrarians!\nTERRARIA MOBILE REBUILT FROM THE GROUND UP – NEW AND IMPROVED 1.4.4 UPDATE INCLUDING LABOR OF LOVE CONTENT!\n"This is the full version of Terraria, built from the ground up... If you loved it on PC or consoles, you’ll love it here.” - Slide To Play\nThe very world is at your fingertips as you fight for survival, fortune, and glory. Delve deep into cavernous expanses, seek out ever-greater foes to test your mettle in combat, or construct your own city - In the World of Terraria, the choice is yours!\nWe recommend at least 2GB of RAM and a device from 2014 or newer. We support devices running Android 5.0 with 1GB of RAM and compatible graphics, but these devices may experience reduced performance.\n• MULTIPLAYER – Play with up to 7 friends on Local Wifi or Online via device-device Wifi hosted games or through the Mobile Terraria Dedicated Server for PC (available for free on Terraria.org)\n• TERRARIA REIMAGINED FOR MOBILE – Fully customizable controls and User Interface provide a level of polish and capability not previously possible!\n• Gamepad support – including fully-remappable buttons - Play with your Bluetooth connected gamepad where supported.\n• Full array of World sizes – Small/Medium/Large...the same size as on Terraria for PC!  Now includes random world name generator and the ability to use World Seeds (including some hidden easter egg worlds)\n• Over 400 enemies to combat, defeat, and plunder for loot\n• Over 20 Biomes and Mini-Biomes to explore, both above and underground – from lush forests to barren deserts to dungeons, the underworld, and even the terrifying Corruption await!\n• Updated crafting with multiple added item options\n• Over 20 NPCs to discover, each providing their own benefits and unique style\n• In-depth building options that are easy to learn but allow for amazing feats of architecture in the hands of a master.\n• And much, much more!\nIn short, every pixel of Terraria has been reimagined and hand crafted for the BEST possible mobile experience!\nFollow us on Twitter @Terraria_Logic and @505_Games\nJoin our community on Discord @ http://Discord.GG/Terraria\nLike us on Facebook at www.facebook.com/TerrariaOfficial and https://www.facebook.com/505Games\nVisit us on the web at www.terraria.org\nJoin the official Terraria Forums at: https://forums.terraria.org/</t>
  </si>
  <si>
    <t>[{"name":"Action","id":"GAME_ACTION"},{"name":"Action-adventure","id":null},{"name":"Survival","id":null},{"name":"Single player","id":null},{"name":"Stylized","id":null},{"name":"Pixelated","id":null},{"name":"Offline","id":null}]</t>
  </si>
  <si>
    <t>{
  "sharedData": [],
  "collectedData": [],
  "securityPractices": [],
  "privacyPolicyUrl": "https://505games.com/privacy"
}</t>
  </si>
  <si>
    <t>https://505games.com/privacy</t>
  </si>
  <si>
    <t>com.ixl.ixlmath</t>
  </si>
  <si>
    <t>https://play.google.com/store/apps/details?id=com.ixl.ixlmath&amp;hl=en&amp;gl=us</t>
  </si>
  <si>
    <t>IXL</t>
  </si>
  <si>
    <t>IXL is personalized learning! Trusted by over 1 million educators and parents, IXL is proven to accelerate student achievement. And with the award-winning IXL app, students can master skills anytime, anywhere!\nSee how IXL meets the unique needs of over 14 million learners (and counting!):\nSUPERIOR SKILL-BUILDING\nWith IXL’s full curriculum of over 8,000 skills, students of all levels can learn the exact topics they need, whether they’re reviewing past concepts or exploring new territory. Immediate feedback and step-by-step answer explanations help students work through their mistakes and make lasting progress. Plus, question difficulty adapts to challenge students at just the right level and help them grow.\nMATH MASTERY\nWith IXL’s preK-12 curriculum, every learner can excel in math! From skip-counting with pictures to graphing quadratic functions, students interact with dynamic problem types that bring each concept to life. And with unlimited questions to explore, students can practice as much as they need to master each skill, and never see the same problem twice.\nLANGUAGE ARTS LEARNING\nIXL’s preK-12 curriculum helps build strong readers and writers! From comprehension to composition, IXL breaks down each concept into highly targeted skills that help students grow from where they are. Fun and relevant questions engage students as they learn new vocabulary, correct grammar mistakes, analyze text, strengthen writing skills, and more. \nSCIENCE, SOCIAL STUDIES, AND SPANISH\nBuild knowledge across all core subjects! With comprehensive curriculum in 2nd through 8th grade science and social studies, students can learn exciting and relevant concepts about the world around them. And with foundational Spanish, students can get started on the path toward Spanish fluency!\nREAL-TIME DIAGNOSTIC \nIXL’s Real-Time Diagnostic pinpoints each student’s current knowledge level in math and English language arts. As students answer questions, they’ll discover more about themselves, and reveal personalized recommendations on the best skills to learn next! \nIMMERSIVE EXPERIENCE\nInteractive features, from drag-and-drop questions to graphing tools, allow students to engage with the material in new ways. With handwriting recognition, students can easily write in math answers with their fingertips. On tablets, students can work through each problem by writing on their screen—no scrap paper needed! Plus, colorful awards highlight students’ accomplishments and make learning fun!\nPROVEN RESULTS\nResearch has shown that IXL improves student outcomes more than any other product or method. IXL is trusted by over 1,000,000 teachers worldwide!\nACTIONABLE ANALYTICS\nView reports on all progress at IXL.com! Tackle any trouble spots with specific insights and clear next steps. And celebrate reaching each new milestone with an official certificate!\nPractice 10 questions each day for free. To accelerate growth, become an IXL member! For $19.95 per month, you’ll get access to a fully personalized learning experience with comprehensive curriculum, meaningful guidance, progress tracking, fun awards, and more!\nIXL is kidSAFE certified and COPPA-compliant. For more information, please visit:\nMembership details: https://www.ixl.com/membership\nPrivacy Policy: https://www.ixl.com/privacypolicy</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</si>
  <si>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network connections",
    "type": "Other"
  },
  {
    "permission": "full network access",
    "type": "Other"
  },
  {
    "permission": "control vibration",
    "type": "Other"
  },
  {
    "permission": "prevent device from sleeping",
    "type": "Other"
  }
]</t>
  </si>
  <si>
    <t>{
  "sharedData": [
    {
      "data": "Device or other IDs",
      "optional": false,
      "purpose": "Analytics",
      "type": "Device or other IDs"
    },
    {
      "data": "Crash logs",
      "optional": false,
      "purpose": "Analytics",
      "type": "App info and performance"
    },
    {
      "data": "Diagnostics",
      "optional": false,
      "purpose": "Analytics, Fraud prevention, security, and compliance",
      "type": "App info and performance"
    },
    {
      "data": "Other app performance data",
      "optional": false,
      "purpose": "Analytics, Fraud prevention, security, and compliance",
      "type": "App info and performance"
    },
    {
      "data": "Approximate location",
      "optional": false,
      "purpose": "Analytics, Fraud prevention, security, and compliance",
      "type": "Location"
    }
  ],
  "collectedData": [
    {
      "data": "Device or other IDs",
      "optional": false,
      "purpose": "Analytics",
      "type": "Device or other IDs"
    },
    {
      "data": "Name",
      "optional": false,
      "purpose": "App functionality, Account management",
      "type": "Personal info"
    },
    {
      "data": "Email address",
      "optional": false,
      "purpose": "Account management",
      "type": "Personal info"
    },
    {
      "data": "User IDs",
      "optional": false,
      "purpose": "App functionality, Account management",
      "type": "Personal info"
    },
    {
      "data": "Phone number",
      "optional": true,
      "purpose": "Developer communications",
      "type": "Personal info"
    },
    {
      "data": "Crash logs",
      "optional": false,
      "purpose": "Analytics",
      "type": "App info and performance"
    },
    {
      "data": "Diagnostics",
      "optional": false,
      "purpose": "Analytics, Fraud prevention, security, and compliance",
      "type": "App info and performance"
    },
    {
      "data": "Other app performance data",
      "optional": false,
      "purpose": "Analytics, Fraud prevention, security, and compliance",
      "type": "App info and performance"
    },
    {
      "data": "Approximate location",
      "optional": false,
      "purpose": "Analytics, Fraud prevention, security, and compliance",
      "type": "Location"
    },
    {
      "data": "App interactions",
      "optional": false,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"https://www.ixl.com/privacypolicy"
}</t>
  </si>
  <si>
    <t>https://www.ixl.com/privacypolicy</t>
  </si>
  <si>
    <t>com.testgames.psyhologytests</t>
  </si>
  <si>
    <t>https://play.google.com/store/apps/details?id=com.testgames.psyhologytests&amp;hl=en&amp;gl=us</t>
  </si>
  <si>
    <t>Psychological Assessment Test</t>
  </si>
  <si>
    <t>We developed these personality tests and quizzes for people who want to know themselves better. By answering the questions you can understand your inner world more deeply, get right answers to the questions that are important to you, and become more confident in yourself.\nWe have done a lot of work to collect a lot of different tests in one place especially for you. These personality tests were compiled with help of experienced psychologists and professional career counselors.\nTaking this is psychological assessment test will give you the opportunity to:\n- Find out your level of logical thinking with the help of brain games.\n- Find out your professional destination by taking the career test\n- Find out your personality type\n- Get to know yourself in this logic quiz\n- Have fun and train your brain with brain games\nThese personality test and quiz for adults not only give you the way to figure out who you are, but also help you train your brain.\nYou'll be able to discover your hidden abilities and talents. \nBy taking this quiz, you'll find out:\n- How young your brain is.\n- How creative and imaginative you are\n- Find out what sort of thinking you have\n- How you see the world around you.\n- How logical you are.\nPersonality test helps you figure out what you really like to do, find your purpose, and maybe even discover new talents.\nTake the career test seriously.\nIt is very important for people who are not sure if their current job is what they really dreamed about. \nIf you're going into a job you're not excited about, take the career aptitude test sooner and find your true calling.\nOur psychological assessment test are designed for those:\n \n- Who wants to know their abilities and IQ level\n- Who loves logic puzzles \n- Who wants to change their life for the better\n- Who likes to train their brain and solve complex quizzes\n- Who's bored right now\nInstall the psychological assessment test right now.\nTry it yourself and make your own life better:)</t>
  </si>
  <si>
    <t>[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t>
  </si>
  <si>
    <t>{
  "sharedData": [
    {
      "data": "User IDs",
      "optional": false,
      "purpose": "Advertising or marketing, Personalization",
      "type": "Personal info"
    },
    {
      "data": "Approximate location",
      "optional": false,
      "purpose": "App functionality, Analytics, Advertising or marketing, Personalization",
      "type": "Location"
    },
    {
      "data": "Precise location",
      "optional": false,
      "purpose": "App functionality, Analytics, Advertising or marketing, Personalization",
      "type": "Location"
    }
  ],
  "collectedData": [
    {
      "data": "Name",
      "optional": true,
      "purpose": "App functionality, Analytics, Fraud prevention, security, and compliance",
      "type": "Personal info"
    },
    {
      "data": "Email address",
      "optional": true,
      "purpose": "App functionality, Analytics, Fraud prevention, security, and compliance, Account management",
      "type": "Personal info"
    },
    {
      "data": "User IDs",
      "optional": false,
      "purpose": "App functionality, Analytics, Advertising or marketing, Personalization",
      "type": "Personal info"
    },
    {
      "data": "Purchase history",
      "optional": false,
      "purpose": "App functionality, Fraud prevention, security, and compliance",
      "type": "Financial info"
    },
    {
      "data": "Other financial info",
      "optional": false,
      "purpose": "App functionality, Fraud prevention, security, and compliance",
      "type": "Financial info"
    },
    {
      "data": "App interactions",
      "optional": false,
      "purpose": "Analytics",
      "type": "App activity"
    },
    {
      "data": "In-app search history",
      "optional": false,
      "purpose": "Analytics",
      "type": "App activity"
    },
    {
      "data": "Other user-generated content",
      "optional": false,
      "purpose": "App functionality, Analytics",
      "type": "App activity"
    },
    {
      "data": "Crash logs",
      "optional": false,
      "purpose": "App functionality, Analytics, Fraud prevention, security, and compliance, Account management",
      "type": "App info and performance"
    },
    {
      "data": "Other app performance data",
      "optional": false,
      "purpose": "App functionality, Analytics, Fraud prevention, security, and compliance",
      "type": "App info and performance"
    },
    {
      "data": "Device or other IDs",
      "optional": false,
      "purpose": "Analytics, Advertising or marketing",
      "type": "Device or other IDs"
    },
    {
      "data": "Photos",
      "optional": true,
      "purpose": "App functionality, Account management",
      "type": "Photos and videos"
    },
    {
      "data": "Approximate location",
      "optional": false,
      "purpose": "App functionality, Analytics, Advertising or marketing, Personalization",
      "type": "Location"
    },
    {
      "data": "Precise location",
      "optional": false,
      "purpose": "App functionality, Analytics, Advertising or marketing, Personalization",
      "type": "Location"
    }
  ],
  "securityPractices": [
    {
      "practice": "Data is encrypted in transit",
      "description": "Your data is transferred over a secure connection"
    },
    {
      "practice": "Data can’t be deleted",
      "description": "The developer doesn’t provide a way for you to request that your data be deleted"
    }
  ],
  "privacyPolicyUrl": "https://mozg.app/pat/policy.html"
}</t>
  </si>
  <si>
    <t>https://mozg.app/pat/policy.html</t>
  </si>
  <si>
    <t>com.toonsutra.comicapp</t>
  </si>
  <si>
    <t>https://play.google.com/store/apps/details?id=com.toonsutra.comicapp&amp;hl=en&amp;gl=us</t>
  </si>
  <si>
    <t>Toonsutra: Webtoon &amp; Comics</t>
  </si>
  <si>
    <t>Welcome to Toonsutra, India’s largest comic app! Download now and read world famous stories of romance, mythology, comedy, drama, horror, suspense, thrillers, and more!\nWhether it’s journeying with Bajrangbali in The Legend of Hanuman or fighting on Kurukshetra in 18 Days: The Mahabharat, falling in love with your crush in the hit manhwa The Distance Between Us, saving Mahishmati alongside Baahubali with a special preview of the new animated series Baahubali: Crown of Blood, going berserk with Keanu Reeves in BRZRKR, there’s a story for everybody on Toonsutra!\nFollow superstar storytellers from India and around the world such as S. S. Rajamouli (Baahubali, RRR), Shekhar Kapur (Elizabeth, Mr. India), Ed Brubaker (Captain America, Criminal), Garth Ennis (The Boys), Grant Morrison (Batman), Alicia Souza, John Woo (MI2), Deepak Chopra, Mounica Tata, Rohan Chakravarty, Anjali Patel, and more!\nRegister today to download comics offline, comment, subscribe to your favourite stories, get updates when new episodes drop, and join the comics community! Check-in daily to earn coins and rewards to unlock more stories and comics for FREE!\nConnect with Toonsutra: Your home for stories on our socials!\nInstagram/Threads: @toonsutraofficial\nTwitter/X: @Toonsutra\nDiscord: https://discord.gg/YSzRw5hXH7\nWebsite: toonsutra.com</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</si>
  <si>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"prevent device from sleeping",
    "type": "Other"
  },
  {
    "permission": "read Google service configuration",
    "type": "Other"
  }
]</t>
  </si>
  <si>
    <t>{
  "sharedData": [],
  "collectedData": [
    {
      "data": "Device or other IDs",
      "optional": false,
      "purpose": "App functionality",
      "type": "Device or other IDs"
    },
    {
      "data": "Crash logs",
      "optional": false,
      "purpose": "App functionality, Analytics",
      "type": "App info and performance"
    },
    {
      "data": "Name",
      "optional": false,
      "purpose": "App functionality",
      "type": "Personal info"
    },
    {
      "data": "Email address",
      "optional": false,
      "purpose": "App functionality",
      "type": "Personal info"
    },
    {
      "data": "Other info",
      "optional": false,
      "purpose": "App functionality",
      "type": "Personal info"
    },
    {
      "data": "Photos",
      "optional": true,
      "purpose": "App functionality",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"https://company.toonsutra.com/privacy-policy/"
}</t>
  </si>
  <si>
    <t>https://company.toonsutra.com/privacy-policy/</t>
  </si>
  <si>
    <t>com.srpc.MangaArabia</t>
  </si>
  <si>
    <t>https://play.google.com/store/apps/details?id=com.srpc.MangaArabia&amp;hl=en&amp;gl=us</t>
  </si>
  <si>
    <t>مانجا للصغار</t>
  </si>
  <si>
    <t>"Arab Manga for Kids" is a safe, reliable and accessible platform for everyone, interested in providing meaningful content in harmony with our Arab identity and culture, launched by the Saudi Research and Media Group (SRMG), the largest Arab media group.</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</si>
  <si>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t>
  </si>
  <si>
    <t>{
  "sharedData": [],
  "collectedData": [
    {
      "data": "Crash logs",
      "optional": false,
      "purpose": "Analytics",
      "type": "App info and performance"
    },
    {
      "data": "Device or other IDs",
      "optional": false,
      "purpose": "Analytics",
      "type": "Device or other IDs"
    },
    {
      "data": "Name",
      "optional": true,
      "purpose": "Account management",
      "type": "Personal info"
    },
    {
      "data": "Email address",
      "optional": true,
      "purpose": "Account management",
      "type": "Personal info"
    },
    {
      "data": "App interactions",
      "optional": false,
      "purpose": "Analytics",
      "type": "App activity"
    },
    {
      "data": "Photos",
      "optional": true,
      "purpose": "Account management",
      "type": "Photos and videos"
    }
  ],
  "securityPractices": [
    {
      "practice": "Data isn’t encrypted",
      "description": "Your data isn’t transferred over a secure connection"
    },
    {
      "practice": "You can request that data be deleted",
      "description": "The developer provides a way for you to request that your data be deleted"
    }
  ],
  "privacyPolicyUrl": "https://www.mangaarabia.com/node/81"
}</t>
  </si>
  <si>
    <t>https://www.mangaarabia.com/node/81</t>
  </si>
  <si>
    <t>com.matteljv.uno</t>
  </si>
  <si>
    <t>https://play.google.com/store/apps/details?id=com.matteljv.uno&amp;hl=en&amp;gl=us</t>
  </si>
  <si>
    <t>UNO!™</t>
  </si>
  <si>
    <t>UNO!™ is now mobile! Take the classic card game from the kitchen table anywhere! Now with new rules, world series tournaments, modes of play, and much more. Whether you’re at home, on the go, an UNO!™ veteran or completely new, UNO!™ has something for everyone in the family. UNO!™ is a fun and memorable family-friendly card game wherever and whenever.\nReady. Set. UNO!™\n- Play the classic card game, UNO!™, or select from a variety of house rules to play in real-time matches\n- Compete in tournaments and events to win free rewards and top the leaderboards\n- Partner up with friends or family, play in 2v2 mode, and collaborate to win\n- Connect anytime, anywhere with family and friends from around the world.\nFEATURES\nThe Classic Game at your Fingertips\nNew to UNO!™ or wanting to play your favorite card game? Tap Quick Play and start up a new game with classic UNO!™ rules. Get ready for new monthly rewards and events!\nPlay with Friends\nPlay with friends or family! Set up your own house rules and play your way. UNO!™ is a family-friendly party that makes it free and easy for anyone to join!\nBuddy Up\nFind a friend or family and partner up to battle in 2 player teams. Help each other reduce your hand (or your partner’s) to zero as quickly as possible to beat the other team!\nConnect, Chat, Shout UNO!™\nConnect with your buddies in UNO!™ with clubs and send each other gifts. Make a strategy and remember to shout UNO before anyone else.\nNew Challenges at Every Level\nCompete in World Series tournaments and special events to win free rewards. Top the leaderboards and show off to your friends and family! Then spin the wheel and try your fortune to get free rewards every day!\nGo Wild – No, Really\nThis no-holds-barred mode is as wacky as UNO!™ gets. Forget the classic mode - house rules on, two-deck play, and free winnings up to 600 times what you put in to make you the coin master! But beware, in this wild game mode, you win big or go home empty-handed! Are you up for the challenge?\nUNO!™ Esports\nThe UNO!™ Mobile Community Cup 2024 is now open! Players across countries including the USA, Canada, Brazil, and Mexico can join for a year of action-packed competitions and tons of rewards! This is your chance to make it big as an eSports star!\nVisit our official site at www.letsplayuno.com\nFollow us on Facebook for more updates: www.facebook.com/UNOnow</t>
  </si>
  <si>
    <t>[{"name":"Card","id":"GAME_CARD"},{"name":"Last card","id":null},{"name":"Casual","id":"GAME_CASUAL"},{"name":"Multiplayer","id":null},{"name":"Competitive multiplayer","id":null},{"name":"Stylized","id":null}]</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</si>
  <si>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"pair with Bluetooth devices",
    "type": "Other"
  },
  {
    "permission": "full network access",
    "type": "Other"
  },
  {
    "permission": "change your audio settings",
    "type": "Other"
  },
  {
    "permission": "run at startup",
    "type": "Other"
  },
  {
    "permission": "control vibration",
    "type": "Other"
  },
  {
    "permission": "prevent device from sleeping",
    "type": "Other"
  },
  {
    "permission": "Google Play license check",
    "type": "Other"
  }
]</t>
  </si>
  <si>
    <t>{
  "sharedData": [
    {
      "data": "Device or other IDs",
      "optional": false,
      "purpose": "Analytics, Advertising or marketing",
      "type": "Device or other IDs"
    },
    {
      "data": "Purchase history",
      "optional": false,
      "purpose": "Analytics, Advertising or marketing",
      "type": "Financial info"
    },
    {
      "data": "User IDs",
      "optional": false,
      "purpose": "App functionality, Analytics",
      "type": "Personal info"
    }
  ],
  "collectedData": [
    {
      "data": "Crash logs",
      "optional": false,
      "purpose": "App functionality, Analytics",
      "type": "App info and performance"
    },
    {
      "data": "Diagnostics",
      "optional": false,
      "purpose": "App functionality, Analytics",
      "type": "App info and performance"
    },
    {
      "data": "Purchase history",
      "optional": false,
      "purpose": "App functionality, Analytics, Advertising or marketing, Personalization",
      "type": "Financial info"
    },
    {
      "data": "Email address",
      "optional": true,
      "purpose": "App functionality, Account management",
      "type": "Personal info"
    },
    {
      "data": "User IDs",
      "optional": false,
      "purpose": "App functionality, Personalization, Account management",
      "type": "Personal info"
    },
    {
      "data": "App interactions",
      "optional": false,
      "purpose": "App functionality, Analytics, Advertising or marketing, Personalization",
      "type": "App activity"
    },
    {
      "data": "Other actions",
      "optional": false,
      "purpose": "App functionality, Analytics, Personalization",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"https://www.mattel163.com/jumperpp.html"
}</t>
  </si>
  <si>
    <t>https://www.mattel163.com/jumperpp.html</t>
  </si>
  <si>
    <t>tatto.the.ink.store.shop.art.asmr</t>
  </si>
  <si>
    <t>https://play.google.com/store/apps/details?id=tatto.the.ink.store.shop.art.asmr&amp;hl=en&amp;gl=us</t>
  </si>
  <si>
    <t>The Ink Shop - Tattoo Art ASMR</t>
  </si>
  <si>
    <t>Welcome to The Ink Shop - Tattoo Art ASMR, a unique and immersive game that lets you unleash your inner tattoo artist. This isn't just any game; it's your gateway to a world where art meets relaxation, and where your creativity can truly shine. Prepare to immerse yourself in the satisfying and intricate process of tattooing, all at the tip of your fingers! 🖌️💉\nAs the master tattoo artist of The Ink Shop, you'll embark on a journey filled with art, precision, and satisfaction. Each customer comes with their own story and tattoo request, making every session unique and exciting. Your job? To bring their visions to life with utmost care and skill.\nHere's What Awaits You in The Ink Shop:\n🌟 Be the Artist: Receive customers, listen to their requests, and start your creative process. Shave the area, apply antiseptic, and get ready to ink!\n🌟 Hundreds of Designs: Dive into a vast collection of tattoo designs. Whether it’s a fierce dragon, a delicate flower, or a custom piece, your artistic skills are the limit.\n🌟 Satisfying ASMR Experience: Experience the soothing sounds of tattooing with ASMR. From the buzz of the machine to the skin's gentle shaving, it’s relaxation at its best.\n🌟 Fix &amp; Perfect: Not all tattoos come out perfect on the first try. Some customers will come seeking your expertise to fix or remove defective tattoos. Show them what you've got!\n🌟 Earn &amp; Expand: With every successful tattoo, earn money and use it to upgrade your shop, buy new equipment, or unlock more intricate designs.\nWhy You'll Love The Ink Shop - Tattoo Art ASMR:\nIn The Ink Shop, every tattoo is a story waiting to be told, and you're the storyteller. The satisfaction of seeing your completed work is unparalleled - from carefully sizing up and outlining the design to the final inking, each step is a testament to your skill and creativity.\nAre you ready to make your mark in the world of tattoo artistry? Download The Ink Shop - Tattoo Art ASMR now and start your journey from a budding artist to a tattoo legend. The buzz of the tattoo machine, the satisfaction of a perfect tattoo, and the smiles of happy customers await! Your journey to becoming a tattoo master begins here at The Ink Shop - Tattoo Art ASMR. Download now and let the artistry begin! 🌟📲💖</t>
  </si>
  <si>
    <t>{
  "sharedData": [
    {
      "data": "Approximate location",
      "optional": false,
      "purpose": "App functionality, Analytics, Advertising or marketing",
      "type": "Location"
    },
    {
      "data": "Device or other IDs",
      "optional": false,
      "purpose": "App functionality, Analytics, Advertising or marketing",
      "type": "Device or other IDs"
    }
  ],
  "collectedData": [
    {
      "data": "Approximate location",
      "optional": false,
      "purpose": "App functionality, Analytics, Advertising or marketing",
      "type": "Location"
    },
    {
      "data": "Device or other IDs",
      "optional": false,
      "purpose": "App functionality, Analytics, Advertising or marketing",
      "type": "Device or other IDs"
    }
  ],
  "securityPractices": [
    {
      "practice": "Data isn’t encrypted",
      "description": "Your data isn’t transferred over a secure connection"
    },
    {
      "practice": "Data can’t be deleted",
      "description": "The developer doesn’t provide a way for you to request that your data be deleted"
    }
  ],
  "privacyPolicyUrl": "https://monkidsstudio.com/privacy-policy"
}</t>
  </si>
  <si>
    <t>https://monkidsstudio.com/privacy-policy</t>
  </si>
  <si>
    <t>com.budgestudios.googleplay.PawPatrolRescueWorld</t>
  </si>
  <si>
    <t>https://play.google.com/store/apps/details?id=com.budgestudios.googleplay.PawPatrolRescueWorld&amp;hl=en&amp;gl=us</t>
  </si>
  <si>
    <t>Explore Adventure Bay like never before in PAW Patrol™ Rescue World!  \nSAFE &amp; EASY fun kids game from their favorite show! Whenever there’s trouble, just yelp for help! \nFun kid games designed for boys &amp; girls Toddlers, Preschool &amp; Kindergarten! No job is too big, no pup is too small!\nPLAY WITH YOUR FAVORITE PUPS – The Pups are ready to go! Ride around Adventure Bay with Chase, Skye, Marshall, Zuma, Everest, Rocky &amp; Tracker (More pups added soon!). Each pup has a special skill and vehicle for all your rescue needs. \nEXPLORE &amp; PLAY – There's a ton of things to see and do all throughout Adventure Bay! You're free to explore. The more you play the game, the more things you'll unlock in each area!\nHERO MISSIONS – PAW Patrol™ to the lookout! Choose the Pup that is best for your mission and help save the day. \nRESCUE – Help the people of Adventure Bay and win fun rewards for your Pups.\nPUP TREATS – Each mission you complete will earn a reward! Find hidden treats around town!\nSAFE &amp; KID FRIENDLY  - Kids games designed for preschool, kindergarten, elementary school boys &amp; girls. Educational, Learning and fun games for kids to explore from their favorite TV, YouTube Kids &amp; Netflix show! Easy game play to learn, for young children and toddlers aged 3-6. Parents and other family members can play along too! \nIN APP PURCHASES\nBefore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gate.\nPRIVACY &amp; ADVERTISING\nBudge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privacy@budgestudios.ca\nEND-USER LICENSE AGREEMENT\nhttps://budgestudios.com/en/legal-embed/eula/\nABOUT BUDGE STUDIOS\nBudge Studios was founded in 2010 with the mission to entertain and educate boys and girls around the world, through innovation, creativity and fun. Its high-quality app portfolio consists of original and branded properties, including Barbie, PAW Patrol, Thomas &amp; Friends, Transformers, My Little Pony, Strawberry Shortcake, Caillou, The Smurfs, Miss Hollywood, Hello Kitty and Crayola. Budge Studios maintains the highest standards of safety and age-appropriateness, and has become a global leader in children’s apps for smartphones and tablets. Budge Playgroup™ is an innovative program that allows kids and parents to actively participate in the creation of new apps.\nHAVE QUESTIONS? \nWe always welcome your questions, suggestions and comments. Contact us 24/7 at support@budgestudios.ca \n©Spin Master Ltd. PAW PATROL™ and all related titles, logos, characters; and SPIN MASTER logo are trademarks of Spin Master Ltd. Used under license. Nickelodeon and all related titles and logos are trademarks of Viacom International Inc.\nBUDGE and BUDGE STUDIOS are trademarks of Budge Studios Inc.\nPAW Patrol Rescue World ©2021 Budge Studios Inc. All Rights Reserved.</t>
  </si>
  <si>
    <t>[{"name":"Action","id":"GAME_ACTION"},{"name":"Action-adventure","id":null},{"name":"Casual","id":"GAME_CASUAL"},{"name":"Single player","id":null},{"name":"Stylized","id":null},{"name":"Cartoon","id":null},{"name":"Offline","id":null}]</t>
  </si>
  <si>
    <t>{
  "sharedData": [],
  "collectedData": [
    {
      "data": "Device or other IDs",
      "optional": false,
      "purpose": "Analytics, Fraud prevention, security, and compliance",
      "type": "Device or other IDs"
    },
    {
      "data": "Purchase history",
      "optional": false,
      "purpose": "App functionality, Analytics, Fraud prevention, security, and compliance",
      "type": "Financial info"
    },
    {
      "data": "App interactions",
      "optional": false,
      "purpose": "Analytics, Advertising or marketing, Fraud prevention, security, and compliance",
      "type": "App activity"
    },
    {
      "data": "Installed apps",
      "optional": false,
      "purpose": "Analytics, Advertising or marketing",
      "type": "App activity"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"https://budgestudios.com/legal/privacy-policy/"
}</t>
  </si>
  <si>
    <t>https://budgestudios.com/legal/privacy-policy/</t>
  </si>
  <si>
    <t>techmasterplus.sudokupuzzlepro</t>
  </si>
  <si>
    <t>https://play.google.com/store/apps/details?id=techmasterplus.sudokupuzzlepro&amp;hl=en&amp;gl=us</t>
  </si>
  <si>
    <t>Sudoku Ultimate Offline puzzle</t>
  </si>
  <si>
    <t>Offline classic style Sudoku is a logic-based, combinatorial number-placement puzzle game. The objective is to fill a 9×9 grid with digits so that each column, each row, and each of the nine 3×3 sub-grids that compose the grid contains all of the digits from 1 to 9.\nThe sudoku logic puzzle is completely free and no advertisement is used.\nThis innovative sudoku free game has several best features like game time and history.\nThe game has two game play style- Classic and Unlimited. Classic mode contains 1000 unique puzzle of four difficulty levels. Unlimited game style support three different game modes:\n1. a 6x6 game field with 2x3 subsections\n2. a 9x9 game field with 3x3 subsections\n3. a 12x12 game field with 3x4 subsections\nFor each game mode there are four different difficulty levels, that are not measured by the number of set values but rather by the solving strategies needed to solve the game. \nThe game designed under GNU General Public License.\nWebsite:http://www.techmasterplus.com</t>
  </si>
  <si>
    <t>{
  "sharedData": [],
  "collectedData": [],
  "securityPractices": [],
  "privacyPolicyUrl": "http://techmasterplus.com/androidprivacy.html"
}</t>
  </si>
  <si>
    <t>http://techmasterplus.com/androidprivacy.html</t>
  </si>
  <si>
    <t>com.magicfluids</t>
  </si>
  <si>
    <t>https://play.google.com/store/apps/details?id=com.magicfluids&amp;hl=en&amp;gl=us</t>
  </si>
  <si>
    <t>Magic Fluids</t>
  </si>
  <si>
    <t>Magic Fluids is a relaxing, colorful drawing app that will help you calm down and relieve stress, or be creative and make aesthetic digital art. It is based on algorithms of fluid flow simulation and features fluid (pun intented!), beautiful graphics. It is the best time waster!\nTOUCH THE SCREEN and enjoy hypnotizing motion of fluid swirls moving around, sometimes slow, quiet and elegant, other times dynamic, satisfying and trippy.\nCALM DOWN AND RELAX as you draw and watch peaceful flows evolve in space and eventually settle down into colorful patterns. Magic Fluids will help you sleep, meditate, restore balance, relieve stress and anxiety.\nGET CREATIVE and, with a touch of your finger, bring to life stylish patterns of paint and particles. If you like abstract digital art or acrylic pour painting, you'll love Magic Fluids! You can create impressive eye-catching designs that look like swirls, galaxies, liquid, fire, light, smoke, lava and much more!\nKEEP YOUR KIDS BUSY - they love to doodle and watch the fluid move around! We hope that Magic Fluids can also help children with anxiety, autism and sensory issues.\nDOODLE ON YOUR HOMESCREEN - Magic Fluids works can be used as a Live Wallpaper as well as a regular app.\n\nKey features of Magic Fluids:\n- Highly configurable fluid behaviour and look\n- Over 30 configuration presets - if you're lazy\n- You can save your own presets\n- Multitouch controls\n- Smoke (gas) and water (liquid) animation\n- Thousands of particles moving with the fluid\n- Multiple color modes\n- Special effects like glow and textures\n- You can pause the animation anytime and save screenshots\n- You can use Magic Fluids as a regular app or as a Live Wallpaper\n- Highly optimized, multiple quality settings for wide range of devices .\n\nFluid animation in your pocket! Touch the screen and create beautiful motion of colorful smoke and water. Calm down and relax as you watch trippy, magical swirls of flowing colors. Get artistic and design creative, satisfying patterns of paint and particles.</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</si>
  <si>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"http://madscientist.pl/magicfluids/policy_android_paid.html"
}</t>
  </si>
  <si>
    <t>http://madscientist.pl/magicfluids/policy_android_paid.html</t>
  </si>
  <si>
    <t>com.rockstargames.gtasa</t>
  </si>
  <si>
    <t>https://play.google.com/store/apps/details?id=com.rockstargames.gtasa&amp;hl=en&amp;gl=us</t>
  </si>
  <si>
    <t>Grand Theft Auto: San Andreas</t>
  </si>
  <si>
    <t>Five years ago, Carl Johnson escaped from the pressures of life in Los Santos, San Andreas, a city tearing itself apart with gang trouble, drugs and corruption. Where filmstars and millionaires do their best to avoid the dealers and gangbangers.\nNow, it’s the early 90’s. Carl’s got to go home. His mother has been murdered, his family has fallen apart and his childhood friends are all heading towards disaster.\nOn his return to the neighborhood, a couple of corrupt cops frame him for homicide. CJ is forced on a journey that takes him across the entire state of San Andreas, to save his family and to take control of the streets.\nRockstar Games brings its biggest release to mobile yet with a vast open-world covering the state of San Andreas and its three major cities – Los Santos, San Fierro and Las Venturas – with enhanced visual fidelity and over 70 hours of gameplay.\nGrand Theft Auto: San Andreas features:  \n• Remastered, high-resolution graphics built specifically for mobile including lighting enhancements, an enriched color palette and improved character models. \n• Cloud save support for playing across all your mobile devices for Rockstar Social Club Members.\n• Dual analog stick controls for full camera and movement control.\n• Three different control schemes and customizable controls with contextual options to display buttons only when you need them.\n• Compatible with the MoGa Wireless Game Controllers and select Bluetooth and USB gamepads.\n• Integrated with Immersion tactile effects.  \n• Tailor your visual experience with adjustable graphic settings. \nLanguages Supported: English, French, Italian, German, Spanish, Russian and Japanese. \nFor optimal performance, we recommend re-booting your device after downloading and closing other applications when playing Grand Theft Auto: San Andreas. \nFor information about supported devices and compatibility, please see:\nhttp://support.rockstargames.com/hc/en-us/sections/200251868-San-Andreas-Mobile-Support\nMobile Version developed by War Drum Studios\nwww.wardrumstudios.com\nFind out more:\nwww.rockstargames.com\nSee videos:\nwww.youtube.com/rockstargames\nFollow us:\nwww.facebook.com/rockstargames\nwww.twitter.com/rockstargames</t>
  </si>
  <si>
    <t>[
  {
    "permission": "read the contents of your USB storage",
    "type": "Photos/Media/Files"
  },
  {
    "permission": "read the contents of your USB storage",
    "type": "Storage"
  },
  {
    "permission": "view Wi-Fi connections",
    "type": "Wi-Fi connection information"
  },
  {
    "permission": "view network connections",
    "type": "Other"
  },
  {
    "permission": "measure app storage space",
    "type": "Other"
  },
  {
    "permission": "full network access",
    "type": "Other"
  },
  {
    "permission": "control vibration",
    "type": "Other"
  },
  {
    "permission": "prevent device from sleeping",
    "type": "Other"
  },
  {
    "permission": "Google Play license check",
    "type": "Other"
  }
]</t>
  </si>
  <si>
    <t>{
  "sharedData": [],
  "collectedData": [
    {
      "data": "Diagnostics",
      "optional": false,
      "purpose": "Analytics",
      "type": "App info and performance"
    },
    {
      "data": "Device or other IDs",
      "optional": false,
      "purpose": "App functionality, Advertising or marketing",
      "type": "Device or other IDs"
    },
    {
      "data": "Name",
      "optional": false,
      "purpose": "Account management",
      "type": "Personal info"
    },
    {
      "data": "Email address",
      "optional": false,
      "purpose": "Account management",
      "type": "Personal info"
    },
    {
      "data": "User IDs",
      "optional": false,
      "purpose": "App functionality, Analytics, Account management",
      "type": "Personal info"
    },
    {
      "data": "App interactions",
      "optional": false,
      "purpose": "Analytics",
      "type": "App activity"
    },
    {
      "data": "Other actions",
      "optional": false,
      "purpose": "App functionality,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"http://www.rockstargames.com/privacy"
}</t>
  </si>
  <si>
    <t>http://www.rockstargames.com/privacy</t>
  </si>
  <si>
    <t>com.fastemulator.gba</t>
  </si>
  <si>
    <t>https://play.google.com/store/apps/details?id=com.fastemulator.gba&amp;hl=en&amp;gl=us</t>
  </si>
  <si>
    <t>My Boy! - GBA Emulator</t>
  </si>
  <si>
    <t>My Boy! is a super fast and full-featured emulator to run GameBoy Advance games on the broadest range of Android devices, from very low-end phones to modern tablets. It emulates nearly all aspects of the real hardware correctly.\nThis is by far the only emulator that supports link cable emulation with decent speed.\nHighlights:\n• Fastest emulation, therefore saves your battery to the MAX.\n• Very high game compatibility. Run nearly all games without a problem.\n• Link cable emulation either on the same device, or across devices over Bluetooth or Wi-Fi.\n• Gyroscope/tilt/solar sensor and rumble emulation through your Android's hardware sensors and vibrator!\n• Enter multilined GameShark/ActionReplay/CodeBreaker cheat codes and enable/disable them on the fly while the game is running.\n• High-level BIOS emulation. No BIOS file needed.\n• IPS/UPS ROM patching\n• OpenGL rendering backend, as well as normal rendering on devices without a GPU.\n• Cool video filters through the support of GLSL shaders.\n• Fast-forward to skip long stories, as well as slow down games to get past a level you cannot in normal speed.\n• Save games at any time with screenshot\n• Sync saves with Google Drive. Play and save games on one device and continue on the others!\n• On-screen keypad (multi-touch requires Android 2.0 or later), as well as shortcut buttons such as load/save. \n• A screen layout editor, with which you can define the position and size for each of the on-screen controls, as well as for the game video.\n• Clean &amp; simple yet well-designed user interface. Seamlessly integrated with the latest Android.\n• Create and switch to different screen-layout and key-mapping profiles.\n• Create shortcuts to easily launch your favorite games from your desktop.\nNo games are included in this app and you need to obtain yours in a legal way. Place them onto your device storage and you are good to go.\nLEGAL: This product is not affiliated with, nor authorized, endorsed or licensed in any way by Nintendo Corporation, its affiliates or subsidiaries.\n*** Unlike many others, we are the actual core emulation developers.</t>
  </si>
  <si>
    <t>[
  {
    "permission": "view Wi-Fi connections",
    "type": "Wi-Fi connection information"
  },
  {
    "permission": "create accounts and set passwords",
    "type": "Other"
  },
  {
    "permission": "pair with Bluetooth devices",
    "type": "Other"
  },
  {
    "permission": "access Bluetooth settings",
    "type": "Other"
  },
  {
    "permission": "full network access",
    "type": "Other"
  },
  {
    "permission": "control Near Field Communication",
    "type": "Other"
  },
  {
    "permission": "control vibration",
    "type": "Other"
  },
  {
    "permission": "toggle sync on and off",
    "type": "Other"
  }
]</t>
  </si>
  <si>
    <t>com.scottgames.fnaf4</t>
  </si>
  <si>
    <t>https://play.google.com/store/apps/details?id=com.scottgames.fnaf4&amp;hl=en&amp;gl=us</t>
  </si>
  <si>
    <t>Five Nights at Freddy's 4</t>
  </si>
  <si>
    <t>NOTE: Remastered version from the PC version. A device with at least 2 GB of RAM is required for this game to run properly.\nIn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you.\nYou have only a flashlight to protect yourself. It will scare away things that may be creeping at the far end of the hallways, but be careful, and listen. If something has crept too close, then shining lights in its eyes will be your end.\nNOTE: Interface and audio in English. Subtitles in English, French, German, Dutch, Spanish (Latin America), Italian, Portuguese (Brazil), Russian, Japanese, Chinese (Simplified), Korean.\n#MadeWithFusion</t>
  </si>
  <si>
    <t>com.robtopx.geometryjump</t>
  </si>
  <si>
    <t>https://play.google.com/store/apps/details?id=com.robtopx.geometryjump&amp;hl=en&amp;gl=us</t>
  </si>
  <si>
    <t>Geometry Dash</t>
  </si>
  <si>
    <t>Jump and fly your way through danger in this rhythm-based action platformer!\nPrepare for a near impossible challenge in the world of Geometry Dash. Push your skills to the limit as you jump, fly and flip your way through dangerous passages and spiky obstacles.\nSimple one touch game play with lots of levels that will keep you entertained for hours!\nGame Features\n• Rhythm-based Action Platforming!\n• Lots of levels with unique soundtracks!\n• Build and share your own levels using the level editor!\n• Unlock new icons and colors to customize your character!\n• Fly rockets, flip gravity and much more!\n• Use practice mode to sharpen your skills!\n• Lots of achievements and rewards!\n• No in-app purchases!\n• Challenge yourself with the near impossible!\nContact: support@robtopgames.com</t>
  </si>
  <si>
    <t>[{"name":"Action","id":"GAME_ACTION"},{"name":"Platformer","id":null},{"name":"Runner","id":null},{"name":"Arcade","id":"GAME_ARCADE"},{"name":"Abstract","id":null}]</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</si>
  <si>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"view network connections",
    "type": "Other"
  },
  {
    "permission": "full network access",
    "type": "Other"
  }
]</t>
  </si>
  <si>
    <t>{
  "sharedData": [],
  "collectedData": [
    {
      "data": "Email address",
      "optional": true,
      "purpose": "App functionality, Account management",
      "type": "Personal info"
    },
    {
      "data": "User IDs",
      "optional": true,
      "purpose": "App functionality,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"http://www.robtopgames.com/privacy"
}</t>
  </si>
  <si>
    <t>http://www.robtopgames.com/privacy</t>
  </si>
  <si>
    <t>com.marmalade.monopoly</t>
  </si>
  <si>
    <t>https://play.google.com/store/apps/details?id=com.marmalade.monopoly&amp;hl=en&amp;gl=us</t>
  </si>
  <si>
    <t>MONOPOLY</t>
  </si>
  <si>
    <t>MONOPOLY now includes multiplayer video chat. Create a free, private account, add your friends, start a game from your group chats, and move automatically to video chat when it begins.\n“Monopoly on mobile includes cross-platform online multiplayer, which means you can open up a lobby, have your friends join your games, and all play together in perfect harmony. Beautiful, right?” Dave Aubrey - PocketGamer\nThis is a fully immersive board game experience with amazing graphics and animations. The whole classic game is available with no ads, so you get the fun of the Monopoly board game without distractions. Invite your friends and family to game night with one of the Play Stores favorite top paid games.\n\nPOPULAR FEATURES\nHouse rules\nPut the official Hasbro rule book down and play with your favorite house rules\nQuick mode\nRoll the dice, risk it all, and get paid - finish the board game faster than ever\nSingle player\nPlay against our challenging AI - no need for family and friends \nOffline multiplayer \nPass a single device between up to 4 players for an offline wifi-free experience\nOnline multiplayer \nDistance doesn’t interrupt play when you connect with fans around the world or invite friends and family to a private game\nFull, ad-free game\nPlay the complete classic game with no pay-to-win or ad pop-ups. Roll the dice and risk it all to become the wealthiest landlord tycoon on the board!\nThe Complete Collection \nBe the top landlord tycoon on new themed boards, exclusive to the mobile game. With 10 boards, no 2 games are the same! Risk it all in the L.A. Monstropolis alternate universe. Be spooked in Transylvania. See the future in New York 2121, or travel back in time to Victorian London, Historic Tokyo, Belle Époque era Paris and 1930s Atlantic City! Unlock new player pieces, properties, and chance cards with each theme!\n\nHOW TO PLAY\nChoose your player mode\nPlay this classic Hasbro board game in a variety of online and offline player modes. Put your landlord skills to the test against our challenging AI opponents and be a property tycoon in single player mode. Compete with friends and family wherever you are in online multiplayer. Play WiFi-free when you pass &amp; play one device around a group of players. The choice is yours as you buy up the board!\nSelect your rules\nIf you’re one of the many people who have never actually read the rules of Monopoly, you can still play the game exactly how you like! Play without auctions, add cash to Free Parking, or pay $400 for landing directly on GO! Choose to stick to the classic Hasbro rule book, get a fixed selection of the most popular house rules, or customize your rules to suit your own preferences! \nChoose your piece\nChoose from the modern and classic player pieces, including: scottie, cat, T-rex, rubber duck, the car, the top hat, and the battleship!\nEnter the board\nExperience the thrill of bankrupting your family and friends and becoming the wealthiest landlord tycoon on the board! It’s just as you remember, plus fun animations and an AI banker who’s on everyone’s side!\nBuild your property empire\nRoll the dice, take investment risks, bid for properties in auctions, make your way around the board and BUY real estate, COLLECT rent, and BUILD hotels to become a property tycoon.\nPlay Marmalade Game Studio’s multiplayer games with friends and family wherever you are! Our online games with friends include Clue/Cluedo, The Game of Life, The Game of Life 2, The Game of Life Vacations, and Battleship.</t>
  </si>
  <si>
    <t>[{"name":"Board","id":"GAME_BOARD"},{"name":"Abstract strategy","id":null},{"name":"Casual","id":"GAME_CASUAL"},{"name":"Stylized","id":null}]</t>
  </si>
  <si>
    <t>[
  {
    "permission": "take pictures and videos",
    "type": "Camera"
  },
  {
    "permission": "record audio",
    "type": "Microphone"
  },
  {
    "permission": "view Wi-Fi connections",
    "type": "Wi-Fi connection information"
  },
  {
    "permission": "view network connections",
    "type": "Other"
  },
  {
    "permission": "pair with Bluetooth devices",
    "type": "Other"
  },
  {
    "permission": "access Bluetooth settings",
    "type": "Other"
  },
  {
    "permission": "full network access",
    "type": "Other"
  },
  {
    "permission": "change your audio settings",
    "type": "Other"
  },
  {
    "permission": "control vibration",
    "type": "Other"
  },
  {
    "permission": "prevent device from sleeping",
    "type": "Other"
  },
  {
    "permission": "Google Play license check",
    "type": "Other"
  }
]</t>
  </si>
  <si>
    <t>{
  "sharedData": [
    {
      "data": "Crash logs",
      "optional": false,
      "purpose": "App functionality",
      "type": "App info and performance"
    },
    {
      "data": "User IDs",
      "optional": false,
      "purpose": "Analytics, Account management",
      "type": "Personal info"
    },
    {
      "data": "Other info",
      "optional": false,
      "purpose": "Analytics, Account management",
      "type": "Personal info"
    },
    {
      "data": "App interactions",
      "optional": false,
      "purpose": "App functionality, Analytics",
      "type": "App activity"
    }
  ],
  "collectedData": [
    {
      "data": "Device or other IDs",
      "optional": true,
      "purpose": "Analytics, Advertising or marketing, Account management",
      "type": "Device or other IDs"
    },
    {
      "data": "Crash logs",
      "optional": false,
      "purpose": "App functionality, Analytics",
      "type": "App info and performance"
    },
    {
      "data": "Diagnostics",
      "optional": false,
      "purpose": "Analytics",
      "type": "App info and performance"
    },
    {
      "data": "Email address",
      "optional": true,
      "purpose": "Account management",
      "type": "Personal info"
    },
    {
      "data": "User IDs",
      "optional": false,
      "purpose": "Analytics, Account management",
      "type": "Personal info"
    },
    {
      "data": "Other info",
      "optional": true,
      "purpose": "Analytics, Account management",
      "type": "Personal info"
    },
    {
      "data": "App interactions",
      "optional": true,
      "purpose": "App functionality, Analytics",
      "type": "App activity"
    },
    {
      "data": "Approximate location",
      "optional": true,
      "purpose": "Analytics",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"https://www.marmaladegamestudio.com/monopoly-app-privacy-policy"
}</t>
  </si>
  <si>
    <t>https://www.marmaladegamestudio.com/monopoly-app-privacy-policy</t>
  </si>
  <si>
    <t>air.com.flipline.papasmochariatogo</t>
  </si>
  <si>
    <t>https://play.google.com/store/apps/details?id=air.com.flipline.papasmochariatogo&amp;hl=en&amp;gl=us</t>
  </si>
  <si>
    <t>Papa's Mocharia To Go!</t>
  </si>
  <si>
    <t>Create delicious coffee drinks and cannoli in Papa's Mocharia To Go!\n-- ABOUT THE GAME --\nPapa Louie has opened a brand-new coffee shop in New Pepperton, offering a variety of custom layered coffee drinks called Papaccinos.  After you apply for a job as the barista of Papa's Mocharia, you learn that a year-long film is being made about the coffeehouse -- and you're now the main star!  Under the watchful eye of the documentary crew, you'll be brewing espresso, steaming and frothing milk, and crafting eye-catching layered drinks for your picky customers.  Work your way through the holidays as you serve seasonal coffee and cannoli, unlock new ingredients, and earn Daily Specials with delicious latte and macchiato recipes.\n-- GAME FEATURES --\nBREW ESPRESSO AND LAYER DRINKS - Use the Brew Machines to make freshly-brewed shots of espresso, and to steam and froth milk for the customers' drinks.  On the Build Station, you'll layer the espresso and milk into a large cup along with colorful powders and flavored syrups, creating a delicious layered latte that looks as great as it tastes!  Complete the drink with toppings, whips, and drizzles for that finishing touch.\n \nCRAFTING CANNOLI - Customers will order a custom-made cannoli along with their Papaccino drinks.  Choose the cannoli shell, line up the nozzles to pipe it full of cream, and garnish the cannoli with delicious toppings for the perfect sweet treat to enjoy with a coffee.\nHOLIDAY FLAVORS - Celebrate the seasons with delicious holiday flavors!  As you reach new ranks, the seasons and holidays in New Pepperton will change, and your customers will start ordering holiday-themed drinks and cannoli.  You'll unlock new syrups, powders, dairy, shakers, creams, and cannoli shells for each holiday of the year, and your customers will love trying these new festive flavors!\nSERVE SPECIAL RECIPES - Earn Special Recipes from your customers, and serve them as the Daily Special in the Mocharia!  Each Special has a bonus you can earn for serving a prime example of that recipe.  Master each special to earn a special prize!\nCUSTOMIZE YOUR WORKERS - Play as Allan or Akari, or create your own custom character to work in the coffeehouse!  You can also show off your holiday spirit with a massive variety of holiday outfits and clothing for your workers.  Choose unique color combinations for each item of clothing, and create your own style with millions of combinations!\nSPECIAL DELIVERY - Some customers don't want to travel all the way to New Pepperton for their coffee.  When you start taking phone orders, customers can call to place their order, and you'll hire a Driver to help take and deliver orders to their homes instead!\nCOLLECT STICKERS - Complete a variety of tasks and achievements while playing to earn colorful Stickers for your collection.  Each customer has a set of three favorite Stickers: Earn all three and you'll be rewarded with a brand-new outfit to give to that customer!\nDECORATE THE SHOP - Customize the Mocharia lobby with themed furniture and decorations for each holiday of the year!  Mix and match your favorite styles, or add items that match the current holiday so customers won't mind waiting longer for their order.\n-- MORE FEATURES --\n- Hands-on coffee shop in the Papa Louie universe\n- Multi-task between brewing coffee, steaming milk, layering drinks, and crafting cannoli\n- Custom chefs and drivers\n- 12 separate holidays to unlock, each with more ingredients\n- Earn and master 40 unique Special Recipes\n- 90 colorful Stickers to earn for completing tasks\n- 135 customers to serve with unique orders\n- Use Stickers to unlock new outfits for your customers\n- 124 ingredients to unlock</t>
  </si>
  <si>
    <t>com.fakephonecall.fakecall.prankcall</t>
  </si>
  <si>
    <t>https://play.google.com/store/apps/details?id=com.fakephonecall.fakecall.prankcall&amp;hl=en&amp;gl=us</t>
  </si>
  <si>
    <t>Fake Video Call - Prank Call</t>
  </si>
  <si>
    <t xml:space="preserve">Fake Video Call, Prank Call is a free joke app that lets you prank your friends and loved ones.\nNever be stuck in a boring conversation again! Looking for a fun way to prank your friends? Get ready to pull off the ultimate prank with the Fake Call app - Prank Dial. That gives you free access to set your fake caller id anytime anywhere you want with customizable settings. Set the call now at your desired time when you want an incoming fun phone call. Choose from a variety of pre-recorded messages to make your prank call even more convincing.\nTired of boring practical jokes? Fake Video Call, Prank Call allows you to create fake fun phone calls with a realistic fake caller ID, perfect for pulling off hilarious pranks on anyone. Customize your name, picture, phone number, and ringtone. Set a timer &amp; give yourself a fake phone call with a realistic call screen with the name and picture you applied. Simulate the fake call from Santa Claus with the default theme of your prank dial screen.\nFeatures of Fake Video Call, Prank Call \n--🤑🤣 Schedule fake calls at any time.\n--📱 WA incoming fake phone call app layout.\n--✨ Customizable Prank caller ID and Pre-recorded messages.\n--🤣 Call Screen Themes and Realistic Ringtones with Prank dial app.\n--🤳Fake Phone Calls and Fake Video Calls with Anyone.\n--🤑🤣 Easy to use Fake Video Call, Prank Call.\n--✨ No need for an internet connection.\nReady to prank your friends think that you are a celebrity? Fake Video Call, Prank Call, you can create a fake caller ID to make it look like you're getting a call from anyone you want, including fake call from girlfriend, fake video call boyfriend &amp; fake call from police. You can even record your own custom message to make it even more personal. You can schedule Fake video calls in advance, so you can set up a prank, then sit back and watch the fun unfold. Fake Video Call, Prank Call  will have a realistic ringtone that sounds just like a real phone call.\nReady to take your phone calls to the next level? The Fake Video Call, Prank Call app  lets you set up fake calls with custom call screen themes that will leave your friends laughing. The color call screens are free for you, including love caller screen themes, Romantic themes, fantasy themes, and nature themes call screens. Fake call app provides you to set up a fun phone call for WA interface for your incoming fake call. Santa Claus, a scary teacher, pranks your friends and family with a realistic simulation of a Fake video call.\nHow to use Fake Video Call, Prank Call \nChoose an existing contact from your phone or customize a new contact in the prank caller app at your desired name, phone number, and picture. Set your custom favorite ringtone or default ringtone for the prank call. Customize your fake caller id layout by changing the interface of the prank dial and setting the theme you want. Change the background color of your contacts to any color. Record a voice call as well as a video call that plays automatically when you pick up a call to prank your friends. Select your delay time to 10 seconds,1 minute, or custom. Fake call history and logs can be checked at any time. Give yourself a prank call now in one tap.\nPlease give us your valuable feedback &amp; suggestions  at  explore3dmaps@gmail.com to improve our "Fake Video Call, Prank Call" app 😊. </t>
  </si>
  <si>
    <t>[
  {
    "permission": "read your contacts",
    "type": "Contacts"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"change network connectivity",
    "type": "Other"
  },
  {
    "permission": "full network access",
    "type": "Other"
  },
  {
    "permission": "draw over other apps",
    "type": "Other"
  },
  {
    "permission": "control vibration",
    "type": "Other"
  },
  {
    "permission": "prevent device from sleeping",
    "type": "Other"
  },
  {
    "permission": "modify system settings",
    "type": "Other"
  },
  {
    "permission": "set an alarm",
    "type": "Other"
  }
]</t>
  </si>
  <si>
    <t>{
  "sharedData": [],
  "collectedData": [
    {
      "data": "Other info",
      "optional": true,
      "purpose": "App functionality, Advertising or marketing",
      "type": "Personal info"
    },
    {
      "data": "Device or other IDs",
      "optional": false,
      "purpose": "App functionality, Analytics, Advertising or marketing",
      "type": "Device or other IDs"
    }
  ],
  "securityPractices": [
    {
      "practice": "Data isn’t encrypted",
      "description": "Your data isn’t transferred over a secure connection"
    },
    {
      "practice": "Data can’t be deleted",
      "description": "The developer doesn’t provide a way for you to request that your data be deleted"
    }
  ],
  "privacyPolicyUrl": "https://sites.google.com/view/street-view-and-3d-live-earth/fake-call-prank-app"
}</t>
  </si>
  <si>
    <t>https://sites.google.com/view/street-view-and-3d-live-earth/fake-call-prank-app</t>
  </si>
  <si>
    <t>https://play.google.com/store/apps/details?id=com.mcolotto.magicresearchtwo&amp;hl=en&amp;gl=us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</si>
  <si>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network connections",
    "type": "Other"
  },
  {
    "permission": "full network access",
    "type": "Other"
  },
  {
    "permission": "change your audio settings",
    "type": "Other"
  },
  {
    "permission": "draw over other apps",
    "type": "Other"
  },
  {
    "permission": "control vibration",
    "type": "Other"
  }
]</t>
  </si>
  <si>
    <t>com.wb.lego.marvel</t>
  </si>
  <si>
    <t>https://play.google.com/store/apps/details?id=com.wb.lego.marvel&amp;hl=en&amp;gl=us</t>
  </si>
  <si>
    <t>LEGO ® Marvel Super Heroes</t>
  </si>
  <si>
    <t>LEGO® Marvel™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\nGAME FEATURES:\n• Over 91 playable characters, such as Iron Man, Spider-Man, Captain America, Wolverine, and more can be unlocked as you progress through the game.  Select character families can be accessed at any time through purchase via our in-game store.\n• Complete 45 action-packed missions as you chase down Cosmic Bricks across key locations from the Marvel Universe\n• Battle enemies using super power abilities such as flight, super strength and invisibility. \n• Use fast-paced combat moves and activate Super Moves like Hulk’s Thunder Clap and Iron Man’s Arc Reactor.\n• Complete challenges and earn rewards.\n• Switch between “Console” and “Touch Screen” controls to find the play-style that suits you best.\n\nNOTE:\nThis game is filled with many hours of content and cinematics that take up a lot of space!  You’ll need 2.2gb of available space on your device if you install over wifi, but only 1.1gb of space if you download on your computer and then sync.\nAs with many large app installations, we advise that you restart your device after installing as this will resolve some stability issues.  Also make sure you have installed the most recent firmware.\nNo internet connection is needed to play this game.\nIf you are experiencing difficulties, please contact us at support.wbgames.com.</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</si>
  <si>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"https://policies.warnerbros.com/privacy/children/"
}</t>
  </si>
  <si>
    <t>mindware.mindgamespro</t>
  </si>
  <si>
    <t>https://play.google.com/store/apps/details?id=mindware.mindgamespro&amp;hl=en&amp;gl=us</t>
  </si>
  <si>
    <t>Mind Games Pro</t>
  </si>
  <si>
    <t>Exercise Your Brain! This is the unlimited, ad-free, version of the hit brain training app.  Mind Games is a great collection of games based in part on principles derived from cognitive tasks to help you practice different mental skills.  This app includes all of Mindware’s brain exercising games.  All games include your score history and graphs of your progress.  The main app shows a summary of your best games and today’s scores on all games.  Using some principles of standardized testing, your scores are also converted to a comparison scale so that you can see where you need work and excel.  The Training Center selects games for you to play in order to maximize your progress and enjoyment.  \nMind Games incorporates Mindfulness exercises.  Previous research has shown that Mindfulness may provide improvements in focus, working memory, and mental flexibility for some.  Research indicates that there may also be emotional benefits of Mindfulness.  The app  provides instruction on how to use Mindfulness during game play and in your life.  Other activities are recommended that previous research suggests may help cognition for some  (such as aerobic exercise).  You may also learn new memory strategies.  No scientific research has yet been conducted to determine if the app’s particular implementation of Mindfulness and brain training games has cognitive benefits.  At a minimum you can have fun challenging your mind with our games, learning a new meditation practice, learning about strategies that may enhance your retention of information, and gaining knowledge in the knowledge-based activities.</t>
  </si>
  <si>
    <t>[{"name":"Puzzle","id":"GAME_PUZZLE"},{"name":"Casual","id":"GAME_CASUAL"},{"name":"Single player","id":null},{"name":"Offline","id":null}]</t>
  </si>
  <si>
    <t>[
  {
    "permission": "view network connections",
    "type": "Other"
  },
  {
    "permission": "full network access",
    "type": "Other"
  },
  {
    "permission": "control vibration",
    "type": "Other"
  },
  {
    "permission": "prevent device from sleeping",
    "type": "Other"
  },
  {
    "permission": "Google Play license check",
    "type": "Other"
  }
]</t>
  </si>
  <si>
    <t>{
  "sharedData": [
    {
      "data": "App interactions",
      "optional": false,
      "purpose": "App functionality, Analytics",
      "type": "App activity"
    },
    {
      "data": "Other actions",
      "optional": false,
      "purpose": "App functionality, Analytics",
      "type": "App activity"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"collectedData": [
    {
      "data": "App interactions",
      "optional": false,
      "purpose": "App functionality, Analytics",
      "type": "App activity"
    },
    {
      "data": "Other actions",
      "optional": false,
      "purpose": "App functionality, Analytics",
      "type": "App activity"
    },
    {
      "data": "Name",
      "optional": true,
      "purpose": "App functionality, Personalization, Account management",
      "type": "Personal info"
    },
    {
      "data": "Email address",
      "optional": true,
      "purpose": "App functionality, Developer communications, Personalization, Account management",
      "type": "Personal info"
    },
    {
      "data": "User IDs",
      "optional": true,
      "purpose": "App functionality, Personalization, Account management",
      "type": "Personal info"
    },
    {
      "data": "Other info",
      "optional": true,
      "purpose": "App functionality, Personalization",
      "type": "Personal info"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"https://mindware.mobi/mind-games-pro-privacy-policy/"
}</t>
  </si>
  <si>
    <t>https://mindware.mobi/mind-games-pro-privacy-policy/</t>
  </si>
  <si>
    <t>com.robtopx.geometryjumplite</t>
  </si>
  <si>
    <t>https://play.google.com/store/apps/details?id=com.robtopx.geometryjumplite&amp;hl=en&amp;gl=us</t>
  </si>
  <si>
    <t>Geometry Dash Lite</t>
  </si>
  <si>
    <t>Jump and fly your way through danger in this rhythm-based action platformer!\nPrepare for a near impossible challenge in the world of Geometry Dash. Push your skills to the limit as you jump, fly and flip your way through dangerous passages and spiky obstacles.\nSimple one touch game play that will keep you entertained for hours!\nCheck out the full version for new levels, soundtracks, achievements, online level editor and much much more!\nGame Features\n• Rhythm-based Action Platforming!\n• Unlock new icons and colors to customize your character!\n• Fly rockets, flip gravity and much more!\n• Use practice mode to sharpen your skills!\n• Challenge yourself with the near impossible!\nContact: support@robtopgames.com</t>
  </si>
  <si>
    <t>[{"name":"Action","id":"GAME_ACTION"},{"name":"Platformer","id":null},{"name":"Runner","id":null},{"name":"Arcade","id":"GAME_ARCADE"},{"name":"Single player","id":null},{"name":"Abstract","id":null},{"name":"Offline","id":null}]</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</si>
  <si>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"view network connections",
    "type": "Other"
  },
  {
    "permission": "full network access",
    "type": "Other"
  },
  {
    "permission": "prevent device from sleeping",
    "type": "Other"
  }
]</t>
  </si>
  <si>
    <t>{
  "sharedData": [
    {
      "data": "App interactions",
      "optional": false,
      "purpose": "Advertising or marketing",
      "type": "App activity"
    },
    {
      "data": "Device or other IDs",
      "optional": false,
      "purpose": "Advertising or marketing",
      "type": "Device or other IDs"
    }
  ],
  "collectedData": [
    {
      "data": "Email address",
      "optional": true,
      "purpose": "App functionality, Account management",
      "type": "Personal info"
    },
    {
      "data": "User IDs",
      "optional": true,
      "purpose": "App functionality, Account management",
      "type": "Personal info"
    },
    {
      "data": "Device or other IDs",
      "optional": true,
      "purpose": "App functionality,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"http://www.robtopgames.com/privacy"
}</t>
  </si>
  <si>
    <t>uk.co.aifactory.chess</t>
  </si>
  <si>
    <t>https://play.google.com/store/apps/details?id=uk.co.aifactory.chess&amp;hl=en&amp;gl=us</t>
  </si>
  <si>
    <t>Chess Pro</t>
  </si>
  <si>
    <t>★ Top Developer  (awarded 2011, 2012, 2013 and 2015) and many years "Editors Choice" ★\n \nAI Factory's Chess Pro is the quickest and easiest way to learn Chess  on Android. For years it has been top ranked among the 600+ Chess apps listed!  Its first class tutor makes it great for both developing Chess strategy and improving your Chess skills.\n \n"Chess Pro" is currently the highest ranked paid chess on Android (at time of writing), from the paid chess programs listed.\n \nFeaturing:\n- ★NEW★ Improved teaching, also showing where moves are unsafe, including an optional enhanced safety for pins and ties\n- ★NEW★ Now with a comprehensive indexed help, teaching you how to learn Chess with the app\n- ★NEW★ A Smiley lets you know who is winning!\n-- Displays the Chess opening line you are in, e.g. Queen's Gambit\n-- 12 play levels (Novice-&gt;Master) This uses intelligent weakening for lower levels. Good for beginners.\n-- Casual and Pro modes. Learn on Casual and progress to Pro.\n-- Chess Tutor.  This powerful option shows a recommended piece to move and lets you think about the full move - , excellent for developing Chess strategy and avoiding simple mistakes.\n-- Hint shows a complete recommended move.\n-- Analyse move. Perform deeper analysis on your move.\n-- “Show CPU Thinking” option for level 3+.  Allows you to see what the AI is considering.\n-- Achievements and Leaderboards! Uses your Google Play Games account.\n-- Provides ELO Rating based on your results against CPU in Pro Mode.\n-- Review game mode. Step through your game!\n-- Load/Save game files &amp; PGN Export\n-- Designed for both Tablet and Phone, supporting Landscape mode for all Tablets and most Phones.\n-- 2 player hot-seat and online. Play against your friends!! Online play uses your Google Play Games account.\n-- Chess Stats, Timers and Handicaps\n-- Choose between a large selection of 2D and 3D boards and piece sets!\n-- Uses Treebeard Chess engine (as used in Microsoft's MSN Chess). This has a unique "human-like" style.\n \nDownload the best Chess for Android now!</t>
  </si>
  <si>
    <t>[{"name":"Board","id":"GAME_BOARD"},{"name":"Abstract strategy","id":null},{"name":"Chess","id":null},{"name":"Casual","id":"GAME_CASUAL"},{"name":"Multiplayer","id":null},{"name":"Competitive multiplayer","id":null},{"name":"Single player","id":null},{"name":"Realistic","id":null},{"name":"Offline","id":null}]</t>
  </si>
  <si>
    <t>{
  "sharedData": [
    {
      "data": "Other actions",
      "optional": false,
      "purpose": "App functionality",
      "type": "App activity"
    },
    {
      "data": "User IDs",
      "optional": false,
      "purpose": "App functionality, Account management",
      "type": "Personal info"
    }
  ],
  "collectedData": [
    {
      "data": "Other actions",
      "optional": true,
      "purpose": "App functionality",
      "type": "App activity"
    },
    {
      "data": "User IDs",
      "optional": true,
      "purpose": "App functionality,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"http://www.aifactory.co.uk/privacy_policy_premium.htm"
}</t>
  </si>
  <si>
    <t>http://www.aifactory.co.uk/privacy_policy_premium.htm</t>
  </si>
  <si>
    <t>com.giantssoftware.fs23.google</t>
  </si>
  <si>
    <t>https://play.google.com/store/apps/details?id=com.giantssoftware.fs23.google&amp;hl=en&amp;gl=us</t>
  </si>
  <si>
    <t>Farming Simulator 23 Mobile</t>
  </si>
  <si>
    <t>Grow crops, grow your agricultural empire! Become a modern farmer to operate more than 100 authentic machines by Case IH, CLAAS, DEUTZ-FAHR, Fendt, John Deere, KRONE, Massey Ferguson, New Holland, Valtra &amp; many other acclaimed manufacturers from around the world - offering a wide range of farming activities. \nChoose what kind of farmer you want to be in Farming Simulator 23 (FS23) as the acclaimed agricultural sim by GIANTS Software offers a brand-new experience with many new features for your mobile device!\nOperate realistic tractors, harvesters, field sprayers, and more\nCultivate fields with a variety of crops, or harvest grapes and olives on the hillside\nStart logging with heavy forestry equipment \nEstablish production chains and use powerful trucks for transport\nTend to farm animals like cows, sheep, and now: chickens!\nEnjoy tons of possibilities on two new maps, including collectibles\nNew gameplay features also introduce plowing and weeding\nA tutorial mode, AI helper &amp; a new autoload feature for logs/pallets assist you on your farm \nThere’s a lot more to do after plowing, removing weeds, harvesting crops, or collecting eggs from chicken coops: Produce valuable goods made from your harvest to expand your flourishing business with new factories and production chains! \nDon’t worry - there is always time to relax and walk around your vast arable land while visuals change through the atmospheric seasons. If more than 100 machines are not enough, you can grow your fleet of agricultural vehicles through official extra content.\nNew and improved in-game tutorials show you the ways of the farm if you’re new to country life. Start farming wherever you go and let the good times grow!\nFarming Simulator 23 will be released on May 23, 2023, and is the latest official game in the successful simulation series available for mobile devices.</t>
  </si>
  <si>
    <t>[{"name":"Simulation","id":"GAME_SIMULATION"},{"name":"Management","id":null},{"name":"Farming","id":null},{"name":"Casual","id":"GAME_CASUAL"},{"name":"Stylized","id":null}]</t>
  </si>
  <si>
    <t>[
  {
    "permission": "view Wi-Fi connections",
    "type": "Wi-Fi connection information"
  },
  {
    "permission": "view network connections",
    "type": "Other"
  },
  {
    "permission": "allow Wi-Fi Multicast reception",
    "type": "Other"
  },
  {
    "permission": "full network access",
    "type": "Other"
  },
  {
    "permission": "prevent device from sleeping",
    "type": "Other"
  },
  {
    "permission": "Google Play license check",
    "type": "Other"
  }
]</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</si>
  <si>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"https://www.farming-simulator.com/privacyPolicy.php"
}</t>
  </si>
  <si>
    <t>https://www.farming-simulator.com/privacyPolicy.php</t>
  </si>
  <si>
    <t>com.wood.nut.and.bolts.puzzle</t>
  </si>
  <si>
    <t>https://play.google.com/store/apps/details?id=com.wood.nut.and.bolts.puzzle&amp;hl=en&amp;gl=us</t>
  </si>
  <si>
    <t>Wood Nuts &amp; Bolts Puzzle</t>
  </si>
  <si>
    <t>Wood Nuts &amp; Bolts Puzzle, a new free game that'll boost your IQ by unscrewing the wood nuts, puts your quiz-solving skills to the test! Become a pro at unscrewing nuts and bolts while enjoying the exciting journey ahead.\nKey Features of Wood Nuts &amp; Bolts Puzzle:\n• Various Difficulty Levels: Dive into 300+ levels, from beginner to advanced, full of fresh challenges and brain-teasing puzzles to keep your mind sharp and the fun rolling\n• Hint System: Get friendly hints to solve tricky wood nuts and bolts puzzles.\n• 10+ skins to customize wood nuts and bolts.\n• Leaderboard awaits! Compete globally to showcase your wood puzzle-solving prowess.\nReady to have some brainy fun? Download Wood Nuts &amp; Bolts Puzzle for an awesome wood puzzle experience now.\nFollow us on Facebook:\nhttps://www.facebook.com/woodnutpuzzle\nJoin Group with us:\nhttps://www.facebook.com/groups/woodnutspuzzle</t>
  </si>
  <si>
    <t>[{"name":"Puzzle","id":"GAME_PUZZLE"},{"name":"Logic","id":null},{"name":"Casual","id":"GAME_CASUAL"},{"name":"Single player","id":null},{"name":"Stylized","id":null},{"name":"Offline","id":null}]</t>
  </si>
  <si>
    <t>[
  {
    "permission": "approximate location (network-based)",
    "type": "Location"
  },
  {
    "permission": "precise location (GPS and network-based)",
    "type": "Location"
  },
  {
    "permission": "view Wi-Fi connections",
    "type": "Wi-Fi connection information"
  },
  {
    "permission": "view network connections",
    "type": "Other"
  },
  {
    "permission": "full network access",
    "type": "Other"
  },
  {
    "permission": "control vibration",
    "type": "Other"
  },
  {
    "permission": "prevent device from sleeping",
    "type": "Other"
  },
  {
    "permission": "read Google service configuration",
    "type": "Other"
  }
]</t>
  </si>
  <si>
    <t>{
  "sharedData": [],
  "collectedData": [],
  "securityPractices": [
    {
      "practice": "Data is encrypted in transit",
      "description": "Your data is transferred over a secure connection"
    }
  ],
  "privacyPolicyUrl": "https://abigames.com.vn/policy/"
}</t>
  </si>
  <si>
    <t>https://play.google.com/store/apps/details?id=air.com.hypah.io.slither&amp;hl=en&amp;gl=us</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</si>
  <si>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"read phone status and identity",
    "type": "Device ID &amp; call information"
  },
  {
    "permission": "view network connections",
    "type": "Other"
  },
  {
    "permission": "disable your screen lock",
    "type": "Other"
  },
  {
    "permission": "full network access",
    "type": "Other"
  },
  {
    "permission": "run at startup",
    "type": "Other"
  },
  {
    "permission": "prevent device from sleeping",
    "type": "Other"
  }
]</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</si>
  <si>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"http://slither.io/privacyapp/"
}</t>
  </si>
  <si>
    <t>http://slither.io/privacyapp/</t>
  </si>
  <si>
    <t>https://play.google.com/store/apps/details?id=com.getepic.Epic&amp;hl=en&amp;gl=us</t>
  </si>
  <si>
    <t>[
  {
    "permission": "view Wi-Fi connections",
    "type": "Wi-Fi connection information"
  },
  {
    "permission": "view network connections",
    "type": "Other"
  },
  {
    "permission": "full network access",
    "type": "Other"
  },
  {
    "permission": "run at startup",
    "type": "Other"
  },
  {
    "permission": "prevent device from sleeping",
    "type": "Other"
  },
  {
    "permission": "Google Play license check",
    "type": "Other"
  },
  {
    "permission": "read Google service configuration",
    "type": "Other"
  }
]</t>
  </si>
  <si>
    <t>{
  "sharedData": [
    {
      "data": "Crash logs",
      "optional": false,
      "purpose": "Analytics",
      "type": "App info and performance"
    },
    {
      "data": "Diagnostics",
      "optional": false,
      "purpose": "Analytics",
      "type": "App info and performance"
    }
  ],
  "collectedData": [
    {
      "data": "App interactions",
      "optional": false,
      "purpose": "Analytics, Personalization",
      "type": "App activity"
    },
    {
      "data": "Other user-generated content",
      "optional": false,
      "purpose": "App functionality",
      "type": "App activity"
    },
    {
      "data": "Device or other IDs",
      "optional": false,
      "purpose": "Analytics, Account management",
      "type": "Device or other IDs"
    },
    {
      "data": "Crash logs",
      "optional": false,
      "purpose": "Analytics",
      "type": "App info and performance"
    },
    {
      "data": "Diagnostics",
      "optional": false,
      "purpose": "Analytics",
      "type": "App info and performance"
    },
    {
      "data": "Name",
      "optional": false,
      "purpose": "Personalization, Account management",
      "type": "Personal info"
    },
    {
      "data": "Email address",
      "optional": false,
      "purpose": "Account management",
      "type": "Personal info"
    },
    {
      "data": "User IDs",
      "optional": false,
      "purpose": "Analytics, Account management",
      "type": "Personal info"
    },
    {
      "data": "Other info",
      "optional": false,
      "purpose": "App functionality",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"https://www.getepic.com/privacy/"
}</t>
  </si>
  <si>
    <t>https://www.getepic.com/privacy/</t>
  </si>
  <si>
    <t>https://play.google.com/store/apps/details?id=com.drycactus.polybridge2&amp;hl=en&amp;gl=us</t>
  </si>
  <si>
    <t>[{"name":"Puzzle","id":"GAME_PUZZLE"},{"name":"Physics","id":null},{"name":"Casual","id":"GAME_CASUAL"},{"name":"Single player","id":null},{"name":"Stylized","id":null},{"name":"Low poly","id":null},{"name":"Offline","id":null}]</t>
  </si>
  <si>
    <t>{
  "sharedData": [],
  "collectedData": [
    {
      "data": "Device or other IDs",
      "optional": false,
      "purpose": "Analytics",
      "type": "Device or other IDs"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"https://www.polybridge2.com/privacy.html"
}</t>
  </si>
  <si>
    <t>https://www.polybridge2.com/privacy.html</t>
  </si>
  <si>
    <t>https://play.google.com/store/apps/details?id=air.com.amanitadesign.chuchel.gp&amp;hl=en&amp;gl=us</t>
  </si>
  <si>
    <t>[{"name":"Puzzle","id":"GAME_PUZZLE"},{"name":"Brain teaser","id":null},{"name":"Casual","id":"GAME_CASUAL"},{"name":"Stylized","id":null},{"name":"Cartoon","id":null}]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</si>
  <si>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"disable your screen lock",
    "type": "Other"
  },
  {
    "permission": "full network access",
    "type": "Other"
  },
  {
    "permission": "prevent device from sleeping",
    "type": "Other"
  },
  {
    "permission": "Google Play license check",
    "type": "Other"
  }
]</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</si>
  <si>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"http://amanita-design.net/privacy-policy.html"
}</t>
  </si>
  <si>
    <t>http://amanita-design.net/privacy-policy.html</t>
  </si>
  <si>
    <t>https://play.google.com/store/apps/details?id=com.wb.lego.tcs&amp;hl=en&amp;gl=us</t>
  </si>
  <si>
    <t>[
  {
    "permission": "view Wi-Fi connections",
    "type": "Wi-Fi connection information"
  },
  {
    "permission": "view network connections",
    "type": "Other"
  },
  {
    "permission": "full network access",
    "type": "Other"
  },
  {
    "permission": "change your audio settings",
    "type": "Other"
  },
  {
    "permission": "prevent device from sleeping",
    "type": "Other"
  },
  {
    "permission": "Google Play license check",
    "type": "Other"
  }
]</t>
  </si>
  <si>
    <t>https://play.google.com/store/apps/details?id=ai.mybuddy.talkingflashcards_new&amp;hl=en&amp;gl=us</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</si>
  <si>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"full network access",
    "type": "Other"
  },
  {
    "permission": "change your audio settings",
    "type": "Other"
  },
  {
    "permission": "run at startup",
    "type": "Other"
  },
  {
    "permission": "prevent device from sleeping",
    "type": "Other"
  }
]</t>
  </si>
  <si>
    <t>{
  "sharedData": [
    {
      "data": "Purchase history",
      "optional": false,
      "purpose": "App functionality, Analytics",
      "type": "Financial info"
    },
    {
      "data": "Device or other IDs",
      "optional": false,
      "purpose": "Advertising or marketing",
      "type": "Device or other IDs"
    },
    {
      "data": "Other in-app messages",
      "optional": false,
      "purpose": "Developer communications",
      "type": "Messages"
    },
    {
      "data": "App interactions",
      "optional": false,
      "purpose": "Analytics",
      "type": "App activity"
    },
    {
      "data": "Other actions",
      "optional": false,
      "purpose": "Analytics",
      "type": "App activity"
    }
  ],
  "collectedData": [
    {
      "data": "Voice or sound recordings",
      "optional": false,
      "purpose": "App functionality",
      "type": "Audio"
    },
    {
      "data": "Crash logs",
      "optional": false,
      "purpose": "Analytics",
      "type": "App info and performance"
    },
    {
      "data": "Diagnostics",
      "optional": false,
      "purpose": "Analytics",
      "type": "App info and performance"
    },
    {
      "data": "Other app performance data",
      "optional": false,
      "purpose": "Analytics",
      "type": "App info and performance"
    },
    {
      "data": "Installed apps",
      "optional": false,
      "purpose": "Analytics",
      "type": "App activity"
    },
    {
      "data": "Name",
      "optional": false,
      "purpose": "Personalization",
      "type": "Personal info"
    },
    {
      "data": "Email address",
      "optional": true,
      "purpose": "Developer communications, Account management",
      "type": "Personal info"
    },
    {
      "data": "User IDs",
      "optional": false,
      "purpose": "App functionality, Developer communications, Account management",
      "type": "Personal info"
    },
    {
      "data": "Phone number",
      "optional": true,
      "purpose": "Account management",
      "type": "Personal info"
    },
    {
      "data": "Other info",
      "optional": false,
      "purpose": "Analytics",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"https://buddy.ai/en/privacy"
}</t>
  </si>
  <si>
    <t>https://buddy.ai/en/privacy</t>
  </si>
  <si>
    <t>https://play.google.com/store/apps/details?id=com.infinity.railways&amp;hl=en&amp;gl=us</t>
  </si>
  <si>
    <t>[{"name":"Simulation","id":"GAME_SIMULATION"},{"name":"Vehicle","id":null},{"name":"Train","id":null},{"name":"Casual","id":"GAME_CASUAL"},{"name":"Single player","id":null},{"name":"Stylized","id":null}]</t>
  </si>
  <si>
    <t>[
  {
    "permission": "read sensitive log data",
    "type": "Device &amp; app history"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"control vibration",
    "type": "Other"
  },
  {
    "permission": "prevent device from sleeping",
    "type": "Other"
  },
  {
    "permission": "Google Play license check",
    "type": "Other"
  }
]</t>
  </si>
  <si>
    <t>{
  "sharedData": [
    {
      "data": "Installed apps",
      "optional": false,
      "purpose": "Advertising or marketing",
      "type": "App activity"
    },
    {
      "data": "Device or other IDs",
      "optional": false,
      "purpose": "Advertising or marketing",
      "type": "Device or other IDs"
    }
  ],
  "collectedData":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"https://infinitygames.io/privacy-policy/"
}</t>
  </si>
  <si>
    <t>https://infinitygames.io/privacy-policy/</t>
  </si>
  <si>
    <t>https://play.google.com/store/apps/details?id=com.glority.pictureinsect&amp;hl=en&amp;gl=us</t>
  </si>
  <si>
    <t>{
  "sharedData": [
    {
      "data": "User IDs",
      "optional": false,
      "purpose": "Analytics",
      "type": "Personal info"
    },
    {
      "data": "App interactions",
      "optional": false,
      "purpose": "Analytics, Personalization",
      "type": "App activity"
    },
    {
      "data": "In-app search history",
      "optional": false,
      "purpose": "Analytics, Personalization",
      "type": "App activity"
    },
    {
      "data": "Crash logs",
      "optional": false,
      "purpose": "Analytics",
      "type": "App info and performance"
    },
    {
      "data": "Diagnostics",
      "optional": false,
      "purpose": "Analytics",
      "type": "App info and performance"
    },
    {
      "data": "Purchase history",
      "optional": false,
      "purpose": "Analytics, Advertising or marketing",
      "type": "Financial info"
    },
    {
      "data": "Device or other IDs",
      "optional": false,
      "purpose": "Analytics, Advertising or marketing",
      "type": "Device or other IDs"
    }
  ],
  "collectedData": [
    {
      "data": "Email address",
      "optional": false,
      "purpose": "Developer communications, Account management",
      "type": "Personal info"
    },
    {
      "data": "User IDs",
      "optional": false,
      "purpose": "App functionality, Analytics, Developer communications, Personalization, Account management",
      "type": "Personal info"
    },
    {
      "data": "App interactions",
      "optional": true,
      "purpose": "Analytics, Personalization",
      "type": "App activity"
    },
    {
      "data": "In-app search history",
      "optional": true,
      "purpose": "Analytics, Personalization",
      "type": "App activity"
    },
    {
      "data": "Crash logs",
      "optional": true,
      "purpose": "Analytics",
      "type": "App info and performance"
    },
    {
      "data": "Diagnostics",
      "optional": true,
      "purpose": "Analytics",
      "type": "App info and performance"
    },
    {
      "data": "Purchase history",
      "optional": true,
      "purpose": "App functionality, Analytics, Advertising or marketing",
      "type": "Financial info"
    },
    {
      "data": "Device or other IDs",
      "optional": false,
      "purpose": "App functionality, Analytics, Advertising or marketing, Personalization, Account management",
      "type": "Device or other IDs"
    },
    {
      "data": "Photos",
      "optional": false,
      "purpose": "App functionality, Analytics, Personalization",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"https://app-service.pictureinsect.com/static/privacy_policy.html"
}</t>
  </si>
  <si>
    <t>https://app-service.pictureinsect.com/static/privacy_policy.html</t>
  </si>
  <si>
    <t>https://play.google.com/store/apps/details?id=com.budgestudios.HelloKittyNailSalon&amp;hl=en&amp;gl=us</t>
  </si>
  <si>
    <t>[{"name":"Simulation","id":"GAME_SIMULATION"},{"name":"Lifestyle","id":null},{"name":"Nail salon","id":null},{"name":"Casual","id":"GAME_CASUAL"},{"name":"Single player","id":null},{"name":"Stylized","id":null},{"name":"Cartoon","id":null},{"name":"Offline","id":null}]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</si>
  <si>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network connections",
    "type": "Other"
  },
  {
    "permission": "full network access",
    "type": "Other"
  },
  {
    "permission": "prevent device from sleeping",
    "type": "Other"
  }
]</t>
  </si>
  <si>
    <t>{
  "sharedData": [],
  "collectedData": [
    {
      "data": "Installed apps",
      "optional": false,
      "purpose": "Analytics, Advertising or marketing",
      "type": "App activity"
    }
  ],
  "securityPractices": [
    {
      "practice": "Data is encrypted in transit",
      "description": "Your data is transferred over a secure connection"
    },
    {
      "practice": "Committed to follow the Play Families Policy",
      "description": "The developer has committed to follow the Play Families Policy for this app. &lt;a href=\"https://support.google.com/googleplay/android-developer/answer/9893335\" target=\"_blank\"&gt;See the policy&lt;/a&gt;"
    }
  ],
  "privacyPolicyUrl": "https://budgestudios.com/legal/privacy-policy/"
}</t>
  </si>
  <si>
    <t>https://play.google.com/store/apps/details?id=com.instructure.candroid&amp;hl=en&amp;gl=us</t>
  </si>
  <si>
    <t>[
  {
    "permission": "find accounts on the device",
    "type": "Identity"
  },
  {
    "permission": "find accounts on the device",
    "type": "Contacts"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network connections",
    "type": "Other"
  },
  {
    "permission": "full network access",
    "type": "Other"
  },
  {
    "permission": "change your audio settings",
    "type": "Other"
  },
  {
    "permission": "run at startup",
    "type": "Other"
  },
  {
    "permission": "control vibration",
    "type": "Other"
  },
  {
    "permission": "prevent device from sleeping",
    "type": "Other"
  },
  {
    "permission": "install shortcuts",
    "type": "Other"
  }
]</t>
  </si>
  <si>
    <t>{
  "sharedData": [
    {
      "data": "Approximate location",
      "optional": false,
      "purpose": "Analytics",
      "type": "Location"
    },
    {
      "data": "Device or other IDs",
      "optional": false,
      "purpose": "Analytics",
      "type": "Device or other IDs"
    },
    {
      "data": "Crash logs",
      "optional": false,
      "purpose": "Analytics",
      "type": "App info and performance"
    },
    {
      "data": "Diagnostics",
      "optional": false,
      "purpose": "Analytics",
      "type": "App info and performance"
    },
    {
      "data": "App interactions",
      "optional": false,
      "purpose": "Analytics",
      "type": "App activity"
    }
  ],
  "collectedData": [
    {
      "data": "Name",
      "optional": false,
      "purpose": "App functionality, Account management",
      "type": "Personal info"
    },
    {
      "data": "Email address",
      "optional": false,
      "purpose": "App functionality, Fraud prevention, security, and compliance, Account management",
      "type": "Personal info"
    },
    {
      "data": "User IDs",
      "optional": false,
      "purpose": "App functionality, Analytics, Account management",
      "type": "Personal info"
    },
    {
      "data": "Approximate location",
      "optional": false,
      "purpose": "Analytics",
      "type": "Location"
    },
    {
      "data": "Device or other IDs",
      "optional": false,
      "purpose": "Analytics",
      "type": "Device or other IDs"
    },
    {
      "data": "Crash logs",
      "optional": false,
      "purpose": "Analytics",
      "type": "App info and performance"
    },
    {
      "data": "Diagnostics",
      "optional": false,
      "purpose": "Analytics",
      "type": "App info and performance"
    },
    {
      "data": "Other in-app messages",
      "optional": true,
      "purpose": "App functionality",
      "type": "Messages"
    },
    {
      "data": "Photos",
      "optional": true,
      "purpose": "App functionality",
      "type": "Photos and videos"
    },
    {
      "data": "Videos",
      "optional": true,
      "purpose": "App functionality",
      "type": "Photos and videos"
    },
    {
      "data": "Files and docs",
      "optional": true,
      "purpose": "App functionality",
      "type": "Files and docs"
    },
    {
      "data": "App interactions",
      "optional": false,
      "purpose": "Analytics",
      "type": "App activity"
    },
    {
      "data": "Other user-generated content",
      "optional": true,
      "purpose": "App functionality",
      "type": "App activity"
    },
    {
      "data": "Voice or sound recordings",
      "optional": true,
      "purpose": "App functionality",
      "type": "Audio"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"https://www.instructure.com/policies/privacy/"
}</t>
  </si>
  <si>
    <t>https://www.instructure.com/policies/privacy/</t>
  </si>
  <si>
    <t>https://play.google.com/store/apps/details?id=com.devgame.masha.and.bear.pizzeria.games&amp;hl=en&amp;gl=us</t>
  </si>
  <si>
    <t>[{"name":"Simulation","id":"GAME_SIMULATION"},{"name":"Casual","id":"GAME_CASUAL"},{"name":"Single player","id":null},{"name":"Stylized","id":null},{"name":"Cartoon","id":null},{"name":"Offline","id":null}]</t>
  </si>
  <si>
    <t>https://play.google.com/store/apps/details?id=com.chucklefish.stardewvalley&amp;hl=en&amp;gl=us</t>
  </si>
  <si>
    <t>[{"name":"Simulation","id":"GAME_SIMULATION"},{"name":"Management","id":null},{"name":"Farming","id":null},{"name":"Casual","id":"GAME_CASUAL"},{"name":"Stylized","id":null},{"name":"Pixelated","id":null}]</t>
  </si>
  <si>
    <t>{
  "sharedData": [],
  "collectedData": [],
  "securityPractices": [],
  "privacyPolicyUrl": "https://www.stardewvalley.net/privacy/"
}</t>
  </si>
  <si>
    <t>https://www.stardewvalley.net/privacy/</t>
  </si>
  <si>
    <t>https://play.google.com/store/apps/details?id=com.selabs.speak&amp;hl=en&amp;gl=us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</si>
  <si>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"pair with Bluetooth devices",
    "type": "Other"
  },
  {
    "permission": "access Bluetooth settings",
    "type": "Other"
  },
  {
    "permission": "full network access",
    "type": "Other"
  },
  {
    "permission": "change your audio settings",
    "type": "Other"
  },
  {
    "permission": "run at startup",
    "type": "Other"
  },
  {
    "permission": "control vibration",
    "type": "Other"
  },
  {
    "permission": "prevent device from sleeping",
    "type": "Other"
  },
  {
    "permission": "read Google service configuration",
    "type": "Other"
  }
]</t>
  </si>
  <si>
    <t>{
  "sharedData": [
    {
      "data": "App interactions",
      "optional": false,
      "purpose": "Analytics, Developer communications, Advertising or marketing, Fraud prevention, security, and compliance",
      "type": "App activity"
    },
    {
      "data": "Device or other IDs",
      "optional": false,
      "purpose": "Analytics, Advertising or marketing, Fraud prevention, security, and compliance",
      "type": "Device or other IDs"
    }
  ],
  "collectedData": [
    {
      "data": "App interactions",
      "optional": false,
      "purpose": "App functionality, Analytics, Advertising or marketing, Fraud prevention, security, and compliance, Personalization",
      "type": "App activity"
    },
    {
      "data": "Other user-generated content",
      "optional": true,
      "purpose": "App functionality, Analytics, Personalization",
      "type": "App activity"
    },
    {
      "data": "Voice or sound recordings",
      "optional": true,
      "purpose": "App functionality, Analytics",
      "type": "Audio"
    },
    {
      "data": "Crash logs",
      "optional": false,
      "purpose": "Analytics",
      "type": "App info and performance"
    },
    {
      "data": "Diagnostics",
      "optional": false,
      "purpose": "Analytics",
      "type": "App info and performance"
    },
    {
      "data": "Other app performance data",
      "optional": false,
      "purpose": "Analytics",
      "type": "App info and performance"
    },
    {
      "data": "Purchase history",
      "optional": false,
      "purpose": "App functionality, Analytics, Developer communications, Advertising or marketing, Fraud prevention, security, and compliance, Personalization",
      "type": "Financial info"
    },
    {
      "data": "Device or other IDs",
      "optional": true,
      "purpose": "App functionality, Analytics, Advertising or marketing, Fraud prevention, security, and compliance, Account management",
      "type": "Device or other IDs"
    },
    {
      "data": "Name",
      "optional": true,
      "purpose": "App functionality, Analytics, Developer communications",
      "type": "Personal info"
    },
    {
      "data": "Email address",
      "optional": false,
      "purpose": "App functionality, Analytics, Developer communications, Advertising or marketing, Fraud prevention, security, and compliance, Account management",
      "type": "Personal info"
    },
    {
      "data": "User IDs",
      "optional": false,
      "purpose": "App functionality, Analytics, Developer communications, Fraud prevention, security, and compliance, Personalization,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"https://app.speak.com/privacy"
}</t>
  </si>
  <si>
    <t>https://app.speak.com/privacy</t>
  </si>
  <si>
    <t>https://play.google.com/store/apps/details?id=com.alphasquaredtechnologies.calfsc&amp;hl=en&amp;gl=us</t>
  </si>
  <si>
    <t>{
  "sharedData": [],
  "collectedData": [],
  "securityPractices": [],
  "privacyPolicyUrl": "http://alphasquaredtechnologies.com/android_calfsc_eula.html#privacy"
}</t>
  </si>
  <si>
    <t>http://alphasquaredtechnologies.com/android_calfsc_eula.html#privacy</t>
  </si>
  <si>
    <t>https://play.google.com/store/apps/details?id=com.lego.legobuildinginstructions&amp;hl=en&amp;gl=us</t>
  </si>
  <si>
    <t>[
  {
    "permission": "take pictures and videos",
    "type": "Camera"
  },
  {
    "permission": "view network connections",
    "type": "Other"
  },
  {
    "permission": "full network access",
    "type": "Other"
  },
  {
    "permission": "control vibration",
    "type": "Other"
  },
  {
    "permission": "Google Play license check",
    "type": "Other"
  }
]</t>
  </si>
  <si>
    <t>{
  "sharedData": [],
  "collectedData": [
    {
      "data": "App interactions",
      "optional": true,
      "purpose": "Analytics",
      "type": "App activity"
    },
    {
      "data": "Name",
      "optional": true,
      "purpose": "Account management",
      "type": "Personal info"
    },
    {
      "data": "Email address",
      "optional": true,
      "purpose": "Account management",
      "type": "Personal info"
    },
    {
      "data": "User IDs",
      "optional": false,
      "purpose": "Account management",
      "type": "Personal info"
    },
    {
      "data": "Other info",
      "optional": true,
      "purpose":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"https://www.lego.com/privacy-policy"
}</t>
  </si>
  <si>
    <t>https://www.lego.com/privacy-policy</t>
  </si>
  <si>
    <t>https://play.google.com/store/apps/details?id=plant.identification.flower.tree.leaf.identifier.identify.cat.dog.breed.nature&amp;hl=en&amp;gl=us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</si>
  <si>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"read Google service configuration",
    "type": "Other"
  }
]</t>
  </si>
  <si>
    <t>{
  "sharedData": [
    {
      "data": "Crash logs",
      "optional": false,
      "purpose": "Analytics",
      "type": "App info and performance"
    },
    {
      "data": "Diagnostics",
      "optional": false,
      "purpose": "Analytics",
      "type": "App info and performance"
    },
    {
      "data": "Device or other IDs",
      "optional": false,
      "purpose": "Analytics, Advertising or marketing",
      "type": "Device or other IDs"
    },
    {
      "data": "Email address",
      "optional": false,
      "purpose": "App functionality, Analytics, Advertising or marketing, Personalization, Account management",
      "type": "Personal info"
    },
    {
      "data": "User IDs",
      "optional": false,
      "purpose": "Analytics, Advertising or marketing",
      "type": "Personal info"
    },
    {
      "data": "Photos",
      "optional": false,
      "purpose": "App functionality",
      "type": "Photos and videos"
    },
    {
      "data": "Emails",
      "optional": false,
      "purpose": "App functionality, Analytics, Account management",
      "type": "Messages"
    },
    {
      "data": "Precise location",
      "optional": false,
      "purpose": "App functionality, Analytics, Advertising or marketing",
      "type": "Location"
    },
    {
      "data": "App interactions",
      "optional": false,
      "purpose": "App functionality, Analytics",
      "type": "App activity"
    },
    {
      "data": "In-app search history",
      "optional": false,
      "purpose": "App functionality, Analytics, Personalization",
      "type": "App activity"
    },
    {
      "data": "Purchase history",
      "optional": false,
      "purpose": "App functionality, Analytics, Advertising or marketing",
      "type": "Financial info"
    }
  ],
  "collectedData": [
    {
      "data": "Crash logs",
      "optional": false,
      "purpose": "Analytics",
      "type": "App info and performance"
    },
    {
      "data": "Diagnostics",
      "optional": false,
      "purpose": "Analytics",
      "type": "App info and performance"
    },
    {
      "data": "Device or other IDs",
      "optional": false,
      "purpose": "Analytics, Advertising or marketing",
      "type": "Device or other IDs"
    },
    {
      "data": "Email address",
      "optional": true,
      "purpose": "App functionality, Analytics, Advertising or marketing, Account management",
      "type": "Personal info"
    },
    {
      "data": "User IDs",
      "optional": false,
      "purpose": "Analytics, Advertising or marketing",
      "type": "Personal info"
    },
    {
      "data": "Photos",
      "optional": false,
      "purpose": "App functionality",
      "type": "Photos and videos"
    },
    {
      "data": "Emails",
      "optional": true,
      "purpose": "App functionality, Analytics, Advertising or marketing, Account management",
      "type": "Messages"
    },
    {
      "data": "Approximate location",
      "optional": false,
      "purpose": "App functionality, Analytics, Advertising or marketing",
      "type": "Location"
    },
    {
      "data": "Precise location",
      "optional": true,
      "purpose": "App functionality, Analytics, Advertising or marketing",
      "type": "Location"
    },
    {
      "data": "App interactions",
      "optional": false,
      "purpose": "App functionality, Analytics",
      "type": "App activity"
    },
    {
      "data": "In-app search history",
      "optional": false,
      "purpose": "App functionality, Analytics, Personalization",
      "type": "App activity"
    },
    {
      "data": "Purchase history",
      "optional": false,
      "purpose": "App functionality, Analytics, Advertising or marketing",
      "type": "Financial info"
    }
  ],
  "securityPractices": [
    {
      "practice": "Data is encrypted in transit",
      "description": "Your data is transferred over a secure connection"
    }
  ],
  "privacyPolicyUrl": "http://aiby.mobi/myplantum_android/privacy/"
}</t>
  </si>
  <si>
    <t>http://aiby.mobi/myplantum_android/privacy/</t>
  </si>
  <si>
    <t>air.com.flipline.papassushiriatogo</t>
  </si>
  <si>
    <t>https://play.google.com/store/apps/details?id=air.com.flipline.papassushiriatogo&amp;hl=en&amp;gl=us</t>
  </si>
  <si>
    <t>Papa's Sushiria To Go!</t>
  </si>
  <si>
    <t>Slice and serve delicious sushi in Papa's Sushiria To Go!\n-- ABOUT THE GAME --\nYour tour of Papa Louie's new restaurant goes awry when you break the lucky cat statue outside of the shop.  Is this to blame for the restaurant's underwhelming opening day?  When Papa Louie leaves on a mission to find a new statue, you're left in charge of Papa's Sushiria, where you need to master the fine art of sushi making!\nYou'll need to cook, season, and spread the rice onto nori and soy paper using the all-in-one "Sushi Square" cooker.  Add fillings to the sushi, and roll it up before placing toppings and drizzling sauces across the top.  Slice up the sushi into bite-sized pieces, and prepare a delicious Bubble Tea to serve alongside the order before serving it to your hungry customers.  Sakura Bay celebrates different holidays throughout the year, and you'll unlock new seasonal ingredients as you go for creating deliciously festive sushi and tea.\n-- GAME FEATURES --\nNEW FEATURES - All of your favorite features from other versions of Papa's restaurants are now available in this "To Go" game, redesigned and reimagined for smaller screens!\nHOLIDAY FLAVORS - Celebrate the seasons in Sakura Bay with tasty holiday flavors!  Your customers will order delectable sushi made with seasonal ingredients.  You'll unlock new fillings, soy paper, sauces, toppings, and tea flavors for each holiday of the year, and your customers will love trying these festive flavors in their sushi rolls.\nSERVE SPECIAL RECIPES - Earn Special Recipes from your customers, and serve them as the Daily Special in the Sushiria!  Each Special has a bonus you can earn for serving a prime example of that recipe.  Master each special to earn a special prize!\nCUSTOMIZE YOUR WORKERS - Play as Matt or Clover, or create your own custom character to work in the sushi restaurant!  You can also show off your holiday spirit with a massive variety of holiday outfits and clothing for your workers.  Choose unique color combinations for each item of clothing, and create your own style with millions of combinations!\nSPECIAL DELIVERY - Some customers don't want to travel all the way to Sakura Bay for fresh sushi.  When you start taking phone orders, customers can call to place their order, and you'll hire a Driver to help take and deliver orders to their homes instead!\nCOLLECT STICKERS - Complete a variety of tasks and achievements while playing to earn colorful Stickers for your collection.  Each customer has a set of three favorite Stickers: Earn all three and you'll be rewarded with a brand-new outfit to give to that customer!\nDECORATE THE SHOP - Customize the Sushiria lobby with themed furniture and decorations for each holiday of the year!  Mix and match your favorite styles, or add items that match the current holiday so customers won't mind waiting longer for their food.\nCLIPPING COUPONS - Missing your favorite customer?  Send them a coupon with the help of your friendly mailman, Vincent!  Customers love a good deal, and will promptly arrive to order another meal.  Coupons are great for completing quests for Stickers and for strategically leveling up customers!\nDAILY MINI-GAMES - Play Foodini's famous Mini-Games after each workday to earn new furniture for your lobby and new clothing for your workers.\n-- MORE FEATURES --\n- Hands-on sushi shop in the Papa Louie universe\n- All new controls and gameplay features designed for touchscreens\n- Multi-task between cooking rice, building and slicing sushi, and making bubble tea\n- Custom chefs and drivers\n- 12 separate holidays to unlock, each with more ingredients\n- Earn and master 40 unique Special Recipes\n- 90 colorful Stickers to earn for completing tasks\n- 128 customers to serve with unique orders\n- Use Stickers to unlock new outfits for your customers\n- 146 ingredients to unlock</t>
  </si>
  <si>
    <t>[{"name":"Simulation","id":"GAME_SIMULATION"},{"name":"Management","id":null},{"name":"Restaurant","id":null},{"name":"Casual","id":"GAME_CASUAL"},{"name":"Single player","id":null},{"name":"Stylized","id":null}]</t>
  </si>
  <si>
    <t>https://play.google.com/store/apps/details?id=com.dmvwrittentest.android&amp;hl=en&amp;gl=us</t>
  </si>
  <si>
    <t>{
  "sharedData": [
    {
      "data": "Device or other IDs",
      "optional": false,
      "purpose": "Advertising or marketing",
      "type": "Device or other IDs"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"https://www.dmv-written-test.com/privacypolicy.html"
}</t>
  </si>
  <si>
    <t>https://www.dmv-written-test.com/privacypolicy.html</t>
  </si>
  <si>
    <t>https://play.google.com/store/apps/details?id=com.duolingo.literacy&amp;hl=en&amp;gl=us</t>
  </si>
  <si>
    <t>{
  "sharedData": [
    {
      "data": "Crash logs",
      "optional": false,
      "purpose": "Analytics",
      "type": "App info and performance"
    },
    {
      "data": "Diagnostics",
      "optional": false,
      "purpose": "Analytics",
      "type": "App info and performance"
    },
    {
      "data": "Device or other IDs",
      "optional": false,
      "purpose": "Analytics, Advertising or marketing",
      "type": "Device or other IDs"
    },
    {
      "data": "User IDs",
      "optional": false,
      "purpose": "Analytics",
      "type": "Personal info"
    }
  ],
  "collectedData": [
    {
      "data": "App interactions",
      "optional": false,
      "purpose": "Analytics",
      "type": "App activity"
    },
    {
      "data": "Other actions",
      "optional": false,
      "purpose": "App functionality",
      "type": "App activity"
    },
    {
      "data": "Crash logs",
      "optional": false,
      "purpose": "Analytics",
      "type": "App info and performance"
    },
    {
      "data": "Diagnostics",
      "optional": false,
      "purpose": "Analytics",
      "type": "App info and performance"
    },
    {
      "data": "Device or other IDs",
      "optional": false,
      "purpose": "Analytics, Advertising or marketing",
      "type": "Device or other IDs"
    },
    {
      "data": "Name",
      "optional": true,
      "purpose": "App functionality, Developer communications, Advertising or marketing, Personalization",
      "type": "Personal info"
    },
    {
      "data": "Email address",
      "optional": true,
      "purpose": "App functionality, Advertising or marketing, Account management",
      "type": "Personal info"
    },
    {
      "data": "User IDs",
      "optional": false,
      "purpose": "Analytics",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"https://www.duolingo.com/abc-privacy"
}</t>
  </si>
  <si>
    <t>https://www.duolingo.com/abc-privacy</t>
  </si>
  <si>
    <t>https://play.google.com/store/apps/details?id=com.wb.goog.legojurassicworld&amp;hl=en&amp;gl=us</t>
  </si>
  <si>
    <t>[{"name":"Action","id":"GAME_ACTION"},{"name":"Action-adventure","id":null},{"name":"Casual","id":"GAME_CASUAL"},{"name":"Stylized","id":null},{"name":"Cartoon","id":null}]</t>
  </si>
  <si>
    <t>[
  {
    "permission": "find accounts on the device",
    "type": "Identity"
  },
  {
    "permission": "find accounts on the device",
    "type": "Contacts"
  },
  {
    "permission": "read phone status and identity",
    "type": "Phone"
  },
  {
    "permission": "view Wi-Fi connections",
    "type": "Wi-Fi connection information"
  },
  {
    "permission": "read phone status and identity",
    "type": "Device ID &amp; call information"
  },
  {
    "permission": "view network connections",
    "type": "Other"
  },
  {
    "permission": "full network access",
    "type": "Other"
  },
  {
    "permission": "prevent device from sleeping",
    "type": "Other"
  },
  {
    "permission": "Google Play license check",
    "type": "Other"
  }
]</t>
  </si>
  <si>
    <t>https://play.google.com/store/apps/details?id=com.epsxe.ePSXe&amp;hl=en&amp;gl=us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</si>
  <si>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"pair with Bluetooth devices",
    "type": "Other"
  },
  {
    "permission": "access Bluetooth settings",
    "type": "Other"
  },
  {
    "permission": "full network access",
    "type": "Other"
  },
  {
    "permission": "control vibration",
    "type": "Other"
  },
  {
    "permission": "install shortcuts",
    "type": "Other"
  },
  {
    "permission": "Google Play license check",
    "type": "Other"
  }
]</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</si>
  <si>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"http://epsxe.com/android/privacy-policy-android.html"
}</t>
  </si>
  <si>
    <t>http://epsxe.com/android/privacy-policy-android.html</t>
  </si>
  <si>
    <t>https://play.google.com/store/apps/details?id=com.beanstack&amp;hl=en&amp;gl=us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</si>
  <si>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"Google Play license check",
    "type": "Other"
  },
  {
    "permission": "read Google service configuration",
    "type": "Other"
  }
]</t>
  </si>
  <si>
    <t>{
  "sharedData": [],
  "collectedData": [
    {
      "data": "Photos",
      "optional": true,
      "purpose": "Personalization",
      "type": "Photos and videos"
    },
    {
      "data": "Device or other IDs",
      "optional": true,
      "purpose": "Developer communications",
      "type": "Device or other IDs"
    },
    {
      "data": "App interactions",
      "optional": false,
      "purpose": "Analytics",
      "type": "App activity"
    },
    {
      "data": "Other user-generated content",
      "optional": true,
      "purpose": "App functionality",
      "type": "App activity"
    },
    {
      "data": "Name",
      "optional": false,
      "purpose": "App functionality",
      "type": "Personal info"
    },
    {
      "data": "Email address",
      "optional": false,
      "purpose": "App functionality",
      "type": "Personal info"
    },
    {
      "data": "User IDs",
      "optional": false,
      "purpose": "App functionality",
      "type": "Personal info"
    },
    {
      "data": "Other info",
      "optional": true,
      "purpose": "App functionality",
      "type": "Personal info"
    },
    {
      "data": "Crash logs",
      "optional": false,
      "purpose": "Analytics",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"https://www.beanstack.com/privacy/"
}</t>
  </si>
  <si>
    <t>https://www.beanstack.com/privacy/</t>
  </si>
  <si>
    <t>https://play.google.com/store/apps/details?id=com.myplantin.app&amp;hl=en&amp;gl=us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</si>
  <si>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network connections",
    "type": "Other"
  },
  {
    "permission": "full network access",
    "type": "Other"
  },
  {
    "permission": "run at startup",
    "type": "Other"
  },
  {
    "permission": "prevent device from sleeping",
    "type": "Other"
  },
  {
    "permission": "Google Play license check",
    "type": "Other"
  }
]</t>
  </si>
  <si>
    <t>{
  "sharedData": [
    {
      "data": "App interactions",
      "optional": false,
      "purpose": "Analytics",
      "type": "App activity"
    },
    {
      "data": "Email address",
      "optional": false,
      "purpose": "Analytics, Advertising or marketing",
      "type": "Personal info"
    },
    {
      "data": "User IDs",
      "optional": false,
      "purpose": "Analytics, Advertising or marketing",
      "type": "Personal info"
    },
    {
      "data": "Crash logs",
      "optional": false,
      "purpose": "Analytics",
      "type": "App info and performance"
    },
    {
      "data": "Diagnostics",
      "optional": false,
      "purpose": "Analytics",
      "type": "App info and performance"
    },
    {
      "data": "Device or other IDs",
      "optional": false,
      "purpose": "Analytics, Advertising or marketing",
      "type": "Device or other IDs"
    }
  ],
  "collectedData": [
    {
      "data": "App interactions",
      "optional": false,
      "purpose": "Analytics",
      "type": "App activity"
    },
    {
      "data": "In-app search history",
      "optional": false,
      "purpose": "App functionality, Analytics",
      "type": "App activity"
    },
    {
      "data": "Other user-generated content",
      "optional": false,
      "purpose": "App functionality, Analytics",
      "type": "App activity"
    },
    {
      "data": "Name",
      "optional": true,
      "purpose": "App functionality, Account management",
      "type": "Personal info"
    },
    {
      "data": "Email address",
      "optional": true,
      "purpose": "App functionality, Analytics, Account management",
      "type": "Personal info"
    },
    {
      "data": "User IDs",
      "optional": false,
      "purpose": "App functionality, Analytics, Personalization",
      "type": "Personal info"
    },
    {
      "data": "Crash logs",
      "optional": false,
      "purpose": "App functionality, Analytics",
      "type": "App info and performance"
    },
    {
      "data": "Diagnostics",
      "optional": false,
      "purpose": "Analytics",
      "type": "App info and performance"
    },
    {
      "data": "Device or other IDs",
      "optional": false,
      "purpose": "App functionality, Analytics, Advertising or marketing, Personalization, Account management",
      "type": "Device or other IDs"
    },
    {
      "data": "Approximate location",
      "optional": true,
      "purpose": "App functionality, Personalization",
      "type": "Location"
    },
    {
      "data": "Precise location",
      "optional": true,
      "purpose": "App functionality, Personalization",
      "type": "Location"
    },
    {
      "data": "Photos",
      "optional": true,
      "purpose": "App functionality, Personalization, Account management",
      "type": "Photos and videos"
    },
    {
      "data": "Videos",
      "optional": true,
      "purpose": "App functionality",
      "type": "Photos and videos"
    },
    {
      "data": "Purchase history",
      "optional": false,
      "purpose": "App functionality, Analytics, Personalization",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"https://legal.myplantin.com/vortemol/privacy_policy.html"
}</t>
  </si>
  <si>
    <t>https://legal.myplantin.com/vortemol/privacy_policy.html</t>
  </si>
  <si>
    <t>es.monkimun.lingokids</t>
  </si>
  <si>
    <t>https://play.google.com/store/apps/details?id=es.monkimun.lingokids&amp;hl=en&amp;gl=us</t>
  </si>
  <si>
    <t>#1 LEARNING APP FOR KIDS\nSpark success with 1600+ fun, interactive activities! Academics and modern life skills come together in the Lingokids universe, where kids can explore exciting adventures in learning to help them thrive in today’s changing world.\n** #1 ORIGINAL KIDS APP 2023** – Kidscreen\n**CONTENT FROM OXFORD UNIVERSITY PRESS**\n**100% AD-FREE AND TEACHER-APPROVED**\n**kid-SAFE+ COPPA CERTIFIED**\n**TRUSTED BY 50M+ FAMILIES**\nINTERACTIVE ACADEMICS \nExplore 1600+ learning activities with more 650+ objectives across subjects—including math, reading and literacy, science, engineering, technology, art, music, and more. At their own pace, kids can progress through a curated STEM curriculum including science, tech, engineering, arts, and math through engaging games, quizzes, digital books, videos, and songs.\nMODERN LIFE SKILLS\nLingokids weaves modern life skills into academics and interactive games, songs, and activities. Engineering to empathy, reading to resilience, math to making friends; Along with practical life skills, Lingokids offers a wide range of social-emotional learning, including activities that introduce emotional regulation, positive communication, meditation, and caring for the planet!\nPLAYLEARNING™ METHOD\nYour kids can play, learn, and thrive with a methodology that embraces how they naturally discover their world, helping to shape them into confident, curious, life-long learners. Kids have more motivation and focus when they’re engaged and entertained, so they’re more comfortable exploring new things. \nSUBJECTS, THEMES &amp; LEVELS THAT GROW WITH YOUR CHILD!\n*Reading and Literacy: Kids can evolve their letter recognition, writing, phonics, and more.\n*Math and Engineering: Kids can strengthen knowledge in key areas like counting, addition, subtraction and problem-solving skills.\n*Science and Technology: Kids can explore key scientific principles from biology, chemistry, physics and more, plus prepare for technical advancement with coding, robotics, etc.\n*Music and Art: Kids can create their own music and make digital drawings with paints and colors!\n*Social-Emotional: Kids can learn about emotions, empathy, mindfulness, and more.\n*History and Geography: Kids can increase global awareness as they explore museum artefacts, ancient civilizations, continents, and countries.  \n*Physical Activity: Songs and videos encourage kids to dance, stretch, and practice yoga and meditation. \nTRACK PROGRESS &amp; ACHIEVEMENTS\nIn the Parents Area, access progress reports for up to 4 children, browse curriculum topics, get tips, and access community forums. Track your child’s progress and celebrate successes!\nMEET FUN, ORIGINAL CHARACTERS \nBilly is a critical thinker who finds solutions to wacky problems! Cowy is creative, celebrating art! Lisa is a natural leader, guiding the adventures. Elliot is a collaborator who knows that teamwork makes the dream work. All of them help Babybot, a curious, funny robot on a quest to learn everything.\nUPGRADE TO LINGOKIDS PLUS!  \nUnlimited access to 1,600+ interactive learning activities and 650+ learning objectives across math, reading and literacy, science, engineering, social-emotional learning, and more.\nUp to four personalized child profiles\nUnlock progress reports to track achievements \nConnect with a global parent community\nCapacity to play and learn on an unlimited number of screens at once\n100% ad-free and no hidden in-app purchases\nPlay and learn anywhere–online and offline. \nSubscriptions automatically renew each month 24-hours before the end of the current period and your card will be charged unless auto-renew is turned off at least 24-hours before the end of the current period. You can turn off auto-renew any time from within the app. Any unused portion of a free trial will be forfeited if you purchase a subscription.\nHelp &amp; Support: https://help.lingokids.com/ \nPrivacy policy: https://lingokids.com/privacy \nTerms of service - https://www.lingokids.com/tos</t>
  </si>
  <si>
    <t>{
  "sharedData": [],
  "collectedData": [
    {
      "data": "Purchase history",
      "optional": false,
      "purpose": "App functionality, Analytics, Developer communications, Fraud prevention, security, and compliance, Account management",
      "type": "Financial info"
    },
    {
      "data": "Device or other IDs",
      "optional": false,
      "purpose": "App functionality, Analytics, Developer communications, Fraud prevention, security, and compliance, Personalization, Account management",
      "type": "Device or other IDs"
    },
    {
      "data": "Crash logs",
      "optional": false,
      "purpose": "Analytics",
      "type": "App info and performance"
    },
    {
      "data": "Diagnostics",
      "optional": false,
      "purpose": "App functionality, Analytics, Fraud prevention, security, and compliance",
      "type": "App info and performance"
    },
    {
      "data": "Other app performance data",
      "optional": false,
      "purpose": "Analytics",
      "type": "App info and performance"
    },
    {
      "data": "Name",
      "optional": true,
      "purpose": "Developer communications, Personalization",
      "type": "Personal info"
    },
    {
      "data": "Email address",
      "optional": true,
      "purpose": "App functionality, Analytics, Developer communications, Fraud prevention, security, and compliance, Account management",
      "type": "Personal info"
    },
    {
      "data": "App interactions",
      "optional": false,
      "purpose": "App functionality, Analytics, Developer communications, Fraud prevention, security, and compliance, Personalization",
      "type": "App activity"
    },
    {
      "data": "In-app search history",
      "optional": true,
      "purpose": "Analytics",
      "type": "App activity"
    },
    {
      "data": "Other user-generated content",
      "optional": true,
      "purpose": "Developer communications",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"https://lingokids.com/privacy-policy"
}</t>
  </si>
  <si>
    <t>https://lingokids.com/privacy-policy</t>
  </si>
  <si>
    <t>https://play.google.com/store/apps/details?id=games.vaveda.militaryoverturn&amp;hl=en&amp;gl=us</t>
  </si>
  <si>
    <t>[{"name":"Strategy","id":"GAME_STRATEGY"},{"name":"Tower defense","id":null},{"name":"Arcade","id":"GAME_ARCADE"},{"name":"Single player","id":null},{"name":"Stylized","id":null},{"name":"Offline","id":null}]</t>
  </si>
  <si>
    <t>{
  "sharedData": [
    {
      "data": "Device or other IDs",
      "optional": false,
      "purpose": "App functionality, Analytics, Advertising or marketing, Fraud prevention, security, and compliance, Personalization",
      "type": "Device or other IDs"
    },
    {
      "data": "App interactions",
      "optional": false,
      "purpose": "App functionality, Analytics, Advertising or marketing, Fraud prevention, security, and compliance, Personalization",
      "type": "App activity"
    },
    {
      "data": "Other actions",
      "optional": false,
      "purpose": "App functionality, Analytics, Advertising or marketing, Fraud prevention, security, and compliance, Personalization",
      "type": "App activity"
    },
    {
      "data": "Crash logs",
      "optional": false,
      "purpose": "Analytics, Fraud prevention, security, and compliance",
      "type": "App info and performance"
    },
    {
      "data": "Diagnostics",
      "optional": false,
      "purpose": "Analytics, Fraud prevention, security, and compliance",
      "type": "App info and performance"
    },
    {
      "data": "Other app performance data",
      "optional": false,
      "purpose": "App functionality, Analytics, Advertising or marketing, Fraud prevention, security, and compliance, Personalization",
      "type": "App info and performance"
    }
  ],
  "collectedData": [
    {
      "data": "Device or other IDs",
      "optional": false,
      "purpose": "App functionality, Analytics, Advertising or marketing, Fraud prevention, security, and compliance, Personalization",
      "type": "Device or other IDs"
    },
    {
      "data": "App interactions",
      "optional": false,
      "purpose": "App functionality, Analytics, Advertising or marketing, Fraud prevention, security, and compliance, Personalization",
      "type": "App activity"
    },
    {
      "data": "Other actions",
      "optional": false,
      "purpose": "App functionality, Analytics, Advertising or marketing, Fraud prevention, security, and compliance, Personalization",
      "type": "App activity"
    },
    {
      "data": "Crash logs",
      "optional": false,
      "purpose": "Analytics, Fraud prevention, security, and compliance",
      "type": "App info and performance"
    },
    {
      "data": "Diagnostics",
      "optional": false,
      "purpose": "Analytics, Fraud prevention, security, and compliance",
      "type": "App info and performance"
    },
    {
      "data": "Other app performance data",
      "optional": false,
      "purpose": "App functionality, Analytics, Advertising or marketing, Fraud prevention, security, and compliance, Personalization",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"https://say.games/privacy-policy"
}</t>
  </si>
  <si>
    <t>https://say.games/privacy-policy</t>
  </si>
  <si>
    <t>https://play.google.com/store/apps/details?id=com.MOBGames.PoppyMobileChap1&amp;hl=en&amp;gl=us</t>
  </si>
  <si>
    <t>[
  {
    "permission": "view Wi-Fi connections",
    "type": "Wi-Fi connection information"
  },
  {
    "permission": "view network connections",
    "type": "Other"
  },
  {
    "permission": "full network access",
    "type": "Other"
  },
  {
    "permission": "change your audio settings",
    "type": "Other"
  },
  {
    "permission": "control vibration",
    "type": "Other"
  },
  {
    "permission": "prevent device from sleeping",
    "type": "Other"
  },
  {
    "permission": "Google Play license check",
    "type": "Other"
  }
]</t>
  </si>
  <si>
    <t>https://play.google.com/store/apps/details?id=com.Afterburn.GolfPeaks&amp;hl=en&amp;gl=us</t>
  </si>
  <si>
    <t>[{"name":"Puzzle","id":"GAME_PUZZLE"},{"name":"Logic","id":null},{"name":"Casual","id":"GAME_CASUAL"},{"name":"Abstract","id":null}]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</si>
  <si>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"control vibration",
    "type": "Other"
  },
  {
    "permission": "Google Play license check",
    "type": "Other"
  }
]</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</si>
  <si>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"http://www.afterburn.games/golfprivacy"
}</t>
  </si>
  <si>
    <t>http://www.afterburn.games/golfprivacy</t>
  </si>
  <si>
    <t>https://play.google.com/store/apps/details?id=com.duvaworkshop.pantheonv3&amp;hl=en&amp;gl=us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</si>
  <si>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"pair with Bluetooth devices",
    "type": "Other"
  },
  {
    "permission": "access Bluetooth settings",
    "type": "Other"
  },
  {
    "permission": "full network access",
    "type": "Other"
  },
  {
    "permission": "run at startup",
    "type": "Other"
  },
  {
    "permission": "draw over other apps",
    "type": "Other"
  },
  {
    "permission": "control vibration",
    "type": "Other"
  },
  {
    "permission": "prevent device from sleeping",
    "type": "Other"
  },
  {
    "permission": "Google Play license check",
    "type": "Other"
  }
]</t>
  </si>
  <si>
    <t>{
  "sharedData": [
    {
      "data": "Precise location",
      "optional": false,
      "purpose": "App functionality",
      "type": "Location"
    }
  ],
  "collectedData": [
    {
      "data": "Name",
      "optional": false,
      "purpose": "App functionality, Analytics",
      "type": "Personal info"
    },
    {
      "data": "Email address",
      "optional": false,
      "purpose": "App functionality, Analytics",
      "type": "Personal info"
    },
    {
      "data": "Crash logs",
      "optional": false,
      "purpose": "App functionality, Analytics",
      "type": "App info and performance"
    },
    {
      "data": "Diagnostics",
      "optional": false,
      "purpose": "App functionality, Analytics",
      "type": "App info and performance"
    },
    {
      "data": "App interactions",
      "optional": false,
      "purpose": "App functionality, Analytics",
      "type": "App activity"
    },
    {
      "data": "Files and docs",
      "optional": false,
      "purpose": "App functionality, Analytics",
      "type": "Files and docs"
    },
    {
      "data": "Photos",
      "optional": false,
      "purpose": "App functionality, Analytics",
      "type": "Photos and videos"
    },
    {
      "data": "Videos",
      "optional": false,
      "purpose": "App functionality, Analytics",
      "type": "Photos and videos"
    },
    {
      "data": "Device or other IDs",
      "optional": false,
      "purpose": "App functionality, Analytics",
      "type": "Device or other IDs"
    },
    {
      "data": "User payment info",
      "optional": false,
      "purpose": "App functionality, Analytics",
      "type": "Financial info"
    },
    {
      "data": "Purchase history",
      "optional": false,
      "purpose": "App functionality, Analytics",
      "type": "Financial info"
    },
    {
      "data": "Approximate location",
      "optional": false,
      "purpose": "App functionality, Analytics",
      "type": "Location"
    },
    {
      "data": "Voice or sound recordings",
      "optional": false,
      "purpose": "App functionality, Analytics",
      "type": "Audio"
    },
    {
      "data": "Music files",
      "optional": false,
      "purpose": "App functionality, Analytics",
      "type": "Audio"
    }
  ],
  "securityPractices": [
    {
      "practice": "Data isn’t encrypted",
      "description": "Your data isn’t transferred over a secure connection"
    },
    {
      "practice": "Data can’t be deleted",
      "description": "The developer doesn’t provide a way for you to request that your data be deleted"
    }
  ],
  "privacyPolicyUrl": "https://s3.eu-central-1.amazonaws.com/com.duvaworkshop/privacy/Privacy+policy.html"
}</t>
  </si>
  <si>
    <t>https://s3.eu-central-1.amazonaws.com/com.duvaworkshop/privacy/Privacy+policy.html</t>
  </si>
  <si>
    <t>https://play.google.com/store/apps/details?id=com.secretofmdnght.appwthcmcs&amp;hl=en&amp;gl=us</t>
  </si>
  <si>
    <t>{
  "sharedData": [],
  "collectedData": [],
  "securityPractices": [
    {
      "practice": "Data isn’t encrypted",
      "description": "Your data isn’t transferred over a secure connection"
    },
    {
      "practice": "You can request that data be deleted",
      "description": "The developer provides a way for you to request that your data be deleted"
    }
  ],
  "privacyPolicyUrl": "https://immensityofspace.icu/web/13566/pp.html"
}</t>
  </si>
  <si>
    <t>https://immensityofspace.icu/web/13566/pp.html</t>
  </si>
  <si>
    <t>https://play.google.com/store/apps/details?id=com.lukedbartolomeo.flashnotederby&amp;hl=en&amp;gl=us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</si>
  <si>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network connections",
    "type": "Other"
  },
  {
    "permission": "full network access",
    "type": "Other"
  },
  {
    "permission": "reorder running apps",
    "type": "Other"
  },
  {
    "permission": "prevent device from sleeping",
    "type": "Other"
  }
]</t>
  </si>
  <si>
    <t>{
  "sharedData": [],
  "collectedData": [
    {
      "data": "Crash logs",
      "optional": true,
      "purpose": "Analytics",
      "type": "App info and performance"
    },
    {
      "data": "Diagnostics",
      "optional": true,
      "purpose": "Analytics",
      "type": "App info and performance"
    },
    {
      "data": "Other app performance data",
      "optional": true,
      "purpose": "Analytics",
      "type": "App info and performance"
    },
    {
      "data": "Device or other IDs",
      "optional": false,
      "purpose": "Analytics",
      "type": "Device or other IDs"
    },
    {
      "data": "App interactions",
      "optional": false,
      "purpose": "Analytics",
      "type": "App activity"
    },
    {
      "data": "Email address",
      "optional": true,
      "purpose": "App functionality, Account management",
      "type": "Personal info"
    },
    {
      "data": "User IDs",
      "optional": true,
      "purpose": "App functionality,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"https://flashnotederby.com/privacy-policy"
}</t>
  </si>
  <si>
    <t>https://flashnotederby.com/privacy-policy</t>
  </si>
  <si>
    <t>https://play.google.com/store/apps/details?id=io.supercent.pizzaidle&amp;hl=en&amp;gl=us</t>
  </si>
  <si>
    <t>[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"Google Play license check",
    "type": "Other"
  }
]</t>
  </si>
  <si>
    <t>{
  "sharedData": [
    {
      "data": "Device or other IDs",
      "optional": false,
      "purpose": "Analytics, Advertising or marketing",
      "type": "Device or other IDs"
    },
    {
      "data": "Approximate location",
      "optional": false,
      "purpose": "Analytics, Advertising or marketing",
      "type": "Location"
    },
    {
      "data": "Crash logs",
      "optional": false,
      "purpose": "Analytics",
      "type": "App info and performance"
    }
  ],
  "collectedData": [],
  "securityPractices": [
    {
      "practice": "Data isn’t encrypted",
      "description": "Your data isn’t transferred over a secure connection"
    },
    {
      "practice": "Data can’t be deleted",
      "description": "The developer doesn’t provide a way for you to request that your data be deleted"
    }
  ],
  "privacyPolicyUrl": "http://corp.supercent.io/PrivacyPolicy"
}</t>
  </si>
  <si>
    <t>http://corp.supercent.io/PrivacyPolicy</t>
  </si>
  <si>
    <t>https://play.google.com/store/apps/details?id=com.gamebrain.hexasort&amp;hl=en&amp;gl=us</t>
  </si>
  <si>
    <t>[{"name":"Puzzle","id":"GAME_PUZZLE"},{"name":"Casual","id":"GAME_CASUAL"},{"name":"Single player","id":null},{"name":"Stylized","id":null},{"name":"Offline","id":null}]</t>
  </si>
  <si>
    <t>[
  {
    "permission": "approximate location (network-based)",
    "type": "Location"
  },
  {
    "permission": "view Wi-Fi connections",
    "type": "Wi-Fi connection information"
  },
  {
    "permission": "view network connections",
    "type": "Other"
  },
  {
    "permission": "full network access",
    "type": "Other"
  },
  {
    "permission": "control vibration",
    "type": "Other"
  },
  {
    "permission": "prevent device from sleeping",
    "type": "Other"
  },
  {
    "permission": "Google Play license check",
    "type": "Other"
  },
  {
    "permission": "read Google service configuration",
    "type": "Other"
  }
]</t>
  </si>
  <si>
    <t>{
  "sharedData": [
    {
      "data": "Device or other IDs",
      "optional": false,
      "purpose": "Analytics, Advertising or marketing",
      "type": "Device or other IDs"
    },
    {
      "data": "App interactions",
      "optional": false,
      "purpose": "Advertising or marketing",
      "type": "App activity"
    },
    {
      "data": "Other actions",
      "optional": false,
      "purpose": "Advertising or marketing",
      "type": "App activity"
    },
    {
      "data": "Purchase history",
      "optional": false,
      "purpose": "Analytics, Advertising or marketing",
      "type": "Financial info"
    },
    {
      "data": "Approximate location",
      "optional": false,
      "purpose": "Analytics, Advertising or marketing",
      "type": "Location"
    }
  ],
  "collectedData": [
    {
      "data": "Device or other IDs",
      "optional": false,
      "purpose": "App functionality, Analytics, Fraud prevention, security, and compliance, Personalization, Account management",
      "type": "Device or other IDs"
    },
    {
      "data": "App interactions",
      "optional": false,
      "purpose": "Analytics, Advertising or marketing",
      "type": "App activity"
    },
    {
      "data": "Other actions",
      "optional": false,
      "purpose": "Analytics, Advertising or marketing",
      "type": "App activity"
    },
    {
      "data": "Purchase history",
      "optional": false,
      "purpose": "App functionality, Fraud prevention, security, and compliance, Personalization",
      "type": "Financial info"
    },
    {
      "data": "Crash logs",
      "optional": false,
      "purpose": "App functionality, Analytics",
      "type": "App info and performance"
    },
    {
      "data": "Diagnostics",
      "optional": false,
      "purpose": "App functionality, Analytics",
      "type": "App info and performance"
    },
    {
      "data": "Approximate location",
      "optional": false,
      "purpose": "Analytics, Advertising or marketing",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"https://lionstudios.cc/privacy/"
}</t>
  </si>
  <si>
    <t>https://lionstudios.cc/privacy/</t>
  </si>
  <si>
    <t>https://play.google.com/store/apps/details?id=com.pronetis.ironball2&amp;hl=en&amp;gl=us</t>
  </si>
  <si>
    <t>[{"name":"Action","id":"GAME_ACTION"},{"name":"Platformer","id":null},{"name":"Casual","id":"GAME_CASUAL"},{"name":"Single player","id":null},{"name":"Stylized","id":null},{"name":"Offline","id":null}]</t>
  </si>
  <si>
    <t>[
  {
    "permission": "read phone status and identity",
    "type": "Phone"
  },
  {
    "permission": "view Wi-Fi connections",
    "type": "Wi-Fi connection information"
  },
  {
    "permission": "read phone status and identity",
    "type": "Device ID &amp; call information"
  },
  {
    "permission": "view network connections",
    "type": "Other"
  },
  {
    "permission": "allow Wi-Fi Multicast reception",
    "type": "Other"
  },
  {
    "permission": "full network access",
    "type": "Other"
  },
  {
    "permission": "run at startup",
    "type": "Other"
  },
  {
    "permission": "control vibration",
    "type": "Other"
  },
  {
    "permission": "prevent device from sleeping",
    "type": "Other"
  }
]</t>
  </si>
  <si>
    <t>{
  "sharedData": [
    {
      "data": "Approximate location",
      "optional": false,
      "purpose": "Analytics, Advertising or marketing, Fraud prevention, security, and compliance",
      "type": "Location"
    },
    {
      "data": "Device or other IDs",
      "optional": false,
      "purpose": "Analytics, Advertising or marketing, Fraud prevention, security, and compliance",
      "type": "Device or other IDs"
    },
    {
      "data": "App interactions",
      "optional": false,
      "purpose": "Analytics, Advertising or marketing, Fraud prevention, security, and compliance",
      "type": "App activity"
    },
    {
      "data": "Other actions",
      "optional": false,
      "purpose": "Analytics, Advertising or marketing, Fraud prevention, security, and compliance",
      "type": "App activity"
    }
  ],
  "collectedData": [
    {
      "data": "Approximate location",
      "optional": false,
      "purpose": "App functionality, Analytics, Advertising or marketing, Fraud prevention, security, and compliance",
      "type": "Location"
    },
    {
      "data": "Crash logs",
      "optional": false,
      "purpose": "App functionality, Analytics, Fraud prevention, security, and compliance",
      "type": "App info and performance"
    },
    {
      "data": "Diagnostics",
      "optional": false,
      "purpose": "App functionality, Analytics, Fraud prevention, security, and compliance",
      "type": "App info and performance"
    },
    {
      "data": "Purchase history",
      "optional": false,
      "purpose": "App functionality, Advertising or marketing, Fraud prevention, security, and compliance",
      "type": "Financial info"
    },
    {
      "data": "Device or other IDs",
      "optional": false,
      "purpose": "App functionality, Analytics, Advertising or marketing, Fraud prevention, security, and compliance, Personalization",
      "type": "Device or other IDs"
    },
    {
      "data": "App interactions",
      "optional": false,
      "purpose": "App functionality, Analytics, Advertising or marketing, Fraud prevention, security, and compliance, Personalization",
      "type": "App activity"
    },
    {
      "data": "Other actions",
      "optional": false,
      "purpose": "App functionality, Analytics, Advertising or marketing, Fraud prevention, security, and compliance, Personalization",
      "type": "App activity"
    }
  ],
  "securityPractices": [
    {
      "practice": "Data isn’t encrypted",
      "description": "Your data isn’t transferred over a secure connection"
    },
    {
      "practice": "Data can’t be deleted",
      "description": "The developer doesn’t provide a way for you to request that your data be deleted"
    }
  ],
  "privacyPolicyUrl": "https://supersonic.com/privacy/"
}</t>
  </si>
  <si>
    <t>https://supersonic.com/privacy/</t>
  </si>
  <si>
    <t>https://play.google.com/store/apps/details?id=com.wb.goog.lnjgo&amp;hl=en&amp;gl=us</t>
  </si>
  <si>
    <t>[
  {
    "permission": "view Wi-Fi connections",
    "type": "Wi-Fi connection information"
  },
  {
    "permission": "view network connections",
    "type": "Other"
  },
  {
    "permission": "change network connectivity",
    "type": "Other"
  },
  {
    "permission": "full network access",
    "type": "Other"
  },
  {
    "permission": "prevent device from sleeping",
    "type": "Other"
  },
  {
    "permission": "Google Play license check",
    "type": "Other"
  }
]</t>
  </si>
  <si>
    <t>https://play.google.com/store/apps/details?id=com.asa2fly.prepware.remote&amp;hl=en&amp;gl=us</t>
  </si>
  <si>
    <t>{
  "sharedData": [],
  "collectedData": [],
  "securityPractices": [],
  "privacyPolicyUrl": "http://www.asa2fly.com"
}</t>
  </si>
  <si>
    <t>http://www.asa2fly.com</t>
  </si>
  <si>
    <t>https://play.google.com/store/apps/details?id=com.eightyeightgames.ymbab&amp;hl=en&amp;gl=us</t>
  </si>
  <si>
    <t>" * * * * * - A truly superb mash-up of match-three and endless runner that’s unique on mobile and thoroughly addictive. Buy it" - Stuff Magazine\n" * * * * * - Makes the original game feel like a demo. It's absurdly fun and nearly impossible to put down." - Touch Arcade\n" * * * * ½ Gold Award - Building a boat will indeed become the most important task in your life." - Game Informer\n" * * * * ½ - We will gladly build a boat again and again." - Gamezebo\n\nBUILD A BOAT\nTravel the world in your boat, from the top of the Mage Tower to the bottom of Hell\nGATHER YOUR CREW\nRecruit a crew to live on your boat and offer their services\nFRANTIC MATCHING\nMatch as fast as you can to keep on running\nCAPTURE MONSTERS\nTurn Monsters to your cause to get bonuses and have them aid your in battle\nCAST SPELLS\nUse magic to aid your quests, and don’t forget to visit your onboard Arcanery to upgrade them\nRANDOM DUNGEONS\nWith procedural dungeons and random Dungeon Modifiers, It’s never the same experience twice\nBUILD YOUR BOARD\nUpgrade your tiles, Quaff Potions and Pray for Modifiers to whatever fits your play style best\nSPEEDRUN\nHow fast can you build your boat?\nYou must spring out of bed.\nYou must bargain with the lizardman.\nYou must heed your undead navigators.\nYou must slide rows or columns of tiles on a 6x8 grid.\nYou must match at least 3.\nYou must run to the right.\nYou must focus intently on 2 areas of the screen simultaneously.\nYou must match keys to unlock chests and swords to attack.\nYou must literally collect your thoughts and trade them for dragons.\nYou must not dally.\nYou must not be too hasty.\nYou must voluntarily ramp up the difficulty by taking on multiple quests at once.\nYou must incrementally reach your goals. \nYou must try again.\nYou must try again x5.\nYou must win every time, even when you don’t.\nYou must remain optimistic.\nYou must upgrade your magic staff.\nYou must occasionally stop playing to allow for your hand to uncramp.\nYou must take credit for random chain combos you made no effort to arrange.\nYou must trust a blue bean man to make dangerous investments with your money.\nYou must forget about the blue bean man.\nYou must mind the asp.\nYou must reconcile that despite the game’s title, you begin your journey in possession of what is, in no uncertain terms, already a boat.\nYou must go all-in on the retro aesthetic.\nYou must trade junk for gold with the voidorb.\nYou must pray for salt.\nYou must consume fish and tomatoes for time.\nYou must venture through hell.\nYou must disarm traps like your life depends on it.\nYou must make an offering at the chapel.\nYou must rally the Fantasy Union and the Undead Buddies to your cause.\nYou must weigh anchor and methodically yet joyously hop in sync with your entire crew.\nYou must feign interest in critiquing the gardener’s work.\nYou must look up at the clock and wonder how it’s so late already.\nYOU MUST BUILD A BOAT!</t>
  </si>
  <si>
    <t>[{"name":"Role Playing","id":"GAME_ROLE_PLAYING"},{"name":"Puzzle Role-playing","id":null},{"name":"Match 3 RPG","id":null},{"name":"Casual","id":"GAME_CASUAL"},{"name":"Single player","id":null},{"name":"Stylized","id":null},{"name":"Pixelated","id":null},{"name":"Offline","id":null}]</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</si>
  <si>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"http://www.eightyeightgames.com/privacy.txt"
}</t>
  </si>
  <si>
    <t>http://www.eightyeightgames.com/privacy.txt</t>
  </si>
  <si>
    <t>https://play.google.com/store/apps/details?id=uk.co.bluezoo.numberblocks.game1&amp;hl=en&amp;gl=us</t>
  </si>
  <si>
    <t>[{"name":"Educational","id":"GAME_EDUCATIONAL"}]</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</si>
  <si>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"https://www.learningblocks.tv/app-privacy-policy"
}</t>
  </si>
  <si>
    <t>https://www.learningblocks.tv/app-privacy-policy</t>
  </si>
  <si>
    <t>https://play.google.com/store/apps/details?id=plant.identification.snap&amp;hl=en&amp;gl=us</t>
  </si>
  <si>
    <t>[
  {
    "permission": "read the contents of your USB storage",
    "type": "Photos/Media/Files"
  },
  {
    "permission": "read the contents of your USB storage",
    "type": "Storage"
  },
  {
    "permission": "take pictures and videos",
    "type": "Camera"
  },
  {
    "permission": "view network connections",
    "type": "Other"
  },
  {
    "permission": "full network access",
    "type": "Other"
  },
  {
    "permission": "run at startup",
    "type": "Other"
  },
  {
    "permission": "control vibration",
    "type": "Other"
  },
  {
    "permission": "prevent device from sleeping",
    "type": "Other"
  }
]</t>
  </si>
  <si>
    <t>{
  "sharedData": [
    {
      "data": "Purchase history",
      "optional": false,
      "purpose": "Analytics, Advertising or marketing",
      "type": "Financial info"
    },
    {
      "data": "Device or other IDs",
      "optional": false,
      "purpose": "Analytics, Advertising or marketing",
      "type": "Device or other IDs"
    },
    {
      "data": "Crash logs",
      "optional": false,
      "purpose": "Analytics",
      "type": "App info and performance"
    },
    {
      "data": "Diagnostics",
      "optional": false,
      "purpose": "Analytics",
      "type": "App info and performance"
    }
  ],
  "collectedData": [
    {
      "data": "Photos",
      "optional": true,
      "purpose": "App functionality, Account management",
      "type": "Photos and videos"
    },
    {
      "data": "Crash logs",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"https://appixi.net/privacy-policy/"
}</t>
  </si>
  <si>
    <t>https://appixi.net/privacy-policy/</t>
  </si>
  <si>
    <t>https://play.google.com/store/apps/details?id=com.iz.tizi.royal.princess.dollhouse.life.games.home.design.world.my.wonder.town&amp;hl=en&amp;gl=us</t>
  </si>
  <si>
    <t>[{"name":"Simulation","id":"GAME_SIMULATION"},{"name":"Lifestyle","id":null},{"name":"Casual","id":"GAME_CASUAL"},{"name":"Single player","id":null},{"name":"Stylized","id":null},{"name":"Handicraft","id":null},{"name":"Offline","id":null}]</t>
  </si>
  <si>
    <t>{
  "sharedData": [],
  "collectedData": [
    {
      "data": "Device or other IDs",
      "optional": false,
      "purpose": "Advertising or marketing",
      "type": "Device or other IDs"
    }
  ],
  "securityPractices": [
    {
      "practice": "Data isn’t encrypted",
      "description": "Your data isn’t transferred over a secure connection"
    },
    {
      "practice": "Data can’t be deleted",
      "description": "The developer doesn’t provide a way for you to request that your data be deleted"
    }
  ],
  "privacyPolicyUrl": "http://idzdigital.com/privacypolicy.php"
}</t>
  </si>
  <si>
    <t>http://idzdigital.com/privacypolicy.php</t>
  </si>
  <si>
    <t>https://play.google.com/store/apps/details?id=jp.co.japantimes.genkiconjug&amp;hl=en&amp;gl=us</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</si>
  <si>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"read phone status and identity",
    "type": "Device ID &amp; call information"
  }
]</t>
  </si>
  <si>
    <t>https://play.google.com/store/apps/details?id=com.block.craft.cell.city.master.monster&amp;hl=en&amp;gl=us</t>
  </si>
  <si>
    <t>[
  {
    "permission": "find accounts on the device",
    "type": "Identity"
  },
  {
    "permission": "find accounts on the device",
    "type": "Contacts"
  },
  {
    "permission": "read your contacts",
    "type": "Contacts"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"control vibration",
    "type": "Other"
  },
  {
    "permission": "prevent device from sleeping",
    "type": "Other"
  }
]</t>
  </si>
  <si>
    <t>{
  "sharedData": [],
  "collectedData": [
    {
      "data": "Device or other IDs",
      "optional": true,
      "purpose": "Analytics, Advertising or marketing",
      "type": "Device or other IDs"
    },
    {
      "data": "Crash logs",
      "optional": true,
      "purpose": "Analytics, Advertising or marketing",
      "type": "App info and performance"
    },
    {
      "data": "User IDs",
      "optional": true,
      "purpose": "Analytics, Advertising or marketing",
      "type": "Personal info"
    },
    {
      "data": "Other info",
      "optional": true,
      "purpose": "Analytics, Advertising or marketing",
      "type": "Personal info"
    },
    {
      "data": "Installed apps",
      "optional": true,
      "purpose": "Analytics, Advertising or marketing",
      "type": "App activity"
    }
  ],
  "securityPractices": [
    {
      "practice": "Data isn’t encrypted",
      "description": "Your data isn’t transferred over a secure connection"
    },
    {
      "practice": "Data can’t be deleted",
      "description": "The developer doesn’t provide a way for you to request that your data be deleted"
    }
  ],
  "privacyPolicyUrl": "https://craftboxgametree.netlify.app/policy"
}</t>
  </si>
  <si>
    <t>https://craftboxgametree.netlify.app/policy</t>
  </si>
  <si>
    <t>https://play.google.com/store/apps/details?id=goodnovel.novelcat.stories.online&amp;hl=en&amp;gl=us</t>
  </si>
  <si>
    <t>[
  {
    "permission": "view network connections",
    "type": "Other"
  },
  {
    "permission": "full network access",
    "type": "Other"
  },
  {
    "permission": "reorder running apps",
    "type": "Other"
  },
  {
    "permission": "prevent device from sleeping",
    "type": "Other"
  },
  {
    "permission": "modify system settings",
    "type": "Other"
  }
]</t>
  </si>
  <si>
    <t>{
  "sharedData": [
    {
      "data": "Device or other IDs",
      "optional": false,
      "purpose": "Advertising or marketing",
      "type": "Device or other IDs"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"https://lthledsmart.blogspot.com/2024/02/privacy-notice-developer.html"
}</t>
  </si>
  <si>
    <t>https://lthledsmart.blogspot.com/2024/02/privacy-notice-developer.html</t>
  </si>
  <si>
    <t>com.ahaworld.ahaworld</t>
  </si>
  <si>
    <t>https://play.google.com/store/apps/details?id=com.ahaworld.ahaworld&amp;hl=en&amp;gl=us</t>
  </si>
  <si>
    <t>Jump into Aha World and create your own unique role playing games. It’s a mini world full of fun characters, amazing locations, and adorable animals. (There are also some not-so-adorable monsters, so watch out!)\nWELCOME TO AHA WORLD!\nExperience The City and all its bustling fun! Cook in style at the revolving restaurant, keep the streets clean at the Police Department, or take a relaxing walk in the city park. Outside The City, more adventures await! Ever wanted to explore a medieval Viking town? A magical dragon island? Play dinosaur games in a Jurassic park? In Aha World you can do and be anything. Come and unlock the hidden mysteries and secrets across all the locations. Aha World's building games and dress up dolls mean if you can dream it, you can make it!\nWHAT MAKES AHA WORLD GREAT?\nAha World is designed for you to explore and create. Decorate and furnish your house. Pick up and play fun games with every item you find. Express yourself by creating stories with original characters in the unique locations of Aha World. Make friends with a sea monster, climb to the top of a lighthouse, or play cute animal games. With a nearly endless number of interactive items, characters, and settings, there's no limit to what you can do!\nDESIGN YOUR PERFECT HOME\nWill you choose the ultimate Pink Dream Mansion to decorate and call home? Or do you prefer the outdoor life in the Motorhome? Maybe downtown in the Studio Apartment! It's your home to design and decorate exactly how you want. If you choose the Villa, don't forget to invite your friends over to the pool party!\nCREATE CHARACTERS\nChoose from hundreds of faces, outfits, makeup, and accessories to create your own customizable characters! Will they be glamorous, cute, or just downright weird? Play dress up games YOUR way!\nPLAY AS ANYONE\nEveryone in Aha World is under your control! Choose your characters' expressions, give them a voice, make them move and dance, and (if you dare) make the fart! The only limit is your imagination.\nEXPLORE EVERYTHING\nAdventure through all the locations of Aha World — each filled with hundreds of fun and hilarious elements. Play with items to discover hidden plots and character quirks. You'll never guess what happens when you feed hot sauce to a T-Rex!\nMAKE STORIES\nThe only rule in Aha World? THERE ARE NO RULES! Let your imagination run wild and record the silliest scenarios you can think of. Create your own interactive story: Rowdy raccoons play catch in the spa? Sure! A crazy crab goes surfing? Why not?!\nKEY FEATURES\n- Regular updates with amazing new locations, outfits, and accessories!\n- No internet? No problem! Aha World is one big offline game!\n- Lots of free locations and more in the Store\nAbout Us\nWe make apps and learning games for kids and teens that parents love! Our range of products lets kids of all ages learn, grow, and play. Check out our Developers Page to see more.\nContact us: hello@ahaworld.com</t>
  </si>
  <si>
    <t>[
  {
    "permission": "retrieve running apps",
    "type": "Device &amp; app history"
  },
  {
    "permission": "access USB storage filesystem",
    "type": "Photos/Media/Files"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"change network connectivity",
    "type": "Other"
  },
  {
    "permission": "connect and disconnect from Wi-Fi",
    "type": "Other"
  },
  {
    "permission": "control flashlight",
    "type": "Other"
  },
  {
    "permission": "full network access",
    "type": "Other"
  },
  {
    "permission": "close other apps",
    "type": "Other"
  },
  {
    "permission": "reorder running apps",
    "type": "Other"
  },
  {
    "permission": "control vibration",
    "type": "Other"
  },
  {
    "permission": "prevent device from sleeping",
    "type": "Other"
  },
  {
    "permission": "modify system settings",
    "type": "Other"
  }
]</t>
  </si>
  <si>
    <t>{
  "sharedData": [],
  "collectedData": [
    {
      "data": "Device or other IDs",
      "optional": false,
      "purpose": "App functionality",
      "type": "Device or other IDs"
    },
    {
      "data": "Email address",
      "optional": true,
      "purpose": "Account management",
      "type": "Personal info"
    },
    {
      "data": "App interactions",
      "optional": false,
      "purpose": "Analytics",
      "type": "App activity"
    },
    {
      "data": "Voice or sound recordings",
      "optional": true,
      "purpose": "App functionality",
      "type": "Audio"
    },
    {
      "data": "Crash logs",
      "optional": false,
      "purpose": "Analytics",
      "type": "App info and performance"
    },
    {
      "data": "Photos",
      "optional": true,
      "purpose": "App functionality",
      "type": "Photos and videos"
    },
    {
      "data": "Videos",
      "optional": true,
      "purpose": "App functionality",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"https://www.ahaworld.com/privacy/en/privacy.html"
}</t>
  </si>
  <si>
    <t>https://www.ahaworld.com/privacy/en/privacy.html</t>
  </si>
  <si>
    <t>https://play.google.com/store/apps/details?id=com.coolniks.speedometerandodometerpro&amp;hl=en&amp;gl=us</t>
  </si>
  <si>
    <t>[{"name":"Maps &amp; Navigation","id":"MAPS_AND_NAVIGATION"}]</t>
  </si>
  <si>
    <t>[
  {
    "permission": "approximate location (network-based)",
    "type": "Location"
  },
  {
    "permission": "precise location (GPS and network-based)",
    "type": "Location"
  },
  {
    "permission": "view network connections",
    "type": "Other"
  },
  {
    "permission": "full network access",
    "type": "Other"
  },
  {
    "permission": "run at startup",
    "type": "Other"
  },
  {
    "permission": "draw over other apps",
    "type": "Other"
  },
  {
    "permission": "control vibration",
    "type": "Other"
  },
  {
    "permission": "prevent device from sleeping",
    "type": "Other"
  },
  {
    "permission": "Google Play license check",
    "type": "Other"
  }
]</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</si>
  <si>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"https://sites.google.com/site/coolnikspro/home"
}</t>
  </si>
  <si>
    <t>https://sites.google.com/site/coolnikspro/home</t>
  </si>
  <si>
    <t>https://play.google.com/store/apps/details?id=com.teachyourmonstertoread.tmapp&amp;hl=en&amp;gl=us</t>
  </si>
  <si>
    <t>{
  "sharedData": [],
  "collectedData": [
    {
      "data": "Device or other IDs",
      "optional": false,
      "purpose": "Analytics, Fraud prevention, security, and compliance",
      "type": "Device or other IDs"
    },
    {
      "data": "App interactions",
      "optional": false,
      "purpose": "Analytics",
      "type": "App activity"
    },
    {
      "data": "Other actions",
      "optional": false,
      "purpose": "Analytics",
      "type": "App activity"
    },
    {
      "data": "Crash logs",
      "optional": false,
      "purpose": "Analytics",
      "type": "App info and performance"
    },
    {
      "data": "Diagnostics",
      "optional": false,
      "purpose": "Analytics",
      "type": "App info and performance"
    },
    {
      "data": "Other app performance data",
      "optional": false,
      "purpose": "App functionality, Analytics, Fraud prevention, security, and compliance, Account management",
      "type": "App info and performance"
    },
    {
      "data": "Approximate location",
      "optional": false,
      "purpose": "Analytics, Fraud prevention, security, and compliance",
      "type": "Location"
    },
    {
      "data": "Name",
      "optional": true,
      "purpose": "Account management",
      "type": "Personal info"
    },
    {
      "data": "Email address",
      "optional": true,
      "purpose": "Account management",
      "type": "Personal info"
    },
    {
      "data": "User IDs",
      "optional": false,
      "purpose": "App functionality, Analytics,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"https://www.teachyourmonster.org/privacy-policy"
}</t>
  </si>
  <si>
    <t>https://www.teachyourmonster.org/privacy-policy</t>
  </si>
  <si>
    <t>https://play.google.com/store/apps/details?id=com.pazugames.avatarmaker&amp;hl=en&amp;gl=us</t>
  </si>
  <si>
    <t>[{"name":"Simulation","id":"GAME_SIMULATION"},{"name":"Lifestyle","id":null},{"name":"Dress-up","id":null},{"name":"Casual","id":"GAME_CASUAL"},{"name":"Single player","id":null},{"name":"Stylized","id":null},{"name":"Offline","id":null}]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</si>
  <si>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"Google Play license check",
    "type": "Other"
  },
  {
    "permission": "read Google service configuration",
    "type": "Other"
  }
]</t>
  </si>
  <si>
    <t>{
  "sharedData": [],
  "collectedData": [
    {
      "data": "Email address",
      "optional": true,
      "purpose": "Account management",
      "type": "Personal info"
    },
    {
      "data": "Crash logs",
      "optional": false,
      "purpose": "App functionality, Analytics, Developer communications, Fraud prevention, security, and compliance, Personalization, Account management",
      "type": "App info and performance"
    },
    {
      "data": "Device or other IDs",
      "optional": false,
      "purpose":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"https://www.pazugames.com/privacy-policy"
}</t>
  </si>
  <si>
    <t>https://www.pazugames.com/privacy-policy</t>
  </si>
  <si>
    <t>com.braksoftware.HumanJapanese</t>
  </si>
  <si>
    <t>https://play.google.com/store/apps/details?id=com.braksoftware.HumanJapanese&amp;hl=en&amp;gl=us</t>
  </si>
  <si>
    <t>Human Japanese</t>
  </si>
  <si>
    <t>Ready to learn Japanese? Meet your personal sensei-in-a-box.\nHuman Japanese presents the Japanese language from square one in a warm, engaging tone. Going much deeper than the canned phrases and vocab of other products, it approaches the language in an integrated way, with discussion, recordings, animations, illustrations, photos, reviews, and more.\nThe core promise of Human Japanese is to show you how everything works and never to expect you to magically know things that we haven’t yet taught you. This makes your journey into Japanese a joy, as each new piece that falls into place makes sense and every new example sentence is comprehensible.\nKey concepts are explained with warmth and humor, drawing you into the nuts-and-bolts that you need to understand Japanese while keeping things down-to-earth and engaging. Our goal is to lead you from one “light bulb moment” to the next so that you stay energized and excited about the language.\nHuman Japanese contains:\n* More than 500 pages of interactive content\n* Animations of every hiragana and katakana character\n* Over 1800 recordings of vocabulary words and phrases spoken by native speakers\n* More than 800 example sentences\n* Ingredients(TM) example sentence breakdowns on every example sentence for total clarity\n* Interactive games and review quizzes that keep track of your response history to help focus on trouble spots\n* Dozens of photos and cultural notes to connect your Japanese to real life\n* And more more!\nHuman Japanese will impress you with its warmth, beauty, and wit. Download it today and start your journey!</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</si>
  <si>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"reorder running apps",
    "type": "Other"
  },
  {
    "permission": "prevent device from sleeping",
    "type": "Other"
  },
  {
    "permission": "Google Play license check",
    "type": "Other"
  }
]</t>
  </si>
  <si>
    <t>{
  "sharedData": [],
  "collectedData": [],
  "securityPractices": [],
  "privacyPolicyUrl": "http://www.humanjapanese.com/privacy"
}</t>
  </si>
  <si>
    <t>http://www.humanjapanese.com/privacy</t>
  </si>
  <si>
    <t>com.battlegearapps.ntm_mem</t>
  </si>
  <si>
    <t>https://play.google.com/store/apps/details?id=com.battlegearapps.ntm_mem&amp;hl=en&amp;gl=us</t>
  </si>
  <si>
    <t>NavsTMS</t>
  </si>
  <si>
    <t>Here’s help for memorizing verses in the TMS Bible memory program. See, say and record the verses, and use several different activities to help you commit verses to memory.  Tracks memory and review status for multiple participants and gives points for their memory/review activity.  \nTMS topics are divided by series: Live the New Life, Proclaim Christ, Rely on God's Resources, Be Christ's Disciple, Grow in Christlikeness.\nFeatures and Benefits – \n-	Encourages memorization and review of important Bible verses\n-	Make audio recordings and play back to check your recitation\n-	Verses are currently available in NASB, KJV, NKJV, ESV, and NIV versions.  \n-	Memory activities such as Phrases (show a phrase at a time), Word Take-Away, and Reference ID (gives the Scripture text and lets you choose the reference)\nTo continue your spiritual growth using related Bible memory apps by the same author, you can search for BattleGearApps or TMS77.</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</si>
  <si>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"full network access",
    "type": "Other"
  },
  {
    "permission": "draw over other apps",
    "type": "Other"
  },
  {
    "permission": "control vibration",
    "type": "Other"
  },
  {
    "permission": "prevent device from sleeping",
    "type": "Other"
  },
  {
    "permission": "Google Play license check",
    "type": "Other"
  },
  {
    "permission": "read Google service configuration",
    "type": "Other"
  }
]</t>
  </si>
  <si>
    <t>{
  "sharedData": [
    {
      "data": "Device or other IDs",
      "optional": false,
      "purpose": "Fraud prevention, security, and compliance, Personalization",
      "type": "Device or other IDs"
    }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"http://www.BattleGearApps.com/mobile-policy"
}</t>
  </si>
  <si>
    <t>http://www.BattleGearApps.com/mobile-policy</t>
  </si>
  <si>
    <t>https://play.google.com/store/apps/details?id=jack.behaviourquiz&amp;hl=en&amp;gl=us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</si>
  <si>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"run at startup",
    "type": "Other"
  },
  {
    "permission": "prevent device from sleeping",
    "type": "Other"
  }
]</t>
  </si>
  <si>
    <t>{
  "sharedData": [],
  "collectedData": [],
  "securityPractices": [],
  "privacyPolicyUrl": "https://www.testpreptech.com/general-9"
}</t>
  </si>
  <si>
    <t>https://www.testpreptech.com/general-9</t>
  </si>
  <si>
    <t>https://play.google.com/store/apps/details?id=air.com.starfall.more&amp;hl=en&amp;gl=us</t>
  </si>
  <si>
    <t>[
  {
    "permission": "disable your screen lock",
    "type": "Other"
  },
  {
    "permission": "full network access",
    "type": "Other"
  },
  {
    "permission": "prevent device from sleeping",
    "type": "Other"
  }
]</t>
  </si>
  <si>
    <t>{
  "sharedData": [],
  "collectedData": [
    {
      "data": "App interactions",
      "optional": false,
      "purpose": "Analytics",
      "type": "App activity"
    },
    {
      "data": "Device or other IDs",
      "optional": false,
      "purpose": "Analytics",
      "type": "Device or other IDs"
    },
    {
      "data": "Email address",
      "optional": true,
      "purpose": "App functionality, Developer communications, Account management",
      "type": "Personal info"
    },
    {
      "data": "User IDs",
      "optional": true,
      "purpose": "App functionality,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"https://teach.starfall.com/lv/info/privacy"
}</t>
  </si>
  <si>
    <t>https://teach.starfall.com/lv/info/privacy</t>
  </si>
  <si>
    <t>https://play.google.com/store/apps/details?id=com.OskarStalberg.Townscaper&amp;hl=en&amp;gl=us</t>
  </si>
  <si>
    <t>[{"name":"Simulation","id":"GAME_SIMULATION"},{"name":"Management","id":null},{"name":"City-building","id":null},{"name":"Casual","id":"GAME_CASUAL"},{"name":"Stylized","id":null}]</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</si>
  <si>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"https://rawfury.com/privacy-policy/"
}</t>
  </si>
  <si>
    <t>https://rawfury.com/privacy-policy/</t>
  </si>
  <si>
    <t>tech.ula.ogtrail</t>
  </si>
  <si>
    <t>https://play.google.com/store/apps/details?id=tech.ula.ogtrail&amp;hl=en&amp;gl=us</t>
  </si>
  <si>
    <t>OG Trail - Travel to Oregon</t>
  </si>
  <si>
    <t>OG Trail - makes playing the classic Oregon Trail simulation possible and easy on Android devices.\nOG Trail is not the game itself and does not contain or require any ROM to play.\nOG Trail simply provides an interface to the publicly available Internet Archive posting of the streaming version of that game found here: https://archive.org/details/msdos_Oregon_Trail_The_1990\nThis requires internet to load, but does not use any data after that.\nCurrent icon provided by Creative Commons Attribution, https://creativecommons.org/licenses/by/4.0/ by vectorportal.com</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</si>
  <si>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"https://userland.tech/privacy"
}</t>
  </si>
  <si>
    <t>https://userland.tech/privacy</t>
  </si>
  <si>
    <t>https://play.google.com/store/apps/details?id=com.inkr.comics&amp;hl=en&amp;gl=us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</si>
  <si>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"run at startup",
    "type": "Other"
  },
  {
    "permission": "draw over other apps",
    "type": "Other"
  },
  {
    "permission": "prevent device from sleeping",
    "type": "Other"
  }
]</t>
  </si>
  <si>
    <t>{
  "sharedData": [],
  "collectedData": [
    {
      "data": "Crash logs",
      "optional": false,
      "purpose": "Analytics, Developer communications",
      "type": "App info and performance"
    },
    {
      "data": "Other app performance data",
      "optional": false,
      "purpose": "Analytics",
      "type": "App info and performance"
    },
    {
      "data": "Device or other IDs",
      "optional": false,
      "purpose": "App functionality, Fraud prevention, security, and compliance, Personalization, Account management",
      "type": "Device or other IDs"
    },
    {
      "data": "Name",
      "optional": true,
      "purpose": "Developer communications, Account management",
      "type": "Personal info"
    },
    {
      "data": "Email address",
      "optional": false,
      "purpose": "App functionality, Developer communications, Fraud prevention, security, and compliance, Personalization, Account management",
      "type": "Personal info"
    },
    {
      "data": "User IDs",
      "optional": false,
      "purpose": "App functionality, Analytics, Developer communications, Fraud prevention, security, and compliance, Personalization, Account management",
      "type": "Personal info"
    }
  ],
  "securityPractices": [
    {
      "practice": "Data isn’t encrypted",
      "description": "Your data isn’t transferred over a secure connection"
    },
    {
      "practice": "You can request that data be deleted",
      "description": "The developer provides a way for you to request that your data be deleted"
    }
  ],
  "privacyPolicyUrl": "https://smarturl.it/inkrprivacypolicy"
}</t>
  </si>
  <si>
    <t>https://smarturl.it/inkrprivacypolicy</t>
  </si>
  <si>
    <t>https://play.google.com/store/apps/details?id=com.wb.goog.dcuniverse&amp;hl=en&amp;gl=us</t>
  </si>
  <si>
    <t>[
  {
    "permission": "read the contents of your USB storage",
    "type": "Photos/Media/Files"
  },
  {
    "permission": "read the contents of your USB storage",
    "type": "Storage"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t>
  </si>
  <si>
    <t>{
  "sharedData": [
    {
      "data": "Device or other IDs",
      "optional": false,
      "purpose": "Advertising or marketing",
      "type": "Device or other IDs"
    },
    {
      "data": "Email address",
      "optional": false,
      "purpose": "Developer communications, Advertising or marketing, Personalization, Account management",
      "type": "Personal info"
    },
    {
      "data": "User IDs",
      "optional": false,
      "purpose": "App functionality, Analytics, Advertising or marketing, Account management",
      "type": "Personal info"
    }
  ],
  "collectedData": [
    {
      "data": "Purchase history",
      "optional": false,
      "purpose": "App functionality, Analytics, Fraud prevention, security, and compliance, Personalization, Account management",
      "type": "Financial info"
    },
    {
      "data": "Device or other IDs",
      "optional": false,
      "purpose": "App functionality, Analytics, Advertising or marketing, Fraud prevention, security, and compliance, Personalization, Account management",
      "type": "Device or other IDs"
    },
    {
      "data": "Crash logs",
      "optional": false,
      "purpose": "App functionality, Analytics",
      "type": "App info and performance"
    },
    {
      "data": "Diagnostics",
      "optional": false,
      "purpose": "App functionality, Analytics",
      "type": "App info and performance"
    },
    {
      "data": "Name",
      "optional": false,
      "purpose": "App functionality, Analytics, Developer communications, Advertising or marketing, Fraud prevention, security, and compliance, Personalization, Account management",
      "type": "Personal info"
    },
    {
      "data": "Email address",
      "optional": false,
      "purpose": "App functionality, Analytics, Developer communications, Advertising or marketing, Fraud prevention, security, and compliance, Personalization, Account management",
      "type": "Personal info"
    },
    {
      "data": "User IDs",
      "optional": false,
      "purpose": "App functionality, Analytics, Advertising or marketing, Account management",
      "type": "Personal info"
    },
    {
      "data": "App interactions",
      "optional": false,
      "purpose": "App functionality, Analytics, Advertising or marketing, Personalization, Account management",
      "type": "App activity"
    },
    {
      "data": "Other user-generated content",
      "optional": true,
      "purpose": "App functionality, Personalization, Account management",
      "type": "App activity"
    },
    {
      "data": "Other actions",
      "optional": true,
      "purpose": "App functionality, Analytics, Personalization, Account management",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"https://www.warnermediaprivacy.com/policycenter/b2c/WME/"
}</t>
  </si>
  <si>
    <t>https://www.warnermediaprivacy.com/policycenter/b2c/WME/</t>
  </si>
  <si>
    <t>https://play.google.com/store/apps/details?id=air.com.flipline.papascluckeriatogo&amp;hl=en&amp;gl=us</t>
  </si>
  <si>
    <t>https://play.google.com/store/apps/details?id=com.progdigy.cdisplay.free&amp;hl=en&amp;gl=us</t>
  </si>
  <si>
    <t>{
  "sharedData": [
    {
      "data": "Device or other IDs",
      "optional": false,
      "purpose": "Advertising or marketing",
      "type": "Device or other IDs"
    },
    {
      "data": "App interactions",
      "optional": false,
      "purpose": "Advertising or marketing",
      "type": "App activity"
    },
    {
      "data": "Crash logs",
      "optional": false,
      "purpose": "Advertising or marketing",
      "type": "App info and performance"
    }
  ],
  "collectedData": [
    {
      "data": "Device or other IDs",
      "optional": false,
      "purpose": "Analytics",
      "type": "Device or other IDs"
    },
    {
      "data": "Crash logs",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"http://www.cdisplayex.com/mobile/privacy/index.html"
}</t>
  </si>
  <si>
    <t>https://play.google.com/store/apps/details?id=com.marvel.unlimited&amp;hl=en&amp;gl=us</t>
  </si>
  <si>
    <t>[
  {
    "permission": "view Wi-Fi connections",
    "type": "Wi-Fi connection information"
  },
  {
    "permission": "view network connections",
    "type": "Other"
  },
  {
    "permission": "full network access",
    "type": "Other"
  },
  {
    "permission": "reorder running apps",
    "type": "Other"
  },
  {
    "permission": "prevent device from sleeping",
    "type": "Other"
  }
]</t>
  </si>
  <si>
    <t>{
  "sharedData": [
    {
      "data": "App interactions",
      "optional": false,
      "purpose": "Developer communications, Personalization",
      "type": "App activity"
    },
    {
      "data": "In-app search history",
      "optional": false,
      "purpose": "Analytics, Personalization",
      "type": "App activity"
    },
    {
      "data": "Name",
      "optional": false,
      "purpose": "Developer communications, Personalization, Account management",
      "type": "Personal info"
    },
    {
      "data": "Email address",
      "optional": false,
      "purpose": "App functionality, Analytics, Fraud prevention, security, and compliance, Personalization, Account management",
      "type": "Personal info"
    },
    {
      "data": "User IDs",
      "optional": false,
      "purpose": "App functionality, Developer communications, Fraud prevention, security, and compliance, Personalization",
      "type": "Personal info"
    }
  ],
  "collectedData": [
    {
      "data": "App interactions",
      "optional": false,
      "purpose": "Developer communications, Personalization",
      "type": "App activity"
    },
    {
      "data": "In-app search history",
      "optional": false,
      "purpose": "Analytics, Personalization",
      "type": "App activity"
    },
    {
      "data": "Email address",
      "optional": false,
      "purpose": "App functionality, Analytics, Developer communications, Fraud prevention, security, and compliance, Personalization, Account management",
      "type": "Personal info"
    },
    {
      "data": "User IDs",
      "optional": false,
      "purpose": "App functionality, Developer communications, Fraud prevention, security, and compliance, Personalization",
      "type": "Personal info"
    },
    {
      "data": "Device or other IDs",
      "optional": false,
      "purpose": "App functionality, Analytics, Developer communications",
      "type": "Device or other IDs"
    }
  ],
  "securityPractices": [
    {
      "practice": "Data isn’t encrypted",
      "description": "Your data isn’t transferred over a secure connection"
    },
    {
      "practice": "You can request that data be deleted",
      "description": "The developer provides a way for you to request that your data be deleted"
    }
  ],
  "privacyPolicyUrl": "http://disneyprivacycenter.com/"
}</t>
  </si>
  <si>
    <t>http://disneyprivacycenter.com/</t>
  </si>
  <si>
    <t>https://play.google.com/store/apps/details?id=com.rvappstudios.baby.toddler.kids.games.learning.activity&amp;hl=en&amp;gl=us</t>
  </si>
  <si>
    <t>https://play.google.com/store/apps/details?id=com.webcomics.manga&amp;hl=en&amp;gl=us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</si>
  <si>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"install shortcuts",
    "type": "Other"
  },
  {
    "permission": "read Google service configuration",
    "type": "Other"
  }
]</t>
  </si>
  <si>
    <t>{
  "sharedData": [
    {
      "data": "Device or other IDs",
      "optional": false,
      "purpose": "Advertising or marketing",
      "type": "Device or other IDs"
    },
    {
      "data": "Crash logs",
      "optional": false,
      "purpose": "Analytics",
      "type": "App info and performance"
    },
    {
      "data": "Diagnostics",
      "optional": false,
      "purpose": "Developer communications",
      "type": "App info and performance"
    },
    {
      "data": "Other app performance data",
      "optional": false,
      "purpose": "Analytics",
      "type": "App info and performance"
    }
  ],
  "collectedData": [
    {
      "data": "Device or other IDs",
      "optional": true,
      "purpose": "App functionality, Developer communications, Advertising or marketing, Fraud prevention, security, and compliance,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"https://h5.webcomicsapp.com/public/app/disclaimer/privacy.html"
}</t>
  </si>
  <si>
    <t>https://h5.webcomicsapp.com/public/app/disclaimer/privacy.html</t>
  </si>
  <si>
    <t>https://play.google.com/store/apps/details?id=jp.co.amutus.comicle.mangaapp&amp;hl=en&amp;gl=us</t>
  </si>
  <si>
    <t>[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"read Google service configuration",
    "type": "Other"
  }
]</t>
  </si>
  <si>
    <t>{
  "sharedData": [
    {
      "data": "User IDs",
      "optional": false,
      "purpose": "App functionality, Analytics, Account management",
      "type": "Personal info"
    },
    {
      "data": "Approximate location",
      "optional": false,
      "purpose": "Analytics",
      "type": "Location"
    },
    {
      "data": "Crash logs",
      "optional": false,
      "purpose": "App functionality, Analytics",
      "type": "App info and performance"
    },
    {
      "data": "Diagnostics",
      "optional": false,
      "purpose": "Analytics",
      "type": "App info and performance"
    },
    {
      "data": "App interactions",
      "optional": false,
      "purpose": "App functionality, Analytics",
      "type": "App activity"
    }
  ],
  "collectedData": [
    {
      "data": "Name",
      "optional": true,
      "purpose": "App functionality",
      "type": "Personal info"
    },
    {
      "data": "Email address",
      "optional": true,
      "purpose": "Account management",
      "type": "Personal info"
    },
    {
      "data": "User IDs",
      "optional": false,
      "purpose": "App functionality, Analytics, Advertising or marketing, Account management",
      "type": "Personal info"
    },
    {
      "data": "Device or other IDs",
      "optional": false,
      "purpose": "App functionality, Analytics",
      "type": "Device or other IDs"
    },
    {
      "data": "Approximate location",
      "optional": false,
      "purpose": "Analytics",
      "type": "Location"
    },
    {
      "data": "Crash logs",
      "optional": false,
      "purpose": "App functionality, Analytics",
      "type": "App info and performance"
    },
    {
      "data": "Diagnostics",
      "optional": false,
      "purpose": "Analytics",
      "type": "App info and performance"
    },
    {
      "data": "App interactions",
      "optional": false,
      "purpose": "App functionality, Analytics",
      "type": "App activity"
    },
    {
      "data": "Photos",
      "optional": true,
      "purpose": "App functionality",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"https://comicle.com/privacy.html"
}</t>
  </si>
  <si>
    <t>https://comicle.com/privacy.html</t>
  </si>
  <si>
    <t>https://play.google.com/store/apps/details?id=nz.co.codepoint.minimetro&amp;hl=en&amp;gl=us</t>
  </si>
  <si>
    <t>[{"name":"Simulation","id":"GAME_SIMULATION"},{"name":"Management","id":null},{"name":"Casual","id":"GAME_CASUAL"},{"name":"Single player","id":null},{"name":"Abstract","id":null},{"name":"Offline","id":null}]</t>
  </si>
  <si>
    <t>{
  "sharedData": [],
  "collectedData": [
    {
      "data": "Crash logs",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"https://dinopoloclub.com/games/mini-metro/privacy-policy/"
}</t>
  </si>
  <si>
    <t>https://dinopoloclub.com/games/mini-metro/privacy-policy/</t>
  </si>
  <si>
    <t>https://play.google.com/store/apps/details?id=com.kitkagames.fallbuddies&amp;hl=en&amp;gl=us</t>
  </si>
  <si>
    <t>[{"name":"Action","id":"GAME_ACTION"},{"name":"Platformer","id":null},{"name":"Casual","id":"GAME_CASUAL"},{"name":"Multiplayer","id":null},{"name":"Stylized","id":null}]</t>
  </si>
  <si>
    <t>{
  "sharedData": [
    {
      "data": "Purchase history",
      "optional": false,
      "purpose": "Analytics, Advertising or marketing, Fraud prevention, security, and compliance",
      "type": "Financial info"
    },
    {
      "data": "Approximate location",
      "optional": false,
      "purpose": "Analytics, Advertising or marketing, Fraud prevention, security, and compliance",
      "type": "Location"
    },
    {
      "data": "Device or other IDs",
      "optional": false,
      "purpose": "App functionality, Analytics, Advertising or marketing, Fraud prevention, security, and compliance",
      "type": "Device or other IDs"
    }
  ],
  "collectedData": [
    {
      "data": "Crash logs",
      "optional": false,
      "purpose": "Analytics, Fraud prevention, security, and compliance",
      "type": "App info and performance"
    },
    {
      "data": "Diagnostics",
      "optional": false,
      "purpose": "Analytics, Fraud prevention, security, and compliance",
      "type": "App info and performance"
    },
    {
      "data": "Other app performance data",
      "optional": false,
      "purpose": "Analytics",
      "type": "App info and performance"
    },
    {
      "data": "Purchase history",
      "optional": false,
      "purpose": "App functionality, Analytics, Developer communications, Advertising or marketing, Fraud prevention, security, and compliance, Personalization",
      "type": "Financial info"
    },
    {
      "data": "App interactions",
      "optional": false,
      "purpose": "App functionality, Analytics, Developer communications, Advertising or marketing, Fraud prevention, security, and compliance, Personalization",
      "type": "App activity"
    },
    {
      "data": "Other actions",
      "optional": false,
      "purpose": "App functionality, Analytics, Fraud prevention, security, and compliance",
      "type": "App activity"
    },
    {
      "data": "Other in-app messages",
      "optional": false,
      "purpose": "App functionality, Fraud prevention, security, and compliance",
      "type": "Messages"
    },
    {
      "data": "User IDs",
      "optional": false,
      "purpose": "App functionality, Analytics, Developer communications, Advertising or marketing, Fraud prevention, security, and compliance, Personalization, Account management",
      "type": "Personal info"
    },
    {
      "data": "Approximate location",
      "optional": false,
      "purpose": "App functionality, Analytics, Fraud prevention, security, and compliance, Personalization",
      "type": "Location"
    },
    {
      "data": "Device or other IDs",
      "optional": true,
      "purpose": "App functionality, Analytics, Advertising or marketing, Fraud prevention, security, and compliance",
      "type": "Device or other IDs"
    }
  ],
  "securityPractices": [
    {
      "practice": "Data isn’t encrypted",
      "description": "Your data isn’t transferred over a secure connection"
    },
    {
      "practice": "You can request that data be deleted",
      "description": "The developer provides a way for you to request that your data be deleted"
    }
  ],
  "privacyPolicyUrl": "https://www.scopely.com/en/legal?id=privacy"
}</t>
  </si>
  <si>
    <t>https://www.scopely.com/en/legal?id=privacy</t>
  </si>
  <si>
    <t>https://play.google.com/store/apps/details?id=it.rortos.realflightsimulator&amp;hl=en&amp;gl=us</t>
  </si>
  <si>
    <t>[{"name":"Simulation","id":"GAME_SIMULATION"},{"name":"Vehicle","id":null},{"name":"Flight","id":null},{"name":"Casual","id":"GAME_CASUAL"},{"name":"Stylized","id":null}]</t>
  </si>
  <si>
    <t>{
  "sharedData": [],
  "collectedData": [
    {
      "data": "Name",
      "optional": true,
      "purpose": "App functionality, Account management",
      "type": "Personal info"
    },
    {
      "data": "Email address",
      "optional": true,
      "purpose": "App functionality, Account management",
      "type": "Personal info"
    },
    {
      "data": "User IDs",
      "optional": true,
      "purpose": "App functionality, Analytics, Account management",
      "type": "Personal info"
    },
    {
      "data": "Other info",
      "optional": true,
      "purpose": "App functionality, Account management",
      "type": "Personal info"
    },
    {
      "data": "Crash logs",
      "optional": false,
      "purpose": "Analytics",
      "type": "App info and performance"
    },
    {
      "data": "Diagnostics",
      "optional": false,
      "purpose": "Analytics",
      "type": "App info and performance"
    },
    {
      "data": "Other app performance data",
      "optional": false,
      "purpose": "Analytics",
      "type": "App info and performance"
    },
    {
      "data": "Other in-app messages",
      "optional": false,
      "purpose": "App functionality, Account management",
      "type": "Messages"
    },
    {
      "data": "Approximate location",
      "optional": true,
      "purpose": "Analytics, Developer communications, Advertising or marketing",
      "type": "Location"
    },
    {
      "data": "Device or other IDs",
      "optional": false,
      "purpose": "App functionality, Analytics, Developer communications, Advertising or marketing,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"https://www.rortos.com/privacy/"
}</t>
  </si>
  <si>
    <t>https://www.rortos.com/privacy/</t>
  </si>
  <si>
    <t>https://play.google.com/store/apps/details?id=com.happytap.mermaidphone&amp;hl=en&amp;gl=us</t>
  </si>
  <si>
    <t>{
  "sharedData": [
    {
      "data": "Approximate location",
      "optional": false,
      "purpose": "Analytics, Advertising or marketing",
      "type": "Location"
    },
    {
      "data": "Device or other IDs",
      "optional": false,
      "purpose": "Analytics, Advertising or marketing",
      "type": "Device or other IDs"
    },
    {
      "data": "App interactions",
      "optional": false,
      "purpose": "Analytics",
      "type": "App activity"
    },
    {
      "data": "Crash logs",
      "optional": false,
      "purpose": "Analytics",
      "type": "App info and performance"
    },
    {
      "data": "Diagnostics",
      "optional": false,
      "purpose": "Analytics",
      "type": "App info and performance"
    },
    {
      "data": "Other app performance data",
      "optional": false,
      "purpose": "Analytics",
      "type": "App info and performance"
    }
  ],
  "collectedData":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"https://myhappytap.com/privacy-policy/"
}</t>
  </si>
  <si>
    <t>https://myhappytap.com/privacy-policy/</t>
  </si>
  <si>
    <t>https://play.google.com/store/apps/details?id=com.afterhoursds.practice608&amp;hl=en&amp;gl=us</t>
  </si>
  <si>
    <t>[
  {
    "permission": "read phone status and identity",
    "type": "Phone"
  },
  {
    "permission": "read the contents of your USB storage",
    "type": "Photos/Media/Files"
  },
  {
    "permission": "read the contents of your USB storage",
    "type": "Storage"
  },
  {
    "permission": "view Wi-Fi connections",
    "type": "Wi-Fi connection information"
  },
  {
    "permission": "read phone status and identity",
    "type": "Device ID &amp; call information"
  },
  {
    "permission": "view network connections",
    "type": "Other"
  },
  {
    "permission": "full network access",
    "type": "Other"
  }
]</t>
  </si>
  <si>
    <t>{
  "sharedData": [],
  "collectedData": [],
  "securityPractices": [],
  "privacyPolicyUrl": "https://epa608app.com/privacy"
}</t>
  </si>
  <si>
    <t>https://epa608app.com/privacy</t>
  </si>
  <si>
    <t>https://play.google.com/store/apps/details?id=com.freecloud.StackTheStates2&amp;hl=en&amp;gl=us</t>
  </si>
  <si>
    <t>[{"name":"Casual","id":"GAME_CASUAL"},{"name":"Single player","id":null},{"name":"Stylized","id":null},{"name":"Offline","id":null}]</t>
  </si>
  <si>
    <t>[
  {
    "permission": "full network access",
    "type": "Other"
  },
  {
    "permission": "Google Play license check",
    "type": "Other"
  }
]</t>
  </si>
  <si>
    <t>{
  "sharedData": [],
  "collectedData": [],
  "securityPractices": [],
  "privacyPolicyUrl": "https://dan-russell-pinson.com/privacy/"
}</t>
  </si>
  <si>
    <t>https://dan-russell-pinson.com/privacy/</t>
  </si>
  <si>
    <t>https://play.google.com/store/apps/details?id=com.humble.SlayTheSpire&amp;hl=en&amp;gl=us</t>
  </si>
  <si>
    <t>[{"name":"Card","id":"GAME_CARD"},{"name":"Card battler","id":null},{"name":"Casual","id":"GAME_CASUAL"},{"name":"Stylized","id":null}]</t>
  </si>
  <si>
    <t>{
  "sharedData": [],
  "collectedData": [],
  "securityPractices": [],
  "privacyPolicyUrl": "https://www.megacrit.com/privacy/"
}</t>
  </si>
  <si>
    <t>https://www.megacrit.com/privacy/</t>
  </si>
  <si>
    <t>https://play.google.com/store/apps/details?id=com.rvappstudios.kids.coloring.book.color.painting&amp;hl=en&amp;gl=us</t>
  </si>
  <si>
    <t>[{"name":"Educational","id":"GAME_EDUCATIONAL"},{"name":"Drawing","id":null},{"name":"Casual","id":"GAME_CASUAL"},{"name":"Single player","id":null},{"name":"Stylized","id":null},{"name":"Cartoon","id":null},{"name":"Offline","id":null}]</t>
  </si>
  <si>
    <t>https://play.google.com/store/apps/details?id=org.pbskids.dtigplayhomeuni&amp;hl=en&amp;gl=us</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</si>
  <si>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"http://pbskids.org/privacy"
}</t>
  </si>
  <si>
    <t>http://pbskids.org/privacy</t>
  </si>
  <si>
    <t>https://play.google.com/store/apps/details?id=org.ppsspp.ppssppgold&amp;hl=en&amp;gl=us</t>
  </si>
  <si>
    <t>[{"name":"Action","id":"GAME_ACTION"}]</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</si>
  <si>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network connections",
    "type": "Other"
  },
  {
    "permission": "full network access",
    "type": "Other"
  }
]</t>
  </si>
  <si>
    <t>{
  "sharedData": [],
  "collectedData": [],
  "securityPractices": [],
  "privacyPolicyUrl": "https://www.ppsspp.org/privacy.html"
}</t>
  </si>
  <si>
    <t>https://www.ppsspp.org/privacy.html</t>
  </si>
  <si>
    <t>https://play.google.com/store/apps/details?id=com.tutotoons.app.floofmypethouse&amp;hl=en&amp;gl=us</t>
  </si>
  <si>
    <t>{
  "sharedData": [
    {
      "data": "Device or other IDs",
      "optional": false,
      "purpose": "App functionality, Analytics, Advertising or marketing",
      "type": "Device or other IDs"
    },
    {
      "data": "Approximate location",
      "optional": false,
      "purpose": "App functionality, Analytics, Advertising or marketing",
      "type": "Location"
    }
  ],
  "collectedData":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"https://tutotoons.com/privacy_policy/"
}</t>
  </si>
  <si>
    <t>com.tocaboca.tocahairsalon4</t>
  </si>
  <si>
    <t>https://play.google.com/store/apps/details?id=com.tocaboca.tocahairsalon4&amp;hl=en&amp;gl=us</t>
  </si>
  <si>
    <t>Welcome to Toca Boca Hair Salon 4! Unleash your creativity in the salon and whip up any style you can imagine. Whether you choose a character and create a brand-new look you’ve dreamed up or just see where the tools take you, each makeover is an adventure. Get creative with makeup, face paint, hair and beard tools, and much more!\nToca Boca Hair Salon 4 is part of Piknik – one subscription, endless ways to play and learn! Get full access to the world's best preschool apps from Toca Boca and Sago Mini with an Unlimited Plan.\nCUT, COLOR, AND STYLE AT THE HAIR AND BEARD STATION\nTrim, shave, and even re-grow hair anywhere on your character’s head! This station has all the hot tools you need for curling, straightening, and texturizing. In the mood to create something colorful? Grab the bottles of hair dye and choose any color of the rainbow for a bold new look. Your hair salon, your rules! \nGET CREATIVE WITH MAKEUP IN THE FACE STATION\nExpand your hair salon by purchasing the face station! You’ll find all kinds of makeup in every color for endless makeover options. Create lush lashes with mascara, and pick a tool to put on eyeliner, eyeshadow, or blush! In the mood for a bolder look? Grab the face paints and draw right onto your character’s face for a creative new style that’s anything but boring. \nPICK OUT A NEW OUTFIT AT THE STYLE STATION\nWhat’s a makeover without some new clothes to go with it? There are hundreds of styles to suit that new look at the style station! Change up your character’s outfit, pick out some stickers, and add a finishing touch with accessories like glasses and hats. \nSNAP A PIC IN THE PHOTO BOOTH\nChoose a background, watch them strike a pose, and snap a picture of your character’s new style! You can even save a picture of your character’s makeover in a photo book and return to styling them later. \nSCRUB UP SOME SUDS AT THE SHAMPOO STATION\nReady for a fresh start? Wash hair, towel off, and blow dry at the shampoo station. Watch their face paint and makeup drip away so you can create a brand-new look at the salon!\nPRIVACY POLICY\nAll of Toca Boca’s products are COPPA-compliant. We take privacy very seriously, and we’re committed to providing safe and secure apps for kids that parents can trust. To learn more about how we design and maintain safe games for kids, please read our - \nPrivacy policy: https://playpiknik.link/privacy-policy\nTerms of use: https://playpiknik.link/terms-of-use\nABOUT TOCA BOCA \nToca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t>
  </si>
  <si>
    <t>{
  "sharedData": [
    {
      "data": "Device or other IDs",
      "optional": false,
      "purpose": "Analytics, Advertising or marketing",
      "type": "Device or other IDs"
    },
    {
      "data": "User IDs",
      "optional": false,
      "purpose": "Analytics, Advertising or marketing",
      "type": "Personal info"
    }
  ],
  "collectedData": [
    {
      "data": "Purchase history",
      "optional": false,
      "purpose": "App functionality, Fraud prevention, security, and compliance",
      "type": "Financial info"
    },
    {
      "data": "Device or other IDs",
      "optional": false,
      "purpose": "Analytics, Advertising or marketing, Fraud prevention, security, and compliance, Account management",
      "type": "Device or other IDs"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"data": "Email address",
      "optional": false,
      "purpose": "App functionality, Developer communications, Advertising or marketing, Fraud prevention, security, and compliance, Account management",
      "type": "Personal info"
    },
    {
      "data": "User IDs",
      "optional": false,
      "purpose": "App functionality, Analytics, Advertising or marketing, Fraud prevention, security, and compliance, Account management",
      "type": "Personal info"
    },
    {
      "data": "App interactions",
      "optional": false,
      "purpose": "Analytics",
      "type": "App activity"
    },
    {
      "data": "Installed apps",
      "optional": false,
      "purpose": "App functionality, Analytics, Personalization",
      "type": "App activity"
    },
    {
      "data": "Other user-generated content",
      "optional": false,
      "purpose": "App functionality, Analytics",
      "type": "App activity"
    },
    {
      "data": "Other actions",
      "optional": false,
      "purpose": "App functionality, Analytics, Personalization",
      "type": "App activity"
    },
    {
      "data": "Approximate location",
      "optional": false,
      "purpose": "Analytics",
      "type": "Location"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"https://playpiknik.link/privacy-policy"
}</t>
  </si>
  <si>
    <t>https://playpiknik.link/privacy-policy</t>
  </si>
  <si>
    <t>https://play.google.com/store/apps/details?id=uk.co.tso.ctt&amp;hl=en&amp;gl=us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</si>
  <si>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"change your audio settings",
    "type": "Other"
  },
  {
    "permission": "run at startup",
    "type": "Other"
  },
  {
    "permission": "control vibration",
    "type": "Other"
  },
  {
    "permission": "prevent device from sleeping",
    "type": "Other"
  }
]</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</si>
  <si>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"https://www.safedrivingforlife.info/privacy-and-cookies"
}</t>
  </si>
  <si>
    <t>https://www.safedrivingforlife.info/privacy-and-cookies</t>
  </si>
  <si>
    <t>https://play.google.com/store/apps/details?id=com.wonder&amp;hl=en&amp;gl=us</t>
  </si>
  <si>
    <t>[
  {
    "permission": "view network connections",
    "type": "Other"
  },
  {
    "permission": "full network access",
    "type": "Other"
  },
  {
    "permission": "run at startup",
    "type": "Other"
  },
  {
    "permission": "use accounts on the device",
    "type": "Other"
  },
  {
    "permission": "control vibration",
    "type": "Other"
  },
  {
    "permission": "prevent device from sleeping",
    "type": "Other"
  },
  {
    "permission": "Google Play license check",
    "type": "Other"
  }
]</t>
  </si>
  <si>
    <t>{
  "sharedData": [
    {
      "data": "Device or other IDs",
      "optional": false,
      "purpose": "Advertising or marketing",
      "type": "Device or other IDs"
    }
  ],
  "collectedData": [
    {
      "data": "Device or other IDs",
      "optional": true,
      "purpose": "Advertising or marketing",
      "type": "Device or other IDs"
    },
    {
      "data": "App interactions",
      "optional": false,
      "purpose": "App functionality, Analytics, Personalization",
      "type": "App activity"
    },
    {
      "data": "Crash logs",
      "optional": false,
      "purpose": "Analytics",
      "type": "App info and performance"
    },
    {
      "data": "Diagnostics",
      "optional": false,
      "purpose": "Analytics",
      "type": "App info and performance"
    },
    {
      "data": "Purchase history",
      "optional": false,
      "purpose": "App functionality, Analytics",
      "type": "Financial info"
    },
    {
      "data": "Name",
      "optional": false,
      "purpose": "Account management",
      "type": "Personal info"
    },
    {
      "data": "Email address",
      "optional": false,
      "purpose": "Developer communications, Account management",
      "type": "Personal info"
    },
    {
      "data": "User IDs",
      "optional": false,
      "purpose": "Analytics,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"https://elevateapp.com/privacy"
}</t>
  </si>
  <si>
    <t>https://elevateapp.com/privacy</t>
  </si>
  <si>
    <t>https://play.google.com/store/apps/details?id=com.master.hotelmaster&amp;hl=en&amp;gl=us</t>
  </si>
  <si>
    <t>[{"name":"Simulation","id":"GAME_SIMULATION"},{"name":"Management","id":null},{"name":"Tycoon","id":null},{"name":"Casual","id":"GAME_CASUAL"},{"name":"Single player","id":null},{"name":"Stylized","id":null},{"name":"Low poly","id":null},{"name":"Offline","id":null}]</t>
  </si>
  <si>
    <t>[
  {
    "permission": "view Wi-Fi connections",
    "type": "Wi-Fi connection information"
  },
  {
    "permission": "view network connections",
    "type": "Other"
  },
  {
    "permission": "pair with Bluetooth devices",
    "type": "Other"
  },
  {
    "permission": "access Bluetooth settings",
    "type": "Other"
  },
  {
    "permission": "connect and disconnect from Wi-Fi",
    "type": "Other"
  },
  {
    "permission": "full network access",
    "type": "Other"
  },
  {
    "permission": "control vibration",
    "type": "Other"
  },
  {
    "permission": "prevent device from sleeping",
    "type": "Other"
  }
]</t>
  </si>
  <si>
    <t>https://play.google.com/store/apps/details?id=com.batgx.isiq&amp;hl=en&amp;gl=us</t>
  </si>
  <si>
    <t>[{"name":"Sports","id":"GAME_SPORTS"}]</t>
  </si>
  <si>
    <t>{
  "sharedData": [],
  "collectedData": [
    {
      "data": "Device or other IDs",
      "optional": false,
      "purpose": "App functionality, Analytics, Advertising or marketing",
      "type": "Device or other IDs"
    },
    {
      "data": "Purchase history",
      "optional": false,
      "purpose": "App functionality, Analytics",
      "type": "Financial info"
    }
  ],
  "securityPractices": [
    {
      "practice": "Data isn’t encrypted",
      "description": "Your data isn’t transferred over a secure connection"
    },
    {
      "practice": "Data can’t be deleted",
      "description": "The developer doesn’t provide a way for you to request that your data be deleted"
    }
  ],
  "privacyPolicyUrl": "http://verduregogo.com/privacy.html"
}</t>
  </si>
  <si>
    <t>http://verduregogo.com/privacy.html</t>
  </si>
  <si>
    <t>https://play.google.com/store/apps/details?id=com.viewer.comicscreen&amp;hl=en&amp;gl=us</t>
  </si>
  <si>
    <t>{
  "sharedData": [],
  "collectedData": [],
  "securityPractices": [
    {
      "practice": "Data is encrypted in transit",
      "description": "Your data is transferred over a secure connection"
    }
  ],
  "privacyPolicyUrl": "https://sites.google.com/view/comicscreen/privacypolicy"
}</t>
  </si>
  <si>
    <t>https://sites.google.com/view/comicscreen/privacypolicy</t>
  </si>
  <si>
    <t>https://play.google.com/store/apps/details?id=com.t11.skyview&amp;hl=en&amp;gl=us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</si>
  <si>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network connections",
    "type": "Other"
  },
  {
    "permission": "full network access",
    "type": "Other"
  },
  {
    "permission": "prevent device from sleeping",
    "type": "Other"
  }
]</t>
  </si>
  <si>
    <t>{
  "sharedData": [],
  "collectedData": [],
  "securityPractices": [],
  "privacyPolicyUrl": "https://terminaleleven.github.io/paid/"
}</t>
  </si>
  <si>
    <t>https://terminaleleven.github.io/paid/</t>
  </si>
  <si>
    <t>https://play.google.com/store/apps/details?id=com.asa2fly.prepware.powerplant&amp;hl=en&amp;gl=us</t>
  </si>
  <si>
    <t>https://play.google.com/store/apps/details?id=com.clickteam.freddyfazbearspizzeriasimulator&amp;hl=en&amp;gl=us</t>
  </si>
  <si>
    <t>https://play.google.com/store/apps/details?id=com.animetv.sub.dub&amp;hl=en&amp;gl=us</t>
  </si>
  <si>
    <t>[
  {
    "permission": "approximate location (network-based)",
    "type": "Location"
  },
  {
    "permission": "precise location (GPS and network-based)",
    "type": "Location"
  },
  {
    "permission": "view Wi-Fi connections",
    "type": "Wi-Fi connection information"
  },
  {
    "permission": "view network connections",
    "type": "Other"
  },
  {
    "permission": "full network access",
    "type": "Other"
  },
  {
    "permission": "prevent device from sleeping",
    "type": "Other"
  }
]</t>
  </si>
  <si>
    <t>{
  "sharedData":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"https://sites.google.com/view/privacypolicyphixi"
}</t>
  </si>
  <si>
    <t>https://sites.google.com/view/privacypolicyphixi</t>
  </si>
  <si>
    <t>https://play.google.com/store/apps/details?id=com.codeway.plantapp&amp;hl=en&amp;gl=us</t>
  </si>
  <si>
    <t>[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t>
  </si>
  <si>
    <t>{
  "sharedData":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"data": "Photos",
      "optional": false,
      "purpose": "App functionality, Analytics, Developer communications, Advertising or marketing, Personalization",
      "type": "Photos and videos"
    },
    {
      "data": "App interactions",
      "optional": false,
      "purpose": "App functionality, Analytics, Developer communications, Advertising or marketing, Fraud prevention, security, and compliance, Personalization, Account management",
      "type": "App activity"
    },
    {
      "data": "In-app search history",
      "optional": false,
      "purpose": "App functionality, Analytics, Developer communications, Advertising or marketing, Fraud prevention, security, and compliance, Personalization, Account management",
      "type": "App activity"
    },
    {
      "data": "Approximate location",
      "optional": false,
      "purpose": "App functionality, Analytics, Developer communications, Advertising or marketing, Personalization",
      "type": "Location"
    },
    {
      "data": "Precise location",
      "optional": false,
      "purpose": "App functionality, Analytics, Developer communications, Advertising or marketing, Personalization",
      "type": "Location"
    },
    {
      "data": "Purchase history",
      "optional": false,
      "purpose": "App functionality, Analytics, Developer communications, Advertising or marketing, Fraud prevention, security, and compliance, Personalization, Account management",
      "type": "Financial info"
    },
    {
      "data": "User IDs",
      "optional": false,
      "purpose": "App functionality, Analytics, Developer communications, Advertising or marketing, Fraud prevention, security, and compliance, Personalization, Account management",
      "type": "Personal info"
    },
    {
      "data": "Device or other IDs",
      "optional": false,
      "purpose": "App functionality, Analytics, Developer communications, Advertising or marketing, Fraud prevention, security, and compliance, Personalization, Account management",
      "type": "Device or other IDs"
    }
  ],
  "collectedData":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"data": "Photos",
      "optional": false,
      "purpose": "App functionality, Analytics, Developer communications, Advertising or marketing, Personalization",
      "type": "Photos and videos"
    },
    {
      "data": "App interactions",
      "optional": false,
      "purpose": "App functionality, Analytics, Developer communications, Advertising or marketing, Fraud prevention, security, and compliance, Personalization, Account management",
      "type": "App activity"
    },
    {
      "data": "In-app search history",
      "optional": false,
      "purpose": "App functionality, Analytics, Developer communications, Advertising or marketing, Fraud prevention, security, and compliance, Personalization, Account management",
      "type": "App activity"
    },
    {
      "data": "Approximate location",
      "optional": false,
      "purpose": "App functionality, Analytics, Developer communications, Advertising or marketing, Personalization",
      "type": "Location"
    },
    {
      "data": "Precise location",
      "optional": false,
      "purpose": "App functionality, Analytics, Developer communications, Advertising or marketing, Personalization",
      "type": "Location"
    },
    {
      "data": "Purchase history",
      "optional": false,
      "purpose": "App functionality, Analytics, Developer communications, Advertising or marketing, Fraud prevention, security, and compliance, Personalization, Account management",
      "type": "Financial info"
    },
    {
      "data": "User IDs",
      "optional": false,
      "purpose": "App functionality, Analytics, Developer communications, Advertising or marketing, Fraud prevention, security, and compliance, Personalization, Account management",
      "type": "Personal info"
    },
    {
      "data": "Device or other IDs",
      "optional": false,
      "purpose": "App functionality, Analytics, Developer communications, Advertising or marketing, Fraud prevention, security, and compliance, Personalization, Account management",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"https://static.plantify.ai/privacy-en.html"
}</t>
  </si>
  <si>
    <t>https://static.plantify.ai/privacy-en.html</t>
  </si>
  <si>
    <t>https://play.google.com/store/apps/details?id=org.kurzgesagt.app.Universe&amp;hl=en&amp;gl=us</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</si>
  <si>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"https://sites.google.com/view/privacystatement-universeapp/startseite"
}</t>
  </si>
  <si>
    <t>https://sites.google.com/view/privacystatement-universeapp/startseite</t>
  </si>
  <si>
    <t>https://play.google.com/store/apps/details?id=com.storytoys.lego.duplo.peppa.pig.googleplay&amp;hl=en&amp;gl=us</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</si>
  <si>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"https://www.storytoys.com/privacy"
}</t>
  </si>
  <si>
    <t>https://www.storytoys.com/privacy</t>
  </si>
  <si>
    <t>https://play.google.com/store/apps/details?id=com.desktop.garden&amp;hl=en&amp;gl=us</t>
  </si>
  <si>
    <t>[
  {
    "permission": "view Wi-Fi connections",
    "type": "Wi-Fi connection information"
  },
  {
    "permission": "view network connections",
    "type": "Other"
  },
  {
    "permission": "send sticky broadcast",
    "type": "Other"
  },
  {
    "permission": "full network access",
    "type": "Other"
  },
  {
    "permission": "run at startup",
    "type": "Other"
  },
  {
    "permission": "prevent device from sleeping",
    "type": "Other"
  }
]</t>
  </si>
  <si>
    <t>{
  "sharedData": [],
  "collectedData": [],
  "securityPractices": [
    {
      "practice": "Data is encrypted in transit",
      "description": "Your data is transferred over a secure connection"
    }
  ],
  "privacyPolicyUrl": "https://sites.google.com/view/desktop-garden"
}</t>
  </si>
  <si>
    <t>https://sites.google.com/view/desktop-garden</t>
  </si>
  <si>
    <t>https://play.google.com/store/apps/details?id=com.scottgames.fivenightsatfreddys&amp;hl=en&amp;gl=us</t>
  </si>
  <si>
    <t>[{"name":"Action","id":"GAME_ACTION"},{"name":"Action-adventure","id":null},{"name":"Survival horror","id":null},{"name":"Realistic","id":null}]</t>
  </si>
  <si>
    <t>https://play.google.com/store/apps/details?id=com.euphoricbrothersgames.gartenofbanbanVII&amp;hl=en&amp;gl=us</t>
  </si>
  <si>
    <t>[{"name":"Adventure","id":"GAME_ADVENTURE"}]</t>
  </si>
  <si>
    <t>{
  "sharedData": [],
  "collectedData": [],
  "securityPractices": [],
  "privacyPolicyUrl": "https://www.euphoricbrothers.com/privacy-policy"
}</t>
  </si>
  <si>
    <t>https://www.euphoricbrothers.com/privacy-policy</t>
  </si>
  <si>
    <t>https://play.google.com/store/apps/details?id=com.explodingkittens.projectbombsquad&amp;hl=en&amp;gl=us</t>
  </si>
  <si>
    <t>[{"name":"Card","id":"GAME_CARD"},{"name":"Casual","id":"GAME_CASUAL"},{"name":"Stylized","id":null}]</t>
  </si>
  <si>
    <t>{
  "sharedData": [],
  "collectedData": [],
  "securityPractices": [
    {
      "practice": "Data isn’t encrypted",
      "description": "Your data isn’t transferred over a secure connection"
    },
    {
      "practice": "Data can’t be deleted",
      "description": "The developer doesn’t provide a way for you to request that your data be deleted"
    }
  ],
  "privacyPolicyUrl": "http://www.explodingkittens.com/privacy"
}</t>
  </si>
  <si>
    <t>http://www.explodingkittens.com/privacy</t>
  </si>
  <si>
    <t>https://play.google.com/store/apps/details?id=com.ccmc.quiz&amp;hl=en&amp;gl=us</t>
  </si>
  <si>
    <t>https://play.google.com/store/apps/details?id=com.incptmobis.calculatorplus&amp;hl=en&amp;gl=us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</si>
  <si>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"full network access",
    "type": "Other"
  },
  {
    "permission": "control vibration",
    "type": "Other"
  }
]</t>
  </si>
  <si>
    <t>{
  "sharedData": [],
  "collectedData": [],
  "securityPractices": [],
  "privacyPolicyUrl": "https://incptmobis.com/privacy-policy"
}</t>
  </si>
  <si>
    <t>https://incptmobis.com/privacy-policy</t>
  </si>
  <si>
    <t>https://play.google.com/store/apps/details?id=com.alpha_manga.alphamanga&amp;hl=en&amp;gl=us</t>
  </si>
  <si>
    <t>{
  "sharedData": [
    {
      "data": "User IDs",
      "optional": false,
      "purpose": "Analytics",
      "type": "Personal info"
    },
    {
      "data": "Crash logs",
      "optional": false,
      "purpose": "Analytics",
      "type": "App info and performance"
    },
    {
      "data": "Diagnostics",
      "optional": false,
      "purpose": "Analytics",
      "type": "App info and performance"
    },
    {
      "data": "Other app performance data",
      "optional": false,
      "purpose": "Advertising or marketing",
      "type": "App info and performance"
    },
    {
      "data": "Device or other IDs",
      "optional": false,
      "purpose": "Advertising or marketing",
      "type": "Device or other IDs"
    },
    {
      "data": "App interactions",
      "optional": false,
      "purpose": "Analytics",
      "type": "App activity"
    },
    {
      "data": "Approximate location",
      "optional": false,
      "purpose": "Advertising or marketing",
      "type": "Location"
    }
  ],
  "collectedData": [
    {
      "data": "Name",
      "optional": false,
      "purpose": "Developer communications, Account management",
      "type": "Personal info"
    },
    {
      "data": "Email address",
      "optional": false,
      "purpose": "App functionality, Developer communications, Account management",
      "type": "Personal info"
    },
    {
      "data": "User IDs",
      "optional": false,
      "purpose": "Analytics, Account management",
      "type": "Personal info"
    },
    {
      "data": "Photos",
      "optional": true,
      "purpose": "App functionality",
      "type": "Photos and videos"
    },
    {
      "data": "Crash logs",
      "optional": false,
      "purpose": "Analytics",
      "type": "App info and performance"
    },
    {
      "data": "Diagnostics",
      "optional": false,
      "purpose": "Analytics",
      "type": "App info and performance"
    },
    {
      "data": "Purchase history",
      "optional": false,
      "purpose": "App functionality, Analytics",
      "type": "Financial info"
    },
    {
      "data": "Device or other IDs",
      "optional": false,
      "purpose": "Advertising or marketing",
      "type": "Device or other IDs"
    },
    {
      "data": "App interactions",
      "optional": false,
      "purpose": "App functionality, Analytics",
      "type": "App activity"
    },
    {
      "data": "In-app search history",
      "optional": false,
      "purpose": "App functionality, Analytics",
      "type": "App activity"
    },
    {
      "data": "Other user-generated content",
      "optional": false,
      "purpose": "App functionality",
      "type": "App activity"
    },
    {
      "data": "Files and docs",
      "optional": true,
      "purpose": "App functionality",
      "type": "Files and docs"
    },
    {
      "data": "Other in-app messages",
      "optional": false,
      "purpose": "Developer communications",
      "type": "Messages"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"https://www.alpha-manga.com/privacy/"
}</t>
  </si>
  <si>
    <t>https://www.alpha-manga.com/privacy/</t>
  </si>
  <si>
    <t>https://play.google.com/store/apps/details?id=com.playrix.township&amp;hl=en&amp;gl=us</t>
  </si>
  <si>
    <t>[{"name":"Simulation","id":"GAME_SIMULATION"},{"name":"Management","id":null},{"name":"Farming","id":null},{"name":"Casual","id":"GAME_CASUAL"},{"name":"Single player","id":null},{"name":"Stylized","id":null}]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</si>
  <si>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"control vibration",
    "type": "Other"
  },
  {
    "permission": "prevent device from sleeping",
    "type": "Other"
  },
  {
    "permission": "Google Play license check",
    "type": "Other"
  }
]</t>
  </si>
  <si>
    <t>{
  "sharedData": [
    {
      "data": "Device or other IDs",
      "optional": false,
      "purpose": "Advertising or marketing, Fraud prevention, security, and compliance",
      "type": "Device or other IDs"
    },
    {
      "data": "Purchase history",
      "optional": false,
      "purpose": "Advertising or marketing, Fraud prevention, security, and compliance",
      "type": "Financial info"
    },
    {
      "data": "Approximate location",
      "optional": false,
      "purpose": "Advertising or marketing, Fraud prevention, security, and compliance",
      "type": "Location"
    },
    {
      "data": "Other actions",
      "optional": false,
      "purpose": "Advertising or marketing",
      "type": "App activity"
    }
  ],
  "collectedData": [
    {
      "data": "Crash logs",
      "optional": false,
      "purpose": "Analytics, Developer communications",
      "type": "App info and performance"
    },
    {
      "data": "Diagnostics",
      "optional": false,
      "purpose": "Analytics, Developer communications",
      "type": "App info and performance"
    },
    {
      "data": "Device or other IDs",
      "optional": false,
      "purpose": "App functionality, Analytics, Developer communications, Advertising or marketing, Fraud prevention, security, and compliance, Account management",
      "type": "Device or other IDs"
    },
    {
      "data": "Purchase history",
      "optional": false,
      "purpose": "App functionality, Analytics, Developer communications, Advertising or marketing, Fraud prevention, security, and compliance, Personalization",
      "type": "Financial info"
    },
    {
      "data": "Approximate location",
      "optional": false,
      "purpose": "App functionality, Analytics, Advertising or marketing, Fraud prevention, security, and compliance, Personalization",
      "type": "Location"
    },
    {
      "data": "Email address",
      "optional": true,
      "purpose": "Analytics, Fraud prevention, security, and compliance",
      "type": "Personal info"
    },
    {
      "data": "User IDs",
      "optional": false,
      "purpose": "App functionality, Analytics, Developer communications, Fraud prevention, security, and compliance, Account management",
      "type": "Personal info"
    },
    {
      "data": "Other actions",
      "optional": false,
      "purpose": "Analytics, Developer communications, Advertising or marketing",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"https://www.playrix.com/privacy/index.html"
}</t>
  </si>
  <si>
    <t>https://www.playrix.com/privacy/index.html</t>
  </si>
  <si>
    <t>https://play.google.com/store/apps/details?id=com.tutotoons.app.lolsurprisediscohouse&amp;hl=en&amp;gl=us</t>
  </si>
  <si>
    <t>https://play.google.com/store/apps/details?id=digitalapprentice.xfmr&amp;hl=en&amp;gl=us</t>
  </si>
  <si>
    <t>{
  "sharedData": [],
  "collectedData": [],
  "securityPractices": [],
  "privacyPolicyUrl": "https://digitalapprentice.net/privacy"
}</t>
  </si>
  <si>
    <t>https://digitalapprentice.net/privacy</t>
  </si>
  <si>
    <t>https://play.google.com/store/apps/details?id=com.vitotechnology.StarWalk2&amp;hl=en&amp;gl=us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</si>
  <si>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network connections",
    "type": "Other"
  },
  {
    "permission": "send sticky broadcast",
    "type": "Other"
  },
  {
    "permission": "full network access",
    "type": "Other"
  },
  {
    "permission": "run at startup",
    "type": "Other"
  },
  {
    "permission": "control vibration",
    "type": "Other"
  },
  {
    "permission": "prevent device from sleeping",
    "type": "Other"
  },
  {
    "permission": "Google Play license check",
    "type": "Other"
  }
]</t>
  </si>
  <si>
    <t>{
  "sharedData":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"Approximate location",
      "optional": false,
      "purpose": "App functionality, Personalization",
      "type": "Location"
    },
    {
      "data": "Precise location",
      "optional": false,
      "purpose": "App functionality",
      "type": "Location"
    },
    {
      "data": "Device or other IDs",
      "optional": false,
      "purpose": "App functionality, Analytics, Advertising or marketing, Personalization",
      "type": "Device or other IDs"
    },
    {
      "data": "App interactions",
      "optional": false,
      "purpose": "App functionality, Analytics, Advertising or marketing",
      "type": "App activity"
    }
  ],
  "securityPractices": [
    {
      "practice": "Data is encrypted in transit",
      "description": "Your data is transferred over a secure connection"
    },
    {
      "practice": "Data can’t be deleted",
      "description": "The developer doesn’t provide a way for you to request that your data be deleted"
    }
  ],
  "privacyPolicyUrl": "http://vitotechnology.com/privacy-policy.html"
}</t>
  </si>
  <si>
    <t>https://play.google.com/store/apps/details?id=com.MTF.EIB_ESB&amp;hl=en&amp;gl=us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</si>
  <si>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"run at startup",
    "type": "Other"
  },
  {
    "permission": "draw over other apps",
    "type": "Other"
  },
  {
    "permission": "control vibration",
    "type": "Other"
  },
  {
    "permission": "prevent device from sleeping",
    "type": "Other"
  },
  {
    "permission": "Google Play license check",
    "type": "Other"
  }
]</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</si>
  <si>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na01.safelinks.protection.outlook.com/?url=https%3A%2F%2Fwww.freeprivacypolicy.com%2Flive%2F3fde13b5-547c-47ad-acea-eade10b94814&amp;data=05%7C01%7C%7Cb912c82619e545e7953c08db500cc155%7C84df9e7fe9f640afb435aaaaaaaaaaaa%7C1%7C0%7C638191787966202948%7CUnknown%7CTWFpbGZsb3d8eyJWIjoiMC4wLjAwMDAiLCJQIjoiV2luMzIiLCJBTiI6Ik1haWwiLCJXVCI6Mn0%3D%7C3000%7C%7C%7C&amp;sdata=eMgvIT10C6lXTB09OaS%2FxEerIXRqs1thhAGSRc4tfDU%3D&amp;reserved=0"
}</t>
  </si>
  <si>
    <t>https://na01.safelinks.protection.outlook.com/?url=https%3A%2F%2Fwww.freeprivacypolicy.com%2Flive%2F3fde13b5-547c-47ad-acea-eade10b94814&amp;data=05%7C01%7C%7Cb912c82619e545e7953c08db500cc155%7C84df9e7fe9f640afb435aaaaaaaaaaaa%7C1%7C0%7C638191787966202948%7CUnknown%7CTWFpbGZsb3d8eyJWIjoiMC4wLjAwMDAiLCJQIjoiV2luMzIiLCJBTiI6Ik1haWwiLCJXVCI6Mn0%3D%7C3000%7C%7C%7C&amp;sdata=eMgvIT10C6lXTB09OaS%2FxEerIXRqs1thhAGSRc4tfDU%3D&amp;reserved=0</t>
  </si>
  <si>
    <t>https://play.google.com/store/apps/details?id=com.juwagames.juwaonline.app&amp;hl=en&amp;gl=us</t>
  </si>
  <si>
    <t>[
  {
    "permission": "view Wi-Fi connections",
    "type": "Wi-Fi connection information"
  },
  {
    "permission": "view network connections",
    "type": "Other"
  },
  {
    "permission": "connect and disconnect from Wi-Fi",
    "type": "Other"
  },
  {
    "permission": "full network access",
    "type": "Other"
  }
]</t>
  </si>
  <si>
    <t>{
  "sharedData": [
    {
      "data": "Diagnostics",
      "optional": false,
      "purpose": "App functionality, Analytics, Advertising or marketing, Fraud prevention, security, and compliance",
      "type": "App info and performance"
    },
    {
      "data": "Approximate location",
      "optional": false,
      "purpose": "App functionality, Analytics, Advertising or marketing, Fraud prevention, security, and compliance",
      "type": "Location"
    },
    {
      "data": "App interactions",
      "optional": false,
      "purpose": "Analytics, Advertising or marketing, Fraud prevention, security, and compliance",
      "type": "App activity"
    },
    {
      "data": "Device or other IDs",
      "optional": false,
      "purpose": "App functionality, Analytics, Advertising or marketing, Fraud prevention, security, and compliance",
      "type": "Device or other IDs"
    }
  ],
  "collectedData": [
    {
      "data": "Diagnostics",
      "optional": true,
      "purpose": "App functionality, Analytics, Advertising or marketing, Fraud prevention, security, and compliance",
      "type": "App info and performance"
    },
    {
      "data": "Approximate location",
      "optional": false,
      "purpose": "App functionality, Analytics, Advertising or marketing, Fraud prevention, security, and compliance",
      "type": "Location"
    },
    {
      "data": "App interactions",
      "optional": false,
      "purpose": "Analytics, Advertising or marketing, Fraud prevention, security, and compliance",
      "type": "App activity"
    }
  ],
  "securityPractices": [
    {
      "practice": "Data is encrypted in transit",
      "description": "Your data is transferred over a secure connection"
    },
    {
      "practice": "Data can’t be deleted",
      "description": "The developer doesn’t provide a way for you to request that your data be deleted"
    }
  ],
  "privacyPolicyUrl": "https://sites.google.com/view/juwagame777"
}</t>
  </si>
  <si>
    <t>https://sites.google.com/view/juwagame777</t>
  </si>
  <si>
    <t>https://play.google.com/store/apps/details?id=com.asa2fly.prepware.airframe&amp;hl=en&amp;gl=us</t>
  </si>
  <si>
    <t>https://play.google.com/store/apps/details?id=com.fms.ati&amp;hl=en&amp;gl=us</t>
  </si>
  <si>
    <t>{
  "sharedData": [],
  "collectedData": [
    {
      "data": "Device or other IDs",
      "optional": false,
      "purpose": "Analytics",
      "type": "Device or other IDs"
    },
    {
      "data": "Crash logs",
      "optional": true,
      "purpose": "Analytics",
      "type": "App info and performance"
    },
    {
      "data": "Diagnostics",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"http://fms.komkon.org/EmuAndroid/privacy-policy.html"
}</t>
  </si>
  <si>
    <t>http://fms.komkon.org/EmuAndroid/privacy-policy.html</t>
  </si>
  <si>
    <t>app.islamhub.audioquranforwearos</t>
  </si>
  <si>
    <t>https://play.google.com/store/apps/details?id=app.islamhub.audioquranforwearos&amp;hl=en&amp;gl=us</t>
  </si>
  <si>
    <t>Audio Quran for Wear OS</t>
  </si>
  <si>
    <t>+ Audio Quran for Wear OS\n- 160 Reciters and 38 Translations\n- High Quality Audio For All reciters\n- Fast And Smooth Online Music Player\n- No smartphone required\n- Quran Audio Translated to 38 different languages such as English, Español, Français, Italiano, Deutsch and etc.</t>
  </si>
  <si>
    <t>{
  "sharedData": [],
  "collectedData": [],
  "securityPractices": [],
  "privacyPolicyUrl": "https://file.islamhub.app/privacy/policy.txt"
}</t>
  </si>
  <si>
    <t>https://file.islamhub.app/privacy/policy.txt</t>
  </si>
  <si>
    <t>https://play.google.com/store/apps/details?id=com.collectorz.javamobile.android.comics&amp;hl=en&amp;gl=us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</si>
  <si>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"connect and disconnect from Wi-Fi",
    "type": "Other"
  },
  {
    "permission": "full network access",
    "type": "Other"
  },
  {
    "permission": "control vibration",
    "type": "Other"
  },
  {
    "permission": "prevent device from sleeping",
    "type": "Other"
  }
]</t>
  </si>
  <si>
    <t>{
  "sharedData": [],
  "collectedData": [
    {
      "data": "Email address",
      "optional": true,
      "purpose": "App functionality, Developer communications, Account management",
      "type": "Personal info"
    },
    {
      "data": "User IDs",
      "optional": true,
      "purpose": "App functionality,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"https://www.collectorz.com/privacy-policy"
}</t>
  </si>
  <si>
    <t>https://www.collectorz.com/privacy-policy</t>
  </si>
  <si>
    <t>https://play.google.com/store/apps/details?id=net.manta.comic&amp;hl=en&amp;gl=us</t>
  </si>
  <si>
    <t>{
  "sharedData": [
    {
      "data": "Email address",
      "optional": false,
      "purpose": "Advertising or marketing",
      "type": "Personal info"
    },
    {
      "data": "Device or other IDs",
      "optional": false,
      "purpose": "App functionality, Analytics, Advertising or marketing",
      "type": "Device or other IDs"
    },
    {
      "data": "App interactions",
      "optional": false,
      "purpose": "Advertising or marketing",
      "type": "App activity"
    },
    {
      "data": "Emails",
      "optional": false,
      "purpose": "Advertising or marketing",
      "type": "Messages"
    }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"https://mantasupport.zendesk.com/hc/en-us/articles/360056564334-Privacy-Policy"
}</t>
  </si>
  <si>
    <t>https://mantasupport.zendesk.com/hc/en-us/articles/360056564334-Privacy-Policy</t>
  </si>
  <si>
    <t>https://play.google.com/store/apps/details?id=com.clickteam.ultimatecustomnight&amp;hl=en&amp;gl=us</t>
  </si>
  <si>
    <t>https://play.google.com/store/apps/details?id=com.king.candycrushsaga&amp;hl=en&amp;gl=us</t>
  </si>
  <si>
    <t>[{"name":"Puzzle","id":"GAME_PUZZLE"},{"name":"Match 3","id":null},{"name":"Casual","id":"GAME_CASUAL"},{"name":"Single player","id":null},{"name":"Stylized","id":null},{"name":"Offline","id":null}]</t>
  </si>
  <si>
    <t>{
  "sharedData": [
    {
      "data": "Email address",
      "optional": false,
      "purpose": "Advertising or marketing",
      "type": "Personal info"
    },
    {
      "data": "Approximate location",
      "optional": false,
      "purpose": "Advertising or marketing",
      "type": "Location"
    },
    {
      "data": "Device or other IDs",
      "optional": false,
      "purpose": "Advertising or marketing",
      "type": "Device or other IDs"
    }
  ],
  "collectedData": [
    {
      "data": "Other in-app messages",
      "optional": true,
      "purpose": "App functionality, Analytics, Developer communications",
      "type": "Messages"
    },
    {
      "data": "Name",
      "optional": true,
      "purpose": "App functionality, Developer communications, Account management",
      "type": "Personal info"
    },
    {
      "data": "Email address",
      "optional": true,
      "purpose": "App functionality, Developer communications, Advertising or marketing, Fraud prevention, security, and compliance, Account management",
      "type": "Personal info"
    },
    {
      "data": "User IDs",
      "optional": false,
      "purpose": "App functionality, Analytics, Developer communications, Advertising or marketing, Fraud prevention, security, and compliance, Personalization, Account management",
      "type": "Personal info"
    },
    {
      "data": "Other info",
      "optional": false,
      "purpose": "App functionality, Analytics, Advertising or marketing, Fraud prevention, security, and compliance, Personalization, Account management",
      "type": "Personal info"
    },
    {
      "data": "App interactions",
      "optional": false,
      "purpose": "App functionality, Analytics, Advertising or marketing, Fraud prevention, security, and compliance, Personalization, Account management",
      "type": "App activity"
    },
    {
      "data": "Installed apps",
      "optional": false,
      "purpose": "Analytics, Advertising or marketing",
      "type": "App activity"
    },
    {
      "data": "Other actions",
      "optional": false,
      "purpose": "App functionality, Analytics, Developer communications, Advertising or marketing, Personalization, Account management",
      "type": "App activity"
    },
    {
      "data": "Crash logs",
      "optional": false,
      "purpose": "Analytics, Developer communications",
      "type": "App info and performance"
    },
    {
      "data": "Diagnostics",
      "optional": false,
      "purpose": "App functionality, Analytics, Advertising or marketing, Personalization",
      "type": "App info and performance"
    },
    {
      "data": "Approximate location",
      "optional": false,
      "purpose": "App functionality, Analytics, Developer communications, Advertising or marketing, Personalization, Account management",
      "type": "Location"
    },
    {
      "data": "Device or other IDs",
      "optional": false,
      "purpose": "Analytics, Advertising or marketing",
      "type": "Device or other IDs"
    },
    {
      "data": "Purchase history",
      "optional": false,
      "purpose": "App functionality, Analytics, Developer communications, Advertising or marketing, Fraud prevention, security, and compliance, Personalization",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"https://king.com/privacyPolicy"
}</t>
  </si>
  <si>
    <t>https://king.com/privacyPolicy</t>
  </si>
  <si>
    <t>https://play.google.com/store/apps/details?id=com.gof.global&amp;hl=en&amp;gl=us</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</si>
  <si>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"read phone status and identity",
    "type": "Device ID &amp; call information"
  },
  {
    "permission": "view network connections",
    "type": "Other"
  },
  {
    "permission": "change network connectivity",
    "type": "Other"
  },
  {
    "permission": "full network access",
    "type": "Other"
  },
  {
    "permission": "change your audio settings",
    "type": "Other"
  },
  {
    "permission": "control vibration",
    "type": "Other"
  },
  {
    "permission": "prevent device from sleeping",
    "type": "Other"
  }
]</t>
  </si>
  <si>
    <t>{
  "sharedData": [
    {
      "data": "Name",
      "optional": false,
      "purpose": "App functionality",
      "type": "Personal info"
    }
  ],
  "collectedData": [
    {
      "data": "Purchase history",
      "optional": false,
      "purpose": "App functionality, Analytics",
      "type": "Financial info"
    },
    {
      "data": "Device or other IDs",
      "optional": false,
      "purpose": "App functionality, Analytics",
      "type": "Device or other IDs"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"data": "Approximate location",
      "optional": false,
      "purpose": "App functionality, Analytics",
      "type": "Location"
    },
    {
      "data": "App interactions",
      "optional": false,
      "purpose": "App functionality,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"https://www.centurygames.com/privacy-policy/"
}</t>
  </si>
  <si>
    <t>https://www.centurygames.com/privacy-policy/</t>
  </si>
  <si>
    <t>https://play.google.com/store/apps/details?id=com.tripledot.tile.dynasty&amp;hl=en&amp;gl=us</t>
  </si>
  <si>
    <t>{
  "sharedData": [
    {
      "data": "App interactions",
      "optional": false,
      "purpose": "Analytics, Advertising or marketing",
      "type": "App activity"
    },
    {
      "data": "Device or other IDs",
      "optional": false,
      "purpose": "Analytics, Advertising or marketing",
      "type": "Device or other IDs"
    },
    {
      "data": "Crash logs",
      "optional": false,
      "purpose": "Analytics",
      "type": "App info and performance"
    },
    {
      "data": "Diagnostics",
      "optional": false,
      "purpose": "Analytics",
      "type": "App info and performance"
    }
  ],
  "collectedData": [
    {
      "data": "App interactions",
      "optional": false,
      "purpose": "Analytics, Advertising or marketing, Fraud prevention, security, and compliance",
      "type": "App activity"
    },
    {
      "data": "User IDs",
      "optional": false,
      "purpose": "App functionality, Account management",
      "type": "Personal info"
    },
    {
      "data": "Device or other IDs",
      "optional": true,
      "purpose": "Analytics, Advertising or marketing",
      "type": "Device or other IDs"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"https://tripledotstudios.com/privacy-policy/"
}</t>
  </si>
  <si>
    <t>https://tripledotstudios.com/privacy-policy/</t>
  </si>
  <si>
    <t>https://play.google.com/store/apps/details?id=kr.co.smartstudy.babyshark_android_googlemarket&amp;hl=en&amp;gl=us</t>
  </si>
  <si>
    <t>{
  "sharedData": [
    {
      "data": "Approximate location",
      "optional": false,
      "purpose": "Analytics, Advertising or marketing, Fraud prevention, security, and compliance",
      "type": "Location"
    },
    {
      "data": "Device or other IDs",
      "optional": false,
      "purpose": "Analytics, Advertising or marketing, Fraud prevention, security, and compliance",
      "type": "Device or other IDs"
    },
    {
      "data": "App interactions",
      "optional": false,
      "purpose": "Analytics, Advertising or marketing, Fraud prevention, security, and compliance",
      "type": "App activity"
    },
    {
      "data": "User IDs",
      "optional": false,
      "purpose": "App functionality, Fraud prevention, security, and compliance, Account management",
      "type": "Personal info"
    },
    {
      "data": "Other info",
      "optional": false,
      "purpose": "App functionality, Fraud prevention, security, and compliance, Account management",
      "type": "Personal info"
    },
    {
      "data": "Diagnostics",
      "optional": false,
      "purpose": "Analytics, Advertising or marketing, Fraud prevention, security, and compliance",
      "type": "App info and performance"
    }
  ],
  "collectedData": [
    {
      "data": "Approximate location",
      "optional": false,
      "purpose": "Analytics, Advertising or marketing, Fraud prevention, security, and compliance, Personalization, Account management",
      "type": "Location"
    },
    {
      "data": "Device or other IDs",
      "optional": false,
      "purpose": "App functionality, Analytics, Developer communications, Advertising or marketing, Fraud prevention, security, and compliance, Account management",
      "type": "Device or other IDs"
    },
    {
      "data": "App interactions",
      "optional": false,
      "purpose": "App functionality, Analytics, Developer communications, Advertising or marketing, Fraud prevention, security, and compliance, Personalization, Account management",
      "type": "App activity"
    },
    {
      "data": "Installed apps",
      "optional": false,
      "purpose": "App functionality, Analytics, Developer communications, Advertising or marketing, Fraud prevention, security, and compliance, Personalization, Account management",
      "type": "App activity"
    },
    {
      "data": "Other actions",
      "optional": false,
      "purpose": "Analytics, Advertising or marketing, Fraud prevention, security, and compliance, Personalization",
      "type": "App activity"
    },
    {
      "data": "Name",
      "optional": true,
      "purpose": "App functionality, Analytics, Advertising or marketing, Account management",
      "type": "Personal info"
    },
    {
      "data": "Email address",
      "optional": false,
      "purpose": "App functionality, Analytics, Developer communications, Advertising or marketing, Fraud prevention, security, and compliance, Account management",
      "type": "Personal info"
    },
    {
      "data": "User IDs",
      "optional": true,
      "purpose": "App functionality, Analytics, Developer communications, Advertising or marketing, Fraud prevention, security, and compliance, Personalization, Account management",
      "type": "Personal info"
    },
    {
      "data": "Phone number",
      "optional": false,
      "purpose": "App functionality, Analytics, Developer communications, Advertising or marketing, Fraud prevention, security, and compliance, Account management",
      "type": "Personal info"
    },
    {
      "data": "Other info",
      "optional": true,
      "purpose": "App functionality, Analytics, Developer communications, Advertising or marketing, Fraud prevention, security, and compliance, Account management",
      "type": "Personal info"
    },
    {
      "data": "Crash logs",
      "optional": false,
      "purpose": "Analytics",
      "type": "App info and performance"
    },
    {
      "data": "Diagnostics",
      "optional": false,
      "purpose": "Analytics",
      "type": "App info and performance"
    },
    {
      "data": "Purchase history",
      "optional": false,
      "purpose": "App functionality, Analytics, Advertising or marketing, Fraud prevention, security, and compliance, Personalization, Account management",
      "type": "Financial info"
    }
  ],
  "securityPractices": [
    {
      "practice": "Data isn’t encrypted",
      "description": "Your data isn’t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"http://www.smartstudy.co.kr/privacy/"
}</t>
  </si>
  <si>
    <t>http://www.smartstudy.co.kr/privacy/</t>
  </si>
  <si>
    <t>https://play.google.com/store/apps/details?id=com.dashtoon.app&amp;hl=en&amp;gl=us</t>
  </si>
  <si>
    <t>[
  {
    "permission": "view network connections",
    "type": "Other"
  },
  {
    "permission": "full network access",
    "type": "Other"
  },
  {
    "permission": "prevent device from sleeping",
    "type": "Other"
  },
  {
    "permission": "read Google service configuration",
    "type": "Other"
  }
]</t>
  </si>
  <si>
    <t>{
  "sharedData": [],
  "collectedData": [
    {
      "data": "Approximate location",
      "optional": false,
      "purpose": "App functionality, Analytics, Developer communications, Advertising or marketing, Fraud prevention, security, and compliance, Personalization, Account management",
      "type": "Location"
    },
    {
      "data": "Crash logs",
      "optional": false,
      "purpose": "App functionality, Analytics, Developer communications, Advertising or marketing, Fraud prevention, security, and compliance, Personalization, Account management",
      "type": "App info and performance"
    },
    {
      "data": "Diagnostics",
      "optional": false,
      "purpose": "App functionality, Analytics, Developer communications, Advertising or marketing, Fraud prevention, security, and compliance, Personalization, Account management",
      "type": "App info and performance"
    },
    {
      "data": "Other app performance data",
      "optional": false,
      "purpose": "App functionality, Analytics, Developer communications, Advertising or marketing, Fraud prevention, security, and compliance, Personalization, Account management",
      "type": "App info and performance"
    },
    {
      "data": "Name",
      "optional": false,
      "purpose": "App functionality, Analytics, Developer communications, Advertising or marketing, Fraud prevention, security, and compliance, Personalization, Account management",
      "type": "Personal info"
    },
    {
      "data": "Email address",
      "optional": false,
      "purpose": "App functionality, Analytics, Developer communications, Advertising or marketing, Fraud prevention, security, and compliance, Personalization, Account management",
      "type": "Personal info"
    },
    {
      "data": "User IDs",
      "optional": false,
      "purpose": "App functionality, Analytics, Developer communications, Advertising or marketing, Fraud prevention, security, and compliance, Personalization, Account management",
      "type": "Personal info"
    },
    {
      "data": "Photos",
      "optional": false,
      "purpose": "App functionality, Analytics, Developer communications, Advertising or marketing, Fraud prevention, security, and compliance, Personalization, Account management",
      "type": "Photos and videos"
    },
    {
      "data": "Videos",
      "optional": false,
      "purpose": "App functionality, Analytics, Developer communications, Advertising or marketing, Fraud prevention, security, and compliance, Personalization, Account management",
      "type": "Photos and videos"
    },
    {
      "data": "App interactions",
      "optional": false,
      "purpose": "App functionality, Analytics, Developer communications, Advertising or marketing, Fraud prevention, security, and compliance, Personalization, Account management",
      "type": "App activity"
    },
    {
      "data": "In-app search history",
      "optional": false,
      "purpose": "App functionality, Analytics, Developer communications, Advertising or marketing, Fraud prevention, security, and compliance, Personalization, Account management",
      "type": "App activity"
    },
    {
      "data": "Other user-generated content",
      "optional": false,
      "purpose": "App functionality, Analytics, Developer communications, Advertising or marketing, Fraud prevention, security, and compliance, Personalization, Account management",
      "type": "App activity"
    },
    {
      "data": "Other actions",
      "optional": false,
      "purpose": "App functionality, Analytics, Developer communications, Advertising or marketing, Fraud prevention, security, and compliance, Personalization, Account management",
      "type": "App activity"
    },
    {
      "data": "Device or other IDs",
      "optional": false,
      "purpose": "App functionality, Analytics, Developer communications, Advertising or marketing, Fraud prevention, security, and compliance, Personalization, Account management",
      "type": "Device or other IDs"
    },
    {
      "data": "Files and docs",
      "optional": false,
      "purpose": "App functionality, Analytics, Developer communications, Advertising or marketing, Fraud prevention, security, and compliance, Personalization, Account management",
      "type": "Files and docs"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"https://dashtoon.com/privacy-policy"
}</t>
  </si>
  <si>
    <t>https://dashtoon.com/privacy-policy</t>
  </si>
  <si>
    <t>https://play.google.com/store/apps/details?id=org.khankids.android&amp;hl=en&amp;gl=us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</si>
  <si>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network connections",
    "type": "Other"
  },
  {
    "permission": "full network access",
    "type": "Other"
  },
  {
    "permission": "prevent device from sleeping",
    "type": "Other"
  },
  {
    "permission": "install shortcuts",
    "type": "Other"
  },
  {
    "permission": "uninstall shortcuts",
    "type": "Other"
  }
]</t>
  </si>
  <si>
    <t>{
  "sharedData": [],
  "collectedData": [
    {
      "data": "Name",
      "optional": false,
      "purpose": "App functionality",
      "type": "Personal info"
    },
    {
      "data": "Email address",
      "optional": false,
      "purpose": "App functionality",
      "type": "Personal info"
    },
    {
      "data": "App interactions",
      "optional": false,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"https://www.khanacademy.org/kids/privacy-policy"
}</t>
  </si>
  <si>
    <t>https://www.khanacademy.org/kids/privacy-policy</t>
  </si>
  <si>
    <t>https://play.google.com/store/apps/details?id=com.ustwo.monumentvalley&amp;hl=en&amp;gl=us</t>
  </si>
  <si>
    <t>{
  "sharedData": [],
  "collectedData": [
    {
      "data": "Crash logs",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"https://www.iubenda.com/privacy-policy/8222064"
}</t>
  </si>
  <si>
    <t>https://www.iubenda.com/privacy-policy/8222064</t>
  </si>
  <si>
    <t>https://play.google.com/store/apps/details?id=com.ninjakiwi.bloonstd5&amp;hl=en&amp;gl=us</t>
  </si>
  <si>
    <t>{
  "sharedData": [
    {
      "data": "Device or other IDs",
      "optional": false,
      "purpose": "Advertising or marketing",
      "type": "Device or other IDs"
    }
  ],
  "collectedData": [
    {
      "data": "Purchase history",
      "optional": false,
      "purpose": "App functionality, Analytics",
      "type": "Financial info"
    },
    {
      "data": "User IDs",
      "optional": true,
      "purpose": "App functionality",
      "type": "Personal info"
    },
    {
      "data": "Crash logs",
      "optional": false,
      "purpose": "App functionality",
      "type": "App info and performance"
    },
    {
      "data": "App interactions",
      "optional": false,
      "purpose": "App functionality, Analytics",
      "type": "App activity"
    }
  ],
  "securityPractices": [
    {
      "practice": "Data is encrypted in transit",
      "description": "Your data is transferred over a secure connection"
    },
    {
      "practice": "Data can’t be deleted",
      "description": "The developer doesn’t provide a way for you to request that your data be deleted"
    }
  ],
  "privacyPolicyUrl": "http://ninjakiwi.com/privacy_policy"
}</t>
  </si>
  <si>
    <t>http://ninjakiwi.com/privacy_policy</t>
  </si>
  <si>
    <t>https://play.google.com/store/apps/details?id=com.sega.tokyo.Offline&amp;hl=en&amp;gl=us</t>
  </si>
  <si>
    <t>[{"name":"Sports","id":"GAME_SPORTS"},{"name":"Combat sports","id":null},{"name":"Boxing","id":null},{"name":"Stylized","id":null},{"name":"Cartoon","id":null}]</t>
  </si>
  <si>
    <t>[
  {
    "permission": "read the contents of your USB storage",
    "type": "Photos/Media/Files"
  },
  {
    "permission": "read the contents of your USB storage",
    "type": "Storage"
  },
  {
    "permission": "view Wi-Fi connections",
    "type": "Wi-Fi connection information"
  },
  {
    "permission": "view network connections",
    "type": "Other"
  },
  {
    "permission": "full network access",
    "type": "Other"
  }
]</t>
  </si>
  <si>
    <t>{
  "sharedData": [],
  "collectedData": [],
  "securityPractices": [],
  "privacyPolicyUrl": "https://www.sega.co.jp/privacypolicy/"
}</t>
  </si>
  <si>
    <t>https://www.sega.co.jp/privacypolicy/</t>
  </si>
  <si>
    <t>https://play.google.com/store/apps/details?id=wolfoo.spa.beautysalon.hairsalon.hairstyle.fashion&amp;hl=en&amp;gl=us</t>
  </si>
  <si>
    <t>[{"name":"Simulation","id":"GAME_SIMULATION"},{"name":"Lifestyle","id":null},{"name":"Makeup","id":null},{"name":"Single player","id":null},{"name":"Stylized","id":null}]</t>
  </si>
  <si>
    <t>{
  "sharedData": [
    {
      "data": "Device or other IDs",
      "optional": false,
      "purpose": "Analytics, Advertising or marketing, Fraud prevention, security, and compliance",
      "type": "Device or other IDs"
    },
    {
      "data": "App interactions",
      "optional": false,
      "purpose": "Analytics, Advertising or marketing, Fraud prevention, security, and compliance",
      "type": "App activity"
    }
  ],
  "collectedData":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"https://wolfoocity.vn/privacy-policy"
}</t>
  </si>
  <si>
    <t>https://wolfoocity.vn/privacy-policy</t>
  </si>
  <si>
    <t>https://play.google.com/store/apps/details?id=com.toddler.coloring&amp;hl=en&amp;gl=us</t>
  </si>
  <si>
    <t>[{"name":"Educational","id":"GAME_EDUCATIONAL"},{"name":"Drawing","id":null},{"name":"Casual","id":"GAME_CASUAL"},{"name":"Single player","id":null},{"name":"Stylized","id":null},{"name":"Handicraft","id":null},{"name":"Offline","id":null}]</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</si>
  <si>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"read phone status and identity",
    "type": "Device ID &amp; call information"
  },
  {
    "permission": "view network connections",
    "type": "Other"
  },
  {
    "permission": "full network access",
    "type": "Other"
  },
  {
    "permission": "prevent device from sleeping",
    "type": "Other"
  }
]</t>
  </si>
  <si>
    <t>{
  "sharedData": [],
  "collectedData":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"http://taptoy.io/privacy/"
}</t>
  </si>
  <si>
    <t>http://taptoy.io/privacy/</t>
  </si>
  <si>
    <t>https://play.google.com/store/apps/details?id=com.astralerstudio.mydmv.android&amp;hl=en&amp;gl=us</t>
  </si>
  <si>
    <t>{
  "sharedData": [
    {
      "data": "Device or other IDs",
      "optional": false,
      "purpose": "Advertising or marketing",
      "type": "Device or other IDs"
    }
  ],
  "collectedData": [
    {
      "data": "Photos",
      "optional": true,
      "purpose": "App functionality",
      "type": "Photos and videos"
    },
    {
      "data": "Videos",
      "optional": true,
      "purpose": "App functionality",
      "type": "Photos and videos"
    },
    {
      "data": "Device or other IDs",
      "optional": false,
      "purpose": "Analytics, Advertising or marketing",
      "type": "Device or other IDs"
    },
    {
      "data": "Other in-app messages",
      "optional": true,
      "purpose": "App functionality",
      "type": "Messages"
    },
    {
      "data": "App interactions",
      "optional": false,
      "purpose": "Analytics",
      "type": "App activity"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"http://astraler.com/privacy-policy"
}</t>
  </si>
  <si>
    <t>http://astraler.com/privacy-policy</t>
  </si>
  <si>
    <t>https://play.google.com/store/apps/details?id=com.forcereadiness.jumpmaster&amp;hl=en&amp;gl=us</t>
  </si>
  <si>
    <t>{
  "sharedData": [],
  "collectedData": [],
  "securityPractices": [],
  "privacyPolicyUrl": "http://forcereadiness.com/tos.html"
}</t>
  </si>
  <si>
    <t>http://forcereadiness.com/tos.html</t>
  </si>
  <si>
    <t>https://play.google.com/store/apps/details?id=com.tocaboca.tocakitchen2&amp;hl=en&amp;gl=us</t>
  </si>
  <si>
    <t>Ready to play YOUR way? Toca Boca Jr brings Toca Boca’s most-loved games for kids together in one app! Perfect for preschoolers, Toca Boca Jr is full of fun ways to play, create, build worlds and explore. \nToca Boca Jr is part of Piknik – one subscription, endless ways to play and learn! Get full access to the world's best preschool apps from Toca Boca and Sago Mini with an Unlimited Plan.\nTOCA NATURE\nCreate your own world, shape nature and watch it develop around you! Plant trees and grow a forest. Raise a mountain and enjoy the view from the summit. Collect berries, mushrooms, or nuts and feed all the different animals you meet. Take photos of everything you’ve created and have fun exploring the magic of nature! \nTOCA KITCHEN 2\nHave you ever wanted to play with your food? Now you can! Create and serve all sorts of tasty (and not-so-tasty) food in Toca Kitchen 2 to some hungry characters and see what they like. Sliced carrots, fried fish, or lettuce juice? It’s up to you! Cook with creativity and make some fun recipes to share with your friends! \nTOCA LAB: ELEMENTS\nCalling all future scientists! Explore the fun and electrifying world of science and meet all 118 of the elements from the periodic table. Run tests with five different lab tools to see how each element reacts. You just might discover something new! Put on your lab coat and get ready to start playing with elements – things are about to get experimental! \nTOCA BUILDERS\nIf you can imagine it, you can build it! Join your six new builder buddies on a far-away island and create a whole new world with blocks. Jump, walk, roll, and rotate the builders to use their unique skills, and they’ll help you stack, smash, paint, decorate, and build your own creations. Unleash your creativity and start building!\nTOCA PET DOCTOR \nTake care of 15 pets of all shapes and sizes! From a turtle flipped over on its shell to a dinosaur with a stomach bug, there are lots of furry, finned and feathered friends in the waiting room. Use different tools and supplies to treat each pet’s symptoms, and don’t forget to give them a treat when you’re done. Wake them up from their nap to start playing again!\nTOCA LAB: PLANTS\nGet ready to grow, create, and play with plants! Toca Lab: Plants lets your curiosity lead the way as you evolve your plants into new species. Experiment with the grow light, watering tank, nutrition station, cloning machine, or crossbreeding apparatus to collect all 35 plants and discover their unique personalities! \nFEATURES \n• Unlimited access to Toca Nature, Toca Kitchen 2, Toca Lab: Elements, Toca Builders, Toca Pet Doctor, Toca Lab: Plants and Toca Boo\n• Play pre-downloaded games offline without WiFi or internet for on-the-go fun\n• Use one subscription across multiple devices for easy family sharing \n• COPPA and kidSAFE certified – safe and secure screen time for kids\n• No rules or time limits – just fun, open-ended play led by your creativity! \n• No third-party advertising or in-app purchases\nPRIVACY POLICY\nAll of Toca Boca’s products are COPPA-compliant. We take privacy very seriously, and we’re committed to providing safe and secure apps for kids that parents can trust. To learn more about how we design and maintain safe games for kids, please read our:\nPrivacy policy: https://playpiknik.link/privacy-policy\nTerms of use: https://playpiknik.link/terms-of-use\nABOUT TOCA BOCA \nToca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t>
  </si>
  <si>
    <t>[{"name":"Simulation","id":"GAME_SIMULATION"},{"name":"Casual","id":"GAME_CASUAL"},{"name":"Single player","id":null},{"name":"Stylized","id":null},{"name":"Offline","id":null}]</t>
  </si>
  <si>
    <t>{
  "sharedData": [
    {
      "data": "User IDs",
      "optional": false,
      "purpose": "Analytics, Advertising or marketing",
      "type": "Personal info"
    },
    {
      "data": "Device or other IDs",
      "optional": false,
      "purpose": "Analytics, Advertising or marketing",
      "type": "Device or other IDs"
    }
  ],
  "collectedData": [
    {
      "data": "Purchase history",
      "optional": false,
      "purpose": "App functionality, Fraud prevention, security, and compliance",
      "type": "Financial info"
    },
    {
      "data": "Approximate location",
      "optional": false,
      "purpose": "Analytics",
      "type": "Location"
    },
    {
      "data": "Email address",
      "optional": false,
      "purpose": "App functionality, Developer communications, Advertising or marketing, Fraud prevention, security, and compliance, Account management",
      "type": "Personal info"
    },
    {
      "data": "User IDs",
      "optional": false,
      "purpose": "App functionality, Analytics, Advertising or marketing, Fraud prevention, security, and compliance, Account management",
      "type": "Personal info"
    },
    {
      "data": "Device or other IDs",
      "optional": false,
      "purpose": "Analytics, Advertising or marketing, Fraud prevention, security, and compliance, Account management",
      "type": "Device or other IDs"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"data": "App interactions",
      "optional": false,
      "purpose": "Analytics",
      "type": "App activity"
    },
    {
      "data": "Installed apps",
      "optional": false,
      "purpose": "App functionality, Analytics, Personalization",
      "type": "App activity"
    },
    {
      "data": "Other user-generated content",
      "optional": false,
      "purpose": "App functionality, Analytics",
      "type": "App activity"
    },
    {
      "data": "Other actions",
      "optional": false,
      "purpose": "App functionality, Analytics, Personalization",
      "type": "App activity"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"https://playpiknik.link/privacy-policy"
}</t>
  </si>
  <si>
    <t>com.remind101</t>
  </si>
  <si>
    <t>https://play.google.com/store/apps/details?id=com.remind101&amp;hl=en&amp;gl=us</t>
  </si>
  <si>
    <t>Remind: School Communication</t>
  </si>
  <si>
    <t>Remind is a communication platform that helps every student succeed. Whether you're in the classroom, at home, or anywhere in between, Remind makes it easy to stay connected to your school community.\n* Communicate in real time—on any device.\n* Keep personal contact information private.\n* Translate messages into more than 90 languages.\n* Share files, photos, and content from your favorite sites.\nJoin the millions of educators, students, and parents using Remind to manage school communication and make time for what's important. Visit our site to learn more: http://www.remind.com</t>
  </si>
  <si>
    <t>[
  {
    "permission": "find accounts on the device",
    "type": "Identity"
  },
  {
    "permission": "read your own contact card",
    "type": "Identity"
  },
  {
    "permission": "find accounts on the device",
    "type": "Contacts"
  },
  {
    "permission": "read your contacts",
    "type": "Contacts"
  },
  {
    "permission": "directly call phone numbers",
    "type": "Phone"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"read phone status and identity",
    "type": "Device ID &amp; call information"
  },
  {
    "permission": "view network connections",
    "type": "Other"
  },
  {
    "permission": "pair with Bluetooth devices",
    "type": "Other"
  },
  {
    "permission": "full network access",
    "type": "Other"
  },
  {
    "permission": "change your audio settings",
    "type": "Other"
  },
  {
    "permission": "run at startup",
    "type": "Other"
  },
  {
    "permission": "use accounts on the device",
    "type": "Other"
  },
  {
    "permission": "control vibration",
    "type": "Other"
  },
  {
    "permission": "prevent device from sleeping",
    "type": "Other"
  }
]</t>
  </si>
  <si>
    <t>{
  "sharedData": [
    {
      "data": "App interactions",
      "optional": false,
      "purpose": "Analytics",
      "type": "App activity"
    },
    {
      "data": "User payment info",
      "optional": false,
      "purpose": "App functionality",
      "type": "Financial info"
    },
    {
      "data": "Crash logs",
      "optional": false,
      "purpose": "Analytics",
      "type": "App info and performance"
    },
    {
      "data": "Diagnostics",
      "optional": false,
      "purpose": "Analytics",
      "type": "App info and performance"
    }
  ],
  "collectedData": [
    {
      "data": "Device or other IDs",
      "optional": false,
      "purpose": "App functionality, Analytics",
      "type": "Device or other IDs"
    },
    {
      "data": "App interactions",
      "optional": false,
      "purpose": "Analytics",
      "type": "App activity"
    },
    {
      "data": "Other user-generated content",
      "optional": true,
      "purpose": "App functionality",
      "type": "App activity"
    },
    {
      "data": "Contacts",
      "optional": true,
      "purpose": "App functionality, Account management",
      "type": "Contacts"
    },
    {
      "data": "Photos",
      "optional": true,
      "purpose": "App functionality",
      "type": "Photos and videos"
    },
    {
      "data": "Videos",
      "optional": true,
      "purpose": "App functionality",
      "type": "Photos and videos"
    },
    {
      "data": "Voice or sound recordings",
      "optional": true,
      "purpose": "App functionality",
      "type": "Audio"
    },
    {
      "data": "Name",
      "optional": false,
      "purpose": "App functionality, Account management",
      "type": "Personal info"
    },
    {
      "data": "Email address",
      "optional": true,
      "purpose": "App functionality, Account management",
      "type": "Personal info"
    },
    {
      "data": "Phone number",
      "optional": true,
      "purpose": "App functionality, Account management",
      "type": "Personal info"
    },
    {
      "data": "Other in-app messages",
      "optional": true,
      "purpose": "App functionality",
      "type": "Messages"
    },
    {
      "data": "Crash logs",
      "optional": false,
      "purpose": "Analytics",
      "type": "App info and performance"
    },
    {
      "data": "Diagnostics",
      "optional": false,
      "purpose": "Analytics",
      "type": "App info and performance"
    },
    {
      "data": "Files and docs",
      "optional": true,
      "purpose": "App functionality",
      "type": "Files and docs"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"https://remind.com/privacy-policy"
}</t>
  </si>
  <si>
    <t>https://remind.com/privacy-policy</t>
  </si>
  <si>
    <t>https://play.google.com/store/apps/details?id=com.joytunes.simplypiano&amp;hl=en&amp;gl=us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</si>
  <si>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"full network access",
    "type": "Other"
  },
  {
    "permission": "run at startup",
    "type": "Other"
  },
  {
    "permission": "prevent device from sleeping",
    "type": "Other"
  },
  {
    "permission": "read Google service configuration",
    "type": "Other"
  }
]</t>
  </si>
  <si>
    <t>{
  "sharedData": [
    {
      "data": "Email address",
      "optional": false,
      "purpose": "Advertising or marketing",
      "type": "Personal info"
    }
  ],
  "collectedData": [
    {
      "data": "App interactions",
      "optional": false,
      "purpose": "Analytics",
      "type": "App activity"
    },
    {
      "data": "In-app search history",
      "optional": false,
      "purpose": "Analytics",
      "type": "App activity"
    },
    {
      "data": "Name",
      "optional": false,
      "purpose": "Account management",
      "type": "Personal info"
    },
    {
      "data": "Email address",
      "optional": true,
      "purpose": "App functionality, Analytics, Account management",
      "type": "Personal info"
    },
    {
      "data": "User IDs",
      "optional": false,
      "purpose": "App functionality, Analytics",
      "type": "Personal info"
    },
    {
      "data": "Device or other IDs",
      "optional": false,
      "purpose": "Analytics",
      "type": "Device or other IDs"
    },
    {
      "data": "Voice or sound recordings",
      "optional": true,
      "purpose": "App functionality, Analytics",
      "type": "Audio"
    },
    {
      "data": "Crash logs",
      "optional": false,
      "purpose": "Analytics",
      "type": "App info and performance"
    },
    {
      "data": "Diagnostics",
      "optional": false,
      "purpose": "Analytics",
      "type": "App info and performance"
    },
    {
      "data": "Purchase history",
      "optional": false,
      "purpose": "App functionality",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"https://hellosimply.com/legal/privacy"
}</t>
  </si>
  <si>
    <t>https://hellosimply.com/legal/privacy</t>
  </si>
  <si>
    <t>https://play.google.com/store/apps/details?id=com.studio27.MelonPlayground&amp;hl=en&amp;gl=us</t>
  </si>
  <si>
    <t>{
  "sharedData": [
    {
      "data": "Crash logs",
      "optional": false,
      "purpose": "Analytics, Advertising or marketing",
      "type": "App info and performance"
    },
    {
      "data": "Diagnostics",
      "optional": false,
      "purpose": "Analytics, Advertising or marketing",
      "type": "App info and performance"
    },
    {
      "data": "Other app performance data",
      "optional": false,
      "purpose": "Analytics, Advertising or marketing",
      "type": "App info and performance"
    },
    {
      "data": "Purchase history",
      "optional": false,
      "purpose": "Analytics, Advertising or marketing",
      "type": "Financial info"
    },
    {
      "data": "Device or other IDs",
      "optional": false,
      "purpose": "Analytics, Advertising or marketing",
      "type": "Device or other IDs"
    },
    {
      "data": "Approximate location",
      "optional": false,
      "purpose": "Analytics, Advertising or marketing",
      "type": "Location"
    }
  ],
  "collectedData": [
    {
      "data": "User IDs",
      "optional": true,
      "purpose": "App functionality, Analytics, Fraud prevention, security, and compliance, Personalization",
      "type": "Personal info"
    }
  ],
  "securityPractices": [
    {
      "practice": "Data isn’t encrypted",
      "description": "Your data isn’t transferred over a secure connection"
    },
    {
      "practice": "You can request that data be deleted",
      "description": "The developer provides a way for you to request that your data be deleted"
    }
  ],
  "privacyPolicyUrl": "https://studio27.games/Privacy-policy"
}</t>
  </si>
  <si>
    <t>https://studio27.games/Privacy-policy</t>
  </si>
  <si>
    <t>https://play.google.com/store/apps/details?id=com.cdg.tictactoe&amp;hl=en&amp;gl=us</t>
  </si>
  <si>
    <t>[{"name":"Casual","id":"GAME_CASUAL"},{"name":"Minigames","id":null},{"name":"Multiplayer","id":null},{"name":"Competitive multiplayer","id":null},{"name":"Single player","id":null},{"name":"Abstract","id":null},{"name":"Offline","id":null}]</t>
  </si>
  <si>
    <t>{
  "sharedData": [
    {
      "data": "Crash logs",
      "optional": false,
      "purpose": "Analytics",
      "type": "App info and performance"
    },
    {
      "data": "Device or other IDs",
      "optional": false,
      "purpose": "Analytics, Advertising or marketing",
      "type": "Device or other IDs"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"https://docs.google.com/document/d/1i3sBfoRzy4-_oJilDqbfW-TVLhIPacVv5aIwwmFnWxw"
}</t>
  </si>
  <si>
    <t>https://docs.google.com/document/d/1i3sBfoRzy4-_oJilDqbfW-TVLhIPacVv5aIwwmFnWxw</t>
  </si>
  <si>
    <t>https://play.google.com/store/apps/details?id=com.tutotoons.app.sweetbabygirlcleanup5.free&amp;hl=en&amp;gl=us</t>
  </si>
  <si>
    <t>{
  "sharedData": [
    {
      "data": "Approximate location",
      "optional": false,
      "purpose": "App functionality, Analytics, Advertising or marketing",
      "type": "Location"
    },
    {
      "data": "Device or other IDs",
      "optional": false,
      "purpose": "App functionality, Analytics, Advertising or marketing",
      "type": "Device or other IDs"
    }
  ],
  "collectedData":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"https://tutotoons.com/privacy_policy/"
}</t>
  </si>
  <si>
    <t>https://play.google.com/store/apps/details?id=com.easygames.race&amp;hl=en&amp;gl=us</t>
  </si>
  <si>
    <t>[{"name":"Racing","id":"GAME_RACING"},{"name":"Stunt driving","id":null},{"name":"Single player","id":null},{"name":"Stylized","id":null},{"name":"Offline","id":null}]</t>
  </si>
  <si>
    <t>{
  "sharedData": [
    {
      "data": "App interactions",
      "optional": false,
      "purpose": "App functionality, Analytics, Advertising or marketing, Fraud prevention, security, and compliance, Personalization",
      "type": "App activity"
    },
    {
      "data": "Other actions",
      "optional": false,
      "purpose": "App functionality, Analytics, Advertising or marketing, Fraud prevention, security, and compliance, Personalization",
      "type": "App activity"
    },
    {
      "data": "Crash logs",
      "optional": false,
      "purpose": "Analytics, Fraud prevention, security, and compliance",
      "type": "App info and performance"
    },
    {
      "data": "Diagnostics",
      "optional": false,
      "purpose": "Analytics, Fraud prevention, security, and compliance",
      "type": "App info and performance"
    },
    {
      "data": "Other app performance data",
      "optional": false,
      "purpose": "App functionality, Analytics, Advertising or marketing, Fraud prevention, security, and compliance, Personalization",
      "type": "App info and performance"
    },
    {
      "data": "Device or other IDs",
      "optional": false,
      "purpose": "App functionality, Analytics, Advertising or marketing, Fraud prevention, security, and compliance, Personalization",
      "type": "Device or other IDs"
    }
  ],
  "collectedData": [
    {
      "data": "App interactions",
      "optional": false,
      "purpose": "App functionality, Analytics, Advertising or marketing, Fraud prevention, security, and compliance, Personalization",
      "type": "App activity"
    },
    {
      "data": "Other actions",
      "optional": false,
      "purpose": "App functionality, Analytics, Advertising or marketing, Fraud prevention, security, and compliance, Personalization",
      "type": "App activity"
    },
    {
      "data": "Crash logs",
      "optional": false,
      "purpose": "Analytics, Fraud prevention, security, and compliance",
      "type": "App info and performance"
    },
    {
      "data": "Diagnostics",
      "optional": false,
      "purpose": "Analytics, Fraud prevention, security, and compliance",
      "type": "App info and performance"
    },
    {
      "data": "Other app performance data",
      "optional": false,
      "purpose": "App functionality, Analytics, Advertising or marketing, Fraud prevention, security, and compliance, Personalization",
      "type": "App info and performance"
    },
    {
      "data": "Device or other IDs",
      "optional": false,
      "purpose": "App functionality, Analytics, Advertising or marketing, Fraud prevention, security, and compliance, Personalization",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"https://say.games/privacy-policy"
}</t>
  </si>
  <si>
    <t>https://play.google.com/store/apps/details?id=com.busuu.android.enc&amp;hl=en&amp;gl=us</t>
  </si>
  <si>
    <t>[
  {
    "permission": "read calendar events plus confidential information",
    "type": "Calendar"
  },
  {
    "permission": "add or modify calendar events and send email to guests without owners' knowledge",
    "type": "Calendar"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"full network access",
    "type": "Other"
  },
  {
    "permission": "run at startup",
    "type": "Other"
  },
  {
    "permission": "use accounts on the device",
    "type": "Other"
  },
  {
    "permission": "control vibration",
    "type": "Other"
  },
  {
    "permission": "prevent device from sleeping",
    "type": "Other"
  }
]</t>
  </si>
  <si>
    <t>{
  "sharedData": [],
  "collectedData": [
    {
      "data": "Approximate location",
      "optional": false,
      "purpose": "App functionality, Analytics, Advertising or marketing, Account management",
      "type": "Location"
    },
    {
      "data": "Photos",
      "optional": true,
      "purpose": "App functionality, Fraud prevention, security, and compliance",
      "type": "Photos and videos"
    },
    {
      "data": "Crash logs",
      "optional": false,
      "purpose": "App functionality, Analytics, Fraud prevention, security, and compliance",
      "type": "App info and performance"
    },
    {
      "data": "Diagnostics",
      "optional": false,
      "purpose": "App functionality, Analytics, Fraud prevention, security, and compliance",
      "type": "App info and performance"
    },
    {
      "data": "Voice or sound recordings",
      "optional": true,
      "purpose": "App functionality, Fraud prevention, security, and compliance",
      "type": "Audio"
    },
    {
      "data": "Name",
      "optional": false,
      "purpose": "App functionality, Advertising or marketing, Personalization, Account management",
      "type": "Personal info"
    },
    {
      "data": "Email address",
      "optional": true,
      "purpose": "App functionality, Advertising or marketing, Fraud prevention, security, and compliance, Account management",
      "type": "Personal info"
    },
    {
      "data": "User IDs",
      "optional": false,
      "purpose": "App functionality, Analytics, Advertising or marketing, Fraud prevention, security, and compliance, Account management",
      "type": "Personal info"
    },
    {
      "data": "Phone number",
      "optional": true,
      "purpose": "App functionality, Fraud prevention, security, and compliance, Account management",
      "type": "Personal info"
    },
    {
      "data": "Other info",
      "optional": true,
      "purpose": "App functionality, Fraud prevention, security, and compliance",
      "type": "Personal info"
    },
    {
      "data": "Device or other IDs",
      "optional": false,
      "purpose": "App functionality, Analytics, Advertising or marketing, Fraud prevention, security, and compliance",
      "type": "Device or other IDs"
    },
    {
      "data": "App interactions",
      "optional": false,
      "purpose": "Analytics",
      "type": "App activity"
    },
    {
      "data": "Other user-generated content",
      "optional": true,
      "purpose": "App functionality",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"https://www.busuu.com/privacy"
}</t>
  </si>
  <si>
    <t>https://www.busuu.com/privacy</t>
  </si>
  <si>
    <t>https://play.google.com/store/apps/details?id=com.ironhidegames.android.kingdomrushfrontiers&amp;hl=en&amp;gl=us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</si>
  <si>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"Google Play license check",
    "type": "Other"
  }
]</t>
  </si>
  <si>
    <t>{
  "sharedData": [],
  "collectedData": [
    {
      "data": "App interactions",
      "optional": false,
      "purpose": "Analytics",
      "type": "App activity"
    },
    {
      "data": "Crash logs",
      "optional": false,
      "purpose": "Analytics",
      "type": "App info and performance"
    },
    {
      "data": "Device or other IDs",
      "optional": false,
      "purpose": "Analytics",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"https://www.ironhidegames.com/PrivacyPolicy"
}</t>
  </si>
  <si>
    <t>https://www.ironhidegames.com/PrivacyPolicy</t>
  </si>
  <si>
    <t>https://play.google.com/store/apps/details?id=com.fc.nut.screw.bolt.washer.fastener.puzzle&amp;hl=en&amp;gl=us</t>
  </si>
  <si>
    <t>{
  "sharedData": [],
  "collectedData": [
    {
      "data": "Crash logs",
      "optional": false,
      "purpose": "Analytics",
      "type": "App info and performance"
    },
    {
      "data": "Device or other IDs",
      "optional": false,
      "purpose": "Analytics",
      "type": "Device or other IDs"
    }
  ],
  "securityPractices": [
    {
      "practice": "Data isn’t encrypted",
      "description": "Your data isn’t transferred over a secure connection"
    },
    {
      "practice": "Data can’t be deleted",
      "description": "The developer doesn’t provide a way for you to request that your data be deleted"
    }
  ],
  "privacyPolicyUrl": "https://falcongames.com.vn/policy/en/privacy-policy.html"
}</t>
  </si>
  <si>
    <t>https://falcongames.com.vn/policy/en/privacy-policy.html</t>
  </si>
  <si>
    <t>https://play.google.com/store/apps/details?id=com.vitastudio.mahjong&amp;hl=en&amp;gl=us</t>
  </si>
  <si>
    <t>[{"name":"Puzzle","id":"GAME_PUZZLE"},{"name":"Pair matching","id":null},{"name":"Mahjong solitaire","id":null},{"name":"Casual","id":"GAME_CASUAL"},{"name":"Single player","id":null},{"name":"Stylized","id":null},{"name":"Offline","id":null}]</t>
  </si>
  <si>
    <t>{
  "sharedData": [],
  "collectedData": [],
  "securityPractices": [
    {
      "practice": "Data is encrypted in transit",
      "description": "Your data is transferred over a secure connection"
    }
  ],
  "privacyPolicyUrl": "https://vitastudio.ai/pp.html"
}</t>
  </si>
  <si>
    <t>https://vitastudio.ai/pp.html</t>
  </si>
  <si>
    <t>com.asa2fly.faraimandroid</t>
  </si>
  <si>
    <t>https://play.google.com/store/apps/details?id=com.asa2fly.faraimandroid&amp;hl=en&amp;gl=us</t>
  </si>
  <si>
    <t>FAR/AIM</t>
  </si>
  <si>
    <t>Aviation Supplies &amp; Academics (ASA, Inc.) has built a reputation for providing the aviation community with the most accurate and reliable FAR/AIM products available. The FAR/AIM app continues this tradition, containing information from Titles 14 and 49 of the Code of Federal Regulations (14 and 49 CFR) pertinent to pilots, flight instructors, and flight crew, combined with the Aeronautical Information Manual (AIM), and Pilot/Controller Glossary. The ASA FAR/AIM app features:\n• Free Updates provided.\n• All of the ASA FAR/AIM and FAR for Flight Crew book contents are included: 14 CFR Parts 1, 5, 21, 23, 25, 27, 29, 39, 43, 48, 61, 63, 65, 67, 68, 71, 73, 91, 97, 103, 105, 107, 110, 117, 119, 120, 121, 125, 133, 135, 136, 137, 141, 142; 49 CFR Parts 172, 175, and 830; TSA 1544 and 1552.\n• The complete Aeronautical Information Manual including color figures.\n• Pilot/Controller Glossary included.\n• Study by Certificate lists for Private, Remote, Sport, Instrument/CFII, Commercial, Flight Instructor, Flight Engineer, and ATP allows aviators to hone their studies to the pertinent rules for their individual certificate and operation.\n• Text search helps you find what you’re looking for in the FAR, AIM or both.\n• Highlight feature lets bookmark selected text for featured reference and study.\n• Profile and Landscape viewing available for easy reading and viewing figures.\nASA tracks FAA changes daily and updates the app when regulations and AIM changes affect pilot operations. The date shown for the app's update reflects the last regulatory change affecting content. A new update will be released when a rule change affects operations.\nNone of the material in this publication supersedes any documents, procedures, or regulations issued by the Federal Aviation Administration (FAA). ASA does not claim copyright on any material included herein that was taken from United States government sources; all contents originate from the FAA.</t>
  </si>
  <si>
    <t>org.mupen64plusae.v3.fzurita.pro</t>
  </si>
  <si>
    <t>https://play.google.com/store/apps/details?id=org.mupen64plusae.v3.fzurita.pro&amp;hl=en&amp;gl=us</t>
  </si>
  <si>
    <t>M64Plus FZ Pro Emulator</t>
  </si>
  <si>
    <t>The pro version adds support for online cloud backup, netplay, and no ads. To use the online cloud backup support, go to settings then Data.\nAll necessary cores and plugins are included. There are many caveats though.\n* There will be issues with specific games or devices.\n* Not all games work, but most do.\n* For games that do work, you may have to try different video plugins\n* Not all video plugins will work with every device, and there could be glitches.\n* There are many missing translations. It may be better to stick with English.\nThe netplay server is only supported in the pro version. To play games over the internet, it requires a router with UPnP and being connected to the router. No UPnP is required to play games locally in the same wifi network.\nFor support, please go to either: /r/EmulationOnAndroid or www.paulscode.com\nHere is a great guide: https://paulscode.com/t/mupen64plus-ae-fz-support/79</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</si>
  <si>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"pair with Bluetooth devices",
    "type": "Other"
  },
  {
    "permission": "allow Wi-Fi Multicast reception",
    "type": "Other"
  },
  {
    "permission": "full network access",
    "type": "Other"
  },
  {
    "permission": "run at startup",
    "type": "Other"
  },
  {
    "permission": "control vibration",
    "type": "Other"
  },
  {
    "permission": "prevent device from sleeping",
    "type": "Other"
  },
  {
    "permission": "Google Play license check",
    "type": "Other"
  }
]</t>
  </si>
  <si>
    <t>{
  "sharedData": [],
  "collectedData": [
    {
      "data": "Files and docs",
      "optional": false,
      "purpose": "Analytics",
      "type": "Files and docs"
    },
    {
      "data": "App interactions",
      "optional": false,
      "purpose": "Analytics",
      "type": "App activity"
    },
    {
      "data": "Device or other IDs",
      "optional": false,
      "purpose": "Analytics",
      "type": "Device or other IDs"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"http://www.zurita.me/privacy_policy.html"
}</t>
  </si>
  <si>
    <t>http://www.zurita.me/privacy_policy.html</t>
  </si>
  <si>
    <t>com.theagoliddell.xpressions</t>
  </si>
  <si>
    <t>https://play.google.com/store/apps/details?id=com.theagoliddell.xpressions&amp;hl=en&amp;gl=us</t>
  </si>
  <si>
    <t>Kawaii face</t>
  </si>
  <si>
    <t>Fun faces to play with your friends! Kawaii!\nTap the list at the top and change the face to express your feelings! Otaku Life!</t>
  </si>
  <si>
    <t>{
  "sharedData": [],
  "collectedData": [],
  "securityPractices": [],
  "privacyPolicyUrl": "https://theagoliddell.com/privacy_policy.html"
}</t>
  </si>
  <si>
    <t>https://theagoliddell.com/privacy_policy.html</t>
  </si>
  <si>
    <t>com.tt.coloring.drawing.girls</t>
  </si>
  <si>
    <t>https://play.google.com/store/apps/details?id=com.tt.coloring.drawing.girls&amp;hl=en&amp;gl=us</t>
  </si>
  <si>
    <t>Coloring and Drawing For Girls</t>
  </si>
  <si>
    <t>Introducing our captivating Coloring and Drawing Game for Girls, an enchanting creative world designed exclusively for girls, where the magic of art and imagination knows no bounds! Dive into an experience that lets you unleash your inner artist and embark on a delightful journey through a realm filled with delightful shapes and vibrant colors. Our game offers a wide variety of coloring categories, each carefully curated to ignite your creativity and transport you to different worlds of wonder.\nOur Coloring and Drawing game for girls is more than just a game. It's an invitation to embark on a colorful journey where you're the artist, the storyteller, and the magician behind the canvas. Embrace the power of artistry, create your masterpieces, and let your unique voice shine through every stroke.\nChoose Drawing Games and Coloring Games for girls where creativity takes center stage, where learning and fun go hand in hand. This game offers excellent coloring and drawing experiences for girls, serving as effective preparation for preschool activities. This coloring game provides step-by-step guidance, ensuring that every child can enjoy free content.\nDifferent Categories Coloring Game For Girls:\n👑 Princess: Enter the majestic world of royalty, where you can adorn elegant princess coloring, splendid castles, barbie drawing, and enchanting magical creatures with your artistic brilliance.\n🎃 Halloween: Get ready to embrace the spooky spirit of Halloween with themed coloring pages that feature everything from friendly pumpkins to playful ghosts and ghouls.\n📚 Fairy Tales: Immerse yourself in classic fairy tales as you bring iconic stories like Butterfly, Unicorn, Sleeping Beauty's castle, and Little magical wand  adventures to life through your colors.\n🌟 Cuties: Enter a universe inhabited by charming characters and animals like fox, eagerly waiting for your colorful touch to make them come alive.\n🎄 Christmas: Celebrate the festive season by adding your unique artistic flair to holiday scenes, decorating Christmas trees, and crafting beautiful ornaments.\n🔢 Numbers: Engage in an kids educational journey that merges art and learning, as you explore a range of number-based coloring pages designed to spark creativity and improve numeracy skills.\nWith our Coloring and Drawing game, you're not just coloring; you're embarking on an extraordinary journey through a world of creativity, imagination, and learning. Try it now and let your artistic talents shine as you explore, learn, and create in a vibrant, kid-friendly environment. Step into the world of colors, where every stroke of your imagination becomes a masterpiece!</t>
  </si>
  <si>
    <t>[{"name":"Educational","id":"GAME_EDUCATIONAL"},{"name":"Drawing","id":null},{"name":"Casual","id":"GAME_CASUAL"},{"name":"Single player","id":null},{"name":"Stylized","id":null},{"name":"Offline","id":null}]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</si>
  <si>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"run at startup",
    "type": "Other"
  },
  {
    "permission": "control vibration",
    "type": "Other"
  },
  {
    "permission": "prevent device from sleeping",
    "type": "Other"
  }
]</t>
  </si>
  <si>
    <t>{
  "sharedData": [],
  "collectedData":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"http://taptoy.io/privacy/"
}</t>
  </si>
  <si>
    <t>com.geosoftech.wordprowordpuzzlepro</t>
  </si>
  <si>
    <t>https://play.google.com/store/apps/details?id=com.geosoftech.wordprowordpuzzlepro&amp;hl=en&amp;gl=us</t>
  </si>
  <si>
    <t>Word Puzzle Cross : Word Games</t>
  </si>
  <si>
    <t>Word Puzzle Cross : Word Games - A word search &amp; word guess brain game. GEO Word is a fun and relaxing word game in a crossword-style format made for the smartest brains! \nSwipe the letters to find and guess the hidden words in a crossword-style grid\nWord Puzzle Cross : Word Games - A word search word guess brain game is the first of its kind.\nSolve the anagram puzzles as you travel around the world in the Crossword Food Truck unlocking new levels.\n10 benefits of playing word games\n1. Improves memory\n2. Improves spelling\n3. Increases vocabulary\n4. It can make you happy\n5. Improve your thinking\n6. Boost your self esteem\n7. Enhances cognitive skills\n8. Helps train concentration skills\n9. It promotes a self-improving competition\n10. There is a learning process suitable for everyone\n\nPrivacy Friendly : \nThis app doesn't collect or share any user data . It is a wholly contained app using only the files contained within it.\nHow to Play:\n★ The rules are simple. Search and swipe the letters on the plate to guess \n    the hidden words.\nGame Features:\n★800+ well designed levels\n★Each puzzle has a clue\n★Beautiful graphics and visual effects\n★No time limit\n★No Wi-Fi needed\n★Supported both phone and tablet\n★Suitable for all ages kids, teen and adults\n★Improve your vocabulary and Learn new words\nHope you have a great game experience! If you have any questions or suggestions feel free to contact us at: geosoftech.com@gmail.com\nAll features are packed in just less than 10 MB (for less the download time and minimum use of phone storage memory)</t>
  </si>
  <si>
    <t>[{"name":"Word","id":"GAME_WORD"},{"name":"Search","id":null},{"name":"Casual","id":"GAME_CASUAL"},{"name":"Stylized","id":null}]</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</si>
  <si>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"https://geo-words-puzzle.flycricket.io/privacy.html"
}</t>
  </si>
  <si>
    <t>https://geo-words-puzzle.flycricket.io/privacy.html</t>
  </si>
  <si>
    <t>com.com2usholdings.soulstrike.android.google.global.normal</t>
  </si>
  <si>
    <t>https://play.google.com/store/apps/details?id=com.com2usholdings.soulstrike.android.google.global.normal&amp;hl=en&amp;gl=us</t>
  </si>
  <si>
    <t>Soul Strike X Summoners War</t>
  </si>
  <si>
    <t>▶The Soul Strike X Summoners War◀ Crossover is now live!\nParticipate in the event to acquire a Mythical Ally, Artamiel the Light Archangel!\nPlus, obtain a Mythical Crossover skill by simply logging in.\nNew players, take advantage of this perfect opportunity to supercharge your progress!\nDon't miss out on the generous rewards available during this epic crossover event!\nThe 7-Day Exclusive Support Event worth a total of 150 USD is available for new users! Log in and claim amazing rewards!\nEasy Peasy Monster Squishy! Hack and slash like there's no tomorrow!\nSoul Strike - Idle RPG, the perfect action idle game that you have been looking for is now live!\nSlay and strike vampires, titans, zombies, slimes, and dragons to continue your legendary adventure!\nClick and tap to battle your way to be the number 1 legend of this fantasy war!\nGame Features\n● Spam your skills on endless waves of enemies!\nEnjoy exciting action-packed roguelike battles as you wipe out hundreds of monsters at once!\nClear and harvest thousands of stages by defeating monsters with fancy skills and actions!\n● Customize your hero endlessly with 999 Parts!\nBeefing up stats isn't the only way to make your beloved character stand out!\nYou can come up with a trillion combinations to make your character unique!\n● Guaranteed offline growth boost with AFK idle rewards!\nEnjoy super-fast growth that transcends the speed of time in this fun idle action game!\nIndulge in the temptation of idle progression online as you watch your character become endlessly stronger!\n● Enjoy the fun of idle RPG-style item farming anytime, anywhere!\nAn immortal being's desire knows no bounds!\nSatisfy your immortal greed by obtaining Parts through hack n slash hunting or crafting!\nKeep slaying monsters until you find the legendary option you want on the piece of Parts you desire!\n● Craft your unique Soul Parts at the special place, Shelter!\nCraft infinitely at the Shelter to get the finest Parts!\nYou can also cook food and craft cool outfits as well!\nStep into a free online idle RPG game and experience stress-free gameplay.\nDiscover why Soul Strike stands out as a top roguelike idle action RPG game in today's gaming landscape.\n* Soul Strike Official Site\nhttps://event.com2us.com/ci/soulstrike/brand\n[Official Communities]\nTwitter : https://twitter.com/SoulStrike_EN\nDiscord : https://discord.gg/HMcwvJaaj6\nMeta : https://www.facebook.com/SoulStrikeEN\n100CLASS\n** This game is available in 한국어, English, 日本語, 中文简体, 中文繁體, ไทย, Tiếng Việt, Deutsch, Français\nSmartphone App Permissions\n▶ Permissions\nThe following permissions are requested to allow you access to the listed in-game features.\n[Required Permissions]\nNone\n[Optional Permissions]\nNone\n* If your device is running on a version lower than Android 6.0, you will be unable to set optional permissions. We recommend upgrading to Android 6.0 or higher.\n* Some apps may not ask for optional permissions. However, you can still manage your app permissions and deny access.\n▶ How to Revoke Permissions\nYou can reset or revoke permissions using the following steps:\n[Android 6.0 and up]\nOpen Settings &gt; Apps &gt; Select app &gt; Permissions &gt; Allow or deny access\n[Android 5.1.1 and lower]\nUpdate your operating system to revoke permissions or delete the app from your device.</t>
  </si>
  <si>
    <t>[{"name":"Role Playing","id":"GAME_ROLE_PLAYING"},{"name":"Idle RPG","id":null},{"name":"Single player","id":null},{"name":"Stylized","id":null},{"name":"Anime","id":null}]</t>
  </si>
  <si>
    <t>[
  {
    "permission": "retrieve running apps",
    "type": "Device &amp; app history"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"read Google service configuration",
    "type": "Other"
  }
]</t>
  </si>
  <si>
    <t>{
  "sharedData": [],
  "collectedData": [
    {
      "data": "Photos",
      "optional": true,
      "purpose": "App functionality",
      "type": "Photos and videos"
    },
    {
      "data": "Diagnostics",
      "optional": false,
      "purpose": "Analytics",
      "type": "App info and performance"
    },
    {
      "data": "Email address",
      "optional": false,
      "purpose": "App functionality, Advertising or marketing",
      "type": "Personal info"
    },
    {
      "data": "User IDs",
      "optional": false,
      "purpose": "App functionality",
      "type": "Personal info"
    },
    {
      "data": "Phone number",
      "optional": false,
      "purpose": "App functionality",
      "type": "Personal info"
    },
    {
      "data": "Other actions",
      "optional": false,
      "purpose": "Analytics",
      "type": "App activity"
    },
    {
      "data": "Device or other IDs",
      "optional": false,
      "purpose": "App functionality",
      "type": "Device or other IDs"
    },
    {
      "data": "Contacts",
      "optional": true,
      "purpose": "App functionality",
      "type": "Contacts"
    },
    {
      "data": "Purchase history",
      "optional": false,
      "purpose": "App functionality",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"http://terms.withhive.com/terms/policy/view/M3#T3"
}</t>
  </si>
  <si>
    <t>http://terms.withhive.com/terms/policy/view/M3#T3</t>
  </si>
  <si>
    <t>com.gergedan.trapgame</t>
  </si>
  <si>
    <t>https://play.google.com/store/apps/details?id=com.gergedan.trapgame&amp;hl=en&amp;gl=us</t>
  </si>
  <si>
    <t>Trap Master - Squish Enemies</t>
  </si>
  <si>
    <t>Get ready for action in Trap Master, the thrilling defense game where strategy meets excitement! In this addictive game, your goal is to stop a wave of enemies that emerge from a mysterious tube. As they march forward, you have to place traps and squish them!\nFEATURES\nEndless Enemy Waves: Battle against an ever-increasing number of enemies, each wave bringing a new challenge.\n\nPlace and Upgrade Traps: Set up a variety of traps to defeat your foes. Upgrade the traps to squish enemies faster.\n\nUnique Levels: Play across many different stages, each with its own set of challenges. Complete a stage to progress to the next one.\nEarn Gold for Upgrades: Completing stages earns you gold, which you can use for permanent upgrades.\nEngaging Graphics and Sound: Enjoy captivating graphics and sound effects that enhance your gaming experience.</t>
  </si>
  <si>
    <t>{
  "sharedData": [
    {
      "data": "Crash logs",
      "optional": false,
      "purpose": "Analytics",
      "type": "App info and performance"
    },
    {
      "data": "Approximate location",
      "optional": false,
      "purpose": "Analytics, Advertising or marketing, Fraud prevention, security, and compliance",
      "type": "Location"
    },
    {
      "data": "Other actions",
      "optional": false,
      "purpose": "Analytics, Advertising or marketing, Fraud prevention, security, and compliance",
      "type": "App activity"
    },
    {
      "data": "Device or other IDs",
      "optional": false,
      "purpose": "Analytics, Advertising or marketing, Fraud prevention, security, and compliance",
      "type": "Device or other IDs"
    }
  ],
  "collectedData": [
    {
      "data": "Crash logs",
      "optional": false,
      "purpose": "Analytics",
      "type": "App info and performance"
    },
    {
      "data": "Diagnostics",
      "optional": false,
      "purpose": "Analytics, Advertising or marketing, Fraud prevention, security, and compliance",
      "type": "App info and performance"
    },
    {
      "data": "Approximate location",
      "optional": false,
      "purpose": "Analytics, Advertising or marketing, Fraud prevention, security, and compliance",
      "type": "Location"
    },
    {
      "data": "Other actions",
      "optional": false,
      "purpose": "Analytics, Advertising or marketing, Fraud prevention, security, and compliance",
      "type": "App activity"
    },
    {
      "data": "Device or other IDs",
      "optional": false,
      "purpose": "Analytics, Advertising or marketing, Fraud prevention, security, and compliance",
      "type": "Device or other IDs"
    }
  ],
  "securityPractices": [
    {
      "practice": "Data is encrypted in transit",
      "description": "Your data is transferred over a secure connection"
    }
  ],
  "privacyPolicyUrl": "https://mobsmile.com/games/privacy"
}</t>
  </si>
  <si>
    <t>https://mobsmile.com/games/privacy</t>
  </si>
  <si>
    <t>com.crypt.gram.puzz</t>
  </si>
  <si>
    <t>https://play.google.com/store/apps/details?id=com.crypt.gram.puzz&amp;hl=en&amp;gl=us</t>
  </si>
  <si>
    <t>Cryptogram Letters and Numbers</t>
  </si>
  <si>
    <t>Cryptogram: Number &amp; Word Puzzles — Decode, Deduce, Conquer!\nGet ready for a cerebral challenge — this is Cryptogram! Dive into a world where decoding meets conquest and discover logic games, word puzzles, crosswords, and so much more to ignite your mind and test your deduction skills.\nThis isn't any brain workout. Instead, it's a challenging game where you'll decipher secret codes using symbols and letters, play puzzles and unlock new levels that will keep on testing you. Are you up to the challenges? Let's see what other exciting features are waiting for you.\n- Intrigue, mystery and fascinating quotes to unravel\n- Endless challenges, including word scrambles and logic puzzles\n- Gameplay that makes brain workouts fun, never boring\nDownload Cryptogram now and embark on a journey to decode, deduce, and conquer!</t>
  </si>
  <si>
    <t>{
  "sharedData": [
    {
      "data": "Precise location",
      "optional": false,
      "purpose": "App functionality, Analytics, Advertising or marketing",
      "type": "Location"
    },
    {
      "data": "App interactions",
      "optional": false,
      "purpose": "App functionality, Analytics, Developer communications, Advertising or marketing, Fraud prevention, security, and compliance, Personalization, Account management",
      "type": "App activity"
    },
    {
      "data": "Device or other IDs",
      "optional": false,
      "purpose": "App functionality, Analytics, Developer communications, Advertising or marketing, Fraud prevention, security, and compliance, Personalization, Account management",
      "type": "Device or other IDs"
    },
    {
      "data": "Purchase history",
      "optional": false,
      "purpose": "App functionality, Analytics, Developer communications, Advertising or marketing, Fraud prevention, security, and compliance, Personalization, Account management",
      "type": "Financial info"
    },
    {
      "data": "Crash logs",
      "optional": false,
      "purpose": "Analytics",
      "type": "App info and performance"
    },
    {
      "data": "Diagnostics",
      "optional": false,
      "purpose": "Analytics",
      "type": "App info and performance"
    }
  ],
  "collectedData": [
    {
      "data": "Precise location",
      "optional": false,
      "purpose": "App functionality, Analytics, Advertising or marketing",
      "type": "Location"
    },
    {
      "data": "App interactions",
      "optional": false,
      "purpose": "App functionality, Analytics, Developer communications, Advertising or marketing, Fraud prevention, security, and compliance, Personalization, Account management",
      "type": "App activity"
    },
    {
      "data": "Installed apps",
      "optional": false,
      "purpose": "App functionality, Analytics",
      "type": "App activity"
    },
    {
      "data": "Device or other IDs",
      "optional": false,
      "purpose": "App functionality, Analytics, Developer communications, Advertising or marketing, Fraud prevention, security, and compliance, Personalization, Account management",
      "type": "Device or other IDs"
    },
    {
      "data": "Purchase history",
      "optional": false,
      "purpose": "App functionality, Analytics, Developer communications, Advertising or marketing, Fraud prevention, security, and compliance, Personalization, Account management",
      "type": "Financial info"
    },
    {
      "data": "Crash logs",
      "optional": false,
      "purpose": "Analytics",
      "type": "App info and performance"
    },
    {
      "data": "Diagnostics",
      "optional": false,
      "purpose": "Analytics",
      "type": "App info and performance"
    },
    {
      "data": "User IDs",
      "optional": false,
      "purpose": "App functionality, Analytics, Developer communications, Advertising or marketing, Fraud prevention, security, and compliance, Personalization,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"https://sites.google.com/view/casual-game-privacy-policy"
}</t>
  </si>
  <si>
    <t>https://sites.google.com/view/casual-game-privacy-policy</t>
  </si>
  <si>
    <t>https://play.google.com/store/apps/details?id=com.vincentb.MobControl&amp;hl=en&amp;gl=us</t>
  </si>
  <si>
    <t>[{"name":"Action","id":"GAME_ACTION"},{"name":"Casual","id":"GAME_CASUAL"},{"name":"Hypercasual","id":null},{"name":"Single player","id":null},{"name":"Abstract","id":null},{"name":"Offline","id":null}]</t>
  </si>
  <si>
    <t>{
  "sharedData": [
    {
      "data": "Email address",
      "optional": false,
      "purpose": "Account management",
      "type": "Personal info"
    },
    {
      "data": "Other actions",
      "optional": false,
      "purpose": "App functionality, Analytics, Advertising or marketing, Fraud prevention, security, and compliance, Personalization",
      "type": "App activity"
    },
    {
      "data": "Approximate location",
      "optional": false,
      "purpose": "App functionality, Analytics, Advertising or marketing, Fraud prevention, security, and compliance, Personalization",
      "type": "Location"
    },
    {
      "data": "Crash logs",
      "optional": false,
      "purpose": "App functionality, Analytics, Advertising or marketing, Fraud prevention, security, and compliance, Personalization",
      "type": "App info and performance"
    },
    {
      "data": "Diagnostics",
      "optional": false,
      "purpose": "App functionality, Analytics, Advertising or marketing, Fraud prevention, security, and compliance, Personalization",
      "type": "App info and performance"
    },
    {
      "data": "Other app performance data",
      "optional": false,
      "purpose": "App functionality, Analytics, Advertising or marketing, Fraud prevention, security, and compliance, Personalization",
      "type": "App info and performance"
    },
    {
      "data": "Device or other IDs",
      "optional": false,
      "purpose": "App functionality, Analytics, Advertising or marketing, Fraud prevention, security, and compliance, Personalization",
      "type": "Device or other IDs"
    }
  ],
  "collectedData": [
    {
      "data": "Other actions",
      "optional": false,
      "purpose": "App functionality, Analytics, Advertising or marketing, Fraud prevention, security, and compliance, Personalization",
      "type": "App activity"
    },
    {
      "data": "Approximate location",
      "optional": false,
      "purpose": "App functionality, Analytics, Advertising or marketing, Fraud prevention, security, and compliance, Personalization",
      "type": "Location"
    },
    {
      "data": "Crash logs",
      "optional": false,
      "purpose": "App functionality, Analytics, Advertising or marketing, Fraud prevention, security, and compliance, Personalization",
      "type": "App info and performance"
    },
    {
      "data": "Diagnostics",
      "optional": false,
      "purpose": "App functionality, Analytics, Advertising or marketing, Fraud prevention, security, and compliance, Personalization",
      "type": "App info and performance"
    },
    {
      "data": "Other app performance data",
      "optional": false,
      "purpose": "App functionality, Analytics, Advertising or marketing, Fraud prevention, security, and compliance, Personalization",
      "type": "App info and performance"
    },
    {
      "data": "Device or other IDs",
      "optional": false,
      "purpose": "App functionality, Analytics, Advertising or marketing, Fraud prevention, security, and compliance, Personalization",
      "type": "Device or other IDs"
    }
  ],
  "securityPractices": [
    {
      "practice": "Data isn’t encrypted",
      "description": "Your data isn’t transferred over a secure connection"
    },
    {
      "practice": "You can request that data be deleted",
      "description": "The developer provides a way for you to request that your data be deleted"
    }
  ],
  "privacyPolicyUrl": "https://www.voodoo.io/privacy"
}</t>
  </si>
  <si>
    <t>https://play.google.com/store/apps/details?id=com.sagosago.School.googleplay&amp;hl=en&amp;gl=us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</si>
  <si>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"run at startup",
    "type": "Other"
  },
  {
    "permission": "prevent device from sleeping",
    "type": "Other"
  },
  {
    "permission": "Google Play license check",
    "type": "Other"
  }
]</t>
  </si>
  <si>
    <t>{
  "sharedData": [
    {
      "data": "User IDs",
      "optional": false,
      "purpose": "Analytics, Advertising or marketing",
      "type": "Personal info"
    },
    {
      "data": "Device or other IDs",
      "optional": false,
      "purpose": "Analytics, Advertising or marketing",
      "type": "Device or other IDs"
    }
  ],
  "collectedData":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"data": "Approximate location",
      "optional": false,
      "purpose": "Analytics, Advertising or marketing, Fraud prevention, security, and compliance",
      "type": "Location"
    },
    {
      "data": "App interactions",
      "optional": false,
      "purpose": "Analytics",
      "type": "App activity"
    },
    {
      "data": "Installed apps",
      "optional": false,
      "purpose": "App functionality, Analytics, Personalization",
      "type": "App activity"
    },
    {
      "data": "Other user-generated content",
      "optional": false,
      "purpose": "App functionality, Analytics",
      "type": "App activity"
    },
    {
      "data": "Other actions",
      "optional": false,
      "purpose": "App functionality, Analytics",
      "type": "App activity"
    },
    {
      "data": "Email address",
      "optional": false,
      "purpose": "App functionality, Developer communications, Advertising or marketing, Fraud prevention, security, and compliance, Account management",
      "type": "Personal info"
    },
    {
      "data": "User IDs",
      "optional": false,
      "purpose": "App functionality, Analytics, Advertising or marketing, Fraud prevention, security, and compliance, Account management",
      "type": "Personal info"
    },
    {
      "data": "Purchase history",
      "optional": false,
      "purpose": "App functionality, Analytics, Fraud prevention, security, and compliance, Account management",
      "type": "Financial info"
    },
    {
      "data": "Device or other IDs",
      "optional": false,
      "purpose": "Analytics, Advertising or marketing, Fraud prevention, security, and compliance,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"https://playpiknik.link/privacy-policy"
}</t>
  </si>
  <si>
    <t>com.devilgame.trolllevel</t>
  </si>
  <si>
    <t>https://play.google.com/store/apps/details?id=com.devilgame.trolllevel&amp;hl=en&amp;gl=us</t>
  </si>
  <si>
    <t>Die Again: Troll Game Ever</t>
  </si>
  <si>
    <t>Dare you win this Die Again?\n- Impossible pass all 120 levels.\n- Simple 2D platform style but not easy to win\n- Thousand traps and wow when play\n- Don't smash you phone because of its fantastic, goofy\nHaha, goodluck to you!</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</si>
  <si>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"https://jacat.games/privacy-policy"
}</t>
  </si>
  <si>
    <t>https://jacat.games/privacy-policy</t>
  </si>
  <si>
    <t>jp.co.japantimes.genkikanjiv2</t>
  </si>
  <si>
    <t>https://play.google.com/store/apps/details?id=jp.co.japantimes.genkikanjiv2&amp;hl=en&amp;gl=us</t>
  </si>
  <si>
    <t>GENKI Kanji for 3rd Ed.</t>
  </si>
  <si>
    <t>NOTE:\n*This is for the 3rd edition of GENKI. If you are using the 2nd edition of GENKI books, please purchase the app "GENKI Kanji Cards for 2nd Ed."\n*Supported OS: OS10 or higher is required to install this app.\n*Depending on model of phone and environment, this app may not operate properly.\n\n————\nLearn basic kanji through kanji words:\nGENKI Kanji for 3rd Ed. is an app that helps users become able to recognize 317 basic kanji by studying more than 1,100 kanji words at their own pace!\nThis is the official app from the 3rd edition of GENKI: An Integrated Course in Elementary Japanese, a best-selling series of Japanese learning materials boasting more than 2.5 million copies sold.\n+++Advantages+++\n◆ Users can view the kanji words as they like, enabling them to study at their own pace.\n◆ By repeating a process of memorization and self-checking, learners can master readings of kanji words and recognition of basic kanji.\n◆ Audio recordings have been newly added for each kanji word.\n◆ Kanji words already mastered are progressively removed from the study set, so users can concentrate on just the kanji that challenge them, making for a more efficient approach to learning.\n+++Study methods and functions+++\nThis app has three main modes: Study, Check, and List.\n“Study” allows users to view the kanji words, their readings, and the target kanji for each word over and over, so they can take their time learning.\n・Audio recordings of natural pronunciations by native speakers are provided for all kanji words.\n・Basic information on the target kanji is provided with fun illustrations and mnemonic hints, as well as animations of their stroke order.\n(The illustrations and hints are taken from the very popular learning resource “Kanji Look and Learn.”)\n・Users can bookmark the kanji words they like. The bookmarked words are compiled in the Bookmark list in "List."\n“Check” helps learners to track their mastery.\n・Users check their understanding of the kanji words studied and sort them into those mastered and those not yet retained.\n・The kanji words already mastered are taken out of the study set, leaving behind just those that still need to be worked on.\n“List” displays various lists of all the words and kanji covered by the app so that users can see their progress and review them.\n・In the lists arranged in lesson order, a-i-u-e-o order, or alphabetical order, checkmarks are automatically placed next to words that have been mastered.\n・Kanji information on the cards can be displayed from the entries in the On/Kun list.\n・Users can search kanji words from their target kanji in the Serial # list.\n・The words bookmarked in the Study mode are also listed in the Bookmark list.\n・The Study view of kanji words or the target kanji can be displayed from the list entries, enabling quick review.\n○This app is based on the kanji list from the third edition of GENKI.\n○Ads: The app does not display any ads that might interfere with learning.</t>
  </si>
  <si>
    <t>com.initialcoms.ridi</t>
  </si>
  <si>
    <t>https://play.google.com/store/apps/details?id=com.initialcoms.ridi&amp;hl=en&amp;gl=us</t>
  </si>
  <si>
    <t>리디 - 웹툰, 웹소설, 전자책 모두 여기에!</t>
  </si>
  <si>
    <t> Webtoons and web novels that will suit your tastes\n- Wait for popular webtoons and web novels for free!\n- The most popular works at a glance with real-time rankings!\n- Register your favorite works as favorites and read them comfortably.\n▪ Korea’s largest e-book service\n- The latest popular works, business economics, self-help books, as well as comics and magazines!\n- We suggest books that perfectly suit your tastes through data-based recommendations.\n- If you are worried about purchasing, you can also rent it.\n▪ Enjoy Ridi Select for 4,900 won per month\n- Unlimited everything from bestsellers to the latest works!\n▪ The best viewer that is easy to read and listen to\n- You can choose the brightness, font size and font, and even the book background color.\n- Immerse yourself in the story with the listening function (TTS).\n- Share good sentences and images that are difficult to keep to yourself.\n※ Contact us\n- Email: help@ridi.com\n- Customer Center: https://help.ridibooks.com\n- Main number: 1644-0331\n※ Required access permission information\n- Device status and ID (only used for Android versions 6.0 and below): Used to improve usability\n- Address Book (only used under Android version 3.0): Used to send push notifications\n- Storage space: Used to store book files and reading records\n※ Optional access permission information\nYou can use the service even if you do not agree to the access rights.\nFor users under Android 6.0, the OS does not support individual consent for access rights.\n- Files and media (photos/videos/files): Used for adding user fonts, e-book files, sharing images, etc.\n- Phone (outgoing call route switching): Used to automatically resume listening (TTS) function after the call ends.\n- Notifications (Android version 13.0 or higher only): Used to notify events, benefits, work download completion, etc.</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</si>
  <si>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"view network connections",
    "type": "Other"
  },
  {
    "permission": "full network access",
    "type": "Other"
  },
  {
    "permission": "run at startup",
    "type": "Other"
  },
  {
    "permission": "prevent device from sleeping",
    "type": "Other"
  },
  {
    "permission": "install shortcuts",
    "type": "Other"
  }
]</t>
  </si>
  <si>
    <t>{
  "sharedData": [
    {
      "data": "Device or other IDs",
      "optional": false,
      "purpose": "Analytics, Advertising or marketing",
      "type": "Device or other IDs"
    },
    {
      "data": "App interactions",
      "optional": false,
      "purpose": "Analytics, Advertising or marketing",
      "type": "App activity"
    },
    {
      "data": "In-app search history",
      "optional": false,
      "purpose": "Analytics, Advertising or marketing",
      "type": "App activity"
    },
    {
      "data": "Email address",
      "optional": false,
      "purpose": "Analytics, Advertising or marketing",
      "type": "Personal info"
    },
    {
      "data": "User IDs",
      "optional": false,
      "purpose": "Analytics, Advertising or marketing",
      "type": "Personal info"
    }
  ],
  "collectedData": [
    {
      "data": "Device or other IDs",
      "optional": false,
      "purpose": "Analytics, Advertising or marketing",
      "type": "Device or other IDs"
    },
    {
      "data": "Crash logs",
      "optional": false,
      "purpose": "Analytics",
      "type": "App info and performance"
    },
    {
      "data": "Diagnostics",
      "optional": false,
      "purpose": "Analytics",
      "type": "App info and performance"
    },
    {
      "data": "App interactions",
      "optional": false,
      "purpose": "Analytics, Advertising or marketing",
      "type": "App activity"
    },
    {
      "data": "In-app search history",
      "optional": false,
      "purpose": "Analytics, Advertising or marketing",
      "type": "App activity"
    },
    {
      "data": "Email address",
      "optional": false,
      "purpose": "Analytics, Advertising or marketing",
      "type": "Personal info"
    },
    {
      "data": "User IDs",
      "optional": false,
      "purpose": "Analytics, Advertising or marketing",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"https://policy.ridi.com/legal/privacy"
}</t>
  </si>
  <si>
    <t>https://policy.ridi.com/legal/privacy</t>
  </si>
  <si>
    <t>https://play.google.com/store/apps/details?id=com.learnlanguage.languagelearning.app2022&amp;hl=en&amp;gl=us</t>
  </si>
  <si>
    <t>[
  {
    "permission": "read phone status and identity",
    "type": "Phone"
  },
  {
    "permission": "read the contents of your USB storage",
    "type": "Photos/Media/Files"
  },
  {
    "permission": "read the contents of your USB storage",
    "type": "Storage"
  },
  {
    "permission": "take pictures and videos",
    "type": "Camera"
  },
  {
    "permission": "record audio",
    "type": "Microphone"
  },
  {
    "permission": "read phone status and identity",
    "type": "Device ID &amp; call information"
  },
  {
    "permission": "view network connections",
    "type": "Other"
  },
  {
    "permission": "disable your screen lock",
    "type": "Other"
  },
  {
    "permission": "full network access",
    "type": "Other"
  },
  {
    "permission": "run at startup",
    "type": "Other"
  },
  {
    "permission": "draw over other apps",
    "type": "Other"
  },
  {
    "permission": "control vibration",
    "type": "Other"
  },
  {
    "permission": "prevent device from sleeping",
    "type": "Other"
  }
]</t>
  </si>
  <si>
    <t>{
  "sharedData": [
    {
      "data": "App interactions",
      "optional": false,
      "purpose": "Analytics",
      "type": "App activity"
    },
    {
      "data": "Crash logs",
      "optional": false,
      "purpose": "Analytics",
      "type": "App info and performance"
    },
    {
      "data": "Device or other IDs",
      "optional": false,
      "purpose": "Analytics, Advertising or marketing",
      "type": "Device or other IDs"
    }
  ],
  "collectedData": [
    {
      "data": "Purchase history",
      "optional": false,
      "purpose": "App functionality, Analytics",
      "type": "Financial info"
    },
    {
      "data": "App interactions",
      "optional": false,
      "purpose": "Analytics",
      "type": "App activity"
    },
    {
      "data": "Crash logs",
      "optional": false,
      "purpose": "Analytics",
      "type": "App info and performance"
    },
    {
      "data": "Device or other IDs",
      "optional": false,
      "purpose": "Analytics, Advertising or marketing",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"https://www.oceanfloatmobile.com/privacy-policy/"
}</t>
  </si>
  <si>
    <t>https://www.oceanfloatmobile.com/privacy-policy/</t>
  </si>
  <si>
    <t>com.playhome</t>
  </si>
  <si>
    <t>https://play.google.com/store/apps/details?id=com.playhome&amp;hl=en&amp;gl=us</t>
  </si>
  <si>
    <t>My PlayHome</t>
  </si>
  <si>
    <t>▶▶▶ OVER 10 MILLION MY PLAYHOME APP DOWNLOADS!!! JOIN THE FUN!\n\n★★★ Featured in THE NEW YORK TIMES: Apps to Keep Children Happy \n★ TOP 10 BEST KIDS APPS OF THE YEAR - Best Kids Apps \n★ READERS' CHOICE AWARD THE YEAR - Best Kids Apps\n★ READERS' TOP 10 THE YEAR - Smart Apps For Kids\n★ Editor's Choice Award! - Children's Technology Review \n★ Editor's Choice + Readers' Choice - Best Apps For Kids\n\n-------------------------------------------------\nMy PlayHome is a doll house for the iGeneration. \nImagine a doll house where your child can use everything, even the closets, TV and shower. Where you can fry an egg and feed the family pizza. Where you can pour drinks, blow bubbles and turn out the lights. \nImagine a doll house where the pieces are impossible to lose and never break. A doll house which grows over time and where new accessories and rooms are given to you for free. \nImagine if it was designed so that even a 2 year old could use it, yet detailed enough to entertain an 8 year old. \nImagine a doll house that could excite and captivate your children for hours for less than the price of a cup of coffee.... \n-------------------------------------------------\nMy PlayHome is the original and best dolls house app. Massively interactive, your kids can explore and use everything in the house. The characters eat, sleep, shower, brush their teeth and more. Want the room to be darker? Close the curtains! Fancy a change in music? Pop a different CD into the stereo! \nNo other doll house app comes close in interactivity, detail, ease of use and just plain fun! \n-------------------------------------------------\n★ NO ADVERTISEMENTS! \n★ NO IN-APP PURCHASES! \n-------------------------------------------------\nShimon Young is a member of Moms with Apps, a collaborative group of family-friendly developers seeking to promote quality apps for kids and families. \nAges: 1-3, 4-7 \n-------------------------------------------------\nMy Play Home on the web\nhttp://www.myplayhomeapp.com/ \nhttp://www.facebook.com/playhome \nhttp://twitter.com/myplayhomeapp\n-----------------------------------------------\nRemember! It's My PlayHome - not My Play Home or My Play House!</t>
  </si>
  <si>
    <t>[{"name":"Simulation","id":"GAME_SIMULATION"},{"name":"Life","id":null},{"name":"Casual","id":"GAME_CASUAL"},{"name":"Single player","id":null},{"name":"Stylized","id":null},{"name":"Handicraft","id":null},{"name":"Offline","id":null}]</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</si>
  <si>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"http://www.myplayhomeapp.com/privacy.html"
}</t>
  </si>
  <si>
    <t>http://www.myplayhomeapp.com/privacy.html</t>
  </si>
  <si>
    <t>org.pbskids.wildkrattsrunner</t>
  </si>
  <si>
    <t>https://play.google.com/store/apps/details?id=org.pbskids.wildkrattsrunner&amp;hl=en&amp;gl=us</t>
  </si>
  <si>
    <t>Wild Kratts Rescue Run</t>
  </si>
  <si>
    <t>Learn and play with endless running fun! Help the Wild Kratts rescue animals in their natural habitats. Play as Chris, Martin, or Aviva to activate their creature suits to avoid obstacles, beat villains, and save the day. Run, jump, fly and swim through the rainforest, desert and the snow in 24 action-packed levels. Kids will learn about animals and save creatures in this ad-free arcade-style endless runner.\nYour grade school kids aged 5-8 years old will learn about different animals as they complete each game. Beat levels and unlock animal facts from your Creaturepedia! Choose different Creature Power suits, each with their own abilities, and use problem solving skills to rescue wildlife animals.\nAdjust the running speed and gameplay to fit your child and replay levels to continue learning more about animals and their environments. Make distance learning fun for grade school children ages 5-8 years old.\nJOIN THE WILD KRATTS\n• Children aged 5-8 years old can go on wildlife adventures with the Wild Kratts.\n• Play as Chris, Martin, or Aviva who each have their own unique Creature Power Suits.\n• Activate awesome Creature Powers to rescue animals and avoid obstacles.\n• Go on a wildlife adventure and visit three unique areas – the South American Rainforest, Australian Outback, and snowy North American forest.\n• Beat villains such as Gaston Gourmand, Donita Donata, and Zach Varmitech to ensure the safety of animals everywhere.\nFUN AND EDUCATIONAL\n• Use problem-solving to unlock 42 Creaturepedia entries full of fun animal facts that keep kids engaged and learning.\n• Explore and learn about animals like the bald eagle, hawksbill sea turtle, kangaroo and many more!\n• Use your Creaturepedia to listen and learn about different animals.\n• Learn more about environmental science as you explore creature habitats.\nSIDE-SCROLLING ENDLESS RUNNER GAME FOR KIDS\n• Earn stars for completing each level, collecting pawprints and rescuing animals\n• Adjustable runner speed to ensure appropriate difficulty for all age groups.\n• Kids can use their arcade skills to replay levels faster.\nIt’s your turn to go to the creature rescue! Download and start saving animals today!\nWild Kratts Rescue Run is based on the PBS KIDS series WILD KRATTS, produced by the Kratt Brothers Company and 9 Story Media Group, and designed to extend the series’ science curriculum.\nFor more learning adventures with WILD KRATTS, visit pbskids.org/wildkratts. For more apps from PBS KIDS, visit http://pbskids.org/apps.\nAbout PBS KIDS\nWild Kratts Rescue Run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programs.\nPrivacy\nAcross all media platforms, PBS KIDS is committed to creating a safe and secure environment for children and families and being transparent about what information is collected from users. To learn more about PBS KIDS’ privacy policy, visit pbskids.org/privacy.</t>
  </si>
  <si>
    <t>[
  {
    "permission": "view Wi-Fi connections",
    "type": "Wi-Fi connection information"
  },
  {
    "permission": "view network connections",
    "type": "Other"
  },
  {
    "permission": "allow Wi-Fi Multicast reception",
    "type": "Other"
  },
  {
    "permission": "full network access",
    "type": "Other"
  }
]</t>
  </si>
  <si>
    <t>org.pbskids.dtigerexploreneighborhood</t>
  </si>
  <si>
    <t>https://play.google.com/store/apps/details?id=org.pbskids.dtigerexploreneighborhood&amp;hl=en&amp;gl=us</t>
  </si>
  <si>
    <t>Explore Daniel's Neighborhood</t>
  </si>
  <si>
    <t>**Parents' Choice - Gold Award**\nEncourage open-ended, imaginative play with Explore Daniel Tiger’s Neighborhood, a fun and creative game for young kids! Use imagination and play pretend with Daniel Tiger, his friends, and family!\nThis learning app encourages children to visit the grocery store, doctor’s office, bakery, school, and more with Daniel Tiger. Your toddlers can learn about Daniel Tiger’s neighborhood, make friends, and interact with his world.\nThe Explore Daniel Tiger’s Neighborhood app is like playing in a digital dollhouse. You can turn the lights on and off, give Daniel and his family food to eat, open and close doors and much more!\nPlay pretend, learn, and explore with Daniel Tiger today!\nEXPLORE\n• School – Go to school and Teacher Harriet's classroom to play dress up, paint, and eat snacks with friends.\n• Doctor’s Office – Play pretend with Dr. Anna’s tools and be the patient or the doctor!\n• Grocery Store – Help the Daniel Tiger and his family shop and bag their groceries.\n• Music Shop – Play and learn about different instruments in Music Man Stan’s Music Shop.\n• Bakery – Decorate a cake and collect yummy treats in Baker Aker’s Bakery.\n• Enchanted Garden – Explore nature, have a picnic, and play in the Neighborhood of Make Believe Garden.\n• Play mini games in each location for even more fun and learning!\nPLAY PRETEND\n• Toddlers can play pretend to understand and explore the world around them.\n• Create stories about everyday experiences, situations, and feelings with Daniel Tiger.\n• Play pretend with your toddlers and as a family while you have a beautiful day with Daniel Tiger.\nSEASONAL PLAY\n• Seasons and weather mimic the real world and change.\n• Play and learn no matter the weather, and enjoy exploring Daniel Tiger’s neighborhood in summer, winter, fall, and spring.\nLITTLE LIFE LESSONS\n• Learn about good decisions when visiting Daniel Tiger’s neighborhood.\n• Help Daniel and his family shop for healthy fruits and vegetables.\n• Learn about bathroom routines, like flushing the toilet and washing hands.\n• Visit the doctor’s office and learn from Dr. Anna while Daniel gets a checkup.\n• Be a part of Daniel Tiger’s community when you make friends.\nPlay along with your child and have a beautiful day together in Daniel Tiger’s Neighborhood! Download today to start playing and learning!\nExplore Daniel Tiger’s Neighborhood is based on the hit PBS KIDS series “Daniel Tiger’s Neighborhood,” produced by Fred Rogers Productions. Designed for kids ages 2-5, this app extends the series’ social-emotional curriculum by encouraging open-ended, pretend play. In the words of Fred Rogers, “Play is really the work of childhood.”\nFor more fun with Daniel Tiger, visit pbskids.org/daniel\nABOUT PBS KIDS\nExplore Daniel Tiger’s Neighborhood is part of PBS KIDS’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programs.\nPrivacy\nAcross all media platforms, PBS KIDS is committed to creating a safe and secure environment for children and families and being transparent about what information is collected from users. To learn more about PBS KIDS’ privacy policy, visit https://pbskids.org/privacy.</t>
  </si>
  <si>
    <t>[{"name":"Simulation","id":"GAME_SIMULATION"},{"name":"Life","id":null},{"name":"Casual","id":"GAME_CASUAL"},{"name":"Stylized","id":null},{"name":"Cartoon","id":null},{"name":"Offline","id":null}]</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</si>
  <si>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"https://pbskids.org/privacy/"
}</t>
  </si>
  <si>
    <t>com.ambientdesign.artrage.vitae.playstore</t>
  </si>
  <si>
    <t>https://play.google.com/store/apps/details?id=com.ambientdesign.artrage.vitae.playstore&amp;hl=en&amp;gl=us</t>
  </si>
  <si>
    <t>ArtRage Vitae Mobile Painting</t>
  </si>
  <si>
    <t>&lt;h1&gt;ArtRage Vitae is our Premium Natural Painting application for mobile devices.&lt;/h1&gt;\n• Real color blending for natural paint mixing\n• New Cloner tool\n• Professional tool options\n• More layer options for exporting and merging, and layer effects\n• Tool size up to 500%\n• Maximum canvas size on all devices now increased to 4096px x 4096px\n• And much more\nTry out realistic painting and drawing in an app filled with tools that work just like the real thing! Mix oil paints on textured canvas, draw with pencils or pastels on realistic paper, or blend watercolors to create delicate gradients. Unlock your creativity with an easy to use art app that’s great for everyone from kids to professionals.\nYou also get powerful digital utilities like Layers and Blend Modes, Tracing and Reference Images to act as guides while painting, and Tool Presets for storing all your favorite settings. All this also comes with support for the Android sharing systems so you can show off your art to your friends.\nJoin the ArtRage community:\nForums: forums.artrage.com \n\n&lt;h2&gt;Features:&lt;/h2&gt;\n• Easy to use, intuitive interface.\n• Paint looks and reacts like real-world paint.\n• All the natural and digital tools you need to create amazing art\n• Share your art with your friends, or finish with the desktop ArtRage\n&lt;h3&gt;Tools:&lt;/h3&gt;\n \n• 16 tools with countless variations via Presets and Settings.\n• &lt;i&gt;Natural Painting Tools:&lt;/i&gt; Oil Brush, Watercolor, Palette Knife, Paint roller, Paint tube.\n• &lt;i&gt;Sketching &amp; Drawing Tools:&lt;/i&gt; Airbrush, Ink Pen, Felt Pen, Pencil, Wax / Chalk Pastel, Eraser.\n• &lt;i&gt;Utility Tools:&lt;/i&gt; Flood Fill, Color Sampler.\n• &lt;i&gt;Special Effect Tools:&lt;/i&gt; Cloner, Glitter Tube, Gloop Pen.\n• Tool settings reflect natural properties like paint thickness or pencil softness.\n• Tools can apply texture and blend under the digital brush.\n• Store your own favorite settings as custom Presets.\n• Canvas texture can be adjusted to create coarse surfaces, smooth papers, and more.\n• Real color blending option.\n• Layer Effects let you add highlights, shadows, and 3D effects to individual layers.\n&lt;h3&gt;Utilities:&lt;/h3&gt;\n• Store Preset combinations of tool settings for your favorite tools.\n• Import images to use for Tracing or References.\n• Add transparent Layers to your painting with opacity control.\n• Supports industry standard Layer Blend Modes.\n• Unlimited Undo / Redo. \n \n&lt;h3&gt;Interface:&lt;/h3&gt;\n \n• Designed to be easy to understand and natural to use, like real art tools.\n• Maximizes creative space without hiding critical functions by getting out of the way as you paint.\n• Multi-Touch canvas manipulation.\n• Supports keyboard shortcuts.\n• Supports stylus only mode.\n&lt;h3&gt;Files &amp; Scripts:&lt;/h3&gt;\n• Manage paintings in the ArtRage Vitae™ Gallery.\n• Export and share as JPG or PNG via Android's sharing system\n• Compatible with desktop versions of ArtRage™.\n• Record scripts of your paintings to play back in a desktop version.\n&lt;h3&gt;Technical Info:&lt;/h3&gt;\n \nIncludes a built in manual. Free product support available via our Forums or by email to our support team. Please contact us if you encounter any issues.\nSupport: https://www.artrage.com/support\n \n&lt;i&gt;Permissions&lt;/i&gt;\n \nArtRage Vitae™ for Android requires access to storage on your device in order to open and save files. Camera and Media access may be required to import photos and other resources. It requires network and license connections for Play Store licensing.\n \nPlease Note: ArtRage Vitae™ can be used offline. If you are having license problems please contact us via our support form: https://www.artrage.com/get-support</t>
  </si>
  <si>
    <t>[{"name":"Art &amp; Design","id":"ART_AND_DESIGN"}]</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</si>
  <si>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network connections",
    "type": "Other"
  },
  {
    "permission": "full network access",
    "type": "Other"
  },
  {
    "permission": "prevent device from sleeping",
    "type": "Other"
  },
  {
    "permission": "Google Play license check",
    "type": "Other"
  }
]</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</si>
  <si>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"https://www.artrage.com/privacy/"
}</t>
  </si>
  <si>
    <t>https://www.artrage.com/privacy/</t>
  </si>
  <si>
    <t>jp.ne.ibis.ibispaintx.app</t>
  </si>
  <si>
    <t>https://play.google.com/store/apps/details?id=jp.ne.ibis.ibispaintx.app&amp;hl=en&amp;gl=us</t>
  </si>
  <si>
    <t>ibis Paint X</t>
  </si>
  <si>
    <t>ibis Paint X is a popular and versatile drawing app downloaded more than 400 million times in total as a series, which provides over 47000 brushes, over 21000 materials, over 2100 fonts, 84 filters, 46 screentones, 27 blending modes, recording drawing processes, stroke stabilization feature, various ruler features such as radial line rulers or symmetry rulers, and clipping mask features.\n*YouTube channel\nMany tutorial videos on ibis Paint are uploaded to our YouTube channel.\nSubscribe it!\nhttps://youtube.com/ibisPaint\n*Concept/Features\n- A Highly functional and professional features surpassing that of desktop drawing apps.\n- Smooth and comfortable drawing experience realized by OpenGL technology.\n- Recording your drawing process as a video.\n- SNS feature where you can learn drawing techniques from other users' drawing process videos.\n*Features\nibis Paint has high functionality as a drawing app along with features of sharing drawing processes with other users.\n[Brush Features]\n- Smooth drawing at up to 60 fps.\n- Over 47000 kinds of brushes including dip pens, felt tip pens, digital pens, air brushes, fan brushes, flat brushes, pencils, oil brushes, charcoal brushes, crayons and stamps.\n[Layer Features]\n- You can add layers as many as you need with no limit.\n- Layer parameters that can be set to each layers individually such as layer opacity, alpha blending, adding, subtracting, and multiplying.\n- A handy clipping feature for clipping images, etc.\n- Various layer commands such as layer duplication, import from the photo library, horizontal inversion, vertical inversion, layer rotation, layer moving, and zooming in/out.\n- A feature for setting layer names to distinguish different layers.\n*About ibis Paint purchase plan\nThe following purchase plans are available for ibis Paint:\n- ibis Paint X (free version)\n- ibis Paint (paid version)\n- Remove Ads Add-on\n- Prime Membership (Monthly plan / Yearly plan)\nThere is no difference in features other than the presence or absence of advertisements for the paid version and the free version.\nIf you purchase the Remove Ads Add-on, the ads will not be displayed and there will be no difference from the paid version of ibis Paint.\nIn order to use more advanced functions, the following Prime Membership (Monthly plan / Yearly plan) contracts are required.\n[Prime Membership]\nA prime member can use the prime features. Only for the initial time you can use the 7 days or the 30 days free trial. If you become a Prime Membership, you can use the following features and services.\n- 20GB of Cloud Storage capacity\n- No advertisements\n- Hiding Watermarks on the Video\n- Unlimited use of Vector tool(*1)\n- Moving and scaling on Vector Layers\n- Prime Filters\n- Prime Adjustment Layer\n- Reordering artworks in My Gallery\n- Customizing background color of Canvas screen\n- Creating Animation works of any size\n- Prime materials\n- Prime fonts\n- Prime Canvas papers\n(*1) You can try it for free for up to 1 hour per day.\n* After you become a Prime Membership with a free trial, renewal fee will be charged automatically unless you cancel your Prime Membership at least 24 hours before the end of the free trial period.\n* We will add premium features in future, please look out for them.\n*On Data Collection\n- Only when you are using or going to use SonarPen, the app collects audio signal from microphone. The collected data is only used for communication with SonarPen, and is never saved nor sent to anywhere.\n*Questions and support\nQuestions and bug reports in reviews will not be responded to, so please contact ibis Paint support.\nhttps://ssl.ibis.ne.jp/en/support/Entry?svid=25\n*ibisPaint's terms of service\nhttps://ibispaint.com/agreement.jsp</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</si>
  <si>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"full network access",
    "type": "Other"
  },
  {
    "permission": "control vibration",
    "type": "Other"
  },
  {
    "permission": "prevent device from sleeping",
    "type": "Other"
  }
]</t>
  </si>
  <si>
    <t>{
  "sharedData": [
    {
      "data": "Purchase history",
      "optional": false,
      "purpose": "Analytics, Advertising or marketing, Fraud prevention, security, and compliance, Personalization",
      "type": "Financial info"
    },
    {
      "data": "Other info",
      "optional": false,
      "purpose": "Analytics, Advertising or marketing, Fraud prevention, security, and compliance",
      "type": "Personal info"
    },
    {
      "data": "App interactions",
      "optional": false,
      "purpose": "Analytics, Advertising or marketing, Fraud prevention, security, and compliance",
      "type": "App activity"
    },
    {
      "data": "Other actions",
      "optional": false,
      "purpose": "Analytics, Advertising or marketing, Fraud prevention, security, and compliance",
      "type": "App activity"
    },
    {
      "data": "Device or other IDs",
      "optional": false,
      "purpose": "App functionality, Analytics, Advertising or marketing, Fraud prevention, security, and compliance, Personalization, Account management",
      "type": "Device or other IDs"
    },
    {
      "data": "Approximate location",
      "optional": false,
      "purpose": "App functionality, Analytics, Advertising or marketing, Fraud prevention, security, and compliance",
      "type": "Location"
    },
    {
      "data": "Crash logs",
      "optional": false,
      "purpose": "App functionality, Analytics, Advertising or marketing, Fraud prevention, security, and compliance",
      "type": "App info and performance"
    },
    {
      "data": "Diagnostics",
      "optional": false,
      "purpose": "App functionality, Analytics, Advertising or marketing, Fraud prevention, security, and compliance",
      "type": "App info and performance"
    },
    {
      "data": "Other app performance data",
      "optional": false,
      "purpose": "Advertising or marketing",
      "type": "App info and performance"
    }
  ],
  "collectedData": [
    {
      "data": "Purchase history",
      "optional": false,
      "purpose": "Analytics, Advertising or marketing, Fraud prevention, security, and compliance, Personalization",
      "type": "Financial info"
    },
    {
      "data": "User IDs",
      "optional": true,
      "purpose": "App functionality, Developer communications, Fraud prevention, security, and compliance, Account management",
      "type": "Personal info"
    },
    {
      "data": "Other info",
      "optional": false,
      "purpose": "Analytics, Advertising or marketing, Fraud prevention, security, and compliance",
      "type": "Personal info"
    },
    {
      "data": "Other in-app messages",
      "optional": true,
      "purpose": "App functionality, Fraud prevention, security, and compliance",
      "type": "Messages"
    },
    {
      "data": "App interactions",
      "optional": false,
      "purpose": "Analytics, Advertising or marketing, Fraud prevention, security, and compliance",
      "type": "App activity"
    },
    {
      "data": "Other user-generated content",
      "optional": true,
      "purpose": "App functionality, Fraud prevention, security, and compliance",
      "type": "App activity"
    },
    {
      "data": "Other actions",
      "optional": false,
      "purpose": "Analytics, Advertising or marketing, Fraud prevention, security, and compliance",
      "type": "App activity"
    },
    {
      "data": "Device or other IDs",
      "optional": false,
      "purpose": "App functionality, Analytics, Advertising or marketing, Fraud prevention, security, and compliance, Personalization, Account management",
      "type": "Device or other IDs"
    },
    {
      "data": "Approximate location",
      "optional": false,
      "purpose": "App functionality, Analytics, Advertising or marketing, Fraud prevention, security, and compliance",
      "type": "Location"
    },
    {
      "data": "Crash logs",
      "optional": false,
      "purpose": "App functionality, Analytics, Advertising or marketing, Fraud prevention, security, and compliance",
      "type": "App info and performance"
    },
    {
      "data": "Diagnostics",
      "optional": false,
      "purpose": "App functionality, Analytics, Advertising or marketing, Fraud prevention, security, and compliance",
      "type": "App info and performance"
    },
    {
      "data": "Other app performance data",
      "optional": false,
      "purpose": "App functionality, Analytics, Advertising or marketing, Fraud prevention, security, and compliance",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"https://ibispaint.com/privacy.jsp#policy"
}</t>
  </si>
  <si>
    <t>https://ibispaint.com/privacy.jsp#policy</t>
  </si>
  <si>
    <t>com.ardrawing.drawingsketch.easydraw.trace</t>
  </si>
  <si>
    <t>https://play.google.com/store/apps/details?id=com.ardrawing.drawingsketch.easydraw.trace&amp;hl=en&amp;gl=us</t>
  </si>
  <si>
    <t>AR Drawing: Sketch, Art, Trace</t>
  </si>
  <si>
    <t>AR Drawing: Sketch, Art, Trace combines the power of augmented reality (AR) technology with intuitive drawing tools to revolutionize your artistic experience. Whether you're a seasoned artist or just starting on your creative journey, this app is designed to inspire and enhance your skills.\n🎨 Unleash Your Creativity:\nTransform your phone into a canvas with AR Drawing: Sketch, Art, Trace. Dive into a world where your imagination knows no limits, and every surface becomes a potential masterpiece waiting to happen.\n🖼️ Abundant Templates &amp; Tracing Options:\nExplore a vast collection of templates ranging from Animals, Nature, Car, Plane, People, Anime, and more. Use these templates to kickstart your creativity or trace them onto your canvas for a guided drawing experience. With over 200+ templates, there's something for every style and preference.\n🔦 Enhanced Drawing Experience:\nIlluminate your workspace with the built-in flashlight feature, ensuring that you capture every detail and create precise strokes even in low-light environments. This enhanced visibility feature lets you focus on your art without limitations.\n✨ Key Features:\nEffortlessly draw and trace using AR technology\nExtensive collection of 200+ tracing templates\nBuilt-in flashlight for enhanced visibility\nIntuitive interface suitable for beginners and experienced artists alike\nReady to embark on a journey where your phone becomes a powerful tool for creativity? Download AR Drawing: Sketch, Art, Trace now and elevate your artistic skills while enjoying a seamless and enjoyable drawing experience. Don't forget to share your feedback and creations with us – your inspiration fuels our innovation!</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</si>
  <si>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"control flashlight",
    "type": "Other"
  },
  {
    "permission": "full network access",
    "type": "Other"
  },
  {
    "permission": "prevent device from sleeping",
    "type": "Other"
  }
]</t>
  </si>
  <si>
    <t>{
  "sharedData": [
    {
      "data": "Device or other IDs",
      "optional": false,
      "purpose": "Analytics",
      "type": "Device or other IDs"
    },
    {
      "data": "Crash logs",
      "optional": false,
      "purpose": "Analytics",
      "type": "App info and performance"
    }
  ],
  "collectedData": [
    {
      "data": "Device or other IDs",
      "optional": false,
      "purpose": "Analytics",
      "type": "Device or other IDs"
    },
    {
      "data": "Crash logs",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"https://docs.google.com/document/d/1y-fkFekscs_BlTS2z0Ib4gN2NK97PMXDRAXN5yXmHeU/edit?usp=sharing"
}</t>
  </si>
  <si>
    <t>https://docs.google.com/document/d/1y-fkFekscs_BlTS2z0Ib4gN2NK97PMXDRAXN5yXmHeU/edit?usp=sharing</t>
  </si>
  <si>
    <t>com.adsk.sketchbook</t>
  </si>
  <si>
    <t>https://play.google.com/store/apps/details?id=com.adsk.sketchbook&amp;hl=en&amp;gl=us</t>
  </si>
  <si>
    <t>Sketchbook</t>
  </si>
  <si>
    <t>From quick sketches to fully finished artwork, Sketchbook goes where your creativity takes you.\n \nSketchbook is an award-winning sketching, painting, and drawing app for anyone who loves to draw. Artists and illustrators love Sketchbook for its professional-grade feature set and highly customizable tools. Everyone loves Sketchbook for its elegant interface and natural drawing experience, free of distractions so you can focus on capturing and expressing your ideas.\n•	A full complement of brush types: pencils markers, airbrushes, smear and more that look and feel just like their physical counterparts\n•	Brushes are highly customizable so you can create just the look you want\n•	Guides, rulers and stroke tools support precision when you need it\n•	Layers with a full complement of blend modes deliver the flexibility to build up and explore drawings and color\n•	Purpose-built for sketching, the interface is clean and unobtrusive so you can focus on drawing</t>
  </si>
  <si>
    <t>[
  {
    "permission": "access USB storage filesystem",
    "type": "Photos/Media/Files"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network connections",
    "type": "Other"
  },
  {
    "permission": "full network access",
    "type": "Other"
  }
]</t>
  </si>
  <si>
    <t>{
  "sharedData": [],
  "collectedData": [],
  "securityPractices": [],
  "privacyPolicyUrl": "https://www.sketchbook.com/privacy"
}</t>
  </si>
  <si>
    <t>https://www.sketchbook.com/privacy</t>
  </si>
  <si>
    <t>com.beauty.glittercoloringdodo</t>
  </si>
  <si>
    <t>https://play.google.com/store/apps/details?id=com.beauty.glittercoloringdodo&amp;hl=en&amp;gl=us</t>
  </si>
  <si>
    <t>Glitter Beauty Coloring Pages</t>
  </si>
  <si>
    <t>Unleash your inner artist with Glitter Makeup Set Coloring Pages, the ultimate coloring and drawing game designed for kids, teenagers, and women of all ages. Dive into a world of creativity and imagination, where you can express your artistic flair by adding a touch of sparkle to your favorite beauty-themed coloring pages.\n🌟 Features 🌟\nFeatures of Drawing Games for Kids:\n• Glitter Beauty Coloring presents you with an impressive collection of 100 kids coloring pages designed to cater to your artistic aspirations.\n• Drawing games for kids is an excellent tool for relaxation and developing creative skills for everyone.\n• With a user-friendly interface, it is easy to use and suitable for all age groups.\n• Regardless of the type or resolution of your device, Glitter Beauty Coloring fits all smartphones and tablets like gloves. You won’t have to worry about any compatibility issues!\n• Exquisite, every single kids coloring page in drawing games for kids is available to you for free!\n👑 Variety of Coloring Pages:\nExplore a wide array of coloring pages that cater to your every mood and interest. From makeup tools and accessories to enchanting unicorns, elegant princesses, famous girls, cute handbags, high fashion, whimsical fairies, and more, there's a coloring page to suit every taste.\n🖌️ Abundant Painting Tools:\nGet ready to paint your world with an impressive selection of painting tools. Use pencils, brushes, buckets, and vibrant patterns to bring your creations to life. And don't forget the glitter! Add a sprinkle of glamour to your artwork, and watch it shine.\n🎨 Diverse Game Modes:\nGlitter Beauty Coloring Pages For Girls offers an array of exciting game modes, ensuring you'll never get bored. Paint by numbers for precision, freehand drawing for full creative control, glow draw for a magical touch, memory games to challenge your brain, and fireworks to light up your imagination.\n🎮 Additional Games For Kids 🎮\n✏️ Paint by Number: Immerse yourself in the world of precision and numbers with our Paint by Number game mode. Follow the numbered guide to complete intricate artworks.\n🎨 Drawing: Unleash your inner artist in the Drawing mode. Use your favorite colors, brushes, and tools to draw whatever your heart desires.\n💡 Glow Draw: Enter a world of enchantment with Glow Draw, where your creations come to life in the dark with neon colors and special brushes.\n🐻 Memory Game: Challenge your memory with the Memory Game. Match colorful pairs and test your memory in a delightful and engaging way.\n💥 Fireworks: Light up the skies with our Fireworks game mode. Design your own dazzling firework displays and celebrate your artistic achievements.\n💖 Endless Creativity:\nLet your imagination run wild as you combine colors, apply glitter, and adorn your creations with stickers. Customize each page to reflect your unique style and personality. You're in charge of your masterpiece.\n👗 Suitable for All Ages:\nWhether you're a teenager, an older girl, or a woman with a passion for art and beauty, this game has something for everyone. Enjoy hours of relaxation and creativity while indulging in your artistic side.\nUnwind, de-stress, and discover the joy of coloring with Glitter Makeup Set Coloring Pages. It's not just a game; it's a canvas for your imagination. Download now and experience the magic of creating dazzling art that's uniquely yours. Get ready to shine and let your artistic journey begin!\nPrivacy Policy : the well-being of children and families is our top priority.For detailed information on our privacy policy, please visit: \nhttps://funkidstudio.com/privacy-policy/\nSupport email : contact@funkidstudio.com</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</si>
  <si>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"run at startup",
    "type": "Other"
  },
  {
    "permission": "prevent device from sleeping",
    "type": "Other"
  }
]</t>
  </si>
  <si>
    <t>{
  "sharedData": [],
  "collectedData": [
    {
      "data": "Device or other IDs",
      "optional": false,
      "purpose": "Advertising or marketing",
      "type": "Device or other IDs"
    }
  ],
  "securityPractices": [
    {
      "practice": "Data isn’t encrypted",
      "description": "Your data isn’t transferred over a secure connection"
    },
    {
      "practice": "Data can’t be deleted",
      "description": "The developer doesn’t provide a way for you to request that your data be deleted"
    }
  ],
  "privacyPolicyUrl": "https://funkidstudio.com/privacy-policy/"
}</t>
  </si>
  <si>
    <t>https://funkidstudio.com/privacy-policy/</t>
  </si>
  <si>
    <t>com.logomaster.logomaker</t>
  </si>
  <si>
    <t>https://play.google.com/store/apps/details?id=com.logomaster.logomaker&amp;hl=en&amp;gl=us</t>
  </si>
  <si>
    <t>Logo Master - Design &amp; Maker</t>
  </si>
  <si>
    <t>Want to design and make a logo yourself? logo master is definitely your best choice.\nLogo Master has tons of materials that you can use for free.\nIncluding but not limited to:\n~A lot of background image resources;\n~A lot of graphic logo resources;\n~ Lots of shape resources;\nLogo Master has the following features:\n~Change the color of the logo and freely scale the size;\n~You can add multiple logos and set levels;\n~You can change the background to a solid color or a picture;\n~You can modify the shape of the logo;\n~ You can add text and scale the size freely.</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</si>
  <si>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"send sticky broadcast",
    "type": "Other"
  },
  {
    "permission": "full network access",
    "type": "Other"
  },
  {
    "permission": "run at startup",
    "type": "Other"
  }
]</t>
  </si>
  <si>
    <t>{
  "sharedData": [],
  "collectedData": [
    {
      "data": "Device or other IDs",
      "optional": false,
      "purpose": "Analytics, Advertising or marketing, Fraud prevention, security, and compliance, Personalization",
      "type": "Device or other IDs"
    },
    {
      "data": "Crash logs",
      "optional": false,
      "purpose": "Analytics, Advertising or marketing, Fraud prevention, security, and compliance, Personalization",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"https://sites.google.com/view/logo-master2"
}</t>
  </si>
  <si>
    <t>https://sites.google.com/view/logo-master2</t>
  </si>
  <si>
    <t>com.srpc.MangaArabiaYouth</t>
  </si>
  <si>
    <t>https://play.google.com/store/apps/details?id=com.srpc.MangaArabiaYouth&amp;hl=en&amp;gl=us</t>
  </si>
  <si>
    <t>مانجا للشباب</t>
  </si>
  <si>
    <t>تقدم المجلة مجموعةً من الإنتاجات الإبداعية، منها ابتكار شخصيات تروي قصصاً محلية ذات قيمٍ مجتمعية منبثقة من وحي الواقع العربي، وبعض الشخصيات المنتجة في اليابان، والتي سنقدمها بقالبٍ محلي مبتكر يناسب ثقافتنا وفكرنا.ويوفر تجربة ممتعةً وآمنة، بمحتوى راقٍ ولغةٍ عربيةٍ مبسَّطة.</t>
  </si>
  <si>
    <t>{
  "sharedData":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"https://www.mangaarabia.com/node/416"
}</t>
  </si>
  <si>
    <t>https://www.mangaarabia.com/node/416</t>
  </si>
  <si>
    <t>io.github.utopiacosmica.color_wheel</t>
  </si>
  <si>
    <t>https://play.google.com/store/apps/details?id=io.github.utopiacosmica.color_wheel&amp;hl=en&amp;gl=us</t>
  </si>
  <si>
    <t>Color Wheel</t>
  </si>
  <si>
    <t>Digital, Abstract, Classic - all types of color wheels in one app!\nDigital color wheel - an indispensable tool for a graphic designer.\nAbstract color wheel - specialized color choice for abstract painting.\nClassic color wheel - a classic, versatile version of the color wheel.\nColor combinations - many professional color palettes for digital design and abstract art.\nColor picker - a tool for obtaining colors from the camera.\nImage colors - take colors from the image.\nColor swatches - tool for choosing colors by seasons and mood.\nGrayscale - handy tool for any painter.\nValue checker - checking the painting for the correct balance of value.</t>
  </si>
  <si>
    <t>[
  {
    "permission": "read the contents of your USB storage",
    "type": "Photos/Media/Files"
  },
  {
    "permission": "read the contents of your USB storage",
    "type": "Storage"
  },
  {
    "permission": "take pictures and videos",
    "type": "Camera"
  },
  {
    "permission": "control vibration",
    "type": "Other"
  }
]</t>
  </si>
  <si>
    <t>{
  "sharedData": [],
  "collectedData": [],
  "securityPractices": [],
  "privacyPolicyUrl": "https://utopiacosmica.github.io/color-wheel-android-privacy-policy/"
}</t>
  </si>
  <si>
    <t>https://utopiacosmica.github.io/color-wheel-android-privacy-policy/</t>
  </si>
  <si>
    <t>jp.ne.ibis.ibispaint.app</t>
  </si>
  <si>
    <t>https://play.google.com/store/apps/details?id=jp.ne.ibis.ibispaint.app&amp;hl=en&amp;gl=us</t>
  </si>
  <si>
    <t>ibis Paint</t>
  </si>
  <si>
    <t>ibis Paint is a popular and versatile drawing app downloaded more than 400 million times in total as a series, which provides over 47000 brushes, over 21000 materials, over 2100 fonts, 84 filters, 46 screentones, 27 blending modes, recording drawing processes, stroke stabilization feature, various ruler features such as radial line rulers or symmetry rulers, and clipping mask features.\n*YouTube channel\nMany tutorial videos on ibis Paint are uploaded to our YouTube channel.\nSubscribe it!\nhttps://youtube.com/ibisPaint\n*Concept/Features\n- A Highly functional and professional features surpassing that of desktop drawing apps.\n- Smooth and comfortable drawing experience realized by OpenGL technology.\n- Recording your drawing process as a video.\n- SNS feature where you can learn drawing techniques from other users' drawing process videos.\n*Features\nibis Paint has high functionality as a drawing app along with features of sharing drawing processes with other users.\n[Brush Features]\n- Smooth drawing at up to 60 fps.\n- Over 47000 kinds of brushes including dip pens, felt tip pens, digital pens, air brushes, fan brushes, flat brushes, pencils, oil brushes, charcoal brushes, crayons and stamps.\n[Layer Features]\n- You can add layers as many as you need with no limit.\n- Layer parameters that can be set to each layers individually such as layer opacity, alpha blending, adding, subtracting, and multiplying.\n- A handy clipping feature for clipping images, etc.\n- Various layer commands such as layer duplication, import from the photo library, horizontal inversion, vertical inversion, layer rotation, layer moving, and zooming in/out.\n- A feature for setting layer names to distinguish different layers.\n*About ibis Paint purchase plan\nThe following purchase plans are available for ibis Paint:\n- ibis Paint X (free version)\n- ibis Paint (paid version)\n- Remove Ads Add-on\n- Prime Membership (Monthly plan / Yearly plan)\nThere is no difference in features other than the presence or absence of advertisements for the paid version and the free version.\nIf you purchase the Remove Ads Add-on, the ads will not be displayed and there will be no difference from the paid version of ibis Paint.\nIn order to use more advanced functions, the following Prime Membership (Monthly plan / Yearly plan) contracts are required.\n[Prime Membership]\nA prime member can use the prime features. Only for the initial time you can use the 7 days or the 30 days free trial. If you become a Prime Membership, you can use the following features and services.\n- 20GB of Cloud Storage capacity\n- No advertisements\n- Hiding Watermarks on the Video\n- Unlimited use of Vector tool(*1)\n- Moving and scaling on Vector Layers\n- Prime Filters\n- Prime Adjustment Layer\n- Reordering artworks in My Gallery\n- Customizing background color of Canvas screen\n- Creating Animation works of any size\n- Prime materials\n- Prime fonts\n- Prime Canvas papers\n(*1) You can try it for free for up to 1 hour per day.\n* After you become a Prime Membership with a free trial, renewal fee will be charged automatically unless you cancel your Prime Membership at least 24 hours before the end of the free trial period.\n* We will add premium features in future, please look out for them.\n*On Data Collection\n- Only when you are using or going to use SonarPen, the app collects audio signal from microphone. The collected data is only used for communication with SonarPen, and is never saved nor sent to anywhere.\n*Questions and support\nQuestions and bug reports in reviews will not be responded to, so please contact ibis Paint support.\nhttps://ssl.ibis.ne.jp/en/support/Entry?svid=25\n*ibisPaint's terms of service\nhttps://ibispaint.com/agreement.jsp</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</si>
  <si>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"full network access",
    "type": "Other"
  },
  {
    "permission": "control vibration",
    "type": "Other"
  },
  {
    "permission": "prevent device from sleeping",
    "type": "Other"
  },
  {
    "permission": "Google Play license check",
    "type": "Other"
  }
]</t>
  </si>
  <si>
    <t>{
  "sharedData": [],
  "collectedData": [
    {
      "data": "Crash logs",
      "optional": false,
      "purpose": "Analytics",
      "type": "App info and performance"
    },
    {
      "data": "Diagnostics",
      "optional": false,
      "purpose": "Analytics",
      "type": "App info and performance"
    },
    {
      "data": "Other app performance data",
      "optional": false,
      "purpose": "App functionality, Analytics, Fraud prevention, security, and compliance",
      "type": "App info and performance"
    },
    {
      "data": "Other in-app messages",
      "optional": true,
      "purpose": "App functionality, Fraud prevention, security, and compliance",
      "type": "Messages"
    },
    {
      "data": "Purchase history",
      "optional": false,
      "purpose": "Fraud prevention, security, and compliance",
      "type": "Financial info"
    },
    {
      "data": "Approximate location",
      "optional": false,
      "purpose": "Analytics, Fraud prevention, security, and compliance",
      "type": "Location"
    },
    {
      "data": "User IDs",
      "optional": true,
      "purpose": "App functionality, Developer communications, Fraud prevention, security, and compliance, Account management",
      "type": "Personal info"
    },
    {
      "data": "App interactions",
      "optional": false,
      "purpose": "Fraud prevention, security, and compliance",
      "type": "App activity"
    },
    {
      "data": "Other user-generated content",
      "optional": true,
      "purpose": "App functionality, Fraud prevention, security, and compliance",
      "type": "App activity"
    },
    {
      "data": "Other actions",
      "optional": false,
      "purpose": "Analytics",
      "type": "App activity"
    },
    {
      "data": "Device or other IDs",
      "optional": false,
      "purpose": "Analytics",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"https://ibispaint.com/privacy.jsp#policy"
}</t>
  </si>
  <si>
    <t>de.isegrim.threadorganizer</t>
  </si>
  <si>
    <t>https://play.google.com/store/apps/details?id=de.isegrim.threadorganizer&amp;hl=en&amp;gl=us</t>
  </si>
  <si>
    <t>Cross Stitch Thread Organizer</t>
  </si>
  <si>
    <t>With Thread Organizer you are always carrying your whole thread collection info with you!\nEasy to navigate and optimized for great performance. No bloat, no ads. Just that.\n- Save the amount of different threads in your inventory or add them to your shopping cart\n- Search for threads that match a specific color, or substitutions for that one thread you ran out of\n- Manage all your fabric and patterns\n- Track the daily progress of your projects, assign the required threads, or abandon them (the latter is what I usually do)\n- Calculate the final size of your piece and choose a matching frame from a long list of standard frame sizes\nCurrently supported vendors:\n- DMC\n- Anchor\n- Candamar Designs\n- The Caron Collection\n- Classic Colourwork\n- Dimensions\n- Dome\n- J&amp;P Coats\n- Kreinik\n- Madeira\n- Mill Hill (includes beads and treasures)\n- Swarovski Beads\n- The Gentle Art\n- ThreadGatherer\n- ThreadworkX\n- Valdani Embroidery Floss\n- Weeks Dye Works\n- ...and many, many more! Currently at ~160 individual lists.\nMost of them with full colour display and different thread types like cotton, silk, variegated colors, color variations, effects and metallic.\nMissing that one vendor you love? Just add that list yourself with the "custom lists" feature.\n\nIf you found a bug, your favourite vendor is missing or would like to request a new feature do not hesitate to contact me at: isegrim.apps@gmail.com</t>
  </si>
  <si>
    <t>{
  "sharedData": [],
  "collectedData": [],
  "securityPractices": [],
  "privacyPolicyUrl": "https://github.com/DaFuqs/Thread_Organizer_Public/blob/main/privacy_policy.md"
}</t>
  </si>
  <si>
    <t>https://github.com/DaFuqs/Thread_Organizer_Public/blob/main/privacy_policy.md</t>
  </si>
  <si>
    <t>com.ioslauncher.pro</t>
  </si>
  <si>
    <t>https://play.google.com/store/apps/details?id=com.ioslauncher.pro&amp;hl=en&amp;gl=us</t>
  </si>
  <si>
    <t>X Launcher Pro</t>
  </si>
  <si>
    <t>X Launcher is designed based on the latest IOS13 style theme, make your phone looks like Phone X with No Ads.\nIt can completely change the appearance and operation of your phone, giving you an unprecedented experience.\n\nFEATURES:\nNo Ads\nWe have removed the annoying ads in the pro, there will be no accidental disturbances, concentrate on immersion in what you have to do\nOS13 Style Control Center\nSwipe down to open Control Center; Set WiFi, Network, Brightness, Volume, Take Photo quickly.\nVarious Themes\nWe designed a cool Theme Store to provide various themes, Adaptive to the themes you select, which can bring you smooth interface like OS13 like experience.\nLatest Wallpaper and Icon sets\nThe rich icons for Phone X library and latest wallpapers give you a comprehensive experience.\nWe also custom icon pack for popular apps to IOS Style.\nCustomize\nThe icon and name of the app can be modified, You can choose a local image and then crop it, use it as an app icon.\nYou can change the number of rows and columns of the launcher.\nPowerful App Manager\nSwipe up to open App Manager; Find local apps and drop them to desktop quickly.\nApple Style Folder\nWe design a IOS Style Folder, you can drop an app to another to create a folder.\nWeather and Time widget\nWe provide a Weather and Time widget, you can long press on screen and drag it to screen. You can get the weather forecast in recent days.\nHide Apps\nHide apps you don't want displayed in the launcher.\nApp Unread Notification\nIn the new version, we have added a new function to notify unread messages, turn on the App Notifer in the settings and grand permission, you can make your Facebook, Twitter and other Apps you selected to show New Information tips, do not worry about missing important informations!\n\nWe request Storage permission to save downloaded themes and wallpapers, to get the wallpaper currently used by the android system.\nWe are working hard to add new features. New features will be added step by step in the future release, and welcome to provide feedback.</t>
  </si>
  <si>
    <t>[
  {
    "permission": "retrieve running apps",
    "type": "Device &amp; app history"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"read phone status and identity",
    "type": "Device ID &amp; call information"
  },
  {
    "permission": "view network connections",
    "type": "Other"
  },
  {
    "permission": "pair with Bluetooth devices",
    "type": "Other"
  },
  {
    "permission": "access Bluetooth settings",
    "type": "Other"
  },
  {
    "permission": "send sticky broadcast",
    "type": "Other"
  },
  {
    "permission": "change network connectivity",
    "type": "Other"
  },
  {
    "permission": "connect and disconnect from Wi-Fi",
    "type": "Other"
  },
  {
    "permission": "expand/collapse status bar",
    "type": "Other"
  },
  {
    "permission": "control flashlight",
    "type": "Other"
  },
  {
    "permission": "full network access",
    "type": "Other"
  },
  {
    "permission": "change your audio settings",
    "type": "Other"
  },
  {
    "permission": "read sync settings",
    "type": "Other"
  },
  {
    "permission": "run at startup",
    "type": "Other"
  },
  {
    "permission": "set wallpaper",
    "type": "Other"
  },
  {
    "permission": "draw over other apps",
    "type": "Other"
  },
  {
    "permission": "control vibration",
    "type": "Other"
  },
  {
    "permission": "prevent device from sleeping",
    "type": "Other"
  },
  {
    "permission": "modify system settings",
    "type": "Other"
  },
  {
    "permission": "toggle sync on and off",
    "type": "Other"
  },
  {
    "permission": "set an alarm",
    "type": "Other"
  },
  {
    "permission": "install shortcuts",
    "type": "Other"
  }
]</t>
  </si>
  <si>
    <t>{
  "sharedData": [],
  "collectedData": [
    {
      "data": "Device or other IDs",
      "optional": false,
      "purpose": "Analytics",
      "type": "Device or other IDs"
    },
    {
      "data": "App interactions",
      "optional": false,
      "purpose": "Analytics",
      "type": "App activity"
    },
    {
      "data": "Crash logs",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"https://webgenie-team.github.io/iOSLauncherPrivacyPolicy/pro.htm"
}</t>
  </si>
  <si>
    <t>https://webgenie-team.github.io/iOSLauncherPrivacyPolicy/pro.htm</t>
  </si>
  <si>
    <t>com.watchfacestudio.kna009</t>
  </si>
  <si>
    <t>https://play.google.com/store/apps/details?id=com.watchfacestudio.kna009&amp;hl=en&amp;gl=us</t>
  </si>
  <si>
    <t>[KNA009] DARK VIEW</t>
  </si>
  <si>
    <t>Wear Os Watch Face With Customizable Complications\nWATCH FACE INSTALLATION NOTES:\nCheck your watch's compatibility with WEAR OS before proceeding with the installation. (Note: Galaxy Watch 3 and Galaxy Active are not WEAR OS devices.)\n✅ Compatible devices include API level 30+ Google Pixel, Galaxy Watch 4, 5, 6, and other Wear OS models.\n🚨 Watch faces don't automatically apply on your watch screen after the installation. That's why you MUST set it on your watch's screen.\nFeatures:\n- Digital Styles (12/24 Hour Time format)\n- Date , Day of week , Month , Moon Phase circle\n- 1 Complication Editable\n- 3 Custom shortcuts\n- 5 Colors 5 Styles\n- Steps Count , Heart Rate , Battery Level , Next Event , Count message unread , Sunrise &amp; Sunset time , Calories Calculate , Distance (km) Calculate \nCustomization:\n1. Touch and Hold Display\n2. Tap on Customize Option\nComplications:\nYou can customize with the any data you want.\nFor example , you can select weather , world clock , sunset/sunrise , barometer etc.\n**Some features may not be available on some watches.\nFor further support, please contact: sombatcsus@gmail.com\nThank you for Your support.</t>
  </si>
  <si>
    <t>[
  {
    "permission": "body sensors (like heart rate monitors)",
    "type": "Wearable sensors/Activity data"
  },
  {
    "permission": "reorder running apps",
    "type": "Other"
  },
  {
    "permission": "control vibration",
    "type": "Other"
  },
  {
    "permission": "prevent device from sleeping",
    "type": "Other"
  }
]</t>
  </si>
  <si>
    <t>{
  "sharedData": [],
  "collectedData": [],
  "securityPractices": [],
  "privacyPolicyUrl": "https://www.termsfeed.com/live/c30deb4b-b541-474f-bdb2-5fa80ec28634"
}</t>
  </si>
  <si>
    <t>https://www.termsfeed.com/live/c30deb4b-b541-474f-bdb2-5fa80ec28634</t>
  </si>
  <si>
    <t>com.moneylion</t>
  </si>
  <si>
    <t>https://play.google.com/store/apps/details?id=com.moneylion&amp;hl=en&amp;gl=us</t>
  </si>
  <si>
    <t>MoneyLion: Bank &amp; Earn Rewards</t>
  </si>
  <si>
    <t>Make better money decisions with MoneyLion. Access mobile banking, personal finance resources, fast cash advances &amp; cashback rewards for extra money when you need it. Discover tools, insights, &amp; offers for every money moment in your life.\nGET PAID EARLY (UP TO 2 DAYS)² - ROARMONEY BANKING\nFast forward to payday with RoarMoney℠ direct deposit. Open a RoarMoney banking account and invest your extra cash with Round Ups³. Unlock up to $1000¹ cash advances with qualifying recurring direct deposits! \nREWARDS &amp; CASHBACK - MONEYLION WOW⁷\nEarn cashback and rewards on big financial decisions or everyday spending. Protect yourself when life throws you a curveball, with exclusive benefits like cell phone insurance, travel protection and more.\nQUICK CASH ADVANCE UP TO $500¹\nAccess up to $500 of your pay, any day with Instacash℠ cash advances. Get money in minutes with no interest, no mandatory fees, &amp; no credit check.\nFAST LOAN OFFERS⁵\nNeed to borrow money? Get matched with personal loan offers from partners on the MoneyLion Marketplace. Compare offers for personal loans, small loans, online loans, savings accounts, &amp; more.\nCREDIT BUILDER LOAN⁶\nAccess a Credit Builder loan of up to $1000 &amp; exclusive services with a membership.\nMoneyLion is not affiliated with other money apps, loan apps, or instant cash advance apps such as Dave, Beem, Self, Varo Bank, Possible Finance, Albert, Klover, Ibotta, Earnin, Empower, Cleo, Brigit, or Kikoff\n1 Instacash is a 0% APR cash advance service provided by MoneyLion. Your available Instacash advance limit will be displayed to you in the MoneyLion mobile app and may change from time to time. Your limit will be based on your direct deposits, account transaction history, and other factors as determined by MoneyLion. This service has no mandatory fees. You may leave an optional tip and pay an optional Turbo Fee for expedited funds delivery. For a $40 Instacash advance with a Turbo Fee of $4.99, your repayment amount will be $44.99. Generally, your scheduled repayment date will be your next direct deposit date which can range from weekly to monthly depending on your deposit cycle. An Instacash advance is a non-recourse product, not a personal loan, and there is no mandatory minimum or maximum timeframe for repayment; you will not be eligible to request a new advance until your outstanding balance is paid. See Membership Agreement and http://help.moneylion.com for additional terms, conditions and eligibility requirements.\nIncreased Instacash limit with Safety Net requires recurring direct deposit into RoarMoney account. Instacash is an optional service offered by MoneyLion. Terms and eligibility requirements apply. See Instacash Terms and Conditions for more information.\n2 With direct deposit. Faster access to funds is based on comparison of a paper check versus electronic Direct Deposit.\n3 Round Ups is subject to terms and conditions. This optional service is offered by MoneyLion. You may be required to have certain MoneyLion accounts to use this feature.\n5 MoneyLion displays personal loans in our marketplace with repayment terms from 12 months to 84 months and APR ranges from 5.99% to 35.99%. For example, if you receive a $10,000 loan with a 60-month term and a 16.21% APR, your required monthly payment would be $244.30 ($135.09 Principal + $109.21 Interest). Assuming all 60 payments are made on time, the total amount paid would be $14,657.87. All loan offers on the MoneyLion marketplace require your application and approval by the lender. Depending on the lender, other fees may apply, such as origination fees or late payment fees. See lender’s terms and conditions for additional details. You may not qualify for the lowest rates or the highest offer amounts or may not qualify for a loan at all.\n6 Credit Builder loans are made by either exempt or state-licensed subsidiaries of MoneyLion Inc. NMLS 1237506\n249 W 17th St, 4th Fl, New York, NY 10011</t>
  </si>
  <si>
    <t>[{"name":"Finance","id":"FINANCE"}]</t>
  </si>
  <si>
    <t>[
  {
    "permission": "read your contacts",
    "type": "Contacts"
  },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"access Bluetooth settings",
    "type": "Other"
  },
  {
    "permission": "full network access",
    "type": "Other"
  },
  {
    "permission": "control Near Field Communication",
    "type": "Other"
  },
  {
    "permission": "run at startup",
    "type": "Other"
  },
  {
    "permission": "reorder running apps",
    "type": "Other"
  },
  {
    "permission": "draw over other apps",
    "type": "Other"
  },
  {
    "permission": "control vibration",
    "type": "Other"
  },
  {
    "permission": "prevent device from sleeping",
    "type": "Other"
  }
]</t>
  </si>
  <si>
    <t>{
  "sharedData": [
    {
      "data": "Other in-app messages",
      "optional": false,
      "purpose": "App functionality",
      "type": "Messages"
    },
    {
      "data": "Approximate location",
      "optional": false,
      "purpose": "App functionality",
      "type": "Location"
    },
    {
      "data": "Precise location",
      "optional": false,
      "purpose": "App functionality",
      "type": "Location"
    },
    {
      "data": "App interactions",
      "optional": false,
      "purpose": "Analytics, Advertising or marketing",
      "type": "App activity"
    },
    {
      "data": "Purchase history",
      "optional": false,
      "purpose": "App functionality, Fraud prevention, security, and compliance",
      "type": "Financial info"
    },
    {
      "data": "Other financial info",
      "optional": false,
      "purpose": "App functionality",
      "type": "Financial info"
    },
    {
      "data": "Crash logs",
      "optional": false,
      "purpose": "Analytics",
      "type": "App info and performance"
    },
    {
      "data": "Diagnostics",
      "optional": false,
      "purpose": "Analytics",
      "type": "App info and performance"
    },
    {
      "data": "Device or other IDs",
      "optional": false,
      "purpose": "App functionality, Analytics, Fraud prevention, security, and compliance",
      "type": "Device or other IDs"
    },
    {
      "data": "Files and docs",
      "optional": false,
      "purpose": "App functionality, Fraud prevention, security, and compliance",
      "type": "Files and docs"
    }
  ],
  "collectedData": [
    {
      "data": "Other in-app messages",
      "optional": true,
      "purpose": "App functionality",
      "type": "Messages"
    },
    {
      "data": "Approximate location",
      "optional": true,
      "purpose": "App functionality",
      "type": "Location"
    },
    {
      "data": "Precise location",
      "optional": true,
      "purpose": "App functionality",
      "type": "Location"
    },
    {
      "data": "App interactions",
      "optional": false,
      "purpose": "Analytics, Advertising or marketing",
      "type": "App activity"
    },
    {
      "data": "Other user-generated content",
      "optional": true,
      "purpose": "App functionality, Analytics, Advertising or marketing",
      "type": "App activity"
    },
    {
      "data": "User payment info",
      "optional": true,
      "purpose": "App functionality",
      "type": "Financial info"
    },
    {
      "data": "Purchase history",
      "optional": true,
      "purpose": "App functionality, Fraud prevention, security, and compliance",
      "type": "Financial info"
    },
    {
      "data": "Credit score",
      "optional": true,
      "purpose": "App functionality",
      "type": "Financial info"
    },
    {
      "data": "Other financial info",
      "optional": true,
      "purpose": "App functionality",
      "type": "Financial info"
    },
    {
      "data": "Name",
      "optional": false,
      "purpose": "App functionality, Developer communications, Fraud prevention, security, and compliance, Account management",
      "type": "Personal info"
    },
    {
      "data": "Email address",
      "optional": false,
      "purpose": "App functionality, Developer communications, Fraud prevention, security, and compliance, Account management",
      "type": "Personal info"
    },
    {
      "data": "User IDs",
      "optional": true,
      "purpose": "App functionality",
      "type": "Personal info"
    },
    {
      "data": "Address",
      "optional": false,
      "purpose": "App functionality, Fraud prevention, security, and compliance, Account management",
      "type": "Personal info"
    },
    {
      "data": "Phone number",
      "optional": false,
      "purpose": "App functionality, Fraud prevention, security, and compliance, Account management",
      "type": "Personal info"
    },
    {
      "data": "Other info",
      "optional": false,
      "purpose": "App functionality, Fraud prevention, security, and compliance, Account management",
      "type": "Personal info"
    },
    {
      "data": "Crash logs",
      "optional": false,
      "purpose": "Analytics",
      "type": "App info and performance"
    },
    {
      "data": "Diagnostics",
      "optional": false,
      "purpose": "Analytics",
      "type": "App info and performance"
    },
    {
      "data": "Device or other IDs",
      "optional": false,
      "purpose": "App functionality, Analytics, Fraud prevention, security, and compliance",
      "type": "Device or other IDs"
    },
    {
      "data": "Files and docs",
      "optional": true,
      "purpose": "App functionality, Fraud prevention, security, and compliance",
      "type": "Files and docs"
    },
    {
      "data": "Photos",
      "optional": true,
      "purpose": "App functionality, Account management",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"https://www.moneylion.com/privacy-notice/"
}</t>
  </si>
  <si>
    <t>https://www.moneylion.com/privacy-notice/</t>
  </si>
  <si>
    <t>com.hellobrigit.Brigit</t>
  </si>
  <si>
    <t>https://play.google.com/store/apps/details?id=com.hellobrigit.Brigit&amp;hl=en&amp;gl=us</t>
  </si>
  <si>
    <t>Brigit: Borrow &amp; Build Credit</t>
  </si>
  <si>
    <t>Get an instant cash advance*, build credit**, save money, and track your spending when you join over 4 million users on the financial health &amp; budget app made for you. Get the money you need today and start building credit for a bright financial future.\nGET STARTED WITH BRIGIT:\n1. Download Brigit\n2. Connect your bank account\n3. Request an Instant Cash advance*\n4. Get money deposited into your bank account\nIt’s that easy! See full disclosures below.\nGET CASH FAST - $50 to $250*\nWhen you need extra money to make ends meet, Brigit’s got your back.\n• No credit check\n• No interest or tips\n• No late fees\n• Repay it when you get paid or can afford it\nBUILD CREDIT &amp; SAVE MONEY**\nSave money &amp; build credit without a credit card.\n• No hard pull, no credit, no interest and no security deposit required\n• Build your credit history by contributing as little as $1 per month – the rest is paid from the new account\n• Payments reported to all 3 credit bureaus - Experian, Equifax &amp; TransUnion\n• Tally up the savings. Extra money put into the loan gets returned to you when paid off!\nPROTECT YOUR MONEY\nStay on top of your credit, cash and identity.\n• Track and monitor your credit score with full credit reports\n• Real-time bank balance alerts\n• Identity theft protection\n• Free financial tools to help you save more and spend less\nBUDGET BETTER\nConnect your bank account to unlock financial insights for free.\n• Monitor your earnings and expenses\n• Budget smarter with bill forecasts &amp; spending breakdowns\n• Find subscriptions you no longer need\nEARN &amp; SAVE\nWe’re here to help you earn and save money. From side gigs to exclusive offers, your bank account will thank you.\n• Earn extra cash now with surveys &amp; partner offers\n• Find money making opportunities including part-time, full-time, gig &amp; remote jobs\n• Cash back, discounts, insurance savings &amp; more\nFAST LOAN OFFERS\nNeed to borrow $500 or more? Get matched with personal loan offers from Brigit’s partners. Compare offers for personal loans &amp; online loans.\nEASY SIGN UP. NO RED TAPE.\nDownload the Brigit app and sign up for free in minutes.\n• Brigit works with Chime, Bank of America, Wells Fargo, Chase Bank &amp; 15,000+ more.\n• Basic Plan: Free account alerts &amp; insights + access to exclusive earn &amp; save offers\n• Paid Plans: $8.99-$14.99/month with cash advances* &amp; tools to help you build credit**, budget better &amp; save\nSupport 7 Days a Week at info@hellobrigit.com\nDownload Brigit today and empower your financial future!\nDISCLOSURES\nBrigit is not affiliated with loan apps, money apps, Credit Karma, Kikoff Credit Builder Loan, Credit One, Credit Strong, Albert, Earnin, Dave Bank, Chime, Cleo, Klover, MoneyLion, FloatMe, Empower, Cash Now App, Venmo, Self, Rocket Money, Possible Finance, paycheck loans, or payday loans\nSome features subject to a paid plan. \n*Cash Advances:  \nNot all users will qualify. Subject to eligibility and Brigit’s approval and policies, advances range from $50 - $250. Not available in all states. Express (instant) transfer fee may apply for debit card disbursals. Advances have no mandatory min or max repayment period. Money advanced has 0% max interest. Example $100 cash advance: Sent via ACH &amp; paid back on the date you set with 0% interest, $0 origination fees, $0 processing fees, $0 transfer fees related to the money advance. Total Cost: $100\n**Credit Builder:\nImpact to credit score may vary, and some users’ credit scores may not improve. Results depend on many factors including whether your loan payments are on time, the status of your other, non-Brigit accounts, and financial history. Credit builder loans are issued by Coastal Community Bank, Member FDIC. Credit builder loan example: a $600 loan, paid back over 24 months with $25 dollar monthly payments &amp; no interest (Max 0% APR). $0 for interest, processing, origination, late payment, transfer, or early payment fees. Total Cost: $600\nPrivacy Policy: https://www.hellobrigit.com/privacy\nBrigit\n36 W 20th St\nNew York, NY 10011</t>
  </si>
  <si>
    <t>[
  {
    "permission": "approximate location (network-based)",
    "type": "Location"
  },
  {
    "permission": "read phone status and identity",
    "type": "Phone"
  },
  {
    "permission": "take pictures and videos",
    "type": "Camera"
  },
  {
    "permission": "view Wi-Fi connections",
    "type": "Wi-Fi connection information"
  },
  {
    "permission": "read phone status and identity",
    "type": "Device ID &amp; call information"
  },
  {
    "permission": "view network connections",
    "type": "Other"
  },
  {
    "permission": "full network access",
    "type": "Other"
  },
  {
    "permission": "run at startup",
    "type": "Other"
  },
  {
    "permission": "draw over other apps",
    "type": "Other"
  },
  {
    "permission": "control vibration",
    "type": "Other"
  },
  {
    "permission": "prevent device from sleeping",
    "type": "Other"
  },
  {
    "permission": "Google Play license check",
    "type": "Other"
  }
]</t>
  </si>
  <si>
    <t>{
  "sharedData": [
    {
      "data": "Photos",
      "optional": false,
      "purpose": "App functionality",
      "type": "Photos and videos"
    },
    {
      "data": "Name",
      "optional": false,
      "purpose": "App functionality, Developer communications, Advertising or marketing, Fraud prevention, security, and compliance, Account management",
      "type": "Personal info"
    },
    {
      "data": "Email address",
      "optional": false,
      "purpose": "App functionality, Analytics, Advertising or marketing, Fraud prevention, security, and compliance, Account management",
      "type": "Personal info"
    },
    {
      "data": "Other info",
      "optional": false,
      "purpose": "App functionality, Analytics, Fraud prevention, security, and compliance, Personalization, Account management",
      "type": "Personal info"
    },
    {
      "data": "Device or other IDs",
      "optional": false,
      "purpose": "App functionality, Analytics, Advertising or marketing",
      "type": "Device or other IDs"
    }
  ],
  "collectedData": [
    {
      "data": "Photos",
      "optional": true,
      "purpose": "App functionality",
      "type": "Photos and videos"
    },
    {
      "data": "Name",
      "optional": false,
      "purpose": "App functionality, Developer communications, Advertising or marketing, Fraud prevention, security, and compliance, Account management",
      "type": "Personal info"
    },
    {
      "data": "Email address",
      "optional": false,
      "purpose": "App functionality, Analytics, Advertising or marketing, Fraud prevention, security, and compliance, Account management",
      "type": "Personal info"
    },
    {
      "data": "User IDs",
      "optional": false,
      "purpose": "Account management",
      "type": "Personal info"
    },
    {
      "data": "Address",
      "optional": true,
      "purpose": "App functionality",
      "type": "Personal info"
    },
    {
      "data": "Phone number",
      "optional": false,
      "purpose": "App functionality, Fraud prevention, security, and compliance, Account management",
      "type": "Personal info"
    },
    {
      "data": "Other info",
      "optional": false,
      "purpose": "App functionality, Analytics, Fraud prevention, security, and compliance, Personalization, Account management",
      "type": "Personal info"
    },
    {
      "data": "Crash logs",
      "optional": false,
      "purpose": "Analytics",
      "type": "App info and performance"
    },
    {
      "data": "Diagnostics",
      "optional": false,
      "purpose": "Analytics",
      "type": "App info and performance"
    },
    {
      "data": "Other financial info",
      "optional": false,
      "purpose": "App functionality",
      "type": "Financial info"
    },
    {
      "data": "Precise location",
      "optional": true,
      "purpose": "App functionality",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"https://hellobrigit.com/privacy"
}</t>
  </si>
  <si>
    <t>https://hellobrigit.com/privacy</t>
  </si>
  <si>
    <t>com.remitly.androidapp</t>
  </si>
  <si>
    <t>https://play.google.com/store/apps/details?id=com.remitly.androidapp&amp;hl=en&amp;gl=us</t>
  </si>
  <si>
    <t>Remitly: Send Money &amp; Transfer</t>
  </si>
  <si>
    <t>Join the millions of people who have trusted Remitly  since 2011 to send money to friends and family overseas. More money makes it home to loved ones with Remitly’s great rates, special offers, and no hidden fees. Use this easy money transfer app and your mobile phone to send money.\nTransfer money using your bank account, credit card, debit card, with your mobile phone. Download our secure money transfer app and send money to banks and approximately 460,000+ cash pickup locations worldwide.\nSafe, secure, fast: \n• Send money with multiple levels of security designed to keep you protected\n• Have questions? Get quick support in our Help Center or contact us if you need to. We’re here to help 24/7.\n• Get the exact date and time your money transfer will arrive\nSave money: \n• Great rates to send money\n• No fees to receive money\n• Special offer on your first money transfer\nSend money transfers worldwide: \n• Serving 170+ countries worldwide, transfer money safely \n• Wire funds directly to our mobile money providers, including M-Pesa, MTN, Vodafone, eSewa, GCash, bKash, EasyPaisa, GoPay, and more\n• Send money transfers to our trusted network of banks, including Bancoppel, BBVA Bancomer, BDO, BPI, Cebuana, Banreservas, GT Bank, Bank Alfalah, Polaris Bank, ICICI, MCB, Habib Bank and more\n• Send for cash pickup to approximately 460,000+ locations worldwide, including Elektra / Banco Azteca, Caribe Express, Unitransfer, Palawan Pawnshop, OXXO, EbixCash, Punjab National Bank, Weizmann Forex, and more\n• Send money transfer to: Philippines, India, Vietnam, México, Dominican Republic, Nigeria, Pakistan, China, Ghana, Kenya, Colombia, Brazil, Guatemala, El Salvador, Honduras, Nicaragua, Costa Rica, Panamá, Ecuador, Peru, Bangladesh, Indonesia, Korea, Nepal, Thailand and more\nRemitly helps you send money worldwide and pay using your bank account, credit card, or debit card. More money makes it home to friends and family thanks to Remitly’s great rates, special offers, and no hidden fees. Remitly uses multiple levels of security designed to keep you protected. We’re here to help 24/7. Talk to us or search the Help Center for support in 15 languages.\nDownload the Remitly app and send your money transfer today. \nRemitly has offices around the globe. Remitly Global, Inc. is located at 1111 Third Avenue, Ste 2100 Seattle, WA 98101.\n"Referrals must be new Remitly users and additional send requirements may be required for rewards to apply. Click here for program details." (https://www.remitly.com/us/en/home/referred-by-sender-discount-tnc).</t>
  </si>
  <si>
    <t>[
  {
    "permission": "find accounts on the device",
    "type": "Identity"
  },
  {
    "permission": "find accounts on the device",
    "type": "Contacts"
  },
  {
    "permission": "read phone status and identity",
    "type": "Phone"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"control flashlight",
    "type": "Other"
  },
  {
    "permission": "full network access",
    "type": "Other"
  },
  {
    "permission": "control Near Field Communication",
    "type": "Other"
  },
  {
    "permission": "run at startup",
    "type": "Other"
  },
  {
    "permission": "control vibration",
    "type": "Other"
  },
  {
    "permission": "prevent device from sleeping",
    "type": "Other"
  }
]</t>
  </si>
  <si>
    <t>{
  "sharedData": [],
  "collectedData": [
    {
      "data": "App interactions",
      "optional": false,
      "purpose": "Analytics",
      "type": "App activity"
    },
    {
      "data": "In-app search history",
      "optional": false,
      "purpose": "Analytics",
      "type": "App activity"
    },
    {
      "data": "User payment info",
      "optional": false,
      "purpose": "App functionality, Fraud prevention, security, and compliance, Account management",
      "type": "Financial info"
    },
    {
      "data": "Purchase history",
      "optional": false,
      "purpose": "App functionality, Fraud prevention, security, and compliance, Account management",
      "type": "Financial info"
    },
    {
      "data": "Photos",
      "optional": true,
      "purpose": "Fraud prevention, security, and compliance",
      "type": "Photos and videos"
    },
    {
      "data": "Videos",
      "optional": true,
      "purpose": "Fraud prevention, security, and compliance",
      "type": "Photos and videos"
    },
    {
      "data": "Device or other IDs",
      "optional": false,
      "purpose": "Analytics, Fraud prevention, security, and compliance",
      "type": "Device or other IDs"
    },
    {
      "data": "Crash logs",
      "optional": false,
      "purpose": "Analytics",
      "type": "App info and performance"
    },
    {
      "data": "Diagnostics",
      "optional": false,
      "purpose": "Analytics",
      "type": "App info and performance"
    },
    {
      "data": "Other app performance data",
      "optional": false,
      "purpose": "Analytics",
      "type": "App info and performance"
    },
    {
      "data": "Files and docs",
      "optional": true,
      "purpose": "Fraud prevention, security, and compliance",
      "type": "Files and docs"
    },
    {
      "data": "Name",
      "optional": false,
      "purpose": "App functionality, Developer communications, Fraud prevention, security, and compliance, Account management",
      "type": "Personal info"
    },
    {
      "data": "Email address",
      "optional": false,
      "purpose": "App functionality, Developer communications, Fraud prevention, security, and compliance, Personalization, Account management",
      "type": "Personal info"
    },
    {
      "data": "Address",
      "optional": false,
      "purpose": "App functionality, Fraud prevention, security, and compliance, Account management",
      "type": "Personal info"
    },
    {
      "data": "Phone number",
      "optional": false,
      "purpose": "App functionality, Fraud prevention, security, and compliance,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"https://www.remitly.com/home/policy"
}</t>
  </si>
  <si>
    <t>https://www.remitly.com/home/policy</t>
  </si>
  <si>
    <t>com.onefinance.one</t>
  </si>
  <si>
    <t>https://play.google.com/store/apps/details?id=com.onefinance.one&amp;hl=en&amp;gl=us</t>
  </si>
  <si>
    <t>One - Mobile Banking</t>
  </si>
  <si>
    <t>One is a financial technology company, not a bank. Banking services provided by Coastal Community Bank, Member FDIC. Approved accounts are FDIC insured up to $250,000 per depositor. One card is issued by Coastal Community Bank pursuant to licensing by Mastercard® International.\nJoin the millions of customers banking through One.\nDebit Rewards, early pay, high-yield Savings.\nEARN UP TO 5% CASH BACK ON SELECT BRANDS†\nCash back can be earned through the One Rewards Program. See the One app for individual offer requirements. Terms apply.\n3% CASH BACK AT WALMART‡\nWith eligible deposits, up to $50 every year.\nTo receive 3% cash back, eligible customers (at the time their purchase settles) must (a) have received $500 or more of eligible direct deposits in the previous month, or (b) have a total account balance of $5,000 or more. 3% cash back is limited to up to $50 per year and applies only to purchases made at U.S. Walmart locations and on Walmart.com. This promotion may not be combined with other One promotions that offer cash back on purchases at Walmart. Terms Apply.\nSEND MONEY TO ANYONE — EASILY§\nSend and receive money in seconds with One to One. Just search, select, and pay anyone.\nMoney sent through One to One can only be transferred to a One Deposit Account. If the recipient does not have an account, they must open one within 10 days of money being sent or it will be returned to the sender.\nEARLY PAYʌ\nGet paid up to 2 days early with direct deposit.\nDirect deposit may be available up to 2 days in advance, but depends on when your employer sends paycheck data.\n5.00% APY ON SAVINGSΔ\nWith eligible deposits up to $250,000. Plus, receive 1.00% APY on the rest of your Savings balances.\n5.00% annual percentage yield (APY) applies to the total Savings balance of customers who either (i) received $500 or more of eligible direct deposits in the previous month or (ii) have a total daily account balance of $5,000 or more. Customers can also earn 5.00% APY on Pay Autosave and ONE@Work Save balances without these deposit or balance requirements. In all instances 5.00% APY is limited to a total Savings balance of up to $250,000. All other Savings balances will earn 1.00% APY. APYs are as of 4/17/2024, but may change at any time before or after account opening.\n© Copyright 2024 One Finance, Inc. All third party products, names, logos, and brands are the trademarks or registered trademarks and property of their respective owners. Use of them herein is for identification purposes only and does not imply any ownership, affiliation, or endorsement. Additional terms may apply. To see full account and promotion terms and conditions, visit www.one.app/terms or call (855) 830-6200. \nAddress:\nP.O. BOX 513717\nLos Angeles, CA 90051</t>
  </si>
  <si>
    <t>[
  {
    "permission": "read your contacts",
    "type": "Contacts"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"change network connectivity",
    "type": "Other"
  },
  {
    "permission": "full network access",
    "type": "Other"
  },
  {
    "permission": "control Near Field Communication",
    "type": "Other"
  },
  {
    "permission": "run at startup",
    "type": "Other"
  },
  {
    "permission": "control vibration",
    "type": "Other"
  },
  {
    "permission": "prevent device from sleeping",
    "type": "Other"
  }
]</t>
  </si>
  <si>
    <t>{
  "sharedData":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"Analytics, Fraud prevention, security, and compliance",
      "type": "App activity"
    },
    {
      "data": "Other user-generated content",
      "optional": false,
      "purpose": "Analytics, Fraud prevention, security, and compliance",
      "type": "App activity"
    },
    {
      "data": "Other in-app messages",
      "optional": false,
      "purpose": "Analytics, Fraud prevention, security, and compliance",
      "type": "Messages"
    },
    {
      "data": "Device or other IDs",
      "optional": false,
      "purpose": "App functionality, Developer communications, Advertising or marketing, Fraud prevention, security, and compliance",
      "type": "Device or other IDs"
    },
    {
      "data": "Precise location",
      "optional": false,
      "purpose": "Analytics, Fraud prevention, security, and compliance",
      "type": "Location"
    },
    {
      "data": "User payment info",
      "optional": false,
      "purpose": "App functionality, Fraud prevention, security, and compliance",
      "type": "Financial info"
    },
    {
      "data": "Name",
      "optional": false,
      "purpose": "App functionality, Advertising or marketing, Fraud prevention, security, and compliance, Account management",
      "type": "Personal info"
    },
    {
      "data": "Email address",
      "optional": false,
      "purpose": "App functionality, Developer communications, Advertising or marketing, Fraud prevention, security, and compliance, Account management",
      "type": "Personal info"
    },
    {
      "data": "User IDs",
      "optional": false,
      "purpose": "Analytics, Advertising or marketing, Fraud prevention, security, and compliance",
      "type": "Personal info"
    },
    {
      "data": "Address",
      "optional": false,
      "purpose": "App functionality, Fraud prevention, security, and compliance",
      "type": "Personal info"
    },
    {
      "data": "Phone number",
      "optional": false,
      "purpose": "App functionality, Developer communications, Advertising or marketing, Fraud prevention, security, and compliance, Account management",
      "type": "Personal info"
    },
    {
      "data": "Other info",
      "optional": false,
      "purpose": "Fraud prevention, security, and compliance",
      "type": "Personal info"
    },
    {
      "data": "Photos",
      "optional": false,
      "purpose": "Fraud prevention, security, and compliance",
      "type": "Photos and videos"
    }
  ],
  "collectedData": [
    {
      "data": "Contacts",
      "optional": true,
      "purpose": "App functionality, Fraud prevention, security, and compliance",
      "type": "Contacts"
    },
    {
      "data": "Device or other IDs",
      "optional": false,
      "purpose": "App functionality, Developer communications, Advertising or marketing, Fraud prevention, security, and compliance",
      "type": "Device or other IDs"
    },
    {
      "data": "User payment info",
      "optional": false,
      "purpose": "App functionality, Fraud prevention, security, and compliance",
      "type": "Financial info"
    },
    {
      "data": "Name",
      "optional": false,
      "purpose": "App functionality, Advertising or marketing, Fraud prevention, security, and compliance, Account management",
      "type": "Personal info"
    },
    {
      "data": "Email address",
      "optional": false,
      "purpose": "App functionality, Developer communications, Advertising or marketing, Fraud prevention, security, and compliance, Account management",
      "type": "Personal info"
    },
    {
      "data": "User IDs",
      "optional": false,
      "purpose": "Analytics, Advertising or marketing, Fraud prevention, security, and compliance",
      "type": "Personal info"
    },
    {
      "data": "Address",
      "optional": false,
      "purpose": "App functionality, Fraud prevention, security, and compliance, Account management",
      "type": "Personal info"
    },
    {
      "data": "Phone number",
      "optional": false,
      "purpose": "App functionality, Developer communications, Advertising or marketing, Fraud prevention, security, and compliance, Personalization, Account management",
      "type": "Personal info"
    },
    {
      "data": "Other info",
      "optional": false,
      "purpose": "Fraud prevention, security, and compliance",
      "type": "Personal info"
    },
    {
      "data": "Photos",
      "optional": false,
      "purpose": "App functionality, Fraud prevention, security, and compliance",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"https://hello.one.app/e/privacy-notice"
}</t>
  </si>
  <si>
    <t>https://hello.one.app/e/privacy-notice</t>
  </si>
  <si>
    <t>com.onedebit.chime</t>
  </si>
  <si>
    <t>https://play.google.com/store/apps/details?id=com.onedebit.chime&amp;hl=en&amp;gl=us</t>
  </si>
  <si>
    <t>Chime – Mobile Banking</t>
  </si>
  <si>
    <t>Chime is the banking app that has your back. Keep your money safe with security features, overdraft up to $200 fee-free*, and get paid early with direct deposit^, with no monthly fees‡.\nChime is a financial technology company, not a bank. Banking services provided by The Bancorp Bank or Stride Bank, N.A.; Members FDIC\nTRUSTED BY MILLIONS\nStay in control of your money with instant transaction and daily balance alerts. Plus, enable two-factor authentication and block your card in a single tap.\nOVERDRAFT UP TO $200*\nWhen your balance is running low, the last thing you need is an overdraft fee. Eligible members on Chime can overdraft up to $200* on debit card purchases and ATM withdrawals fee-free.\nNO MONTHLY FEES‡\nChime has no monthly maintenance fees, minimum balance fees, or foreign transaction fees. Plus, access 60k+ fee-free ATMs at locations like Walgreens, 7-Eleven, CVS, and more.\nGET PAID UP TO 2 DAYS EARLY\nGet your paycheck up to two days early^ with direct deposit, earlier than you would with some traditional banks.\nA NEW WAY TO BUILD CREDIT\nUse Credit Builder¹ to increase your FICO® Score by an average of 30 points² with regular on-time payments. No interest, no annual fees, no credit check to apply.\nPAY ANYONE WITH NO TRANSFER FEES\nSend money to friends and family – with no transfer fees.\n–––––\nBanking services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accepted.\n*Chime SpotMe is an optional, no fee service that requires a single deposit of $200 or more in qualifying direct deposits to the Chime Checking Account each month. All qualifying members will be allowed to overdraw their account up to $20 on debit card purchases and cash withdrawals initially, but may be later eligible for a higher limit of up to $200 or more based on member's Chime Account history, direct deposit frequency and amount, spending activity and other risk-based factors. Your limit will be displayed to you within the Chime mobile app. You will receive notice of any changes to your limit. Your limit may change at any time, at Chime's discretion. Although there are no overdraft fees, there may be out-of-network or third party fees associated with ATM transactions. SpotMe won't cover non-debit card transactions, including ACH transfers, Pay Anyone transfers, or Chime Checkbook transactions. See Terms and Conditions.\n‡Out-of-network ATM withdrawal fees may apply except at MoneyPass ATMs in a 7-Eleven, or any Allpoint or Visa Plus Alliance ATM.\n^Early access to direct deposit funds depends on the timing of the submission of the payment file from the payer. We generally make these funds available on the day the payment file is received, which may be up to 2 days earlier than the scheduled payment date.\n¹To be eligible to apply for Credit Builder, you need to have received a qualifying direct deposit of $200 or more to your Checking Account within 365 days of your Credit Builder application. See http://chime.com/applycb for details on qualifying direct deposit.\n²Based on a representative study conducted by Experian®, members who made their first purchase with Credit Builder between June 2020 and October 2020 observed an average FICO® Score 8 increase of 30 points after approximately 8 months. On-time payment history can have a positive impact on your credit score. Late payment may negatively impact your credit score.\nChime received the highest 2021 Net Promoter Score among competitors in the industry according to Qualtrics®.\nAddress: 101 California Street, Suite 500, San Francisco, CA 94111, United States. \nNo customer support available at HQ. Customer support details available on the website.</t>
  </si>
  <si>
    <t>[
  {
    "permission": "read your own contact card",
    "type": "Identity"
  },
  {
    "permission": "read your contacts",
    "type": "Contacts"
  },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"control Near Field Communication",
    "type": "Other"
  },
  {
    "permission": "run at startup",
    "type": "Other"
  },
  {
    "permission": "reorder running apps",
    "type": "Other"
  },
  {
    "permission": "control vibration",
    "type": "Other"
  },
  {
    "permission": "prevent device from sleeping",
    "type": "Other"
  },
  {
    "permission": "read Google service configuration",
    "type": "Other"
  }
]</t>
  </si>
  <si>
    <t>{
  "sharedData": [
    {
      "data": "App interactions",
      "optional": false,
      "purpose": "Advertising or marketing",
      "type": "App activity"
    },
    {
      "data": "Other actions",
      "optional": false,
      "purpose": "Advertising or marketing",
      "type": "App activity"
    },
    {
      "data": "Other financial info",
      "optional": false,
      "purpose": "Advertising or marketing",
      "type": "Financial info"
    },
    {
      "data": "Name",
      "optional": false,
      "purpose": "Advertising or marketing",
      "type": "Personal info"
    },
    {
      "data": "Device or other IDs",
      "optional": false,
      "purpose": "Advertising or marketing",
      "type": "Device or other IDs"
    }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"App functionality, Analytics, Developer communications, Advertising or marketing, Fraud prevention, security, and compliance, Personalization, Account management",
      "type": "App activity"
    },
    {
      "data": "Files and docs",
      "optional": true,
      "purpose": "App functionality, Fraud prevention, security, and compliance, Account management",
      "type": "Files and docs"
    },
    {
      "data": "Approximate location",
      "optional": true,
      "purpose": "App functionality, Analytics, Fraud prevention, security, and compliance",
      "type": "Location"
    },
    {
      "data": "Precise location",
      "optional": true,
      "purpose": "App functionality, Analytics, Fraud prevention, security, and compliance",
      "type": "Location"
    },
    {
      "data": "User payment info",
      "optional": false,
      "purpose": "App functionality, Analytics, Developer communications, Advertising or marketing, Fraud prevention, security, and compliance, Personalization",
      "type": "Financial info"
    },
    {
      "data": "Purchase history",
      "optional": false,
      "purpose": "App functionality, Analytics, Developer communications, Advertising or marketing, Fraud prevention, security, and compliance, Personalization",
      "type": "Financial info"
    },
    {
      "data": "Credit score",
      "optional": true,
      "purpose": "App functionality",
      "type": "Financial info"
    },
    {
      "data": "Other financial info",
      "optional": true,
      "purpose": "App functionality, Analytics, Developer communications, Advertising or marketing, Fraud prevention, security, and compliance, Personalization, Account management",
      "type": "Financial info"
    },
    {
      "data": "Name",
      "optional": false,
      "purpose": "App functionality, Analytics, Developer communications, Advertising or marketing, Fraud prevention, security, and compliance, Personalization, Account management",
      "type": "Personal info"
    },
    {
      "data": "Email address",
      "optional": false,
      "purpose": "App functionality, Analytics, Developer communications, Advertising or marketing, Fraud prevention, security, and compliance, Personalization, Account management",
      "type": "Personal info"
    },
    {
      "data": "User IDs",
      "optional": false,
      "purpose": "App functionality, Analytics, Developer communications, Fraud prevention, security, and compliance, Account management",
      "type": "Personal info"
    },
    {
      "data": "Address",
      "optional": false,
      "purpose": "App functionality, Analytics, Developer communications, Fraud prevention, security, and compliance, Personalization, Account management",
      "type": "Personal info"
    },
    {
      "data": "Phone number",
      "optional": false,
      "purpose": "App functionality, Analytics, Developer communications, Fraud prevention, security, and compliance, Account management",
      "type": "Personal info"
    },
    {
      "data": "Other info",
      "optional": false,
      "purpose": "App functionality, Analytics, Advertising or marketing, Fraud prevention, security, and compliance, Personalization, Account management",
      "type": "Personal info"
    },
    {
      "data": "Device or other IDs",
      "optional": false,
      "purpose": "App functionality, Analytics, Advertising or marketing, Fraud prevention, security, and compliance",
      "type": "Device or other IDs"
    },
    {
      "data": "Photos",
      "optional": true,
      "purpose": "App functionality, Fraud prevention, security, and compliance, Account management",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"https://www.chime.com/privacy"
}</t>
  </si>
  <si>
    <t>https://www.chime.com/privacy</t>
  </si>
  <si>
    <t>com.klovercredit.android_app</t>
  </si>
  <si>
    <t>https://play.google.com/store/apps/details?id=com.klovercredit.android_app&amp;hl=en&amp;gl=us</t>
  </si>
  <si>
    <t>Klover - Instant Cash Advance</t>
  </si>
  <si>
    <t>Your payday can’t come soon enough! That’s where we come in. \nYou can get a Klover cash advance up to $200 cash – even if your payday is 2 weeks away. And unlike banks, there are no late fees, credit checks or interest charges. Like, legit zero-zero.*\nHOW TO GET YOUR FIRST ADVANCE:\nEnter your name, email and phone to sign up in seconds \nConnect your bank so we know where to send your money \nPocket your cash in minutes –– get up to $200 \nBut we’re not just a one-trick pony. Here’s why over 2 million people have made Klover their budget bestie: \nSCORE EASY POINTS**\nEarn points for things like taking surveys and watching ads. You can then cash them out for a bigger advance or to enter our daily sweepstakes. \nWIN MONEY ON THE DAILY\nYou’ve got a chance to win $100 every day. Plus, five people get to pocket $20. That’s over 2000 chances to win each year! \nBUDGET LIKE A BOSS\nLevel up your money game with Klover+ innovative budgeting tools. Create spend goals, opt-in to track your credit score, and earn extra points when you reach savings targets. \nMONEY FROM THE FUTURE\nIt’s not sci-fi, it’s borrowing from yourself. Ditch the banks with high fees or your friends with high horses. Get a cash advance through the Klover app with no credit checks, late fees or interest charges. Legit zero-zero. \n \n_________________________________________________\nWHY WE’RE HERE \nWe’re not your typical financial Institution. Our biggest goal is to see you financially free. \nSo, we’ll never charge you annoyingly high fees. Instead, we can give you a swiss army knife of money tools, plus immediate cash advances by leveraging your most valuable asset -– your data. \n \nBy transparently leveraging your approved data, we can provide low to no fees financial products and services to save you time and money. \nYOUR DATA IS SAFE WITH US\nYour data is always anonymized (we’ll never know who you are) and securely stored using 256-bit encryption (we’re talking military-grade, bank-level technology here). When you opt-in to our Truth in Data agreement, you’ll unlock all the Klover app perks –– like cash advances, budgeting tools, sweepstakes –– without any credit checks, late fees or interest charges. Nothing. Nada. Zilch. \nSTAY IN TOUCH\nGot a question? Reach out to us at info@joinklover.com \n*LEGAL DISCLOSURE: \nKlover does not offer loans. We are NOT a payday loan, cash loan, or personal loan app, nor an app to borrow money. By validating your employment you can access money you’ve already earned whenever you want to. Klover’s advance service is free and doesn’t have interest. Our APR is 0%. Klover’s advance service does not require a minimum repayment time frame. Klover’s advance service does not require a maximum repayment time frame. For example, if you request an advance of $100 your future repayment is $100. Example 2: If you select a completely optional immediate delivery fee of $8.49 your future repayment would be $108.49. Klover’s advance service is not a contracted obligation to repay a loan. For more information please see Klover’s terms and conditions: https://www.klover.app/terms-and-conditions.\n**Points cannot be redeemed for cash, only in-app features\nKlover’s Privacy Policy: https://www.klover.app/privacy-policy\nKlover Holdings, Inc. \n57 W Grand Ave\nChicago, IL 60035</t>
  </si>
  <si>
    <t>[
  {
    "permission": "read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"read phone status and identity",
    "type": "Device ID &amp; call information"
  },
  {
    "permission": "view network connections",
    "type": "Other"
  },
  {
    "permission": "pair with Bluetooth devices",
    "type": "Other"
  },
  {
    "permission": "access Bluetooth settings",
    "type": "Other"
  },
  {
    "permission": "control flashlight",
    "type": "Other"
  },
  {
    "permission": "full network access",
    "type": "Other"
  },
  {
    "permission": "control Near Field Communication",
    "type": "Other"
  },
  {
    "permission": "run at startup",
    "type": "Other"
  },
  {
    "permission": "control vibration",
    "type": "Other"
  },
  {
    "permission": "prevent device from sleeping",
    "type": "Other"
  },
  {
    "permission": "read Google service configuration",
    "type": "Other"
  }
]</t>
  </si>
  <si>
    <t>{
  "sharedData": [
    {
      "data": "Purchase history",
      "optional": false,
      "purpose": "App functionality, Analytics, Developer communications, Advertising or marketing, Fraud prevention, security, and compliance, Personalization, Account management",
      "type": "Financial info"
    },
    {
      "data": "Credit score",
      "optional": false,
      "purpose": "App functionality, Advertising or marketing, Personalization, Account management",
      "type": "Financial info"
    },
    {
      "data": "Other financial info",
      "optional": false,
      "purpose": "App functionality, Analytics, Developer communications, Advertising or marketing, Fraud prevention, security, and compliance, Personalization, Account management",
      "type": "Financial info"
    },
    {
      "data": "Political or religious beliefs",
      "optional": false,
      "purpose": "Advertising or marketing, Personalization, Account management",
      "type": "Personal info"
    },
    {
      "data": "App interactions",
      "optional": false,
      "purpose": "App functionality, Analytics, Developer communications, Advertising or marketing, Fraud prevention, security, and compliance, Personalization, Account management",
      "type": "App activity"
    },
    {
      "data": "Other actions",
      "optional": false,
      "purpose": "App functionality, Analytics, Developer communications, Advertising or marketing, Fraud prevention, security, and compliance, Personalization, Account management",
      "type": "App activity"
    },
    {
      "data": "Approximate location",
      "optional": false,
      "purpose": "App functionality, Analytics, Developer communications, Advertising or marketing, Fraud prevention, security, and compliance, Personalization, Account management",
      "type": "Location"
    },
    {
      "data": "Precise location",
      "optional": false,
      "purpose": "App functionality, Analytics, Developer communications, Advertising or marketing, Fraud prevention, security, and compliance, Personalization, Account management",
      "type": "Location"
    },
    {
      "data": "Crash logs",
      "optional": false,
      "purpose": "Analytics",
      "type": "App info and performance"
    },
    {
      "data": "Diagnostics",
      "optional": false,
      "purpose": "Analytics",
      "type": "App info and performance"
    },
    {
      "data": "Device or other IDs",
      "optional": false,
      "purpose": "Advertising or marketing",
      "type": "Device or other IDs"
    }
  ],
  "collectedData": [
    {
      "data": "Contacts",
      "optional": true,
      "purpose": "App functionality",
      "type": "Contacts"
    },
    {
      "data": "Purchase history",
      "optional": true,
      "purpose": "App functionality, Analytics, Developer communications, Advertising or marketing, Fraud prevention, security, and compliance, Personalization, Account management",
      "type": "Financial info"
    },
    {
      "data": "Credit score",
      "optional": true,
      "purpose": "App functionality, Advertising or marketing, Personalization, Account management",
      "type": "Financial info"
    },
    {
      "data": "Other financial info",
      "optional": true,
      "purpose": "App functionality, Analytics, Developer communications, Advertising or marketing, Fraud prevention, security, and compliance, Personalization, Account management",
      "type": "Financial info"
    },
    {
      "data": "Name",
      "optional": false,
      "purpose": "App functionality, Fraud prevention, security, and compliance",
      "type": "Personal info"
    },
    {
      "data": "Email address",
      "optional": false,
      "purpose": "App functionality, Analytics, Fraud prevention, security, and compliance, Account management",
      "type": "Personal info"
    },
    {
      "data": "User IDs",
      "optional": false,
      "purpose": "App functionality, Analytics, Developer communications, Advertising or marketing, Fraud prevention, security, and compliance, Personalization, Account management",
      "type": "Personal info"
    },
    {
      "data": "Address",
      "optional": true,
      "purpose": "App functionality, Advertising or marketing, Fraud prevention, security, and compliance, Personalization",
      "type": "Personal info"
    },
    {
      "data": "Phone number",
      "optional": false,
      "purpose": "App functionality, Account management",
      "type": "Personal info"
    },
    {
      "data": "Race and ethnicity",
      "optional": true,
      "purpose": "Advertising or marketing, Personalization",
      "type": "Personal info"
    },
    {
      "data": "Political or religious beliefs",
      "optional": true,
      "purpose": "Advertising or marketing, Personalization, Account management",
      "type": "Personal info"
    },
    {
      "data": "Sexual orientation",
      "optional": true,
      "purpose": "Advertising or marketing, Personalization",
      "type": "Personal info"
    },
    {
      "data": "Other info",
      "optional": true,
      "purpose": "Advertising or marketing, Personalization",
      "type": "Personal info"
    },
    {
      "data": "App interactions",
      "optional": false,
      "purpose": "App functionality, Analytics, Developer communications, Advertising or marketing, Fraud prevention, security, and compliance, Personalization, Account management",
      "type": "App activity"
    },
    {
      "data": "Other actions",
      "optional": false,
      "purpose": "App functionality, Analytics, Developer communications, Advertising or marketing, Fraud prevention, security, and compliance, Personalization, Account management",
      "type": "App activity"
    },
    {
      "data": "Approximate location",
      "optional": true,
      "purpose": "App functionality, Analytics, Developer communications, Advertising or marketing, Fraud prevention, security, and compliance, Personalization, Account management",
      "type": "Location"
    },
    {
      "data": "Precise location",
      "optional": true,
      "purpose": "App functionality, Analytics, Developer communications, Advertising or marketing, Fraud prevention, security, and compliance, Personalization, Account management",
      "type": "Location"
    },
    {
      "data": "Device or other IDs",
      "optional": true,
      "purpose": "Advertising or marketing, Fraud prevention, security, and compliance",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"https://www.joinklover.com/privacy-policy"
}</t>
  </si>
  <si>
    <t>https://www.joinklover.com/privacy-policy</t>
  </si>
  <si>
    <t>co.mona.android</t>
  </si>
  <si>
    <t>https://play.google.com/store/apps/details?id=co.mona.android&amp;hl=en&amp;gl=us</t>
  </si>
  <si>
    <t>Crypto.com - Buy Bitcoin, ETH</t>
  </si>
  <si>
    <t>Crypto.com is trusted by over 100 million users worldwide. Buy and sell 350+ crypto, and earn up to 5.25% p.a. on your crypto with us. Trade safely and securely with industry-leading compliance and security certifications, and proof of reserves.\nCrypto Trading\n• Buy and sell popular crypto, including Bitcoin (BTC) and Ethereum (ETH), using 20+ fiat currencies or credit/debit card.\n• Trade crypto weekly, bi-weekly, or monthly, by setting up automatic purchases.\nCrypto.com Visa Card\n• Spend or withdraw your funds with your Crypto.com Visa Card  anywhere Visa is accepted.\n• Up to 8% back in CRO on all spend.\n• Music, movie and shopping subscription rebates with selected cards.\n• Unlimited access to 1,000+ airport lounges with selected cards.\n• 10% rewards on selected travel websites.*\nRewards+\n• Unlock exclusive perks with as little as $100 in trading volume per year. Level up through our 20-tier rewards system.\n• Higher Earn Plus Bonuses: Enjoy up to extra 5% p.a. rewards on 3-month stablecoin allocations. \n• Extra Card Rewards: Get up to 8% back on spending with your Crypto.com Visa Card.***\n• Referral Booster: Unlock up to a 4x bonus for you and your referrals with our BG25 Referral Program.\n• Trading Rebates: Receive CRO for every trade you make.****\nCrypto Earn\n• Put your holdings to work with many supported tokens and coins, including 40+ crypto and stablecoins.\nMissions\n• Complete exciting Missions to earn Diamonds.\n• Redeem your Diamonds for Mystery Boxes to get rewards of up to US$1,100 of CRO.\nTrack Crypto\n• Track 250+ crypto with Price Alerts and Target Price notifications.\nCrypto.com Pay\n• Pay with 30+ crypto, including Cronos (CRO), Ethereum (ETH), Bitcoin (BTC), Polkadot (DOT), and Dogecoin (DOGE), and earn rewards.\n• Instant settlements with zero gas fees.\n• Shop at 150+ top brands and earn up to 10% back in CRO.\n*These offers are launched by Crypto.com independently, and there is no partnership between Crypto.com and the merchants in these offers. Crypto.com has the sole discretion to modify these offers at any time.\nThe availability of the products and services on the Crypto.com App is subject to jurisdictional limitations. Crypto.com may not offer certain products, features and/or services on the Crypto.com App in certain jurisdictions due to potential or actual regulatory restrictions.\nCrypto.com services are provided by Foris DAX, Inc. and its affiliates (NMLS ID 1966158).\nDisclaimer: BY USING THIS CARD YOU AGREE TO THE TERMS AND CONDITIONS OF THE CARDHOLDER AGREEMENT AND FEE SCHEDULE, IF ANY. Crypto.com Visa Card is issued by Community Federal Savings Bank (Member FDIC) pursuant to a license from Visa U.S.A Inc.\nNOTICE TO POTENTIAL USERS OF DIGITAL OR VIRTUAL CURRENCIES, INCLUDING BUT NOT LIMITED TO CRO, SHOULD BE FOREWARNED OF A POSSIBLE FINANCIAL LOSS AT THE TIME THAT SUCH CURRENCIES ARE EXCHANGED FOR FIAT CURRENCY DUE TO AN UNFAVORABLE EXCHANGE RATE. A FAVORABLE EXCHANGE RATE AT THE TIME OF EXCHANGE CAN RESULT IN A TAX LIABILITY.\nWebsite: https://www.crypto.com\nAddress: Foris DAX, Inc.,Suite 2725, Sabadell Financial Center Building, 1111 Brickell Avenue, Miami FL 33131, United States</t>
  </si>
  <si>
    <t>[
  {
    "permission": "read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"control Near Field Communication",
    "type": "Other"
  },
  {
    "permission": "run at startup",
    "type": "Other"
  },
  {
    "permission": "reorder running apps",
    "type": "Other"
  },
  {
    "permission": "control vibration",
    "type": "Other"
  },
  {
    "permission": "prevent device from sleeping",
    "type": "Other"
  }
]</t>
  </si>
  <si>
    <t>{
  "sharedData": [
    {
      "data": "Emails",
      "optional": false,
      "purpose": "Fraud prevention, security, and compliance, Account management",
      "type": "Messages"
    },
    {
      "data": "App interactions",
      "optional": false,
      "purpose": "App functionality, Analytics, Fraud prevention, security, and compliance, Account management",
      "type": "App activity"
    },
    {
      "data": "Voice or sound recordings",
      "optional": false,
      "purpose": "App functionality, Fraud prevention, security, and compliance, Account management",
      "type": "Audio"
    },
    {
      "data": "Approximate location",
      "optional": false,
      "purpose": "App functionality, Analytics, Advertising or marketing, Fraud prevention, security, and compliance, Personalization, Account management",
      "type": "Location"
    },
    {
      "data": "Precise location",
      "optional": false,
      "purpose": "App functionality, Analytics, Advertising or marketing, Fraud prevention, security, and compliance, Personalization, Account management",
      "type": "Location"
    },
    {
      "data": "Name",
      "optional": false,
      "purpose": "App functionality, Fraud prevention, security, and compliance, Account management",
      "type": "Personal info"
    },
    {
      "data": "Email address",
      "optional": false,
      "purpose": "App functionality, Fraud prevention, security, and compliance, Account management",
      "type": "Personal info"
    },
    {
      "data": "User IDs",
      "optional": false,
      "purpose": "App functionality, Fraud prevention, security, and compliance, Account management",
      "type": "Personal info"
    },
    {
      "data": "Address",
      "optional": false,
      "purpose": "App functionality, Account management",
      "type": "Personal info"
    },
    {
      "data": "Phone number",
      "optional": false,
      "purpose": "App functionality, Fraud prevention, security, and compliance, Account management",
      "type": "Personal info"
    },
    {
      "data": "Other info",
      "optional": false,
      "purpose": "App functionality, Fraud prevention, security, and compliance, Account management",
      "type": "Personal info"
    },
    {
      "data": "Crash logs",
      "optional": false,
      "purpose": "App functionality, Account management",
      "type": "App info and performance"
    },
    {
      "data": "Diagnostics",
      "optional": false,
      "purpose": "App functionality, Analytics, Fraud prevention, security, and compliance",
      "type": "App info and performance"
    },
    {
      "data": "Other app performance data",
      "optional": false,
      "purpose": "Fraud prevention, security, and compliance",
      "type": "App info and performance"
    },
    {
      "data": "Files and docs",
      "optional": false,
      "purpose": "App functionality, Fraud prevention, security, and compliance, Account management",
      "type": "Files and docs"
    },
    {
      "data": "Device or other IDs",
      "optional": false,
      "purpose": "App functionality, Analytics, Advertising or marketing, Fraud prevention, security, and compliance, Account management",
      "type": "Device or other IDs"
    },
    {
      "data": "Photos",
      "optional": false,
      "purpose": "App functionality, Fraud prevention, security, and compliance, Account management",
      "type": "Photos and videos"
    },
    {
      "data": "Videos",
      "optional": false,
      "purpose": "App functionality, Fraud prevention, security, and compliance, Account management",
      "type": "Photos and videos"
    },
    {
      "data": "Purchase history",
      "optional": false,
      "purpose": "App functionality, Fraud prevention, security, and compliance, Account management",
      "type": "Financial info"
    }
  ],
  "collectedData": [
    {
      "data": "Web browsing history",
      "optional": false,
      "purpose": "App functionality, Analytics",
      "type": "Web browsing"
    },
    {
      "data": "Emails",
      "optional": false,
      "purpose": "App functionality, Developer communications, Fraud prevention, security, and compliance, Account management",
      "type": "Messages"
    },
    {
      "data": "SMS or MMS",
      "optional": false,
      "purpose": "App functionality, Fraud prevention, security, and compliance, Account management",
      "type": "Messages"
    },
    {
      "data": "Other in-app messages",
      "optional": false,
      "purpose": "App functionality, Advertising or marketing, Personalization",
      "type": "Messages"
    },
    {
      "data": "App interactions",
      "optional": false,
      "purpose": "App functionality, Analytics, Fraud prevention, security, and compliance, Account management",
      "type": "App activity"
    },
    {
      "data": "Voice or sound recordings",
      "optional": false,
      "purpose": "App functionality, Fraud prevention, security, and compliance, Account management",
      "type": "Audio"
    },
    {
      "data": "Approximate location",
      "optional": false,
      "purpose": "App functionality, Analytics, Advertising or marketing, Fraud prevention, security, and compliance, Personalization, Account management",
      "type": "Location"
    },
    {
      "data": "Precise location",
      "optional": false,
      "purpose": "App functionality, Analytics, Advertising or marketing, Fraud prevention, security, and compliance, Personalization, Account management",
      "type": "Location"
    },
    {
      "data": "Name",
      "optional": false,
      "purpose": "App functionality, Fraud prevention, security, and compliance,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Fraud prevention, security, and compliance, Account management",
      "type": "Personal info"
    },
    {
      "data": "Address",
      "optional": false,
      "purpose": "App functionality, Fraud prevention, security, and compliance, Account management",
      "type": "Personal info"
    },
    {
      "data": "Phone number",
      "optional": false,
      "purpose": "App functionality, Fraud prevention, security, and compliance, Account management",
      "type": "Personal info"
    },
    {
      "data": "Political or religious beliefs",
      "optional": false,
      "purpose": "App functionality, Fraud prevention, security, and compliance, Account management",
      "type": "Personal info"
    },
    {
      "data": "Other info",
      "optional": false,
      "purpose": "App functionality, Fraud prevention, security, and compliance, Account management",
      "type": "Personal info"
    },
    {
      "data": "Crash logs",
      "optional": false,
      "purpose": "App functionality, Account management",
      "type": "App info and performance"
    },
    {
      "data": "Diagnostics",
      "optional": false,
      "purpose": "App functionality, Analytics, Fraud prevention, security, and compliance",
      "type": "App info and performance"
    },
    {
      "data": "Other app performance data",
      "optional": false,
      "purpose": "Analytics",
      "type": "App info and performance"
    },
    {
      "data": "Contacts",
      "optional": false,
      "purpose": "App functionality",
      "type": "Contacts"
    },
    {
      "data": "Files and docs",
      "optional": false,
      "purpose": "App functionality, Fraud prevention, security, and compliance, Account management",
      "type": "Files and docs"
    },
    {
      "data": "Device or other IDs",
      "optional": false,
      "purpose": "App functionality, Analytics, Advertising or marketing, Fraud prevention, security, and compliance, Personalization, Account management",
      "type": "Device or other IDs"
    },
    {
      "data": "Photos",
      "optional": false,
      "purpose": "App functionality, Fraud prevention, security, and compliance, Account management",
      "type": "Photos and videos"
    },
    {
      "data": "Videos",
      "optional": false,
      "purpose": "App functionality, Fraud prevention, security, and compliance, Account management",
      "type": "Photos and videos"
    },
    {
      "data": "User payment info",
      "optional": false,
      "purpose": "App functionality, Fraud prevention, security, and compliance, Account management",
      "type": "Financial info"
    },
    {
      "data": "Purchase history",
      "optional": false,
      "purpose": "App functionality, Analytics, Fraud prevention, security, and compliance, Account management",
      "type": "Financial info"
    },
    {
      "data": "Other financial info",
      "optional": false,
      "purpose": "App functionality, Fraud prevention, security, and compliance, Account management",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"https://crypto.com/privacy/global/html"
}</t>
  </si>
  <si>
    <t>https://crypto.com/privacy/global/html</t>
  </si>
  <si>
    <t>com.westernunion.android.mtapp</t>
  </si>
  <si>
    <t>https://play.google.com/store/apps/details?id=com.westernunion.android.mtapp&amp;hl=en&amp;gl=us</t>
  </si>
  <si>
    <t>Western Union Send Money Now</t>
  </si>
  <si>
    <t>Enjoy a $0 transfer fee* on your first transfer with Western Union®. Send money fast to Mexico and globally from the US, available 24/7.   \n   \nSend money, track money transfers, pay bills, review exchange rates and find agent locations- all on the go with the Western Union ® money transfer app.   \n   \nWE MOVE MONEY TO MORE THAN 200 COUNTRIES AND TERRITORIES  \nYour friends and loved ones can receive the funds directly to their bank account or mobile wallet** or pick up cash in their own currency at a convenient location near them.  \n   \nSIMPLE CARD SCANNING  \nQuickly make a money transfer by setting up card payments on your mobile phone. Avoid mistakes by scanning your credit*** or debit card using the camera on your device.  \n   \nEASILY VIEW EXCHANGE RATES  \nView the latest international exchange rates instantly using the widget on our mobile money transfer app. See how the US dollar compares to other currencies on the move.  \n   \nQUICKLY REPEAT TRANSFERS  \nSave your receiver’s details to your resend list and make repeat international money transfers fast through the app.  \n   \nPAY BILLS ON THE GO  \nFrom your car payment to a mortgage, pay bills anytime, anywhere, with our money transfer app.  \n   \nSTART ON THE MONEY TRANSFER APP, PAY IN CASH  \nSave time at the counter by starting your money transfer on our app and paying in cash at a participating agent location. Visit one of more than 61,000**** across the US.  \n   \nPAY THE WAY THAT WORKS FOR YOU  \nPay directly from your bank account, cash at an agent location, or with a credit***/debit card.  \n   \nEASY TO SEND, SIMPLE TO RECEIVE  \nUse the Western Union® app to send money and choose how your receiver will get the funds.  \n   \nBank account  \n• Send money from your bank to billions of accounts worldwide.  \nCash pickup  \n• Transfer money with the app to thousands of cash pickup locations internationally.  \nMobile wallet  \n• You can send money directly to your recipient’s mobile wallet** from one of our partners (in select countries).  \n   \nFEES AND IMPORTANT DISCLOSURES   \nWestern Union makes money from both transfer fees and currency exchange. When choosing a money transmitter, carefully compare the transfer fees and exchange rates. Fees, foreign exchange rates, and taxes may vary by brand, channel, and location based on a number of factors. Fees and rates are subject to change without notice. Please use care when providing commissary or bank account information. Funds will be paid into the account corresponding to your account number.   \n   \nServices may be provided by Western Union Financial Services, Inc. NMLS# 906983 and/or Western Union International Services, LLC NMLS# 906985. See terms and conditions for details.   \n   \nWestern Union has offices worldwide and is headquartered in Denver, 7001 E. Belleview, Denver, CO 80237.   \n   \nDo you have questions about our services? Contact one of our nearby Western Union agent locations. Use our agent location finder to find one nearby or call +1-720-332-1000.   \n   \n* Currency exchange commission applicable. Not available for credit cards and transfers to Cuba.   \n** Money transfer to digital wallets is available for some international locations.   \n*** A card-issuer cash advance fee and associated interest charges may apply if you use a credit card. To avoid these fees or for reduced fees, use a debit card or check other payment methods.   \n**** Network data as of September 30, 2021.  \n \nAdditional third-party charges may apply.</t>
  </si>
  <si>
    <t>[
  {
    "permission": "find accounts on the device",
    "type": "Identity"
  },
  {
    "permission": "find accounts on the device",
    "type": "Contacts"
  },
  {
    "permission": "read your contacts",
    "type": "Contacts"
  },
  {
    "permission": "modify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"change network connectivity",
    "type": "Other"
  },
  {
    "permission": "full network access",
    "type": "Other"
  },
  {
    "permission": "change your audio settings",
    "type": "Other"
  },
  {
    "permission": "use accounts on the device",
    "type": "Other"
  },
  {
    "permission": "control vibration",
    "type": "Other"
  },
  {
    "permission": "prevent device from sleeping",
    "type": "Other"
  },
  {
    "permission": "read Google service configuration",
    "type": "Other"
  }
]</t>
  </si>
  <si>
    <t>{
  "sharedData": [
    {
      "data": "Device or other IDs",
      "optional": false,
      "purpose": "App functionality, Analytics",
      "type": "Device or other IDs"
    },
    {
      "data": "App interactions",
      "optional": false,
      "purpose": "App functionality, Analytics",
      "type": "App activity"
    },
    {
      "data": "In-app search history",
      "optional": false,
      "purpose": "App functionality, Analytics",
      "type": "App activity"
    },
    {
      "data": "Purchase history",
      "optional": false,
      "purpose": "App functionality",
      "type": "Financial info"
    },
    {
      "data": "Crash logs",
      "optional": false,
      "purpose": "App functionality, Analytics",
      "type": "App info and performance"
    },
    {
      "data": "Photos",
      "optional": false,
      "purpose": "App functionality, Fraud prevention, security, and compliance",
      "type": "Photos and videos"
    },
    {
      "data": "Videos",
      "optional": false,
      "purpose": "App functionality, Fraud prevention, security, and compliance",
      "type": "Photos and videos"
    },
    {
      "data": "Name",
      "optional": false,
      "purpose": "App functionality, Analytics, Fraud prevention, security, and compliance, Account management",
      "type": "Personal info"
    },
    {
      "data": "Email address",
      "optional": false,
      "purpose": "App functionality, Analytics, Fraud prevention, security, and compliance, Account management",
      "type": "Personal info"
    },
    {
      "data": "User IDs",
      "optional": false,
      "purpose": "App functionality, Analytics, Fraud prevention, security, and compliance, Account management",
      "type": "Personal info"
    },
    {
      "data": "Other info",
      "optional": false,
      "purpose": "App functionality, Analytics, Advertising or marketing, Fraud prevention, security, and compliance, Account management",
      "type": "Personal info"
    }
  ],
  "collectedData": [
    {
      "data": "Device or other IDs",
      "optional": false,
      "purpose": "App functionality, Analytics",
      "type": "Device or other IDs"
    },
    {
      "data": "App interactions",
      "optional": false,
      "purpose": "App functionality, Analytics, Advertising or marketing",
      "type": "App activity"
    },
    {
      "data": "In-app search history",
      "optional": false,
      "purpose": "App functionality, Analytics",
      "type": "App activity"
    },
    {
      "data": "User payment info",
      "optional": true,
      "purpose": "App functionality, Fraud prevention, security, and compliance",
      "type": "Financial info"
    },
    {
      "data": "Purchase history",
      "optional": false,
      "purpose": "App functionality",
      "type": "Financial info"
    },
    {
      "data": "Files and docs",
      "optional": true,
      "purpose": "App functionality, Fraud prevention, security, and compliance",
      "type": "Files and docs"
    },
    {
      "data": "Crash logs",
      "optional": false,
      "purpose": "App functionality, Analytics",
      "type": "App info and performance"
    },
    {
      "data": "Photos",
      "optional": true,
      "purpose": "App functionality, Fraud prevention, security, and compliance",
      "type": "Photos and videos"
    },
    {
      "data": "Videos",
      "optional": true,
      "purpose": "App functionality, Fraud prevention, security, and compliance",
      "type": "Photos and videos"
    },
    {
      "data": "Name",
      "optional": false,
      "purpose": "App functionality, Analytics, Advertising or marketing, Fraud prevention, security, and compliance, Account management",
      "type": "Personal info"
    },
    {
      "data": "Email address",
      "optional": false,
      "purpose": "App functionality, Analytics, Fraud prevention, security, and compliance, Account management",
      "type": "Personal info"
    },
    {
      "data": "User IDs",
      "optional": false,
      "purpose": "App functionality, Analytics, Fraud prevention, security, and compliance, Account management",
      "type": "Personal info"
    },
    {
      "data": "Address",
      "optional": true,
      "purpose": "App functionality, Fraud prevention, security, and compliance, Account management",
      "type": "Personal info"
    },
    {
      "data": "Phone number",
      "optional": false,
      "purpose": "App functionality, Account management",
      "type": "Personal info"
    },
    {
      "data": "Other info",
      "optional": false,
      "purpose": "App functionality, Analytics, Advertising or marketing, Fraud prevention, security, and compliance,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"https://www.westernunion.com/us/privacy-statement"
}</t>
  </si>
  <si>
    <t>https://www.westernunion.com/us/privacy-statement</t>
  </si>
  <si>
    <t>https://play.google.com/store/apps/details?id=com.paypal.android.p2pmobile&amp;hl=en&amp;gl=us</t>
  </si>
  <si>
    <t>[
  {
    "permission": "read your own contact card",
    "type": "Identity"
  },
  {
    "permission": "read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"create accounts and set passwords",
    "type": "Other"
  },
  {
    "permission": "change system display settings",
    "type": "Other"
  },
  {
    "permission": "change network connectivity",
    "type": "Other"
  },
  {
    "permission": "control flashlight",
    "type": "Other"
  },
  {
    "permission": "full network access",
    "type": "Other"
  },
  {
    "permission": "change your audio settings",
    "type": "Other"
  },
  {
    "permission": "control Near Field Communication",
    "type": "Other"
  },
  {
    "permission": "run at startup",
    "type": "Other"
  },
  {
    "permission": "reorder running apps",
    "type": "Other"
  },
  {
    "permission": "control vibration",
    "type": "Other"
  },
  {
    "permission": "prevent device from sleeping",
    "type": "Other"
  },
  {
    "permission": "read Google service configuration",
    "type": "Other"
  }
]</t>
  </si>
  <si>
    <t>{
  "sharedData": [
    {
      "data": "Email address",
      "optional": false,
      "purpose": "Advertising or marketing",
      "type": "Personal info"
    }
  ],
  "collectedData": [
    {
      "data": "Device or other IDs",
      "optional": false,
      "purpose": "App functionality, Advertising or marketing, Fraud prevention, security, and compliance",
      "type": "Device or other IDs"
    },
    {
      "data": "Contacts",
      "optional": true,
      "purpose": "App functionality",
      "type": "Contacts"
    },
    {
      "data": "Files and docs",
      "optional": true,
      "purpose": "App functionality, Fraud prevention, security, and compliance",
      "type": "Files and docs"
    },
    {
      "data": "Photos",
      "optional": true,
      "purpose": "App functionality, Fraud prevention, security, and compliance, Personalization",
      "type": "Photos and videos"
    },
    {
      "data": "Crash logs",
      "optional": false,
      "purpose": "Analytics",
      "type": "App info and performance"
    },
    {
      "data": "Diagnostics",
      "optional": false,
      "purpose": "Analytics",
      "type": "App info and performance"
    },
    {
      "data": "Other app performance data",
      "optional": false,
      "purpose": "Analytics",
      "type": "App info and performance"
    },
    {
      "data": "Name",
      "optional": false,
      "purpose": "App functionality, Developer communications, Fraud prevention, security, and compliance, Personalization, Account management",
      "type": "Personal info"
    },
    {
      "data": "Email address",
      "optional": false,
      "purpose": "App functionality, Developer communications, Advertising or marketing, Fraud prevention, security, and compliance, Personalization, Account management",
      "type": "Personal info"
    },
    {
      "data": "User IDs",
      "optional": false,
      "purpose": "App functionality, Analytics, Fraud prevention, security, and compliance, Personalization, Account management",
      "type": "Personal info"
    },
    {
      "data": "Address",
      "optional": false,
      "purpose": "App functionality, Fraud prevention, security, and compliance, Account management",
      "type": "Personal info"
    },
    {
      "data": "Phone number",
      "optional": false,
      "purpose": "App functionality, Fraud prevention, security, and compliance, Account management",
      "type": "Personal info"
    },
    {
      "data": "Approximate location",
      "optional": false,
      "purpose": "App functionality, Analytics, Fraud prevention, security, and compliance",
      "type": "Location"
    },
    {
      "data": "Precise location",
      "optional": true,
      "purpose": "App functionality",
      "type": "Location"
    },
    {
      "data": "User payment info",
      "optional": false,
      "purpose": "App functionality, Fraud prevention, security, and compliance, Account management",
      "type": "Financial info"
    },
    {
      "data": "Purchase history",
      "optional": false,
      "purpose": "App functionality, Analytics, Developer communications, Advertising or marketing, Fraud prevention, security, and compliance, Personalization, Account management",
      "type": "Financial info"
    },
    {
      "data": "Credit score",
      "optional": true,
      "purpose": "App functionality, Fraud prevention, security, and compliance",
      "type": "Financial info"
    },
    {
      "data": "App interactions",
      "optional": false,
      "purpose": "Analytics, Advertising or marketing, Personalization",
      "type": "App activity"
    },
    {
      "data": "In-app search history",
      "optional": false,
      "purpose": "Analytics, Advertising or marketing, Personalization",
      "type": "App activity"
    },
    {
      "data": "Other user-generated content",
      "optional": true,
      "purpose": "App functionality",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"https://www.paypal.com/webapps/mpp/ua/privacy-full"
}</t>
  </si>
  <si>
    <t>https://www.paypal.com/webapps/mpp/ua/privacy-full</t>
  </si>
  <si>
    <t>com.infonow.bofa</t>
  </si>
  <si>
    <t>https://play.google.com/store/apps/details?id=com.infonow.bofa&amp;hl=en&amp;gl=us</t>
  </si>
  <si>
    <t>Bank of America Mobile Banking</t>
  </si>
  <si>
    <t>Bank conveniently and security with the Bank of America® Mobile Banking app for U.S.-based accounts.\nManage Accounts\n•	View account balances and review activity \n•	Activate or replace credit/debit cards\n•	Set alerts for important account info\nTransfer Money and Pay Bills \n•	Securely send and receive money with Zelle® using a U.S. mobile number or email address¹\n•	Transfer funds between your Bank of America and linked Merrill accounts\n•	Pay bills\nCheck Deposit\n•	Take photos of checks to deposit them\n•	Get immediate confirmation that your check is processing²\nErica, Your Virtual Financial Assistant³\n•	Ask Erica to find transactions, pay bills and more\n•	Get valuable alerts, and helpful insights\nSecurity\n•	Set up Touch ID® / Face ID®\n•	If fraudulent activity is suspected on your card, we’ll notify you\n•	View security center\n•	With our Mobile Banking Security Guarantee, you’re not liable for fraudulent transactions when reported promptly4\nManage Investments with Merrill\n•	Trade stocks, ETFs, mutual funds\n•	View up-to-date Market data, news, and quotes\n•	Send messages and documents securely to your advisor\nSee the Online Banking Service Agreement at bankofamerica.com/serviceagreement for more information. Mobile carrier message and data rates may apply.\n¹ Zelle transfers require enrollment and must be made from a Bank of America consumer checking or savings account to a domestic bank account or debit card. Recipients have 14 days to register to receive money or the transfer will be canceled. Dollar and frequency limits apply. \n² Deposits are subject to verification and not available for immediate withdrawal. Other restrictions apply.\n³ Erica does not provide investment advise. Erica only listens or speaks when you tap the microphone and retains interactions to optimize your experience. Erica speaks aloud and hears and responds to all voices. Erica is only available in English.\n4 You’re not liable for fraudulent Mobile Banking transactions when you notify the bank within 60 days of the transaction first appearing on your statement and comply with security responsibilities.\nInvesting involves risk. There is always the potential of losing money when you invest in securities.\nMerrill Lynch, Pierce, Fenner &amp; Smith Incorporated (also referred to as "MLPF&amp;S" or "Merrill") makes available certain investment products sponsored, managed, distributed or provided by companies that are affiliates of Bank of America Corporation ("BofA Corp"). MLPF&amp;S is a registered broker-dealer, registered investment adviser, Member SIPC and a wholly owned subsidiary of BofA Corp. \nInsurance and annuity products are offered through Merrill Lynch Life Agency Inc. ("MLLA"), a licensed insurance agency and wholly owned subsidiary of BofA Corp.\nBanking products are provided by Bank of America, N.A., and affiliated banks, Members FDIC and wholly-owned subsidiaries of Bank of America Corporation.\nInvestment, Insurance, and Annuity products: \n•	Are Not FDIC Insurance\n•	Are Not Bank Guaranteed\n•	May Lose Value\n•	Are Not Deposits\n•	Are Not Insured by Any Federal Government Agency\n•	Are Not a Condition to Any Banking Service or Activity\nZelle® and the Zelle® related marks are wholly owned by Early Warning Services, LLC and are used herein under license.\nFeatures may only be available for certain account types.\nAndroid is a trademark of Google Inc.\nGoogle emojis are used herein under license.\nBank of America and related trademarks are trademarks of Bank of America Corporation\nBank of America, N.A. Member FDIC\n© 2024 Bank of America Corporation</t>
  </si>
  <si>
    <t>[
  {
    "permission": "find accounts on the device",
    "type": "Identity"
  },
  {
    "permission": "add or modify calendar events and send email to guests without owners' knowledge",
    "type": "Calendar"
  },
  {
    "permission": "find accounts on the device",
    "type": "Contacts"
  },
  {
    "permission": "read your contacts",
    "type": "Contacts"
  },
  {
    "permission": "approximate location (network-based)",
    "type": "Location"
  },
  {
    "permission": "precise location (GPS and network-based)",
    "type": "Location"
  },
  {
    "permission": "directly call phone numbers",
    "type": "Phone"
  },
  {
    "permission": "read phone status and identity",
    "type": "Phone"
  },
  {
    "permission": "read the contents of your USB storage",
    "type": "Photos/Media/Files"
  },
  {
    "permission": "read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"change network connectivity",
    "type": "Other"
  },
  {
    "permission": "full network access",
    "type": "Other"
  },
  {
    "permission": "change your audio settings",
    "type": "Other"
  },
  {
    "permission": "run at startup",
    "type": "Other"
  },
  {
    "permission": "control vibration",
    "type": "Other"
  },
  {
    "permission": "prevent device from sleeping",
    "type": "Other"
  },
  {
    "permission": "read Google service configuration",
    "type": "Other"
  }
]</t>
  </si>
  <si>
    <t>{
  "sharedData": [
    {
      "data": "Videos",
      "optional": false,
      "purpose": "App functionality",
      "type": "Photos and videos"
    }
  ],
  "collectedData": [
    {
      "data": "Voice or sound recordings",
      "optional": true,
      "purpose": "App functionality",
      "type": "Audio"
    },
    {
      "data": "Photos",
      "optional": true,
      "purpose": "App functionality",
      "type": "Photos and videos"
    },
    {
      "data": "Videos",
      "optional": true,
      "purpose": "App functionality",
      "type": "Photos and videos"
    },
    {
      "data": "Device or other IDs",
      "optional": false,
      "purpose": "App functionality, Analytics",
      "type": "Device or other IDs"
    },
    {
      "data": "App interactions",
      "optional": false,
      "purpose": "App functionality, Analytics",
      "type": "App activity"
    },
    {
      "data": "In-app search history",
      "optional": false,
      "purpose": "App functionality, Analytics",
      "type": "App activity"
    },
    {
      "data": "Crash logs",
      "optional": false,
      "purpose": "App functionality, Analytics",
      "type": "App info and performance"
    },
    {
      "data": "Diagnostics",
      "optional": false,
      "purpose": "App functionality, Analytics",
      "type": "App info and performance"
    },
    {
      "data": "Files and docs",
      "optional": true,
      "purpose": "App functionality",
      "type": "Files and docs"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"https://www.bankofamerica.com/privacy/overview.go"
}</t>
  </si>
  <si>
    <t>https://www.bankofamerica.com/privacy/overview.go</t>
  </si>
  <si>
    <t>com.willitmatch</t>
  </si>
  <si>
    <t>https://play.google.com/store/apps/details?id=com.willitmatch&amp;hl=en&amp;gl=us</t>
  </si>
  <si>
    <t>Will It Match</t>
  </si>
  <si>
    <t>WHAT IS IT? \nWill It Match is a calculator, not a dating app, that helps you save time and have a clearer view on your relationships. \nIn this app, you can write personal standards, needs, and traits you are looking for in a partner, alongside potential dealbreakers you wish to avoid - and see who checks those boxes for you. \nOrganize your likes and dislikes, to find out who would be a more compatible friend, lover or partner. \n\nDOES IT HAVE HIDDEN COSTS?\nThere are zero hidden costs. You get what you pay for, from the beginning, in full. \nThe app is without any in-app purchases, ads, spam, data sharing, login system, registering system, social media connections and paywalls.\nYou buy it, you have it. \nAnd it works offline too.\n\nHOW DOES IT WORK? \nPeople you like in real life are called "Matches" in the app. \nWill It Match comes with (editable) preset categories of the five main areas of compatibility for your Matches: \n- Physical\n- Emotional\n- Intellectual\n- Spiritual\n- Dynamic\nYou can add more if you'd like. \nEach category can have hundreds of (editable) items based on your personal preferences. You can use our preset as a starting point or just delete everything and write your own. \nAfter you add your items, as well as potential dealbreakers, you can then create a New Match, write their name/nickname, and start ticking off items from the lists. \nThe app will then show you, in percentages, how compatible your Match is to you, in each category, alongside an overall compatibility score. \nIts intended purpose is to clarify things for you in your personal life and offer a different perspective that could potentially aid you in making decisions. \n\nWHAT OTHER FEATURES DOES IT HAVE? \nYou can add notes to each Match, to help you keep track of their birthday, favorite color, favorite food and songs, as well as any other details you might find useful to remember. \nThe app also allows you to export parts of it (such as your own list of categories and items) to share with friends who resonate with your preferences, and who wish to use them as well. \nThis also doubles as a "save" feature, should you get a new phone and need to transfer the data. \nYou also have two color modes (light and dark) and each section of the app comes with explanations, if you need a reminder on how it all works. \n\nFUN FACT\nAs it happens, one of our beta testers used the app after a breakup. They wanted to try dating again. The app reminded them which important questions to ask during their dates, and showed them who had a higher chance of compatibility. They did find someone and they are together to this day ♥ \nWe hope you'll find our app equally useful!\nDISCLAIMER\nThe creators of the app are not responsible for the success of your personal relationships, nor the level of satisfaction achieved by using the app. We do not condone using this app in negative, manipulative, illegal or immoral ways.</t>
  </si>
  <si>
    <t>[{"name":"Dating","id":"DATING"}]</t>
  </si>
  <si>
    <t>{
  "sharedData": [],
  "collectedData": [],
  "securityPractices": [],
  "privacyPolicyUrl": "https://willitmatch.com/privacy.html"
}</t>
  </si>
  <si>
    <t>https://willitmatch.com/privacy.html</t>
  </si>
  <si>
    <t>com.ton_keeper</t>
  </si>
  <si>
    <t>https://play.google.com/store/apps/details?id=com.ton_keeper&amp;hl=en&amp;gl=us</t>
  </si>
  <si>
    <t>Tonkeeper — TON Wallet</t>
  </si>
  <si>
    <t>Tonkeeper is the easiest way to store, send, and receive Toncoin on The Open Network, which is a powerful new blockchain that offers unprecedented transaction speeds and throughput while offering a robust programming environment for smart contract applications.\n# An easy-to-use non-custodial wallet\nNo registration or personal details are required to get started. Simply write down the secret recovery phrase that Tonkeeper generates and immediately start trading, sending, and receiving Toncoin.\n# World-class speed and extremely low fees\nTON is a network designed for speed and throughput. Fees are significantly lower than on other blockchains, and transactions are confirmed in a matter of seconds.\n# Peer-to-peer subscriptions\nSupport your favorite authors with subscriptions paid in Toncoins.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</si>
  <si>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"access Bluetooth settings",
    "type": "Other"
  },
  {
    "permission": "full network access",
    "type": "Other"
  },
  {
    "permission": "control Near Field Communication",
    "type": "Other"
  },
  {
    "permission": "draw over other apps",
    "type": "Other"
  },
  {
    "permission": "control vibration",
    "type": "Other"
  },
  {
    "permission": "prevent device from sleeping",
    "type": "Other"
  }
]</t>
  </si>
  <si>
    <t>{
  "sharedData": [
    {
      "data": "Device or other IDs",
      "optional": false,
      "purpose": "Analytics",
      "type": "Device or other IDs"
    }
  ],
  "collectedData": [
    {
      "data": "Device or other IDs",
      "optional": false,
      "purpose": "Analytics",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"http://tonkeeper.com/privacy"
}</t>
  </si>
  <si>
    <t>http://tonkeeper.com/privacy</t>
  </si>
  <si>
    <t>com.discoverfinancial.mobile</t>
  </si>
  <si>
    <t>https://play.google.com/store/apps/details?id=com.discoverfinancial.mobile&amp;hl=en&amp;gl=us</t>
  </si>
  <si>
    <t>Discover Mobile</t>
  </si>
  <si>
    <t>You can manage your Discover credit card and bank accounts conveniently and securely from anywhere, using Discover’s Mobile App. Check your account balance, view your account info, make and edit payments, manage your rewards, and more - all from your mobile device.\nFAST ACCOUNT ACCESS\n• Log in quickly with a 4-digit Passcode\n• Enable Quick View to view account information without logging in \nMANAGE YOUR DISCOVER CREDIT CARD ACCOUNT\n• Check your balance and available credit, and view or download monthly statements\n• View and search transaction activity\n• Make payments and edit or cancel pending payments\n• Redeem rewards, in any amount, as a statement credit towards your monthly bill, including your minimum payment due\n• Redeem rewards, in any amount, as an electronic deposit to your bank account\n• Redeem rewards for gift cards starting at only $5. Plus, get an added bonus on every card\n• Link your Discover card to your Amazon and PayPal accounts to make it easier to earn and pay with rewards for eligible purchases at checkout \n• View your FICO® Credit Score* for free and learn what it means to lenders\n*See FICO® Credit Score terms at Discover.com/FICO\n• Freeze or unfreeze your account to prevent new purchases, cash advances, and balance transfers \n• Send and receive messages with Discover Customer Service \n• View and edit your account profile \n• Activate a new card or report a current card as lost, stolen or misplaced\n• Use the Travel Notification feature to help ensure uninterrupted use of your card while traveling\n• Sign up to receive alerts about your account\nMANAGE YOUR DISCOVER BANK DEPOSIT ACCOUNT AND PERSONAL LOAN ACCOUNT \n• View account balances, summary and transaction history\n• Track account activity and schedule transactions\n• Transfer money\n• Pay bills \n• Deposit checks\n• Find ATMs - Nationwide ATMs available to use your Discover debit card\n• View statements\n• View and send secure messages\n• Make Personal Loan payments\nZelle and the Zelle related marks are wholly owned by Early Warning Services, LLC and are used herein under license.\nDo you have questions or comments about Discover’s Mobile App? Email us at: mobappqs@service.discovercard.com\nMobile Privacy Statement:\nhttps://www.discover.com/privacy-statement\nMobile Terms of Use:\nhttps://www.discover.com/credit-cards/help-center/discover-terms-of-use.html</t>
  </si>
  <si>
    <t>[
  {
    "permission": "read calendar events plus confidential information",
    "type": "Calendar"
  },
  {
    "permission": "add or modify calendar events and send email to guests without owners' knowledge",
    "type": "Calendar"
  },
  {
    "permission": "read your contacts",
    "type": "Contacts"
  },
  {
    "permission": "approximate location (network-based)",
    "type": "Location"
  },
  {
    "permission": "precise location (GPS and network-based)",
    "type": "Location"
  },
  {
    "permission": "directly call phone numbers",
    "type": "Phone"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"read phone status and identity",
    "type": "Device ID &amp; call information"
  },
  {
    "permission": "view network connections",
    "type": "Other"
  },
  {
    "permission": "pair with Bluetooth devices",
    "type": "Other"
  },
  {
    "permission": "access Bluetooth settings",
    "type": "Other"
  },
  {
    "permission": "full network access",
    "type": "Other"
  },
  {
    "permission": "run at startup",
    "type": "Other"
  },
  {
    "permission": "control vibration",
    "type": "Other"
  },
  {
    "permission": "prevent device from sleeping",
    "type": "Other"
  },
  {
    "permission": "Google Play license check",
    "type": "Other"
  },
  {
    "permission": "read Google service configuration",
    "type": "Other"
  }
]</t>
  </si>
  <si>
    <t>{
  "sharedData": [
    {
      "data": "Photos",
      "optional": false,
      "purpose": "App functionality, Fraud prevention, security, and compliance",
      "type": "Photos and videos"
    },
    {
      "data": "Device or other IDs",
      "optional": false,
      "purpose": "App functionality, Analytics, Advertising or marketing, Fraud prevention, security, and compliance",
      "type": "Device or other IDs"
    },
    {
      "data": "Name",
      "optional": false,
      "purpose": "App functionality, Analytics, Developer communications, Advertising or marketing, Fraud prevention, security, and compliance, Personalization, Account management",
      "type": "Personal info"
    },
    {
      "data": "Email address",
      "optional": false,
      "purpose": "App functionality, Advertising or marketing, Fraud prevention, security, and compliance, Account management",
      "type": "Personal info"
    },
    {
      "data": "Address",
      "optional": false,
      "purpose": "App functionality, Advertising or marketing",
      "type": "Personal info"
    },
    {
      "data": "Phone number",
      "optional": false,
      "purpose": "App functionality",
      "type": "Personal info"
    },
    {
      "data": "App interactions",
      "optional": false,
      "purpose": "Analytics, Advertising or marketing, Personalization",
      "type": "App activity"
    },
    {
      "data": "Other user-generated content",
      "optional": false,
      "purpose": "Analytics",
      "type": "App activity"
    },
    {
      "data": "Crash logs",
      "optional": false,
      "purpose": "Analytics",
      "type": "App info and performance"
    },
    {
      "data": "Diagnostics",
      "optional": false,
      "purpose": "Analytics",
      "type": "App info and performance"
    },
    {
      "data": "Contacts",
      "optional": false,
      "purpose": "App functionality",
      "type": "Contacts"
    },
    {
      "data": "Other financial info",
      "optional": false,
      "purpose": "App functionality, Analytics, Fraud prevention, security, and compliance, Personalization, Account management",
      "type": "Financial info"
    },
    {
      "data": "Other in-app messages",
      "optional": false,
      "purpose": "App functionality, Analytics",
      "type": "Messages"
    },
    {
      "data": "Precise location",
      "optional": false,
      "purpose": "App functionality",
      "type": "Location"
    }
  ],
  "collectedData": [
    {
      "data": "Photos",
      "optional": true,
      "purpose": "App functionality, Fraud prevention, security, and compliance",
      "type": "Photos and videos"
    },
    {
      "data": "Device or other IDs",
      "optional": false,
      "purpose": "App functionality, Analytics, Advertising or marketing, Fraud prevention, security, and compliance",
      "type": "Device or other IDs"
    },
    {
      "data": "Name",
      "optional": false,
      "purpose": "App functionality, Developer communications, Advertising or marketing, Fraud prevention, security, and compliance, Personalization, Account management",
      "type": "Personal info"
    },
    {
      "data": "Email address",
      "optional": false,
      "purpose": "App functionality, Advertising or marketing, Fraud prevention, security, and compliance, Account management",
      "type": "Personal info"
    },
    {
      "data": "User IDs",
      "optional": false,
      "purpose": "App functionality, Fraud prevention, security, and compliance, Account management",
      "type": "Personal info"
    },
    {
      "data": "Address",
      "optional": false,
      "purpose": "App functionality, Advertising or marketing, Fraud prevention, security, and compliance, Account management",
      "type": "Personal info"
    },
    {
      "data": "Phone number",
      "optional": false,
      "purpose": "App functionality, Fraud prevention, security, and compliance, Account management",
      "type": "Personal info"
    },
    {
      "data": "Other info",
      "optional": false,
      "purpose": "App functionality, Fraud prevention, security, and compliance, Account management",
      "type": "Personal info"
    },
    {
      "data": "App interactions",
      "optional": false,
      "purpose": "Analytics, Advertising or marketing, Personalization",
      "type": "App activity"
    },
    {
      "data": "Other user-generated content",
      "optional": true,
      "purpose": "Analytics, Account management",
      "type": "App activity"
    },
    {
      "data": "Crash logs",
      "optional": false,
      "purpose": "Analytics",
      "type": "App info and performance"
    },
    {
      "data": "Diagnostics",
      "optional": false,
      "purpose": "Analytics",
      "type": "App info and performance"
    },
    {
      "data": "Contacts",
      "optional": true,
      "purpose": "App functionality",
      "type": "Contacts"
    },
    {
      "data": "Files and docs",
      "optional": true,
      "purpose": "App functionality",
      "type": "Files and docs"
    },
    {
      "data": "User payment info",
      "optional": true,
      "purpose": "App functionality",
      "type": "Financial info"
    },
    {
      "data": "Other financial info",
      "optional": false,
      "purpose": "App functionality, Analytics, Fraud prevention, security, and compliance, Personalization, Account management",
      "type": "Financial info"
    },
    {
      "data": "Other in-app messages",
      "optional": true,
      "purpose": "App functionality",
      "type": "Messages"
    },
    {
      "data": "Precise location",
      "optional": true,
      "purpose": "App functionality",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"https://www.discover.com/privacy-statement/"
}</t>
  </si>
  <si>
    <t>https://www.discover.com/privacy-statement/</t>
  </si>
  <si>
    <t>com.americanexpress.android.acctsvcs.us</t>
  </si>
  <si>
    <t>https://play.google.com/store/apps/details?id=com.americanexpress.android.acctsvcs.us&amp;hl=en&amp;gl=us</t>
  </si>
  <si>
    <t>Amex</t>
  </si>
  <si>
    <t>The official American Express App for Android allows you to access your Account from anywhere. Track spending &amp; rewards, find offers, review your balance, pay your bill and enjoy features only available in the Amex App. Touch ID and Face ID login (on supported devices), gives you quick, safe and secure access. Make the most of your Membership with the speed, security and convenience of the mobile Amex® App.\nSECURE ACCOUNT MANAGEMENT\n• Enhanced activation experience for you to confirm new Cards and setup your Account.\n• Activate your Credit Card for Apple Pay in the Amex App, then simply unlock, tap and pay.\n• Freeze and unfreeze your Credit Card instantly at any time.\nSTAY ON TOP OF YOUR SPENDING\n• Check your American Express Account balance, pending transactions and sort charges by amount and date.\n• Go paperless with access to past PDF statements.\n• Turn on AutoPay to pay your Amex bill automatically from your bank account each month.\n• Check your spending power. Enter an amount for an expected purchase and you’ll see if it’ll be approved. Approval based on account status at the time of request\n• Filter transactions to see spending and subtotals for each card on your account. For Basic Card Members Only.\nPROTECTION WITH REAL-TIME ALERTS\n• Turn on purchase alerts to be notified when your Credit Card is charged.\n• Receive instant fraud alerts if suspicious activity is detected.\n• Never miss a payment with payment due reminders.\n• Manage all your notifications in the Amex Account tab.\nEXPLORE REWARDS AND BENEFITS\n• View your Rewards balance and find ways to use Membership Rewards® points* - from gift cards to credits on your statement.\n• Use points to cover your eligible charges via a credit on your Account. *\n• See personalized recommendations for other ways to use points.\n• Refer a friend and earn rewards when friends and family get an American Express Card through your referral. For eligible Card Members only.\nAMEX OFFERS *\n• Discover offers from places you shop, dine, travel and more.\n• Explore a map of nearby offers.\n• Get Amex Offers notifications direct to your device.\nAWARD-WINNING SERVICE\n• We’re here to chat 24/7. Start a chat with us in seconds and revisit conversations any time in the app.\nWe’d love to hear from you! Stay in touch with us using our social media pages: Twitter: @AmericanExpress\nFacebook: facebook.com/AmericanExpressUS/\nInstagram: @americanexpress\nSend &amp; Split® enhances the way you send money and split purchases with other Venmo and PayPal users, all in the American Express app.* Now you can pay friends with more flexibility and without the standard Venmo or PayPal credit card fee§. You can also seamlessly split your Amex purchases with others and get paid back directly to your Card as a statement credit. Best Part? You’ll be the one to earn the rewards for the purchase you split. Enrollment Requirement. Terms Apply. § PayPal may charge a fee when sending to non-US recipients.\nThe American Express® App and app features are available only for eligible Card accounts in the United States. American Express® prepaid Cards and Cards issued by non-America Express issuers are not eligible.\nTo log in, Card Members must have an American Express user ID and password or create one in the app.\nApple, the Apple logo, iPad, and iPhone are trademarks of Apple Inc., registered in the U.S. and other countries. iOS is a trademark or registered trademark of Cisco in the U.S. and other countries and is used under license. App Store is a service mark of Apple Inc.\n*To see the full Terms and Conditions, copy and paste the following link into your browser and scroll to the bottom of the page: https://amex.co/AmexApp-Terms</t>
  </si>
  <si>
    <t>[
  {
    "permission": "read your contacts",
    "type": "Contacts"
  },
  {
    "permission": "approximate location (network-based)",
    "type": "Location"
  },
  {
    "permission": "precise location (GPS and network-based)",
    "type": "Location"
  },
  {
    "permission": "directly call phone numbers",
    "type": "Phone"
  },
  {
    "permission": "read phone status and identity",
    "type": "Phone"
  },
  {
    "permission": "take pictures and videos",
    "type": "Camera"
  },
  {
    "permission": "view Wi-Fi connections",
    "type": "Wi-Fi connection information"
  },
  {
    "permission": "read phone status and identity",
    "type": "Device ID &amp; call information"
  },
  {
    "permission": "view network connections",
    "type": "Other"
  },
  {
    "permission": "full network access",
    "type": "Other"
  },
  {
    "permission": "control Near Field Communication",
    "type": "Other"
  },
  {
    "permission": "run at startup",
    "type": "Other"
  },
  {
    "permission": "control vibration",
    "type": "Other"
  },
  {
    "permission": "prevent device from sleeping",
    "type": "Other"
  }
]</t>
  </si>
  <si>
    <t>{
  "sharedData": [
    {
      "data": "Photos",
      "optional": false,
      "purpose": "App functionality, Fraud prevention, security, and compliance",
      "type": "Photos and videos"
    },
    {
      "data": "Device or other IDs",
      "optional": false,
      "purpose": "App functionality, Analytics",
      "type": "Device or other IDs"
    },
    {
      "data": "Crash logs",
      "optional": false,
      "purpose": "Analytics",
      "type": "App info and performance"
    }
  ],
  "collectedData": [
    {
      "data": "Photos",
      "optional": true,
      "purpose": "App functionality, Fraud prevention, security, and compliance",
      "type": "Photos and videos"
    },
    {
      "data": "Other in-app messages",
      "optional": true,
      "purpose": "App functionality",
      "type": "Messages"
    },
    {
      "data": "User payment info",
      "optional": true,
      "purpose": "Account management",
      "type": "Financial info"
    },
    {
      "data": "Other financial info",
      "optional": true,
      "purpose": "Fraud prevention, security, and compliance, Account management",
      "type": "Financial info"
    },
    {
      "data": "Device or other IDs",
      "optional": false,
      "purpose": "App functionality, Analytics, Personalization",
      "type": "Device or other IDs"
    },
    {
      "data": "App interactions",
      "optional": false,
      "purpose": "Analytics",
      "type": "App activity"
    },
    {
      "data": "In-app search history",
      "optional": true,
      "purpose": "App functionality, Analytics",
      "type": "App activity"
    },
    {
      "data": "Other user-generated content",
      "optional": true,
      "purpose": "App functionality",
      "type": "App activity"
    },
    {
      "data": "Files and docs",
      "optional": true,
      "purpose": "Fraud prevention, security, and compliance",
      "type": "Files and docs"
    },
    {
      "data": "Crash logs",
      "optional": false,
      "purpose": "Analytics",
      "type": "App info and performance"
    },
    {
      "data": "Diagnostics",
      "optional": false,
      "purpose": "Analytics",
      "type": "App info and performance"
    },
    {
      "data": "Other app performance data",
      "optional": false,
      "purpose": "Analytics",
      "type": "App info and performance"
    },
    {
      "data": "Name",
      "optional": true,
      "purpose": "Fraud prevention, security, and compliance, Account management",
      "type": "Personal info"
    },
    {
      "data": "Email address",
      "optional": true,
      "purpose": "Account management",
      "type": "Personal info"
    },
    {
      "data": "User IDs",
      "optional": false,
      "purpose": "App functionality, Fraud prevention, security, and compliance, Account management",
      "type": "Personal info"
    },
    {
      "data": "Address",
      "optional": true,
      "purpose": "Account management",
      "type": "Personal info"
    },
    {
      "data": "Phone number",
      "optional": true,
      "purpose":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"https://www.americanexpress.com/us/content/legal-disclosures/online-privacy-statement.html"
}</t>
  </si>
  <si>
    <t>https://www.americanexpress.com/us/content/legal-disclosures/online-privacy-statement.html</t>
  </si>
  <si>
    <t>com.statefarm.pocketagent</t>
  </si>
  <si>
    <t>https://play.google.com/store/apps/details?id=com.statefarm.pocketagent&amp;hl=en&amp;gl=us</t>
  </si>
  <si>
    <t>State Farm®</t>
  </si>
  <si>
    <t>With the State Farm® mobile app, you can manage your insurance and other products, request roadside assistance, file and track claims, and much more. Just another way we’re here to help life go right.®\nView and manage your insurance policies.\n•	Quickly pay your insurance bill - even with Google Pay\n•	View your auto insurance ID card and add it to G-Pay\n•	View your insurance policies and coverage details\nHere to help when you have a claim.  \n•	File a vehicle, property or vehicle glass claim\n•	Track the status of your claim\n•	Get assistance with tire changes, dead batteries, stuck vehicles and more\n•	Search for repair facilities\nBut wait, there’s more!\n•	View details of your investment products\n•	Personalized reminders and notifications when you login\n•	FAQs available in the app when you need them\n•	Learn about our other products</t>
  </si>
  <si>
    <t>[
  {
    "permission": "approximate location (network-based)",
    "type": "Location"
  },
  {
    "permission": "precise location (GPS and network-based)",
    "type": "Location"
  },
  {
    "permission": "access extra location provider commands",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"change your audio settings",
    "type": "Other"
  },
  {
    "permission": "run at startup",
    "type": "Other"
  },
  {
    "permission": "control vibration",
    "type": "Other"
  },
  {
    "permission": "prevent device from sleeping",
    "type": "Other"
  }
]</t>
  </si>
  <si>
    <t>{
  "sharedData": [
    {
      "data": "SMS or MMS",
      "optional": false,
      "purpose": "App functionality, Fraud prevention, security, and compliance",
      "type": "Messages"
    },
    {
      "data": "Device or other IDs",
      "optional": false,
      "purpose": "App functionality, Analytics, Developer communications, Fraud prevention, security, and compliance",
      "type": "Device or other IDs"
    },
    {
      "data": "Approximate location",
      "optional": false,
      "purpose": "App functionality, Fraud prevention, security, and compliance",
      "type": "Location"
    },
    {
      "data": "Precise location",
      "optional": false,
      "purpose": "App functionality, Fraud prevention, security, and compliance",
      "type": "Location"
    },
    {
      "data": "Crash logs",
      "optional": false,
      "purpose": "Analytics",
      "type": "App info and performance"
    },
    {
      "data": "Diagnostics",
      "optional": false,
      "purpose": "Analytics",
      "type": "App info and performance"
    },
    {
      "data": "User payment info",
      "optional": false,
      "purpose": "App functionality",
      "type": "Financial info"
    },
    {
      "data": "App interactions",
      "optional": false,
      "purpose": "Analytics",
      "type": "App activity"
    }
  ],
  "collectedData": [
    {
      "data": "Email address",
      "optional": false,
      "purpose": "App functionality, Account management",
      "type": "Personal info"
    },
    {
      "data": "Phone number",
      "optional": true,
      "purpose": "App functionality",
      "type": "Personal info"
    },
    {
      "data": "Device or other IDs",
      "optional": false,
      "purpose": "App functionality, Analytics, Developer communications, Fraud prevention, security, and compliance",
      "type": "Device or other IDs"
    },
    {
      "data": "Crash logs",
      "optional": false,
      "purpose": "Analytics",
      "type": "App info and performance"
    },
    {
      "data": "Diagnostics",
      "optional": false,
      "purpose": "Analytics",
      "type": "App info and performance"
    },
    {
      "data": "User payment info",
      "optional": true,
      "purpose": "App functionality",
      "type": "Financial info"
    },
    {
      "data": "App interactions",
      "optional": true,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"https://www.statefarm.com/customer-care/privacy-security/privacy"
}</t>
  </si>
  <si>
    <t>https://www.statefarm.com/customer-care/privacy-security/privacy</t>
  </si>
  <si>
    <t>com.playdate.gcandyland</t>
  </si>
  <si>
    <t>https://play.google.com/store/apps/details?id=com.playdate.gcandyland&amp;hl=en&amp;gl=us</t>
  </si>
  <si>
    <t>Candy Land : The Land of Sweet</t>
  </si>
  <si>
    <t>In this brand new CANDY LAND app, King Kandy is safe and sound, but his Rainbow Maker, which has always helped keep the land sweet and colorful, is broken, and now everything is turning grey!  Is it Lord Licorice who is behind this very dull deed?  Only YOU can help collect the colorful treats King Kandy needs to make things right!  \nThis delightful app takes you on a delicious journey through CANDY LAND’s most flavorful places, from Peppermint Forest and Nana Nutt’s House, to Lollipop Palace, the Frosted Palace and Licorice Lagoon. Complete fun activities and collect delicious treats along the way! Every part of the journey involves delicious missions as you whip up new treats, bring back the colors of the rainbow and work through activities that will help wipe all the grey away!  \nFeatures: \nAll the characters from the board game – Mr. Mint, Nana Nutt, Princess Lolly, Princess Frostine, Lord Licorice and King Kandy \nOver 15 mini challenges \nColor treats to collect in each land \nThe Spinner \nThe Rainbow Maker \nGorgeous animations \n“Read it myself “and “Read to me” mode \nThe CANDY LAND app is a whole new way to meet the classic game board characters like: \nMr Mint!  There are a bunch of minty-cool surprises in his Peppermint Forest! \nNana Nutt!  She’s nutty, delicious… and allergy free! \nPrincess Lolly!  Can you resist delicious meadows filled with hard candy? \nPrincess Frostine!  Her palace is perfect for a cold sweet treat! \nLord Licorice!  His Lagoon is mysterious, dark and bitterly delicious! \nKing Kandy! He’s counting on you to bring back a rainbow of sweets! \n Spin the color spinner and find your way down the rainbow road to a variety of mini-challenges!  Land on a grey tile and help undo Lord Licorice’s grey work! Land on a rainbow tile and use your color skills to make things right! \nRestore lollipops to their colorful deliciousness! \nFill cones with velvety, smooth ice cream!\nUncover hidden rock candies! \nFix a licorice puzzle! \nShake the unique peanut…tree? \nRestore the ice pop meadow! \nFind the yellow lollipops! \nMatch the colored sweets! \nEach chapter ends with a special challenge– whether it’s sorting nuts by color, mixing up a special batch of peppermints, frosting a special cake, or more — and a special reward, a candy for your RAINBOW BAG! Collect them all and you’ll help bring color back to CANDY LAND!\nEach chapter ends with a special challenge-- whether it’s sorting nuts by color, mixing up a special batch of peppermints, frosting a special cake, or more -- and a special reward, a candy for your RAINBOW BAG! Collect them all and you’ll help bring color back to CANDY LAND!\n\nABOUT PLAYDATE DIGITAL\nPlayDate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kids.\nVisit us: playdatedigital.com\nLike us: facebook.com/playdatedigital\nFollow us: @playdatedigital\nWatch all our app trailers: youtube.com/PlayDateDigital1\nHAVE QUESTIONS? \nWe'd love to hear from you! Your questions suggestions and comments are always welcome. Contact us 24/7 at info@playdatedigital.com\nPRIVACY POLICY: https://playdatedigital.com/privacy-policy/</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</si>
  <si>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"https://playdatedigital.com/privacy-policy/"
}</t>
  </si>
  <si>
    <t>https://playdatedigital.com/privacy-policy/</t>
  </si>
  <si>
    <t>com.nbsix.sleekhybridii</t>
  </si>
  <si>
    <t>https://play.google.com/store/apps/details?id=com.nbsix.sleekhybridii&amp;hl=en&amp;gl=us</t>
  </si>
  <si>
    <t>nbWatch Sleek Hybrid II</t>
  </si>
  <si>
    <t>This watchface is for Wear OS, displays sleek hybrid digital and analog information, with customization when double tap on screen:\n+ Customization (double tap on center screen), list of surrounding buttons, click to open the function that needs customization:\n- Time format: 24h/AM/PM/Follow system\n- Permissions: the watch face requires 2 basic types of permissions to operate: sensor (heart rate)/activity (steps count) to return health data. These permissions are needed for the app for functions to work correctly. Grant permission there if it is not already allowed\n- Background: Royal blue / Black\n- Clock hand: Blur / Solid / Hidden \n- Daily step goal\n\n### IMPORTANT: Health data including Heart Rate and Steps is passively obtained from Samsung Health or Health Platform for other watches. It will take a little time (up to 10 minutes) to get the exact data, for an undetermined amount of time it will display n.a.\n\n* AOD supported \nPlease send any crash reports or request help to our support address.\nWe appreciate your feedback!\n*\nOffical site: https://nbsix.com</t>
  </si>
  <si>
    <t>[
  {
    "permission": "body sensors (like heart rate monitors)",
    "type": "Wearable sensors/Activity data"
  },
  {
    "permission": "view network connections",
    "type": "Other"
  },
  {
    "permission": "full network access",
    "type": "Other"
  },
  {
    "permission": "prevent device from sleeping",
    "type": "Other"
  }
]</t>
  </si>
  <si>
    <t>{
  "sharedData": [],
  "collectedData": [],
  "securityPractices": [],
  "privacyPolicyUrl": "https://nbsix.com/privacy-policy"
}</t>
  </si>
  <si>
    <t>https://nbsix.com/privacy-policy</t>
  </si>
  <si>
    <t>com.watchfacestudio.kna006</t>
  </si>
  <si>
    <t>https://play.google.com/store/apps/details?id=com.watchfacestudio.kna006&amp;hl=en&amp;gl=us</t>
  </si>
  <si>
    <t>[KNA006] THE NIGHT</t>
  </si>
  <si>
    <t>Wear Os Watch Face With Customizable Complications \nWATCH FACE INSTALLATION NOTES:\nCheck your watch's compatibility with WEAR OS before proceeding with the installation. (Note: Galaxy Watch 3 and Galaxy Active are not WEAR OS devices.)\n✅ Compatible devices include API level 30+ Google Pixel, Galaxy Watch 4, 5, 6, and other Wear OS models.\n🚨 Watch faces don't automatically apply on your watch screen after the installation. That's why you MUST set it on your watch's screen.\nFeatures:\n- Digital Styles ( 12/24 hour time format )\n- Date , Day of week , Month , Year\n- 3 Editable Complication\n- 2 Editable App shortcut\n- 5 Colors 5 Styles\n- Steps Count , Distance calculate KM., Heart Rate , Battery Level , Moon Phase , unread message count , Next event , Calories calculate , Sunrise and Sunset time , \nCustomization:\n1. Touch and Hold Display\n2. Tap on Customize Option\nComplications:\nYou can customize with the any data you want.\nFor example , you can select weather , world clock , sunset/sunrise , barometer etc.\n**Some features may not be available on some watches.\nFor further support, please contact: sombatcsus@gmail.com\nThank you for Your support.</t>
  </si>
  <si>
    <t>[
  {
    "permission": "body sensors (like heart rate monitors)",
    "type": "Wearable sensors/Activity data"
  },
  {
    "permission": "reorder running apps",
    "type": "Other"
  },
  {
    "permission": "control vibration",
    "type": "Other"
  },
  {
    "permission": "prevent device from sleeping",
    "type": "Other"
  },
  {
    "permission": "set an alarm",
    "type": "Other"
  }
]</t>
  </si>
  <si>
    <t>design.vek.color_gear</t>
  </si>
  <si>
    <t>https://play.google.com/store/apps/details?id=design.vek.color_gear&amp;hl=en&amp;gl=us</t>
  </si>
  <si>
    <t>Color Gear: color wheel</t>
  </si>
  <si>
    <t>Color Gear is a useful color tool that helps to create harmonious color palettes. To find the right color palette, designers and artists use color theory and the basis of it: color wheel and harmony. You don't need to be a color expert in order to use this app – Color Gear is a user-friendly application suitable for beginners and pros. The perfect app for understanding color theory and daily working with palettes.\nUse color wheel that suits your needs\nOur app supports two color models — RGB Color Wheel (Additive model) and RYB Color Wheel (Subtractive model). RGB (the primary colours are Red, Green, Blue) is used to create colors in digital media. The RYB color model (the primary colours are Red, Yellow, Blue) relates specifically to color in the form of paint and pigment application in art and design. For both RGB and RYB Color wheel (Itten circle) you can apply one of the 10 plus color schemes.\nBuild color palettes based on the added color code\nJust type in the color name (HEX code) and discover different color harmonies matching this particular colour.\nAbility to extract colors from uploaded images\nThis feature will turn your photos into color palettes! Select the desired picture from your phone and the application's algorithms will automatically obtain the color palette from the image. Also you can manually pick specific colors from the photo with the Color Picker tool (color grab). Then you can Select desired colors and save the palette. Copy a particular HEX color code under color swatch to the clipboard and Paste it in the first Tab (RGB) - in this case you will discover different color harmonies matching your particular color from the image.\nSave the Palette along with the Image that you uploaded\nThis feature gives an ability to Create a Collage. Choose a layout, place the palette on the image and Share it on social media or via messenger, or save it.\nAdvanced color editing tool\nIt is very important to balance the quantitative ratio of color in order to make your palette look harmonious in practice. You can quickly mix colors in the images: there are 3 pictures and gradient in the palette editing mode and you can see how the selected colors look in different ratios. By clicking on the particular color swatch you can easily edit the color values (Hue, Saturation, Lightness) with precision.\nEasy to manage and share\nEasily Save, Share, Remove and Edit already saved palettes. To open the menu just Swipe left your saved palette. You can always copy a particular color code under color swatches to the clipboard. Six color formats available in palette info (RGB, HEX, LAB, HSV, HSL, CMYK).\nTwo color circles – RGB and RYB, 10+ сolor harmony schemes, option to enter a color code (HEX code input), ability to get a color palette from an image or photo, Color Picker tool (color finder) and an ability to save the palette along with the image. All these tools are always at hand in one application that works offline! Create harmonious palettes with ease.\nWe are always glad to receive your feedback. If you have any questions or suggestions, please do not hesitate to contact us: appsvek@gmail.com.🤓</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</si>
  <si>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"read phone status and identity",
    "type": "Device ID &amp; call information"
  },
  {
    "permission": "view network connections",
    "type": "Other"
  },
  {
    "permission": "full network access",
    "type": "Other"
  },
  {
    "permission": "control vibration",
    "type": "Other"
  },
  {
    "permission": "prevent device from sleeping",
    "type": "Other"
  }
]</t>
  </si>
  <si>
    <t>{
  "sharedData": [
    {
      "data": "App interactions",
      "optional": false,
      "purpose": "Analytics",
      "type": "App activity"
    },
    {
      "data": "Other actions",
      "optional": false,
      "purpose": "Analytics",
      "type": "App activity"
    },
    {
      "data": "Crash logs",
      "optional": false,
      "purpose": "Analytics",
      "type": "App info and performance"
    },
    {
      "data": "Diagnostics",
      "optional": false,
      "purpose": "Analytics",
      "type": "App info and performance"
    }
  ],
  "collectedData": [
    {
      "data": "User IDs",
      "optional": false,
      "purpose": "App functionality, Analytics, Developer communications",
      "type": "Personal info"
    },
    {
      "data": "App interactions",
      "optional": false,
      "purpose": "Analytics",
      "type": "App activity"
    },
    {
      "data": "Other actions",
      "optional": false,
      "purpose": "Analytics",
      "type": "App activity"
    },
    {
      "data": "Device or other IDs",
      "optional": false,
      "purpose": "App functionality, Analytics, Developer communications",
      "type": "Device or other IDs"
    },
    {
      "data": "Crash logs",
      "optional": false,
      "purpose": "Analytics",
      "type": "App info and performance"
    },
    {
      "data": "Diagnostics",
      "optional": false,
      "purpose": "Analytics",
      "type": "App info and performance"
    },
    {
      "data": "Approximate location",
      "optional": false,
      "purpose": "App functionality, Analytics, Developer communications",
      "type": "Location"
    }
  ],
  "securityPractices": [
    {
      "practice": "Data is encrypted in transit",
      "description": "Your data is transferred over a secure connection"
    },
    {
      "practice": "Data can’t be deleted",
      "description": "The developer doesn’t provide a way for you to request that your data be deleted"
    }
  ],
  "privacyPolicyUrl": "https://color-gear.web.app/privacy_policy.html"
}</t>
  </si>
  <si>
    <t>https://color-gear.web.app/privacy_policy.html</t>
  </si>
  <si>
    <t>com.noctuasoftware.goxel</t>
  </si>
  <si>
    <t>https://play.google.com/store/apps/details?id=com.noctuasoftware.goxel&amp;hl=en&amp;gl=us</t>
  </si>
  <si>
    <t>Goxel Voxel Editor</t>
  </si>
  <si>
    <t>Goxel is a 3D editor for voxel art, that allows to easily create 3D models made of small cubic blocks (voxel = volumetric pixel).\nUsing voxel make it easy to quickly draw complex 3D scenes in an intuitive way.\nThis is based on the desktop version available for free.\nFeatures:\n- 24 bits RGB colors.\n- Unlimited scene size.\n- Unlimited undo buffer.\n- Multiple layers support.\n- Export to many common formats, including Magica Voxel, obj, and glTF.\n- Marching Cube rendering.\n- Procedural rendering.\n- Physically based path tracing.\n- Support for different material per layer.\n- Transparent and emission materials.</t>
  </si>
  <si>
    <t>{
  "sharedData": [],
  "collectedData": [],
  "securityPractices": [],
  "privacyPolicyUrl": "https://www.noctua-software.com/goxel/privacy-policy"
}</t>
  </si>
  <si>
    <t>https://www.noctua-software.com/goxel/privacy-policy</t>
  </si>
  <si>
    <t>io.cordova.myapp2b926a</t>
  </si>
  <si>
    <t>https://play.google.com/store/apps/details?id=io.cordova.myapp2b926a&amp;hl=en&amp;gl=us</t>
  </si>
  <si>
    <t>GridMaps Random Map Generator</t>
  </si>
  <si>
    <t>GridMaps is a simple, ad free app that can create dynamicly generated random maps made up of biome tiles. It also allows you to edit any map after it's been generated by the app.\nThese maps are useful for Dungeon Masters running campaigns, as they allow you to easily keep track of where the party is on the world map.\nBecause you can export your maps as images, you can then send them to players or print them out at-will.\nCan be used to create a map for your fictional world building, eg. Books, D&amp;D or other role-playing games.</t>
  </si>
  <si>
    <t>{
  "sharedData": [],
  "collectedData": [],
  "securityPractices": [],
  "privacyPolicyUrl": "https://danielbne.github.io/GridMaps/"
}</t>
  </si>
  <si>
    <t>https://danielbne.github.io/GridMaps/</t>
  </si>
  <si>
    <t>at.schnetzinger.arspidersandco</t>
  </si>
  <si>
    <t>https://play.google.com/store/apps/details?id=at.schnetzinger.arspidersandco&amp;hl=en&amp;gl=us</t>
  </si>
  <si>
    <t>AR Spiders &amp; Co: Scare friends</t>
  </si>
  <si>
    <t>Are your friends afraid of creepy spiders or scorpions?\nHow about you? Are you afraid? Face your fears!\nLet's make a joke &amp; have some fun!\n1) Place creatures like spiders or scorpions on surfaces via AR (Augmented Reality).\nOr:\nPlace spiders or scorpions on your face &amp; take selfies! (Only available for mobile devices with true-depth camera)\n2) Interact with these creatures, give them commands and let them attack you. (Don't let them bite you!)\n3) Capture scary photos or videos and share them with your friends!\nAdvantages:\n+ place Spiders &amp; Co on surfaces like walls, floors, tables, faces etc.\n+ App works without internet connection.\n+ All available creatures (spiders, scorpions and more) are included. No in-app purchases.\nATTENTION:\nThis app may be scary!\nBut may help you overcome a spider phobia (arachnophobia)!\nMore animated realistic 3D creatures will be added in next updates soon. Please make a vote and give feedback!\nWhich spider do you fear most: A big Bird Spider (Goliath Bird Eater) or Tarantula, or a Black Widow? Enjoy them and have fun with your companions and your family!\nEspecially on halloween - This app is a must have!</t>
  </si>
  <si>
    <t>[
  {
    "permission": "read sensitive log data",
    "type": "Device &amp; app history"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"full network access",
    "type": "Other"
  },
  {
    "permission": "control vibration",
    "type": "Other"
  }
]</t>
  </si>
  <si>
    <t>{
  "sharedData": [
    {
      "data": "Purchase history",
      "optional": false,
      "purpose": "App functionality",
      "type": "Financial info"
    },
    {
      "data": "Crash logs",
      "optional": false,
      "purpose": "App functionality, Analytics",
      "type": "App info and performance"
    },
    {
      "data": "Diagnostics",
      "optional": false,
      "purpose": "App functionality, Analytics",
      "type": "App info and performance"
    },
    {
      "data": "Other app performance data",
      "optional": false,
      "purpose": "Analytics",
      "type": "App info and performance"
    },
    {
      "data": "Device or other IDs",
      "optional": false,
      "purpose": "App functionality",
      "type": "Device or other IDs"
    }
  ],
  "collectedData": [
    {
      "data": "Purchase history",
      "optional": false,
      "purpose": "App functionality",
      "type": "Financial info"
    },
    {
      "data": "App interactions",
      "optional": false,
      "purpose": "Analytics",
      "type": "App activity"
    },
    {
      "data": "Approximate location",
      "optional": false,
      "purpose": "App functionality, Analytics",
      "type": "Location"
    },
    {
      "data": "Crash logs",
      "optional": false,
      "purpose": "App functionality, Analytics",
      "type": "App info and performance"
    },
    {
      "data": "Diagnostics",
      "optional": false,
      "purpose": "App functionality, Analytics",
      "type": "App info and performance"
    },
    {
      "data": "Other app performance data",
      "optional": false,
      "purpose": "Analytics",
      "type": "App info and performance"
    }
  ],
  "securityPractices": [
    {
      "practice": "Data is encrypted in transit",
      "description": "Your data is transferred over a secure connection"
    }
  ],
  "privacyPolicyUrl": "https://sites.google.com/view/schnetzinger/en/arspiders/arspiders-privacy"
}</t>
  </si>
  <si>
    <t>https://sites.google.com/view/schnetzinger/en/arspiders/arspiders-privacy</t>
  </si>
  <si>
    <t>org.fortheloss.sticknodespro</t>
  </si>
  <si>
    <t>https://play.google.com/store/apps/details?id=org.fortheloss.sticknodespro&amp;hl=en&amp;gl=us</t>
  </si>
  <si>
    <t>Stick Nodes Pro - Animator</t>
  </si>
  <si>
    <t>Stick Nodes is a powerful stickman animator app created with mobile devices in mind! Inspired from the popular Pivot stickfigure animator, Stick Nodes allows users to create their own stickfigure-based movies and even export them as animated GIFs and MP4 videos! It is one of the most popular animation apps among young animators!\n■ This is the PRO VERSION of Stick Nodes. Extra Pro features include ■\n◆ No startup ad\n◆ No watermark on exports\n◆ Add sound effects to frames\n◆ Export to MP4 video (not just GIF)\n◆ More stickfigure filters (blur, glow, and more)\n■ Features ■\n◆ Import and animate images as well!\n◆ Automatic customizeable frame-tweening, make your animations smoother!\n◆ A simple camera to pan/zoom/rotate around the scene, similar to the "v-cam" in Flash.\n◆ Movieclips allow you to create and reuse/loop animation objects within your projects.\n◆ A variety of shapes, color/scale on a per-segment basis, gradients - create any "stickfigure" you can imagine!\n◆ Textfields allow for easy text and speech in your animations.\n◆ Add all kinds of sounds effects to make your animations epic.\n◆ Apply different filters to your stickfigures - transparency, blur, glow, and more.\n◆ Join stickfigures together to easily simulate holding/wearing objects.\n◆ A large community full of all kinds of interesting people and other animators.\n◆ Over 30,000+ stickfigures (and counting) to download from the website.\n◆ Export to GIF (or MP4 for Pro) to share your animation online.\n◆ Compatibility with pre-3.0 Pivot stickfigure files.\n◆ Save/open/share your projects, stickfigures, and movieclips.\n◆ And all the other typical animation stuff - undo/redo, onion-skin, background images, and more!\n* Please note, sounds, filters, and MP4-export are Pro-only features\n■ Languages ■\n◆ English\n◆ Español\n◆ Français\n◆ Japanese\n◆ Filipino\n◆ Português\n◆ Russian\n◆ Türkçe\nStick Nodes has a thriving community where animators have a good time, help each other out, show off their work, and even create stickfigures for others to use! There are thousands of stickfigures (and more added daily!) over at the main website https://sticknodes.com/stickfigures/\nAs of one of the latest updates, Stick Nodes is also a Minecraft™ animator as it allows you to easily import Minecraft™ skins and animate them instantly!\nSearch for "stick nodes" on YouTube to see just a few of the thousands of animations users have made with this stickfigure animation app! If you're looking for an animation creator or an animation maker app, this is it!\n■ Stay Updated ■\nNew updates have been never-ending for Stick Nodes since it's original 2014 release. Keep up-to-date with the latest news and updates about your favorite stick figure animation app and join in with the community!\n◆ Website: https://sticknodes.com\n◆ Facebook: http://facebook.com/sticknodes\n◆ Reddit: http://reddit.com/r/sticknodes\n◆ Twitter: http://twitter.com/FTLRalph\n◆ Youtube: http://youtube.com/FTLRalph\nStick Nodes is *the best* simple animation app available on the Android market! It's a great tool for learning animation, even in a school setting for students or newbies. At the same time, Stick Nodes is robust enough and powerful enough for even the most skilled animator to really showcase their skills!\nThank you for trying out Stick Nodes! Leave any questions/comments below or on the main Stick Nodes website! Common questions are already answered on the FAQ page here https://sticknodes.com/faqs/</t>
  </si>
  <si>
    <t>{
  "sharedData": [],
  "collectedData": [
    {
      "data": "Crash logs",
      "optional": false,
      "purpose": "Analytics",
      "type": "App info and performance"
    },
    {
      "data": "Diagnostics",
      "optional": false,
      "purpose": "Analytics",
      "type": "App info and performance"
    },
    {
      "data": "Device or other IDs",
      "optional": false,
      "purpose": "Analytics, Advertising or marketing",
      "type": "Device or other IDs"
    },
    {
      "data": "App interactions",
      "optional": false,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"http://sticknodes.com/tos-privacy-policy/#atospp-pp-snp"
}</t>
  </si>
  <si>
    <t>http://sticknodes.com/tos-privacy-policy/#atospp-pp-snp</t>
  </si>
  <si>
    <t>com.redrabbitanimation.PonyStyleBox</t>
  </si>
  <si>
    <t>https://play.google.com/store/apps/details?id=com.redrabbitanimation.PonyStyleBox&amp;hl=en&amp;gl=us</t>
  </si>
  <si>
    <t>Pony Style Box</t>
  </si>
  <si>
    <t>Pony Style Box is an incredibly fun and creative app to dress-up and style your very own pony in thousands of different ways! \nYou can choose between 5 different ponies, make crazy haircuts like in a hair salon, dress and saddle them up, take pictures and watch their amazing animations and special effects! Every pony has its own character, dance moves and surprises.\nLet your creativity blossom! Use different colors, add accessories, hairspray, nail varnish and stickers as well as hairpins, stars, hearts and bridles. And save your most creative and amazing ponies in your very own gallery. \nEnjoy this fun, surprising, crazy and lovely App!\nIf you experience any trouble with the App or have any questions or comments, please don't hesitate to contact us any time: contact@foxandsheep.com. We´d love to help you out. Please also visit our website www.foxandsheep.com for more information and support.\nAbout Fox &amp; Sheep:\nWe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</si>
  <si>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"http://www.foxandsheep.com/privacy-policy/"
}</t>
  </si>
  <si>
    <t>http://www.foxandsheep.com/privacy-policy/</t>
  </si>
  <si>
    <t>appinventor.ai_MAdelSelim.Evp_phone_spiritbox</t>
  </si>
  <si>
    <t>https://play.google.com/store/apps/details?id=appinventor.ai_MAdelSelim.Evp_phone_spiritbox&amp;hl=en&amp;gl=us</t>
  </si>
  <si>
    <t>EVP Phone Spirit Box</t>
  </si>
  <si>
    <t>EVP Phone is an advanced spirit box, with an easy to use design and new ITC technology, for effective spirit communication, EVP research and paranormal investigation.\nEasier to use than your phone and more practical than traditional spirit box devices that may cost you from few hundreds to thousands of dollars and long hours of learning and testing. \nEVP Phone provides you with 6 different spirit box channels, each channel can be used independently as a spirit box. That means you have 6 spirit box devices in one ! Plus the ability to scan all channels simultaneously ( by clicking the larger "call" button ) with scan speed controls and evp recorder.\nThe channels from 1 to 5 generate mix of human speech from different audio banks. While channel 6 creates random bits of radio scans and white noise with no words or sentences, if you prefer "clean" audio with no human sounds.\nYou can start using EVP Phone immediately after installation with few clicks :\n1 - Run the software\n2 - Ask a question\n3 - Choose a spirit box channel or scan all channels to start receiving answers.\nTo improve your results : use different scan speeds and playback the recorded audio to find any possible hidden EVP messages that you couldn't hear clearly in live sessions.\n** Speed Rate Buttons : 7 ( Fast 100ms ) - 8 ( Normal 250ms ) - 9 ( Slow 400ms). When none is selected, the software will automatically use the default - normal - speed.\n** Recorded files are saved in "EVP Phone" folder on your phones internal storage. \n** Use the camera button to take photos, and the flash button to use the flash light.\nWe support our work and will always continue to release new updates - completely free - with many new features and additional options, to guarantee that you always have the best ITC and paranormal device and best results in your research or investigations. If you you need help with any of our published software, you're always welcome to contact us anytime.</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</si>
  <si>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"full network access",
    "type": "Other"
  },
  {
    "permission": "control vibration",
    "type": "Other"
  }
]</t>
  </si>
  <si>
    <t>{
  "sharedData": [],
  "collectedData": [],
  "securityPractices": [],
  "privacyPolicyUrl": "https://sites.google.com/view/whitelightevp-privacy-policy/home"
}</t>
  </si>
  <si>
    <t>https://sites.google.com/view/whitelightevp-privacy-policy/home</t>
  </si>
  <si>
    <t>com.match.android.matchmobile</t>
  </si>
  <si>
    <t>https://play.google.com/store/apps/details?id=com.match.android.matchmobile&amp;hl=en&amp;gl=us</t>
  </si>
  <si>
    <t>Match Dating: Chat, Date, Meet</t>
  </si>
  <si>
    <t>Welcome to Match. Here, being real beats playing it cool. Knowing who you are and what you want is always a priority. And not settling for anything less isn’t a bad thing. Some call it picky, but we say more power to you. Backed by 25 years of experience and real-life dating experts, our app lets you date like an adult – from matching to meeting in person.\nMatch, chat, date and meet with singles nearby and find love.\nDid we mention it’s free? You can now chat with your best recommendations daily, no subscription necessary.\nGet the most out of Match’s dating app with:\nVideo chat: Take a break from messaging and really get to know someone. In-app video chat lets you talk and see each other live before exchanging numbers or meeting in person.\nCustom search: Find someone right for you. Get as specific as you want when searching for singles so you never compromise when it comes to a relationship. \nConversation starters: Find a topic to start the conversation. From trending topics to easy ice breakers, our dating app offers more ways to spark meaningful messages. \nVirtual &amp; in-person events: Go beyond just likes and messages. Flirt face-to-face with local singles in a safe, stress-free setting.\nAccess to Dating Experts: From perfecting your profile to helping you nail the first date, our team of experts has your back to help you find your ideal partner or date.\nReady to find someone right for you? We’re right there with you.\nDownload the Match app for free today, and in a few minutes, you’ll be on your way to better matches, better dates.</t>
  </si>
  <si>
    <t>[
  {
    "permission": "find accounts on the device",
    "type": "Identity"
  },
  {
    "permission": "find accounts on the device",
    "type": "Contacts"
  },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"change your audio settings",
    "type": "Other"
  },
  {
    "permission": "run at startup",
    "type": "Other"
  },
  {
    "permission": "control vibration",
    "type": "Other"
  },
  {
    "permission": "prevent device from sleeping",
    "type": "Other"
  }
]</t>
  </si>
  <si>
    <t>{
  "sharedData": [
    {
      "data": "App interactions",
      "optional": false,
      "purpose": "Advertising or marketing, Fraud prevention, security, and compliance",
      "type": "App activity"
    },
    {
      "data": "Photos",
      "optional": false,
      "purpose": "Fraud prevention, security, and compliance",
      "type": "Photos and videos"
    },
    {
      "data": "Approximate location",
      "optional": false,
      "purpose": "Fraud prevention, security, and compliance",
      "type": "Location"
    },
    {
      "data": "Name",
      "optional": false,
      "purpose": "Fraud prevention, security, and compliance",
      "type": "Personal info"
    },
    {
      "data": "Email address",
      "optional": false,
      "purpose": "Fraud prevention, security, and compliance",
      "type": "Personal info"
    },
    {
      "data": "User IDs",
      "optional": false,
      "purpose": "Fraud prevention, security, and compliance",
      "type": "Personal info"
    },
    {
      "data": "Phone number",
      "optional": false,
      "purpose": "Fraud prevention, security, and compliance",
      "type": "Personal info"
    },
    {
      "data": "Other info",
      "optional": false,
      "purpose": "Fraud prevention, security, and compliance",
      "type": "Personal info"
    },
    {
      "data": "Device or other IDs",
      "optional": false,
      "purpose": "Advertising or marketing",
      "type": "Device or other IDs"
    }
  ],
  "collectedData": [
    {
      "data": "Crash logs",
      "optional": false,
      "purpose": "App functionality, Analytics",
      "type": "App info and performance"
    },
    {
      "data": "Diagnostics",
      "optional": false,
      "purpose": "App functionality, Analytics, Fraud prevention, security, and compliance",
      "type": "App info and performance"
    },
    {
      "data": "App interactions",
      "optional": false,
      "purpose": "App functionality, Analytics, Developer communications, Advertising or marketing, Fraud prevention, security, and compliance, Personalization",
      "type": "App activity"
    },
    {
      "data": "In-app search history",
      "optional": true,
      "purpose": "App functionality",
      "type": "App activity"
    },
    {
      "data": "Other user-generated content",
      "optional": true,
      "purpose": "App functionality, Analytics, Fraud prevention, security, and compliance, Personalization",
      "type": "App activity"
    },
    {
      "data": "Other actions",
      "optional": false,
      "purpose": "App functionality, Analytics, Fraud prevention, security, and compliance, Personalization",
      "type": "App activity"
    },
    {
      "data": "Photos",
      "optional": false,
      "purpose": "App functionality, Fraud prevention, security, and compliance",
      "type": "Photos and videos"
    },
    {
      "data": "Approximate location",
      "optional": false,
      "purpose": "App functionality, Analytics, Developer communications, Fraud prevention, security, and compliance, Account management",
      "type": "Location"
    },
    {
      "data": "Precise location",
      "optional": true,
      "purpose": "App functionality",
      "type": "Location"
    },
    {
      "data": "User payment info",
      "optional": true,
      "purpose": "App functionality, Fraud prevention, security, and compliance, Account management",
      "type": "Financial info"
    },
    {
      "data": "Purchase history",
      "optional": true,
      "purpose": "App functionality, Analytics, Developer communications, Advertising or marketing, Fraud prevention, security, and compliance, Account management",
      "type": "Financial info"
    },
    {
      "data": "Voice or sound recordings",
      "optional": true,
      "purpose": "App functionality",
      "type": "Audio"
    },
    {
      "data": "Other in-app messages",
      "optional": true,
      "purpose": "App functionality, Fraud prevention, security, and compliance",
      "type": "Messages"
    },
    {
      "data": "Name",
      "optional": false,
      "purpose": "App functionality, Developer communications, Fraud prevention, security, and compliance, Account management",
      "type": "Personal info"
    },
    {
      "data": "Email address",
      "optional": false,
      "purpose": "Developer communications, Advertising or marketing, Fraud prevention, security, and compliance, Account management",
      "type": "Personal info"
    },
    {
      "data": "User IDs",
      "optional": false,
      "purpose": "App functionality, Analytics, Developer communications, Fraud prevention, security, and compliance, Account management",
      "type": "Personal info"
    },
    {
      "data": "Address",
      "optional": true,
      "purpose": "App functionality, Fraud prevention, security, and compliance",
      "type": "Personal info"
    },
    {
      "data": "Phone number",
      "optional": false,
      "purpose": "App functionality, Advertising or marketing, Fraud prevention, security, and compliance, Account management",
      "type": "Personal info"
    },
    {
      "data": "Race and ethnicity",
      "optional": true,
      "purpose": "App functionality, Analytics",
      "type": "Personal info"
    },
    {
      "data": "Political or religious beliefs",
      "optional": true,
      "purpose": "App functionality, Analytics, Developer communications",
      "type": "Personal info"
    },
    {
      "data": "Sexual orientation",
      "optional": false,
      "purpose": "App functionality, Analytics, Developer communications",
      "type": "Personal info"
    },
    {
      "data": "Other info",
      "optional": false,
      "purpose": "App functionality, Analytics, Developer communications, Advertising or marketing, Fraud prevention, security, and compliance, Account management",
      "type": "Personal info"
    },
    {
      "data": "Device or other IDs",
      "optional": false,
      "purpose": "App functionality, Analytics, Advertising or marketing, Fraud prevention, security, and compliance",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"https://www.match.com/registration/privacystatement.aspx?lid=4"
}</t>
  </si>
  <si>
    <t>https://www.match.com/registration/privacystatement.aspx?lid=4</t>
  </si>
  <si>
    <t>com.cougardating.cougard</t>
  </si>
  <si>
    <t>https://play.google.com/store/apps/details?id=com.cougardating.cougard&amp;hl=en&amp;gl=us</t>
  </si>
  <si>
    <t>Cougar Dating &amp; Hook Up App</t>
  </si>
  <si>
    <t>Please note: CougarD is NOT a hookup app for seeking "sugar baby" or "sugar momma" or "sugar daddy" relationships! We set the most rigorous manual and AI review mechanism. Once the "sugar baby" or "sugar momma" or "sugar daddy" relationships are discovered, the offending accounts will be deleted and banned.\nWhat is CougarD?\nCougarD is a hookup app of cougar dating and mature dating designed for older women, adult singles, young friends, age gap lovers who love mature dating, or older women dating.\nCougarD is currently one of the most effective and smooth cougar dating hook up apps. Providing an excellent local hookup dating experience for mature older women and young men is what CougarD is doing. As a powerful local hook up app, CougarD provides a better user experience through continuous optimization.\nWhy Choose to Use CougarD?\nThe biggest feature of cougar dating &amp; mature dating is that the main users are older women, silver singles, or young men. If you are an age gap dating and mature dating enthusiast, the hookup app CougarD is one of the good choices for you to find, chat or even date hookup local mature cougars, older women, or young age gapers.\nFor older women who like chat, match, date hookup local young adults, or friends, CougarD is a simpler choice to find mature dating lovers than other types of hookup dating. There is no doubt that cougar dating has become a received dating type that is liked by old women and young men, just like other dating types such as "straight dating", "one night stand dating", "naughty dating", and "BBW dating". Many older women and young age gapers have found their true love or good friends on this active mature dating hookup app.\nSome Features:\nCougarD offers convenient and simple features that make it easy for new users to get started. It adopts location-based technology to find new people nearby.\nWith the "Meet" feature, you can earn more chances to meet, or hook up with interesting people by swiping "right" to "like" them. Besides, you can hook up other people with attractive pictures on the "Moments" page. Users can realize fast chat and date hookup through the "Say Hi" function. On the "Meet" page, users can view "Online Users", "Verified Users", and "New Users" by using filters.\nAs a good adult hookup app for mature dating, efficient "date hookup", "say hi", and "hook up online" functions can all help users quickly start arranging their own dating journey. CougarD has connected hundreds of thousands of mature cougars, older women, and silver singles with younger adult men, friends, and gapers. Download the hookup app of cougar dating &amp; mature dating-CougarD and start your dating match now!\nAccount Review Requirements:\nIn order to ensure the user experience of CougarD, all users' accounts will be reviewed. Please do not include any illegal information in the uploaded pictures or materials, such as pornography (overexposed clothes), violence, gambling, drugs, money transactions, etc. At the same time, in order to avoid misunderstandings, please do not add any content related to "seeking arrangement dating", "FWB dating" or "NSA secret benefits dating" on your profile text or any materials.\nIn addition, you must be at least 18 years old to use this hookup app for cougar dating &amp; mature dating.\nFor many online hookup apps of mature dating, straight dating, or one-night stand dating, security has always been a difficult problem to solve. Currently, CougarD uses a 24-hour manual review and AI review mechanism to delete these bad users involving fraud, pornography, violence, etc. At the same time, a sound reporting system can also increase the safety of normal users.\nCougarD wants users to understand that this is a formal chat and dating app. Any account involved in violations will be permanently deleted and blocked. The CougarD team hopes to maintain an excellent and safely mature dating community with users.\nThanks for reading &amp; Welcome to CougarD!</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</si>
  <si>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"control vibration",
    "type": "Other"
  },
  {
    "permission": "prevent device from sleeping",
    "type": "Other"
  }
]</t>
  </si>
  <si>
    <t>{
  "sharedData": [
    {
      "data": "Device or other IDs",
      "optional": false,
      "purpose": "Analytics",
      "type": "Device or other IDs"
    },
    {
      "data": "Name",
      "optional": false,
      "purpose": "Personalization, Account management",
      "type": "Personal info"
    },
    {
      "data": "Email address",
      "optional": false,
      "purpose": "Personalization, Account management",
      "type": "Personal info"
    },
    {
      "data": "User IDs",
      "optional": false,
      "purpose": "Personalization, Account management",
      "type": "Personal info"
    },
    {
      "data": "Race and ethnicity",
      "optional": false,
      "purpose": "Analytics, Personalization",
      "type": "Personal info"
    },
    {
      "data": "Political or religious beliefs",
      "optional": false,
      "purpose": "App functionality, Analytics",
      "type": "Personal info"
    },
    {
      "data": "Sexual orientation",
      "optional": false,
      "purpose": "App functionality, Analytics",
      "type": "Personal info"
    },
    {
      "data": "Other info",
      "optional": false,
      "purpose": "Analytics",
      "type": "Personal info"
    },
    {
      "data": "App interactions",
      "optional": false,
      "purpose": "Analytics",
      "type": "App activity"
    },
    {
      "data": "In-app search history",
      "optional": false,
      "purpose": "Analytics",
      "type": "App activity"
    },
    {
      "data": "Other user-generated content",
      "optional": false,
      "purpose": "Analytics",
      "type": "App activity"
    },
    {
      "data": "Other actions",
      "optional": false,
      "purpose": "Analytics",
      "type": "App activity"
    },
    {
      "data": "Files and docs",
      "optional": false,
      "purpose": "Analytics",
      "type": "Files and docs"
    },
    {
      "data": "User payment info",
      "optional": false,
      "purpose": "Analytics, Personalization",
      "type": "Financial info"
    },
    {
      "data": "Purchase history",
      "optional": false,
      "purpose": "App functionality, Analytics",
      "type": "Financial info"
    },
    {
      "data": "Crash logs",
      "optional": false,
      "purpose": "Analytics",
      "type": "App info and performance"
    },
    {
      "data": "Diagnostics",
      "optional": false,
      "purpose": "Analytics",
      "type": "App info and performance"
    },
    {
      "data": "Other app performance data",
      "optional": false,
      "purpose": "Analytics",
      "type": "App info and performance"
    },
    {
      "data": "Precise location",
      "optional": false,
      "purpose": "App functionality, Analytics, Personalization",
      "type": "Location"
    }
  ],
  "collectedData": [
    {
      "data": "Other in-app messages",
      "optional": false,
      "purpose": "App functionality, Analytics, Account management",
      "type": "Messages"
    },
    {
      "data": "Name",
      "optional": false,
      "purpose": "App functionality, Analytics, Developer communications, Account management",
      "type": "Personal info"
    },
    {
      "data": "Email address",
      "optional": false,
      "purpose": "App functionality, Developer communications, Account management",
      "type": "Personal info"
    },
    {
      "data": "Race and ethnicity",
      "optional": true,
      "purpose": "App functionality, Analytics, Personalization",
      "type": "Personal info"
    },
    {
      "data": "Political or religious beliefs",
      "optional": true,
      "purpose": "App functionality, Analytics, Personalization",
      "type": "Personal info"
    },
    {
      "data": "Sexual orientation",
      "optional": true,
      "purpose": "App functionality, Personalization",
      "type": "Personal info"
    },
    {
      "data": "Photos",
      "optional": true,
      "purpose": "App functionality, Account management",
      "type": "Photos and videos"
    },
    {
      "data": "User payment info",
      "optional": true,
      "purpose": "App functionality, Analytics, Account management",
      "type": "Financial info"
    },
    {
      "data": "Voice or sound recordings",
      "optional": true,
      "purpose": "App functionality, Personalization, Account management",
      "type": "Audio"
    },
    {
      "data": "Precise location",
      "optional": true,
      "purpose": "App functionality, Analytics, Personalization, Account management",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"http://www.cougard.net/policy.html"
}</t>
  </si>
  <si>
    <t>http://www.cougard.net/policy.html</t>
  </si>
  <si>
    <t>co.feeld</t>
  </si>
  <si>
    <t>https://play.google.com/store/apps/details?id=co.feeld&amp;hl=en&amp;gl=us</t>
  </si>
  <si>
    <t>Feeld: Meet Couples &amp; Singles</t>
  </si>
  <si>
    <t>Feeld: the dating app for the curious. Feeld was made for you to connect with open-minded singles and couples looking to explore dating and relationships in a safe and private way. Chat &amp; connect on an alternative dating app created for everyone, no matter their relationship status. From open-minded couples to curious singles, Feeld is open to anyone looking for an exciting, new type of dating experience. \nDiscover a space to be your true self and let the people looking for you find you. Join Feeld solo, with a partner, or a curious friend to explore virtual or other locations and connect with like-minded individuals worldwide. Connect openly in a diverse community open to all genders and sexual identities as you redefine your relationships to self and others on Feeld.\nDiscover an open-minded dating experience when you download today.\n\nFEELD FEATURES\nCHAT &amp; CONNECT\n• Meet open-minded humans and start up a conversation\n• Connect with people closest to you, or explore 20+ of our most popular cities around the world\n• Find couples and singles looking to connect and discover a new way to date\nA DATING APP MADE FOR EVERYONE\n• Choose from over 20 gender identities \n• Pick from a list of 20+ sexualities to personalize your Feeld experience\n• Explore Feeld single or pair with a partner to find other open-minded people\nDATE YOUR WAY\n• Explore safely on a secure and private dating platform\n• Connect with curious Feeld members and explore your desires \n• Chat with couples and open-minded Feeld members for meaningful, intimate experiences\nAs seen in: New York Times, The New Yorker, Dazed &amp; Confused, Cosmopolitan and Vanity Fair.\nBecome Majestic for the full Feeld experience. With a Majestic membership, you can enjoy enhanced features such as seeing who liked you on the app, adding private photos visible only to your Connections, one free Ping a day, and more.\nDownload Feeld, a place to explore curiosity and desires, and date in a different way. Join solo or with a friend or couple and connect with other people around the world that are ready for a new, exciting way to date.\n______\nYou must be at least 18 years of age to access and use Feeld.\nThe app is free to download and use.\nAdditional features are available when you join the Majestic Membership, an optional paid subscription service that funds the app’s development.\nSubscriptions must be managed by the members and auto-renewal may be turned off by going to the Play Store Subscriptions screen after purchase. \nWhen a trial subscription is offered, the trial period begins when a member signs up for the subscription through their Play Store account. The subscription will be charged on the last day of the trial unless the member cancels at least 24 hours before trial ends.\nAny unused portion of a free trial period will be forfeited when the member purchases a subscription.\nTo cancel the Membership, members must cancel directly through their Play Store account.\nCancellations begin at the end of the current subscription period.\nAll purchases are billed to the payment method that you designate when you sign up for a Google Play account as part of your Play Store account and will appear as Google on your Play Store statement.\nAll personal data is handled under the Terms of Use of Feeld Privacy Policy. More details can be found here: https://feeld.co/about/privacy.\nTerms of Use can be found here: https://feeld.co/about/terms</t>
  </si>
  <si>
    <t>[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"run at startup",
    "type": "Other"
  },
  {
    "permission": "control vibration",
    "type": "Other"
  },
  {
    "permission": "prevent device from sleeping",
    "type": "Other"
  },
  {
    "permission": "read Google service configuration",
    "type": "Other"
  }
]</t>
  </si>
  <si>
    <t>{
  "sharedData": [
    {
      "data": "Device or other IDs",
      "optional": false,
      "purpose": "Advertising or marketing",
      "type": "Device or other IDs"
    }
  ],
  "collectedData": [
    {
      "data": "Photos",
      "optional": true,
      "purpose": "App functionality, Fraud prevention, security, and compliance",
      "type": "Photos and videos"
    },
    {
      "data": "Videos",
      "optional": true,
      "purpose": "App functionality",
      "type": "Photos and videos"
    },
    {
      "data": "Name",
      "optional": false,
      "purpose": "App functionality, Account management",
      "type": "Personal info"
    },
    {
      "data": "Email address",
      "optional": true,
      "purpose": "App functionality, Developer communications, Advertising or marketing, Account management",
      "type": "Personal info"
    },
    {
      "data": "User IDs",
      "optional": false,
      "purpose": "App functionality, Developer communications, Advertising or marketing, Account management",
      "type": "Personal info"
    },
    {
      "data": "Phone number",
      "optional": false,
      "purpose": "App functionality, Analytics, Account management",
      "type": "Personal info"
    },
    {
      "data": "Sexual orientation",
      "optional": false,
      "purpose": "App functionality, Analytics, Personalization, Account management",
      "type": "Personal info"
    },
    {
      "data": "Other info",
      "optional": false,
      "purpose": "App functionality, Analytics, Personalization, Account management",
      "type": "Personal info"
    },
    {
      "data": "Contacts",
      "optional": false,
      "purpose": "App functionality, Analytics, Personalization",
      "type": "Contacts"
    },
    {
      "data": "Approximate location",
      "optional": false,
      "purpose": "App functionality, Analytics, Developer communications, Advertising or marketing, Fraud prevention, security, and compliance, Personalization",
      "type": "Location"
    },
    {
      "data": "Other in-app messages",
      "optional": true,
      "purpose": "App functionality, Analytics",
      "type": "Messages"
    },
    {
      "data": "Purchase history",
      "optional": false,
      "purpose": "App functionality, Analytics",
      "type": "Financial info"
    },
    {
      "data": "App interactions",
      "optional": false,
      "purpose": "Analytics, Personalization",
      "type": "App activity"
    },
    {
      "data": "In-app search history",
      "optional": false,
      "purpose": "Analytics",
      "type": "App activity"
    },
    {
      "data": "Other user-generated content",
      "optional": true,
      "purpose": "App functionality, Analytics, Fraud prevention, security, and compliance, Personalization",
      "type": "App activity"
    },
    {
      "data": "Other actions",
      "optional": false,
      "purpose": "App functionality, Analytics, Personalization",
      "type": "App activity"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"Analytics, Advertising or marketing, Fraud prevention, security, and compliance,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"https://feeld.co/privacy-policy"
}</t>
  </si>
  <si>
    <t>https://feeld.co/privacy-policy</t>
  </si>
  <si>
    <t>com.rayandating.divorcedSingles</t>
  </si>
  <si>
    <t>https://play.google.com/store/apps/details?id=com.rayandating.divorcedSingles&amp;hl=en&amp;gl=us</t>
  </si>
  <si>
    <t>divorced singles in USA</t>
  </si>
  <si>
    <t>chat and meet divorced singles in USA\n"divorced singles" is a free divorced dating app and chat for divorced men and divorced women, single parents and divorced singles seeking love, meet up and find divorced friends.\nIf you are looking for divorced friends start a free chat and begin a relationship.\nthis dating app and his chat are free.\nAt this dating app : "divorced singles" you can easily find single moms and single dads, chat and meet for free.\nsenior or young? meet divorced beautiful women for a serious relationship in the free chat.\nour free dating app : "divorced singles" is here!\nour free chat is open to all divorced singles: divorced Muslims, divorced Christians (Catholics or Protestants), Asians, Africans, Europeans, Blacks, Latinos, Arabs and Whites.\nall divorced singles will find a match.\nour dating app: "divorced singles" is a totally free dating app, meet your soul mate for free!\nfind friends and meet for free.\nbecome part of this free dating app for divorced people, in this free dating app you can find a relationship or friendship in a safe and friendly divorce community.\nthis dating app "divorced singles" is free and open to divorced singles, divorced women, divorced men and single parents.\nBy downloading this free divorced dating app, you will meet divorced men and divorced women for a serious relationship, friendship or just chatting.\n100 percent free dating app and free chat with other divorced women, divorced men and single parents men.\nmeet divorced singles near you or all over the world :\nwith our free dating app and our free chat you can chat and meet single people near you, or chat and meet singles in others cities or countries.\nmeet your soul mate :\nin this free dating app : "divorced singles" you will meet love and meet a serious relationship after a divorce (or after years of celibacy), all you have to do is access our free chat rooms and chat with divorced singles like you (who are also looking for real love after a failed relationship).\nwelcome to all divorced singles (seniors and youngs) in our free dating app:\nchat and meet for free, whether you are young or senior you will meet love in our free dating app, singles from all ages are waiting you in the live chat of "divorced singles", seniors over 50 and over 60, young divorced women...\nblacks and whites, arabs and europeans, latinos and asians, muslims and christians.\nwelcome to all divorced singles in our free chat, meet love!  you will meet divorced singles (near you) in our free chat.\ndivorced singles looking for theirs soul mate, a marriage near me or in others cities.\nfree chat :\nthis dating app is free, all members can use our chat for free.\nfor a speed dating or for a serious relationship our free chat is here! the chat of "divorced singles" is 100% free.\nfree dating app (and free chat) for single parents, dads and moms seeking :\n- Interracial dating\n- International dating\n- Muslim dating\n- Christian dating\n- Senior dating\n- Serious lasting relationship\nif you are a divorced man looking for a divorced girl or a divorced woman looking for soul mate, in this free dating app : "divorced singles" and the free online chat you will meet serious divorced singles and friends for marriage or friendship.</t>
  </si>
  <si>
    <t>[
  {
    "permission": "approximate location (network-based)",
    "type": "Location"
  },
  {
    "permission": "precise location (GPS and network-based)",
    "type": "Location"
  },
  {
    "permission": "read the contents of your USB storage",
    "type": "Photos/Media/Files"
  },
  {
    "permission": "read the contents of your USB storage",
    "type": "Storage"
  },
  {
    "permission": "view network connections",
    "type": "Other"
  },
  {
    "permission": "full network access",
    "type": "Other"
  },
  {
    "permission": "run at startup",
    "type": "Other"
  },
  {
    "permission": "control vibration",
    "type": "Other"
  },
  {
    "permission": "prevent device from sleeping",
    "type": "Other"
  }
]</t>
  </si>
  <si>
    <t>{
  "sharedData": [
    {
      "data": "Photos",
      "optional": false,
      "purpose": "Personalization, Account management",
      "type": "Photos and videos"
    },
    {
      "data": "Approximate location",
      "optional": false,
      "purpose": "Personalization",
      "type": "Location"
    },
    {
      "data": "Name",
      "optional": false,
      "purpose": "Account management",
      "type": "Personal info"
    },
    {
      "data": "Other info",
      "optional": false,
      "purpose": "Personalization, Account management",
      "type": "Personal info"
    }
  ],
  "collectedData": [
    {
      "data": "Photos",
      "optional": true,
      "purpose": "Personalization, Account management",
      "type": "Photos and videos"
    },
    {
      "data": "Device or other IDs",
      "optional": false,
      "purpose": "App functionality",
      "type": "Device or other IDs"
    },
    {
      "data": "Approximate location",
      "optional": false,
      "purpose": "Personalization",
      "type": "Location"
    },
    {
      "data": "Precise location",
      "optional": true,
      "purpose": "Personalization",
      "type": "Location"
    },
    {
      "data": "Name",
      "optional": false,
      "purpose": "Developer communications, Account management",
      "type": "Personal info"
    },
    {
      "data": "Email address",
      "optional": false,
      "purpose": "App functionality, Fraud prevention, security, and compliance, Account management",
      "type": "Personal info"
    },
    {
      "data": "User IDs",
      "optional": false,
      "purpose": "App functionality, Fraud prevention, security, and compliance, Account management",
      "type": "Personal info"
    },
    {
      "data": "Other info",
      "optional": true,
      "purpose": "Personalization,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"https://rayandating4.eu/"
}</t>
  </si>
  <si>
    <t>https://rayandating4.eu/</t>
  </si>
  <si>
    <t>com.instinct.dating.unl</t>
  </si>
  <si>
    <t>https://play.google.com/store/apps/details?id=com.instinct.dating.unl&amp;hl=en&amp;gl=us</t>
  </si>
  <si>
    <t>Instinct: Casual Dating App</t>
  </si>
  <si>
    <t>Welcome to Instinct 💛 — a free dating app that allows you to connect with locals who share your passions. Instinct redefines the way to explore your desires and seek passionate encounters without any pressure, in a friendly and free atmosphere.\nOn Instinct, you can effortlessly meet people who want the same thing: choose one or several options, such as friends with benefits, texting, casual dating, fling and more. Instinct makes it easy to find an ideal date to fulfill your desires. What are you looking for: nsa, fwb, or maybe just a casual chat with a stranger? Swipe, match, and let the sparks fly!\nWhat is Instinct\nAdvanced search options — fine-tune the dating app to get the best matches.\nSend sparks to break the ice and grab the attention of your potential dates.\nBoost your profile to get noticed and forget about lonely nights. \nInstant chat with a range of photo-sharing options that make your communication easy and safe.\nDating made easy\nInstinct is the perfect free tool for effortless adult dates online: fill out a few key details, choose a captivating photo, and you're ready to start browsing your potential local dates. Navigate around to find exciting matches to chat and flirt. Engage in lively or naughty anonymous conversations with your matches through an instant private chat.\nA safe space for everyone\nUnlike many free dating apps and sites, Instinct strives to create a safe and friendly community for comfortable casual dating:\nThe feature of hiding sensitive content gives you control over what you share or what you see. \nYour data is protected, and your exact location will never be revealed to anyone.\nThe Instinct community is carefully moderated to form a secure and welcoming environment where you can let your pure desires thrive. \nInstinct offers a verification process, ensuring the authenticity of the users and safe dating, and setting a high standard among the dating apps. \nAny concerns can swiftly be addressed through reporting and blocking features.\nPremium perks\nInstinct is a dating app that is free to download and use, but you can truly unravel its full potential with Premium:\nMake your dating more transparent — see who already liked you. \nSend messages before getting a match to break the ice and chat with ease.\nGet unlimited likes and connect with as many people as you like. \nElevate your priority and get more matches and awesome dates.\nUse advanced geolocation to meet with people who are close to you to find local dates.\n⚠️ Note that Instinct is a dating app for adults, and you have to be over 18 years old to use it.\nWe care about the privacy of your data and never share it with third parties. You can easily delete your account at any time if you decide to take a break from dating apps. All personal data is handled under the terms and conditions of the Instinct privacy policy. More details can be found here: https://instinctdate.app/legal/policy/\nEnjoy!</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</si>
  <si>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network connections",
    "type": "Other"
  },
  {
    "permission": "full network access",
    "type": "Other"
  },
  {
    "permission": "control vibration",
    "type": "Other"
  },
  {
    "permission": "prevent device from sleeping",
    "type": "Other"
  },
  {
    "permission": "read Google service configuration",
    "type": "Other"
  }
]</t>
  </si>
  <si>
    <t>{
  "sharedData": [
    {
      "data": "Device or other IDs",
      "optional": false,
      "purpose": "Analytics",
      "type": "Device or other IDs"
    },
    {
      "data": "App interactions",
      "optional": false,
      "purpose": "Analytics",
      "type": "App activity"
    }
  ],
  "collectedData": [
    {
      "data": "Photos",
      "optional": false,
      "purpose": "App functionality, Account management",
      "type": "Photos and videos"
    },
    {
      "data": "Purchase history",
      "optional": false,
      "purpose": "App functionality, Fraud prevention, security, and compliance",
      "type": "Financial info"
    },
    {
      "data": "Crash logs",
      "optional": false,
      "purpose": "Analytics",
      "type": "App info and performance"
    },
    {
      "data": "Other user-generated content",
      "optional": true,
      "purpose": "App functionality, Account management",
      "type": "App activity"
    },
    {
      "data": "Approximate location",
      "optional": false,
      "purpose": "App functionality, Personalization, Account management",
      "type": "Location"
    },
    {
      "data": "Voice or sound recordings",
      "optional": true,
      "purpose": "App functionality",
      "type": "Audio"
    },
    {
      "data": "Name",
      "optional": false,
      "purpose": "App functionality, Account management",
      "type": "Personal info"
    },
    {
      "data": "User IDs",
      "optional": false,
      "purpose": "App functionality",
      "type": "Personal info"
    },
    {
      "data": "Sexual orientation",
      "optional": false,
      "purpose": "App functionality, Personalization,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"https://seemoreltd.com/legal/policy.html"
}</t>
  </si>
  <si>
    <t>https://seemoreltd.com/legal/policy.html</t>
  </si>
  <si>
    <t>com.dev.vulpes.alientransformation</t>
  </si>
  <si>
    <t>https://play.google.com/store/apps/details?id=com.dev.vulpes.alientransformation&amp;hl=en&amp;gl=us</t>
  </si>
  <si>
    <t>Alien Transformation Omni</t>
  </si>
  <si>
    <t>⌚️In Alien Transformation, you can transform into any alien you want with various modes. You can increase your entertainment with animations and sound effects specific to each series.\n⌚️There are multiple classic watch face designs available in the Wear OS app.\n🤖 Alien Transformation Mods\n👽 Classic Series Features\n✔️You can transform into 10 aliens in the classic series.\n✔️In the classic series, Omnitrix can give a red signal and adjust the red signal probability.\n👽 Force Series Features\n✔️You can transform into 10 aliens in the Force series.\n✔️You can have a better experience by updating Omnitrix to the Force series.\n👽 Update Mode\n✔️With this mod, you can switch to force mode by updating omni.\n👽 Repair Mode\n✔️With this mod, you can repair the destroyed omni and activate it again.\n👽 Radar Mode\n✔️With this mod, you can detect enemy aliens nearby. Radar mode works based on the aliens' magnetic energy. When an alien appears on the radar, wave your arm to transform into diamond head.\n👽 DNA Replication Mode\n✔️With this mod, you can own omni and omni has this voice speaking effect. When the application is opened for the first time, this mode is turned on and then redirected to the classic mode.\n👽 Destruction Mode\n✔️With this mod, you can destroy the omni to prevent it from passing to enemy targets. There is a countdown for forgetting.</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</si>
  <si>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"full network access",
    "type": "Other"
  },
  {
    "permission": "set wallpaper",
    "type": "Other"
  },
  {
    "permission": "control vibration",
    "type": "Other"
  },
  {
    "permission": "prevent device from sleeping",
    "type": "Other"
  }
]</t>
  </si>
  <si>
    <t>{
  "sharedData": [],
  "collectedData": [],
  "securityPractices": [],
  "privacyPolicyUrl": "https://docs.google.com/document/d/1IIaYH45TcEufJIsxwmx-mLw--5CD3ppruyhQSDF4J7E/edit?usp=sharing"
}</t>
  </si>
  <si>
    <t>https://docs.google.com/document/d/1IIaYH45TcEufJIsxwmx-mLw--5CD3ppruyhQSDF4J7E/edit?usp=sharing</t>
  </si>
  <si>
    <t>com.tidusjar.Ombi</t>
  </si>
  <si>
    <t>https://play.google.com/store/apps/details?id=com.tidusjar.Ombi&amp;hl=en&amp;gl=us</t>
  </si>
  <si>
    <t>Ombi</t>
  </si>
  <si>
    <t>Please note: Ombi requires you to already have an Ombi account on a Ombi server running version v4.0.13XX or later!\nOmbi is a self-hosted web application that automatically gives your shared Plex, Emby or Jellyfin users the ability to request content by themselves! Ombi can be linked to multiple TV Show and Movie DVR tools to create a seamless end-to-end experience for your users.\nTo use the app, log into Ombi and Click your profile Icon and under the Mobile Tab, scan the QR code!\nPlease note that this will be evolving over time, so the current look and feel will change with updates, more and more functionality will be added.</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</si>
  <si>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network connections",
    "type": "Other"
  },
  {
    "permission": "full network access",
    "type": "Other"
  },
  {
    "permission": "run at startup",
    "type": "Other"
  },
  {
    "permission": "draw over other apps",
    "type": "Other"
  },
  {
    "permission": "control vibration",
    "type": "Other"
  },
  {
    "permission": "prevent device from sleeping",
    "type": "Other"
  }
]</t>
  </si>
  <si>
    <t>{
  "sharedData": [],
  "collectedData": [],
  "securityPractices": [],
  "privacyPolicyUrl": "https://ombi.io/privacy.html"
}</t>
  </si>
  <si>
    <t>https://ombi.io/privacy.html</t>
  </si>
  <si>
    <t>com.pixfabrik.livingworlds</t>
  </si>
  <si>
    <t>https://play.google.com/store/apps/details?id=com.pixfabrik.livingworlds&amp;hl=en&amp;gl=us</t>
  </si>
  <si>
    <t>Living Worlds – Mark Ferrari</t>
  </si>
  <si>
    <t>** Includes live wallpaper! **\nThis Living Worlds app is a modern recreation of a set of dynamic pixel art scenes first published in the early 90s as part of an "illustrated personal organizer" named Seize the Day, and seen as screenshots across the Internet since then. These scenes were created by Mark Ferrari, legendary artist from such classic games as Loom and The Secret of Monkey Island as well as the recent Thimbleweed Park. Now, 25 years later, Ian Gilman, the original software developer, has resurrected the Living Worlds, with Mark's support and additional code from Joseph Huckaby. There may be copycats, but this is the only authentic version from the original creators! \nThis release of the app contains all twelve of the original scenes in their full glory. The sun rises and falls in real time, storms pass through, flowers bloom, the moon and stars cross the sky. Smaller details like chimney smoke and animal footprints come and go. The image "lives" throughout the day, drawing you in, suggesting stories, and rewarding quiet observation.\nIn addition to the classic graphics, each scene includes a new "Logbook" story written by Mark Ferrari and ambient soundscapes designed by Ian Gilman.\nJoin us for this 25th anniversary celebration of these unique artworks!</t>
  </si>
  <si>
    <t>{
  "sharedData": [],
  "collectedData": [],
  "securityPractices": [],
  "privacyPolicyUrl": "http://pixfabrik.com/livingworlds/privacy/"
}</t>
  </si>
  <si>
    <t>http://pixfabrik.com/livingworlds/privacy/</t>
  </si>
  <si>
    <t>com.Neptunq.ESPTrainerPremium</t>
  </si>
  <si>
    <t>https://play.google.com/store/apps/details?id=com.Neptunq.ESPTrainerPremium&amp;hl=en&amp;gl=us</t>
  </si>
  <si>
    <t>ESP Trainer Premium</t>
  </si>
  <si>
    <t>Practice and master your ESP and intuition with five mode trainer. \nBegin with easy and progress to more advanced.\nInstructions:\nThe objective is to predict which tile is the correct one.\nIf you guess correctly, the outline of the tile goes green with an audio-visual reward.\nThe "Reset" button is to restart the current session.\n"Pass" is for skip current guessing of a tile.\nYou have limited tries in one session.\nIn the end, you get your score in percent.\nModes:\n- Duality\n- Trinity\n- Remote Viewer\n- Manifestor\n- Wizard\nYour intention to guess correctly will increase your ESP sense.\nIf you are not sure where is a hidden element you can pass it to when you feel it's right.\nPracticing with this tool will increase your intuition.</t>
  </si>
  <si>
    <t>{
  "sharedData": [],
  "collectedData": [],
  "securityPractices": [],
  "privacyPolicyUrl": "https://draganmaric.weebly.com/esp-trainer-premium.html"
}</t>
  </si>
  <si>
    <t>https://draganmaric.weebly.com/esp-trainer-premium.html</t>
  </si>
  <si>
    <t>com.JamesREadsInc.PocketVisionsTarot</t>
  </si>
  <si>
    <t>https://play.google.com/store/apps/details?id=com.JamesREadsInc.PocketVisionsTarot&amp;hl=en&amp;gl=us</t>
  </si>
  <si>
    <t>Pocket Visions Tarot</t>
  </si>
  <si>
    <t>Dive into the world of divination featuring the iconic Prisma Visions Tarot and Cosma Visions Oracle by James R. Eads. Explore a variety of readings, keep a log of your saved readings and gain access to a comprehensive digital guidebook of both decks. The Pocket Visions App includes:\n-two complete 78 card decks\n-single card readings\n-three-card readings\n-Celtic Cross ten-card readings\n-Past Life Spread twelve-card readings\n-Mirror Arc six-card readings\n-Life Map six-card readings\n-a full guidebook including reversed meanings and keywords\n-a log for saved readings</t>
  </si>
  <si>
    <t>{
  "sharedData": [],
  "collectedData": [],
  "securityPractices": [],
  "privacyPolicyUrl": "https://www.jamesreadsmerch.com/pages/privacy-policy"
}</t>
  </si>
  <si>
    <t>https://www.jamesreadsmerch.com/pages/privacy-policy</t>
  </si>
  <si>
    <t>com.inadaydevelopment.cashcalculator</t>
  </si>
  <si>
    <t>https://play.google.com/store/apps/details?id=com.inadaydevelopment.cashcalculator&amp;hl=en&amp;gl=us</t>
  </si>
  <si>
    <t>10bii Financial Calculator</t>
  </si>
  <si>
    <t>In-App Upgrade: 10bii+ Features (Bonds, Breakeven, Depreciation, Trig, Probabilities) available!\nIf you believe you are having any issues with your calculator, email us and we'll generally reply within the hour and can help resolve the issue. MONEY BACK GUARANTEE!\nHighlights:\n- Displays current N, I/YR, PV, PMT and FV values right above buttons \n- Print or Save PDF Amortization Schedules \n- Easily enter your Uneven Cashflows in a spreadsheet-like worksheet\n- Video Tutorials in Help section \n- Draws Cashflow Diagrams for simple TVM or complex Uneven Cashflows \n- Saves Recent calculations so you can easily reload them \n- Easy Mode allows everyone to get the financial answers you need!\nThe 10bii Financial Calculator is a versatile and powerful financial calculator which features more than 105 different functions for financial analysis, business, statistics, and general mathematics. Modeled after the extremely popular 10bII Financial Calculator by Hewlett Packard, the 10bii Financial Calculator combines precise mathematics, intuitive display, and ease-of-use in one compact package. It allows you to easily calculate loan payments, interest rates, amortization, time value of money, investment value, and more using a combination of powerful and intuitive equation-writing functionality and helpful worksheets.\nBy expanding on HP's traditional presentation, the 10bii Financial Calculator allows quick and intuitive building and visualization of TVM (Time Value of Money) calculations and Uneven Cash Flow scenarios and lets you type in whole equations for easy review and one-touch evaluation. \nWith the 10bii Financial Calculator, you can: \nCalculate Time Value of Money (Length of Term, Present Value, Nominal Interest, Loan Payments, Future Value) and see the cash flow diagram produced for you via the Graph TVM key. Values for N, PV, I, PMT, and FV are displayed right above their keys for easy reference.\nEasily enter Uneven Cash Flows, including rapid calculation of Net Present Value and Internal Rate of Return. A dedicated interface makes adding, editing, deleting, and reordering uneven cash flows a breeze. \nSwitch between Nominal and Effective interest rates with the simple touch of a button. \nEnter and analyze statistical data points. Includes standard calculations such as standard deviation, mean, and linear regression forecasting. \nNever has using a financial calculator been so easy or intuitive. The 10bii Financial Calculator is truly powerful enough for the professional but accessible enough for everyone. It is an ideal tool for teaching the power of compounding interest, analyzing potential deals or business ventures, or just doing math problems, and sharing the results of your work with others.\nThe 10bii app is the updated version of the 10b app. Also known as the 10b2.</t>
  </si>
  <si>
    <t>{
  "sharedData": [],
  "collectedData": [],
  "securityPractices": [],
  "privacyPolicyUrl": "https://inadaydevelopment.com/10bii-android-privacy-policy"
}</t>
  </si>
  <si>
    <t>https://inadaydevelopment.com/10bii-android-privacy-policy</t>
  </si>
  <si>
    <t>com.pavelrekun.tilla.premium</t>
  </si>
  <si>
    <t>https://play.google.com/store/apps/details?id=com.pavelrekun.tilla.premium&amp;hl=en&amp;gl=us</t>
  </si>
  <si>
    <t>Tilla Premium</t>
  </si>
  <si>
    <t>Tilla is your new app to keep track of all your subscriptions without any limitations. Manage your notifications and get notified when a bill is due.\nEasily add your subscription\nTracking your subscriptions has never been easier, just choose any from the bundled subscriptions or create your own, fill in the simple details and you are ready to go, Tilla will do the rest for you!\nYour subscriptions at a glance\nTilla provides a clear overview of all your subscriptions and upcoming bills. You will always know the amount of money spent every month on the subscriptions anв never miss a payment date.\nGet notified\nTilla also notifies you when a bill date is due, so you will never have to deal with late payment fees you didn't know about. Notifications are also are highly customizable for your comfort.\nEven more features with "Premium"\n• Unlimited count of subscriptions;\n• Cloud synchronization between devices;\n• Local backups on a device;\n• And more features coming in the future!\nFAQ and localization\nLooking for answers to frequently asked questions (FAQ)? Visit this page: https://pavlorekun.dev/tilla/faq/\nWant to help in Tilla localization? Visit this page: https://crowdin.com/project/tilla</t>
  </si>
  <si>
    <t>{
  "sharedData": [
    {
      "data": "Phone number",
      "optional": false,
      "purpose": "Analytics",
      "type": "Personal info"
    },
    {
      "data": "Device or other IDs",
      "optional": false,
      "purpose": "Analytics",
      "type": "Device or other IDs"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"https://pavlorekun.dev/tilla/privacy_policy/"
}</t>
  </si>
  <si>
    <t>https://pavlorekun.dev/tilla/privacy_policy/</t>
  </si>
  <si>
    <t>com.afr.bitcoincloudmimer</t>
  </si>
  <si>
    <t>https://play.google.com/store/apps/details?id=com.afr.bitcoincloudmimer&amp;hl=en&amp;gl=us</t>
  </si>
  <si>
    <t>Bitcoin cloud miner</t>
  </si>
  <si>
    <t>Introducing our Bitcoin Cloud Miner app, your gateway to effortless cryptocurrency mining from the palm of your hand. Harness the power of cloud computing to mine Bitcoin with ease, no complex setups or hardware required. Simply download the app, select your mining plan, and start earning Bitcoin rewards instantly. With our secure and user-friendly interface, you can track your mining progress in real-time and withdraw your earnings hassle-free. Join the future of digital currency mining today with Bitcoin Cloud Miner!"\n"Welcome to the forefront of cryptocurrency mining innovation with our revolutionary Bitcoin Cloud Miner app. Designed for both novice and experienced miners alike, our app simplifies the process of earning Bitcoin by harnessing the power of cloud computing.\nGone are the days of expensive hardware setups and complex configurations. With our app, all you need is a smartphone or tablet to start mining Bitcoin effortlessly. Simply download the app from the App Store or Google Play, sign up for an account, and choose from our range of flexible mining plans tailored to suit your needs.\nOnce you've selected your plan, our advanced cloud mining technology goes to work, utilizing remote data centers equipped with state-of-the-art hardware to mine Bitcoin on your behalf. This means you can start earning Bitcoin without the hassle of managing hardware, dealing with electricity costs, or worrying about maintenance.\nOur app provides real-time monitoring of your mining activities, giving you full transparency into your earnings and mining performance. You can track your daily, weekly, and monthly earnings, as well as monitor the status of your mining operation from anywhere, at any time.\nSecurity is paramount in the world of cryptocurrency, and we take it seriously. Our app employs industry-leading security protocols to ensure that your earnings and personal information remain safe and secure at all times. With end-to-end encryption and multi-factor authentication, you can mine with peace of mind</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</si>
  <si>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"https://doc-hosting.flycricket.io/bitcoin-cloud-miner-privacy-policy/0f4bc483-f87a-469d-9e7f-7f934bbbb864/privacy"
}</t>
  </si>
  <si>
    <t>https://doc-hosting.flycricket.io/bitcoin-cloud-miner-privacy-policy/0f4bc483-f87a-469d-9e7f-7f934bbbb864/privacy</t>
  </si>
  <si>
    <t>com.rkayapps.compoundinterestcalculatorpro</t>
  </si>
  <si>
    <t>https://play.google.com/store/apps/details?id=com.rkayapps.compoundinterestcalculatorpro&amp;hl=en&amp;gl=us</t>
  </si>
  <si>
    <t>Loan Calculator Pro</t>
  </si>
  <si>
    <t>This is the paid version of "Loan Calculator" App. The only difference from the free version is that the Ads have been removed.\n\nThis App offers the following calculators for both Android Mobile Phones &amp; Tablets.\n\n1) Loan Calculator (Mortgage Calculator)\n2) Advanced Loan Calculator (Advanced Mortgage Calculator)\n3) Compound Interest Calculator (Future Value Calculator)\n4) Simple Interest Calculator\n\nLOAN CALCULATOR - FEATURES:\n*  Reverse Loan calculations (find out one of Loan amount, Interest rate, Loan term or Monthly repayment given the other 3 values)\n*  Make Pre-payments (Extra Repayments) and find out interest savings, loan term reduction\n*  Input Interest rate (%) changes and find out impact on monthly repayment, loan term\n*  Loan Offset Account saves the interest you pay. Helps to pay off loan faster\n*  Repayment Holiday (interest only) period calculations\n*  Track various Loan expenses such as Fees, Insurance, Tax, Maintenance charges, etc\n*  Save loan calculations\n\nCOMPOUND INTEREST CALCULATOR - FEATURES:\n*  Calculates positive &amp; negative amounts\n*  Calculates simple interest and compound interest for lump sum deposit/withdraw, regular deposit/withdraw &amp; both\n*  Various deposit/withdraw frequencies - Daily, Weekly, Fortnightly, Monthly, Bi-Monthly, Quarterly, Thrice-Yearly, Half-Yearly &amp; Yearly\n*  Ability to increase or decrease the regular Deposit/Withdraw amount every year by a certain amount or percentage\n*  Ability to specify a particular Term (duration) for regular Deposit/Withdraw irrespective of the Total Term\n*  Various Compounding frequencies - Daily, Weekly, Fortnightly, Monthly, Bi-Monthly, Quarterly, Thrice-Yearly, Half-Yearly &amp; Yearly\n*  Positive(+) or negative(-) Interest Rate (%) helps in calculating Profit or Loss scenarios\n*  Displays Maturity Amount, Total Amount Deposited &amp; Total Interest Earned\n*  Yearly and Monthly reports in a tabular format show how your investments are growing\n*  You can E-mail both yearly and monthly reports\n*  You can visualise results through intuitive Graph &amp; Chart\n*  Contains in-built User Guide\n*  Handles very large numbers\n\nUSER INTERFACE FEATURES:\n*  Elegant Material Design Theme\n*  Easy to use interface with Tabs\n*  App works on Phones &amp; Tablets\n*  Basic &amp; Advanced calculations modes\n*  Calculates in no time\n*  Light weight &amp; loads quickly\n\nBENEFITS TO USERS:\n*  App is generic and it is suitable for people of all Countries\n*  No prior finance knowledge required\n*  Helps you to take informed decisions about your finance\n*  Saves you a lot of time, effort &amp; money\n*  Used for investments, financial planning, budgeting, accounting, studies, research &amp; more\n*  Suitable for individuals, financial planners, accountants, brokers, students, research analysts, etc\n*  Heaps of features at very less price\n*  No Ads or In-app purchases\n\nDISCLAIMER:\nKindly consider this calculator as guidance only. Investors are required to make their own assessment before investing.</t>
  </si>
  <si>
    <t>{
  "sharedData": [],
  "collectedData": [],
  "securityPractices": [],
  "privacyPolicyUrl": "https://www.financialcalculatorindia.app/loan-pro-privacy-policy.html"
}</t>
  </si>
  <si>
    <t>https://www.financialcalculatorindia.app/loan-pro-privacy-policy.html</t>
  </si>
  <si>
    <t>com.crashtestdummylimited.militarypaycalculator</t>
  </si>
  <si>
    <t>https://play.google.com/store/apps/details?id=com.crashtestdummylimited.militarypaycalculator&amp;hl=en&amp;gl=us</t>
  </si>
  <si>
    <t>US Military Pay Calc Plus</t>
  </si>
  <si>
    <t>This application calculates numerous pays for US military members. \nPays updated for 2023. \nFunctionality: \n- Base Pay:\n  + Calculates base pay based on 1) Years in the Service 2) Pay Grade. \n  + For reservists, it calculates the estimated yearly pay based on # of drills and AT/ADT/ADSW days entered. \n- Incentive/Special Pays Included:\n + Hostile Fire Pay\n + Aviation Career Incentive Pay\n + Career Enlisted Flyer Incentive Pay\n + Hazardous Duty Incentive Pay (Flying) [AWACS not included at this time]\n + Hazardous Duty Incentive Pay (Other Than Flight) \n + Diving Incentive Pay\n + Career Sea Pay\n + Special Duty Assignment Pay\n + Submarine Duty Incentive Pay\n- Allowances:\n + Basic Allowance for Subsistence\n + Family Separation Allowance\n + Basic Allowance for Housing (Values are only for current year and not grandfathered values)\n + CONUS COLA\n + OCONUS COLA (**-See below notes on OCONUS COLA/OHA)\n + Overseas Housing Allowance (**-See below notes on OCONUS COLA/OHA)\n + Personal Money Allowance\n- Medical Officer Pays:\n + Includes all pays from DoD Financial Management Regulation Volume 7A, Chapter 5\n- User can email the results to save this information for later use [Incentive/medical pays not included at this time]. \n** BAH for Reservists: \n- BAH is calculated based on your zip code and is not "BAH RC/T" which is the type of BAH applicable for active duty periods under 30 days.  See (http://www.defensetravel.dod.mil/Docs/perdiem/browse/Allowances/Non-Locality_BAH/2013-Non-Locality-BAH-Rates.pdf).\n*** OCONUS COLA/OHA:\n- Actual OCONUS COLA received is based on the # of days in the month being paid, so it varies slightly per month.\n- Some OCONUS COLA and OHA location data is updated monthly by the DTMO, and this app will not be updated each time.  On each app update for other reasons, the latest OCONUS COLA and OHA data will be incorporated.\nAs always, feedback on suggested improvements or possible issues are greatly appreciated.</t>
  </si>
  <si>
    <t>{
  "sharedData": [],
  "collectedData": [],
  "securityPractices": [],
  "privacyPolicyUrl": "http://crashtestdummylimited.com/page1.html"
}</t>
  </si>
  <si>
    <t>http://crashtestdummylimited.com/page1.html</t>
  </si>
  <si>
    <t>com.alicebox.app</t>
  </si>
  <si>
    <t>https://play.google.com/store/apps/details?id=com.alicebox.app&amp;hl=en&amp;gl=us</t>
  </si>
  <si>
    <t>Alice Box</t>
  </si>
  <si>
    <t>After years of activities in the domain of Trans Communication research, and in all the different types of mediumship development, our relationship has strengthened with our spirit partners, and we have learned how to connect with them and how to communicate with them.\nInstrumental Trans Communication (ITC) and Electronic Voice Phenomena (EVP) are considered aspects of physical mediumship, as the spirit's actions also affect the objects, specifically the equipment.\nAlice Box is the moble app version of Alice, the Instrumental Trans Communication (ITC) software. Using wide ranging programmer skill sets in the areas of natural language programming (NLP) and artificial intelligence (AI), this is an ideal device to add to any paranormal group's armoury for site investigative work.</t>
  </si>
  <si>
    <t>{
  "sharedData": [],
  "collectedData": [],
  "securityPractices": [],
  "privacyPolicyUrl": "https://www.alicebox.co.uk/"
}</t>
  </si>
  <si>
    <t>https://www.alicebox.co.uk/</t>
  </si>
  <si>
    <t>com.piR.pf2eBattleTracker</t>
  </si>
  <si>
    <t>https://play.google.com/store/apps/details?id=com.piR.pf2eBattleTracker&amp;hl=en&amp;gl=us</t>
  </si>
  <si>
    <t>Pathfinder 2e Battle Tracker</t>
  </si>
  <si>
    <t>Pathfinder 2e Battle tracker is an Android application for Gamemasters of the Pathfinder second edition role playing game. It helps you keep track of the turn order, hit points, conditions and more during your encounters and gives you tools to make your encounters smoother and focus on the important part of the game instead of book-keeping, number tracking or doing math. \n\nMain features includes:\n* Display initiative order and keep track of the current turn and total number of rounds\n* Load NPCs from a bestiary including all published Paizo's books\n* Track HPs\n* Add/substract damages or heals to HP, with buttons to double or halve the value automatically\n* Track reaction use\n* Define custom additional reactions\n* Track conditions, update their remaining duration and current value\n* Update the AC and saves score depending on the penalties applied by conditions\n* Track persistent damage, automatic but optional roll for damages and recovery check\n* Open quickly full NPCs statblock on Archives of Nethys\n* Apply weak/elite templates\n* Roll initiative from Perception, stealth, or define it manually\n* Save and manage party of PCs  \n* Load PCs from Pathbuilder 2e\n* Define different colors for the characters, usefull with duplicated NPCs to keep track of the minis or tokens used\n* Save and load any number of encounters\n* Encounter builder screen to helps you define the difficulty of the encounter and adjust it by deleting/adding easily NPCs or applying Weak/Elite template\n* Export current state of the encounter as text (Markdown) for play-by-post on forums or Discord\nThe main view displays a list of all NPCs and PCs involved in the encounter, sorted by initiative and with all defensive stats in an easy-to-read format for quick overview. Each character's hit points can be easily updated with a simple click and add damage or healing received, the app will do the math for you (even doubling or halving the value to take in account saves or critical)! A reaction icon can be toggled on/off to keep track of who used it's reaction for the turn, it automatically come back on at the beginning of the character turn. Additional reactions can also be defined for any character (like the additional shield block from quick shield block).\nConditions can be added to any characters, the maximal duration may be defined and the condition will be removed automatically after the specified number of rounds. Some conditions have a value, which may be set to automatically decrease after each turn. The penalties to AC or saves score applied by conditions are taken in account to displayed the updated value of this scores below the characters. \nPersistent damages can be added, the damages and recovery checks are automatically rolled at the end of the turn. Both results can be applied automatically or can be ignored and overridden manually if you prefer to roll it at the table. \nThe order is initially computed based on each character's initiative score, which is either manually entered or automatically rolled based on their perception or stealth score. This can also be reorganized with a simple drag and drop to account for the changes in initiative during the game (delay, dying, etc.). \nCharacters can be manually added to the tracker or loaded from the bestiary page containing all published NPCs from Paizo's books. An "encounter builder" screen let you see the xp budget of the encounter and its difficulty while you build it. You can adjust it easily with Weak or Elite template. \nYou can also manage parties of PCs for your regular games and quickly add them to any encounter. The PCs stat block can be manually created or imported from a Pathbuilder 2e character.\nFinally, you can save any number of encounters you want and load them at a later time. This allows you to prepare the session beforehand or even save the current state of an encounter if you have to pause it.</t>
  </si>
  <si>
    <t>{
  "sharedData": [],
  "collectedData": [],
  "securityPractices": [],
  "privacyPolicyUrl": "https://cloud.datcat.fr/s/oYBNyXgLLXEGWDJ"
}</t>
  </si>
  <si>
    <t>https://cloud.datcat.fr/s/oYBNyXgLLXEGWDJ</t>
  </si>
  <si>
    <t>com.roblox.client</t>
  </si>
  <si>
    <t>https://play.google.com/store/apps/details?id=com.roblox.client&amp;hl=en&amp;gl=us</t>
  </si>
  <si>
    <t>Roblox is the ultimate virtual universe that lets you create, share experiences with friends, and be anything you can imagine. Join millions of people and discover an infinite variety of immersive experiences created by a global community!\nAlready have an account? Log in with your existing Roblox account and explore the infinite metaverse of Roblox.\nMILLIONS OF EXPERIENCES\nIn the mood for an epic adventure? Want to compete against rivals worldwide? Or do you just want to hang out and chat with your friends online? A growing library of experiences created by the community means there’s always something new and exciting for you every day.\nEXPLORE TOGETHER ANYTIME, ANYWHERE\nTake the fun on the go. Roblox features full cross-platform support, meaning you can join your friends and millions of other people on their computers, mobile devices, Xbox One, or VR headsets.\nBE ANYTHING YOU CAN IMAGINE\nBe creative and show off your unique style! Customize your avatar with tons of hats, shirts, faces, gear, and more. With an ever-expanding catalog of items, there’s no limit to the looks you can create.\nCHAT WITH FRIENDS\nHang out with friends around the world using chat features, private messages, and groups!\nCREATE YOUR OWN EXPERIENCES: https://www.roblox.com/develop\nSUPPORT: https://en.help.roblox.com/hc/en-us\nCONTACT: https://corp.roblox.com/contact/\nPRIVACY POLICY: https://www.roblox.com/info/privacy\nPARENT’S GUIDE: https://corp.roblox.com/parents/\nTERMS OF USE: https://en.help.roblox.com/hc/en-us/articles/115004647846\nPLEASE NOTE: A network connection is required to join. Roblox works best over Wi-Fi.</t>
  </si>
  <si>
    <t>[{"name":"Simulation","id":"GAME_SIMULATION"},{"name":"Sandbox","id":null},{"name":"Casual","id":"GAME_CASUAL"},{"name":"Multiplayer","id":null},{"name":"Cooperative multiplayer","id":null},{"name":"Single player","id":null},{"name":"Stylized","id":null}]</t>
  </si>
  <si>
    <t>[
  {
    "permission": "read your contacts",
    "type": "Contacts"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"disable your screen lock",
    "type": "Other"
  },
  {
    "permission": "full network access",
    "type": "Other"
  },
  {
    "permission": "change your audio settings",
    "type": "Other"
  },
  {
    "permission": "control vibration",
    "type": "Other"
  },
  {
    "permission": "prevent device from sleeping",
    "type": "Other"
  }
]</t>
  </si>
  <si>
    <t>{
  "sharedData": [
    {
      "data": "User IDs",
      "optional": false,
      "purpose": "App functionality, Analytics, Advertising or marketing, Fraud prevention, security, and compliance",
      "type": "Personal info"
    },
    {
      "data": "Voice or sound recordings",
      "optional": false,
      "purpose": "Fraud prevention, security, and compliance",
      "type": "Audio"
    },
    {
      "data": "Purchase history",
      "optional": false,
      "purpose": "Fraud prevention, security, and compliance",
      "type": "Financial info"
    },
    {
      "data": "Device or other IDs",
      "optional": false,
      "purpose": "App functionality, Analytics, Advertising or marketing, Fraud prevention, security, and compliance",
      "type": "Device or other IDs"
    },
    {
      "data": "Approximate location",
      "optional": false,
      "purpose": "Analytics, Advertising or marketing, Fraud prevention, security, and compliance, Personalization",
      "type": "Location"
    }
  ],
  "collectedData": [
    {
      "data": "App interactions",
      "optional": false,
      "purpose": "App functionality, Analytics, Fraud prevention, security, and compliance, Personalization",
      "type": "App activity"
    },
    {
      "data": "In-app search history",
      "optional": true,
      "purpose": "App functionality, Analytics, Fraud prevention, security, and compliance, Personalization",
      "type": "App activity"
    },
    {
      "data": "Other user-generated content",
      "optional": true,
      "purpose": "App functionality, Analytics, Fraud prevention, security, and compliance",
      "type": "App activity"
    },
    {
      "data": "Other actions",
      "optional": true,
      "purpose": "App functionality, Analytics, Advertising or marketing, Fraud prevention, security, and compliance, Personalization",
      "type": "App activity"
    },
    {
      "data": "Name",
      "optional": true,
      "purpose": "App functionality",
      "type": "Personal info"
    },
    {
      "data": "Email address",
      "optional": true,
      "purpose": "App functionality, Advertising or marketing, Fraud prevention, security, and compliance, Account management",
      "type": "Personal info"
    },
    {
      "data": "User IDs",
      "optional": false,
      "purpose": "App functionality, Analytics, Fraud prevention, security, and compliance, Account management",
      "type": "Personal info"
    },
    {
      "data": "Phone number",
      "optional": true,
      "purpose": "App functionality, Fraud prevention, security, and compliance, Personalization, Account management",
      "type": "Personal info"
    },
    {
      "data": "Other info",
      "optional": false,
      "purpose": "App functionality, Analytics, Advertising or marketing, Fraud prevention, security, and compliance, Personalization, Account management",
      "type": "Personal info"
    },
    {
      "data": "Other in-app messages",
      "optional": true,
      "purpose": "App functionality, Fraud prevention, security, and compliance, Account management",
      "type": "Messages"
    },
    {
      "data": "Voice or sound recordings",
      "optional": true,
      "purpose": "App functionality, Analytics, Fraud prevention, security, and compliance",
      "type": "Audio"
    },
    {
      "data": "Purchase history",
      "optional": true,
      "purpose": "Analytics, Fraud prevention, security, and compliance, Personalization, Account management",
      "type": "Financial info"
    },
    {
      "data": "Crash logs",
      "optional": false,
      "purpose": "App functionality, Analytics, Fraud prevention, security, and compliance",
      "type": "App info and performance"
    },
    {
      "data": "Diagnostics",
      "optional": false,
      "purpose": "App functionality, Analytics, Fraud prevention, security, and compliance",
      "type": "App info and performance"
    },
    {
      "data": "Other app performance data",
      "optional": false,
      "purpose": "App functionality, Analytics, Fraud prevention, security, and compliance, Personalization",
      "type": "App info and performance"
    },
    {
      "data": "Device or other IDs",
      "optional": false,
      "purpose": "App functionality, Analytics, Advertising or marketing, Fraud prevention, security, and compliance, Personalization, Account management",
      "type": "Device or other IDs"
    },
    {
      "data": "Approximate location",
      "optional": false,
      "purpose": "App functionality, Analytics, Advertising or marketing, Fraud prevention, security, and compliance, Personalization",
      "type": "Location"
    }
  ],
  "securityPractices": [
    {
      "practice": "Data is encrypted in transit",
      "description": "Your data is transferred over a secure connection"
    },
    {
      "practice": "You can request that data be deleted",
      "description": "The developer provides a way for you to request that your data be deleted"
    },
    {
      "practice": "Independent security review",
      "description": "This app has been independently validated against a global security standard. &lt;a href=\"https://appdefensealliance.dev/masa\" target=\"_blank\"&gt;See details&lt;/a&gt;"
    }
  ],
  "privacyPolicyUrl": "http://www.roblox.com/info/Privacy.aspx"
}</t>
  </si>
  <si>
    <t>http://www.roblox.com/info/Privacy.aspx</t>
  </si>
  <si>
    <t>io.comico</t>
  </si>
  <si>
    <t>https://play.google.com/store/apps/details?id=io.comico&amp;hl=en&amp;gl=us</t>
  </si>
  <si>
    <t>POCKET COMICS: Premium Webtoon</t>
  </si>
  <si>
    <t>With POCKET COMICS, you can read LOVE IN ALL FLAVORS &amp; find your favorite taste in webcomics!\nOur ever-expanding collection of manga and webtoons include crowd-favorite fantasyromance manhwas such as “I Can’t Keep Up With My Stallion Duke”, “Another Typical Fantasy Romance” and “Sacrificed”.\nOf course, we have Isekai &amp; rebirth titles like “All Hail Lady Blanche” and “Lady to Queen”, as well as hit Drama-romance mangas including “Nullitas - the Counterfeit Bride”.\n\nFitting to our reputation of ‘romance-specialist platform’, we have modern romance mangas Like “The Boss’ Shotgun Wedding” and “Embrace My Shadow”. Our wide comics range does not stop there, as it expands to the genres of BL and GL, with one of our favorite BL webcomic being “2Gether: The Series“ and “The Forbidden Peach”, and many more!\nOur app offers a unique and enjoyable reading experience with features that make it easy to find, read, and share your favorite mangas.\nYou'll always have access to new and exciting webtoons that you won't find anywhere else. To help you explore our collection, we offer daily free coins and tickets. This means you can try out any of our 800+ manhwas and comics for free! The variety will surely surprise you and give you plenty to read, whether you're on a bus ride or in bed before you go to sleep.\nPlus, with our Wait Until Free system, new episodes are released for free every 23 hours! Our curation and recommendation system makes it easy to discover new manga that you'll love. We constantly update our collection with new manhwas and make recommendations based on your reading history.\nYou can see what's most popular on our TRENDING tab, so you don't miss out on the reading trend of others. Your reading list will always be filled with to-reads with POCKET COMICS.\nPOCKET COMICS also allows you to share your ideas, opinions, and reviews of all the manga and webtoons. You can find out what others think and form a fan-club of your own on every episode! Our comment sections provide a safe and enjoyable way to connect with other manga fans and share your love for your favorite manhwas. Join our safe and enjoyable community of manga fans today and start reading your favorite romantic manga and webtoons!\nOur mission is to create a platform where manga and webtoon lovers can connect, discover new webtoons, and share their love for the art of manga. Download POCKET COMICS today and start reading!</t>
  </si>
  <si>
    <t>[
  {
    "permission": "take pictures and videos",
    "type": "Camera"
  },
  {
    "permission": "view Wi-Fi connections",
    "type": "Wi-Fi connection information"
  },
  {
    "permission": "view network connections",
    "type": "Other"
  },
  {
    "permission": "measure app storage space",
    "type": "Other"
  },
  {
    "permission": "full network access",
    "type": "Other"
  },
  {
    "permission": "run at startup",
    "type": "Other"
  },
  {
    "permission": "draw over other apps",
    "type": "Other"
  },
  {
    "permission": "control vibration",
    "type": "Other"
  },
  {
    "permission": "prevent device from sleeping",
    "type": "Other"
  },
  {
    "permission": "modify system settings",
    "type": "Other"
  }
]</t>
  </si>
  <si>
    <t>{
  "sharedData": [],
  "collectedData": [
    {
      "data": "App interactions",
      "optional": false,
      "purpose": "Analytics",
      "type": "App activity"
    },
    {
      "data": "Device or other IDs",
      "optional": false,
      "purpose": "App functionality, Analytics",
      "type": "Device or other IDs"
    },
    {
      "data": "Crash logs",
      "optional": false,
      "purpose": "Analytics",
      "type": "App info and performance"
    },
    {
      "data": "Email address",
      "optional": true,
      "purpose": "App functionality, Account management",
      "type": "Personal info"
    },
    {
      "data": "User IDs",
      "optional": false,
      "purpose": "App functionality",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"https://www.pocketcomics.com/legal/privacy_policy"
}</t>
  </si>
  <si>
    <t>https://www.pocketcomics.com/legal/privacy_policy</t>
  </si>
  <si>
    <t>com.lezhin.comics</t>
  </si>
  <si>
    <t>https://play.google.com/store/apps/details?id=com.lezhin.comics&amp;hl=en&amp;gl=us</t>
  </si>
  <si>
    <t>Lezhin Comics - Daily Releases</t>
  </si>
  <si>
    <t>## New Comics Every Day\nWe curate the highest quality content and bring them to you everyday (5:00am PST/ 6:00am PDT). Come back every day for something new, 365 days a year.\n## Exclusive Titles\nWe bring you exclusive titles from top talent in the webtoon industry!\nWe have something for absolutely anybody - from office workers to students. Experience the hottest new titles from the giants to crazy, new ideas from the up-and-coming writers and artists. Only on Lezhin!\n## Free Episodes\nWe provide free content everyday. Whether you're into romance, horror, action, or even something queer, come back everyday to check what we're offering for free.\n## Genres Galore - BL, GL, Gore, Mystery, Martial Arts, and Many More\nFor hardcore comic fans and new readers alike, we are the only premium webtoon service with every genre imaginable - even BL, GL, and gore for comic maniacs!\n## Save and Read HD Quality Comics\nAll Lezhin Comics are available in HD image quality. Collect your favorite picks in 'My Library'. Experience comics in crisp HD on your smartphone.\n## Sync between Desktop PC and Mobile App\nSync your reading lists and purchases across desktop internet and your app. Continue reading seamlessly from home on your PC, at work, while commuting on your smartphone - wherever, whenever, however. Read Lezhin Comics on a large screen on our desktop website, then switch to your smartphone app and continue reading where you left off!\n## Manage your Reading Lists on 'My Library'\nKeep track of the comics that you want to read for life by managing 'My Library'. A couple of taps, and you're good to go!\n## Easy to Navigate, Easy to Search\nFinding comics from our vast collection is easy as 1-2-3. Hit the 'Search' button, find what you like, and start reading!\n## Follow Us\nFacebook: facebook.com/lzhncomics\nOfficial blog: social.lezhin.com\n \n* Sign Up and Password Recovery Support \nYou need to sign up to enjoy Lezhin Comics.\n- You can reset your password any time.\n* Payment Support \n- If you experience payment errors contact help@lezhin.com and we'll get it fixed immediately. \n- Customer Support hours: M~F 10:00am - 6:00pm (KST)\n* Lezhin Comics Customer Support: help@lezhin.com</t>
  </si>
  <si>
    <t>{
  "sharedData":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"Email address",
      "optional": false,
      "purpose": "App functionality, Fraud prevention, security, and compliance, Account management",
      "type": "Personal info"
    },
    {
      "data": "Phone number",
      "optional": true,
      "purpose": "Advertising or marketing",
      "type": "Personal info"
    },
    {
      "data": "Other info",
      "optional": true,
      "purpose": "Personalization",
      "type": "Personal info"
    },
    {
      "data": "Photos",
      "optional": true,
      "purpose": "App functionality",
      "type": "Photos and videos"
    },
    {
      "data": "Videos",
      "optional": true,
      "purpose": "App functionality",
      "type": "Photos and videos"
    },
    {
      "data": "App interactions",
      "optional": false,
      "purpose": "Analytics",
      "type": "App activity"
    },
    {
      "data": "In-app search history",
      "optional": false,
      "purpose": "Analytics",
      "type": "App activity"
    },
    {
      "data": "Other actions",
      "optional": false,
      "purpose": "App functionality,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"http://www.lezhin.com/ko/policy/privacy"
}</t>
  </si>
  <si>
    <t>http://www.lezhin.com/ko/policy/privacy</t>
  </si>
  <si>
    <t>com.statefarm.dssm</t>
  </si>
  <si>
    <t>https://play.google.com/store/apps/details?id=com.statefarm.dssm&amp;hl=en&amp;gl=us</t>
  </si>
  <si>
    <t>Drive Safe &amp; Save™</t>
  </si>
  <si>
    <t>Welcome to Drive Safe &amp; Save, a safety app that can help you save on your State Farm® auto insurance and improve your driving habits.\nYou’ll get a 10% discount for signing up and completing the setup steps! After the initial participation period, how you drive will determine how much you save—up to 30%.*\nThe Drive Safe &amp; Save app automatically records your trips and helps you understand your driving habits—what you’re doing well and what could be improved.**\nAlong your recent trip routes, the app shows you opportunities for safer driving by flagging these events: acceleration, braking, cornering, phone distraction and speed. (Events are opportunities to improve your driving.)\nCheck the app often to see:\n•	 Your safety scores\n•	 How much you’re saving per enrolled vehicle\n•      Number of recent trips that included driving events\n•	 Your trip routes from the last 30 days\n•	 Number of recorded trips from the last 14 days\n•	 Opportunities to improve your driving habits\n•	 Number of recorded miles from the last 14 days\n•       Safe driving tips\n•	 Any vehicles on your policy that are eligible or enrolled in Drive Safe &amp; Save Connected Car\nYou can also:\nLog in easily with any of these methods: user ID and password, biometrics or your Driver’s License\nSee definitions of driving behaviors and events\nChange your driver status for trips when you weren’t the driver or a passenger used your phone\nLearn how to use our newest features in the tips &amp; how-tos section\nState Farm cares about your privacy and won’t sell your information. Collected data is used to help you create safer driving habits and may be used to calculate the amount of your discount. Learn more about State Farm privacy practices.\n*10% initial discount will apply upon enrollment. Setup is required to keep that discount. After your introductory period, discount for participating customers will vary from 1-50%. Availability and discounts may vary state-to-state (NY capped at 30%). A discount may not be available in NC depending on individual facts and circumstances. Not available in CA, MA, RI.\n**After you enroll, we’ll mail you a beacon to place in your vehicle as part of the required setup steps. The beacon works together with the Drive Safe &amp; Save app to accurately record your trips.</t>
  </si>
  <si>
    <t>[
  {
    "permission": "read your contacts",
    "type": "Contacts"
  },
  {
    "permission": "modify your contacts",
    "type": "Contacts"
  },
  {
    "permission": "approximate location (network-based)",
    "type": "Location"
  },
  {
    "permission": "precise location (GPS and network-based)",
    "type": "Location"
  },
  {
    "permission": "access extra location provider commands",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"pair with Bluetooth devices",
    "type": "Other"
  },
  {
    "permission": "access Bluetooth settings",
    "type": "Other"
  },
  {
    "permission": "full network access",
    "type": "Other"
  },
  {
    "permission": "change your audio settings",
    "type": "Other"
  },
  {
    "permission": "run at startup",
    "type": "Other"
  },
  {
    "permission": "control vibration",
    "type": "Other"
  },
  {
    "permission": "prevent device from sleeping",
    "type": "Other"
  }
]</t>
  </si>
  <si>
    <t>{
  "sharedData": [
    {
      "data": "Crash logs",
      "optional": false,
      "purpose": "App functionality, Analytics",
      "type": "App info and performance"
    }
  ],
  "collectedData": [
    {
      "data": "Crash logs",
      "optional": true,
      "purpose": "App functionality, Analytics",
      "type": "App info and performance"
    },
    {
      "data": "Diagnostics",
      "optional": true,
      "purpose": "App functionality, Analytics, Developer communications",
      "type": "App info and performance"
    },
    {
      "data": "App interactions",
      "optional": true,
      "purpose": "App functionality, Analytics, Developer communications",
      "type": "App activity"
    },
    {
      "data": "Installed apps",
      "optional": true,
      "purpose": "App functionality, Analytics",
      "type": "App activity"
    },
    {
      "data": "Photos",
      "optional": false,
      "purpose": "App functionality",
      "type": "Photos and videos"
    },
    {
      "data": "Device or other IDs",
      "optional": true,
      "purpose": "App functionality, Analytics",
      "type": "Device or other IDs"
    },
    {
      "data": "Other in-app messages",
      "optional": true,
      "purpose": "App functionality, Analytics, Developer communications",
      "type": "Messages"
    },
    {
      "data": "Name",
      "optional": true,
      "purpose": "App functionality, Analytics, Developer communications",
      "type": "Personal info"
    },
    {
      "data": "Email address",
      "optional": true,
      "purpose": "App functionality, Analytics, Developer communications",
      "type": "Personal info"
    },
    {
      "data": "User IDs",
      "optional": true,
      "purpose": "App functionality",
      "type": "Personal info"
    },
    {
      "data": "Address",
      "optional": true,
      "purpose": "App functionality",
      "type": "Personal info"
    },
    {
      "data": "Other info",
      "optional": true,
      "purpose": "App functionality",
      "type": "Personal info"
    },
    {
      "data": "Approximate location",
      "optional": false,
      "purpose": "App functionality, Analytics, Developer communications",
      "type": "Location"
    },
    {
      "data": "Precise location",
      "optional": false,
      "purpose": "App functionality, Analytics, Developer communications",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"https://www.statefarm.com/customer-care/privacy-security/privacy"
}</t>
  </si>
  <si>
    <t>com.dave</t>
  </si>
  <si>
    <t>https://play.google.com/store/apps/details?id=com.dave&amp;hl=en&amp;gl=us</t>
  </si>
  <si>
    <t>Dave - Banking &amp; Cash Advance</t>
  </si>
  <si>
    <t>Make money work for you with Dave. We’re leveling the financial playing field with products designed to make finances easier for everyone.\nTake control of your cash with a $500 ExtraCashTM advance (1), fee-free Goal tracking, and simple ways to find Side Hustles when you’re behind on your budget.\nGET $500 IN 5 MINUTES OR LESS\nRemove extra stress with an ExtraCashTM advance. You could get up to $500 after you download Dave, link a bank account, and transfer it to your Dave Spending account. (1) There’s no credit check or interest. There’s also no late fees if you can’t settle on time.\nFor more information, please visit dave.com/extra-cash-account\nSPEND YOUR ADVANCE INSTANTLY \nTransfer your ExtraCashTM advance to a Dave Spending account and spend it instantly with a Dave Debit Mastercard® (2).\nGET PAID UP TO 2 DAYS EARLY\nWith Direct Deposit, you can nab your paycheck up to 2 days early (3). It’s your money, we’re just helping you get it faster.\nSAVE EFFORTLESSLY\nA vacation, down payment, or brighter future—own your savings journey with a Goals account. You can even set up recurring deposits to build your savings steadily.\nFIND YOUR SIDE HUSTLE\nWant to make more money? Explore our Side Hustle board and easily apply for part-time roles, gig jobs, remote work, and more. \nOUR MEMBERSHIP FEE\nThere’s a small monthly membership fee that gives you access to our full suite of features, including ExtraCash™, Goals, and Surveys—another way to earn cash instantly. \nDisclosures related to the Dave app\n1 Evolve Bank and Trust, Member FDIC, provides the ExtraCash account. Advances are subject to eligibility requirements, and are provided as an overdraft, which causes the ExtraCash account to have a negative balance. Express fees apply to instant transfers to a Dave Spending Account. Transfers to other accounts will take longer. The average approved advance is $160 (typically approved in 5 min), updated quarterly based on the prior 6 months. See the Dave ExtraCash™ Deposit Agreement and Disclosures (https://dave.com/extra-cash) for details.\n2 Express delivery fees apply to instant transfers. \n3 Early access to direct deposit funds depends on timing and availability of the payroll files sent from the payer. These funds can be made available up to 2 business days in advance.\nGeneral Terms\nSee the Dave Spending Deposit Agreement and Disclosures (https://dave.com/deposit-agrement), Dave Goals Deposit Agreement and Disclosures (https://dave.com/account-agreement-goals), and Dave ExtraCash™ Deposit Agreement and Disclosures (https://dave.com/extra-cash) for account terms and fees.\nDesigned by Dave, not a bank. Evolve Bank &amp; Trust, Member FDIC, provides all banking services and issues the Dave Debit Card, pursuant to a license from Mastercard®.\nAll trademarks and brand names belong to their respective owners and do not represent endorsements of any kind.\nPhysical address: 1265 S Cochran Ave, Los Angeles, CA</t>
  </si>
  <si>
    <t>[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"read phone status and identity",
    "type": "Device ID &amp; call information"
  },
  {
    "permission": "view network connections",
    "type": "Other"
  },
  {
    "permission": "change network connectivity",
    "type": "Other"
  },
  {
    "permission": "full network access",
    "type": "Other"
  },
  {
    "permission": "control Near Field Communication",
    "type": "Other"
  },
  {
    "permission": "run at startup",
    "type": "Other"
  },
  {
    "permission": "draw over other apps",
    "type": "Other"
  },
  {
    "permission": "control vibration",
    "type": "Other"
  },
  {
    "permission": "prevent device from sleeping",
    "type": "Other"
  },
  {
    "permission": "Google Play license check",
    "type": "Other"
  }
]</t>
  </si>
  <si>
    <t>{
  "sharedData": [
    {
      "data": "Device or other IDs",
      "optional": false,
      "purpose": "Advertising or marketing, Fraud prevention, security, and compliance",
      "type": "Device or other IDs"
    },
    {
      "data": "Approximate location",
      "optional": false,
      "purpose": "App functionality, Advertising or marketing, Fraud prevention, security, and compliance",
      "type": "Location"
    },
    {
      "data": "Precise location",
      "optional": false,
      "purpose": "Advertising or marketing, Fraud prevention, security, and compliance",
      "type": "Location"
    },
    {
      "data": "App interactions",
      "optional": false,
      "purpose": "Fraud prevention, security, and compliance",
      "type": "App activity"
    },
    {
      "data": "In-app search history",
      "optional": false,
      "purpose": "Fraud prevention, security, and compliance",
      "type": "App activity"
    },
    {
      "data": "Other user-generated content",
      "optional": false,
      "purpose": "Fraud prevention, security, and compliance",
      "type": "App activity"
    },
    {
      "data": "Name",
      "optional": false,
      "purpose": "App functionality, Advertising or marketing, Fraud prevention, security, and compliance, Account management",
      "type": "Personal info"
    },
    {
      "data": "Email address",
      "optional": false,
      "purpose": "Advertising or marketing, Fraud prevention, security, and compliance",
      "type": "Personal info"
    },
    {
      "data": "User IDs",
      "optional": false,
      "purpose": "App functionality, Advertising or marketing, Fraud prevention, security, and compliance, Account management",
      "type": "Personal info"
    },
    {
      "data": "Address",
      "optional": false,
      "purpose": "App functionality, Advertising or marketing, Fraud prevention, security, and compliance, Account management",
      "type": "Personal info"
    },
    {
      "data": "Phone number",
      "optional": false,
      "purpose": "Advertising or marketing, Fraud prevention, security, and compliance",
      "type": "Personal info"
    },
    {
      "data": "Other info",
      "optional": false,
      "purpose": "Fraud prevention, security, and compliance",
      "type": "Personal info"
    },
    {
      "data": "Crash logs",
      "optional": false,
      "purpose": "Fraud prevention, security, and compliance",
      "type": "App info and performance"
    },
    {
      "data": "Diagnostics",
      "optional": false,
      "purpose": "Fraud prevention, security, and compliance",
      "type": "App info and performance"
    },
    {
      "data": "Other app performance data",
      "optional": false,
      "purpose": "Fraud prevention, security, and compliance",
      "type": "App info and performance"
    },
    {
      "data": "Photos",
      "optional": false,
      "purpose": "App functionality, Analytics, Fraud prevention, security, and compliance, Account management",
      "type": "Photos and videos"
    }
  ],
  "collectedData": [
    {
      "data": "Device or other IDs",
      "optional": false,
      "purpose": "App functionality, Analytics, Developer communications, Advertising or marketing, Fraud prevention, security, and compliance, Account management",
      "type": "Device or other IDs"
    },
    {
      "data": "Approximate location",
      "optional": false,
      "purpose": "App functionality, Analytics, Advertising or marketing, Fraud prevention, security, and compliance, Account management",
      "type": "Location"
    },
    {
      "data": "Precise location",
      "optional": false,
      "purpose": "App functionality, Analytics, Advertising or marketing, Fraud prevention, security, and compliance, Account management",
      "type": "Location"
    },
    {
      "data": "App interactions",
      "optional": false,
      "purpose": "Analytics, Fraud prevention, security, and compliance",
      "type": "App activity"
    },
    {
      "data": "In-app search history",
      "optional": false,
      "purpose": "Fraud prevention, security, and compliance",
      "type": "App activity"
    },
    {
      "data": "Installed apps",
      "optional": false,
      "purpose": "App functionality, Analytics, Advertising or marketing, Fraud prevention, security, and compliance, Account management",
      "type": "App activity"
    },
    {
      "data": "Other user-generated content",
      "optional": false,
      "purpose": "App functionality, Analytics, Fraud prevention, security, and compliance",
      "type": "App activity"
    },
    {
      "data": "User payment info",
      "optional": false,
      "purpose": "App functionality, Fraud prevention, security, and compliance",
      "type": "Financial info"
    },
    {
      "data": "Purchase history",
      "optional": false,
      "purpose": "App functionality, Analytics, Advertising or marketing, Fraud prevention, security, and compliance",
      "type": "Financial info"
    },
    {
      "data": "Other financial info",
      "optional": true,
      "purpose": "App functionality, Analytics, Advertising or marketing, Fraud prevention, security, and compliance",
      "type": "Financial info"
    },
    {
      "data": "Other in-app messages",
      "optional": false,
      "purpose": "App functionality, Analytics, Fraud prevention, security, and compliance, Account management",
      "type": "Messages"
    },
    {
      "data": "Name",
      "optional": false,
      "purpose": "App functionality, Developer communications, Advertising or marketing, Fraud prevention, security, and compliance, Account management",
      "type": "Personal info"
    },
    {
      "data": "Email address",
      "optional": false,
      "purpose": "App functionality, Analytics, Developer communications, Advertising or marketing, Fraud prevention, security, and compliance, Account management",
      "type": "Personal info"
    },
    {
      "data": "User IDs",
      "optional": false,
      "purpose": "App functionality, Analytics, Developer communications, Advertising or marketing, Fraud prevention, security, and compliance, Account management",
      "type": "Personal info"
    },
    {
      "data": "Address",
      "optional": false,
      "purpose": "App functionality, Analytics, Advertising or marketing, Fraud prevention, security, and compliance, Account management",
      "type": "Personal info"
    },
    {
      "data": "Phone number",
      "optional": false,
      "purpose": "App functionality, Analytics, Developer communications, Advertising or marketing, Fraud prevention, security, and compliance, Account management",
      "type": "Personal info"
    },
    {
      "data": "Other info",
      "optional": false,
      "purpose": "App functionality, Advertising or marketing, Fraud prevention, security, and compliance, Account management",
      "type": "Personal info"
    },
    {
      "data": "Crash logs",
      "optional": false,
      "purpose": "App functionality, Analytics, Fraud prevention, security, and compliance",
      "type": "App info and performance"
    },
    {
      "data": "Diagnostics",
      "optional": false,
      "purpose": "Analytics, Fraud prevention, security, and compliance",
      "type": "App info and performance"
    },
    {
      "data": "Other app performance data",
      "optional": false,
      "purpose": "App functionality, Analytics, Fraud prevention, security, and compliance",
      "type": "App info and performance"
    },
    {
      "data": "Photos",
      "optional": true,
      "purpose": "App functionality, Fraud prevention, security, and compliance",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"https://www.dave.com/privacy"
}</t>
  </si>
  <si>
    <t>https://www.dave.com/privacy</t>
  </si>
  <si>
    <t>https://play.google.com/store/apps/details?id=com.wbd.stream&amp;hl=en&amp;gl=us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</si>
  <si>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"run at startup",
    "type": "Other"
  },
  {
    "permission": "prevent device from sleeping",
    "type": "Other"
  }
]</t>
  </si>
  <si>
    <t>{
  "sharedData": [
    {
      "data": "Device or other IDs",
      "optional": false,
      "purpose": "App functionality, Analytics, Advertising or marketing, Fraud prevention, security, and compliance, Personalization, Account management",
      "type": "Device or other IDs"
    },
    {
      "data": "App interactions",
      "optional": false,
      "purpose": "App functionality, Analytics, Advertising or marketing, Fraud prevention, security, and compliance, Personalization, Account management",
      "type": "App activity"
    },
    {
      "data": "Other actions",
      "optional": false,
      "purpose": "App functionality, Analytics, Developer communications, Advertising or marketing, Fraud prevention, security, and compliance, Personalization, Account management",
      "type": "App activity"
    },
    {
      "data": "Name",
      "optional": false,
      "purpose": "Advertising or marketing, Personalization",
      "type": "Personal info"
    },
    {
      "data": "Email address",
      "optional": false,
      "purpose": "App functionality, Advertising or marketing, Fraud prevention, security, and compliance, Personalization, Account management",
      "type": "Personal info"
    },
    {
      "data": "User IDs",
      "optional": false,
      "purpose": "App functionality, Analytics, Advertising or marketing, Fraud prevention, security, and compliance, Personalization, Account management",
      "type": "Personal info"
    },
    {
      "data": "Other info",
      "optional": false,
      "purpose": "Advertising or marketing, Personalization",
      "type": "Personal info"
    },
    {
      "data": "Approximate location",
      "optional": false,
      "purpose": "App functionality, Analytics, Advertising or marketing, Fraud prevention, security, and compliance, Personalization, Account management",
      "type": "Location"
    }
  ],
  "collectedData": [
    {
      "data": "Device or other IDs",
      "optional": false,
      "purpose": "App functionality, Analytics, Advertising or marketing, Fraud prevention, security, and compliance, Personalization, Account management",
      "type": "Device or other IDs"
    },
    {
      "data": "Other in-app messages",
      "optional": true,
      "purpose": "Analytics",
      "type": "Messages"
    },
    {
      "data": "Crash logs",
      "optional": false,
      "purpose": "App functionality, Analytics, Fraud prevention, security, and compliance, Account management",
      "type": "App info and performance"
    },
    {
      "data": "Diagnostics",
      "optional": false,
      "purpose": "App functionality, Analytics, Fraud prevention, security, and compliance, Account management",
      "type": "App info and performance"
    },
    {
      "data": "Other app performance data",
      "optional": false,
      "purpose": "App functionality, Analytics, Fraud prevention, security, and compliance, Account management",
      "type": "App info and performance"
    },
    {
      "data": "App interactions",
      "optional": false,
      "purpose": "App functionality, Analytics, Advertising or marketing, Fraud prevention, security, and compliance, Personalization, Account management",
      "type": "App activity"
    },
    {
      "data": "In-app search history",
      "optional": false,
      "purpose": "App functionality, Analytics, Fraud prevention, security, and compliance, Personalization, Account management",
      "type": "App activity"
    },
    {
      "data": "Installed apps",
      "optional": true,
      "purpose": "Analytics",
      "type": "App activity"
    },
    {
      "data": "Other actions",
      "optional": true,
      "purpose": "App functionality, Analytics, Developer communications, Advertising or marketing, Fraud prevention, security, and compliance, Personalization, Account management",
      "type": "App activity"
    },
    {
      "data": "Name",
      "optional": false,
      "purpose": "Advertising or marketing, Personalization",
      "type": "Personal info"
    },
    {
      "data": "Email address",
      "optional": false,
      "purpose": "App functionality, Advertising or marketing, Fraud prevention, security, and compliance, Personalization, Account management",
      "type": "Personal info"
    },
    {
      "data": "User IDs",
      "optional": false,
      "purpose": "App functionality, Analytics, Advertising or marketing, Fraud prevention, security, and compliance, Personalization, Account management",
      "type": "Personal info"
    },
    {
      "data": "Other info",
      "optional": true,
      "purpose": "Advertising or marketing, Personalization",
      "type": "Personal info"
    },
    {
      "data": "Approximate location",
      "optional": true,
      "purpose": "App functionality, Analytics, Advertising or marketing, Fraud prevention, security, and compliance, Personalization, Account management",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"https://www.max.com/privacy"
}</t>
  </si>
  <si>
    <t>https://www.max.com/privacy</t>
  </si>
  <si>
    <t>com.disney.disneyplus</t>
  </si>
  <si>
    <t>https://play.google.com/store/apps/details?id=com.disney.disneyplus&amp;hl=en&amp;gl=us</t>
  </si>
  <si>
    <t>Disney+</t>
  </si>
  <si>
    <t>Disney+ is the streaming home of your favorite stories. With thousands of hours of entertainment from Disney, Pixar, Marvel, Star Wars, and National Geographic, there's always something to explore. Stream the latest movie releases, exclusive Original series, and a catalog of classics with more stories added every week. \n \nStream Originals like Star Wars: Andor and fan favorites like Encanto and The Simpsons.\n \nWith a Disney+ subscription plan you will get to experience:\n• Exclusive new Originals from Disney, Pixar, Marvel, Star Wars, and National Geographic.\n• Access to new releases, timeless classics, and past seasons of your favorite TV shows.\n• Over 100 titles in 4K UHD and HDR.\n• The ability to watch on four screens at once at no extra cost.\n• Multiple parental control features including Profile PIN and Kid-Proof Exit. Account holders can change an individual profile’s content rating at any time under Profile settings.\n• IMAX Enhanced, see the full scale and scope with IMAX's expanded aspect ratio. Available with certain Marvel and Pixar titles and accessible on all devices where Disney+ is supported.\n \nFor help with Disney+, please visit: http://help.disneyplus.com\nFor our Subscriber Agreement and other policies please visit: https://disneyplus.com/legal/subscriber-agreement\nYour California Privacy Rights: https://www.disneyplus.com/legal/your-california-privacy-rights\nDo Not Sell My Information: https://www.disneyplus.com/legal/privacy-policy\n \nThe content available on Disney+ may vary by region. Some titles shown above may not be available in your country.</t>
  </si>
  <si>
    <t>[
  {
    "permission": "record audio",
    "type": "Microphone"
  },
  {
    "permission": "view network connections",
    "type": "Other"
  },
  {
    "permission": "full network access",
    "type": "Other"
  },
  {
    "permission": "run at startup",
    "type": "Other"
  },
  {
    "permission": "control vibration",
    "type": "Other"
  },
  {
    "permission": "prevent device from sleeping",
    "type": "Other"
  }
]</t>
  </si>
  <si>
    <t>{
  "sharedData": [],
  "collectedData": [
    {
      "data": "Crash logs",
      "optional": false,
      "purpose": "App functionality",
      "type": "App info and performance"
    },
    {
      "data": "Diagnostics",
      "optional": false,
      "purpose": "App functionality, Analytics",
      "type": "App info and performance"
    },
    {
      "data": "App interactions",
      "optional": false,
      "purpose": "App functionality, Analytics, Developer communications, Advertising or marketing, Personalization",
      "type": "App activity"
    },
    {
      "data": "In-app search history",
      "optional": false,
      "purpose": "App functionality, Analytics",
      "type": "App activity"
    },
    {
      "data": "Purchase history",
      "optional": false,
      "purpose": "App functionality, Analytics, Developer communications, Advertising or marketing, Personalization",
      "type": "Financial info"
    },
    {
      "data": "Name",
      "optional": true,
      "purpose": "App functionality, Analytics, Advertising or marketing",
      "type": "Personal info"
    },
    {
      "data": "Email address",
      "optional": false,
      "purpose": "App functionality, Analytics, Developer communications, Advertising or marketing, Personalization, Account management",
      "type": "Personal info"
    },
    {
      "data": "User IDs",
      "optional": false,
      "purpose": "App functionality, Analytics, Developer communications, Advertising or marketing, Personalization, Account management",
      "type": "Personal info"
    },
    {
      "data": "Approximate location",
      "optional": false,
      "purpose": "App functionality, Analytics, Developer communications, Advertising or marketing, Personalization",
      "type": "Location"
    },
    {
      "data": "Precise location",
      "optional": true,
      "purpose": "App functionality, Fraud prevention, security, and compliance",
      "type": "Location"
    },
    {
      "data": "Device or other IDs",
      "optional": false,
      "purpose": "App functionality, Analytics, Developer communications, Advertising or marketing, Personalization",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"https://privacy.thewaltdisneycompany.com/en/current-privacy-policy/"
}</t>
  </si>
  <si>
    <t>https://privacy.thewaltdisneycompany.com/en/current-privacy-policy/</t>
  </si>
  <si>
    <t>com.vizio.vue.launcher</t>
  </si>
  <si>
    <t>https://play.google.com/store/apps/details?id=com.vizio.vue.launcher&amp;hl=en&amp;gl=us</t>
  </si>
  <si>
    <t>VIZIO Mobile</t>
  </si>
  <si>
    <t>Your TV. Your Way. VIZIO Mobile lets you search, browse, and launch entertainment directly to your TV, plus so much more! \nWith VIZIO Mobile, you can: \n• Control your TV from the palm of your hand, without searching for the remote \n• Search for your entertainment in seconds using your VIZIO Mobile keyboard or just your voice \n• Launch shows, movies and more on your VIZIO TV directly from VIZIO Mobile \n• Save money by quickly finding which apps stream your next movie or show for free\n• Level up your audio. With preset EQ modes you can pick the right sound for your entertainment. Choose Movie Mode for TV and movies, Music Mode when listening to your favorite artists, and Direct Mode to disable audio enhancements. Further customize your audio with ClearDialog, Night Mode and more with Personalized settings.\nYour phone or tablet must be connected to the same wireless network as your VIZIO devices to use certain features of the mobile app. Select features of VIZIO Mobile require a free VIZIO Account. \nFeatures: \n1. Effortless Discovery: VIZIO Mobile brings together entertainment from multiple apps into one simple experience. \n2. Launch Your Favorite Apps on Your TV: Forget the remote, VIZIO Mobile does it all. \n3. Your Control Center: Power on/off devices, play/pause content, adjust volume and more. \n4. Easy Typing: Email and password completion is easier than ever thanks to VIZIO Mobile’s keyboard. \n5. Advanced Settings Made Easy: Adjust aspect ratio, select input, calibrate picture and more. \n6. Go Behind the Scenes: Check out show ratings, synopsis, cast, crew, clips and more. \nVIZIO Crave Speakers cannot output audio from TVs/displays or be connected as an additional channel to an existing sound bar or sound system. Additional supported SmartCast or Chromecast-enabled audio products are required (not included) for Multi-Room feature. Streaming different songs to different speakers at the same time is not supported when using a single app running on a single mobile device. To stream a different song to different speakers at the same time, you’ll need to stream from a different app or a separate mobile device. \n——————————————————————— \nThe applications and content pictured herein or described on this page may only be available in certain countries and languages, may require additional fees or subscription charges, and may be subject to future updates, modifications, interruption and/or discontinuation of service without notice. VIZIO has no control over third party applications or content and assumes no responsibility for the availability or interruption of such applications or content. Additional third-party terms, conditions and restrictions apply. High-speed/broadband Internet service and access equipment are required and are not provided by VIZIO. Not all Google Cast-enabled apps are integrated with VIZIO SmartCast and may require additional steps to cast. \nFor help, please visit our Customer Help Center: support.vizio.com \nTerms of Use: https://www.vizio.com/en/terms/account-terms \nPrivacy Policy: https://www.vizio.com/en/terms/privacy-policy</t>
  </si>
  <si>
    <t>[
  {
    "permission": "find accounts on the device",
    "type": "Identity"
  },
  {
    "permission": "find accounts on the device",
    "type": "Contacts"
  },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"access Bluetooth settings",
    "type": "Other"
  },
  {
    "permission": "change network connectivity",
    "type": "Other"
  },
  {
    "permission": "allow Wi-Fi Multicast reception",
    "type": "Other"
  },
  {
    "permission": "connect and disconnect from Wi-Fi",
    "type": "Other"
  },
  {
    "permission": "full network access",
    "type": "Other"
  },
  {
    "permission": "change your audio settings",
    "type": "Other"
  },
  {
    "permission": "run at startup",
    "type": "Other"
  },
  {
    "permission": "control vibration",
    "type": "Other"
  },
  {
    "permission": "prevent device from sleeping",
    "type": "Other"
  }
]</t>
  </si>
  <si>
    <t>{
  "sharedData": [
    {
      "data": "Purchase history",
      "optional": false,
      "purpose": "App functionality",
      "type": "Financial info"
    },
    {
      "data": "App interactions",
      "optional": false,
      "purpose": "Advertising or marketing",
      "type": "App activity"
    }
  ],
  "collectedData": [
    {
      "data": "Purchase history",
      "optional": true,
      "purpose": "App functionality",
      "type": "Financial info"
    },
    {
      "data": "App interactions",
      "optional": false,
      "purpose": "Analytics",
      "type": "App activity"
    },
    {
      "data": "In-app search history",
      "optional": false,
      "purpose": "Analytics",
      "type": "App activity"
    },
    {
      "data": "Other user-generated content",
      "optional": true,
      "purpose": "Analytics",
      "type": "App activity"
    },
    {
      "data": "Other actions",
      "optional": false,
      "purpose": "Analytics",
      "type": "App activity"
    },
    {
      "data": "Crash logs",
      "optional": false,
      "purpose": "Analytics",
      "type": "App info and performance"
    },
    {
      "data": "Diagnostics",
      "optional": true,
      "purpose": "Analytics",
      "type": "App info and performance"
    },
    {
      "data": "Other app performance data",
      "optional": false,
      "purpose": "Analytics",
      "type": "App info and performance"
    },
    {
      "data": "Device or other IDs",
      "optional": false,
      "purpose": "Analytics",
      "type": "Device or other IDs"
    },
    {
      "data": "Name",
      "optional": true,
      "purpose": "Account management",
      "type": "Personal info"
    },
    {
      "data": "Email address",
      "optional": true,
      "purpose": "Account management",
      "type": "Personal info"
    },
    {
      "data": "User IDs",
      "optional": true,
      "purpose": "Account management",
      "type": "Personal info"
    },
    {
      "data": "Photos",
      "optional": true,
      "purpose": "App functionality",
      "type": "Photos and videos"
    },
    {
      "data": "Videos",
      "optional": true,
      "purpose": "App functionality",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"https://www.vizio.com/en/terms/privacy-policy"
}</t>
  </si>
  <si>
    <t>https://www.vizio.com/en/terms/privacy-policy</t>
  </si>
  <si>
    <t>tv.twitch.android.app</t>
  </si>
  <si>
    <t>https://play.google.com/store/apps/details?id=tv.twitch.android.app&amp;hl=en&amp;gl=us</t>
  </si>
  <si>
    <t>Twitch: Live Game Streaming</t>
  </si>
  <si>
    <t>Twitch is where thousands of communities come together for our favorite streamers, for the games we love, for the lulz, for each other, for whatever. Download Twitch and join millions enjoying live games, music, sports, esports, podcasts, cooking shows, IRL streams, and whatever else crosses our community’s wonderfully absurd minds. We’ll see you in chat.\nHere’s a convenient list of other awesome things about Twitch:\nEveryone is “about” community. We actually are one: Whatever you nerd out about, you can find your people on Twitch. \nGive support, get support: Find new streamers and subscribe to your favorites. Plus,  unlock exclusive perks for your support. \nStart your own channel: The Twitch app is one of the easiest ways to start streaming. Just create an account, go live directly from the app, and bring people together around whatever you’re passionate about. \nYou never know what you’ll find: Popular games are always live, but so are music festivals, rocket launches, street tours of Tokyo, and goat yoga. Yes, really. \nDark mode: Y’all love this one. Black and purple have never looked this good together.\nTwitch's Terms of Service are available at https://www.twitch.tv/p/legal/terms-of-service/\nFor feedback and assistance, please visit our Support Center: https://help.twitch.tv\n \nPlease note: This app features Nielsen’s proprietary measurement software which contributes to market research, like Nielsen’s TV Ratings. Please see http://priv-policy.imrworldwide.com/priv/mobile/us/en/optout.html for more information</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</si>
  <si>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"change your audio settings",
    "type": "Other"
  },
  {
    "permission": "run at startup",
    "type": "Other"
  },
  {
    "permission": "draw over other apps",
    "type": "Other"
  },
  {
    "permission": "prevent device from sleeping",
    "type": "Other"
  }
]</t>
  </si>
  <si>
    <t>{
  "sharedData": [
    {
      "data": "Other actions",
      "optional": false,
      "purpose": "Advertising or marketing, Fraud prevention, security, and compliance",
      "type": "App activity"
    },
    {
      "data": "Approximate location",
      "optional": false,
      "purpose": "Advertising or marketing, Fraud prevention, security, and compliance",
      "type": "Location"
    },
    {
      "data": "Email address",
      "optional": false,
      "purpose": "Advertising or marketing, Fraud prevention, security, and compliance",
      "type": "Personal info"
    },
    {
      "data": "User IDs",
      "optional": false,
      "purpose": "Advertising or marketing",
      "type": "Personal info"
    },
    {
      "data": "Device or other IDs",
      "optional": false,
      "purpose": "Analytics, Advertising or marketing",
      "type": "Device or other IDs"
    },
    {
      "data": "Crash logs",
      "optional": false,
      "purpose": "Analytics",
      "type": "App info and performance"
    },
    {
      "data": "Other in-app messages",
      "optional": false,
      "purpose": "App functionality, Analytics, Fraud prevention, security, and compliance",
      "type": "Messages"
    }
  ],
  "collectedData": [
    {
      "data": "Purchase history",
      "optional": false,
      "purpose": "App functionality",
      "type": "Financial info"
    },
    {
      "data": "Photos",
      "optional": true,
      "purpose": "Account management",
      "type": "Photos and videos"
    },
    {
      "data": "Videos",
      "optional": true,
      "purpose": "App functionality",
      "type": "Photos and videos"
    },
    {
      "data": "App interactions",
      "optional": false,
      "purpose": "Analytics, Personalization",
      "type": "App activity"
    },
    {
      "data": "In-app search history",
      "optional": false,
      "purpose": "App functionality, Analytics, Personalization",
      "type": "App activity"
    },
    {
      "data": "Other user-generated content",
      "optional": true,
      "purpose": "Account management",
      "type": "App activity"
    },
    {
      "data": "Other actions",
      "optional": false,
      "purpose": "Analytics, Advertising or marketing, Fraud prevention, security, and compliance, Personalization",
      "type": "App activity"
    },
    {
      "data": "Approximate location",
      "optional": false,
      "purpose": "Analytics, Advertising or marketing, Fraud prevention, security, and compliance, Personalization",
      "type": "Location"
    },
    {
      "data": "Name",
      "optional": true,
      "purpose": "App functionality, Analytics, Fraud prevention, security, and compliance",
      "type": "Personal info"
    },
    {
      "data": "Email address",
      "optional": true,
      "purpose": "App functionality, Developer communications, Advertising or marketing, Fraud prevention, security, and compliance, Account management",
      "type": "Personal info"
    },
    {
      "data": "User IDs",
      "optional": false,
      "purpose": "App functionality, Analytics, Advertising or marketing, Fraud prevention, security, and compliance, Account management",
      "type": "Personal info"
    },
    {
      "data": "Phone number",
      "optional": true,
      "purpose": "App functionality, Fraud prevention, security, and compliance, Account management",
      "type": "Personal info"
    },
    {
      "data": "Other info",
      "optional": false,
      "purpose": "App functionality, Fraud prevention, security, and compliance, Account management",
      "type": "Personal info"
    },
    {
      "data": "Device or other IDs",
      "optional": false,
      "purpose": "Analytics, Advertising or marketing",
      "type": "Device or other IDs"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"data": "Other in-app messages",
      "optional": true,
      "purpose": "App functionality, Fraud prevention, security, and compliance",
      "type": "Messages"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"https://www.twitch.tv/p/legal/privacy-notice"
}</t>
  </si>
  <si>
    <t>https://www.twitch.tv/p/legal/privacy-notice</t>
  </si>
  <si>
    <t>com.stickermobi.avatarmaker</t>
  </si>
  <si>
    <t>https://play.google.com/store/apps/details?id=com.stickermobi.avatarmaker&amp;hl=en&amp;gl=us</t>
  </si>
  <si>
    <t>Neku: OC character creator</t>
  </si>
  <si>
    <t>Discover your unique style with NeKu – the ultimate social network profile icon creator! Design your own hand-drawn cartoon face and craft a personalized avatar that truly reflects your personality. With over 3000 dress-up parts at your fingertips, the possibilities are endless!\nUnleash your creativity as you mix and match fashionable clothing, accessories, eyes, haircuts, and backgrounds. Whether you aspire to be a fashion icon, a trendsetting creator, or a gallant knight, NeKu lets you bring your imagination to life!\nKey Features:\n- Customize your avatar with unlimited creativity.\n- Mix and match over 3000 dress-up parts to create your perfect look.\n- Easy-to-use interface with rich details and various styles to choose from.\n- Connect with like-minded individuals and make new friends who share your interests.\nJoin the NeKu community today and experience the excitement of avatar creation like never before! Let your creativity shine and express yourself in style!</t>
  </si>
  <si>
    <t>{
  "sharedData": [
    {
      "data": "Device or other IDs",
      "optional": false,
      "purpose": "Analytics",
      "type": "Device or other IDs"
    },
    {
      "data": "Crash logs",
      "optional": false,
      "purpose": "Analytics",
      "type": "App info and performance"
    },
    {
      "data": "Diagnostics",
      "optional": false,
      "purpose": "Analytics",
      "type": "App info and performance"
    },
    {
      "data": "Other app performance data",
      "optional": false,
      "purpose": "Analytics",
      "type": "App info and performance"
    },
    {
      "data": "Email address",
      "optional": false,
      "purpose": "App functionality, Account management",
      "type": "Personal info"
    }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"https://avatar.zthd.io/Privacy-Terms/"
}</t>
  </si>
  <si>
    <t>https://avatar.zthd.io/Privacy-Terms/</t>
  </si>
  <si>
    <t>com.pjmasks.racingheroes</t>
  </si>
  <si>
    <t>https://play.google.com/store/apps/details?id=com.pjmasks.racingheroes&amp;hl=en&amp;gl=us</t>
  </si>
  <si>
    <t>PJ Masks™: Racing Heroes</t>
  </si>
  <si>
    <t>Race with Catboy, Owlette and Gekko on this thrilling lunar adventure! Those night-time villains Luna Girl and Romeo want the moon crystals to increase their powers – you’ve got to stop them! Climb aboard the PJ Rovers and race across the Moon to recover as many crystals as you can. But watch out – there are obstacles to challenge you at every turn. This is your chance to be a hero – just like the PJ Masks . . .\nPJ Masks, we’re on our way! Into the night to save the day!\nFEATURES\n• Choose your favorite PJ Masks character\n• Collect gold moon crystals to upgrade your PJ Rover\n• Pickup power cells to activate Amulet power\n• Drive over boost pads for extra speed\n• Stay on the holo-platforms for extra power cells\n• Watch out for Luna Girl's moonfizzle balls and Romeo's shrink ray\n• Race the PJ Rovers across the lunar plains as you challenge the villains\n• Fly the HQ Rocket across the Moon.\n• Earn rewards and unlock new skills and levels\nCHARACTER POWER-UPS \nCollect the power cells and trigger the PJ Masks’ superpowers: \n• Catboy – he can go at Super Cat Speed , faster than the other heroes\n• Owlette – she can see more crystals with her Super Owl Eyes and magnetically attract them\n• Gekko – he can become invisible with his Super Gekko Camouflage and drive through obstacles\nLEVELS\nThere are over 35 levels to race through, each one different from the last: \n• Race to the finish with the PJ Masks!\n• Battle against Luna Girl, Romeo and Romeo's Robot\n• Chase a villain through lunar valleys, plains and tunnels\n• Follow your fellow PJ Masks trail to navigate through meteor showers, boulder fields and crystal traps\n• Pilot the HQ Rocket through asteroid fields\nSAFE AND AD-FREE\nTrusted by millions of families across the globe, the PJ Masks: Racing Heroes gives parents peace of mind with:\n• Age-appropriate content tailored for preschoolers\n• A safe and secure environment: NO ads!\nPJ MASKS\nPJ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day!\nABOUT Entertainment One\nEntertainment One (eOne) is a market leader in the creation, distribution, and marketing of award-winning kids' content that connects with families around the world. Inspiring smiles with the world's most beloved characters, eOne takes dynamic brands all the way from screens to stores.\nSUPPORT\nFor the best performance, we recommend Android 6 and above\nCONTACT US\nFeedback or questions? We'd love to hear from you. \nEmail us at pjsupport@scarybeasties.com\n \nMORE INFORMATION \nPrivacy Policy: http://scarybeasties.com/pjmasks-privacy-policy/</t>
  </si>
  <si>
    <t>[{"name":"Racing","id":"GAME_RACING"},{"name":"Car race","id":null},{"name":"Casual","id":"GAME_CASUAL"},{"name":"Single player","id":null},{"name":"Stylized","id":null},{"name":"Cartoon","id":null},{"name":"Offline","id":null}]</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</si>
  <si>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"http://scarybeasties.com/pjmasks-privacy-policy/"
}</t>
  </si>
  <si>
    <t>http://scarybeasties.com/pjmasks-privacy-policy/</t>
  </si>
  <si>
    <t>com.banix.drawsketch.animationmaker</t>
  </si>
  <si>
    <t>https://play.google.com/store/apps/details?id=com.banix.drawsketch.animationmaker&amp;hl=en&amp;gl=us</t>
  </si>
  <si>
    <t>Draw Animation - Anim Creator</t>
  </si>
  <si>
    <t>Unlock the full spectrum of your creative superpowers with Draw Animation Maker! 🎨 Are you on the lookout for an exceptional app that effortlessly transforms your doodles into epic animations? Your quest ends here! Draw Animation - Anim Creator stands as your ultimate animation companion, promising a delightful journey into the realm of funny and captivating storytelling. 🤖✨\n🎬 **Easy &amp; Fun Animation Adventure:** Immerse yourself in the enchanting world of animation effortlessly! Whether it's a side-splitting escapade or an enthralling epic, Draw Animation Maker empowers you to be the true animator behind the scenes. 🖌️🎞️\n📖 **Flipbook Marvels in Your Pocket:** Turn your phone into a canvas for crafting flipbooks. Doodle, draw, and animate frame by frame, weaving your unique plot just like the captivating scenes in epic anime movies! 📱✏️\n👨‍🎨 **Embrace the Animator Within:** Unleash the floodgates of your creativity! Create animated frames that breathe life into your stickman character, witnessing your flipbook blossom into a dynamic tapestry. It's not just drawing; you're embarking on a journey to become a full-fledged animator! 🌟🕹️\n🤣 **Cartoons Tailored for Fun:** Crafting cartoons has never been this enjoyable! Envision a plot, doodle your charismatic character, and relish the joy of creating your cartoons. It's all about having fun and letting your imagination soar to new heights! 😄🎭\n🔄 **Frame by Frame Animation Mastery:** Infuse life into your stickman character with meticulous detail, frame by frame. Your doodles seamlessly transform into dynamic animations, mirroring the artistry found in professional anime films. Your cartoons evolve from mere sketches to vibrant, animated masterpieces in no time! 🎬🔄\n🎥 **Save and Share the Animated Magic:** Preserve your creative endeavors as GIFs &amp; MP4 files. Share your animated masterpieces with friends and family, inviting them to be part of the animated fun! 🌐🤝\nAre you ready to metamorphose your doodles into animated wonders? Waste no time and install the Draw Animation - Anim Creator app for free! Embark on your exhilarating journey as an animator and let your creativity run wild! 🚀🎉</t>
  </si>
  <si>
    <t>[
  {
    "permission": "access USB storage filesystem",
    "type": "Photos/Media/Files"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"prevent device from sleeping",
    "type": "Other"
  }
]</t>
  </si>
  <si>
    <t>{
  "sharedData": [],
  "collectedData": [],
  "securityPractices": [
    {
      "practice": "Data is encrypted in transit",
      "description": "Your data is transferred over a secure connection"
    }
  ],
  "privacyPolicyUrl": "https://app-ads-ios-banix.web.app/privacy_policy.html"
}</t>
  </si>
  <si>
    <t>https://app-ads-ios-banix.web.app/privacy_policy.html</t>
  </si>
  <si>
    <t>ar.drawing.sketch.paint.trace.draw.picture.paper</t>
  </si>
  <si>
    <t>https://play.google.com/store/apps/details?id=ar.drawing.sketch.paint.trace.draw.picture.paper&amp;hl=en&amp;gl=us</t>
  </si>
  <si>
    <t>AR Drawing: Sketch &amp; Paint</t>
  </si>
  <si>
    <t>Just trace a projected picture on paper and color it! Learn how to draw in 3 days!\n• Use your phone camera to draw\n• Lots of tracing templates: Animals, Cars, Nature, Food, Anime etc.\n• Built-in flashlight\n• Save your drawing in the gallery\n• Record a video of the drawing and painting process\n• Make a sketch and paint it\n• Share the result with your friends\nAR Drawing is an innovative mobile app that helps you learn to draw and allows to create stunning drawings and paintings using augmented reality technology. You can draw anything you want on any surface.\nWhether you are an experienced artist or just starting out, AR Drawing app is the perfect tool for unleashing your creativity and exploring new possibilities in art. So why wait? Download "AR Drawing: Sketch &amp; Paint" today and start creating your own masterpiece! Sketch, paint, create!</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</si>
  <si>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"reorder running apps",
    "type": "Other"
  },
  {
    "permission": "control vibration",
    "type": "Other"
  },
  {
    "permission": "prevent device from sleeping",
    "type": "Other"
  }
]</t>
  </si>
  <si>
    <t>{
  "sharedData": [],
  "collectedData": [
    {
      "data": "User IDs",
      "optional": false,
      "purpose": "App functionality, Analytics",
      "type": "Personal info"
    },
    {
      "data": "Device or other IDs",
      "optional": false,
      "purpose": "App functionality, Analytics",
      "type": "Device or other IDs"
    },
    {
      "data": "Purchase history",
      "optional": false,
      "purpose": "App functionality, Analytics",
      "type": "Financial info"
    },
    {
      "data": "Crash logs",
      "optional": false,
      "purpose": "Analytics",
      "type": "App info and performance"
    },
    {
      "data": "Diagnostics",
      "optional": false,
      "purpose": "Analytics",
      "type": "App info and performance"
    },
    {
      "data": "Other app performance data",
      "optional": false,
      "purpose": "Analytics",
      "type": "App info and performance"
    },
    {
      "data": "Approximate location",
      "optional": false,
      "purpose": "App functionality, Analytics",
      "type": "Location"
    },
    {
      "data": "App interactions",
      "optional": false,
      "purpose": "Analytics",
      "type": "App activity"
    },
    {
      "data": "Other actions",
      "optional": false,
      "purpose": "Analytics",
      "type": "App activity"
    }
  ],
  "securityPractices": [
    {
      "practice": "Data isn’t encrypted",
      "description": "Your data isn’t transferred over a secure connection"
    },
    {
      "practice": "Data can’t be deleted",
      "description": "The developer doesn’t provide a way for you to request that your data be deleted"
    }
  ],
  "privacyPolicyUrl": "https://docs.google.com/document/d/1WpHssSkJqF_WihTd_5E5UVa5ByHJpqD4qZ38NxEX_Fk/"
}</t>
  </si>
  <si>
    <t>https://docs.google.com/document/d/1WpHssSkJqF_WihTd_5E5UVa5ByHJpqD4qZ38NxEX_Fk/</t>
  </si>
  <si>
    <t>com.canva.editor</t>
  </si>
  <si>
    <t>https://play.google.com/store/apps/details?id=com.canva.editor&amp;hl=en&amp;gl=us</t>
  </si>
  <si>
    <t>Canva: Design, Art &amp; AI Editor</t>
  </si>
  <si>
    <t>Welcome to Canva - where magic happens! Get ready to unleash your creativity with our all-in-one digital art studio &amp; AI editor. Enjoy easy-to-use photo &amp; video editor, endless templates for your resume, presentations, Instagram reels, invitation or other creative digital art ideas - right at your fingertips! Whether you're a professional designer, an aspiring artist, or simply someone looking to add a touch of creativity to your everyday life, Canva has something for everyone. Packed with an array of easy-to-use features, built-in magical AI tools, and a vast library of templates and layouts for CV, social media posts or holiday cards, Canva is the go-to app for all your design needs. Join millions of satisfied users and unlock your creativity with Canva today:\nVideo Editor &amp; Photo Collage Maker: free, no ads, no watermarks\n📷Easy-to-use photo editor and background remover\n🎥Produce professional videos &amp; reels in the video editor with our video layout &amp; library of audio tracks\n📷Create a pic collage using one of Canva’s templates, or on your own\n🎥Bring your pictures to life: Make images move with one-tap animations &amp; page transitions\n📷Use the photo grid, filters &amp; photo effects to customize and share images\n🎥Overlay multiple audio tracks of music, sound effects &amp; voiceovers with Beat Sync\n📷Unlock Canva’s cutting edge Magic AI art tools to take your photo and video editor features to the next level\nProfessional Templates &amp; Documents: Resume, Data or Presentations\n📄Easily create a CV with Canva’s resume templates and CV maker\n📄Retouch and edit your profile picture, apply filters &amp; effects with Canva's powerful yet user-friendly photo editor\n📄Students &amp; teachers: create professional presentations, posters &amp; worksheets with ease\n📄Take your school or workplace to the next level with our Magic Design for Presentations tool, tailored to your content in no time\n📄Display data with infographics and slideshow templates, poster maker &amp; AI Magic Presentations\nAI Magic Built-in: Bringing the magic and ease of AI art to your designs\n✨Magic Design: Upload an image and let Canva create designs for you with AI art tools and maker\n✨Magic Edit: Swap or add anything to your images with AI editing\n✨Translate automatically in 100+ languages\n✨Magic Eraser: Remove unwanted objects from any image. Click and let Canva’s AI magic eraser do the rest\n✨Magic Text to Image AI tool\nSocial Media: Design, create &amp; share your story (or post, or reel… anything, really!)\n📱Design posts, reels, photo collage or images for Instagram, TikTok, Snapchat, Facebook or LinkedIn\n📱Creating a video or photo collage has never been easier: just use a template or one of our millions of layouts to design a photo grid, a video collage, to apply filters &amp; effects on your picture, story, or reel, and share your stunning visuals\n📱Retouch and edit your profile picture, Instagram story, TikTok video, and more\n📱Plan posts with Scheduler: the cutting-edge tool for Canva Pro users\nBrand &amp; Logo Maker - Build your brand and get into business\n💼Use our banner maker for thumbnails &amp; ads to promote your business in Instagram, Facebook, TikTok, Linkedin, and more\n💼Logo maker: Create and use your logo design on mockups\n💼Flyer maker &amp; business cards templates\n💼Meet your new Brand Hub: your one-stop-shop to design and keep your logos, colors, fonts, icons, imagery, graphics, and brand guidelines in one place for everyone to use\nFree Content Library – over 2M assets\n✅2M+ royalty-free images &amp; photo filters\n✅Thousands of watermark-free videos in the video editor\n✅25K+ pre-licensed audio &amp; music tracks\n✅500+ fonts &amp; effects in the photo editor\nNeed a little help?\nInstagram/ Facebook/ Twitter/ Pinterest: @canva\nCanva Support: https://www.canva.com/help</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</si>
  <si>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"change your audio settings",
    "type": "Other"
  },
  {
    "permission": "run at startup",
    "type": "Other"
  },
  {
    "permission": "control vibration",
    "type": "Other"
  },
  {
    "permission": "prevent device from sleeping",
    "type": "Other"
  }
]</t>
  </si>
  <si>
    <t>{
  "sharedData": [],
  "collectedData": [
    {
      "data": "Other in-app messages",
      "optional": false,
      "purpose": "App functionality",
      "type": "Messages"
    },
    {
      "data": "Name",
      "optional": true,
      "purpose": "Developer communications, Advertising or marketing, Personalization, Account management",
      "type": "Personal info"
    },
    {
      "data": "Email address",
      "optional": true,
      "purpose": "App functionality, Developer communications, Advertising or marketing, Personalization, Account management",
      "type": "Personal info"
    },
    {
      "data": "User IDs",
      "optional": true,
      "purpose": "App functionality",
      "type": "Personal info"
    },
    {
      "data": "Address",
      "optional": true,
      "purpose": "App functionality",
      "type": "Personal info"
    },
    {
      "data": "Phone number",
      "optional": true,
      "purpose": "App functionality, Account management",
      "type": "Personal info"
    },
    {
      "data": "Crash logs",
      "optional": false,
      "purpose": "App functionality",
      "type": "App info and performance"
    },
    {
      "data": "Diagnostics",
      "optional": false,
      "purpose": "App functionality",
      "type": "App info and performance"
    },
    {
      "data": "Other app performance data",
      "optional": false,
      "purpose": "App functionality",
      "type": "App info and performance"
    },
    {
      "data": "App interactions",
      "optional": false,
      "purpose": "App functionality",
      "type": "App activity"
    },
    {
      "data": "In-app search history",
      "optional": false,
      "purpose": "App functionality",
      "type": "App activity"
    },
    {
      "data": "Files and docs",
      "optional": true,
      "purpose": "App functionality",
      "type": "Files and docs"
    },
    {
      "data": "Photos",
      "optional": true,
      "purpose": "App functionality",
      "type": "Photos and videos"
    },
    {
      "data": "Videos",
      "optional": true,
      "purpose": "App functionality",
      "type": "Photos and videos"
    },
    {
      "data": "Device or other IDs",
      "optional": false,
      "purpose": "App functionality",
      "type": "Device or other IDs"
    },
    {
      "data": "Purchase history",
      "optional": false,
      "purpose": "App functionality",
      "type": "Financial info"
    },
    {
      "data": "Voice or sound recordings",
      "optional": true,
      "purpose": "App functionality",
      "type": "Audio"
    },
    {
      "data": "Music files",
      "optional": true,
      "purpose": "App functionality",
      "type": "Audio"
    },
    {
      "data": "Other audio files",
      "optional": true,
      "purpose": "App functionality",
      "type": "Audio"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"https://about.canva.com/privacy-policy/"
}</t>
  </si>
  <si>
    <t>https://about.canva.com/privacy-policy/</t>
  </si>
  <si>
    <t>com.vyroai.aiart</t>
  </si>
  <si>
    <t>https://play.google.com/store/apps/details?id=com.vyroai.aiart&amp;hl=en&amp;gl=us</t>
  </si>
  <si>
    <t>ImagineArt : AI Art Generator</t>
  </si>
  <si>
    <t>Transform your words and images into AI Art! You just need to enter a prompt, pick a style, and let Imagine AI Art generator, inspired by Midjourney, create beautiful drawings, images, and paintings for you within seconds! \nCreate cool AI portraits of yourself and add cartoon effects to your photos in seconds with our AI Headshot and AI Filters features! \n✨Key Features \n► Turn Words into Art \nImagine a galaxy shaped like a butterfly or a waterfall made of neon lights. Use your words to describe these imaginative scenarios and turn them into stunning works of visual art. \nOur AI Art generator is trained using millions of images from the web, allowing you to create captivating paintings in seconds. Simply enter your words or upload an image to start creating AI-generated images. It’s basically like Midjourney or Dall E.\n► AI Filters \nThis fun new feature lets you add AI filters to your images and gives them an adorable cartoon-like look! Reimagine your photos with AI styles like neon, pop art, anime, and more! Imagine AI Art Generator is your go-to for creating fun, cartoon-like images of yourself or your pets with AI! \n► AI Headshots\nThe new AI headshot tool reinvents your images, turning them into different portraits. Choose from several portrait styles, from professional to fancy to casual. Imagine AI Art Generator is your new professional photo studio!\n► Add or Remove Elements \nThis cool AI tool will let you easily remove unwanted elements or add new ones with a simple brush. \n► Expand Images with AI \nUse AI to expand your images. This tool uses smart AI technology to resize your images. Want to post an image on Instagram but it's not the right size? Use Outpaint and resize it in seconds!\n► Turn Photos into Art\nStart with an image as a visual base for your prompt. Upload an image and watch Imagine AI Art Generator transform it into anime, pixel art, and more, like Midjourney, Dall E, and Stable Diffusion. \n►AI Tattoo Generator \nEffortlessly generate unique tattoo designs in seconds with our AI art generator. The AI tattoo feature, inspired by Midjourney, creates amazing artwork.  \n► Choose from 100+ AI Art Styles \nImagine AI Art Generator offers a variety of AI art styles to choose from. Whether you're a fan of anime, minimalism, or anything in between, Imagine AI allows you to create cool drawings and paintings. Explore the creative potential inspired by tools like Midjourney, DALL E, and Stable Diffusion.\n► Ultra Real AI Photo Generator\nGenerate high-resolution hyperrealistic images just from your words with our latest model: Imagine V5, inspired by Stable Diffusion and Midjourney. \n► Variate Mode for AI Art\nThis artificial intelligence art generator will create different variations of your AI artwork like Midjourney does. \n► Transform Your Space with AI-generated Art\nIf you're looking for the perfect piece of art to complete your room, simply tell Imagine AI Art generator, inspired by Midjourney, what you want and it will create AI drawings. \n► Generate Cool Wallpapers with AI Art Generator \nWith Imagine AI Image Generator, you can create the wallpaper you've always wanted using AI. Just type in your idea, and let our powerful AI image generator create AI drawings!   \n► Share your AI Images\nIf you've created an AI Image you love using Imagine AI’s powerful AI image generator, you can share it directly to social media.\nCreating AI-generated art has never been easier. Like popular tools like Midjourney, Dall-e, Stable Diffusion, and Jasper Art, our AI-art Generator is backed by artificial intelligence to turn your words into AI images. \nIf you have any feedback on how we can make Imagine.ai the best AI Art generator, reach out to us at contact@vyro.ai.\nCheck out our web version of the app at https://www.imagine.art/</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</si>
  <si>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"full network access",
    "type": "Other"
  },
  {
    "permission": "reorder running apps",
    "type": "Other"
  },
  {
    "permission": "control vibration",
    "type": "Other"
  },
  {
    "permission": "prevent device from sleeping",
    "type": "Other"
  },
  {
    "permission": "Google Play license check",
    "type": "Other"
  }
]</t>
  </si>
  <si>
    <t>{
  "sharedData":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"https://www.vyro.ai/privacy"
}</t>
  </si>
  <si>
    <t>https://www.vyro.ai/privacy</t>
  </si>
  <si>
    <t>xyz.castle</t>
  </si>
  <si>
    <t>https://play.google.com/store/apps/details?id=xyz.castle&amp;hl=en&amp;gl=us</t>
  </si>
  <si>
    <t>Castle - Make and Pla‪y</t>
  </si>
  <si>
    <t>Castle is social media for creating and playing games!\n- Make your own games in our simple but powerful editor, then share them with friends, or post to the community and build a following.\n- Explore the millions of games, animations, and drawings made by the community. Every genre, zero ads, thousands posted every day!\n- Post comments, follow your favorite creators, compete for high scores, collect achievements, or just hang out.\n- Get started with our simple templates, or remix the games you see and add your own touch. Pull from a library of millions of game objects to create anything you can imagine.\n- Learn to bring your ideas to life with editor tools for art, physics, logic, music, and sound. Deepen your creativity and develop skills that last forever.\nSome features in Castle may require in-app purchase, such as boosting your game to reach more players. Creating and sharing games never requires in-app purchase.</t>
  </si>
  <si>
    <t>[
  {
    "permission": "read your own contact card",
    "type": "Identity"
  },
  {
    "permission": "read your contacts",
    "type": "Contacts"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"read Google service configuration",
    "type": "Other"
  }
]</t>
  </si>
  <si>
    <t>{
  "sharedData":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"Photos",
      "optional": true,
      "purpose": "App functionality",
      "type": "Photos and videos"
    },
    {
      "data": "App interactions",
      "optional": false,
      "purpose": "Analytics, Fraud prevention, security, and compliance, Personalization",
      "type": "App activity"
    },
    {
      "data": "In-app search history",
      "optional": false,
      "purpose": "Analytics, Fraud prevention, security, and compliance, Personalization",
      "type": "App activity"
    },
    {
      "data": "Other user-generated content",
      "optional": false,
      "purpose": "App functionality, Analytics, Personalization",
      "type": "App activity"
    },
    {
      "data": "Other actions",
      "optional": false,
      "purpose": "Analytics",
      "type": "App activity"
    },
    {
      "data": "Name",
      "optional": true,
      "purpose": "Account management",
      "type": "Personal info"
    },
    {
      "data": "Email address",
      "optional": true,
      "purpose": "App functionality, Developer communications, Account management",
      "type": "Personal info"
    },
    {
      "data": "User IDs",
      "optional": false,
      "purpose": "App functionality, Analytics, Advertising or marketing, Fraud prevention, security, and compliance, Personalization, Account management",
      "type": "Personal info"
    },
    {
      "data": "Other info",
      "optional": true,
      "purpose": "App functionality, Analytics, Fraud prevention, security, and compliance, Personalization, Account management",
      "type": "Personal info"
    },
    {
      "data": "Voice or sound recordings",
      "optional": true,
      "purpose": "App functionality",
      "type": "Audio"
    },
    {
      "data": "Music files",
      "optional": true,
      "purpose": "App functionality",
      "type": "Audio"
    },
    {
      "data": "Other audio files",
      "optional": true,
      "purpose": "App functionality",
      "type": "Audio"
    },
    {
      "data": "Approximate location",
      "optional": false,
      "purpose": "Analytics, Advertising or marketing, Personalization",
      "type": "Location"
    },
    {
      "data": "Device or other IDs",
      "optional": false,
      "purpose": "Analytics, Advertising or marketing",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"https://castle.xyz/privacy_policy"
}</t>
  </si>
  <si>
    <t>https://castle.xyz/privacy_policy</t>
  </si>
  <si>
    <t>com.artgenerator.texttoimage.aiart.outpaiting</t>
  </si>
  <si>
    <t>https://play.google.com/store/apps/details?id=com.artgenerator.texttoimage.aiart.outpaiting&amp;hl=en&amp;gl=us</t>
  </si>
  <si>
    <t>Genius: AI Art Photo Editor</t>
  </si>
  <si>
    <t>Welcome to Genius: AI Art Photo Editor, an innovative and powerful mobile application designed to elevate your creativity and transform your photos into stunning works of art effortlessly. With cutting-edge artificial intelligence technology, this app redefines the way you interact with your images, offering a suite of features that make photo editing not just convenient, but truly enjoyable.\n✨Features of this AI Art Generator app✨\n🌟Genius: AI Art Generator: \nUnleash the artistic genius within you with our AI Art Generator. Transform your ordinary photos into mesmerizing artworks inspired by renowned styles and masterpieces.\n🌟Turn Words Into Art: \nExpress yourself uniquely by turning words into visually striking art. Our app lets you infuse your messages, quotes, or thoughts with captivating visual elements.\n🌟Expand Your Image: \nSeamlessly expand the boundaries of your photos without compromising quality. Our innovative expansion feature ensures your images look stunning, even when resized.\n🌟Create Art In Seconds: \nSay goodbye to time-consuming editing processes. With our app, you can create breathtaking art in a matter of seconds, making the creative journey swift and enjoyable.\n🌟Remove Objects: \nClean up your photos effortlessly by removing unwanted objects. Preserve the essence of your images by eliminating distractions and enhancing the focus on what truly matters.\n🌟Enhance Photo: \nElevate the quality of your photos with our advanced enhancement tools. Adjust brightness, contrast, and other parameters to ensure your images stand out with brilliance and clarity.\n👉Why should you choose this app?\n🌈Unmatched Creativity: Our AI Art Generator and unique features empower you to explore unprecedented levels of creativity, giving your photos a distinctive touch.\n🌈Efficiency Redefined: Save time with our rapid editing capabilities, allowing you to create captivating art without compromising on quality or spending hours in front of your device.\n🌈Versatility at Your Fingertips: From turning words into art to expanding images seamlessly, this app provides a diverse set of tools, making it an all-in-one solution for creative expression.\n🌈Object Removal Made Easy: Remove unwanted elements effortlessly and maintain the purity of your visuals, ensuring your photos tell the story you want them to tell.\n🌈Professional Enhancement: Elevate your photos to professional standards with our enhancement tools, ensuring your images shine with brilliance and clarity.\nGenius: AI Art Photo Editor is not just an app; it's a gateway to a new era of creative expression. With features that redefine the boundaries of photo editing and a commitment to efficiency and versatility, this app stands out as the ultimate choice for anyone looking to elevate their photography game. Try Genius, and unleash the artist within you with the power of AI-driven creativity!</t>
  </si>
  <si>
    <t>{
  "sharedData": [
    {
      "data": "Device or other IDs",
      "optional": false,
      "purpose": "Analytics",
      "type": "Device or other IDs"
    },
    {
      "data": "Photos",
      "optional": false,
      "purpose": "App functionality",
      "type": "Photos and videos"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"https://sites.google.com/view/genius-privacy-policy/home"
}</t>
  </si>
  <si>
    <t>https://sites.google.com/view/genius-privacy-policy/home</t>
  </si>
  <si>
    <t>com.linhoapps.sgraffito</t>
  </si>
  <si>
    <t>https://play.google.com/store/apps/details?id=com.linhoapps.sgraffito&amp;hl=en&amp;gl=us</t>
  </si>
  <si>
    <t>Procreate art set 4. Sgraffito</t>
  </si>
  <si>
    <t>Sgraffito Paint is the simplest art set drawing app to artworking as on a realistic paint studio that you can download free and become a digital artist! Sgraffito Paint for android is one of the easiest good drawing apps to create a realistic paint studio, easier than art apps as procreate pocket, iartbook, tux paint, artworkout, art set 4 or artstudio pro. With this realistic paint studio art tool 4 digital painting you’ll can create a digital art studio, with simple art tools, and using the full screen to create an amazing artwork sketchbook to become a digital artist. You’ll can artworking as on a drawing desk:\n- Scratch Art: Do you make fun creating scratch art with the scraper tool? With this scratch art tool you can create a digital art studio on the scratch paper and show your friends the sgraffito technique!\n- Painting Whiteboard: Do you love drawing as easy as using a quick art set? Are you looking for easier drawing apps than procreate pocket, iartbook or art set 4? On this artworking app you will be a digital artist and will create a digital art studio to improve your artwork sketchbook!\nSgraffito Paint for android is the speedpaint app where you will enjoy as with a quick art set 😃 If you wanna draw using quick art apps and good drawing apps like procreate pocket, iartbook, tux paint, artworkout, art set 4 or artstudio pro, you are going to enjoy Sgraffito doing digital art easy painting pictures on the drawing sketch.\n&lt;h1&gt;👩‍🎨MAIN FEATURED FUNCTIONS 👨‍🎨&lt;/h1&gt;\n🎉 Two doodle drawing modes\n🌈 Full screen mode to draw and paint\n🎨 Paint with all colors, more colors than a quick art set\n💫 Choose among different backgrounds\n🖼️ Upload your background from your gallery \n✏️ Choose among multiple brushes\n🧼 Use the eraser to rub out\n🔄 Undo and redo\n😎 Share your pictures\n🖍️ Edit your Sgraffito's in your sketchbook\n&lt;h2&gt;👩‍🎨How to contact with Sgraffito Team 👨‍🎨&lt;/h2&gt;\nWe are working to make Sgraffito one of these good drawing apps to improve your artwork and digital painting as on art apps. Our main objective is to make this free art tool 4 digital painting drawing app your favorite paint app, where you’ll can enjoy drawing easy. If you like art apps as procreate pocket, iartbook, tux paint, artworkout, art set 4 or artstudio, but you think they are too difficult, Sgraffito Paint for android is your drawing tool. Of course, if you want to suggest us new features, report any bug, or simply telling us how much do you like our app, please email us to appsfunsy@gmail.com to know about it!\nSo now, it's time to draw something as on a drawing desk with this doodle drawing tool to grow your creativity, so start to draw and paint on the doodle pad!\nFunsy Apps Team desire you funny moments with easy digital painting art!</t>
  </si>
  <si>
    <t>{
  "sharedData": [
    {
      "data": "Device or other IDs",
      "optional": false,
      "purpose": "App functionality, Analytics",
      "type": "Device or other IDs"
    }
  ],
  "collectedData": [
    {
      "data": "App interactions",
      "optional": false,
      "purpose": "App functionality, Analytics, Developer communications, Advertising or marketing",
      "type": "App activity"
    },
    {
      "data": "Device or other IDs",
      "optional": false,
      "purpose": "App functionality, Analytics",
      "type": "Device or other IDs"
    },
    {
      "data": "Crash logs",
      "optional": false,
      "purpose": "App functionality, Analytics, Developer communications, Advertising or marketing",
      "type": "App info and performance"
    },
    {
      "data": "Diagnostics",
      "optional": false,
      "purpose": "App functionality, Analytics, Developer communications, Advertising or marketing",
      "type": "App info and performance"
    },
    {
      "data": "Other app performance data",
      "optional": false,
      "purpose": "App functionality, Analytics, Developer communications, Advertising or marketing",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"https://sgraffito.flycricket.io/privacy.html"
}</t>
  </si>
  <si>
    <t>https://sgraffito.flycricket.io/privacy.html</t>
  </si>
  <si>
    <t>com.raed.drawing</t>
  </si>
  <si>
    <t>https://play.google.com/store/apps/details?id=com.raed.drawing&amp;hl=en&amp;gl=us</t>
  </si>
  <si>
    <t>Sketchbook Lite - Artbook</t>
  </si>
  <si>
    <t>&lt;h1&gt;Sketchbook Lite - Artbook!\nSay Hello to Sketchbook Lite - Artbook - the ultimate sketch pad designed to ignite your creativity and provide the perfect place to start sketching independently. With its intuitive and user-friendly interface, this drawing tablet is your gateway to the world of digital art and doodles, offering a range of brushstrokes and pen tools that will have you drawing masterpieces in no time.🖌\nGreat Sketchbook Brushstrokes!✏\nAt the heart of Sketchbook Lite is its powerful brushstroke and pencil tools. With a diverse selection of brush and pencil types, sizes, and styles, you can easily create the perfect brushstroke on your drawing pad. With Sketch Pad Lite, the brush tools provide you with complete control over your drawings and paintings.\nGreat Sketch Pad Features:\n✅Easy To Use Sketch Pad;\n✅Beautiful Brushstrokes;\n✅Pencils, pens, and markers,\n✅Layers - Save Your Digital Art In Layers\n✅Drawing Pad - Draw On Photos;\n✅Sketchbook - Doodle for Fun;\n✅Create Amazing Digital Art!\nPaint Your Sketches With Vibrant Colors!🎨\nLet your drawings, sketches, and digital art burst with vibrant colors and intricate details using Sketch Pad Lite. Whether you're into anime coloring, paintings, manga, or if you like to draw on photos, this drawing pad app allows you to express your creativity to the fullest. Unleash your inner artist with this drawing editor and watch your drawings come to life.\nSketchbook Layer Option For Customization!\nThe layers feature in Sketch Lite is a game-changer for your digital art. Organize your sketches on your drawing tablet easily and experiment with different ideas. Create as many layers on your paintings as you need and effortlessly rearrange them or adjust their opacity to achieve the desired effects. This drawing app has it all!\nWith our comprehensive drawing app editing options, Sketch Lite empowers you to refine your work until it reaches perfection. It's like having a professional drawing editor at your fingertips, allowing you to achieve flawless sketches every time.\nAmazing Sketch Pad Artbook!🗒\nSketch Lite is not just a drawing app or a sketch pad; it's an artbook for your sketches in your pocket. It combines the convenience of a drawing tablet and a drawing editor with the joy and freedom of traditional sketching.\n&lt;h2&gt;Unleash Your Creativity With Sketchbook Lite - Artbook!&lt;/h2&gt;\nSo, what are you waiting for? Download Sketch Pad Lite - Artbook and embark on a journey of artistic expression. Doodle on your drawing tablet and even draw on photos. Let Sketchbook Lite be your creative companion, guiding you to create stunning drawings, sketches, paintings, and digital art that will leave a lasting impression.&lt;/h1&gt;</t>
  </si>
  <si>
    <t>{
  "sharedData":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"Analytics, Account management",
      "type": "Device or other IDs"
    }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"Analytics, Account management",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"https://zipoapps.com/sketchlite/privacy"
}</t>
  </si>
  <si>
    <t>https://zipoapps.com/sketchlite/privacy</t>
  </si>
  <si>
    <t>com.vizmanga.android</t>
  </si>
  <si>
    <t>https://play.google.com/store/apps/details?id=com.vizmanga.android&amp;hl=en&amp;gl=us</t>
  </si>
  <si>
    <t>VIZ Manga</t>
  </si>
  <si>
    <t>Manga’s premier library of legendary creators across every interest. Released same day as Japan!\nBELOVED SERIES ALL IN ONE PLACE! Komi Can't Communicate, Uzumaki, Inuyasha, Zom 100: Bucket List of the Dead, Nana, Frieren: Beyond Journey’s End, Kimi ni Todoke, Call of the Night, The King’s Beast, Ima Koi: Now I’m in Love, and so many more!\nWORLD-RENOWNED CREATORS. Master of horror Junji Ito. Legendary mangaka Rumiko Takahashi. Award winning storytellers Taiyo Matsumoto and Kazuo Umezz. Plus many others.\nLATEST CHAPTERS FREE! New chapters weekly, simultaneous with Japan. New series added regularly.\nMANGA FOR EVERY FAN! Whether you're a horror addict, a shojo romantic, a fantasy lover, or a fan of traditional comedy and drama, you’ll find your next favorite series in the VIZ Manga library.\nHOME OF MARVEL MANGA! Experience your favorite heroes in a whole new way with original manga stories featuring Spider-Man, Deadpool, Wolverine, Iron Man and more!\nMANGA ON-THE-GO. Stream your favorite series anywhere, anytime on our advanced manga reader! Use landscape mode to view awe-inspiring 2-page spreads as they were drawn. Download to read offline! Create an account to sync your reading progress across any device and pick up where you left off! Light and dark modes available!\nSUBSCRIBE TO GET MORE! Access the massive library of 10,000+ manga chapters for ONLY $1.99/month (USD*)! Start your 7-day free trial today!\nBUILD YOUR GRAPHIC NOVEL COLLECTION. Get into a new series or finish collecting your favorites. Read free previews of paid volumes before purchasing.\n* Prices may vary to reflect your local currency.\nQuestions? Comments? Please let us know at appsupport@viz.com</t>
  </si>
  <si>
    <t>{
  "sharedData": [],
  "collectedData": [
    {
      "data": "Crash logs",
      "optional": false,
      "purpose": "App functionality",
      "type": "App info and performance"
    },
    {
      "data": "Diagnostics",
      "optional": false,
      "purpose": "App functionality",
      "type": "App info and performance"
    },
    {
      "data": "Other app performance data",
      "optional": false,
      "purpose": "App functionality",
      "type": "App info and performance"
    },
    {
      "data": "Device or other IDs",
      "optional": false,
      "purpose": "App functionality, Analytics, Developer communications, Advertising or marketing, Fraud prevention, security, and compliance, Personalization, Account management",
      "type": "Device or other IDs"
    },
    {
      "data": "Email address",
      "optional": false,
      "purpose": "App functionality, Developer communications, Advertising or marketing, Fraud prevention, security, and compliance, Personalization, Account management",
      "type": "Personal info"
    },
    {
      "data": "Other info",
      "optional": false,
      "purpose": "App functionality, Personalization, Account management",
      "type": "Personal info"
    },
    {
      "data": "App interactions",
      "optional": false,
      "purpose": "App functionality, Analytics, Developer communications, Advertising or marketing, Fraud prevention, security, and compliance, Personalization",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"https://www.viz.com/privacy"
}</t>
  </si>
  <si>
    <t>com.animetv.sub.dub.origin</t>
  </si>
  <si>
    <t>https://play.google.com/store/apps/details?id=com.animetv.sub.dub.origin&amp;hl=en&amp;gl=us</t>
  </si>
  <si>
    <t>Anime tv - Watch Anime Online</t>
  </si>
  <si>
    <t>Anime TV update latest shows.\nFeatures:\n- Easy to use.\n- All the Top Anime updated daily.\n- Sub/Dub.</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</si>
  <si>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"prevent device from sleeping",
    "type": "Other"
  }
]</t>
  </si>
  <si>
    <t>{
  "sharedData": [
    {
      "data": "Device or other IDs",
      "optional": false,
      "purpose": "Advertising or marketing",
      "type": "Device or other IDs"
    }
  ],
  "collectedData": [],
  "securityPractices": [
    {
      "practice": "Data is encrypted in transit",
      "description": "Your data is transferred over a secure connection"
    }
  ],
  "privacyPolicyUrl": "https://sites.google.com/view/privacypolicyphixi"
}</t>
  </si>
  <si>
    <t>com.tomorrowcorporation.humanresourcemachine</t>
  </si>
  <si>
    <t>https://play.google.com/store/apps/details?id=com.tomorrowcorporation.humanresourcemachine&amp;hl=en&amp;gl=us</t>
  </si>
  <si>
    <t>Human Resource Machine</t>
  </si>
  <si>
    <t>**Winner of Excellence in Innovation by the International Mobile Gaming Awards**\nProgram little office workers to solve puzzles. Be a good employee! The machines are coming... for your job.\nHuman Resource Machine is a puzzle game for nerds. In each level, your boss gives you a job. Automate it by programming your little office worker. If you succeed, you'll be promoted up to the next level for another year of work in the vast office building. Congratulations!\nDon't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you.\nFrom the creators of World of Goo and Little Inferno. Have fun! Management is watching.\nREVIEWS:\n“Sometimes a game catches you by surprise. Be it with its ingenuity, its style, or its sense of humor. Other times a game catches you with all three, like Human Resource Machine.”\n- Gamezebo 9/10\n\n"Human Resource Machine Could Be The App Of The Year”\n- Mobile n’ Apps</t>
  </si>
  <si>
    <t>[{"name":"Puzzle","id":"GAME_PUZZLE"}]</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</si>
  <si>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"http://tomorrowcorporation.com/human-resource-machine-privacy"
}</t>
  </si>
  <si>
    <t>http://tomorrowcorporation.com/human-resource-machine-privacy</t>
  </si>
  <si>
    <t>co.appnation.interiordesigner</t>
  </si>
  <si>
    <t>https://play.google.com/store/apps/details?id=co.appnation.interiordesigner&amp;hl=en&amp;gl=us</t>
  </si>
  <si>
    <t>Arch - AI Interior Design</t>
  </si>
  <si>
    <t>Transform your space with AI Interior Design!\nAre you tired of imagining how your room could look with a different style? Wish you could instantly visualize various interior design options without the hassle of manual rearrangement? Look no further! AI Interior Designer is here to revolutionize the way you transform your living spaces.\nWith AI Interior Designer, you can now effortlessly bring your design dreams to life using the power of artificial intelligence. Simply take a photo using your camera and watch as our advanced AI algorithms work their magic. Say goodbye to guesswork and hello to stunning visualizations!\nKey Features:\n- Instant Transformation: Capture any room with your smartphone camera, and AI Interior Designer will seamlessly transform it with just a few taps. Experience the thrill of seeing your space evolve before your eyes as our AI technology optimizes every detail.\n- Diverse Style Selection: Discover your perfect aesthetic from a wide range of 10+ different interior design styles. Whether you prefer a modern, industrial, tropical, zen, or any other style, our app has you covered. Experiment with various combinations and find the perfect fit for your unique taste.\n- Detailed Recommendations: AI Interior Designer goes beyond simple style swapping. Our AI algorithms provide detailed recommendations on furniture, decor, color schemes, and more, tailored to each specific design style. Create a cohesive and harmonious environment with ease.\n- Save and Share: Capture your favorite designs and save them for future reference. Share your transformed spaces with friends, family, or interior designers for valuable feedback and inspiration. Collaborate and bring your design ideas to life like never before.\nAI Interior Designer is your go-to app for effortlessly visualizing and exploring endless design possibilities. Whether you're looking to refresh a single room or embark on a complete home makeover, our AI-powered features will streamline the process and ignite your creative spark.\nDownload AI Interior Designer now and unlock a world of interior design inspiration at your fingertips. Redefine your spaces, reimagine your style, and create the home of your dreams with ease. Get started today!</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</si>
  <si>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"control flashlight",
    "type": "Other"
  },
  {
    "permission": "full network access",
    "type": "Other"
  },
  {
    "permission": "run at startup",
    "type": "Other"
  },
  {
    "permission": "control vibration",
    "type": "Other"
  },
  {
    "permission": "prevent device from sleeping",
    "type": "Other"
  }
]</t>
  </si>
  <si>
    <t>{
  "sharedData": [
    {
      "data": "Email address",
      "optional": false,
      "purpose": "App functionality",
      "type": "Personal info"
    },
    {
      "data": "User IDs",
      "optional": false,
      "purpose": "App functionality",
      "type": "Personal info"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"App functionality, Analytics, Advertising or marketing",
      "type": "Device or other IDs"
    }
  ],
  "collectedData": [
    {
      "data": "Email address",
      "optional": true,
      "purpose": "App functionality",
      "type": "Personal info"
    },
    {
      "data": "User IDs",
      "optional": true,
      "purpose": "App functionality",
      "type": "Personal info"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"App functionality, Analytics, Advertising or marketing",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"https://appnation.co/privacy"
}</t>
  </si>
  <si>
    <t>https://appnation.co/privacy</t>
  </si>
  <si>
    <t>com.ai.polyverse.spell.pro</t>
  </si>
  <si>
    <t>https://play.google.com/store/apps/details?id=com.ai.polyverse.spell.pro&amp;hl=en&amp;gl=us</t>
  </si>
  <si>
    <t>Spellai - AI Art Maker</t>
  </si>
  <si>
    <t>Ready to turn your text into stunning AI art in seconds? Discover Spellai, the user-friendly app that effortlessly transforms your words into captivating photos and drawings. Prepare to be awestruck by the exceptional image quality, rivaling custom wallpapers.\nText to AI Art\nWith our powerful AI editor, you can quickly and easily transform your text into unique photos, from anime-inspired drawings to lifelike photos. Without any experience and skill, you can paint your dream and proudly share these AI arts on social media.\nDiverse Styles, Lightning-Fast Photo Drawing\nSpellai provides a variety of style templates ranging from realistic to anime. With our lightning-fast photo generation, you can paint a stunning photo from your text in no time. Spellai is your best AI art editor and enhancer tool.\nCartoon Yourself and Perfect Your Avatar World\nTired of the traditional social media profile? Want to create your own cartoon character and cartoon yourself? From anime to realistic style, Spellai is the best photo editor to bring your avatar world to lifelike painting! With the ability to edit detail, you can quickly draw any face and pose you want. Express yourself in avatar world with endless possibilities in more anime-style drawings! \nUnleash your creativity with our pre-made prompts and be amazed by the after-effects. With Spellai, you can transform your text into visually stunning photos that are perfect for social media or even as your device's wallpaper. The possibilities are endless, so join the AI revolution today and see what amazing painting you make with Spellai!\nOne click, all set in your customizable avatar world. Join the AI revolution and see what stunning drawings, including anime-style ones, you would be amazed by the after-effects from Spellai. Let's make your AI dream come true!\nPREMIUM SUBSCRIPTION\n• You can subscribe to get access to certain app features.\n• Subscriptions are billed monthly or yearly at the rate selected\nDepending on the subscription plan.\nAll personal data is protected in accordance with the Policy.\nPrivacy Policy: \nhttps://aimirror.fun/spellai/policy\nTerms of Use:\nhttps://aimirror.fun/spellai/terms_of_service</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</si>
  <si>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"control vibration",
    "type": "Other"
  },
  {
    "permission": "prevent device from sleeping",
    "type": "Other"
  },
  {
    "permission": "read Google service configuration",
    "type": "Other"
  }
]</t>
  </si>
  <si>
    <t>{
  "sharedData": [
    {
      "data": "Device or other IDs",
      "optional": false,
      "purpose": "Analytics, Advertising or marketing",
      "type": "Device or other IDs"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"https://aimirror.fun/spellai/policy"
}</t>
  </si>
  <si>
    <t>https://aimirror.fun/spellai/policy</t>
  </si>
  <si>
    <t>com.feraset.livensa</t>
  </si>
  <si>
    <t>https://play.google.com/store/apps/details?id=com.feraset.livensa&amp;hl=en&amp;gl=us</t>
  </si>
  <si>
    <t>AI Video Art Creator - Livensa</t>
  </si>
  <si>
    <t>Type a prompt and generate a video. Let our AI magically produce a professional-quality video from your text prompts. \nSimply input a few keywords and let our AI do the rest. No video editing skills required.\nFeatures\n- Transform Text Into Video: You just type the words and our AI will create the whole story as you’ve never seen before!\n- Realistic and Engaging: By applying smart algorithms, along with the realism features our videos will be engaging enough to force the viewers’ attention to trace the events in the storyline.\n- Creativity At Your Fingertips: We have a big list of the themes and styles so nothing sounds like they can be similar one to another – your videos have to sound like YOU:\n- Share Your World: Once completing your AI masterpiece it’s time to show it off with friends and family!\nDownload now and create videos from text in seconds with the Livensa!\nPrivacy Policy: https://www.feraset.co/privacy.html\nTerms of Use: https://www.feraset.co/terms.html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</si>
  <si>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"change your audio settings",
    "type": "Other"
  },
  {
    "permission": "run at startup",
    "type": "Other"
  },
  {
    "permission": "draw over other apps",
    "type": "Other"
  },
  {
    "permission": "control vibration",
    "type": "Other"
  },
  {
    "permission": "prevent device from sleeping",
    "type": "Other"
  },
  {
    "permission": "read Google service configuration",
    "type": "Other"
  }
]</t>
  </si>
  <si>
    <t>{
  "sharedData": [
    {
      "data": "Approximate location",
      "optional": false,
      "purpose": "Analytics, Personalization",
      "type": "Location"
    },
    {
      "data": "Crash logs",
      "optional": false,
      "purpose": "App functionality, Analytics",
      "type": "App info and performance"
    },
    {
      "data": "Diagnostics",
      "optional": false,
      "purpose": "App functionality, Analytics",
      "type": "App info and performance"
    },
    {
      "data": "Photos",
      "optional": false,
      "purpose": "App functionality, Analytics",
      "type": "Photos and videos"
    },
    {
      "data": "Videos",
      "optional": false,
      "purpose": "App functionality, Analytics",
      "type": "Photos and videos"
    },
    {
      "data": "Device or other IDs",
      "optional": false,
      "purpose": "Analytics, Developer communications, Account management",
      "type": "Device or other IDs"
    },
    {
      "data": "App interactions",
      "optional": false,
      "purpose": "App functionality, Analytics",
      "type": "App activity"
    },
    {
      "data": "Other user-generated content",
      "optional": false,
      "purpose": "App functionality, Analytics, Personalization",
      "type": "App activity"
    },
    {
      "data": "Purchase history",
      "optional": false,
      "purpose": "App functionality, Analytics, Personalization",
      "type": "Financial info"
    }
  ],
  "collectedData": [
    {
      "data": "Approximate location",
      "optional": false,
      "purpose": "Analytics, Personalization",
      "type": "Location"
    },
    {
      "data": "Crash logs",
      "optional": false,
      "purpose": "App functionality, Analytics",
      "type": "App info and performance"
    },
    {
      "data": "Diagnostics",
      "optional": false,
      "purpose": "App functionality, Analytics",
      "type": "App info and performance"
    },
    {
      "data": "Photos",
      "optional": false,
      "purpose": "App functionality, Analytics",
      "type": "Photos and videos"
    },
    {
      "data": "Videos",
      "optional": false,
      "purpose": "App functionality, Analytics",
      "type": "Photos and videos"
    },
    {
      "data": "Device or other IDs",
      "optional": false,
      "purpose": "Analytics, Developer communications, Account management",
      "type": "Device or other IDs"
    },
    {
      "data": "App interactions",
      "optional": false,
      "purpose": "App functionality, Analytics",
      "type": "App activity"
    },
    {
      "data": "Other user-generated content",
      "optional": false,
      "purpose": "App functionality, Analytics, Personalization",
      "type": "App activity"
    },
    {
      "data": "Purchase history",
      "optional": false,
      "purpose": "App functionality, Analytics, Personalization",
      "type": "Financial info"
    }
  ],
  "securityPractices": [
    {
      "practice": "Data isn’t encrypted",
      "description": "Your data isn’t transferred over a secure connection"
    },
    {
      "practice": "Data can’t be deleted",
      "description": "The developer doesn’t provide a way for you to request that your data be deleted"
    }
  ],
  "privacyPolicyUrl": "https://www.feraset.co/privacy.html"
}</t>
  </si>
  <si>
    <t>https://www.feraset.co/privacy.html</t>
  </si>
  <si>
    <t>com.experian.android</t>
  </si>
  <si>
    <t>https://play.google.com/store/apps/details?id=com.experian.android&amp;hl=en&amp;gl=us</t>
  </si>
  <si>
    <t>Experian</t>
  </si>
  <si>
    <t>Get your Experian credit report and FICO® Score* with a free Experian membership—no credit card needed! You can even open a new Experian Smart Money™ Digital Checking Account—it's FDIC insured with no monthly fees or minimum balance¶ (see terms at experian.com/legal).\nGET STARTED FOR FREE\n■Experian credit report and FICO® Score*\nCheck your FICO Score and credit report anytime, anywhere—it won't hurt your credit. Get every 30 days. See what factors help or hurt your FICO Score, and actions to take for better credit.\n■Experian Boost®ø\nRaise your FICO® Score* using bills you already pay, like your cell phone, utilities, video streaming services and eligible rent payments.\n■Experian Smart Money™¶\nThe Experian Smart Money™ Digital Checking Account helps you build credit without debt by automatically connecting to Experian Boostø! \n■Credit monitoring\nStay informed with push notifications if your FICO® Score* changes, accounts are opened in your name or new inquiries appear on your credit report.\n■Marketplace^\nCompare credit card, loan or auto insurance options matched to your unique credit profile.  \nPREMIUM BENEFITS\n■Bill negotiation and subscription cancellation**\nSave time and money when our experts negotiate your bills to get your best price! We'll even cancel subscriptions you no longer use.\n\nTERMS\nSee experian.com/legal for Terms of Use Agreement, Privacy Policy, Cardholder Agreement and Disclosures.\n¶The Experian Smart Money™ Debit Card is issued by Community Federal Savings Bank (CFSB), pursuant to a license from Mastercard International. Banking services provided by CFSB, Member FDIC. Experian is a Program Manager, not a bank.\n‡To be eligible for the $50 bonus, your Experian Smart Money™ Digital Checking Account must be credited with at least $1,000 in direct deposits within 45 business days of opening your account, and your account must stay active and in good standing at the time the bonus is paid. The bonus will be deposited into your account within 10 business days, once earned. Terms and conditions apply.\nøResults will vary. Not all payments are boost-eligible. Some users may not receive an improved score or approval odds. Not all lenders use Experian credit files, and not all lenders use scores impacted by Experian Boost®. \n*Credit score calculated based on FICO® Score 8 model. Your lender or insurer may use a different FICO Score than FICO Score 8 or another type of credit score altogether.\n**Results will vary. Not all bills or subscriptions are eligible for negotiation/cancellation. Savings are not guaranteed, and some may not see any savings.\n^Based on FICO® Score 8 model. Approval is not guaranteed. Some may not see savings from improved interest rates. Offers are not available in all states. Personal loan offers on Experian’s public marketplace have a maximum rate of 35.99% APR with terms from 6 months to 84 months. Rates are subject to change without notice by our third-party advertisers. Your actual rate will be decided by the lender, see terms. REPRESENTATIVE REPAYMENT EXAMPLE: A personal loan of $10,000 for a term of 36 months at a rate of 10% would be equivalent to $11,616.19 over the 36 month life of the loan.\n©2024 Experian. All rights reserved. Experian. Experian and the Experian trademarks used herein are trademarks or registered trademarks of Experian and its affiliates. The use of any other trade name, copyright, or trademark is for identification and reference purposes only and does not imply any association with the copyright or trademark holder of their product or brand. Other product and company names mentioned herein are the property of their respective owners.</t>
  </si>
  <si>
    <t>[
  {
    "permission": "approximate location (network-based)",
    "type": "Location"
  },
  {
    "permission": "precise location (GPS and network-based)",
    "type": "Location"
  },
  {
    "permission": "read phone status and identity",
    "type": "Phone"
  },
  {
    "permission": "take pictures and videos",
    "type": "Camera"
  },
  {
    "permission": "view Wi-Fi connections",
    "type": "Wi-Fi connection information"
  },
  {
    "permission": "read phone status and identity",
    "type": "Device ID &amp; call information"
  },
  {
    "permission": "view network connections",
    "type": "Other"
  },
  {
    "permission": "full network access",
    "type": "Other"
  },
  {
    "permission": "run at startup",
    "type": "Other"
  },
  {
    "permission": "control vibration",
    "type": "Other"
  },
  {
    "permission": "prevent device from sleeping",
    "type": "Other"
  }
]</t>
  </si>
  <si>
    <t>{
  "sharedData": [
    {
      "data": "App interactions",
      "optional": false,
      "purpose": "Analytics",
      "type": "App activity"
    },
    {
      "data": "Other actions",
      "optional": false,
      "purpose": "Analytics",
      "type": "App activity"
    },
    {
      "data": "Email address",
      "optional": false,
      "purpose": "App functionality, Developer communications, Advertising or marketing, Fraud prevention, security, and compliance, Account management",
      "type": "Personal info"
    },
    {
      "data": "Phone number",
      "optional": false,
      "purpose": "App functionality, Fraud prevention, security, and compliance",
      "type": "Personal info"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"https://usa.experian.com/login/#/publicPrivacyPolicy"
}</t>
  </si>
  <si>
    <t>https://usa.experian.com/login/#/publicPrivacyPolicy</t>
  </si>
  <si>
    <t>com.google.android.apps.walletnfcrel</t>
  </si>
  <si>
    <t>https://play.google.com/store/apps/details?id=com.google.android.apps.walletnfcrel&amp;hl=en&amp;gl=us</t>
  </si>
  <si>
    <t>Google Wallet</t>
  </si>
  <si>
    <t>Google Wallet gives you fast, secure access to your everyday essentials. Tap to pay everywhere Google Pay is accepted, board a flight, go to a movie, and more –  all with just your phone. Keep everything protected in one place, no matter where you go.\nCONVENIENT\nGet what you need fast\n+ Three quick ways for accessing your everyday essentials: use your phone’s quick settings for fast access, open the Wallet app from your homescreen or use Google Assistant when your hands are busy.\nAccess Google Wallet from your Wear OS watch\n+ Get instant access to Wallet on the Wear OS main watch face with complications.\nCarry cards, tickets, passes, and more\n+ Catch a train, see a concert, or earn rewards at your favorite stores  with a digital wallet that carries more\n+ [US Only] Unlock the world around you with a digital wallet that carries your drivers license and digital car keys\nWhat you need, right when you need it\n+ Your Wallet can suggest what you need, right when you need it. Get a notification for your boarding pass on the day of travel, so you’ll never have to fumble in your bag again.\nHELPFUL\nKeep track of receipts\n+ Easily find transaction details in Wallet, including smart details like location pulled from Google Maps\nSeamless integration across Google\n+ Sync your Wallet to keep your Calendar and Assistant up to date with the latest info like flight updates and event notifications\n+ Shop smarter by seeing your point balances and loyalty benefits in Maps, Shopping, and more\nGet started in a snap\n+ Set up is seamless with the ability to import cards, transit passes, loyalty cards and more that you’ve saved on Gmail.\nStay in the know on the go\n+ Make boarding flights a breeze with the latest information pulled from Google Search. Google Wallet can keep you posted on gate changes or unexpected flight delays.\nSAFE &amp; PRIVATE\nA secure way to carry it all\n+ Security and privacy are built into every part of Google Wallet to keep all your essentials protected.\nAndroid security you can count on\n+ Keep your data and essentials secure with advanced Android security features like 2-Step Verification, Find My Phone, and remotely erasing data.\nTap to pay keeps your card secure\nALT: + When you tap to pay with your Android phone, Google Pay doesn’t share your real credit card number with the business, so your payment info stays safe.\nYou’re in control of your data\n+ Easy to use privacy controls allow you to opt-in to sharing information across Google products for a tailored experience.\nGoogle Wallet is available on all Android phones (Lollipop 5.0+), Wear OS and Fitbit devices.\nStill have questions? Head over to support.google.com/wallet.</t>
  </si>
  <si>
    <t>[
  {
    "permission": "find accounts on the device",
    "type": "Identity"
  },
  {
    "permission": "find accounts on the device",
    "type": "Contacts"
  },
  {
    "permission": "read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"read phone status and identity",
    "type": "Device ID &amp; call information"
  },
  {
    "permission": "view network connections",
    "type": "Other"
  },
  {
    "permission": "pair with Bluetooth devices",
    "type": "Other"
  },
  {
    "permission": "access Bluetooth settings",
    "type": "Other"
  },
  {
    "permission": "measure app storage space",
    "type": "Other"
  },
  {
    "permission": "full network access",
    "type": "Other"
  },
  {
    "permission": "control Near Field Communication",
    "type": "Other"
  },
  {
    "permission": "run at startup",
    "type": "Other"
  },
  {
    "permission": "draw over other apps",
    "type": "Other"
  },
  {
    "permission": "control vibration",
    "type": "Other"
  },
  {
    "permission": "prevent device from sleeping",
    "type": "Other"
  },
  {
    "permission": "read Google service configuration",
    "type": "Other"
  }
]</t>
  </si>
  <si>
    <t>{
  "sharedData": [
    {
      "data": "Device or other IDs",
      "optional": false,
      "purpose": "App functionality, Fraud prevention, security, and compliance, Account management",
      "type": "Device or other IDs"
    },
    {
      "data": "Crash logs",
      "optional": false,
      "purpose": "Analytics",
      "type": "App info and performance"
    },
    {
      "data": "Diagnostics",
      "optional": false,
      "purpose": "Analytics",
      "type": "App info and performance"
    },
    {
      "data": "Other app performance data",
      "optional": false,
      "purpose": "Analytics",
      "type": "App info and performance"
    },
    {
      "data": "Name",
      "optional": false,
      "purpose": "App functionality, Analytics, Fraud prevention, security, and compliance, Personalization",
      "type": "Personal info"
    },
    {
      "data": "User IDs",
      "optional": false,
      "purpose": "App functionality, Fraud prevention, security, and compliance, Account management",
      "type": "Personal info"
    },
    {
      "data": "Address",
      "optional": false,
      "purpose": "App functionality, Fraud prevention, security, and compliance",
      "type": "Personal info"
    },
    {
      "data": "Phone number",
      "optional": false,
      "purpose": "Fraud prevention, security, and compliance",
      "type": "Personal info"
    },
    {
      "data": "Other info",
      "optional": false,
      "purpose": "App functionality, Fraud prevention, security, and compliance",
      "type": "Personal info"
    },
    {
      "data": "User payment info",
      "optional": false,
      "purpose": "App functionality",
      "type": "Financial info"
    }
  ],
  "collectedData": [
    {
      "data": "App interactions",
      "optional": false,
      "purpose": "Analytics, Advertising or marketing",
      "type": "App activity"
    },
    {
      "data": "In-app search history",
      "optional": false,
      "purpose": "App functionality, Analytics",
      "type": "App activity"
    },
    {
      "data": "Installed apps",
      "optional": false,
      "purpose": "App functionality, Analytics, Fraud prevention, security, and compliance",
      "type": "App activity"
    },
    {
      "data": "Other user-generated content",
      "optional": true,
      "purpose": "App functionality, Analytics",
      "type": "App activity"
    },
    {
      "data": "Other actions",
      "optional": false,
      "purpose": "Analytics",
      "type": "App activity"
    },
    {
      "data": "Photos",
      "optional": true,
      "purpose": "App functionality, Account management",
      "type": "Photos and videos"
    },
    {
      "data": "Device or other IDs",
      "optional": false,
      "purpose": "App functionality, Analytics, Advertising or marketing, Fraud prevention, security, and compliance, Account management",
      "type": "Device or other IDs"
    },
    {
      "data": "Emails",
      "optional": false,
      "purpose": "App functionality",
      "type": "Messages"
    },
    {
      "data": "Contacts",
      "optional": true,
      "purpose": "Account management",
      "type": "Contacts"
    },
    {
      "data": "Files and docs",
      "optional": false,
      "purpose": "Analytics, Fraud prevention, security, and compliance",
      "type": "Files and docs"
    },
    {
      "data": "Crash logs",
      "optional": false,
      "purpose": "Analytics, Fraud prevention, security, and compliance",
      "type": "App info and performance"
    },
    {
      "data": "Diagnostics",
      "optional": false,
      "purpose": "Analytics, Fraud prevention, security, and compliance",
      "type": "App info and performance"
    },
    {
      "data": "Other app performance data",
      "optional": false,
      "purpose": "Analytics",
      "type": "App info and performance"
    },
    {
      "data": "Name",
      "optional": false,
      "purpose": "App functionality, Analytics, Fraud prevention, security, and compliance, Personalization, Account management",
      "type": "Personal info"
    },
    {
      "data": "Email address",
      "optional": false,
      "purpose": "App functionality, Analytics, Developer communications, Fraud prevention, security, and compliance, Account management",
      "type": "Personal info"
    },
    {
      "data": "User IDs",
      "optional": false,
      "purpose": "App functionality, Analytics, Fraud prevention, security, and compliance, Account management",
      "type": "Personal info"
    },
    {
      "data": "Address",
      "optional": false,
      "purpose": "App functionality, Fraud prevention, security, and compliance, Account management",
      "type": "Personal info"
    },
    {
      "data": "Phone number",
      "optional": true,
      "purpose": "App functionality, Fraud prevention, security, and compliance, Account management",
      "type": "Personal info"
    },
    {
      "data": "Other info",
      "optional": true,
      "purpose": "App functionality, Fraud prevention, security, and compliance, Account management",
      "type": "Personal info"
    },
    {
      "data": "Approximate location",
      "optional": false,
      "purpose": "App functionality, Analytics, Developer communications, Personalization",
      "type": "Location"
    },
    {
      "data": "Precise location",
      "optional": true,
      "purpose": "App functionality, Analytics",
      "type": "Location"
    },
    {
      "data": "User payment info",
      "optional": true,
      "purpose": "App functionality",
      "type": "Financial info"
    },
    {
      "data": "Purchase history",
      "optional": true,
      "purpose": "App functionality, Analytics",
      "type": "Financial info"
    },
    {
      "data": "Other financial info",
      "optional": false,
      "purpose": "App functionality",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"practice": "Independent security review",
      "description": "This app has been independently validated against a global security standard. &lt;a href=\"https://appdefensealliance.dev/masa\" target=\"_blank\"&gt;See details&lt;/a&gt;"
    }
  ],
  "privacyPolicyUrl": "https://policies.google.com/privacy"
}</t>
  </si>
  <si>
    <t>https://policies.google.com/privacy</t>
  </si>
  <si>
    <t>com.kikoff</t>
  </si>
  <si>
    <t>https://play.google.com/store/apps/details?id=com.kikoff&amp;hl=en&amp;gl=us</t>
  </si>
  <si>
    <t>Kikoff - Build Credit Quickly</t>
  </si>
  <si>
    <t>If you’re ready to build your credit, Kikoff is the fastest, smartest, and easiest way to do it. \nKikoff customers who make on-time payments see improvements of their credit score by 58 points, on average.*\nSign up for Kikoff Basic plan for just $5/month or Premium plan for $20/month. You’ll get a credit line reported to Equifax, Experian, and TransUnion** every month. Each on-time payment builds payment history, which helps your credit! Whether you have a low credit or no credit, we make it easy and worry-free – no credit check required and it only takes a few minutes to apply.\nHow it works:\n1. We lower your credit utilization with a $750 or a $2,500 tradeline.\n2. You make a purchase with that tradeline (limited to Kikoff), and you just pay back what you spend (most popular payment amount is $5/month). We report those payments to Equifax, Experian, and TransUnion every month while your utilization rate stays low. \n3. You have the option to put your credit building on autopilot by turning on AutoPay – that’s right, no heavy lifting required from you after account setup.\nWatch your credit grow!\nWe also flag changes and errors on your Equifax report. And for Premium Credit Accounts only, sign up for Rent Reporting to have your monthly positive rent payments reported to Equifax. \nKikoff helps you build credit by establishing a payment history and maintaining a low utilization rate, all with no unexpected fees or interest.\n*Credit Score Increase: Based on Kikoff customers who start with 600 or below credit. Payment behavior can have an impact on your credit score, and individual results may vary. Data current as of March 2022.\n**Which bureaus are reported to depends upon which Kikoff products you have. Kikoff Credit Account and Secured Credit Card reports to Equifax, Experian, and TransUnion.</t>
  </si>
  <si>
    <t>[
  {
    "permission": "approximate location (network-based)",
    "type": "Location"
  },
  {
    "permission": "precise location (GPS and network-based)",
    "type": "Location"
  },
  {
    "permission": "read the contents of your USB storage",
    "type": "Photos/Media/Files"
  },
  {
    "permission": "read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"change your audio settings",
    "type": "Other"
  },
  {
    "permission": "run at startup",
    "type": "Other"
  },
  {
    "permission": "prevent device from sleeping",
    "type": "Other"
  },
  {
    "permission": "read Google service configuration",
    "type": "Other"
  }
]</t>
  </si>
  <si>
    <t>{
  "sharedData": [
    {
      "data": "Photos",
      "optional": false,
      "purpose": "Fraud prevention, security, and compliance",
      "type": "Photos and videos"
    },
    {
      "data": "Files and docs",
      "optional": false,
      "purpose": "Fraud prevention, security, and compliance",
      "type": "Files and docs"
    },
    {
      "data": "Device or other IDs",
      "optional": false,
      "purpose": "Analytics, Advertising or marketing, Fraud prevention, security, and compliance",
      "type": "Device or other IDs"
    },
    {
      "data": "App interactions",
      "optional": false,
      "purpose": "Analytics, Advertising or marketing, Personalization",
      "type": "App activity"
    },
    {
      "data": "Other user-generated content",
      "optional": false,
      "purpose": "Analytics, Personalization",
      "type": "App activity"
    },
    {
      "data": "Other actions",
      "optional": false,
      "purpose": "Analytics",
      "type": "App activity"
    },
    {
      "data": "Name",
      "optional": false,
      "purpose": "Advertising or marketing, Fraud prevention, security, and compliance",
      "type": "Personal info"
    },
    {
      "data": "Email address",
      "optional": false,
      "purpose": "Advertising or marketing",
      "type": "Personal info"
    },
    {
      "data": "User IDs",
      "optional": false,
      "purpose": "App functionality, Analytics, Advertising or marketing, Fraud prevention, security, and compliance, Personalization",
      "type": "Personal info"
    },
    {
      "data": "Address",
      "optional": false,
      "purpose": "Fraud prevention, security, and compliance",
      "type": "Personal info"
    },
    {
      "data": "Phone number",
      "optional": false,
      "purpose": "App functionality, Advertising or marketing, Fraud prevention, security, and compliance",
      "type": "Personal info"
    },
    {
      "data": "Other info",
      "optional": false,
      "purpose": "App functionality, Fraud prevention, security, and compliance",
      "type": "Personal info"
    },
    {
      "data": "User payment info",
      "optional": false,
      "purpose": "App functionality, Fraud prevention, security, and compliance",
      "type": "Financial info"
    },
    {
      "data": "Purchase history",
      "optional": false,
      "purpose": "App functionality, Analytics, Advertising or marketing, Fraud prevention, security, and compliance, Personalization",
      "type": "Financial info"
    },
    {
      "data": "Crash logs",
      "optional": false,
      "purpose": "Analytics",
      "type": "App info and performance"
    },
    {
      "data": "Diagnostics",
      "optional": false,
      "purpose": "Analytics",
      "type": "App info and performance"
    },
    {
      "data": "Other app performance data",
      "optional": false,
      "purpose": "Analytics",
      "type": "App info and performance"
    }
  ],
  "collectedData": [
    {
      "data": "Photos",
      "optional": true,
      "purpose": "Fraud prevention, security, and compliance",
      "type": "Photos and videos"
    },
    {
      "data": "Files and docs",
      "optional": true,
      "purpose": "Fraud prevention, security, and compliance",
      "type": "Files and docs"
    },
    {
      "data": "Device or other IDs",
      "optional": false,
      "purpose": "Analytics, Advertising or marketing, Fraud prevention, security, and compliance",
      "type": "Device or other IDs"
    },
    {
      "data": "App interactions",
      "optional": false,
      "purpose": "Analytics, Advertising or marketing, Personalization",
      "type": "App activity"
    },
    {
      "data": "Other user-generated content",
      "optional": true,
      "purpose": "Analytics, Personalization",
      "type": "App activity"
    },
    {
      "data": "Other actions",
      "optional": false,
      "purpose": "Analytics",
      "type": "App activity"
    },
    {
      "data": "Name",
      "optional": false,
      "purpose": "App functionality, Advertising or marketing, Fraud prevention, security, and compliance",
      "type": "Personal info"
    },
    {
      "data": "User IDs",
      "optional": false,
      "purpose": "App functionality, Analytics, Advertising or marketing, Fraud prevention, security, and compliance, Personalization",
      "type": "Personal info"
    },
    {
      "data": "Address",
      "optional": false,
      "purpose": "App functionality, Fraud prevention, security, and compliance",
      "type": "Personal info"
    },
    {
      "data": "Phone number",
      "optional": false,
      "purpose": "App functionality, Advertising or marketing, Fraud prevention, security, and compliance",
      "type": "Personal info"
    },
    {
      "data": "Other info",
      "optional": false,
      "purpose": "App functionality, Fraud prevention, security, and compliance",
      "type": "Personal info"
    },
    {
      "data": "User payment info",
      "optional": false,
      "purpose": "App functionality, Fraud prevention, security, and compliance",
      "type": "Financial info"
    },
    {
      "data": "Purchase history",
      "optional": false,
      "purpose": "App functionality, Analytics, Advertising or marketing, Fraud prevention, security, and compliance, Personalization",
      "type": "Financial info"
    },
    {
      "data": "Credit score",
      "optional": false,
      "purpose": "App functionality, Personalization",
      "type": "Financial info"
    },
    {
      "data": "Other financial info",
      "optional": true,
      "purpose": "App functionality, Fraud prevention, security, and compliance",
      "type": "Financial info"
    },
    {
      "data": "Crash logs",
      "optional": false,
      "purpose": "Analytics",
      "type": "App info and performance"
    },
    {
      "data": "Diagnostics",
      "optional": false,
      "purpose": "Analytics",
      "type": "App info and performance"
    },
    {
      "data": "Other app performance data",
      "optional": false,
      "purpose": "Analytics",
      "type": "App info and performance"
    },
    {
      "data": "Precise location",
      "optional": true,
      "purpose": "Personalization",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"https://kikoff.com/privacy-policy.html"
}</t>
  </si>
  <si>
    <t>https://kikoff.com/privacy-policy.html</t>
  </si>
  <si>
    <t>com.realbyteapps.moneya</t>
  </si>
  <si>
    <t>https://play.google.com/store/apps/details?id=com.realbyteapps.moneya&amp;hl=en&amp;gl=us</t>
  </si>
  <si>
    <t>Money Manager (Remove Ads)</t>
  </si>
  <si>
    <t>“Money Manager” is an optimized application for personal asset management. \n※ PC manager function \nYou can view ‘“Money Manager” application using Wi-Fi. You can edit and sort the data by date, category or account group on the screen of your PC. In addition, you can see fluctuations in your accounts indicated on graphs on your PC. \n※ Applying double entry bookkeeping \nIt facilitates efficient asset management. It does not just record your money coming in and out of your account but deposits your money into your account as soon as your income is input and draws money from your account as soon as your expense is input.\n※ Budget management function \nYou can manage your budget. It shows your budget and expense by a graph so you can see the amount of your expense against your budget quickly. \n※ Card / Debit Card management function \nEntering a settlement date, you can see the payment amount and outstanding payment at the asset tab. You can arrange the automatic debit by simply connecting your debit card with your account. \n※ Passcode \nYou can check passcode so you can safely manage your account book. \n※ Transfer, direct debit and recurrence function \nTransfer between assets is possible, which makes your asset management more efficient. In addition, you can manage your salary, insurance, term deposit, and loan more easily by setting automatic transfer and recurrence. \n※ Instant statistics \nBased on the data entered, you can instantly see your expense by category and changes between each month. And you can see the change in your assets and income/expense indicated by a graph as well. \n※ Bookmark function \nYou can easily input your frequent expense all at once by bookmarking them. \n※ Backup / Restore\nYou can make and view backup files in Excel file and backup/restore is possible.\nGoogle Drive backup is supported.\n\n※ Other functions\n- Change of starting date\n- Calculator function (Amount &gt; upper right button)\n- Sub Category ON-OFF function</t>
  </si>
  <si>
    <t>[
  {
    "permission": "read your text messages (SMS or MMS)",
    "type": "SMS"
  },
  {
    "permission": "receive text messages (MMS)",
    "type": "SMS"
  },
  {
    "permission": "receive text messages (SMS)",
    "type": "SMS"
  },
  {
    "permission": "receive text messages (WAP)",
    "type": "SMS"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"Google Play license check",
    "type": "Other"
  }
]</t>
  </si>
  <si>
    <t>{
  "sharedData":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"Analytics",
      "type": "App activity"
    },
    {
      "data": "Device or other IDs",
      "optional": false,
      "purpose": "Analytics, Advertising or marketing",
      "type": "Device or other IDs"
    }
  ],
  "collectedData": [
    {
      "data": "Purchase history",
      "optional": true,
      "purpose": "App functionality",
      "type": "Financial info"
    },
    {
      "data": "Other financial info",
      "optional": true,
      "purpose": "App functionality",
      "type": "Financial info"
    },
    {
      "data": "Crash logs",
      "optional": false,
      "purpose": "Analytics",
      "type": "App info and performance"
    },
    {
      "data": "Diagnostics",
      "optional": false,
      "purpose": "Analytics",
      "type": "App info and performance"
    },
    {
      "data": "Other app performance data",
      "optional": false,
      "purpose": "Analytics",
      "type": "App info and performance"
    },
    {
      "data": "Email address",
      "optional": true,
      "purpose": "App functionality, Account management",
      "type": "Personal info"
    },
    {
      "data": "App interactions",
      "optional": false,
      "purpose": "Analytics",
      "type": "App activity"
    },
    {
      "data": "Installed apps",
      "optional": true,
      "purpose": "App functionality",
      "type": "App activity"
    },
    {
      "data": "Other user-generated content",
      "optional": true,
      "purpose": "App functionality",
      "type": "App activity"
    },
    {
      "data": "SMS or MMS",
      "optional": true,
      "purpose": "App functionality",
      "type": "Messages"
    },
    {
      "data": "Other in-app messages",
      "optional": true,
      "purpose": "App functionality",
      "type": "Messages"
    },
    {
      "data": "Device or other IDs",
      "optional": false,
      "purpose": "App functionality, Analytics, Advertising or marketing, Account management",
      "type": "Device or other IDs"
    },
    {
      "data": "Photos",
      "optional": true,
      "purpose": "App functionality",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"https://realbyteapps.com/policy/privacy.html"
}</t>
  </si>
  <si>
    <t>https://realbyteapps.com/policy/privacy.html</t>
  </si>
  <si>
    <t>com.raha.app.mymoney.pro</t>
  </si>
  <si>
    <t>https://play.google.com/store/apps/details?id=com.raha.app.mymoney.pro&amp;hl=en&amp;gl=us</t>
  </si>
  <si>
    <t>MyMoney Pro - Expense &amp; Budget</t>
  </si>
  <si>
    <t>MyMoney is a personal finance management &amp; budgeting app that helps you track your money use. This powerful spending tracker saves your money as you can see where your money goes. It has daily expense tracker, free budget planner, intuitive analysis and many powerful features－everything is offline, no internet needed. Use it for some days and you will see the differences.\nHow to manage money and track expenses? Just add an expense record when you are spending some. MyMoney will take care of it. MyMoney is your ultimate budget planner that helps you achieve your budget goals. Too much spending on coffee? Set a budget on coffee and surely, you would not cross the budget target. This limits your expenses and helps you control your spending behavior. If you really want to save money and understand your expenses, MyMoney is the perfect app that can help you.\n\n&lt;u&gt;Key features&lt;/u&gt;\n★ Expense Manager \nManage income and expenses by categories (Cars, Foods, Clothing etc.). Create categories as many as you need.\n★ Budget Planner \nPlan monthly budget to boost savings. Try not to cross your budget target.\n★ Effective Analysis \nSee your monthly income and expense analysis with clean charts. Take a look on the expense book to better understand your spending habits.\n★ Simple &amp; Easy \nIts simple and easy to use interface will surely make you love it. Try it for a few days and you will see the differences.\n★ Smart Homescreen Widget \nMyMoney's customizable homescreen widget will help you keep an eye on your balance and add records on the go. \n★ Offline \nFully offline, no internet required to use MyMoney.\n★ Wallet, Cards Separately \nMultiple accounts for managing wallet, cards, savings etc. No limitation on account creation.\n★ Personal \nChoose your currency sign, decimal place etc. Select preferred category &amp; account icons, titles.\n★ Safe &amp; Secured \nKeep your record data safe with backups. Restore them if necessary. Export worksheets to print the records.\n★ Premium \nThis is the pro version of MyMoney which includes additional features:\n    → More icons\n    → Multiple themes\n    → Passcode protection for privacy\n    → Smart input feature in homescreen widget\n    → 3 months, 6 months &amp; yearly view modes\nTry the free version here https://play.google.com/store/apps/details?id=com.raha.app.mymoney.free \n\n&lt;u&gt;Clarification for permissions:&lt;/u&gt;\n-	Storage: Needed only when you create or restore a backup file.\n-	Network Communication (Internet Access): Needed for sending crash reports only.\n-	Run at startup: Needed for managing reminders.</t>
  </si>
  <si>
    <t>[
  {
    "permission": "view network connections",
    "type": "Other"
  },
  {
    "permission": "full network access",
    "type": "Other"
  },
  {
    "permission": "run at startup",
    "type": "Other"
  }
]</t>
  </si>
  <si>
    <t>{
  "sharedData": [],
  "collectedData": [
    {
      "data": "Device or other IDs",
      "optional": false,
      "purpose": "Analytics",
      "type": "Device or other IDs"
    },
    {
      "data": "Crash logs",
      "optional": true,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"https://anantaraha.github.io/mymoney/privacy.html"
}</t>
  </si>
  <si>
    <t>https://anantaraha.github.io/mymoney/privacy.html</t>
  </si>
  <si>
    <t>com.onetwoapps.mh</t>
  </si>
  <si>
    <t>https://play.google.com/store/apps/details?id=com.onetwoapps.mh&amp;hl=en&amp;gl=us</t>
  </si>
  <si>
    <t>My Budget Book</t>
  </si>
  <si>
    <t>My Budget Book helps you manage your money more effectively through easy recording of your income and expenses.\nUsing the individual or recurring transaction features, you’re able to track and forecast your balances. You can also visualize your records with dynamic charts and graphs.\nBudget mode allows you to set limits or goals, over custom periods of time. Buying too much clothing? Set a monthly cap. Spending too much on coffee-to-go? Set a weekly limit. Saving for a dream vacation? Set a savings target for every two weeks. Define limits for credit card accounts or other payment types. You can even toggle “rollover” for your budgets – account for every bit owed or saved!\nHighlights:\n• Offline: no Internet permission, to protect your privacy. (But you can easily share backups to the cloud.*)\n• No advertising or hidden in-app costs (only voluntary donations).\n• Personalize your Material Design layout including configurable dark mode.\n• Comprehensive views, with convenient tabs and a wide variety of sorting options.\n• Easily visualize your data as tables or graphs, understanding your income and expenses in a new way.\n• Manage multiple accounts and make transfers between them.\n• Customize your categories and subcategories to accurately reflect your unique situation.\n• Enable sorting that distinguishes specific categories, payment types, people, or groups.\n• Add photos or receipts to your transactions, to remember transaction details or reduce paper clutter.\n• Use reminders to help you make pending payments on time.\n• Set the beginning of the month based on your regular salary (e.g. the 1st or the 15th).\n• Reconcile your expenses with your bank statement.\n• Create your own templates to make transaction entry even easier.\n• Protect your sensitive data with a password or fingerprint (optional).\n• Import existing data or bank statements using the CSV import (other formats may be made available on request).\n• Export your data as an HTML, Excel, or CSV file, so you may view or print them with your computer.\n• Automatic local backups so you never lose your data. (Create your own any time as well.)\n• 4 widgets bring convenience to your home screen.\nAn integrated and comprehensive manual helps you make the most of the features – if you can’t find it there, support is only an e-mail away.\n*Again, for security reasons, there is no Internet permission. To use the app on multiple devices, or to add automatic backups to your cloud, please read the chapter Synchronization in the integrated manual.\nMy Budget Book is under active development, and improving your experience is a priority. Please feel free to test the app for a month. If it doesn’t fit your needs, just send an e-mail and you will get your money back.\nIf you have any questions or suggestions, please send a message via the integrated Support function.</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</si>
  <si>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"run at startup",
    "type": "Other"
  }
]</t>
  </si>
  <si>
    <t>{
  "sharedData": [],
  "collectedData": [],
  "securityPractices": [],
  "privacyPolicyUrl": "https://sites.google.com/view/my-budget-book-privacypolicy"
}</t>
  </si>
  <si>
    <t>https://sites.google.com/view/my-budget-book-privacypolicy</t>
  </si>
  <si>
    <t>de.goerke.tobias.tiles.crypto</t>
  </si>
  <si>
    <t>https://play.google.com/store/apps/details?id=de.goerke.tobias.tiles.crypto&amp;hl=en&amp;gl=us</t>
  </si>
  <si>
    <t>CryptoTiles - Prices &amp; Charts</t>
  </si>
  <si>
    <t>CryptoTiles provides Tiles that let you view charts and prices of all the cryptocurrencies you are interested in directly on your Wear OS watch.\nTiles are quick to open and not as heavyweight as applications, allowing you to check your favorite cryptocurrencies in a matter of seconds.\nThe app features two tiles:\nThe chart tile displaying candlestick- or linecharts. You may toggle your tickers by tapping the display center. Change the displayed time frame by tapping the tile's left side.\nThe overview tile features a summary of all your coins. If you have input the amount of tokens you own the total sum of your assets will as well be shown here. Tap the screen to cycle through all your assets.\nIn addition to tiles, the app features so-called complications, which enable you to show a selected asset and/or your total assets' value directly on your watchface.\nChoose freely which tickers you'd like to display by adding them in the app's menu. Additionally, you may add the amount of coins you own to have the total worth of your coins shown. You may as well configure which currency your assets are going to be converted to and how your charts are displayed (i.e. line or candlechart, scales etc.)\nThe app uses the CoinGecko API and thus allows you to add all assets listed there. Please refer to https://coingecko.com/ when looking for ticker names usable for input.\nI'll gladly take any feedback, bug reports and feature requests you have. Just send me a mail at tiles@tobias-goerke.de and we'll be in touch.\nAlso check out the StockTiles app for managing your favorite stock assets.</t>
  </si>
  <si>
    <t>{
  "sharedData": [],
  "collectedData": [],
  "securityPractices": [],
  "privacyPolicyUrl": "http://tobias-goerke.de/privacy/cryptotiles.html"
}</t>
  </si>
  <si>
    <t>http://tobias-goerke.de/privacy/cryptotiles.html</t>
  </si>
  <si>
    <t>com.jegulabs.manga</t>
  </si>
  <si>
    <t>https://play.google.com/store/apps/details?id=com.jegulabs.manga&amp;hl=en&amp;gl=us</t>
  </si>
  <si>
    <t>Mango: Lector de Manga Español</t>
  </si>
  <si>
    <t>Mango is an application to read all types of comics in Spanish.\nAt Mango you can find all kinds of genres of action, adventure, yaoi, yuri, comedy, boys love and many more.\nAll stories are updated based on the source.\n【Characteristics】\n► Daily updates:\nAll stories are updated and are in HD quality, the genres that are updated the most are action, horror, yaoi, yuri, gore, comedy, etc.\nNow you can also read popular Korean and Chinese comics.\n► New releases.\nNew comics and free stories are added daily.\nSave your stories to favorites and keep track of your reading.\nAll Mangas are free, Manhuas and Novels are for premium users.\n► Quick search engine by demographics such as Shōnen, Shōjo, Seinen, Josei etc.\n► Optimized comic reading\nYou can go from horizontal to vertical reading without any problem.\nTip: Most Novels and Manhuas are vertical reading, you can change the reading mode from the settings menu or in the tool icon on the reader.\nMango has arrived!\n► Disclaimer\nMango is an internet image reader provided by comics users and communities, for more information please read our disclaimer:\nhttps://mangomanga.co/disclaimer\nFor more information visit our terms and conditions: https://mangomanga.co/terms</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</si>
  <si>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"read phone status and identity",
    "type": "Device ID &amp; call information"
  },
  {
    "permission": "view network connections",
    "type": "Other"
  },
  {
    "permission": "full network access",
    "type": "Other"
  },
  {
    "permission": "run at startup",
    "type": "Other"
  },
  {
    "permission": "control vibration",
    "type": "Other"
  },
  {
    "permission": "prevent device from sleeping",
    "type": "Other"
  }
]</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</si>
  <si>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"https://mangomanga.co/privacy"
}</t>
  </si>
  <si>
    <t>https://mangomanga.co/privacy</t>
  </si>
  <si>
    <t>com.konylabs.capitalone</t>
  </si>
  <si>
    <t>https://play.google.com/store/apps/details?id=com.konylabs.capitalone&amp;hl=en&amp;gl=us</t>
  </si>
  <si>
    <t>Capital One Mobile</t>
  </si>
  <si>
    <t>What’s on the Capital One Mobile app? All of your accounts, and so much more.\nWhether you’re out in the world or feeling right at home, you can manage your money with ease:\n• View balances and export statements\n• Pay bills and take care of loans\n• Check in on your credit with CreditWise\n• Activate a credit or debit card when you need it\n• Redeem rewards on the go\n• Send and receive money with friends and family using Zelle®\n \nWith the Capital One Mobile app, you can ...\n• Stay informed when you enable alerts and purchase notifications\n• See everything that happens on your card with detailed transactions\n• Instantly lock your credit or debit card from anywhere\n• Get answers from Eno, your Capital One assistant\nDownload the app for better banking with Capital One.\n\nInternet access is needed to use the mobile app. Check with your Internet service provider for details of specific fees and charges. Service outages may occur. Capital One customers are responsible for regularly checking their account statements. Push, email, and SMS alerts and notifications, including purchase notifications, must be enabled to be received. CreditWise monitoring and alerts may not be available if the information you enter at enrollment does not match the information in your file at one or more consumer reporting agencies or you do not have a file at one or more consumer reporting agencies. Features may not be available to all customers. Actual experiences may differ from those depicted. Additional terms and limitations apply. \n© 2023 Capital One, N.A. Member FDIC. Zelle and the Zelle related marks are wholly owned by Early Warning Services, LLC and are used herein under license. To read about the Terms of your download, check out the End User License Agreement.\nhttps://www.capitalone.com/digital/mobile/android-eula/</t>
  </si>
  <si>
    <t>[
  {
    "permission": "read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"read phone status and identity",
    "type": "Device ID &amp; call information"
  },
  {
    "permission": "view network connections",
    "type": "Other"
  },
  {
    "permission": "pair with Bluetooth devices",
    "type": "Other"
  },
  {
    "permission": "change network connectivity",
    "type": "Other"
  },
  {
    "permission": "full network access",
    "type": "Other"
  },
  {
    "permission": "control Near Field Communication",
    "type": "Other"
  },
  {
    "permission": "run at startup",
    "type": "Other"
  },
  {
    "permission": "control vibration",
    "type": "Other"
  },
  {
    "permission": "prevent device from sleeping",
    "type": "Other"
  },
  {
    "permission": "read Google service configuration",
    "type": "Other"
  }
]</t>
  </si>
  <si>
    <t>{
  "sharedData": [
    {
      "data": "Crash logs",
      "optional": false,
      "purpose": "Analytics",
      "type": "App info and performance"
    },
    {
      "data": "Diagnostics",
      "optional": false,
      "purpose": "Analytics",
      "type": "App info and performance"
    },
    {
      "data": "Other app performance data",
      "optional": false,
      "purpose": "Analytics",
      "type": "App info and performance"
    },
    {
      "data": "Name",
      "optional": false,
      "purpose": "Fraud prevention, security, and compliance, Personalization, Account management",
      "type": "Personal info"
    },
    {
      "data": "Email address",
      "optional": false,
      "purpose": "Fraud prevention, security, and compliance, Personalization, Account management",
      "type": "Personal info"
    },
    {
      "data": "User IDs",
      "optional": false,
      "purpose": "Fraud prevention, security, and compliance, Personalization, Account management",
      "type": "Personal info"
    },
    {
      "data": "Address",
      "optional": false,
      "purpose": "Fraud prevention, security, and compliance, Personalization, Account management",
      "type": "Personal info"
    },
    {
      "data": "Phone number",
      "optional": false,
      "purpose": "Fraud prevention, security, and compliance, Personalization, Account management",
      "type": "Personal info"
    },
    {
      "data": "Other info",
      "optional": false,
      "purpose": "Fraud prevention, security, and compliance, Personalization, Account management",
      "type": "Personal info"
    }
  ],
  "collectedData": [
    {
      "data": "Device or other IDs",
      "optional": false,
      "purpose": "Fraud prevention, security, and compliance",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"https://www.capitalone.com/privacy/online-privacy-policy"
}</t>
  </si>
  <si>
    <t>https://www.capitalone.com/privacy/online-privacy-policy</t>
  </si>
  <si>
    <t>de.empfohlen</t>
  </si>
  <si>
    <t>https://play.google.com/store/apps/details?id=de.empfohlen&amp;hl=en&amp;gl=us</t>
  </si>
  <si>
    <t>testerup - earn money</t>
  </si>
  <si>
    <t>Earn money as an online tester? As often and whenever you want?\nJoin Germany's largest platform for paid online jobs and join over 3,000,000 online testers.\nAfter signing up for free, you'll immediately have access to countless app tests, game tests, online surveys, and other product tests.\n- Earn over $800 directly after download, whether on the go or from the comfort of your home, maximum flexibility guaranteed.\n- Choose from the largest assortment in the US area, orders that fit you exactly.\n- You will be regularly invited to the latest product, website, and app tests.\n- Orders with multi goals allow you to achieve higher earnings through continuous testing.\n- Fast and secure payout: Get paid within 24 hours.\n- Upgrade to a premium tester and earn exclusive access to higher-paying assignments.\n- Tested, Verified, Recommended! We value authenticity and trustworthiness. Not for nothing we are recommended by Verbraucherschutz.de. In addition, testerup is certified with the TÜV - eKomi rating of 4.3/5.</t>
  </si>
  <si>
    <t>[
  {
    "permission": "take pictures and videos",
    "type": "Camera"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t>
  </si>
  <si>
    <t>{
  "sharedData": [
    {
      "data": "Device or other IDs",
      "optional": false,
      "purpose": "Developer communications, Advertising or marketing",
      "type": "Device or other IDs"
    },
    {
      "data": "App interactions",
      "optional": false,
      "purpose": "Analytics",
      "type": "App activity"
    },
    {
      "data": "Emails",
      "optional": false,
      "purpose": "App functionality, Developer communications, Account management",
      "type": "Messages"
    },
    {
      "data": "Email address",
      "optional": false,
      "purpose": "Advertising or marketing",
      "type": "Personal info"
    }
  ],
  "collectedData": [
    {
      "data": "Crash logs",
      "optional": false,
      "purpose": "Analytics",
      "type": "App info and performance"
    },
    {
      "data": "Diagnostics",
      "optional": false,
      "purpose": "Analytics",
      "type": "App info and performance"
    },
    {
      "data": "Device or other IDs",
      "optional": false,
      "purpose": "Developer communications, Advertising or marketing",
      "type": "Device or other IDs"
    },
    {
      "data": "Photos",
      "optional": true,
      "purpose": "App functionality",
      "type": "Photos and videos"
    },
    {
      "data": "App interactions",
      "optional": false,
      "purpose": "App functionality, Analytics",
      "type": "App activity"
    },
    {
      "data": "Emails",
      "optional": true,
      "purpose": "App functionality, Developer communications, Account management",
      "type": "Messages"
    },
    {
      "data": "User payment info",
      "optional": true,
      "purpose": "Account management",
      "type": "Financial info"
    },
    {
      "data": "Name",
      "optional": true,
      "purpose": "Account management",
      "type": "Personal info"
    },
    {
      "data": "Email address",
      "optional": false,
      "purpose": "App functionality, Account management",
      "type": "Personal info"
    },
    {
      "data": "User IDs",
      "optional": false,
      "purpose": "App functionality, Account management",
      "type": "Personal info"
    },
    {
      "data": "Address",
      "optional": true,
      "purpose": "Account management",
      "type": "Personal info"
    },
    {
      "data": "Phone number",
      "optional": true,
      "purpose":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"https://www.empfohlen.de/datenschutz/"
}</t>
  </si>
  <si>
    <t>https://www.empfohlen.de/datenschutz/</t>
  </si>
  <si>
    <t>com.venmo</t>
  </si>
  <si>
    <t>https://play.google.com/store/apps/details?id=com.venmo&amp;hl=en&amp;gl=us</t>
  </si>
  <si>
    <t>Venmo</t>
  </si>
  <si>
    <t>Venmo is the fast, safe, social way to pay and get paid. Join over 83 million people who use the Venmo app today. \nSEND AND RECEIVE MONEY  \nPay and get paid for anything from your share of rent to a gift. Add a note to each payment to share and connect with friends. \nSPLIT A REQUEST AMONG MULTIPLE VENMO FRIENDS\nYou can now send a payment request to multiple Venmo friends at once and customize the amount each person owes.\nSHOP WITH THE VENMO DEBIT CARD\nGet a debit card that gets YOU. Earn automatic cashback when you spend with Venmo Debit Card at some of your favorite merchants.¹ No monthly fee, no minimum balance.² \n \nGET REWARDED WITH THE VENMO CREDIT CARD  \nAutomatically earn 3% cash back on your eligible top spend category, 2% on the next, and 1% on the rest.³  \nBUY CRYPTO WITH AS LITTLE AS $1\nBuy, hold, and sell cryptocurrency right on the Venmo app. New to crypto? Learn more with in-app resources. Crypto is volatile, so it can rise and fall in value quickly. Be sure to take it at a pace you're comfortable with.⁴ \nDO BUSINESS ON VENMO \nCreate a business profile for your side gig, small business, or anything in between—all under your same Venmo account.  \nPAY IN STORES  \nUse your Venmo QR code to pay touch-free at stores like CVS. Just scan, pay, and go. \nPAY IN APPS &amp; ONLINE \nCheck out with Venmo on some of your favorite apps, like Uber Eats, StockX, Grubhub, and Zola.  \nMANAGE YOUR MONEY  \nGet your Venmo money in the bank within minutes using Instant Transfer⁵. Want your paycheck up to two days early⁶ ? Try Direct Deposit on Venmo. \n  \n¹DOSH offer terms apply.  Check app for availability.  \n²The Venmo Mastercard is issued by The Bancorp Bank, N.A., pursuant to license by Mastercard International Incorporated. Mastercard is a registered trademark, and the circles design is a trademark of Mastercard International Incorporated.  \n³See Rewards Program Terms. For more information on the Venmo Credit Card go here: https://venmo.com/about/creditcard . The Venmo Visa Credit Card is issued by Synchrony Bank pursuant to a license from Visa USA Inc. VISA is a registered trademark of Visa International Service Association and used under license.  \n⁴Terms apply and available here: https://venmo.com/legal/crypto-terms . Only available in the US and limited in certain states. Buying and selling cryptocurrency is subject to a number of risk and may result in significant losses. Venmo does not make any recommendation regarding buying or selling cryptocurrency. Consider seeking advice from your financial or tax adviser. \n⁵Transfer speed depends on your bank and could take up to 30 minutes. Transfers are reviewed, which may result in delays or funds being frozen or removed from your Venmo account.  \n⁶ Subject to bank/employer practices. Terms apply and available here: https://help.venmo.com/hc/en-us/articles/360037185594</t>
  </si>
  <si>
    <t>[
  {
    "permission": "find accounts on the device",
    "type": "Identity"
  },
  {
    "permission": "find accounts on the device",
    "type": "Contacts"
  },
  {
    "permission": "read your contacts",
    "type": "Contacts"
  },
  {
    "permission": "approximate location (network-based)",
    "type": "Location"
  },
  {
    "permission": "precise location (GPS and network-based)",
    "type": "Location"
  },
  {
    "permission": "directly call phone numbers",
    "type": "Phone"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"access Bluetooth settings",
    "type": "Other"
  },
  {
    "permission": "change network connectivity",
    "type": "Other"
  },
  {
    "permission": "full network access",
    "type": "Other"
  },
  {
    "permission": "control Near Field Communication",
    "type": "Other"
  },
  {
    "permission": "run at startup",
    "type": "Other"
  },
  {
    "permission": "reorder running apps",
    "type": "Other"
  },
  {
    "permission": "control vibration",
    "type": "Other"
  },
  {
    "permission": "prevent device from sleeping",
    "type": "Other"
  },
  {
    "permission": "read Google service configuration",
    "type": "Other"
  }
]</t>
  </si>
  <si>
    <t>{
  "sharedData": [],
  "collectedData": [
    {
      "data": "Other user-generated content",
      "optional": false,
      "purpose": "App functionality, Personalization",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"https://venmo.com/info/privacy-policy"
}</t>
  </si>
  <si>
    <t>https://venmo.com/info/privacy-policy</t>
  </si>
  <si>
    <t>com.squareup.cash</t>
  </si>
  <si>
    <t>https://play.google.com/store/apps/details?id=com.squareup.cash&amp;hl=en&amp;gl=us</t>
  </si>
  <si>
    <t>Cash App</t>
  </si>
  <si>
    <t>Cash App is the easy way to send, spend, save, and invest* your money. Download Cash App and create an account in minutes.\nSEND AND RECEIVE MONEY INSTANTLY AT NO COST\nWith Cash App, you can send, request, and receive money from friends and family. It’s easy to pay friends or split rent with roommates.\nGET INSTANT DISCOUNTS\nCash App Card is the only free* debit card with exclusive discounts on everyday spending. Pay with your card to save instantly at places you already shop, in person and online. Find offers right in the app—no points, no waiting.\nFILE YOUR TAXES FOR FREE\nCash App Taxes makes filing your federal and state returns easy and 100% free—no hidden fees, no matter your tax situation. File with confidence knowing you get free audit defense and a max refund guarantee. Get your taxes done in minutes from a phone or computer at cash.app/taxes. Deposit your refund into Cash App, and you can get it up to 5 days early. 5 day refund estimate is based on filing data from tax year 2022. Refund windows are subject to change for 2023. We do not guarantee when you will receive your refund. Timing estimates are dependent on the timing of your submission of a complete return and when the IRS submits your refund.\nRECEIVE YOUR PAYCHECK UP TO 2 DAYS EARLY\nDeposit paychecks, tax refunds, unemployment benefits, stimulus checks, and more into your Cash balance using your account and routing numbers. Deposits arrive up to 2 days faster compared to most banks, plus you can pay bills with your account info. If you deposit $300 or more in paychecks in a month, you’re eligible to get up to $50 in free overdraft coverage. \nBUY, SELL, SEND, AND RECEIVE BITCOIN\nCash App makes it easy to buy, sell, send, gift, and receive bitcoin (BTC). Start with as little as $1, set up recurring buys, get paid in bitcoin, withdraw to different wallets, or send bitcoin to friends and family with compatible wallets—even if they don’t have Cash App. Pay with bitcoin faster for free using the Lightning Network. Bitcoin services are provided by Block, Inc. (formerly known as Square, Inc.), not Cash App Investing LLC. Purchasing bitcoin involves risk; you may lose money.\nBUY &amp; SELL STOCKS COMMISSION-FREE\nStart investing and buying stocks with as little as $1.** Track stocks, your investments, and follow companies to keep up with their performance.*** Regulatory and external transfer fees may apply, see the House Rules.\nGET A FREE* CUSTOM VISA DEBIT CARD\nDesign your own Cash App Card and get it by mail. It’s a customizable, no-hidden-fee, secure Visa debit card that works everywhere Visa is accepted. You’ll also get a virtual card to instantly make purchases. Prepaid debit cards issued by Sutton Bank. ATM withdrawal fees may apply.\nSTART SAVING FOR GOALS\nSet goals and save for them automatically, when you want, or with your spare change with Round Ups. Save for a specific goal, or stash cash for a rainy day. It’s easy to start saving—no minimum balance, fees, or need for a separate account.\nCASH APP FOR EVERYONE 13 AND UP\nNow everyone 13 and up can send money to friends, get a Cash App Card, invest, and start saving with an account sponsored by a parent or trusted adult.\n*Cash App is a financial services platform, not a bank. Banking services provided by Cash App’s bank partner(s). Prepaid debit cards issued by Sutton Bank. Free cards come in black or white.\n**Fractional shares are not transferable. For additional conditions and limitations, see the Cash App Investing Customer Agreement.\n***Brokerage Services are provided by Cash App Investing LLC, member FINRA/SIPC, subsidiary of Block, Inc. Investing involves risk; you may lose money. This is not a recommendation for you to transact in securities. Company names and logos are shown for illustrative purposes only and are not endorsements.\nContact Cash App Support by phone at (800) 969-1940 or mail at:\nBlock, Inc.\n1955 Broadway, Suite 600\nOakland, CA 94612</t>
  </si>
  <si>
    <t>[
  {
    "permission": "find accounts on the device",
    "type": "Identity"
  },
  {
    "permission": "find accounts on the device",
    "type": "Contacts"
  },
  {
    "permission": "read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"access Bluetooth settings",
    "type": "Other"
  },
  {
    "permission": "change network connectivity",
    "type": "Other"
  },
  {
    "permission": "full network access",
    "type": "Other"
  },
  {
    "permission": "control Near Field Communication",
    "type": "Other"
  },
  {
    "permission": "run at startup",
    "type": "Other"
  },
  {
    "permission": "control vibration",
    "type": "Other"
  },
  {
    "permission": "prevent device from sleeping",
    "type": "Other"
  }
]</t>
  </si>
  <si>
    <t>{
  "sharedData": [],
  "collectedData": [
    {
      "data": "Photos",
      "optional": false,
      "purpose": "App functionality, Fraud prevention, security, and compliance",
      "type": "Photos and videos"
    },
    {
      "data": "Approximate location",
      "optional": false,
      "purpose": "App functionality, Fraud prevention, security, and compliance, Personalization",
      "type": "Location"
    },
    {
      "data": "User payment info",
      "optional": false,
      "purpose": "App functionality, Fraud prevention, security, and compliance, Account management",
      "type": "Financial info"
    },
    {
      "data": "Purchase history",
      "optional": false,
      "purpose": "Fraud prevention, security, and compliance, Personalization",
      "type": "Financial info"
    },
    {
      "data": "Credit score",
      "optional": false,
      "purpose": "Fraud prevention, security, and compliance",
      "type": "Financial info"
    },
    {
      "data": "Other financial info",
      "optional": false,
      "purpose": "App functionality, Fraud prevention, security, and compliance, Personalization",
      "type": "Financial info"
    },
    {
      "data": "Device or other IDs",
      "optional": false,
      "purpose": "Analytics, Fraud prevention, security, and compliance",
      "type": "Device or other IDs"
    },
    {
      "data": "Other in-app messages",
      "optional": false,
      "purpose": "App functionality, Developer communications",
      "type": "Messages"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"Analytics, Fraud prevention, security, and compliance",
      "type": "App activity"
    },
    {
      "data": "In-app search history",
      "optional": false,
      "purpose": "Fraud prevention, security, and compliance, Personalization",
      "type": "App activity"
    },
    {
      "data": "Other user-generated content",
      "optional": false,
      "purpose": "App functionality, Personalization",
      "type": "App activity"
    },
    {
      "data": "Other actions",
      "optional": false,
      "purpose": "App functionality",
      "type": "App activity"
    },
    {
      "data": "Contacts",
      "optional": true,
      "purpose": "App functionality, Fraud prevention, security, and compliance, Personalization",
      "type": "Contacts"
    },
    {
      "data": "Name",
      "optional": false,
      "purpose": "App functionality, Developer communications, Fraud prevention, security, and compliance, Account management",
      "type": "Personal info"
    },
    {
      "data": "Email address",
      "optional": false,
      "purpose": "App functionality, Developer communications, Fraud prevention, security, and compliance, Account management",
      "type": "Personal info"
    },
    {
      "data": "User IDs",
      "optional": false,
      "purpose": "App functionality, Fraud prevention, security, and compliance, Account management",
      "type": "Personal info"
    },
    {
      "data": "Address",
      "optional": false,
      "purpose": "App functionality, Developer communications, Fraud prevention, security, and compliance, Personalization, Account management",
      "type": "Personal info"
    },
    {
      "data": "Phone number",
      "optional": false,
      "purpose": "App functionality, Developer communications, Fraud prevention, security, and compliance, Account management",
      "type": "Personal info"
    },
    {
      "data": "Other info",
      "optional": false,
      "purpose": "App functionality, Fraud prevention, security, and compliance,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"https://cash.app/legal/us/en-us/privacy"
}</t>
  </si>
  <si>
    <t>https://cash.app/legal/us/en-us/privacy</t>
  </si>
  <si>
    <t>com.wallet.crypto.trustapp</t>
  </si>
  <si>
    <t>https://play.google.com/store/apps/details?id=com.wallet.crypto.trustapp&amp;hl=en&amp;gl=us</t>
  </si>
  <si>
    <t>Trust: Crypto &amp; Bitcoin Wallet</t>
  </si>
  <si>
    <t>Trust Wallet is a multi-chain self-custody cryptocurrency wallet and secure gateway to thousands of Web3 decentralized applications (dApps).\nTrust Wallet is already “trusted” and used by 122 million people, and is the easiest way to store, send and receive digital assets, manage your NFT collection, explore DeFi, GameFi, and the metaverse. \nAs a secure self-custody crypto wallet, Trust Wallet allows you to take complete control of your crypto assets. That means no one can freeze your funds, halt your withdrawals, or take your funds without your permission.\nTrust Wallet supports 10+ million digital assets, non-fungible tokens (NFTs), 100+ blockchains, and allows you to connect safely to thousands of Web3 dApps.\nSo what can you do with dApps?\nSwap coins and tokens across different blockchains, explore and manage your favorite NFT collections, earn rewards on your crypto, play popular Web3 games, access the metaverse, and everything in between. \nWith the Trust Wallet Mobile App, you get:\nA SECURE SELF-CUSTODY CRYPTO WALLET\nInstantly turn your mobile device into a powerful self-custody Web3 wallet and gateway to thousands of dApps. Trust Wallet also supports WalletConnect v2.\nWith a self-custody wallet like Trust Wallet, you’re always in complete control of your digital assets. Use the app as your bitcoin wallet, NFT wallet, or crypto wallet for millions of assets.\nINDUSTRY-LEADING SECURITY\nSecure login and built-in security features that prevent unauthorized access to your assets.\nYour private keys are safely stored on your device and are strongly encrypted with an AES algorithm. Also, we do not collect any contact information or personal details.\nMULTI-CHAIN FUNCTIONALITY &amp; THE LARGEST TOKEN SUPPORT\nTrust Wallet supports 100+ blockchains, and 10+ million assets including Bitcoin (BTC), Ethereum (ETH), Solana (SOL), (XRP) XRP, Cardano (ADA), Bitcoin Cash (BCH), BNB (BNB), Polygon (MATIC), Avalanche (AVAX), zkEVM, zkSync Era, and more. \nManage NFTs from different blockchains easily in one place\nTHE MOST EASY-TO-USE CRYPTO WALLET\nHelpful integrations like Coinbase Pay and Binance Pay to deposit crypto seamlessly from your exchange account in just a few clicks.\nLeverage our integrated tax feature, which is an optional tool for those who want to report their taxes without the usual complexity of manually adding transactions and wallets.\nTake advantage of our dApp browser and “plug and play” network auto-detect feature, which makes connecting to dApps across different blockchains quick and easy.\nADVANCED FEATURES FOR CRYPTO TECHIES\nDive into more advanced features (if you consider yourself a crypto techie) like adding custom tokens and adjusting your node settings.\nUse “watch addresses” to monitor all your crypto wallets in one place.\nA WALLET USED BY 122 MILLION PEOPLE\nTrust Wallet is used by over 122 million people worldwide and supports multiple languages.\nSecurely store, send and receive crypto from family and friends, or your exchange account.\nReady to turn your mobile device into your go-to Bitcoin Wallet, NFT Wallet, and crypto wallet for thousands of other digital assets?\nIf you’re already a Trust Wallet Browser Extension user, you can quickly import your wallet to move between mobile and desktop seamlessly — and if you’re new to Trust Wallet, we’ll help you get started quickly and securely.\nJoin 122 million people who already trust our Wallet  — get Trust Wallet today!\nTrust Wallet is built with, and for our community. Have an idea, want to share feedback, or need support? Reach out to us here: support@trustwallet.com and follow us on Twitter: @TrustWallet</t>
  </si>
  <si>
    <t>{
  "sharedData": [
    {
      "data": "Other audio files",
      "optional": false,
      "purpose": "App functionality",
      "type": "Audio"
    },
    {
      "data": "Photos",
      "optional": false,
      "purpose": "App functionality",
      "type": "Photos and videos"
    },
    {
      "data": "Videos",
      "optional": false,
      "purpose": "App functionality",
      "type": "Photos and videos"
    }
  ],
  "collectedData": [
    {
      "data": "App interactions",
      "optional": true,
      "purpose": "Analytics",
      "type": "App activity"
    },
    {
      "data": "Device or other IDs",
      "optional": false,
      "purpose": "App functionality",
      "type": "Device or other IDs"
    },
    {
      "data": "Crash logs",
      "optional": false,
      "purpose": "App functionality",
      "type": "App info and performance"
    },
    {
      "data": "User IDs",
      "optional": false,
      "purpose": "App functionality, Analytics",
      "type": "Personal info"
    }
  ],
  "securityPractices": [
    {
      "practice": "Data is encrypted in transit",
      "description": "Your data is transferred over a secure connection"
    },
    {
      "practice": "Data can’t be deleted",
      "description": "The developer doesn’t provide a way for you to request that your data be deleted"
    }
  ],
  "privacyPolicyUrl": "https://trustwallet.com/privacy-policy/"
}</t>
  </si>
  <si>
    <t>https://trustwallet.com/privacy-policy/</t>
  </si>
  <si>
    <t>com.propel.ebenefits</t>
  </si>
  <si>
    <t>https://play.google.com/store/apps/details?id=com.propel.ebenefits&amp;hl=en&amp;gl=us</t>
  </si>
  <si>
    <t>Providers EBT by Propel</t>
  </si>
  <si>
    <t>Providers is the #1 rated EBT app for checking your food stamp balance. Plus, see all your spending in one app with Providers Card, our free mobile banking account.\nJoin the 5+ million people who trust Providers (formerly Fresh EBT) for a better way to manage their EBT, WIC, Social Security/SSI, other benefits, and debit.\nYou'll keep your family’s finances on track, get exclusive deals, find jobs, and save more money with Providers, the all-in-one money app.\nTRACK ALL YOUR SPENDING IN ONE PLACE\nProviders makes it easy to manage your benefits and debit in one secure app:\n• EBT\n• WIC\n• Child Tax Credit\n• Paychecks\n• Social Security (SSI)\n• Cash benefits (TANF)\n• Tax refunds\n• Savings\nINSTANTLY SEE YOUR EBT BALANCE\nSkip the call. Check your EBT and WIC balances and spending history instantly on your phone. You’ll save time and always know how much you have to spend.\nSUPPORTED IN 52 STATES AND TERRITORIES\nProviders (formerly Fresh EBT) supports EBT card programs in most states and territories, including SNAP, WIC, and Summer EBT. Check your EBT balance for Quest, ebtEDGE, ConnectEBT, California CalFresh, Texas Lone Star, Your Texas Benefits, Florida &amp; Pennsylvania ACCESS cards, Illinois Link, Oregon Trail, and more. Coverage also includes DC, PR, USVI, and Guam.\nFIND STORES THAT ACCEPT EBT AND WIC\nUse our map to find the nearest grocery stores, farmers’ markets, and places that accept EBT (also called food stamps or SNAP) and WIC. Also find food pantries to get free food.\nSTAY ON TOP OF YOUR BENEFITS\nGet regular updates on any important changes to your food stamps (SNAP), P-EBT, Disability, and other benefits in all states.\nBANK EASY WITH PROVIDERS CARD\nProviders Card is a free mobile banking account that’s exclusively available to EBT cardholders.\nYour Providers Card account comes with a Mastercard® debit card for everyday spending and a virtual card that’s extra secure for online shopping and bills.\nENJOY EARLIER PAYDAYS\nYour paychecks arrive up to 2 days early if you set up direct deposit on your Providers Card mobile banking account.\n\nGET YOUR BENEFITS UP TO 5 DAYS EARLY\nYou can get Social Security or Disability benefits up to 5 days early if you set up direct deposit with Providers Card. That’s faster than other traditional banks. Plus, our Deposit Prediction tool tells you exactly when your SSI/SSDI deposit will hit.\nSTRESS LESS ABOUT FEES\nProviders Card mobile banking has no monthly or annual fees. No overdraft fees. No account open, close, or inactivity fees. No additional transaction, maintenance, service, or any other hidden fees. There are also no fees if you take out cash at one of our 30,000+ free ATMs.\nSTAY SAFE AND SECURE\nYour money and personal information is protected by best-in-class encryption and security features. Your Providers Card debit funds are FDIC-insured up to $250,000. Instant transaction notifications and 1-tap card locking keep you in control of your family’s budget.\nFILE YOUR TAXES FOR FREE\nProviders Card comes with a free tax filing tool called Providers Tax. It’s easy and secure to file your taxes from your phone. Maximum refund, guaranteed. Both federal and state returns are 100% free.\nSAVE MONEY AND EARN EXTRA CASH\nGet exclusive deals for EBT cardholders, weekly discounts, and local coupons to help you save money on your groceries, bills, and more. If you need extra cash, use our job board to find a new job or part-time gig.\n–––––\nProviders (formerly FRESH EBT) is not affiliated with the government. We access your EBT account information with your permission via state EBT systems. We compile information about government benefits from public websites.\nProviders Card and its banking services are issued and facilitated by Sutton Bank, Member FDIC, pursuant to a license by Mastercard. Providers Card is separate from your EBT card and may be used everywhere Mastercard® debit cards are accepted.</t>
  </si>
  <si>
    <t>[
  {
    "permission": "find accounts on the device",
    "type": "Identity"
  },
  {
    "permission": "find accounts on the device",
    "type": "Contacts"
  },
  {
    "permission": "approximate location (network-based)",
    "type": "Location"
  },
  {
    "permission": "precise location (GPS and network-based)",
    "type": "Location"
  },
  {
    "permission": "read the contents of your USB storage",
    "type": "Photos/Media/Files"
  },
  {
    "permission": "read the contents of your USB storage",
    "type": "Storage"
  },
  {
    "permission": "view Wi-Fi connections",
    "type": "Wi-Fi connection information"
  },
  {
    "permission": "view network connections",
    "type": "Other"
  },
  {
    "permission": "full network access",
    "type": "Other"
  },
  {
    "permission": "use accounts on the device",
    "type": "Other"
  },
  {
    "permission": "control vibration",
    "type": "Other"
  },
  {
    "permission": "prevent device from sleeping",
    "type": "Other"
  }
]</t>
  </si>
  <si>
    <t>{
  "sharedData": [
    {
      "data": "App interactions",
      "optional": false,
      "purpose": "Advertising or marketing",
      "type": "App activity"
    }
  ],
  "collectedData": [
    {
      "data": "Purchase history",
      "optional": true,
      "purpose": "App functionality, Analytics, Developer communications, Fraud prevention, security, and compliance, Personalization",
      "type": "Financial info"
    },
    {
      "data": "Other financial info",
      "optional": true,
      "purpose": "App functionality, Analytics, Developer communications, Advertising or marketing, Personalization, Account management",
      "type": "Financial info"
    },
    {
      "data": "Approximate location",
      "optional": true,
      "purpose": "App functionality, Analytics, Developer communications, Advertising or marketing, Fraud prevention, security, and compliance, Personalization",
      "type": "Location"
    },
    {
      "data": "Precise location",
      "optional": true,
      "purpose": "App functionality, Developer communications, Advertising or marketing, Fraud prevention, security, and compliance, Personalization",
      "type": "Location"
    },
    {
      "data": "Device or other IDs",
      "optional": false,
      "purpose": "App functionality, Analytics, Developer communications, Advertising or marketing, Fraud prevention, security, and compliance, Personalization, Account management",
      "type": "Device or other IDs"
    },
    {
      "data": "App interactions",
      "optional": false,
      "purpose": "App functionality, Analytics, Developer communications, Advertising or marketing, Fraud prevention, security, and compliance, Personalization, Account management",
      "type": "App activity"
    },
    {
      "data": "In-app search history",
      "optional": false,
      "purpose": "App functionality, Analytics",
      "type": "App activity"
    },
    {
      "data": "Other user-generated content",
      "optional": false,
      "purpose": "App functionality, Analytics, Personalization, Account management",
      "type": "App activity"
    },
    {
      "data": "Other actions",
      "optional": false,
      "purpose": "Analytics",
      "type": "App activity"
    },
    {
      "data": "Name",
      "optional": true,
      "purpose": "App functionality, Fraud prevention, security, and compliance, Account management",
      "type": "Personal info"
    },
    {
      "data": "Email address",
      "optional": false,
      "purpose": "App functionality, Analytics, Developer communications, Advertising or marketing, Fraud prevention, security, and compliance, Personalization, Account management",
      "type": "Personal info"
    },
    {
      "data": "User IDs",
      "optional": false,
      "purpose": "App functionality, Analytics, Developer communications, Advertising or marketing, Fraud prevention, security, and compliance, Personalization, Account management",
      "type": "Personal info"
    },
    {
      "data": "Address",
      "optional": true,
      "purpose": "App functionality, Analytics, Fraud prevention, security, and compliance",
      "type": "Personal info"
    },
    {
      "data": "Phone number",
      "optional": true,
      "purpose": "App functionality, Analytics, Developer communications, Fraud prevention, security, and compliance, Account management",
      "type": "Personal info"
    },
    {
      "data": "Other info",
      "optional": false,
      "purpose": "App functionality, Analytics, Developer communications, Advertising or marketing, Fraud prevention, security, and compliance, Personalization, Account management",
      "type": "Personal info"
    },
    {
      "data": "Crash logs",
      "optional": true,
      "purpose": "Analytics",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"https://www.joinproviders.com/providers/en/privacy-policy/"
}</t>
  </si>
  <si>
    <t>https://www.joinproviders.com/providers/en/privacy-policy/</t>
  </si>
  <si>
    <t>finance.empower</t>
  </si>
  <si>
    <t>https://play.google.com/store/apps/details?id=finance.empower&amp;hl=en&amp;gl=us</t>
  </si>
  <si>
    <t>Empower: Advance &amp; Credit</t>
  </si>
  <si>
    <t>Need extra cash to make it to your next paycheck? Empower’s got your back. Get an Advance of up to $250 instantly.* Say goodbye to overdraft fees and stressing about money. No credit score or security deposit to qualify.\nGET AN INSTANT ADVANCE OF $10 TO $250\nTight on cash and tired of asking friends to cover you? Empower will float you anywhere from $10 to $250 when you need it most. Instant delivery available. No interest, no late fees, no credit checks. Just pay us back when you get your next paycheck.\nAn Advance is NOT a personal loan:\n— No mandatory minimum or maximum repayment timeframe\n— No interest (0% APR)\n— Example: If you accept a $50 instant Advance to your external account for a $3 instant delivery fee, then your total repayment amount will be $53.\nBUILD BETTER CREDIT HISTORY WITH THRIVE^\nCredit score holding you back? Empower Thrive is the chance you’ve been waiting for. A flexible line of credit that helps you build the credit history you need to reach those big financial goals. All credit scores welcome and no money down.\n— Start with a $200, $250, or $400 credit limit\n— Repay it your way\n— Enjoy limit increases up to $1,000 over time**\n— Build good credit history\nSTART SAVING FOR THE FUTURE WITH AUTOMATIC SAVINGS\nMake investing in your future easier than ever with AutoSave. After you set your savings goal, Empower will monitor your income and spending habits to know when and how much you can afford to save. All you have to do is sit back and watch your savings grow.\nKEEP TABS ON YOUR CREDIT SCORE\nWatch your hard work pay off. We’ll give you monthly score updates and helpful tips to improve your score. Credit scores are complicated enough. We’ll help you understand it.\nGET FAST SERVICE\nWe’ve got our A team on standby to handle your questions over the phone or live chat Monday-Friday from 6 AM – 6 PM PT. (We’ve got email too if that’s more your jam.)\n–\nEmpower is a financial technology company, not a bank. Banking services provided by nbkc bank, Member FDIC.\nEmpower offers a 14-day trial for first-time customers only. Once the trial concludes, Empower charges an auto-recurring $8/month subscription fee. If you do not wish to pay the subscription fee, you must cancel your subscription before the end of your trial. If you are a returning customer, you will be charged the $8 fee immediately upon resubscribing. Cancel any time by visiting “Billing” in the mobile app or contacting help@empower.me.\nBy downloading/using the app you agree to our Privacy Policy (https://empower.me/privacy).\n* Not everyone will qualify for an Advance. Offer amounts range from $10 - $250. As of 3/31/2024, the average offer amount is $145. Instant delivery is optional, and fees may apply. See Empower’s Terms for instant delivery fee amounts.\n^ Empower Thrive provided by FinWise Bank, Member FDIC. Subject to credit approval. Initial credit limit amounts range from $200 to $400. We report your payments to the credit bureaus. Failure to make on-time payments may result in negative reporting. Instant delivery is optional, and fees may apply. \n**To be eligible for a credit limit increase, you must successfully pay at least your minimum payment by the due date.</t>
  </si>
  <si>
    <t>[
  {
    "permission": "read your contacts",
    "type": "Contacts"
  },
  {
    "permission": "approximate location (network-based)",
    "type": "Location"
  },
  {
    "permission": "precise location (GPS and network-based)",
    "type": "Location"
  },
  {
    "permission": "read phone status and identity",
    "type": "Phone"
  },
  {
    "permission": "take pictures and videos",
    "type": "Camera"
  },
  {
    "permission": "view Wi-Fi connections",
    "type": "Wi-Fi connection information"
  },
  {
    "permission": "read phone status and identity",
    "type": "Device ID &amp; call information"
  },
  {
    "permission": "view network connections",
    "type": "Other"
  },
  {
    "permission": "change network connectivity",
    "type": "Other"
  },
  {
    "permission": "full network access",
    "type": "Other"
  },
  {
    "permission": "run at startup",
    "type": "Other"
  },
  {
    "permission": "reorder running apps",
    "type": "Other"
  },
  {
    "permission": "prevent device from sleeping",
    "type": "Other"
  },
  {
    "permission": "Google Play license check",
    "type": "Other"
  },
  {
    "permission": "read Google service configuration",
    "type": "Other"
  }
]</t>
  </si>
  <si>
    <t>{
  "sharedData": [
    {
      "data": "Crash logs",
      "optional": false,
      "purpose": "Analytics",
      "type": "App info and performance"
    },
    {
      "data": "Diagnostics",
      "optional": false,
      "purpose": "Analytics",
      "type": "App info and performance"
    },
    {
      "data": "Other app performance data",
      "optional": false,
      "purpose": "Analytics",
      "type": "App info and performance"
    },
    {
      "data": "Name",
      "optional": false,
      "purpose": "App functionality, Fraud prevention, security, and compliance",
      "type": "Personal info"
    },
    {
      "data": "Email address",
      "optional": false,
      "purpose": "App functionality, Analytics, Developer communications, Advertising or marketing, Fraud prevention, security, and compliance",
      "type": "Personal info"
    },
    {
      "data": "User IDs",
      "optional": false,
      "purpose": "App functionality, Analytics, Developer communications",
      "type": "Personal info"
    },
    {
      "data": "Address",
      "optional": false,
      "purpose": "App functionality, Fraud prevention, security, and compliance",
      "type": "Personal info"
    },
    {
      "data": "Phone number",
      "optional": false,
      "purpose": "App functionality, Analytics, Developer communications, Advertising or marketing, Fraud prevention, security, and compliance, Account management",
      "type": "Personal info"
    },
    {
      "data": "Other info",
      "optional": false,
      "purpose": "App functionality, Analytics, Fraud prevention, security, and compliance",
      "type": "Personal info"
    },
    {
      "data": "Other in-app messages",
      "optional": false,
      "purpose": "App functionality, Analytics, Developer communications, Fraud prevention, security, and compliance, Account management",
      "type": "Messages"
    },
    {
      "data": "App interactions",
      "optional": false,
      "purpose": "Analytics, Fraud prevention, security, and compliance",
      "type": "App activity"
    },
    {
      "data": "In-app search history",
      "optional": false,
      "purpose": "Analytics",
      "type": "App activity"
    },
    {
      "data": "Installed apps",
      "optional": false,
      "purpose": "Fraud prevention, security, and compliance",
      "type": "App activity"
    },
    {
      "data": "Device or other IDs",
      "optional": false,
      "purpose": "Analytics, Advertising or marketing, Fraud prevention, security, and compliance",
      "type": "Device or other IDs"
    }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"Name",
      "optional": false,
      "purpose": "App functionality, Developer communications, Advertising or marketing, Fraud prevention, security, and compliance, Account management",
      "type": "Personal info"
    },
    {
      "data": "Email address",
      "optional": false,
      "purpose": "App functionality, Analytics, Developer communications, Advertising or marketing, Fraud prevention, security, and compliance, Account management",
      "type": "Personal info"
    },
    {
      "data": "User IDs",
      "optional": false,
      "purpose": "App functionality, Analytics, Developer communications, Fraud prevention, security, and compliance",
      "type": "Personal info"
    },
    {
      "data": "Address",
      "optional": true,
      "purpose": "App functionality, Fraud prevention, security, and compliance",
      "type": "Personal info"
    },
    {
      "data": "Phone number",
      "optional": false,
      "purpose": "App functionality, Analytics, Developer communications, Advertising or marketing, Fraud prevention, security, and compliance, Account management",
      "type": "Personal info"
    },
    {
      "data": "Other info",
      "optional": false,
      "purpose": "App functionality, Analytics, Fraud prevention, security, and compliance",
      "type": "Personal info"
    },
    {
      "data": "Contacts",
      "optional": true,
      "purpose": "App functionality",
      "type": "Contacts"
    },
    {
      "data": "Other in-app messages",
      "optional": true,
      "purpose": "App functionality, Analytics, Developer communications, Fraud prevention, security, and compliance, Account management",
      "type": "Messages"
    },
    {
      "data": "Files and docs",
      "optional": true,
      "purpose": "App functionality, Fraud prevention, security, and compliance, Account management",
      "type": "Files and docs"
    },
    {
      "data": "Photos",
      "optional": true,
      "purpose": "App functionality, Fraud prevention, security, and compliance, Account management",
      "type": "Photos and videos"
    },
    {
      "data": "User payment info",
      "optional": false,
      "purpose": "App functionality, Fraud prevention, security, and compliance",
      "type": "Financial info"
    },
    {
      "data": "Purchase history",
      "optional": false,
      "purpose": "App functionality, Analytics, Developer communications, Advertising or marketing, Fraud prevention, security, and compliance",
      "type": "Financial info"
    },
    {
      "data": "Credit score",
      "optional": true,
      "purpose": "App functionality",
      "type": "Financial info"
    },
    {
      "data": "Other financial info",
      "optional": true,
      "purpose": "App functionality",
      "type": "Financial info"
    },
    {
      "data": "App interactions",
      "optional": false,
      "purpose": "Analytics, Fraud prevention, security, and compliance",
      "type": "App activity"
    },
    {
      "data": "In-app search history",
      "optional": false,
      "purpose": "Analytics",
      "type": "App activity"
    },
    {
      "data": "Installed apps",
      "optional": false,
      "purpose": "Fraud prevention, security, and compliance",
      "type": "App activity"
    },
    {
      "data": "Other user-generated content",
      "optional": true,
      "purpose": "App functionality, Analytics",
      "type": "App activity"
    },
    {
      "data": "Device or other IDs",
      "optional": false,
      "purpose": "Analytics, Advertising or marketing, Fraud prevention, security, and compliance",
      "type": "Device or other IDs"
    },
    {
      "data": "Approximate location",
      "optional": false,
      "purpose": "App functionality, Fraud prevention, security, and compliance",
      "type": "Location"
    },
    {
      "data": "Precise location",
      "optional": false,
      "purpose": "App functionality, Fraud prevention, security, and compliance",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"https://empower.me/privacy"
}</t>
  </si>
  <si>
    <t>https://empower.me/privacy</t>
  </si>
  <si>
    <t>com.ford.credit</t>
  </si>
  <si>
    <t>https://play.google.com/store/apps/details?id=com.ford.credit&amp;hl=en&amp;gl=us</t>
  </si>
  <si>
    <t>Ford Credit</t>
  </si>
  <si>
    <t>Manage your Ford Credit account on the go. \nMaking payments and managing your Ford Credit account should be easy, and with the Ford Credit Mobile App, it is.   \n \nDifferent Payment Options to Suit Your Needs \n- Within the app you can make same-business day payments*, schedule payments out, or set up and manage automatic payments.  \n- For those financing a car or truck, see the remaining payoff amount and receive an immediate payoff quote.*  \n*Availabilities and restrictions may apply. \n \nAccount Management \nAll transaction data and your statements are stored in the app, so you’ll always have the records you need at your fingertips. \nManage Your Settings and Preferences \n- Sign in seamlessly using biometrics. Add, edit, or remove bank account information, profile information, vehicle information without hassle.  \n- You can also adjust settings, like paperless billing preferences, dark mode, and notification preferences.  \nWith the Ford Credit Mobile App, owning and paying for your car is easier than ever before, no matter where you go.</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</si>
  <si>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"change network connectivity",
    "type": "Other"
  },
  {
    "permission": "full network access",
    "type": "Other"
  },
  {
    "permission": "run at startup",
    "type": "Other"
  },
  {
    "permission": "draw over other apps",
    "type": "Other"
  },
  {
    "permission": "prevent device from sleeping",
    "type": "Other"
  }
]</t>
  </si>
  <si>
    <t>{
  "sharedData": [],
  "collectedData": [
    {
      "data": "User payment info",
      "optional": true,
      "purpose": "App functionality, Personalization, Account management",
      "type": "Financial info"
    },
    {
      "data": "App interactions",
      "optional": false,
      "purpose": "Analytics",
      "type": "App activity"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"Analytics",
      "type": "Device or other IDs"
    },
    {
      "data": "User IDs",
      "optional": false,
      "purpose": "App functionality, Account management",
      "type": "Personal info"
    },
    {
      "data": "Address",
      "optional": true,
      "purpose": "App functionality, Account management",
      "type": "Personal info"
    },
    {
      "data": "Phone number",
      "optional": true,
      "purpose": "App functionality,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"https://www.ford.com/finance/privacy/"
}</t>
  </si>
  <si>
    <t>https://www.ford.com/finance/privacy/</t>
  </si>
  <si>
    <t>com.okcupid.okcupid</t>
  </si>
  <si>
    <t>https://play.google.com/store/apps/details?id=com.okcupid.okcupid&amp;hl=en&amp;gl=us</t>
  </si>
  <si>
    <t>OkCupid Dating: Date Singles</t>
  </si>
  <si>
    <t>Get the best online dating app experience and match-up based on who you really are and what you love. OkCupid is all about inclusive online dating for every single person!\nThe dating app that lets you experience real adult dating for those who know what they want!\nWith OkCupid, you can meet singles and new friends online or find serious relationships, chat, flirt, date and make meaningful connections. Find your match, connect, and make a date for tonight!\nThis matchmaking app cares about you. We’ve created an exciting online dating environment for every single person where you can meet singles who share your values. Try it now and start your journey towards better relationships.\nPersonalize your dating profile with your interests, what your dating expectations are, and leave the rest to the matching algorithm!\nGreat dates come from true matches - that’s why the OkCupid online dating app shows off who you are beyond a photo so you can flirt, chat, and connect with people who really get you.\nMeet cute singles, build connections and find love! You deserve it all!\n• Love is inclusive, and so is OkCupid. Create a free dating profile that highlights what makes you special and unique.\n• Find your soulmate from over 60 different gender identities and sexual orientations: Gay, Lesbian, Bisexual, pansexual, queer and more. \n• She/her, he/him, they/them - highlight your gender pronouns and meet locals near you!\n• On OkCupid you can find everything you are looking for - Asian dating, Afroromance, gay love, Latino, straight, or anything in between - love and connections that transcend borders.\n• Go on great dates, flirt, chat and find your match by giving your own unique answers!\n• Round it off with your cutest profile picture and you’re ready to meet new people, find love or go on a great date tonight. \n• Meaningful connections can come in many shapes and sizes - create new friendships, chat with new and interesting people, find a new exciting romance, or connect with a serious relationship!\nOkCupid isn’t just another online app for dates. Our free dating app helps you meet singles, connect, chat flirt, or have a deep conversation through our one-of-a-kind messaging system. Focus on the connections you’re interested in without the ones you’re not. Then, plan to meet up and go on great dates - whether you’re looking for local dating, virtual dating or anything in between!\nTake the stress out of online dating. OkCupid can help you find your match, whether you want casual dating, marriage, or just to find your love story – YOU choose what matters. Match with people with similar interests and receive a personalized match percentage when you answer our unique questions. We’re here to help you find relationships on your terms. \nFlirt, find love, chat, build connections and go on great dates with OkCupid, the best free dating app! Download now!\nMATCH, CONNECT AND MEETUP\n• Meet new people and find relationships with our unique messaging system\n• Local dating features help you meet people nearby\nDATING APP UPGRADE\nOkCupid is a free dating app for everyone, but we offer an optional premium subscription that unlocks exclusive features. Additional premium dating features include:\n• See who likes you without having to like them first\n• Send unlimited likes for more date matches!\n• Set Dealbreakers so you can find just who you're looking for and match on what matters\nMeet singles and find great connections – download OkCupid and enjoy the best online dating app today!</t>
  </si>
  <si>
    <t>[
  {
    "permission": "find accounts on the device",
    "type": "Identity"
  },
  {
    "permission": "find accounts on the device",
    "type": "Contacts"
  },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"control vibration",
    "type": "Other"
  },
  {
    "permission": "prevent device from sleeping",
    "type": "Other"
  },
  {
    "permission": "read Google service configuration",
    "type": "Other"
  }
]</t>
  </si>
  <si>
    <t>{
  "sharedData": [
    {
      "data": "User IDs",
      "optional": false,
      "purpose": "Fraud prevention, security, and compliance",
      "type": "Personal info"
    },
    {
      "data": "App interactions",
      "optional": false,
      "purpose": "Advertising or marketing, Fraud prevention, security, and compliance",
      "type": "App activity"
    }
  ],
  "collectedData": [
    {
      "data": "Name",
      "optional": false,
      "purpose": "App functionality, Developer communications, Advertising or marketing, Fraud prevention, security, and compliance, Personalization,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Analytics, Developer communications, Advertising or marketing, Fraud prevention, security, and compliance, Account management",
      "type": "Personal info"
    },
    {
      "data": "Phone number",
      "optional": false,
      "purpose": "App functionality, Developer communications, Advertising or marketing, Fraud prevention, security, and compliance, Account management",
      "type": "Personal info"
    },
    {
      "data": "Race and ethnicity",
      "optional": true,
      "purpose": "App functionality, Personalization",
      "type": "Personal info"
    },
    {
      "data": "Political or religious beliefs",
      "optional": true,
      "purpose": "App functionality, Personalization",
      "type": "Personal info"
    },
    {
      "data": "Sexual orientation",
      "optional": false,
      "purpose": "App functionality, Personalization",
      "type": "Personal info"
    },
    {
      "data": "Other info",
      "optional": true,
      "purpose": "App functionality, Personalization",
      "type": "Personal info"
    },
    {
      "data": "Crash logs",
      "optional": false,
      "purpose": "Analytics, Developer communications",
      "type": "App info and performance"
    },
    {
      "data": "Diagnostics",
      "optional": false,
      "purpose": "Analytics, Developer communications",
      "type": "App info and performance"
    },
    {
      "data": "App interactions",
      "optional": false,
      "purpose": "App functionality, Analytics, Developer communications, Advertising or marketing, Fraud prevention, security, and compliance, Personalization",
      "type": "App activity"
    },
    {
      "data": "Other user-generated content",
      "optional": true,
      "purpose": "App functionality, Personalization",
      "type": "App activity"
    },
    {
      "data": "Other actions",
      "optional": false,
      "purpose": "App functionality, Analytics, Fraud prevention, security, and compliance, Personalization",
      "type": "App activity"
    },
    {
      "data": "Device or other IDs",
      "optional": false,
      "purpose": "Analytics, Developer communications",
      "type": "Device or other IDs"
    },
    {
      "data": "User payment info",
      "optional": true,
      "purpose": "App functionality, Fraud prevention, security, and compliance, Account management",
      "type": "Financial info"
    },
    {
      "data": "Purchase history",
      "optional": true,
      "purpose": "App functionality, Fraud prevention, security, and compliance, Account management",
      "type": "Financial info"
    },
    {
      "data": "Other in-app messages",
      "optional": false,
      "purpose": "App functionality, Developer communications, Fraud prevention, security, and compliance, Account management",
      "type": "Messages"
    },
    {
      "data": "Photos",
      "optional": true,
      "purpose": "App functionality, Fraud prevention, security, and compliance, Personalization",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"http://www.okcupid.com/legal/privacy"
}</t>
  </si>
  <si>
    <t>http://www.okcupid.com/legal/privacy</t>
  </si>
  <si>
    <t>com.coffeemeetsbagel</t>
  </si>
  <si>
    <t>https://play.google.com/store/apps/details?id=com.coffeemeetsbagel&amp;hl=en&amp;gl=us</t>
  </si>
  <si>
    <t>Coffee Meets Bagel Dating App</t>
  </si>
  <si>
    <t>Ready to ditch the dating games and find something serious? You’ll be in good company at Coffee Meets Bagel, where over 91% of our daters are looking for a serious relationship. That means less swiping, and more matching, chatting, and *actual* dating. \nWe’ve made over 150 million matches and counting. Ready to meet yours? Here’s how it’s done 👇 \n…\n💜 PERSONALIZED MATCHES\nEvery day at noon, we suggest a batch of your best potential matches for free. And since we’re always learning more about your type, our suggestions will only get better.\n💜 DETAILED PROFILES\nDo they want kids? What’s their relationship goal? Every CMB date should be relationship-material, so we’ve made sure all the important details are upfront. \n💜 CHATS MADE FOR MEETING\nSome small talk is healthy, but the real connection happens face-to-face. Our 7-day chat limit discourages ghosting and encourages actual dates, whether virtual or in-person.\n💜 MORE WAYS TO MEET\nStick to our daily picks in Suggested, explore more in Discover, or match instantly in Likes You. Wherever you choose to start on CMB, there’s always someone worth meeting.\n...\n MEET CMB PREMIUM\nCoffee Meets Bagel is a free dating app, but you can always upgrade to Premium for special features. Plus, Premium members get up to 2x more dates. Premium features are subject to change, but here are the current perks you can enjoy:\n✔️ See all your likes: Why wait? Unblur all your likes and match instantly. \n✔️ 8 Discover Likes a month: Send likes to people who catch your eye in Discover.\n✔️ Premium Preferences: Set relationship goals, smoking habits, and more in Suggested.\n✔️ 3 Boosts a month: All eyes on you! Boost your profile for up to 5x more views. \n✔️ Activity Reports: See who’s worth your time with activity and chat statistics.\n✔️ Read Receipts: Know when your messages are read, so you’re never left in the dark.\n✔️ Unlimited Rewinds: Change your mind? Undo passes on suggested profiles in History.\n…\nWHAT PEOPLE ARE SAYING\n💬 “One of the best dating apps for relationships, according to real people who found success” – Yahoo Finance\n💬 “Best for setting up real dates” – Mashable\n💬 “Best app if you’re trying to Marie Kondo your dating life.” – Women’s Health\n💬 “Screw endless browsing: CMB focuses on in-depth profiles and only sends curated matches.” – Mashable\n…\nPRIVACY\n1. Permissions to access notifications are strongly suggested. If access is denied, you will not be notified in real-time when you have new Matches and messages.\n2. Permissions to access location are strongly suggested. If access is denied, we will not be able to Match you with users near you.\n3. Permissions to access your Photos are strongly suggested. If access is denied, you will not be able to upload pictures saved in your Photos to your profile.\nBy downloading or using the CMB app, you agree to the Terms of Service and Privacy Policy, available at https://coffeemeetsbagel.com/privacy-terms/</t>
  </si>
  <si>
    <t>[
  {
    "permission": "approximate location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"run at startup",
    "type": "Other"
  },
  {
    "permission": "reorder running apps",
    "type": "Other"
  },
  {
    "permission": "control vibration",
    "type": "Other"
  },
  {
    "permission": "prevent device from sleeping",
    "type": "Other"
  },
  {
    "permission": "Google Play license check",
    "type": "Other"
  },
  {
    "permission": "read Google service configuration",
    "type": "Other"
  }
]</t>
  </si>
  <si>
    <t>{
  "sharedData": [],
  "collectedData": [
    {
      "data": "Device or other IDs",
      "optional": false,
      "purpose": "App functionality, Analytics, Fraud prevention, security, and compliance, Personalization, Account management",
      "type": "Device or other IDs"
    },
    {
      "data": "Other in-app messages",
      "optional": false,
      "purpose": "App functionality, Personalization",
      "type": "Messages"
    },
    {
      "data": "Crash logs",
      "optional": false,
      "purpose": "App functionality, Analytics, Fraud prevention, security, and compliance",
      "type": "App info and performance"
    },
    {
      "data": "Diagnostics",
      "optional": false,
      "purpose": "App functionality, Analytics",
      "type": "App info and performance"
    },
    {
      "data": "Other app performance data",
      "optional": false,
      "purpose": "App functionality, Analytics",
      "type": "App info and performance"
    },
    {
      "data": "Name",
      "optional": false,
      "purpose": "App functionality, Fraud prevention, security, and compliance, Personalization, Account management",
      "type": "Personal info"
    },
    {
      "data": "Email address",
      "optional": true,
      "purpose": "App functionality, Developer communications, Fraud prevention, security, and compliance, Personalization, Account management",
      "type": "Personal info"
    },
    {
      "data": "User IDs",
      "optional": false,
      "purpose": "App functionality, Analytics, Developer communications, Advertising or marketing, Fraud prevention, security, and compliance, Personalization, Account management",
      "type": "Personal info"
    },
    {
      "data": "Phone number",
      "optional": true,
      "purpose": "App functionality, Analytics, Fraud prevention, security, and compliance, Account management",
      "type": "Personal info"
    },
    {
      "data": "Race and ethnicity",
      "optional": true,
      "purpose": "Personalization",
      "type": "Personal info"
    },
    {
      "data": "Political or religious beliefs",
      "optional": true,
      "purpose": "Personalization",
      "type": "Personal info"
    },
    {
      "data": "Sexual orientation",
      "optional": true,
      "purpose": "Personalization",
      "type": "Personal info"
    },
    {
      "data": "Other info",
      "optional": true,
      "purpose": "App functionality, Personalization",
      "type": "Personal info"
    },
    {
      "data": "App interactions",
      "optional": false,
      "purpose": "App functionality, Analytics, Personalization",
      "type": "App activity"
    },
    {
      "data": "Other user-generated content",
      "optional": false,
      "purpose": "App functionality, Analytics, Personalization, Account management",
      "type": "App activity"
    },
    {
      "data": "Other actions",
      "optional": false,
      "purpose": "App functionality, Analytics, Personalization",
      "type": "App activity"
    },
    {
      "data": "Photos",
      "optional": true,
      "purpose": "App functionality, Fraud prevention, security, and compliance, Personalization",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"https://bit.ly/cmb-privacy-policy"
}</t>
  </si>
  <si>
    <t>https://bit.ly/cmb-privacy-policy</t>
  </si>
  <si>
    <t>com.match.android.stir</t>
  </si>
  <si>
    <t>https://play.google.com/store/apps/details?id=com.match.android.stir&amp;hl=en&amp;gl=us</t>
  </si>
  <si>
    <t>Stir - Single Parent Dating</t>
  </si>
  <si>
    <t>As a single parent, you’ve tried the other dating apps, but when you mention your kids or that you can’t drop everything to go out on a date with your match, you’re no longer interesting.\nSound familiar? Not anymore!\nChange With Stir!\nAs seen on CNN, CNBC, and INSIDER, Stir is an app dedicated to giving single parents an online dating experience where they can\n- be celebrated,\n- have a fulfilling life beyond navigating parenthood,\n- and just be themselves!\nWith Stir, you may match, chat and date with other single parents. Non-parents who are open to dating parents and meeting new people are also welcome!\nLet's talk the free stuff first. \nFree mutual likes? Of course! On Stir, it is free to send likes and even to chat with everyone who has a mutual attraction with you. Take advantage of this free communication option once you find a match you like, especially when you first explore the app. Don't hesitate to start chatting right away!\nWhat About Premium Membership?\nThen take the next step and become a paying member. This lets you initiate conversations with anyone and you can get noticed faster by sending super likes.\nYou stand out more which boosts your views or if you are looking for something more low key, you can switch to private mode and only be noticed by people you liked. Find your partner right way!\nOn Stir, you don’t have to apologize for having a busy schedule. Life can be less complicated because Stir offers “Stir Time”, a scheduler option that lets you quickly find out if you and someone you like have similar schedules.\nHow To Stay Safe?\nSingle parents dating often have one shared major concern: safety. With that in mind, Stir has partnered with the National Center for Missing and Exploited Children (NCMEC) to provide members with tips specific to single dating moms and dads.\nWe advise you on how to set up boundaries early on, keep the spotlight on yourself, and what red flags to look out for when embarking on your new adventure.\nAs far as keeping your experience on the dating app safe, Stir has an entire care team dedicated to monitoring photos and profiles and any reported members are reviewed by real humans.\nSpeaking of real humans, Stir has a team focused on detecting and deleting fake accounts. This helps prevent spam and saves you from wasting time. Your account is also protected through phone number verification to makes sure your personal information is safe.\nWhen it comes to non-humans, our unique algorithm has got your back, presenting you with new match recommendations we think you'll love as we learn what you like and don't like after you answer questions on personality and values.\nWith so much information on each profile, Stir makes it easy for you to start a conversation and meet up with local single moms and dads.\nStir is where solo parents can meet online, chat and rediscover the fun in dating. It’s where having kids is never a deal-breaker.\nHere you can find your “every other weekend” partner or the person with whom you want to blend families. Download Stir now!</t>
  </si>
  <si>
    <t>{
  "sharedData": [
    {
      "data": "Photos",
      "optional": false,
      "purpose": "Fraud prevention, security, and compliance",
      "type": "Photos and videos"
    },
    {
      "data": "Device or other IDs",
      "optional": false,
      "purpose": "Advertising or marketing",
      "type": "Device or other IDs"
    },
    {
      "data": "Name",
      "optional": false,
      "purpose": "Fraud prevention, security, and compliance",
      "type": "Personal info"
    },
    {
      "data": "Email address",
      "optional": false,
      "purpose": "Fraud prevention, security, and compliance",
      "type": "Personal info"
    },
    {
      "data": "User IDs",
      "optional": false,
      "purpose": "Fraud prevention, security, and compliance",
      "type": "Personal info"
    },
    {
      "data": "Phone number",
      "optional": false,
      "purpose": "Fraud prevention, security, and compliance",
      "type": "Personal info"
    },
    {
      "data": "Other info",
      "optional": false,
      "purpose": "Fraud prevention, security, and compliance",
      "type": "Personal info"
    },
    {
      "data": "App interactions",
      "optional": false,
      "purpose": "Advertising or marketing, Fraud prevention, security, and compliance",
      "type": "App activity"
    },
    {
      "data": "Approximate location",
      "optional": false,
      "purpose": "Fraud prevention, security, and compliance",
      "type": "Location"
    }
  ],
  "collectedData": [
    {
      "data": "Other in-app messages",
      "optional": true,
      "purpose": "App functionality, Fraud prevention, security, and compliance",
      "type": "Messages"
    },
    {
      "data": "Photos",
      "optional": false,
      "purpose": "App functionality, Fraud prevention, security, and compliance",
      "type": "Photos and videos"
    },
    {
      "data": "Device or other IDs",
      "optional": false,
      "purpose": "App functionality, Analytics, Advertising or marketing, Fraud prevention, security, and compliance",
      "type": "Device or other IDs"
    },
    {
      "data": "Name",
      "optional": false,
      "purpose": "App functionality, Developer communications, Fraud prevention, security, and compliance,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Analytics, Developer communications, Fraud prevention, security, and compliance, Account management",
      "type": "Personal info"
    },
    {
      "data": "Address",
      "optional": true,
      "purpose": "App functionality, Fraud prevention, security, and compliance",
      "type": "Personal info"
    },
    {
      "data": "Phone number",
      "optional": false,
      "purpose": "App functionality, Advertising or marketing, Fraud prevention, security, and compliance, Account management",
      "type": "Personal info"
    },
    {
      "data": "Race and ethnicity",
      "optional": true,
      "purpose": "App functionality, Analytics",
      "type": "Personal info"
    },
    {
      "data": "Sexual orientation",
      "optional": false,
      "purpose": "App functionality, Analytics, Developer communications",
      "type": "Personal info"
    },
    {
      "data": "Other info",
      "optional": false,
      "purpose": "App functionality, Analytics, Developer communications, Advertising or marketing, Fraud prevention, security, and compliance, Account management",
      "type": "Personal info"
    },
    {
      "data": "App interactions",
      "optional": false,
      "purpose": "App functionality, Analytics, Developer communications, Advertising or marketing, Fraud prevention, security, and compliance, Personalization",
      "type": "App activity"
    },
    {
      "data": "In-app search history",
      "optional": true,
      "purpose": "App functionality",
      "type": "App activity"
    },
    {
      "data": "Other user-generated content",
      "optional": true,
      "purpose": "App functionality, Analytics, Fraud prevention, security, and compliance, Personalization",
      "type": "App activity"
    },
    {
      "data": "Other actions",
      "optional": false,
      "purpose": "App functionality, Analytics, Fraud prevention, security, and compliance, Personalization",
      "type": "App activity"
    },
    {
      "data": "User payment info",
      "optional": true,
      "purpose": "App functionality, Fraud prevention, security, and compliance, Account management",
      "type": "Financial info"
    },
    {
      "data": "Purchase history",
      "optional": true,
      "purpose": "App functionality, Analytics, Developer communications, Advertising or marketing, Fraud prevention, security, and compliance, Account management",
      "type": "Financial info"
    },
    {
      "data": "Crash logs",
      "optional": false,
      "purpose": "App functionality, Analytics",
      "type": "App info and performance"
    },
    {
      "data": "Diagnostics",
      "optional": false,
      "purpose": "App functionality, Analytics, Fraud prevention, security, and compliance",
      "type": "App info and performance"
    },
    {
      "data": "Approximate location",
      "optional": false,
      "purpose": "App functionality, Analytics, Developer communications, Fraud prevention, security, and compliance, Account management",
      "type": "Location"
    },
    {
      "data": "Precise location",
      "optional": true,
      "purpose": "App functionality",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"https://www.stir.com/registration/privacystatement.aspx?lid=4"
}</t>
  </si>
  <si>
    <t>https://www.stir.com/registration/privacystatement.aspx?lid=4</t>
  </si>
  <si>
    <t>com.panda.likerro</t>
  </si>
  <si>
    <t>https://play.google.com/store/apps/details?id=com.panda.likerro&amp;hl=en&amp;gl=us</t>
  </si>
  <si>
    <t>Dating and chat - Likerro</t>
  </si>
  <si>
    <t>Likerro is a new app for dating and chat. If you're looking to meet single girls or guys, or just to make new friendships and connections to get an interesting conversation started, our app is for you! Dating and chatting with us is totally free. Millions of hot girls and single guys near you are ready to chat and meet real dates! If you're looking for friends or a serious relationship, just fill out our questionnaire, list your interests, and we'll find someone perfectly matched to you! Finding love, finding a family, starting a serious relationship - all this is very easy with our new likerro app.\nIf you're looking to meet single woman or men, or just to make  new  friendships and connections to get an interesting conversation started, our app is for you! Dating and chatting with us is totally free. Girls and single guys near you are ready to chat and meet real dates! If you're looking for friends or a serious relationship, just fill out our questionnaire, list your interests, and we'll find someone perfectly matched to you!\nFinding love, finding a family, starting a serious relationship - all this is very easy with our new likerro app.\nOnline dating in Likerro offers a\n- huge database of women and men looking for real, in-person dates\n- Free messaging and online chat\n- Verified profiles only\n- 24 / 7 Support \n- You can disable your account once you find your match!\nOur dating site is for anyone looking for new and interesting connections. You can message other singles looking for long-term relationships, casual flirting, speed dating, or simply a plus one for a trip to the movies or a cafe. Download and install our app, answer a few questions, upload your picture, write your first message and begin chatting today!\nSearch for Nearby Singles\nMeet, chat, and flirt with someone near you! You can also search for users in specific cities and countries if you're planning travel or embarking on new adventures. Most singles who use dating apps are looking to meet and begin dating a special someone to build a long-term, serious relationship. Attractive single girls and guys from around the world are waiting on you! Start meeting people today, whatever city you're in.\nThousands of online users are looking to chat\nMeet a gal or guy quickly and easily! Our online dating site lets you meet singles easily, safely, and quickly. Send a "Want to Chat?" to a profile that catches your eye and see how quickly you get a response! Thousands of single ladies and guys are looking for interesting connections and adventures. Whether you want casual chat and flirting, a long-term relationship, true love, or real-life dates you can find them with just a few clicks with Likerro!\nPrivate Chat\nYou can start anonymous chat after answering just a few questions, any time you like. But we recommend open chat and messaging - and of course, that you always use your real personal photo so you can find better matches! Our online chat is the perfect way to pass the time and add an interesting twist to your day! Our community of attractive women and men will help you find a true companion or true love! Your ideal match is waiting online!\nTrue love awaits in Likerro!</t>
  </si>
  <si>
    <t>[
  {
    "permission": "find accounts on the device",
    "type": "Identity"
  },
  {
    "permission": "find accounts on the device",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"control vibration",
    "type": "Other"
  },
  {
    "permission": "prevent device from sleeping",
    "type": "Other"
  },
  {
    "permission": "Google Play license check",
    "type": "Other"
  }
]</t>
  </si>
  <si>
    <t>{
  "sharedData": [
    {
      "data": "Approximate location",
      "optional": false,
      "purpose": "Analytics, Fraud prevention, security, and compliance",
      "type": "Location"
    },
    {
      "data": "Precise location",
      "optional": false,
      "purpose": "Analytics, Fraud prevention, security, and compliance",
      "type": "Location"
    },
    {
      "data": "Device or other IDs",
      "optional": false,
      "purpose": "Analytics, Fraud prevention, security, and compliance",
      "type": "Device or other IDs"
    }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"Purchase history",
      "optional": false,
      "purpose": "App functionality, Analytics, Developer communications, Personalization",
      "type": "Financial info"
    },
    {
      "data": "Photos",
      "optional": true,
      "purpose": "App functionality, Analytics",
      "type": "Photos and videos"
    },
    {
      "data": "Name",
      "optional": true,
      "purpose": "App functionality",
      "type": "Personal info"
    },
    {
      "data": "Email address",
      "optional": true,
      "purpose": "App functionality, Account management",
      "type": "Personal info"
    },
    {
      "data": "User IDs",
      "optional": false,
      "purpose": "App functionality, Analytics, Developer communications, Fraud prevention, security, and compliance, Personalization, Account management",
      "type": "Personal info"
    },
    {
      "data": "Political or religious beliefs",
      "optional": true,
      "purpose": "App functionality",
      "type": "Personal info"
    },
    {
      "data": "Other info",
      "optional": true,
      "purpose": "App functionality",
      "type": "Personal info"
    },
    {
      "data": "Approximate location",
      "optional": true,
      "purpose": "App functionality, Analytics, Personalization",
      "type": "Location"
    },
    {
      "data": "Precise location",
      "optional": true,
      "purpose": "App functionality, Analytics, Personalization",
      "type": "Location"
    },
    {
      "data": "Other in-app messages",
      "optional": false,
      "purpose": "App functionality, Analytics, Developer communications, Fraud prevention, security, and compliance",
      "type": "Messages"
    },
    {
      "data": "App interactions",
      "optional": false,
      "purpose": "Analytics",
      "type": "App activity"
    },
    {
      "data": "In-app search history",
      "optional": false,
      "purpose": "Analytics",
      "type": "App activity"
    },
    {
      "data": "Other user-generated content",
      "optional": true,
      "purpose": "Analytics",
      "type": "App activity"
    },
    {
      "data": "Device or other IDs",
      "optional": true,
      "purpose": "App functionality, Analytics, Developer communications, Advertising or marketing, Fraud prevention, security, and compliance",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"https://likerro.com/policy_EN.html"
}</t>
  </si>
  <si>
    <t>https://likerro.com/policy_EN.html</t>
  </si>
  <si>
    <t>com.foolsdog.classic1910</t>
  </si>
  <si>
    <t>https://play.google.com/store/apps/details?id=com.foolsdog.classic1910&amp;hl=en&amp;gl=us</t>
  </si>
  <si>
    <t>Tarot!</t>
  </si>
  <si>
    <t>Pamela Colman Smith’s transcendent art has defined the Tarot in the English-speaking world for over 100 years. Now explore our radiant digital restoration of The Classic 1910 Tarot Cards conceived by A. E. Waite and illustrated by Pamela Colman Smith. You will see the images as never before, each card vibrant and pristine. Zoom in on details to see every nuance of the deck! Discover the original colors, as they came hot off the press in 1910!\nThis app includes three unabridged books: a modern guide to the cards, and two classic works of occultism written at the time of the deck’s release. The original guidebook, The Pictorial Key to the Tarot, by A. E. Waite is within the app, as well as The Tarot, by S. L. MacGregor Mathers.\nLearning Tarot has never been easier, or more intuitive!\n*Intuitive, elegant interface is easy for beginners and experts\n*Sumptuous full screen, high-resolution card images\n*Supports all Android devices\n*Includes three complete books: The Concise Tarot Reader by Janet Farrar and Gavin Bone, The Tarot by S. L. MacGregor Mathers, and the original guide to the deck, The Pictorial Key to the Tarot by A. E. Waite.\n*21 built-in card layouts \n*Free form layout option\n*Sophisticated journal\n*Many adjustable settings\n*Allow reversed cards or not\n*Option to use Major Arcana only\n*Zoom in to enlarge card details\n*Share reading via email\n*Animated shuffle &amp; cut\n*Adjustable voice prompts\n*Customize with your own card meanings &amp; reading cloths\nThe Oracle of the Tarot speaks eloquently through this classic deck.  Ask about tomorrow today!</t>
  </si>
  <si>
    <t>{
  "sharedData": [],
  "collectedData": [],
  "securityPractices": [],
  "privacyPolicyUrl": "http://www.foolsdog.com/privacy.html"
}</t>
  </si>
  <si>
    <t>http://www.foolsdog.com/privacy.html</t>
  </si>
  <si>
    <t>com.mobiltal.geoohGO</t>
  </si>
  <si>
    <t>https://play.google.com/store/apps/details?id=com.mobiltal.geoohGO&amp;hl=en&amp;gl=us</t>
  </si>
  <si>
    <t>Geooh GO</t>
  </si>
  <si>
    <t>Geooh GO is the most feature rich geocaching app available today. Beautiful to look at, easy to use.  \nIf you are new to geocaching, please go to https://www.geocaching.com/play to learn about the hobby. Geooh is an approved partner at Groundspeak, owner/creator of geocaching.\n******************************************************************************************************************************\nNOTE: Geooh GO requires a Premium membership at geocaching.com!\nIf you are NOT a Premium member, DO NOT DOWNLOAD the app because Geooh will not run otherwise. The official Groundspeak app is better designed for geocachers with a Basic membership.\n******************************************************************************************************************************\nGeooh has all the features typical of a geocaching app, but it also has features found only on Geooh. In addition to the one-time purchase price, there is an optional subscription for enhanced features. Go to https://geooh-go.app to learn more about the app than what can be described here.\nThe optional enhanced subscription includes an Android Auto app and a companion Wear OS app. The Android Auto app shows up to 6 nearby geocaches on the car display. The Wear OS companion app includes two watch faces,  a Wear OS tile to show your daily stats, and a map to show selected geocaches.\nA core feature of the app can automatically find nearby geocaches while you are driving around. For this feature to work, you must give Android permission to allow Geooh to use your location while the app is running in the background, but not active. You can use other Android apps while Geooh searches! When a nearby geocache is found the app sends an Android notification for each geocache located. You can then bring Geooh to the foreground to download the geocache so you can go find it. The Android Auto feature in Geooh also uses the nearby geocaches feature to show them on the car display.\nIf you a new geocacher, please use the official app from Groundspeak to learn the game. If you are a more serious and advanced geocacher, Geooh GO is the app for you!\nSee more at https://geooh-go.app</t>
  </si>
  <si>
    <t>[
  {
    "permission": "add or modify calendar events and send email to guests without owners' knowledge",
    "type": "Calendar"
  },
  {
    "permission": "read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"read phone status and identity",
    "type": "Device ID &amp; call information"
  },
  {
    "permission": "view network connections",
    "type": "Other"
  },
  {
    "permission": "pair with Bluetooth devices",
    "type": "Other"
  },
  {
    "permission": "access Bluetooth settings",
    "type": "Other"
  },
  {
    "permission": "connect and disconnect from Wi-Fi",
    "type": "Other"
  },
  {
    "permission": "full network access",
    "type": "Other"
  },
  {
    "permission": "run at startup",
    "type": "Other"
  },
  {
    "permission": "control vibration",
    "type": "Other"
  },
  {
    "permission": "prevent device from sleeping",
    "type": "Other"
  }
]</t>
  </si>
  <si>
    <t>{
  "sharedData": [
    {
      "data": "Approximate location",
      "optional": false,
      "purpose": "App functionality",
      "type": "Location"
    },
    {
      "data": "Precise location",
      "optional": false,
      "purpose": "App functionality",
      "type": "Location"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"https://geooh-go.app/messages/PrivacyPolicyGeoohGO.html"
}</t>
  </si>
  <si>
    <t>https://geooh-go.app/messages/PrivacyPolicyGeoohGO.html</t>
  </si>
  <si>
    <t>com.digidust.elokence.akinator.paid</t>
  </si>
  <si>
    <t>https://play.google.com/store/apps/details?id=com.digidust.elokence.akinator.paid&amp;hl=en&amp;gl=us</t>
  </si>
  <si>
    <t>Akinator VIP</t>
  </si>
  <si>
    <t>Akinator can read your mind just like magic and tell you what character you are thinking of, just by asking a few questions. Think of a real or fictional character and Akinator will try to guess who it is. \nWill you dare challenge the genie? And what about other themes like movies, animals…?\nNEW\nExtend your Akinator experience with a user account!\nAkinator lets you create your own user account. It will record the Aki Awards you've won, the accessories you've unlocked and your Genizs' balance. They will follow you everywhere now, even if you change your mobile device. \n3 ADDITIONAL THEMES BESIDES THE CHARACTERS\nAkinator is getting stronger and stronger... The genie has increased his knowledge, and now you have the opportunity to also challenge him on movies, animals and objects!\nWill you manage to defeat Akinator?\nGO IN SEARCH FOR AKI AWARDS\nThe blue Genie invites you to think outside the box. As you know, he likes to guess characters and to take on difficult challenges. To do that, make him guess forgotten characters who have not been played for a very long time and you may win the best Aki Awards.\nBE THE BEST PLAYER\nChallenge the other players on the leaderboards to prove who the best is. You may write your name on the Last Super Awards board or on the Hall of Fame. \nKEEP ON GUESSING\nEach day, try to find the 5 mysterious characters and win some additional and specific Aki Awards. Complete the full Daily Challenge and earn the Gold Daily Challenge Aki Award, one of the most prestigious Aki Awards.\nUNLEASH YOUR CREATIVITY\nUsing Geniz, you can unlock and play with new backgrounds and customize the blue Genie to your liking. The magical genie will turn into a vampire, a cowboy or a disco man. Unleash your creativity by mixing 12 hats and 13 clothes to create your ideal combination.\nMain features:\n-16 languages (French, English, Spanish, Portuguese, German, Japanese, Arabic, Russian, Italian, Chinese, Turkish, Korean, Hebrew, Polish, Indonesian and Dutch)\n-Get 3 additional themes: Movies, Animals and Objects\n-Aki Awards Board to get an overview of your collection\n-Hall of Fame with both current and previous ranking\n-Last super awards for Black, Platinum and Gold Aki Awards\n-Daily Challenges Board\n-Add magic by proposing a photo or some questions\n-Customize your genie by combining different hats and clothes\n-The sensitive content filter\n-Video recording feature in-game\n---------------------------\nFollow Akinator on:\nFacebook @officialakinator\nTwitter @akinator_team\nInstagram @akinatorgenieapp\n---------------------------\nGenie’s tips:\n-Akinator requires an Internet connection to use his magic lamp. Turn on Wifi or be sure to have a data plan.\n-Don’t forget to scroll down the list to find and select your language</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</si>
  <si>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"draw over other apps",
    "type": "Other"
  },
  {
    "permission": "prevent device from sleeping",
    "type": "Other"
  }
]</t>
  </si>
  <si>
    <t>{
  "sharedData": [
    {
      "data": "Other user-generated content",
      "optional": false,
      "purpose": "App functionality",
      "type": "App activity"
    }
  ],
  "collectedData": [
    {
      "data": "Photos",
      "optional": true,
      "purpose": "App functionality",
      "type": "Photos and videos"
    },
    {
      "data": "Device or other IDs",
      "optional": false,
      "purpose": "Developer communications",
      "type": "Device or other IDs"
    },
    {
      "data": "Email address",
      "optional": true,
      "purpose": "App functionality, Account management",
      "type": "Personal info"
    },
    {
      "data": "Other user-generated content",
      "optional": false,
      "purpose": "App functionality",
      "type": "App activity"
    },
    {
      "data": "Crash logs",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"https://cgu.akinator.com/app/privacy/en"
}</t>
  </si>
  <si>
    <t>https://cgu.akinator.com/app/privacy/en</t>
  </si>
  <si>
    <t>com.bigborisstudios.ghostcomradarpro</t>
  </si>
  <si>
    <t>https://play.google.com/store/apps/details?id=com.bigborisstudios.ghostcomradarpro&amp;hl=en&amp;gl=us</t>
  </si>
  <si>
    <t>Ghostcom™ Radar Pro Messages</t>
  </si>
  <si>
    <t>The same amazing functionality as the original Ghostcom Radar with additional breakdown descriptions to explain the various statistics and what they could mean. \nIf you love astrology, the paranormal and things that go bump in the night then Ghostcom Radar Pro is the app for you! It's spooky, mysterious and great fun with friends! \n&lt;i&gt;ASK GHOSTCOM RADAR PRO A QUESTION!&lt;/i&gt;\nAsk a question and see what comes back! With a huge database of over 2000 words Ghostcom Radar Pro may just surprise and amaze you!\nDOWNLOAD NOW and invite your friends round for a spooky night in!\nBest used in a darkened room...if you dare!\n&lt;i&gt;HOW DOES IT WORK?&lt;/i&gt;\nAt its heart Ghostcom Radar Pro is based on very simple technology. When it starts it generates a large string of random numbers. Our internal algorithms translate this string into all of the stats that are displayed on the screen. The basic premise is to test whether random algorithms may or may not be influenced by forces beyond our current understanding.\n&lt;i&gt;DISCLAIMER&lt;/i&gt;\nGhostcom Radar Pro works by utilising randomisation algorithms. We ask that you use this app responsibly and for fun only.\nWARNING\nThis app contains graphics, audio and haunting effects that may scare children or those of a nervous disposition. Please do not download if you are likely to be scared or offended by an app of this nature. We kindly request that you use it in the manner for which it was created; for use in a light-hearted, entertaining way and not to be taken too seriously.\nTHANKS FOR READING AND HAVE FUN!</t>
  </si>
  <si>
    <t>{
  "sharedData": [],
  "collectedData": [],
  "securityPractices": [],
  "privacyPolicyUrl": "https://doc-hosting.flycricket.io/big-boris-studios/23047df7-2b10-4567-8934-26a6f714b575/privacy"
}</t>
  </si>
  <si>
    <t>https://doc-hosting.flycricket.io/big-boris-studios/23047df7-2b10-4567-8934-26a6f714b575/privacy</t>
  </si>
  <si>
    <t>com.sesameworkshop.ssam.play</t>
  </si>
  <si>
    <t>https://play.google.com/store/apps/details?id=com.sesameworkshop.ssam.play&amp;hl=en&amp;gl=us</t>
  </si>
  <si>
    <t>Sesame Street Art Maker</t>
  </si>
  <si>
    <t>This is a creativity app, which will encourage your child to use his imagination to create art.\nInspire your little artist with a variety of canvases and over 100 life-like art tools, stickers, sequins, and more. With updates throughout the year, canvases change to match the seasons. For even more options, purchase Expansion Kits with fun themes. And don’t forget to join the Art Maker Challenge to share your art with Sesame Street! \nFEATURES\n• 	24 unique canvases inspired by your Sesame Street friends\n•	 Over 100+ unique art tools including finger paint, fur, Abby’s magic wand, and more\n•	 Elmo and Cookie Monster comment on your art\n•	 Photo canvas with silly stickers to decorate your face\n•	 Sesame Street coloring pages\n•	 Animated, talking character stickers\n \nABOUT US\nSesame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www.sesameworkshop.org.\nPRIVACY POLICY\nThe Privacy Policy can be found here: https://www.sesameworkshop.org/privacy-policy/\nCONTACT US\nYour input is very important to us. If you have any questions, comments, or need help, please contact us at: sesameworkshopapps@sesame.org.</t>
  </si>
  <si>
    <t>{
  "sharedData": [],
  "collectedData": [
    {
      "data": "App interactions",
      "optional": false,
      "purpose": "Analytics",
      "type": "App activity"
    },
    {
      "data": "Approximate location",
      "optional": false,
      "purpose": "Analytics",
      "type": "Location"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"http://www.sesameworkshop.org/privacy-policy/"
}</t>
  </si>
  <si>
    <t>app.bhupesh.mandalamaker360</t>
  </si>
  <si>
    <t>https://play.google.com/store/apps/details?id=app.bhupesh.mandalamaker360&amp;hl=en&amp;gl=us</t>
  </si>
  <si>
    <t>Mandala Maker 360</t>
  </si>
  <si>
    <t>● Make beautiful and intricate mandala drawings with few easy steps.\n● It has a lot of customization options, where you can change the canvas symmetry, background color, brush settings, apply shadows, and much more.\n● It even has some predefined patterns which you can use to draw.\n● You can also use images to draw a mandala and there are more than 50+ images to draw with.\n★ Features ★\n📍 Canvas Customization\n- you can change the background color\n- can change the canvas center\n- apply center at the touch\n- canvas mirroring\n📍 Brush Customization \n- multiple brushes styles\n- different color types\n- random color selection\n- change brush sizes and type\n📍 Image Customization\n- 50+ images to draw with\n- change image size and dimensions\n📍 Shadow Properties\n- apply random shadow\n- select different shadow sizes and color\n📍 Patterns\n- select from predefined patterns\n- multiple patterns to draw with\nApp Icon from qawi_arts : https://bit.ly/3nZCsfC</t>
  </si>
  <si>
    <t>{
  "sharedData": [],
  "collectedData": [],
  "securityPractices": [],
  "privacyPolicyUrl": "https://docs.google.com/document/d/e/2PACX-1vR6pRE_e2kgJ4lENnOf7pniOMGzlbCbRtaqyulRKFHemiZ08WlZ_ooLOEMtN6dmHnLgCQk7wuwL7CYi/pub"
}</t>
  </si>
  <si>
    <t>https://docs.google.com/document/d/e/2PACX-1vR6pRE_e2kgJ4lENnOf7pniOMGzlbCbRtaqyulRKFHemiZ08WlZ_ooLOEMtN6dmHnLgCQk7wuwL7CYi/pub</t>
  </si>
  <si>
    <t>com.ambgen.makeambigram</t>
  </si>
  <si>
    <t>https://play.google.com/store/apps/details?id=com.ambgen.makeambigram&amp;hl=en&amp;gl=us</t>
  </si>
  <si>
    <t>Make Ambigrams</t>
  </si>
  <si>
    <t>Update June 18 2023: The app has had some issues the last months due to me moving countries and Google taking away control of it. I only now managed to finish all paperwork needed to regain control of the account and update the app to a working version. I am very sorry to everyone who had to deal with the broken app for so long! Please email me for a refund if you want, but please consider trying it again and seeing if you like it. \nMake ambigrams from your phone on the go, all with the press of a button! (Needs a network connection to work.)\nThe goal of the app is to preserve and spread various ambigram alphabets. Please keep in mind that the results will never have the quality of a hand made ambigram. The purpose is to inspire you to make your own ambigrams. \nThis is the mobile version of our free Ambigram Generator as it can be found on makeambigrams.com. Sales of this app go to maintaining the website. Thank you!</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</si>
  <si>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t>
  </si>
  <si>
    <t>{
  "sharedData": [],
  "collectedData": [],
  "securityPractices": [],
  "privacyPolicyUrl": "https://makeambigrams.com/privacy-policy/"
}</t>
  </si>
  <si>
    <t>https://makeambigrams.com/privacy-policy/</t>
  </si>
  <si>
    <t>com.nevato75.artmodel</t>
  </si>
  <si>
    <t>https://play.google.com/store/apps/details?id=com.nevato75.artmodel&amp;hl=en&amp;gl=us</t>
  </si>
  <si>
    <t>Art Model - 3D Art pose tool</t>
  </si>
  <si>
    <t>Pose and morph unlimited amount of human models simultaneously in the scene with the best posing tool on the market!\nCreating poses is super simple, just tap control point and drag a target limb with your finger to the desired position! No more painstaking joint rotation. It works like magic!\nPoser app comes with realistic looking 3D male and female models.\nArt Model is also a powerful morph tool. Morphing system gives you the ability to create an unlimited range of unique models. You can transform your model from child to an adult, skinny to muscular or make it fat, pregnant, creature etc.\nBesides full body morphs, you can also create individual morphs for specific body parts like chest / breast, arms, legs...\nNow you can enrich the scene with props! You can add chairs, tables, weapons, vehicles, trees and geometry shapes to scene. You can also attach props directly to models hands. Props then follows hand movement.\nIdeal poser app for character designing, as human drawing guide, for illustrations or storyboarding, or anyone who wants to focus on improving their drawing skills.\nFeatures:\n- Pose realistic male and female models in the scene.\n- Fast pose creation: Drag limbs to desired position.\n- Morph system allows you to create unique models.\n- Full body morphs and individual morphs for specific body parts.\n- Basic clothing for both models.\n- Add props to the scene. You can add chairs, tables, weapons and geometry shapes to scene.\n- Use photos as background image\n- Preset poses\n- Basic hair\n- Advanced lighting options\n- Save and load poses and morphs.\n-Zoom in and out with two finger pinch.\n-Rotate camera with two finger drag\n-Pan camera with one finger drag.\nIdeal software for character designing, as human drawing guide, for illustrations or storyboarding.\nSupported screen size: 4.7" and larger, tablet is preferred.</t>
  </si>
  <si>
    <t>{
  "sharedData": [],
  "collectedData": [],
  "securityPractices": [],
  "privacyPolicyUrl": "http://codelunatics.com/artmodelprivacypolicy.html"
}</t>
  </si>
  <si>
    <t>http://codelunatics.com/artmodelprivacypolicy.html</t>
  </si>
  <si>
    <t>com.watchfacestudio.kna003</t>
  </si>
  <si>
    <t>https://play.google.com/store/apps/details?id=com.watchfacestudio.kna003&amp;hl=en&amp;gl=us</t>
  </si>
  <si>
    <t>[KNA003] SHADOW</t>
  </si>
  <si>
    <t>Wear Os Watch Face With Customizable Complications \nWATCH FACE INSTALLATION NOTES:\nCheck your watch's compatibility with WEAR OS before proceeding with the installation. (Note: Galaxy Watch 3 and Galaxy Active are not WEAR OS devices.)\n✅ Compatible devices include API level 30+ Google Pixel, Galaxy Watch 4, 5, 6, and other Wear OS models.\n🚨 Watch faces don't automatically apply on your watch screen after the installation. That's why you MUST set it on your watch's screen.\nFeatures:\n- Analog and Digital Styles\n- Date , Day of week , Month\n- 1 Editable Complication\n- 3 Editable App shortcut\n- 5 Colors Background , Clock Hand , Steps Progress  \n- Steps Count , Heart Rate , Battery Level , Moon Phase , unread message count , Next event \n- Field background animation\nCustomization:\n1. Touch and Hold Display\n2. Tap on Customize Option\nComplications:\nYou can customize with the any data you want.\nFor example , you can select weather , world clock , sunset/sunrise , barometer etc.\n**Some features may not be available on some watches.\nFor further support, please contact: sombatcsus@gmail.com\nThank you for Your support.</t>
  </si>
  <si>
    <t>{
  "sharedData": [],
  "collectedData": [],
  "securityPractices": [],
  "privacyPolicyUrl": "https://www.termsfeed.com/live/9b55dc59-1032-481d-83d9-54e9da3e8de5"
}</t>
  </si>
  <si>
    <t>https://www.termsfeed.com/live/9b55dc59-1032-481d-83d9-54e9da3e8de5</t>
  </si>
  <si>
    <t>enterprises.dating.boo</t>
  </si>
  <si>
    <t>https://play.google.com/store/apps/details?id=enterprises.dating.boo&amp;hl=en&amp;gl=us</t>
  </si>
  <si>
    <t>Boo is for connecting with compatible and like-minded souls. Date, chat, match, make friends and meet new people by personality.\nJoin millions of souls on Boo and find your best match faster, for dating or friendship. \nWe’re your tour guide through the strange landscape of another’s heart and mind. We use personality psychology to help you find dates and friends that'll effortlessly love, appreciate, and understand you for who you naturally are.\nFind your soulmate or your best friend.\nOUR FEATURES\n1. SOCIAL DATING + FRIEND-FINDING\nPost in interest communities and meet new people by shared values and interests. Chat casually with people on funny, interesting, and insightful topics.\n2. FLIRTING TIPS\nGet in-depth dating tips and personality analysis with cutting-edge personality psychology. \nUnderstand anyone’s\n1. Compatibility\n2. Strengths\n3. Weaknesses\n4. Attracted By\n5. Pet Peeves\n6. Likely Interests\n7. Love Languages\n8. What You'll Love\n9. Potential Conflicts\n10. Love Philosophy\n11. Mating Call\n12. Ideal Date\n13. Flirting Tips\n14. Relationship Material\n15. Relationship Fear\n16. Secret Desire\n17. Enneagram\n18. Zodiac\n3. VERIFIED PROFILES\nGet verified and meet other verified users using the verified filter. No more catfishes and bots.\n4. PRACTICE LANGUAGES\nMake new friends and meet new people around the world. Translate profiles and messages, and send messages in any language with cutting-edge translation.\nOUR VALUES\n1. LOVE, KINDNESS, EMPATHY\nBoo is an accepting, tolerant, and judgment-free space for everyone. Unlock functionalities by being a good person and earning love, our social credit system.\n2. AUTHENTICITY\nBe yourself. That’s the only way you’ll attract the right people. Embracing your authentic self starts when you realize that every personality has its flaws, that there are others who share your same personality, and that you are not alone. \n3. TRANSPARENCY\nUnderstand yourself and others like never before in human history. Understand anyone deeply instantly, not 3 weeks, months, or years into a failed relationship. \n4. EMPOWERMENT\nAttraction, compatibility, and succeeding in dating and making friends have always been a black box. With personality insight, you are empowered to understand how it all works for yourself, make the right decisions, and set yourself up for success.\nWe were using all the dating apps. It was always the same result–going on dates with people we had no chemistry with. We were exhausted from all the wasted time and effort. We made Boo because we knew there was a better way.\nOur mission is to create a future in which personality enables our greatest potential, starting with our relationships.\nWe hope you like it,\nThe souls at Boo\nhttps://boo.world/terms-and-conditions</t>
  </si>
  <si>
    <t>[
  {
    "permission": "read your contacts",
    "type": "Contacts"
  },
  {
    "permission": "modify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"change network connectivity",
    "type": "Other"
  },
  {
    "permission": "full network access",
    "type": "Other"
  },
  {
    "permission": "change your audio settings",
    "type": "Other"
  },
  {
    "permission": "run at startup",
    "type": "Other"
  },
  {
    "permission": "control vibration",
    "type": "Other"
  },
  {
    "permission": "prevent device from sleeping",
    "type": "Other"
  }
]</t>
  </si>
  <si>
    <t>{
  "sharedData": [
    {
      "data": "Crash logs",
      "optional": false,
      "purpose": "Analytics",
      "type": "App info and performance"
    },
    {
      "data": "Diagnostics",
      "optional": false,
      "purpose": "Analytics",
      "type": "App info and performance"
    },
    {
      "data": "Fitness info",
      "optional": false,
      "purpose": "Personalization",
      "type": "Health and fitness"
    },
    {
      "data": "Race and ethnicity",
      "optional": false,
      "purpose": "Personalization",
      "type": "Personal info"
    },
    {
      "data": "Political or religious beliefs",
      "optional": false,
      "purpose": "Personalization",
      "type": "Personal info"
    }
  ],
  "collectedData": [
    {
      "data": "Approximate location",
      "optional": true,
      "purpose": "App functionality, Personalization",
      "type": "Location"
    },
    {
      "data": "Precise location",
      "optional": true,
      "purpose": "App functionality, Personalization",
      "type": "Location"
    },
    {
      "data": "Crash logs",
      "optional": false,
      "purpose": "Analytics",
      "type": "App info and performance"
    },
    {
      "data": "Diagnostics",
      "optional": false,
      "purpose": "Analytics",
      "type": "App info and performance"
    },
    {
      "data": "Other user-generated content",
      "optional": true,
      "purpose": "App functionality",
      "type": "App activity"
    },
    {
      "data": "Other actions",
      "optional": true,
      "purpose": "App functionality, Personalization",
      "type": "App activity"
    },
    {
      "data": "Fitness info",
      "optional": true,
      "purpose": "Personalization",
      "type": "Health and fitness"
    },
    {
      "data": "Contacts",
      "optional": true,
      "purpose": "App functionality, Personalization",
      "type": "Contacts"
    },
    {
      "data": "Voice or sound recordings",
      "optional": true,
      "purpose": "App functionality",
      "type": "Audio"
    },
    {
      "data": "Name",
      "optional": false,
      "purpose": "Account management",
      "type": "Personal info"
    },
    {
      "data": "Email address",
      "optional": true,
      "purpose": "Account management",
      "type": "Personal info"
    },
    {
      "data": "User IDs",
      "optional": false,
      "purpose": "Fraud prevention, security, and compliance, Account management",
      "type": "Personal info"
    },
    {
      "data": "Phone number",
      "optional": true,
      "purpose": "Account management",
      "type": "Personal info"
    },
    {
      "data": "Race and ethnicity",
      "optional": true,
      "purpose": "Personalization",
      "type": "Personal info"
    },
    {
      "data": "Political or religious beliefs",
      "optional": true,
      "purpose": "Personalization",
      "type": "Personal info"
    },
    {
      "data": "Sexual orientation",
      "optional": true,
      "purpose": "App functionality, Personalization",
      "type": "Personal info"
    },
    {
      "data": "Other info",
      "optional": true,
      "purpose": "App functionality, Personalization",
      "type": "Personal info"
    },
    {
      "data": "Device or other IDs",
      "optional": false,
      "purpose": "Fraud prevention, security, and compliance",
      "type": "Device or other IDs"
    },
    {
      "data": "Other in-app messages",
      "optional": false,
      "purpose": "App functionality",
      "type": "Messages"
    },
    {
      "data": "Photos",
      "optional": true,
      "purpose": "App functionality",
      "type": "Photos and videos"
    },
    {
      "data": "Videos",
      "optional": true,
      "purpose": "App functionality",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"https://boo.world/privacy-policy"
}</t>
  </si>
  <si>
    <t>https://boo.world/privacy-policy</t>
  </si>
  <si>
    <t>com.ihappydate</t>
  </si>
  <si>
    <t>https://play.google.com/store/apps/details?id=com.ihappydate&amp;hl=en&amp;gl=us</t>
  </si>
  <si>
    <t>Dating with singles - iHappy</t>
  </si>
  <si>
    <t>iHappy is all about dating and relationships for those seeking new friends and looking for love. Here you will find bosom friendships and perhaps even your future family. You'll enjoy spending time with new people and getting to know them. Our app is perfect both for those looking for a serious relationship and for quick dates in order to make new friends.\nMen and women come to iHappy to find "the one."\niHappy isn't just another dating website: it's the best dating app for meeting girls and men, and for adding some spice to your life. All our tools are completely free for you to use.\nWhat are you willing to do to hear a man or woman say those three little words? Perhaps you'd like to speed things up a bit? Start an anonymous chat for just the two of you, quickly get acquainted, and step out for your first date today!\nWith iHappy you can start dating for free, here and now:\nA free dating website is the best tool for finding a girlfriend, boyfriend, or simply someone who's fun to talk with.\nChat dating — just download the app and start meeting people. \nHundreds of thousands of people online right now available for dating. Just start a conversation with the phrase, "Would you like to chat?" \nOnline dating nearby — start a chat with someone from your city or district. Easier than ever — find dates on a map of people near you!\nMeet and chat with people who are looking for the same thing you are. The search for people to meet and date in order to find a long-term relationship often leads people to dating websites. It's easy to meet a girl or a guy — just write to the person you like and say, "Hi! Would you like to chat?" New acquaintances with real people are more accessible than ever before: a pretty girl or a nice man will help pass the evening in pleasant conversation. \nAt iHappy people find each other who share the same views and interests. Here the man seeks out the woman: he is prepared for action; his philosophy is one of personal growth and goal orientation. By nature he is a conqueror, a leader, one who is constantly striving for self-improvement. He can easily say, "I'm looking for a girl, and I'm going to find her." The woman for her part stays true to her nature: although successful, beautiful girls on iHappy pursue careers and athletic achievements, they know how important it is to be flexible and wise. Every man dreams of finding a woman like her.\nWhat else can I do at iHappy?\n— A dating website for serious relationships is also a reality. “I'm looking for a wife!” “I want to get married!” Well then, you've come to the right place. At iHappy you can find the person who will be your refuge and support. If you're looking for a serious relationship, you have every chance of finding one.\n— Become a part of a large community where people from all over the country get together.\n— The iHappy dating app has hundreds of new users every day\n— You can connect with interesting people and make useful professional contacts. \nWhat do you need to meet men and women on iHappy? There's nothing simpler: just install the app. In this sense a dating website is far less convenient. Inconvenient search features, endless “In search of” ads — it’s so much nicer to have a single convenient app on your phone that makes online dating quick, fun, and safe. A pleasant interface, an easy-to-use chat feature — you'll have all the dating you could wish for.\nGoodbye to casual encounters and hello to meaningful connections leading to a lifetime of happiness. Whether you're searching for a husband, a family-oriented partner, or a man to share your dreams with, our platform prioritizes safety and facilitates serious relationships. Join us today and find your partner for life.\nOur app tailored for women seeking safety dating and serious relationships.</t>
  </si>
  <si>
    <t>[
  {
    "permission": "find accounts on the device",
    "type": "Identity"
  },
  {
    "permission": "find accounts on the device",
    "type": "Contacts"
  },
  {
    "permission": "approximate location (network-based)",
    "type": "Location"
  },
  {
    "permission": "precise location (GPS and network-based)",
    "type": "Location"
  },
  {
    "permission": "read phone status and identity",
    "type": "Phone"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"run at startup",
    "type": "Other"
  },
  {
    "permission": "control vibration",
    "type": "Other"
  },
  {
    "permission": "prevent device from sleeping",
    "type": "Other"
  },
  {
    "permission": "Google Play license check",
    "type": "Other"
  }
]</t>
  </si>
  <si>
    <t>{
  "sharedData": [
    {
      "data": "Diagnostics",
      "optional": false,
      "purpose": "Analytics, Fraud prevention, security, and compliance",
      "type": "App info and performance"
    },
    {
      "data": "Other app performance data",
      "optional": false,
      "purpose": "Analytics, Fraud prevention, security, and compliance",
      "type": "App info and performance"
    },
    {
      "data": "Approximate location",
      "optional": false,
      "purpose": "Analytics, Fraud prevention, security, and compliance",
      "type": "Location"
    },
    {
      "data": "Precise location",
      "optional": false,
      "purpose": "Analytics, Fraud prevention, security, and compliance",
      "type": "Location"
    },
    {
      "data": "Device or other IDs",
      "optional": false,
      "purpose": "Analytics, Fraud prevention, security, and compliance",
      "type": "Device or other IDs"
    }
  ],
  "collectedData": [
    {
      "data": "Purchase history",
      "optional": false,
      "purpose": "App functionality, Analytics, Developer communications, Personalization",
      "type": "Financial info"
    },
    {
      "data": "Crash logs",
      "optional": false,
      "purpose": "Analytics",
      "type": "App info and performance"
    },
    {
      "data": "Diagnostics",
      "optional": false,
      "purpose": "Analytics",
      "type": "App info and performance"
    },
    {
      "data": "Other app performance data",
      "optional": false,
      "purpose": "Analytics",
      "type": "App info and performance"
    },
    {
      "data": "Photos",
      "optional": true,
      "purpose": "App functionality, Analytics",
      "type": "Photos and videos"
    },
    {
      "data": "Approximate location",
      "optional": true,
      "purpose": "App functionality, Analytics, Personalization",
      "type": "Location"
    },
    {
      "data": "Precise location",
      "optional": true,
      "purpose": "App functionality, Analytics, Personalization",
      "type": "Location"
    },
    {
      "data": "Other in-app messages",
      "optional": false,
      "purpose": "App functionality, Analytics, Developer communications, Fraud prevention, security, and compliance",
      "type": "Messages"
    },
    {
      "data": "Name",
      "optional": true,
      "purpose": "App functionality",
      "type": "Personal info"
    },
    {
      "data": "Email address",
      "optional": true,
      "purpose": "App functionality, Account management",
      "type": "Personal info"
    },
    {
      "data": "User IDs",
      "optional": false,
      "purpose": "App functionality, Analytics, Developer communications, Fraud prevention, security, and compliance, Personalization, Account management",
      "type": "Personal info"
    },
    {
      "data": "Political or religious beliefs",
      "optional": true,
      "purpose": "App functionality",
      "type": "Personal info"
    },
    {
      "data": "Other info",
      "optional": true,
      "purpose": "App functionality",
      "type": "Personal info"
    },
    {
      "data": "Device or other IDs",
      "optional": true,
      "purpose": "App functionality, Analytics, Developer communications, Advertising or marketing, Fraud prevention, security, and compliance",
      "type": "Device or other IDs"
    },
    {
      "data": "App interactions",
      "optional": false,
      "purpose": "Analytics",
      "type": "App activity"
    },
    {
      "data": "In-app search history",
      "optional": false,
      "purpose": "Analytics",
      "type": "App activity"
    },
    {
      "data": "Other user-generated content",
      "optional": true,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"https://ihappydate.com/policy_EN.html"
}</t>
  </si>
  <si>
    <t>https://ihappydate.com/policy_EN.html</t>
  </si>
  <si>
    <t>com.evermatch</t>
  </si>
  <si>
    <t>https://play.google.com/store/apps/details?id=com.evermatch&amp;hl=en&amp;gl=us</t>
  </si>
  <si>
    <t>Dating and Chat - Evermatch</t>
  </si>
  <si>
    <t>We created our App for people who are looking for the perfect partner for a serious relationship and settling down.\nLots of the popular dating sites out there use standard profiles and completely ignore your personal preferences when selecting candidates. Our Dating app was designed specifically to select an ideal partner who is just right for you. Thanks to our complex, personalized profiles, we precisely select the exact person you've been dreaming about your whole life so you can finally settle down. If you're tired of fruitless searching, dealing with candidates who aren't a match for you, and wasting your time chating on dating sites, just download our unique App designed especially for people who are looking for a serious relationship and true love.\nEvermatch: Tailored for women seeking safe dating and serious relationships. Find love, build a family, and discover your lifelong partner. Embark on a journey to find the right man who shares your values. Say goodbye to casual encounters and hello to a future with your husband. Join us today and start your quest for lasting love.\nYou've probably tried it all before - trying to meet someone on your own or through dating sites - but all this dating just hasn't led to a serious relationship, and the partners you've been even remotely interested in all turned out to be completely wrong for you. Don't give up! If your search hasn't had the results you want, that just means you aren't using the right tools. Compatibility between future spouses is a vital component of a happy, stable marriage. Our app selects the most appropriate candidate for you based on your individual preferences, including personality and appearance, general outlook and interests, and world view.\nOur App isn't just another dating site for serious relationships - it's your guiding star. If you've spent a long time fruitlessly searching for true love and a serious relationship, you're on the right track. Just download our Dating app right now and allow yourself to finally find your soulmate!\nOur dating service is focused exclusively on meeting people and chatting in order to find a serious relationship. That's why all our candidates are carefully screened during the registration process and provide as much information about themselves as possible. This ensures that the profiles you find will definitely match real people. Thanks to this approach, your chance of meeting a man who's a perfect future husband for you is much higher than on other dating sites. Want to find a man to settle down and build a life with? Download our Dating app. Take the first and most important step toward your destiny!\nOur app is designed to help you easily find the woman of your dreams! Stop wasting your precious time on sketchy dating sites trying to meet a woman who's completely wrong for you in terms of social status, interests, looks, and personality. Just focus on women who deserve you! Finding a wife is a snap if you use our Dating app. Sign up right now, fill out a profile, and meet and chat with as many people as you want. The perfect candidate is already waiting for you.\n\nSerious dating. Our App offers:\n- only real profiles with a complex, individualized approach to choosing the perfect partner\n- as much information as possible about every candidate to help you build a solid relationship\n- exact portraits generated for every potential candidate\n- chat only with people who are a good match for you\n- the most accurate selection of candidates for building a strong, solid relationship\n- an app designed for serious relationships and marriage\nMeeting a girl or guy has never been this easy.\nOur unique online dating site is the best, easiest way to do it. Just contact the person we select and say, "Hi! Want to chat?", and love, dating, and a real relationship will be right around the corner.\nEntrust your happiness to the professionals, and we'll help you find your soulmate!</t>
  </si>
  <si>
    <t>[
  {
    "permission": "approximate location (network-based)",
    "type": "Location"
  },
  {
    "permission": "precise location (GPS and network-based)",
    "type": "Location"
  },
  {
    "permission": "take pictures and videos",
    "type": "Camera"
  },
  {
    "permission": "record audio",
    "type": "Microphone"
  },
  {
    "permission": "view Wi-Fi connections",
    "type": "Wi-Fi connection information"
  },
  {
    "permission": "view network connections",
    "type": "Other"
  },
  {
    "permission": "full network access",
    "type": "Other"
  },
  {
    "permission": "change your audio settings",
    "type": "Other"
  },
  {
    "permission": "control vibration",
    "type": "Other"
  },
  {
    "permission": "prevent device from sleeping",
    "type": "Other"
  }
]</t>
  </si>
  <si>
    <t>{
  "sharedData": [
    {
      "data": "Approximate location",
      "optional": false,
      "purpose": "Analytics, Advertising or marketing, Fraud prevention, security, and compliance",
      "type": "Location"
    },
    {
      "data": "Precise location",
      "optional": false,
      "purpose": "Analytics, Advertising or marketing, Fraud prevention, security, and compliance",
      "type": "Location"
    },
    {
      "data": "Diagnostics",
      "optional": false,
      "purpose": "Analytics, Fraud prevention, security, and compliance",
      "type": "App info and performance"
    },
    {
      "data": "Other app performance data",
      "optional": false,
      "purpose": "Analytics, Fraud prevention, security, and compliance",
      "type": "App info and performance"
    },
    {
      "data": "Device or other IDs",
      "optional": false,
      "purpose": "Advertising or marketing, Fraud prevention, security, and compliance",
      "type": "Device or other IDs"
    }
  ],
  "collectedData": [
    {
      "data": "Other in-app messages",
      "optional": false,
      "purpose": "App functionality",
      "type": "Messages"
    },
    {
      "data": "Approximate location",
      "optional": true,
      "purpose": "App functionality, Analytics, Personalization",
      "type": "Location"
    },
    {
      "data": "Precise location",
      "optional": true,
      "purpose": "App functionality, Analytics, Personalization",
      "type": "Location"
    },
    {
      "data": "Purchase history",
      "optional": false,
      "purpose": "App functionality",
      "type": "Financial info"
    },
    {
      "data": "Name",
      "optional": false,
      "purpose": "App functionality",
      "type": "Personal info"
    },
    {
      "data": "Email address",
      "optional": true,
      "purpose": "App functionality, Account management",
      "type": "Personal info"
    },
    {
      "data": "User IDs",
      "optional": false,
      "purpose": "App functionality, Fraud prevention, security, and compliance, Account management",
      "type": "Personal info"
    },
    {
      "data": "Race and ethnicity",
      "optional": true,
      "purpose": "App functionality",
      "type": "Personal info"
    },
    {
      "data": "Political or religious beliefs",
      "optional": true,
      "purpose": "App functionality",
      "type": "Personal info"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"App functionality, Analytics, Developer communications, Advertising or marketing, Fraud prevention, security, and compliance",
      "type": "Device or other IDs"
    },
    {
      "data": "App interactions",
      "optional": false,
      "purpose": "App functionality, Analytics, Personalization",
      "type": "App activity"
    },
    {
      "data": "In-app search history",
      "optional": false,
      "purpose": "App functionality, Analytics, Developer communications, Personalization",
      "type": "App activity"
    },
    {
      "data": "Photos",
      "optional": true,
      "purpose": "App functionality",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"https://sites.google.com/view/evermatch/privacy-policy"
}</t>
  </si>
  <si>
    <t>https://sites.google.com/view/evermatch/privacy-policy</t>
  </si>
  <si>
    <t>com.onlyspark</t>
  </si>
  <si>
    <t>https://play.google.com/store/apps/details?id=com.onlyspark&amp;hl=en&amp;gl=us</t>
  </si>
  <si>
    <t>Dating and Chat - Only Spark</t>
  </si>
  <si>
    <t>Only Spark is an app for finding the right people.\nInterested in a serious relationship? Come join us! Everyone loves having that one close friend. With Only Spark, you can choose the partner who's right for you. Coupling up is easy. Our service lets you meet people online for free. Interested in a particular guy or girl? Like their profile, and if the feeling is mutual, you can start a chat, talk a little, and arrange a meetup. That might be the date that makes you the happiest person in the world, because we can help you find love, and maybe even start a family. \nWe know that not everybody is looking for a serious relationship right this minute. Only Spark also offers lots of other options for meeting people. Making friends can be hard, because life today is so busy there's never a chance to really get to know somebody you like. With our app, you can find friends who share your interests, people who think like you, people who will climb the Himalayas with you. Social media lets us meet new people and make friends online. Let's put it to use! Genuine interactions with interesting people will make anything you do more fun. And there's always the chance your friendship will grow into something bigger and even more meaningful. \nNot enough color in your life? Start talking with a cute guy or intriguing girl. What will it lead to? A single date? A strong, lasting relationship? Or could this be your chance to find the person you want to marry? Only you can decide. And  Only Spark app will help you do it.\nFinding a partner has gotten so much easier! We know people can get tired of constant electronic messages. Maybe you're eager for some live interaction: an evening at an awesome bar, a movie, or dancing till you drop with somebody who really understands you. We make it easy for singles to meet people nearby and start going on dates. The app will help you find people where you are, so you won't have to spend your time on long-distance trips. Maybe the person you're looking for is \nalready within reach, and a couple clicks will be enough to plan a coffee date near you. \nThis is good news for people who feel awkward striking up a random conversation out on the town or at an office party - and there are plenty of people like us! But maybe there just aren't any good relationship candidates among the people you already know. It is your chance to meet someone entirely new, different from everybody else.\nDating sites are a thing of the past. Now we do everything in apps. Meeting people in Only Spark is super simple - filling out your info literally takes two minutes, and you can chat right away with anyone who catches your eye. To make your interactions more open and genuine, upload your photo and increase your chances of finding your other half. \nOnly Spark goes beyond other dating apps. Dating isn't the only thing we focus on. Use our app for what you want most: a serious relationship, good conversations, or even finding a traveling companion. The app can help you find a husband or wife, or the right partner for your most unusual hobbies and most exciting plans. Only Spark is the best way to meet people online for free. \nDownload our app and let us help and guide you on your journey to the relationship of your dreams.</t>
  </si>
  <si>
    <t>[
  {
    "permission": "find accounts on the device",
    "type": "Identity"
  },
  {
    "permission": "find accounts on the device",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"read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"run at startup",
    "type": "Other"
  },
  {
    "permission": "control vibration",
    "type": "Other"
  },
  {
    "permission": "prevent device from sleeping",
    "type": "Other"
  },
  {
    "permission": "Google Play license check",
    "type": "Other"
  }
]</t>
  </si>
  <si>
    <t>{
  "sharedData": [
    {
      "data": "Device or other IDs",
      "optional": false,
      "purpose": "Analytics, Fraud prevention, security, and compliance",
      "type": "Device or other IDs"
    },
    {
      "data": "Approximate location",
      "optional": false,
      "purpose": "Analytics, Fraud prevention, security, and compliance",
      "type": "Location"
    },
    {
      "data": "Precise location",
      "optional": false,
      "purpose": "Analytics, Fraud prevention, security, and compliance",
      "type": "Location"
    }
  ],
  "collectedData": [
    {
      "data": "App interactions",
      "optional": false,
      "purpose": "Analytics",
      "type": "App activity"
    },
    {
      "data": "In-app search history",
      "optional": false,
      "purpose": "Analytics",
      "type": "App activity"
    },
    {
      "data": "Other user-generated content",
      "optional": true,
      "purpose": "Analytics",
      "type": "App activity"
    },
    {
      "data": "Name",
      "optional": true,
      "purpose": "App functionality",
      "type": "Personal info"
    },
    {
      "data": "Email address",
      "optional": true,
      "purpose": "App functionality, Account management",
      "type": "Personal info"
    },
    {
      "data": "User IDs",
      "optional": false,
      "purpose": "App functionality, Analytics, Developer communications, Fraud prevention, security, and compliance, Personalization",
      "type": "Personal info"
    },
    {
      "data": "Political or religious beliefs",
      "optional": true,
      "purpose": "App functionality",
      "type": "Personal info"
    },
    {
      "data": "Other info",
      "optional": true,
      "purpose": "App functionality",
      "type": "Personal info"
    },
    {
      "data": "Photos",
      "optional": true,
      "purpose": "App functionality, Analytics",
      "type": "Photos and videos"
    },
    {
      "data": "Other in-app messages",
      "optional": false,
      "purpose": "App functionality, Analytics, Developer communications, Fraud prevention, security, and compliance",
      "type": "Messages"
    },
    {
      "data": "Purchase history",
      "optional": false,
      "purpose": "App functionality, Analytics, Developer communications, Personalization",
      "type": "Financial info"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true,
      "purpose": "App functionality, Analytics, Developer communications, Advertising or marketing, Fraud prevention, security, and compliance",
      "type": "Device or other IDs"
    },
    {
      "data": "Approximate location",
      "optional": true,
      "purpose": "App functionality, Analytics, Personalization",
      "type": "Location"
    },
    {
      "data": "Precise location",
      "optional": true,
      "purpose": "App functionality, Analytics, Personalization",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"https://onlyspark.net/policy_EN.html"
}</t>
  </si>
  <si>
    <t>https://onlyspark.net/policy_EN.html</t>
  </si>
  <si>
    <t>com.wf.wellsfargomobile</t>
  </si>
  <si>
    <t>https://play.google.com/store/apps/details?id=com.wf.wellsfargomobile&amp;hl=en&amp;gl=us</t>
  </si>
  <si>
    <t>Wells Fargo Mobile</t>
  </si>
  <si>
    <t>Account Management\n•Access your cash, credit, and investment accounts with Fingerprint Sign On¹ or Biometric Sign on¹\n•Review activity and balances\n•View your credit card transactions and manage your rewards\n•Easily activate or turn cards on or off², add cards to digital wallets³, view recurring payments, and manage account access with Card Settings\nDeposit Funds⁴\n•Deposit checks using your Android™ camera \n•Instantly view the processing deposit in your account\nMake Transfers and Payments\n•Transfer funds between your Wells Fargo accounts and to other financial institutions⁵\n•Send and receive money with friends and family using a U.S. mobile phone number or email address with Zelle®⁶\n•Pay your bills\nTrack Investments\n•Monitor balances, holdings, account activity, and open orders for your WellsTrade® accounts\n•Get real-time quotes, charts, and market data\nStay Secure\n•Visit the Security Center to report fraud and maintain safe accounts\n•Manage alerts⁷\n•Get notified of suspicious card activity with alerts\n•Access to your FICO® Credit Score\nContact Us\n•Email appstorefeedback@wellsfargo.com\n•Locate one of more than 12,700 ATMs or find one of our approximately 4,800 branches\n•Set up an appointment to meet with a Banker\n____________________________\nScreens are simulated.\n1.Only certain devices are eligible to enable Fingerprint Sign On or Biometric Sign On.\n2.Turning your card off is not a replacement for reporting your card lost or stolen. \n3.Not all smartphones are enabled to use a digital wallet. Your mobile carrier's message and data rates may apply.\n4.Some accounts are not eligible for mobile deposit. Deposit limits and other restrictions apply.\n5.Terms and conditions apply. See Wells Fargo’s Online Access Agreement for more information.\n6. Mobile numbers may need to be enrolled with Zelle before they can be used. Available to U.S.-based bank account holders only. \n7.Sign-up may be required. \n8.Some features may not be available on all mobile devices.\nAndroid, Chrome, Google Pay, Google Pixel, Google Play, Wear OS by Google, and the Google Logo are trademarks of Google LLC.\nFICO is a registered trademark of Fair Isaac Corporation in the United States and other countries.\nZelle and the Zelle related marks are wholly owned by Early Warning Services, LLC and are used herein under license.\nInvestment and Insurance Products are:\n•Not Insured by the FDIC or Any Federal Government Agency\n•Not a Deposit or Other Obligation of, or Guaranteed by, the Bank or Any Bank Affiliate\n•Subject to Investment Risks, Including Possible Loss of the Principal Amount Invested\nDEPOSIT PRODUCTS OFFERED BY WELLS FARGO BANK, N.A. MEMBER FDIC.\nWells Fargo Private Bank provides products and services through Wells Fargo Bank, N.A. and its various affiliates and subsidiaries. Wells Fargo Bank, N.A. is a bank affiliate of Wells Fargo &amp; Company. \nBrokerage services are offered through Wells Fargo Advisors. Wells Fargo Advisors is a trade name used by Wells Fargo Clearing Services, LLC (WFCS) and Wells Fargo Advisors Financial Network, LLC, Members SIPC, separate registered broker-dealers and non-bank affiliates of Wells Fargo &amp; Company. WellsTrade(R) and Intuitive Investor(R) accounts are available through WFCS.\nUse of stock symbols is for illustrative purposes only and not a recommendation.\n9.$0 per trade is applicable to commissions for online and automated telephone trading of stocks and exchange-traded funds (ETFs). For stock and ETF trades placed with an agent over the telephone, a $25 agent-assisted trading fee is charged. Each trade order will be treated as a separate transaction subject to commission. An order that executes over multiple trading days may be subject to additional commission. One commission will be assessed for multiple trades, entered separately, that execute on the same day, on the same side of the market. Other fees and commissions apply to a WellsTrade account. Schedule subject to change at any time.</t>
  </si>
  <si>
    <t>[
  {
    "permission": "read your contacts",
    "type": "Contacts"
  },
  {
    "permission": "approximate location (network-based)",
    "type": "Location"
  },
  {
    "permission": "precise location (GPS and network-based)",
    "type": "Location"
  },
  {
    "permission": "directly call phone numbers",
    "type": "Phone"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"change network connectivity",
    "type": "Other"
  },
  {
    "permission": "full network access",
    "type": "Other"
  },
  {
    "permission": "control Near Field Communication",
    "type": "Other"
  },
  {
    "permission": "reorder running apps",
    "type": "Other"
  },
  {
    "permission": "control vibration",
    "type": "Other"
  },
  {
    "permission": "prevent device from sleeping",
    "type": "Other"
  },
  {
    "permission": "read Google service configuration",
    "type": "Other"
  }
]</t>
  </si>
  <si>
    <t>{
  "sharedData":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"https://www.wellsfargo.com/privacy-security/privacy/online"
}</t>
  </si>
  <si>
    <t>https://www.wellsfargo.com/privacy-security/privacy/online</t>
  </si>
  <si>
    <t>com.cuberob.cryptowatch</t>
  </si>
  <si>
    <t>https://play.google.com/store/apps/details?id=com.cuberob.cryptowatch&amp;hl=en&amp;gl=us</t>
  </si>
  <si>
    <t>CryptoWatch</t>
  </si>
  <si>
    <t>A clean and minimalistic Wear OS app and watch face that provides you with the latest Bit- or altcoin price index! In addition it features a Portfolio and Coin Rankings Watch app to stay up to date from your wrist.\n⌚ - Features\n- Watchface with price ticker\n- Portfolio watch app, tile &amp; complication support\n- Ticker complication support (use cryptowatch with other watchfaces)\n- Coin rankings watch app\n- AM/PM mode\n- Discrete mode (hide currency symbol)\n- Customizable coin, currency, exchange &amp; colors\n- Auto price refresh or force refresh by clicking\n📱 - Features\n- Portfolio\n- Ticker homescreen widgets\n- Portfolio homescreen widget\n- Dark mode support\n- Coin rankings\n- Coin detail page with historic chart data [in beta] and link to projects\n- Watch face configuration screen\n- Price notifications [BETA]\nCryptoWatch is powered by CoinGecko and supports all coins listed there.\nA small selection:\nBitcoin (BTC), Ethereum (ETH), Ripple (XRP), Ethereum Classic (ETC), Nem (XEM), Litecoin (LTC), Dash (DASH), Bitcoin Cash (BCH), Bitshares (BTS), Stratis (STRAT), Monero (XMR), Waves (WAVES), Bytecoin (BCN), Steem (STEEM), Zcash (ZEC), Lisk (LSK), Siacoin (SC), Steller Lumens (XLM), Game Credits (GAME), Dogecoin (DOGE), Golem (GNT), Gnosis (GNO), Factom (FCT), MaidSafeCoin (MAID), Nxt (NXT), Ardor (ARDR), DigixDAO (DGD), Digibyte (DGB), Bitconnect (BCC), Decred (DCR), Augur (REP), Byteball (GBYTE), Iconomi (ICN), Komodo (KMD), SingularDTV (SNGLS), Tether (USDT), Aragon (ANT), SysCoin (SYS), FirstBlood (1ST), Ubiq (UBQ), AntShares (ANS), Neo (NEO), Pivx (PIVX), BitcoinDark (BTCD), Ark (ARK), Melon (MLN), ReddCoin (RDD), Lykke (LKK), Wings (WINGS), iExec RLC (RLC), Storjcoin X (SJCX), Emercoin (EMC), Peercoin (PPC), Namecoin (NMC), Novacoin (NVC), Gulden (NLG), IOTA (MIOTA), Basic Attention Token (BAT), DigitalNote (XDN), Espers (ESP), Veritaseum (VERI), MobileGo (MGO), Bancor (BNT), LBRY Credits (LBC), Groestlcoin (GRS), EOS (EOS), Status (SNT), MCAP (MCAP), TenX (PAY), Qtum (QTUM), OmiseGo (OMG), Populous (PPT), Metal (MTL), Metaverse ETP (ETP), Civic (CBC), Bytom (BTM), Storj (STORJ), Gas (GAS), Binance Coin (BNB), FunFair (FUN), district0x (DNT), Nexus (NXS), Particl (PART), Pillar (PLR), DECENT (DCT), Asch (XAS), Edgeless (EDG), Cofound.it (CFI), Safe Exchange Coin (SAFEX), Elastic (XEL), Blocknet (BLOCK), Stox (STX), LEOcoin (LEO), Numeraire (NMR), NoLimitCoin (NLC2), Etheroll (DICE), I/O Coin (IOC), Rialto (XRL), adToken (ADT), Monaco (MCO), Bitdeal (BDL), Peerplays (PPY), Mysterium (MYST), Lunyr (LUN), vSlice (VSL), Counterparty (XCP), Verge (XVG), Dao.Casino (BET), HShare (HSR), 0x (ZRX), NAV Coin (NAV), OpenAnx (OAX), Monetha (MTH), GXShares (GXS), AdEx (ADX), FirstCoin (FRST), Tierion (TNT), Rise (RISE), Vertcoin (VTC), Synereo (AMP), StartCoin (START), MonaCoin (MONA), Cardano (ADA), ZenCash (ZEN), Bitcoin Gold (BTG), Electroneum (ETN).\nNext to these coins CryptoWatch also allows you to select your favorite (fiat) currency:\nUS Dollar, Euro, Australian Dollar, Brazilian Real, Canadian dollar, Swiss Franc, Renminbi, Hong Kong Dollar, Bitcoin, Satoshi, Ethereum, Ripple, Litecoin, Indonesian rupiah, Indian Rupee, Japanese Yen, South Korean Won, Mexican Peso, Russian Rublxe, Pound sterling, Argentine Peso, Bangladeshi Taka, Bermudan Dollar, Chilean Peso, Czech Koruna, Danish Krone, Hungarian Forint, Myanmar Kyat, Malaysian Ringgit, Norwegian Krone, New Zealand Dollar, Pakistani Rupee, Swedish Krona, Singapore Dollar, Thai Baht, Turkish lira, New Taiwan dollar, Ukrainian hryvnia, Venezuelan bolívar, Vietnamese dong, Troy Ounce Gold, South African Rand, Binance Coin, EOS, Bitcoin Cash, Stellar, Polish Zlotych.\nDon't like the design? No worries! This watch face also exposes the prices to any other watch face that supports complications!</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</si>
  <si>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"read phone status and identity",
    "type": "Device ID &amp; call information"
  },
  {
    "permission": "view network connections",
    "type": "Other"
  },
  {
    "permission": "full network access",
    "type": "Other"
  },
  {
    "permission": "run at startup",
    "type": "Other"
  },
  {
    "permission": "prevent device from sleeping",
    "type": "Other"
  }
]</t>
  </si>
  <si>
    <t>{
  "sharedData": [
    {
      "data": "Crash logs",
      "optional": false,
      "purpose": "Analytics",
      "type": "App info and performance"
    },
    {
      "data": "Diagnostics",
      "optional": false,
      "purpose": "Analytics",
      "type": "App info and performance"
    },
    {
      "data": "Device or other IDs",
      "optional": false,
      "purpose": "Analytics",
      "type": "Device or other IDs"
    },
    {
      "data": "Approximate location",
      "optional": false,
      "purpose": "Analytics",
      "type": "Location"
    },
    {
      "data": "App interactions",
      "optional": false,
      "purpose": "Analytics",
      "type": "App activity"
    }
  ],
  "collectedData": [
    {
      "data": "Crash logs",
      "optional": true,
      "purpose": "Analytics",
      "type": "App info and performance"
    },
    {
      "data": "Approximate location",
      "optional": true,
      "purpose": "Analytics",
      "type": "Location"
    }
  ],
  "securityPractices": [
    {
      "practice": "Data is encrypted in transit",
      "description": "Your data is transferred over a secure connection"
    },
    {
      "practice": "Data can’t be deleted",
      "description": "The developer doesn’t provide a way for you to request that your data be deleted"
    }
  ],
  "privacyPolicyUrl": "http://cryptowatch.cuberob.com/static/privacy_policy.html"
}</t>
  </si>
  <si>
    <t>http://cryptowatch.cuberob.com/static/privacy_policy.html</t>
  </si>
  <si>
    <t>com.drcalculator.android.mortgagepro</t>
  </si>
  <si>
    <t>https://play.google.com/store/apps/details?id=com.drcalculator.android.mortgagepro&amp;hl=en&amp;gl=us</t>
  </si>
  <si>
    <t>Karl's Mortgage Calculator Pro</t>
  </si>
  <si>
    <t>This is the Pro version of Karl's Mortgage Calculator. The only change from the free version is that the adverts have been removed.\nCalculate mortgage payments given principal, interest and term. Reverse calculate any one variable given the other three.\nEnter a down payment amount or percentage and let the calculator show how large a mortgage you require.\nSee how the monthly payment changes when you factor in additional monthly or annual loan costs such as PMI, HOA, taxes and insurance.\nThe calculator supports Fixed and Adjustable Rate Mortgages (ARM) loans with up to five changes in interest rates. Interest-only mortgages loans are also supported.\nYou can pay off your mortgage early with extra payments. Add one-off, monthly and annual extra payments. Choose up to six additional extra payment amounts and payment periods and the calculator will show how much money you can save on the loan.\nChoose from weekly to annual loan payments and adjust the compounding period from daily through annual periods. The calculator supports Canadian mortgages along with UK annual rest mortgages.\nMultiple rounding options on loan calculations are also available. Choose between no rounding, round half up, half down, to even, to ceiling and to floor.\nThe calculator also supports the input and display of multiple currencies.</t>
  </si>
  <si>
    <t>{
  "sharedData": [],
  "collectedData": [],
  "securityPractices": [],
  "privacyPolicyUrl": "https://www.drcalculator.com/privacy/app/pro/"
}</t>
  </si>
  <si>
    <t>https://www.drcalculator.com/privacy/app/pro/</t>
  </si>
  <si>
    <t>com.nikitadev.currencyconverter.pro</t>
  </si>
  <si>
    <t>https://play.google.com/store/apps/details?id=com.nikitadev.currencyconverter.pro&amp;hl=en&amp;gl=us</t>
  </si>
  <si>
    <t>Centi PRO - Currency Converter</t>
  </si>
  <si>
    <t>***************** AD FREE VERSION *****************\nCenti is a simple and fast currency converter, providing up-to-date exchange rate information for over 170+ currencies and countries. It has a beautiful interface for quick access to conversions you need. Centi Currency Converter great for traveling abroad or for watching foreign markets.\n**FEATURES**\n- Convert over 170+ currencies and exchange rates\n- Widgets\n- Create a custom currency (price, name, country, flag, symbol and code)\n- Data download only when you use the app\n- No background data download and no background services (optimal battery use)\n- Ready to work offline. Stores last updated exchange rates for offline use\n- Copy calculation results\n- Historical Currency Charts\n- You can add as many currencies as you want\n- Powered by Yahoo! Finance API\n**PERSONALIZE YOUR SETTINGS **\n- Night Theme\n- Set Wi-Fi only data download\n- Set the frequency of rate updates\n- Turn currency symbols on or off\n- Choose the number of decimals to display\n-- Simple Interface --\nCenti has a clean and simple interface, saves time, and increases productivity.\n-- Charts --\nYou can view historical currency conversion charts for any two currencies. Charts for most currencies are available for 1-day, 5-days, 3-months, 1-year, 2-years and 5-years.\n-- Exchange Rates Updates --\nOur app updates Exchange Rates on demand, or automatically at pre-defined intervals ranging from 1 hour to 1 day. The exchange rates will be cached locally when you have the internet connection, so you can use this app with the cached rates when there is no internet connection.\n-- Exchange Rates Listing --\nThe exchange rates listing shows a base currency compared to all other currencies, similar to the electronic exchange rate boards. \n-- Exchange Rates Provider --\nCenti Currency Converter uses official exchange rates published on Yahoo! Yahoo Finance rates are trusted by millions of people.\n-- 170+ Currencies --\nUnited States Dollar (USD), British Pound (GBP), Swiss Franc (CHF), Japanese Yen (JPY), Euro (EUR), Canadian Dollar (CAD), Australian Dollar (AUD), Chinese Yuan (CNY), Russian Ruble (RUB), Ukraine Hryvnia (UAH), South Korean Won (KRW), Brazilian Real (BRL), Mexican Peso (MXN), Saudi Arabian Riyal (SAR), Czech Koruna (CZK), Polish Zloty (PLN), Turkish Lira (TRY), Swedish Krona (SEK) and other.\n-- Precious Metals --\nGold Ounces (XAU), Silver Ounces (XAG), Palladium Ounces (XPD), Platinum Ounces (XPT)</t>
  </si>
  <si>
    <t>{
  "sharedData":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"http://nikitadev.com/application-privacy-policy/"
}</t>
  </si>
  <si>
    <t>http://nikitadev.com/application-privacy-policy/</t>
  </si>
  <si>
    <t>org.usdebtclock</t>
  </si>
  <si>
    <t>https://play.google.com/store/apps/details?id=org.usdebtclock&amp;hl=en&amp;gl=us</t>
  </si>
  <si>
    <t>US Debt Clock .org</t>
  </si>
  <si>
    <t>The US Debt Clock .org App gives you a Real-Time glimpse of the most relevant economic data showing the financial condition of the US Federal Government, the 50 States and the World with over 3000, up to the Second Data Fields.\n• Go Back in Time to the Year 1900 to see the performance of each President, all the   \n   way forward into Future elections.\n• Compare the Debt, GDP, Debt Per Citizen and Unfunded Liabilities of all 50 US States.\n• See the World Debt Clock represented in US Dollars, and how each Country's Debt\n   Level and GDP place them in the Global Economic System.\n• Look into the Future to see the US Debt Clock in 4 and 8 Years at Current Rates.\n• See the Top 50 US City Debt and Unfunded Liabilities.\n• Look into the Classified Budgets and Programs of the various US agencies.\n• See all NASA's Current and Past Space programs represented in Today's Dollars.\n• See the Cost of every US War in Today's dollars\n• See the Cost of America's Military Hardware through History and in Inflation Adjusted Dollars Today.\n• See a complete list of the Average Pay and 20 year Increase for the Top 200 Occupations in the U.S.\n• See the Fortunes in Today's Dollars of some off America's top pioneers\n• A special feature which lists America's most Expensive Natural Disasters in Today's Dollars.  \n• Take a Glimpse back in time 100 years and see the increase in prices for a List of Common Consumer items, Including Cars.\n• Keep up to date with World Energy Usage, Precious Metals Production and Demand, Year to Date Auto Sales and Home Prices and Sales Rates.\n• Go Back by decade to see where US Debt Levels were in 1980, 1990, 2000 and 2010.\n• Travel Back in Time to the year 1100 for a complete History of Money and Banking.\n• Federal Budget Showdown matches the CBO, OMB, HCB and USDC against each      \n   other, 4 years into the future</t>
  </si>
  <si>
    <t>[
  {
    "permission": "view Wi-Fi connections",
    "type": "Wi-Fi connection information"
  },
  {
    "permission": "view network connections",
    "type": "Other"
  },
  {
    "permission": "full network access",
    "type": "Other"
  }
]</t>
  </si>
  <si>
    <t>{
  "sharedData": [],
  "collectedData": [],
  "securityPractices": [],
  "privacyPolicyUrl": "https://www.chrononumericlabs.org/privacypolicy.html"
}</t>
  </si>
  <si>
    <t>https://www.chrononumericlabs.org/privacypolicy.html</t>
  </si>
  <si>
    <t>com.zalivka.animation</t>
  </si>
  <si>
    <t>https://play.google.com/store/apps/details?id=com.zalivka.animation&amp;hl=en&amp;gl=us</t>
  </si>
  <si>
    <t>Draw Cartoons 2 PRO</t>
  </si>
  <si>
    <t>Thank you for reading the full description!\nAs the name implies, this application lets you make full-fledged 2D cartoons. Drawing cartoons sounds hard, but we've made it as easy as possible with the use of motion smoothing techniques. You only set the start and end positions of the character, and the program creates a smooth movement\nEach character is a skeleton of several bones with pictures. You have a whole library of characters and objects at your disposal (dragons, people, cars and much more). There is a character editor - you can make up creatures and objects out of "bones". You can draw bones  inside the application, or you can cut pictures from photos\nThere are many other tools for advanced animators. For example, a camera that allows you to make dramatic close-ups (just like in horror movies). Or speed effects, a tool that allows you to slow down or speed up individual fragments (if you need to make a slow-motion animation of dodging bullets)\nYou can add music or voice over your cartoon\nAll your animations can be saved as video (MP4 format) or GIF and sent to YouTube. By tag #drawingcartoons2 you can find works of other animators there\nYou can also save items and send them as separate files. That means you can offer someone a figurine of your superhero so that another person can use it in their works. We have a whole community to share</t>
  </si>
  <si>
    <t>[
  {
    "permission": "find accounts on the device",
    "type": "Identity"
  },
  {
    "permission": "find accounts on the device",
    "type": "Contacts"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"full network access",
    "type": "Other"
  },
  {
    "permission": "use accounts on the device",
    "type": "Other"
  },
  {
    "permission": "control vibration",
    "type": "Other"
  },
  {
    "permission": "prevent device from sleeping",
    "type": "Other"
  },
  {
    "permission": "Google Play license check",
    "type": "Other"
  }
]</t>
  </si>
  <si>
    <t>{
  "sharedData": [],
  "collectedData": [
    {
      "data": "Device or other IDs",
      "optional": true,
      "purpose": "Advertising or marketing",
      "type": "Device or other IDs"
    },
    {
      "data": "Crash logs",
      "optional": false,
      "purpose": "Analytics",
      "type": "App info and performance"
    },
    {
      "data": "Diagnostics",
      "optional": true,
      "purpose": "Analytics",
      "type": "App info and performance"
    },
    {
      "data": "Other app performance data",
      "optional": false,
      "purpose": "Analytics",
      "type": "App info and performance"
    }
  ],
  "securityPractices": [
    {
      "practice": "Data isn’t encrypted",
      "description": "Your data isn’t transferred over a secure connection"
    },
    {
      "practice": "You can request that data be deleted",
      "description": "The developer provides a way for you to request that your data be deleted"
    }
  ],
  "privacyPolicyUrl": "https://docs.google.com/document/d/1mbVsod0gwqWF3v12EFeR3UQ00ZihuMCBiQ3uSa1mNdk/edit#heading=h.1cvvkcc3hih5"
}</t>
  </si>
  <si>
    <t>https://docs.google.com/document/d/1mbVsod0gwqWF3v12EFeR3UQ00ZihuMCBiQ3uSa1mNdk/edit#heading=h.1cvvkcc3hih5</t>
  </si>
  <si>
    <t>com.weirdhat.roughanimator</t>
  </si>
  <si>
    <t>https://play.google.com/store/apps/details?id=com.weirdhat.roughanimator&amp;hl=en&amp;gl=us</t>
  </si>
  <si>
    <t>RoughAnimator - animation app</t>
  </si>
  <si>
    <t>A fully featured hand drawn animation application for Android. Made by an animator, for animators. Powerful enough for professionals, simple enough for beginners. Everything you need to create traditional hand drawn frame-by-frame animation, anywhere you go!\nFeatures:\n- Timeline with unlimited layers and easily adjustable exposure length of individual drawings, for pose-to-pose or straight-ahead animating\n- Onion skinning\n- Preview playback\n- Scrub along timeline\n- Import audio for lip syncing\n- Import video for rotoscoping animation\n- Custom brushes\n- Supports Samsung S-Pen and other pressure sensitive devices\n- Control framerate and resolution\n- Export animation to Quicktime video, GIF, or image sequence\n- RoughAnimator projects can be imported to Adobe Flash/Animate, After Effects, and Toon Boom Harmony\n- Also available on desktop</t>
  </si>
  <si>
    <t>{
  "sharedData": [],
  "collectedData": [],
  "securityPractices": [],
  "privacyPolicyUrl": "http://roughanimator.com/privacypolicy/"
}</t>
  </si>
  <si>
    <t>http://roughanimator.com/privacypolicy/</t>
  </si>
  <si>
    <t>maa.vaporwave_wallpapers_pro</t>
  </si>
  <si>
    <t>https://play.google.com/store/apps/details?id=maa.vaporwave_wallpapers_pro&amp;hl=en&amp;gl=us</t>
  </si>
  <si>
    <t>Vaporwave PRO Wallpapers</t>
  </si>
  <si>
    <t>Introducing the ultimate Vaporwave pro wallpapers app, the perfect destination for all lovers of the iconic aesthetic. Step into a world of neon hues, retro vibes, and dreamy landscapes as you browse through our extensive collection of stunning vaporwave-inspired wallpapers.\nWith a user-friendly interface and easy navigation, finding your perfect wallpaper has never been easier. Simply swipe through our collection, choose your favorite image, and set it as your phone's background with just one click.\nThe Vaporwave pro wallpapers app is the ultimate destination for the largest and highest quality collection of vaporwave wallpapers. We focus on curating millions of beautiful and high definition wallpapers, with every image handpicked by our team to ensure only the best vaporwave wallpapers make it to the app. You can also listen to vaporwave music as you browse through the categories, making the app a complete experience. We are the only app that includes an online radio station (Nightwave Plaza) that plays aesthetic and vaporwave music 24/7, so you can use the app as a radio too. Additionally, our aesthetic text feature lets you easily convert simple text into aesthetic text like this: dreams.\nOur design is inspired by old computer OS, so you won't get bored when you're browsing through our collection.\nWe have over 10 categories of wallpapers to choose from:\n- Vaporwave: This category contains a wide range of high-quality wallpapers, such as nostalgia and Roman statue wallpapers. You can browse through more than 500 new wallpapers daily.\n- Retrowave: In this category, you'll find wallpapers for retrowave, synthwave, outrun, and hotline miami, with over 300 new wallpapers added daily.\n- Aesthetic: This category is home to anything beautiful, from nature to pink wallpapers to abstract art and glitch designs, as well as Roman statues. You'll definitely find something you like.\n- Gamewave: The Gamewave category has the largest collection of old video games consoles wallpapers with aesthetic characters, as well as wallpapers for old consoles.\n- Anime: This category features wallpapers for old anime such as Sailor Moon and Evangelion, with over 400 high definition anime wallpapers.\n- Pixelwave: Our newest category is pixelwave, with a huge collection of pixel art created by professional artists such as 8bits-Stories and others.\n- Asian Girls: In this category, you'll find beautiful girls from Japan, Korea, and other Asian countries with aesthetic characters that are so kawaii.\n- GIFs: We have over 80 gifs with different aesthetic and vaporwave characters to choose from.\n- Quotes: This category has a range of sad, happy, and inspirational quotes with more than 100 new HD wallpapers added daily.\n- Windows Section: This category features all Windows wallpapers with aesthetic and vaporwave characters.\n- Your Art: We have created a category just for you called your art where you can share your vaporwave artwork with other people who love the style too. Simply send your artwork via email, and we will review and share it as soon as possible.\nOur app features include:\nHere's a list of the vaporwave pro wallpapers features :\n- The largest collection of high-quality vaporwave wallpapers.\n- Beautiful design inspired by old computer OS.\n- Guaranteed relaxation with online vaporwave radio.\n- Over 10 categories of vaporwave wallpapers to choose from.\n- Download any vaporwave wallpaper you want.\n- Share any vaporwave wallpaper with your friends on all social media platforms.\n- Set any vaporwave wallpaper you want as your home screen or lock screen.\n- Save any GIF you want to your device.\n- Share any GIF you want with your friends on all social media platforms.\n- Convert your text to aesthetic text easily and quickly.\n- Listen to the vaporwave genre music 24/7 with our online radio station.\n- Automatically wallpapers changer feature.\n- Full vaporwave photo editor similar to vaporgram.\n- Retrowave text generator.\n- Live wallpapers\n- No ads.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</si>
  <si>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"change system display settings",
    "type": "Other"
  },
  {
    "permission": "full network access",
    "type": "Other"
  },
  {
    "permission": "change your audio settings",
    "type": "Other"
  },
  {
    "permission": "set wallpaper",
    "type": "Other"
  },
  {
    "permission": "prevent device from sleeping",
    "type": "Other"
  },
  {
    "permission": "modify system settings",
    "type": "Other"
  }
]</t>
  </si>
  <si>
    <t>{
  "sharedData": [
    {
      "data": "Crash logs",
      "optional": false,
      "purpose": "App functionality, Analytics",
      "type": "App info and performance"
    },
    {
      "data": "Diagnostics",
      "optional": false,
      "purpose": "App functionality, Analytics",
      "type": "App info and performance"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"https://marc4apps.github.io/privacypolicy"
}</t>
  </si>
  <si>
    <t>https://marc4apps.github.io/privacypolicy</t>
  </si>
  <si>
    <t>io.playtime</t>
  </si>
  <si>
    <t>https://play.google.com/store/apps/details?id=io.playtime&amp;hl=en&amp;gl=us</t>
  </si>
  <si>
    <t>MONEY CASH - Play Games &amp; Earn</t>
  </si>
  <si>
    <t>Earn free gift cards and money by playing free games. It’s time to use MONEY CASH and become your own boss 👑 Don’t miss this lucky chance!\nJoin the highest-paying app on Android! Earn up to $100 with a single offer or take quick &amp; easy surveys on the go. With MONEY CASH you are on the forefront of making money online!\nMake better use of your time, continue playing you games you enjoy playing anyways &amp; get paid at the same time 💰\nInstall MONEY CASH for free (no deposits, no in-app purchases, and, no ads at all) ✅\nChoose your games and start directly 🎮\nReceive rewards for every minute you spend playing free games 🎁🎉🏆Easy right?\nAre you looking for a cash app that pays you for real?\n→ Start playing games that give you free money! 🤑\nMONEY CASH is a completely free app, offering you the opportunity to earn real money by playing free games on your mobile phone. Fast &amp; easy 🎁\nDiscover and play new and popular games every day from our list ➡ spend time playing free games, collect coins ➡ exchange coins and win cash prizes such as Amazon free gift cards, Google Play voucher, PSN cards, Steam coupons, or you can simply cash out, transferring money directly to your PayPal account.\nPlaying free games and making money sounds exciting, right? Now, let’s get to the point.\nHow to start making money with our reward app?\nMONEY CASH is so easy to use:\n✓🔥 Get MONEY CASH now for FREE\n✓🎮 Play any of our FREE partner games\n✓💎 Earn coins for every second you play\n✓⏰ The more you play the more money you’ll make\n✓💲 Receive ANY gift card or real money reward you want\nJust as easy as that.\nWhy MONEY CASH and not other apps?\n✔️Higher rewards than any other app in the world\n✔️Completely free cash app (⛔no deposits, ⛔no in-app purchases, ⛔no ads)!\n✔️Easy &amp; fast to use!\n✔️Fast and guaranteed payouts!\n✔️Huge selection of different game types to fit any preference!\n✔️Invite your friends to MONEY CASH and get bonus rewards!\nIf you’re reading this, you shouldn’t waste this lucky day! Free games and free money in one app, without any ads.\nThe exciting thing about our app is that you can earn your first gift card or get your paypal money reward after just a few hours you spent playing any game you choose!\nCurrently, our offer wall contains various game types such as Casual, Strategy, Action, Puzzle, Adventure, Arcade, and many more. You can play ANY game you like and start earning cash!\nIf you already like playing mobile games, MONEY CASH is the app for you as you will earn money playing games!\nWith MONEY CASH you will never have to worry about your pocket money again!\nDo what you do anyways, but make money at the same time! 🏆</t>
  </si>
  <si>
    <t>[
  {
    "permission": "retrieve running apps",
    "type": "Device &amp; app history"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"Google Play license check",
    "type": "Other"
  }
]</t>
  </si>
  <si>
    <t>{
  "sharedData": [],
  "collectedData": [
    {
      "data": "App interactions",
      "optional": true,
      "purpose": "Analytics",
      "type": "App activity"
    },
    {
      "data": "Device or other IDs",
      "optional": true,
      "purpose": "App functionality",
      "type": "Device or other IDs"
    }
  ],
  "securityPractices": [
    {
      "practice": "Data is encrypted in transit",
      "description": "Your data is transferred over a secure connection"
    }
  ],
  "privacyPolicyUrl": "https://www.moneyearner.io/privacy"
}</t>
  </si>
  <si>
    <t>https://www.moneyearner.io/privacy</t>
  </si>
  <si>
    <t>com.cbs.ott</t>
  </si>
  <si>
    <t>https://play.google.com/store/apps/details?id=com.cbs.ott&amp;hl=en&amp;gl=us</t>
  </si>
  <si>
    <t>Paramount+</t>
  </si>
  <si>
    <t>Stream hit movies, exclusive originals, SHOWTIME favorites (Paramount+ with SHOWTIME plan only) and live sports like NFL on CBS and UEFA.\nWelcome to A Mountain of Entertainment™. Stream hit movies, exclusive originals, live sports like NFL on CBS and UEFA Champions League, everything you love from SHOWTIME (Paramount+ with SHOWTIME plan only), and favorites from CBS, Nickelodeon, Comedy Central, BET, MTV, VH1 and more.\n- Watch full episodes on demand from hit series like Survivor, NCIS, SpongeBob SquarePants, Big Brother and more!\n- Obsess over originals. Watch subscriber-only originals such as Star Trek: Strange New Worlds, 1923 and Special Ops: Lioness.\n- Make every night a movie night with blockbuster hits and fan-favorite films from Paramount Pictures, MGM and more.\n- Access live streams with around-the-clock news coverage on CBS News 24/7, scores + highlights on CBS Sports HQ and entertainment news on Mixible, plus 20 live channels of curated favorites.\n- Create up to 6 individual profiles for each member of your household. Have kids? Use our Kids Mode profile feature. \nSave your faves with our watchlist feature, My List. \nGet even MORE with the Paramount+ with SHOWTIME plan:\n- Watch ad-free* shows and movies.\n- Stream your local, live CBS station, plus SHOWTIME East and West.\n- Catch the best in live events including NCAA March Madness, The Masters Tournament, The GRAMMYs and more.\n- Stream SHOWTIME originals and movies.\n- Download and watch offline*.\nTry Paramount+ FREE now. See prmntpl.us/SubscriptionPlans for more details on plans and pricing. Download the app to get started.\n*Live TV includes commercials and select shows have promotional interruptions. Downloaded content is accessible for earlier of 30 days from date of download or 48 hours from start of playback. Content availability subject to change. Please note use of the Paramount+ app is limited to United States. Paramount+ promotional offers for new subscribers only. Live TV subject to availability. Prices shown are in U.S. dollars. Other restrictions apply.\nYour subscription will automatically renew after any applicable promotional period and your Google Play account will be charged the subscription price on a recurring basis until you cancel.  You can cancel your subscription at any time through your Google Play account settings.  If you cancel your subscription, the cancellation will go into effect at the end of your current subscription period, as applicable. You will have continued access to the Paramount+ Service for the remainder of your paid subscription period.\nPlease note: This app features Nielsen’s proprietary measurement software which will allow you to contribute to market research, like Nielsen’s TV Ratings. Please visit http://www.nielsen.com/digitalprivacy for more information.\nParamount+ Subscription Terms:\nwww.pplus.legal/subscription\nParamount Privacy Policy:\nhttps://privacy.paramount.com/policy\nDo Not Sell My Personal Information:\nhttps://www.viacomcbsprivacy.com/donotsell</t>
  </si>
  <si>
    <t>[
  {
    "permission": "retrieve running apps",
    "type": "Device &amp; app history"
  },
  {
    "permission": "add or remove accounts",
    "type": "Identity"
  },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"connect and disconnect from Wi-Fi",
    "type": "Other"
  },
  {
    "permission": "measure app storage space",
    "type": "Other"
  },
  {
    "permission": "full network access",
    "type": "Other"
  },
  {
    "permission": "run at startup",
    "type": "Other"
  },
  {
    "permission": "prevent device from sleeping",
    "type": "Other"
  },
  {
    "permission": "read Google service configuration",
    "type": "Other"
  }
]</t>
  </si>
  <si>
    <t>{
  "sharedData": [
    {
      "data": "App interactions",
      "optional": false,
      "purpose": "App functionality, Analytics, Developer communications, Advertising or marketing, Personalization",
      "type": "App activity"
    },
    {
      "data": "Crash logs",
      "optional": false,
      "purpose": "App functionality, Analytics, Developer communications",
      "type": "App info and performance"
    },
    {
      "data": "Device or other IDs",
      "optional": false,
      "purpose": "App functionality, Analytics, Developer communications, Advertising or marketing, Personalization",
      "type": "Device or other IDs"
    },
    {
      "data": "Other in-app messages",
      "optional": false,
      "purpose": "App functionality, Analytics, Developer communications, Fraud prevention, security, and compliance, Personalization, Account management",
      "type": "Messages"
    },
    {
      "data": "Name",
      "optional": false,
      "purpose": "App functionality, Analytics, Advertising or marketing, Personalization, Account management",
      "type": "Personal info"
    },
    {
      "data": "Email address",
      "optional": false,
      "purpose": "App functionality, Advertising or marketing, Personalization, Account management",
      "type": "Personal info"
    },
    {
      "data": "User IDs",
      "optional": false,
      "purpose": "App functionality, Analytics, Developer communications, Advertising or marketing, Personalization, Account management",
      "type": "Personal info"
    }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"http://legalterms.cbsinteractive.com/privacy"
}</t>
  </si>
  <si>
    <t>http://legalterms.cbsinteractive.com/privacy</t>
  </si>
  <si>
    <t>https://play.google.com/store/apps/details?id=com.weaver.app.prod&amp;hl=en&amp;gl=us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</si>
  <si>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"change network connectivity",
    "type": "Other"
  },
  {
    "permission": "connect and disconnect from Wi-Fi",
    "type": "Other"
  },
  {
    "permission": "full network access",
    "type": "Other"
  },
  {
    "permission": "change your audio settings",
    "type": "Other"
  },
  {
    "permission": "control vibration",
    "type": "Other"
  },
  {
    "permission": "prevent device from sleeping",
    "type": "Other"
  },
  {
    "permission": "Google Play license check",
    "type": "Other"
  },
  {
    "permission": "read Google service configuration",
    "type": "Other"
  }
]</t>
  </si>
  <si>
    <t>{
  "sharedData": [
    {
      "data": "App interactions",
      "optional": false,
      "purpose": "App functionality, Analytics, Personalization",
      "type": "App activity"
    },
    {
      "data": "In-app search history",
      "optional": false,
      "purpose": "App functionality, Analytics, Personalization",
      "type": "App activity"
    }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"https://talkie-ai.com/static/privacy"
}</t>
  </si>
  <si>
    <t>https://talkie-ai.com/static/privacy</t>
  </si>
  <si>
    <t>io.cex.app.prod</t>
  </si>
  <si>
    <t>https://play.google.com/store/apps/details?id=io.cex.app.prod&amp;hl=en&amp;gl=us</t>
  </si>
  <si>
    <t>CEX.IO App - Buy Crypto &amp; BTC</t>
  </si>
  <si>
    <t>The CEX.IO App provides the ultimate crypto experience, with a variety of services in the palm of your hand. Our app empowers you to trade, sell, and buy Bitcoin and other cryptocurrencies instantly, anytime, and anywhere. Spend less than a minute to buy Ethereum and other digital assets using a debit/credit card, Apple Pay, bank transfers, and/or PayPal*. In addition, with the CEX.IO App, you have access to 300+ markets wherever you go.\nUsing the funding method that suits you best, you can instantly buy or sell the following assets via the CEX.IO App:\nBitcoin (BTC), Ethereum (ETH), Bitcoin Cash (BCH), Polygon (MATIC), Litecoin (LTC), Ripple (XRP), Stellar (XLM), Cosmos (ATOM), Dogecoin (DOGE), Shiba Inu (SHIB), Cardano (ADA), USD Coin (USDC), Tether (USDT), Polkadot (DOT), Uniswap (UNI), Zilliqa (ZIL), SushiSwap (SUSHI), and Solana (SOL).\nThese are just a few of the 100+ supported digital assets! And we’re constantly expanding our listings.\nThe CEX.IO App opens access to the entire universe of crypto services. Apart from your own Bitcoin wallet, other attractive features include:\n• Instant crypto purchases. Buy crypto in a few taps, using the funding method that best suits your needs.\n• Instant Sell option. Convert your crypto into fiat, and immediately send funds to your payment card.\n• Rapid card deposits and withdrawals. Deposit funds to your CEX.IO balance, or transfer fiat to your debit/credit card in minutes.\n• Multichain support. Send Bitcoin and other digital assets using 40+ blockchain networks.\n• Beginner-friendly Convert feature. No need to figure out trading strategies. Just swap crypto and fiat currencies in a few taps.\n• Crypto savings accounts**. Accumulate daily crypto rewards in Bitcoin, Ethereum, and other digital assets, with no lock-up periods.\n• Deep liquidity. Trade 300+ markets with narrow spreads, and minimal price slippage.\n• Sub-accounts for trading. Improve risk management of your trading strategy and better organize your finances, taking advantage of up to five sub-accounts.\n• Save your favorite markets. Select preferred currency pairs for quick access and decision-making.\n• Monitor your portfolio performance. Track the slightest changes in your crypto wallet and trading balances.\n• User-friendly interface. Purchase, sell, exchange, and store crypto, enjoying intuitive app navigation.\n• Fast card-linking. Add your payment card to buy cryptocurrency in a matter of minutes.\n• Detailed order and transaction history. Stay informed of your crypto exchange operations, with clear explanations of all fees and commissions.\n• Passionate Support Team, which is eager to provide professional assistance throughout your crypto journey. \nWith CEX.IO’s cryptocurrency exchange, you can take advantage of a wide array of currency pairs, deep liquidity, and an advanced order-matching mechanism. With this crypto app, we combined the best CEX.IO ecosystem features, and packed them into a straightforward interface. Our cryptocurrency trading platform empowers you to achieve fast execution of your trades, while our Savings** service provides you with the opportunity to earn crypto effortlessly.\nWant to buy or sell crypto, in a matter of minutes? You can do it with the CEX.IO App. Want to build your own trading strategy, and track its performance? This app is the one for which you’ve been looking. Enjoy these and many other features our crypto exchange has to offer, by downloading the CEX.IO App\n*Payment methods available depend on the user's country of residence.\n**Availability of the CEX.IO Savings service depends on the user’s jurisdiction.\nDisclaimer: Not investment or financial advice. Seek professional advice. Digital assets involve risk. Do your own research.</t>
  </si>
  <si>
    <t>[
  {
    "permission": "find accounts on the device",
    "type": "Identity"
  },
  {
    "permission": "find accounts on the device",
    "type": "Contacts"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"read phone status and identity",
    "type": "Device ID &amp; call information"
  },
  {
    "permission": "view network connections",
    "type": "Other"
  },
  {
    "permission": "pair with Bluetooth devices",
    "type": "Other"
  },
  {
    "permission": "control flashlight",
    "type": "Other"
  },
  {
    "permission": "full network access",
    "type": "Other"
  },
  {
    "permission": "run at startup",
    "type": "Other"
  },
  {
    "permission": "prevent device from sleeping",
    "type": "Other"
  },
  {
    "permission": "Google Play license check",
    "type": "Other"
  }
]</t>
  </si>
  <si>
    <t>{
  "sharedData": [
    {
      "data": "Device or other IDs",
      "optional": false,
      "purpose": "Analytics, Advertising or marketing, Fraud prevention, security, and compliance",
      "type": "Device or other IDs"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"collectedData": [
    {
      "data": "Other financial info",
      "optional": false,
      "purpose": "Fraud prevention, security, and compliance",
      "type": "Financial info"
    },
    {
      "data": "Name",
      "optional": false,
      "purpose": "Fraud prevention, security, and compliance",
      "type": "Personal info"
    },
    {
      "data": "User IDs",
      "optional": false,
      "purpose": "Fraud prevention, security, and compliance",
      "type": "Personal info"
    },
    {
      "data": "Address",
      "optional": true,
      "purpose": "Fraud prevention, security, and compliance",
      "type": "Personal info"
    },
    {
      "data": "Phone number",
      "optional": true,
      "purpose": "Fraud prevention, security, and compliance",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"https://cex.io/privacy"
}</t>
  </si>
  <si>
    <t>https://cex.io/privacy</t>
  </si>
  <si>
    <t>com.freecash.app2</t>
  </si>
  <si>
    <t>https://play.google.com/store/apps/details?id=com.freecash.app2&amp;hl=en&amp;gl=us</t>
  </si>
  <si>
    <t>Freecash: Earn Money &amp; Rewards</t>
  </si>
  <si>
    <t>Play casual games and complete surveys for money with Freecash! Freecash is an easy-to-use game rewards app that lets you play games, win prizes, and earn rewards like gift cards, crypto, and more. Play casual games you love. take surveys, make money, and earn cash rewards all in one app with Freecash.\nWith Freecash you can make money by earning Bitcoin, Amazon gift cards, and more just by completing surveys or playing your favorite casual games. Best of all, the average Freecash user can earn around $17.53 per day with a first coin cash out after only 17 minutes and 16 seconds of playing. Prize play and epic game rewards are right around the corner when you sign up for Freecash!\nTake a survey on the go or play and win prizes as soon as you download. Make money with the fastest growing rewards website, now available through an easy-to-use app. Start making money straight from your phone and earn crypto, gift cards and more! Complete surveys and games for money conveniently with Freecash today.\nMoney games on Freecash are easy and fun! Play and earn with the best casual games, MMORPGs, sports games and just about every other genre available. Earn cash and crypto through amazing prize play when you play your favorite game and complete surveys for money.\nIt’s easy to play and earn on Freecash. Here’s how to get started:\n1. Download the Freecash app on the Playstore.\n2. Open the app and start your first task.\n3. Pick from a list of casual games to play or choose a money survey and earn rewards!\n4. Complete tasks and start making money. Some users earn more than $100 per day!\n5. Once you finish a task, go to the shop and choose your favorite reward.\n6. Cash out with PayPal, Bitcoin, gift cards &amp; much more INSTANTLY!\nGet paid to play and test free games and apps or take a survey on the go and earn cash. Make money and earn rewards today with Freecash!\nFREECASH FEATURES\n🎮 PLAY AND EARN REWARDS 🎮\n- Play and earn rewards in a variety of genres. From RPG, MMORPG, PvP games and more!\n- Play and win with a variety of casual games to make money.\n- Prize play with friends. Invite them to join Freecash with our affiliate program!\n- Earning commissions from your friends' game rewards once they join!\n✅TAKE PAID SURVEYS AND MAKE MONEY ✅\n- Earn crypto and cash by completing paid surveys through one easy to use app.\n- Earn rewards for each paid survey when you cash out.\n- Take surveys for money from a variety of different companies.\n- Make money by answering questions and giving feedback. It’s that simple!\n🏆 EARN REWARDS WITH HIGH PAYOUTS 🏆\n- Earn cash instantly with free PayPal gift card cashouts through our Shop.\n- Rewards are just a few taps away with each task you complete.\n- Freecash runs promotions with your favorite apps to guarantee the best payout as you make money!\n- Top monthly users can earn rewards of up to $500 and daily amounts can go up to $100!\n💳 EARN REWARDS, GIFT CARDS &amp; CRYPTOCURRENCY 💳\n- EARN CRYPTO: Earn Bitcoin &amp; other cryptocurrencies starting as low as only 10 cents!\n- GIFT CARDS FOR YOUR GAMES: Earn Play Store Gift Cards and easily load your account!\n- PAYPAL GIFT CARDS: Convert your balance to real cash!\n- AMAZON GIFT CARDS: Add your gift card to your Amazon account balance\nIf you need any help, you can always get in contact with our 24/7 online support.\nPlaying games for money? It’s possible with Freecash! Download our rewards app to earn cash and crypto today!\nFor complete terms, privacy and services, please visit our website: https://freecash.com/terms\nEmail contact: support@freecash.com</t>
  </si>
  <si>
    <t>{
  "sharedData": [
    {
      "data": "Device or other IDs",
      "optional": false,
      "purpose": "App functionality, Advertising or marketing",
      "type": "Device or other IDs"
    },
    {
      "data": "Approximate location",
      "optional": false,
      "purpose": "App functionality, Analytics, Advertising or marketing, Fraud prevention, security, and compliance",
      "type": "Location"
    },
    {
      "data": "Race and ethnicity",
      "optional": false,
      "purpose": "App functionality",
      "type": "Personal info"
    },
    {
      "data": "Other info",
      "optional": false,
      "purpose": "App functionality",
      "type": "Personal info"
    },
    {
      "data": "App interactions",
      "optional": false,
      "purpose": "App functionality, Advertising or marketing, Fraud prevention, security, and compliance",
      "type": "App activity"
    }
  ],
  "collectedData": [
    {
      "data": "Device or other IDs",
      "optional": false,
      "purpose": "App functionality, Advertising or marketing",
      "type": "Device or other IDs"
    },
    {
      "data": "Approximate location",
      "optional": false,
      "purpose": "App functionality, Analytics, Advertising or marketing, Fraud prevention, security, and compliance",
      "type": "Location"
    },
    {
      "data": "Name",
      "optional": false,
      "purpose": "App functionality",
      "type": "Personal info"
    },
    {
      "data": "Email address",
      "optional": true,
      "purpose": "Account management",
      "type": "Personal info"
    },
    {
      "data": "User IDs",
      "optional": false,
      "purpose": "Account management",
      "type": "Personal info"
    },
    {
      "data": "Address",
      "optional": true,
      "purpose": "App functionality",
      "type": "Personal info"
    },
    {
      "data": "Phone number",
      "optional": false,
      "purpose": "Fraud prevention, security, and compliance",
      "type": "Personal info"
    },
    {
      "data": "Race and ethnicity",
      "optional": true,
      "purpose": "App functionality",
      "type": "Personal info"
    },
    {
      "data": "Other info",
      "optional": true,
      "purpose": "App functionality",
      "type": "Personal info"
    },
    {
      "data": "App interactions",
      "optional": false,
      "purpose": "App functionality, Analytics, Advertising or marketing, Fraud prevention, security, and compliance, Personalization",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"https://freecash.com/privacy"
}</t>
  </si>
  <si>
    <t>https://freecash.com/privacy</t>
  </si>
  <si>
    <t>com.ttcode.freechatrandom</t>
  </si>
  <si>
    <t>https://play.google.com/store/apps/details?id=com.ttcode.freechatrandom&amp;hl=en&amp;gl=us</t>
  </si>
  <si>
    <t>xxxx—1v1 Video Chat</t>
  </si>
  <si>
    <t>xxxx—1v1 Video Chat connects you with people from all over the world for immersive video chats. Experience the joy of making friends globally, with smooth real-time video chat and interactive effects that bring your friends closer, no matter the distance. xxxx—1v1 Video Chat is an intriguing video chat roulette, the dream of many. After all, it creates couples of guys with girls. All the girls are real and verified.\nIn our application you can meet and chat with girls from all over the world. Do not worry that you do not speak foreign languages, all messages will be automatically translated into your language, so you can easily meet a beautiful foreign woman.\nBe sure of the anonymity of our video chats, they are all private and are created only between two people.\nChat with girls, watch them, show yourself. You can add girls as friends, choose beauties from the catalog, make direct calls to them and, of course, give gifts. The girls will love you!\n■ Match Live Anywhere, Anytime\nDownload xxxx—1v1 Video Chat and join millions enjoying livestreams with different themes. 1v1 Video Chat creates a safe environment where both users and streamers, can feel safe and not be harassed or abused. Live content is well controlled 24/7 by AI system and our review team.\n■ Strangers video call\nDiscover &amp; Connect on Free live video chat with strangers. Talk with strangers and make new friends from all over the world. Live Video Chat connects you with any person instantly.\n■ Free Live Chat\nUnleash the power of communication without constraints. Our app provides free live chat, ensuring you can connect with others without any financial barriers.\n■ Free Call\nConnect without any cost and make free calls to your new friends.\n■ Real-time video chat\nExperience seamless and smooth video chats with interactive effects that make you feel like your friends are right beside you. Enjoy an upgraded video chatting and interactive experience\n■ Live Video Chat and Meet New Friends\nYou can invite a friend to start a 1:1 live video chat. Don’t hesitate to express yourself and speak out loud your thoughts. xxxx—1v1 Video Chat members are always willing to listen to you.\n■ 1-on-1 Video Chat with Strangers\nEnjoy face-to-face video calls and live chat online with hundreds of different users from around the world. Choose the user you want to chat with and just tap to have a live video chat with new friends and Video Call.\n■ NOW is your moment to go live, join the biggest community and watch multiple broadcasters at your fingertips.\nKey Features:\n- Real-person verification and user call ratings ensure the excellent quality of video dates.\n- Abundant local choices are at your option with just one click to connect with your crush and easily initiate dating and friendship.\n- Chat and play games with them in the party room.\n- Real-time translation support for text chats ensures your messages are conveyed instantly, allowing smooth conversations about interests and passions.\n- A feature to send dynamic and cool virtual gifts is offered to express your affection and admiration.\n- Swiftly report or block harassers with one click to safeguard your user experience.\nDISCLAIMER\n- In the xxxx—1v1 Video Chat app, all personal information is securely stored and information other than what you write directly on the profile can not be seen by other users.\n- Please take caution when delivering sensitive information, because you are responsible for the information you provide to the other party.\n- Sexual, pornographic, or nude behaviors are not allowed and users generating them will be immediately banned.\nPrivacy Policy- https://sites.google.com/view/policychat18/trang-ch%E1%BB%A7\nWe would love to hear from you! If you have any feedback, questions, or concerns, please email us at: daiho1987@gmail.com</t>
  </si>
  <si>
    <t>[
  {
    "permission": "approximate location (network-based)",
    "type": "Location"
  },
  {
    "permission": "precise location (GPS and network-based)",
    "type": "Location"
  },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</si>
  <si>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"https://sites.google.com/view/policychat18/trang-ch%E1%BB%A7"
}</t>
  </si>
  <si>
    <t>https://sites.google.com/view/policychat18/trang-ch%E1%BB%A7</t>
  </si>
  <si>
    <t>com.zoosk.zoosk</t>
  </si>
  <si>
    <t>https://play.google.com/store/apps/details?id=com.zoosk.zoosk&amp;hl=en&amp;gl=us</t>
  </si>
  <si>
    <t>Zoosk - Social Dating App</t>
  </si>
  <si>
    <t xml:space="preserve"> With 40 million members, we are one of the most trustworthy and best dating apps. \nDiscover a community of singles looking for true connection. Zoosk helps you find what you’re looking for with matchmaking technology so you can focus on the fun part, messaging and getting to know new people.\n🎯 More Ways to Meet\nZoosk is a dating app with one goal: to help people connect.\nSwipe, search, chat, go on a date - the opportunities are endless on Zoosk. Discover features designed to forge more meaningful social interactions with other singles.\nWe prioritize safe dating. \nOur Photo Verification tool is in place to give you confidence that the person you’re talking to looks like their profile picture. To ensure our members are who they say they are, we also provide a phone number and social media account verification.\nWe are one of the best dating apps for meeting people or for searching for love online. No more senseless swipes: download Zoosk dating app and get ready, because meeting someone is just a click away.\nIt works! In 2019 more than 56,000 singles found love thanks to Zoosk**\n💗 Join Zoosk for free\nAll basic members can access these features:\n- Our new free livestreaming feature - Zoosk Live, available 24/7\n- See members’ pictures\n- Send Winks and Hearts\n- Use Carousel to discover new people\n👑Or take the connections further with these exclusive features as part of a paid subscription*:\n- Chat with your connections\n- Unlock and connect with people who've viewed you\n- Chat with your SmartPick™ matches which are based on compatibility\n- Unlock carousel matches\n- Flexible options for subscription timeframes\n- Boost your profile\n- Send gifts to profiles you like\n- Get delivery confirmation on messages \n\n✏️ Why people love Zoosk dating app \n‘’ The dating service has made it really easy to start a profile, meet other users, and cast a wide net for potential matches.’’ - Mashable\n‘’ Launched in 2007, Zoosk has become the toast of the online dating world’’ - AskMen\nWant to make your own opinion? Download the Zoosk dating app now and enjoy chatting with exciting people. Fun or connection, love is here!\n--------------------------------------------------------------------------------\n*ADDITIONAL COSTS AND AUTO RENEW:\n- All subscriptions and upgrades like coins (including subscription upgrades and upgrades without a subscription) automatically renew at the end of the term for the same duration and you will be charged again for the same amount (plus any applicable taxes) unless you cancel by turning off auto renewal at least 24 hours before the end of their term.\n- Turn off the auto renewal through your account settings. Once you turn off auto renewal, your subscription and/or upgrades will expire at the end of their term. To learn more, see Terms of Use Agreement at http://www.zoosk.com/tos and our FAQs at http://zoosk.com/help.\nAlso, read our Privacy Policy at www.zoosk.com/privacy and online dating safety guide at https://www.zoosk.com/safety. Prices are in U.S. dollars, exclude any applicable sales tax, may vary in countries other than the U.S., and are subject to change without notice.\n**: 56,019 users in U.S.A said in their subscription termination process they found love on Zoosk platform.\n-------------------------------------------------------------\n👀 Follow us for dating and relationship tips:\n- Facebook: https://www.facebook.com/Zoosk/\n- Instagram: https://www.instagram.com/zoosk/\n- Date Mix: https://www.zoosk.com/date-mix/\nWith 40 million members, we are one of the most trusted and best dating apps. Download Zoosk now and get ready to meet new people!</t>
  </si>
  <si>
    <t>[
  {
    "permission": "find accounts on the device",
    "type": "Identity"
  },
  {
    "permission": "read your own contact card",
    "type": "Identity"
  },
  {
    "permission": "find accounts on the device",
    "type": "Contacts"
  },
  {
    "permission": "read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"change your audio settings",
    "type": "Other"
  },
  {
    "permission": "use accounts on the device",
    "type": "Other"
  },
  {
    "permission": "control vibration",
    "type": "Other"
  },
  {
    "permission": "prevent device from sleeping",
    "type": "Other"
  }
]</t>
  </si>
  <si>
    <t>{
  "sharedData": [
    {
      "data": "Name",
      "optional": false,
      "purpose": "App functionality, Analytics, Personalization, Account management",
      "type": "Personal info"
    }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"Approximate location",
      "optional": true,
      "purpose": "App functionality, Analytics, Personalization",
      "type": "Location"
    },
    {
      "data": "Precise location",
      "optional": true,
      "purpose": "App functionality, Analytics, Personalization",
      "type": "Location"
    },
    {
      "data": "Name",
      "optional": true,
      "purpose": "App functionality, Analytics, Developer communications, Advertising or marketing, Account management",
      "type": "Personal info"
    },
    {
      "data": "Email address",
      "optional": false,
      "purpose": "App functionality, Analytics, Advertising or marketing, Fraud prevention, security, and compliance, Account management",
      "type": "Personal info"
    },
    {
      "data": "Phone number",
      "optional": true,
      "purpose": "App functionality, Fraud prevention, security, and compliance, Account management",
      "type": "Personal info"
    },
    {
      "data": "Race and ethnicity",
      "optional": false,
      "purpose": "App functionality, Personalization",
      "type": "Personal info"
    },
    {
      "data": "Political or religious beliefs",
      "optional": false,
      "purpose": "App functionality, Personalization",
      "type": "Personal info"
    },
    {
      "data": "Sexual orientation",
      "optional": false,
      "purpose": "App functionality, Personalization",
      "type": "Personal info"
    },
    {
      "data": "Other info",
      "optional": true,
      "purpose": "App functionality, Analytics, Fraud prevention, security, and compliance, Personalization",
      "type": "Personal info"
    },
    {
      "data": "Device or other IDs",
      "optional": true,
      "purpose": "Analytics, Advertising or marketing, Fraud prevention, security, and compliance",
      "type": "Device or other IDs"
    },
    {
      "data": "App interactions",
      "optional": false,
      "purpose": "Analytics, Fraud prevention, security, and compliance",
      "type": "App activity"
    },
    {
      "data": "Other user-generated content",
      "optional": false,
      "purpose": "Analytics, Advertising or marketing",
      "type": "App activity"
    },
    {
      "data": "Other actions",
      "optional": false,
      "purpose": "Analytics, Advertising or marketing, Fraud prevention, security, and compliance",
      "type": "App activity"
    },
    {
      "data": "Purchase history",
      "optional": false,
      "purpose": "App functionality, Analytics, Fraud prevention, security, and compliance",
      "type": "Financial info"
    },
    {
      "data": "Other in-app messages",
      "optional": false,
      "purpose": "App functionality",
      "type": "Messages"
    },
    {
      "data": "Photos",
      "optional": true,
      "purpose": "App functionality",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"https://www.zoosk.com/privacy.php"
}</t>
  </si>
  <si>
    <t>https://www.zoosk.com/privacy.php</t>
  </si>
  <si>
    <t>com.getpure.pure</t>
  </si>
  <si>
    <t>https://play.google.com/store/apps/details?id=com.getpure.pure&amp;hl=en&amp;gl=us</t>
  </si>
  <si>
    <t>PURE: Meet Open-Minded People</t>
  </si>
  <si>
    <t>PURE is a dating app for curious creatives to show up in their most playful version of themselves. It’s a space to be open with your intentions and clear in your boundaries.\nConnect with like-minded beings to create and explore new thrilling experiences in a safe, supportive and shame free space.\nLet your passions run free and your heart go wild!\n* HOW PURE WORKS?\nEverything starts with Personal Ads. To see other people in the feed, you need to post your Ad. Write what kind of experience you are looking for and find someone who would share the same experience with you. Be creative and original with your ads, that's always appealing.\n* IN PURE ALL BORDERS ARE OPEN\nParis, New-York or London? You can check any city worldwide and meet people from PURE community from around the globe. We promise to deliver your likes quickly to anyone you fancy.\n* THE BEST PLACE FOR BOLD CONVERSATIONS AND CHATS\nChats are a great way to get to know your chat partner a bit better and to make sure the person whom you are talking to is real. As for the chats, they are self-destruct in 24 hours after the match, but in case you want to chat longer, you can turn off chat timer by sending request to your partner.\n* WHAT HAPPENS IN PURE STAYS IN PURE\nPhotos self-destruct right after being seen, and in case someone takes a screenshot, you will get a notification about that. Also, all chat messages, including photos and audio, shared in chats cannot be saved to the phone's gallery.\n* OUR MISSION IS TO KEEP PURE A PURE EXPERIENCE\nSafety of our community is one of our key priorities. We are constantly improving our algorithms to find and get rid of scam and spam accounts, also our system sends automatic alerts on trigger words that might be used by scammers, so don't be surprised in case you will get a warning.\nKeep chatting anonymously via PURE and do not switch to other messengers. You know what they say: better safe than sorry.\n\nPURE uses auto-renewing subscriptions — you have to subscribe to get inside.\nHere’s what you should know about PURE subscriptions:\n- If you choose to purchase a weekly, monthly or annual subscription you will be able to go online and interact via chats with other users during the chosen subscription period. The prices may vary per country and are subject to change with a notice. Prices are clearly displayed in the app.\n- All subscriptions renew automatically unless you cancel at least 24 hours before the end of the current subscription period without any limitations.\n- Auto-renewal can be canceled at any time by going to your settings in the Apple Store after the purchase.\n- All personal data is handled under PURE’s privacy policy https://pure.app/content/en/privacy\n- Terms and conditions: https://pure.app/terms/</t>
  </si>
  <si>
    <t>[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"change network connectivity",
    "type": "Other"
  },
  {
    "permission": "full network access",
    "type": "Other"
  },
  {
    "permission": "change your audio settings",
    "type": "Other"
  },
  {
    "permission": "run at startup",
    "type": "Other"
  },
  {
    "permission": "reorder running apps",
    "type": "Other"
  },
  {
    "permission": "control vibration",
    "type": "Other"
  },
  {
    "permission": "prevent device from sleeping",
    "type": "Other"
  }
]</t>
  </si>
  <si>
    <t>{
  "sharedData": [
    {
      "data": "Crash logs",
      "optional": false,
      "purpose": "Analytics",
      "type": "App info and performance"
    },
    {
      "data": "Diagnostics",
      "optional": false,
      "purpose": "Analytics",
      "type": "App info and performance"
    },
    {
      "data": "App interactions",
      "optional": false,
      "purpose": "Analytics",
      "type": "App activity"
    },
    {
      "data": "Other actions",
      "optional": false,
      "purpose": "Analytics",
      "type": "App activity"
    },
    {
      "data": "User IDs",
      "optional": false,
      "purpose": "Analytics, Developer communications",
      "type": "Personal info"
    },
    {
      "data": "Sexual orientation",
      "optional": false,
      "purpose": "Analytics",
      "type": "Personal info"
    },
    {
      "data": "Other info",
      "optional": false,
      "purpose": "Analytics",
      "type": "Personal info"
    }
  ],
  "collectedData": [
    {
      "data": "Purchase history",
      "optional": false,
      "purpose": "App functionality",
      "type": "Financial info"
    },
    {
      "data": "Approximate location",
      "optional": true,
      "purpose": "App functionality, Personalization",
      "type": "Location"
    },
    {
      "data": "Precise location",
      "optional": true,
      "purpose": "App functionality, Personalization",
      "type": "Location"
    },
    {
      "data": "App interactions",
      "optional": false,
      "purpose": "Analytics",
      "type": "App activity"
    },
    {
      "data": "Other actions",
      "optional": false,
      "purpose": "App functionality, Analytics, Fraud prevention, security, and compliance",
      "type": "App activity"
    },
    {
      "data": "Other in-app messages",
      "optional": false,
      "purpose": "App functionality",
      "type": "Messages"
    },
    {
      "data": "Email address",
      "optional": false,
      "purpose": "App functionality, Account management",
      "type": "Personal info"
    },
    {
      "data": "User IDs",
      "optional": false,
      "purpose": "App functionality, Analytics, Developer communications, Fraud prevention, security, and compliance, Account management",
      "type": "Personal info"
    },
    {
      "data": "Sexual orientation",
      "optional": false,
      "purpose": "App functionality, Analytics, Personalization",
      "type": "Personal info"
    },
    {
      "data": "Other info",
      "optional": false,
      "purpose": "App functionality, Analytics, Developer communications, Fraud prevention, security, and compliance, Personalization",
      "type": "Personal info"
    },
    {
      "data": "Voice or sound recordings",
      "optional": true,
      "purpose": "App functionality",
      "type": "Audio"
    },
    {
      "data": "Device or other IDs",
      "optional": false,
      "purpose": "Fraud prevention, security, and compliance",
      "type": "Device or other IDs"
    },
    {
      "data": "Photos",
      "optional": true,
      "purpose": "App functionality",
      "type": "Photos and videos"
    },
    {
      "data": "Videos",
      "optional": true,
      "purpose": "App functionality",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"https://pure.app/policy/"
}</t>
  </si>
  <si>
    <t>https://pure.app/policy/</t>
  </si>
  <si>
    <t>com.crush.magicmatch</t>
  </si>
  <si>
    <t>https://play.google.com/store/apps/details?id=com.crush.magicmatch&amp;hl=en&amp;gl=us</t>
  </si>
  <si>
    <t>Crush: Meet, Chat, Make Friend</t>
  </si>
  <si>
    <t>Crush is not your ordinary social app, it's an exceptional platform for connecting with like-minded individuals, discovering attractive matches, engaging in meaningful conversations, and more. Do you possess unique qualities that make you stand out? Whether you're in search of compatible companions, partners who share your interests, deep connections, or an exciting journey into the world of meaningful interactions, Crush is here to fulfill all your desires. 💖\nLet the Crush app ✨ work its magic as it guides you through a world of exciting encounters. Our interest-driven approach helps you connect with individuals who align with your preferences, assisting you in finding the perfect match for your social and meaningful chat aspirations.\nA simple swipe left or right reveals your interests, leading you to the ideal partner for a meaningful conversation. Once a match is made, the engagement begins with conversations, chats, and shared moments. For instant connections, our 'Flash Chat' 💬 feature allows you to initiate contact instantly.\nExplore 🔍 - Discover potential connections based on your preferred attributes and ignite sparks during your conversations. You can match with someone who captivates you and start engaging in deep online chats, connecting with someone who possesses those intriguing traits. This can potentially lead to a deeper relationship.\nInterests ✨ - Crush empowers you to embrace your unique characteristics, using them to enhance your experience and match with that special someone.\nChat 📱 - Enhance your chats with your favorite videos and photos, sharing them as you get to know new acquaintances and initiate your online conversations.\nReal Connections 🌟 - Engage in meaningful chats and establish connections with genuine individuals, cultivating the type of fulfilling experience you desire, whether it's casual or something more intimate.\nSafety 🛡️ - Crush is committed to providing an exceptional platform, fostering new relationships. User safety remains our utmost priority.\nAre you ready to infuse your social life with excitement and embark on a journey of exploration? What are you waiting for? Download Crush now to start browsing, matching, chatting, and experiencing meaningful connections for free. Whether you seek happiness or aim to experience genuine and fulfilling connections, the dynamic Crush app has got you covered. 🚀\nPlease remember that all interactions should be respectful and consensual. Your safety is of paramount importance! 🛡️\nPrivacy Policy: https://user-cdn.crushonfeature.com/public_files/terms/Crush%20Privacy%20Policy.html\nTerms：https://user-cdn.crushonfeature.com/public_files/terms/Crush%20Terms%20of%20Use.html</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</si>
  <si>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"connect and disconnect from Wi-Fi",
    "type": "Other"
  },
  {
    "permission": "full network access",
    "type": "Other"
  },
  {
    "permission": "control vibration",
    "type": "Other"
  },
  {
    "permission": "prevent device from sleeping",
    "type": "Other"
  },
  {
    "permission": "modify system settings",
    "type": "Other"
  }
]</t>
  </si>
  <si>
    <t>{
  "sharedData": [
    {
      "data": "Emails",
      "optional": false,
      "purpose": "Account management",
      "type": "Messages"
    }
  ],
  "collectedData": [
    {
      "data": "Credit score",
      "optional": true,
      "purpose": "Analytics, Fraud prevention, security, and compliance",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"https://user-cdn.crushonfeature.com/public_files/terms/Crush%20Privacy%20Policy.html"
}</t>
  </si>
  <si>
    <t>https://user-cdn.crushonfeature.com/public_files/terms/Crush%20Privacy%20Policy.html</t>
  </si>
  <si>
    <t>com.affinityapps.blk</t>
  </si>
  <si>
    <t>https://play.google.com/store/apps/details?id=com.affinityapps.blk&amp;hl=en&amp;gl=us</t>
  </si>
  <si>
    <t>BLK Dating: Meet Black Singles</t>
  </si>
  <si>
    <t>BLK is a dating and lifestyle app for culture makers in the Black community. Our mission is simple: To create a warm, inviting, supportive, and inclusive space where Black love is celebrated and respected in all its forms. ✅ We want you to feel safe here, like you’re at home. We’re family, and around fam, you are able to express yourself… your full self! 💯\nBlack is beautiful.  BLK is a platform where Blackness is celebrated 🙌🏾, Black people are seen 👀, and Black voices are amplified 📣.  Black Excellence is rooted in Black Love. 🫶🏾 Love for self. 🤎 Love for others. 🤎 And love for community.🤎 \nRated one of the 15 Best Online Dating Apps to Find Relationships by Oprah Daily. 🏆\nRated one of the 10 Best Black Dating Sites to Meet Black Singles in 2022 by SF Gate 🏆\nRated The Best Dating App for Black Women by 21Ninety 🏆\nWe are more than just an online dating app.  We are an online community.  BLK is a lifestyle. 😎 Make meaningful connections on all levels.  Find love.  Find friends.  Find your match.  Find your squad.\n• “BLK APP is more than just a place to connect with Black singles; it’s creating a community for change” – The Grio\n• “The Dating App Prioritizing Black Love Year-Round” - PAPER\n• “BLK sets out to reclaim ‘Once You Go BLK’ and celebrates the unlimited potential of Black Love” – Purposely Awakened\n🖤 BLK is an easy and fun dating and lifestyle app to find new friends and romance:\n• First, set up a free profile and set your connection preferences.\n• Next, easily scroll through a personalized list of profiles. 📱\n• If you like what you see, slide the profile to the 👉🏾 right to let them know you’re feeling their profile.\n• If the feeling's mutual, then you're a match and can start chatting in our app right away.\n• Not interested? Slide the profile to the left 👈🏾 and keep scrolling.\nAdd a self-expression sticker to your profile to give potential matches more insight into who you are.  You can search 🧐 and match 😍 with new people based on shared profile stickers.\n🖤 After setting up your profile, you can immediately:\n• Join a community of millions of others like yourself rooting for everything Black!\n• Socially connect with your local Black community📍\n• Customize who and what they’re looking for\n• Receive a daily personalized group of profiles to look through\n• Chat with other members and build relationships\n• Have real-time video interaction through live-streaming on BLK Live! 🎬\n🖤 Go Premium, and you can also:\n• Rewind ⏮on people to give them a second chance, or if you accidentally slid them to the left  😬\n• Send over 100 Super Likes 🤩 per month to stand out from the crowd and let people know that you're really interested\n• Boost your profile each month to be one of the top profiles in your area for 30 minutes 🥇\n• Have an uninterrupted experience with no ads!\n🖤 Become Elite, and you can:\n• Get all of the Premium benefits PLUS See Who's Liked You for instant matches!\nEveryone is welcome regardless of gender identity or sexual preference. The LGBTQ+ community has a home on BLK. 🌈  Queer dating has a home on BLK.  Meet new people that proudly represent and support you! ✊🏾    \nSo, what now? Join the community, spread the word, find a match, and have fun!\nPrivacy Policy: https://www.blk-app.com/en/privacy-policy Terms &amp; Conditions: https://www.blk-app.com/en/terms-of-use \nIf you choose to purchase a subscription, payment will be charged to your iTunes account, and your account will be charged for renewal within 24-hours prior to the end of your subscription. Subscriptions may be managed by the user and auto-renewal may be turned off by going to the user’s Account Settings after purchase. Current subscription starts at 9.99, and one-month, 3-month, and 6-month packages are available. Prices are in U.S. dollars, may vary in countries other than the U.S. and are subject to change without notice. If you don’t choose to purchase a subscription, you can simply continue to use BLK.</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</si>
  <si>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"full network access",
    "type": "Other"
  },
  {
    "permission": "change your audio settings",
    "type": "Other"
  },
  {
    "permission": "run at startup",
    "type": "Other"
  },
  {
    "permission": "control vibration",
    "type": "Other"
  },
  {
    "permission": "prevent device from sleeping",
    "type": "Other"
  }
]</t>
  </si>
  <si>
    <t>{
  "sharedData": [
    {
      "data": "Device or other IDs",
      "optional": false,
      "purpose": "Advertising or marketing",
      "type": "Device or other IDs"
    },
    {
      "data": "Photos",
      "optional": false,
      "purpose": "Fraud prevention, security, and compliance",
      "type": "Photos and videos"
    },
    {
      "data": "App interactions",
      "optional": false,
      "purpose": "Advertising or marketing, Fraud prevention, security, and compliance",
      "type": "App activity"
    },
    {
      "data": "Name",
      "optional": false,
      "purpose": "Fraud prevention, security, and compliance",
      "type": "Personal info"
    },
    {
      "data": "Email address",
      "optional": false,
      "purpose": "Fraud prevention, security, and compliance",
      "type": "Personal info"
    },
    {
      "data": "User IDs",
      "optional": false,
      "purpose": "Fraud prevention, security, and compliance",
      "type": "Personal info"
    },
    {
      "data": "Phone number",
      "optional": false,
      "purpose": "Fraud prevention, security, and compliance",
      "type": "Personal info"
    },
    {
      "data": "Other info",
      "optional": false,
      "purpose": "Fraud prevention, security, and compliance",
      "type": "Personal info"
    },
    {
      "data": "Approximate location",
      "optional": false,
      "purpose": "Fraud prevention, security, and compliance",
      "type": "Location"
    }
  ],
  "collectedData": [
    {
      "data": "Device or other IDs",
      "optional": false,
      "purpose": "App functionality, Analytics, Advertising or marketing, Fraud prevention, security, and compliance",
      "type": "Device or other IDs"
    },
    {
      "data": "Photos",
      "optional": false,
      "purpose": "App functionality, Fraud prevention, security, and compliance",
      "type": "Photos and videos"
    },
    {
      "data": "Purchase history",
      "optional": true,
      "purpose": "App functionality, Analytics, Developer communications, Advertising or marketing, Fraud prevention, security, and compliance, Account management",
      "type": "Financial info"
    },
    {
      "data": "App interactions",
      "optional": false,
      "purpose": "App functionality, Analytics, Developer communications, Advertising or marketing, Fraud prevention, security, and compliance, Personalization",
      "type": "App activity"
    },
    {
      "data": "Other user-generated content",
      "optional": true,
      "purpose": "App functionality, Analytics, Fraud prevention, security, and compliance",
      "type": "App activity"
    },
    {
      "data": "Other actions",
      "optional": false,
      "purpose": "App functionality, Analytics, Fraud prevention, security, and compliance, Personalization",
      "type": "App activity"
    },
    {
      "data": "Crash logs",
      "optional": false,
      "purpose": "App functionality, Analytics",
      "type": "App info and performance"
    },
    {
      "data": "Diagnostics",
      "optional": false,
      "purpose": "App functionality, Analytics, Fraud prevention, security, and compliance",
      "type": "App info and performance"
    },
    {
      "data": "Other in-app messages",
      "optional": true,
      "purpose": "App functionality, Fraud prevention, security, and compliance",
      "type": "Messages"
    },
    {
      "data": "Name",
      "optional": false,
      "purpose": "App functionality, Developer communications, Fraud prevention, security, and compliance, Account management",
      "type": "Personal info"
    },
    {
      "data": "Email address",
      "optional": true,
      "purpose": "App functionality, Developer communications, Fraud prevention, security, and compliance, Account management",
      "type": "Personal info"
    },
    {
      "data": "User IDs",
      "optional": false,
      "purpose": "App functionality, Analytics, Developer communications, Advertising or marketing, Fraud prevention, security, and compliance, Account management",
      "type": "Personal info"
    },
    {
      "data": "Phone number",
      "optional": false,
      "purpose": "App functionality, Advertising or marketing, Fraud prevention, security, and compliance",
      "type": "Personal info"
    },
    {
      "data": "Political or religious beliefs",
      "optional": true,
      "purpose": "App functionality, Analytics",
      "type": "Personal info"
    },
    {
      "data": "Sexual orientation",
      "optional": true,
      "purpose": "App functionality, Analytics, Developer communications",
      "type": "Personal info"
    },
    {
      "data": "Other info",
      "optional": false,
      "purpose": "App functionality, Analytics, Developer communications, Advertising or marketing, Fraud prevention, security, and compliance, Account management",
      "type": "Personal info"
    },
    {
      "data": "Approximate location",
      "optional": false,
      "purpose": "App functionality, Analytics, Developer communications, Advertising or marketing, Fraud prevention, security, and compliance, Account management",
      "type": "Location"
    },
    {
      "data": "Precise location",
      "optional": false,
      "purpose": "App functionality",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"https://www.blk-app.com/privacy-policy"
}</t>
  </si>
  <si>
    <t>https://www.blk-app.com/privacy-policy</t>
  </si>
  <si>
    <t>com.wb.goog.lbbg</t>
  </si>
  <si>
    <t>https://play.google.com/store/apps/details?id=com.wb.goog.lbbg&amp;hl=en&amp;gl=us</t>
  </si>
  <si>
    <t>LEGO ® Batman: Beyond Gotham</t>
  </si>
  <si>
    <t>The best-selling LEGO Batman franchise returns in an out-of-this-world, action-packed adventure!  Play as Batman and join forces with characters from the DC Comics universe as you blast off to outer space to stop the evil Brainiac from destroying Earth.\n100+ PLAYABLE CHARACTERS\nPlay and unlock more than 100 characters with amazing powers and abilities, including members of the Justice League, BIG LEGO Figures such as Solomon Grundy, Lantern heroes and villains, and much more.  Note: all characters and abilities can be earned without additional purchases.\nUNLOCK SPECIAL SUITS WITH UNIQUE ABILITIES\nGrant heroes even more powers with super suits such as Batman's bomb-igniting Demolition Suit, Robin's elite hacker Techno Suit, Cyborg's incognito Stealth Suit, and the Joker's tricky Decoy Suit.\n45 MISSIONS BEYOND GOTHAM\nAdventure through an original story set in outer space and Lantern worlds that include Zamaron and Odym or visit familiar DC realms in the Hall of Justice, the Batcave, and the Justice League Watchtower.\nEVEN MORE CHARACTERS\nCollect fan favorite characters such as Batman Beyond, the Dark Knight, and Batman ’66 throughout the year with plenty more on the way (coming soon)!\nDYNAMIC CONTROL STYLES\nSwitch between "Classic" and "Touch Screen" controls to find the play-style that suits you best.</t>
  </si>
  <si>
    <t>[{"name":"Action","id":"GAME_ACTION"},{"name":"Action-adventure","id":null},{"name":"Single player","id":null},{"name":"Stylized","id":null},{"name":"Cartoon","id":null},{"name":"Offline","id":null}]</t>
  </si>
  <si>
    <t>com.badoo.mobile</t>
  </si>
  <si>
    <t>https://play.google.com/store/apps/details?id=com.badoo.mobile&amp;hl=en&amp;gl=us</t>
  </si>
  <si>
    <t>Badoo Dating App: Meet &amp; Date</t>
  </si>
  <si>
    <t>Boost your dating confidence on Badoo, the app designed for making real, genuine connections.💜\nLooking for fun dates, a long-term thing, or casual chats? Experience a safe, encouraging space where expressing your true self can lead to making meaningful connections–download Badoo now!\nWelcome to Badoo, the dating app that makes it easier to date. We’re a little different from other free dating apps and dating sites.\nWhether you’re hoping to find ‘the one’, lots of ones or a number-one friend – we’ve got you covered. Match your way, date your way. Meet new people your way. \nOur free dating app gives you the tools to put yourself out there. The real, unfiltered you. So if you’re looking to meet new people and make new friends (online and irl), you can have confidence in the connection. \nPut the joy back into dating – download our free app today.\n&lt;h2&gt;Perks of using our dating app:&lt;h2&gt;\n🙆‍♀️ Your profile celebrates you, the real you\nEasy to meet up with new people in your area\nCan find something long-term, short-term or make friends!\nLots of ways to customise your profile\nInspires great chats and great dates\nCan switch between message chats and video calls\nHelps keep the spark going with long-distance relationships\nEasily find friends with shared interests\nOf course, LGBTQ+ friendly 🌈 \nProfiles can be checked out by your own approval committee (your pals on the app)\nIt’s fun, flirty – and, because you can’t put a price on that great-date feeling – free\n&lt;h2&gt;Features to help you on your dating adventure:&lt;/h2&gt;\nShared intentions let you know where you stand\n‘Chat before you match’ lets you test the waters\nFilters help finesse your search for a date\nProfile prompts help to get those chat-balls rolling\nHighlighted interests make it easy to spot potential dates and find friends\nFun, in-chat games can break the ice before you meet\nConnecting with Apple Music makes it easy to make friends!\nVideo chat helps with getting to know people better (and quicker)\n&lt;h2&gt;Perks of dating with Premium Plus:&lt;/h2&gt;\n⭐️ Boosts chances of meeting perfect matches\n⭐️ Can send a crush to kick-start a flirty chat\n⭐️ Reveals who’s already liked you\n⭐️ Shows people who’ve added you to their favourites\n⭐️Can undo your last ‘no’, if you change your mind\n⭐️ Unlimited use of filters makes it easier to find friends and great matches\n⭐️ Gives your messages top-priority to get those chats going\n⭐️ Can go incognito, if you’d like to limit who sees your profile\n⭐️ No ads! So you’re free to date without distraction\n&lt;h2&gt;How our free dating app helps to keep you safe:&lt;/h2&gt;\n💚 Our dating app has a one-stop shop for handy guides, tools &amp; helplines - the 'Safety Space'\n✅ Photo verification checks people are who they say they are\n🥒 Private detector flags (and initially blurs) inappropriate pictures\n🧌 Rude message detector protects – and empowers – you when chatting to strangers and online friends\n🧑‍🎤 Selfie request helps you check people are still who they’ve said they are, before you meet up irl\n❇️ Block, report, and unmatch gives you complete control of your dating journey\n&lt;h2&gt;Diversity and inclusivity:&lt;/h2&gt;\nAs we’re big believers in the importance of recognition, we’d like to make it super clear our free dating app is a safe space for all sexual orientations (lesbian, queer, gay-dating and all other kinds of dating), faith-based dating (Muslim, Jewish, Christian-dating...all beliefs) and all cultures. At Badoo, we welcome everyone.\n----\nBadoo is a dating app that is free to download and use. We also offer optional subscription packages and non-subscription, single, and multi-use paid features.\nYour personal data is securely stored on Badoo - be sure to read our privacy policy and terms and conditions\nhttps://bumble.com/en/privacy\nhttps://bumble.com/en/terms\nBumble Inc. is the parent company of Bumble, along with the dating apps Badoo and Fruitz. \nEnjoy all our dating apps!&lt;/h2&gt;&lt;/h2&gt;</t>
  </si>
  <si>
    <t>[
  {
    "permission": "find accounts on the device",
    "type": "Identity"
  },
  {
    "permission": "find accounts on the device",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"change network connectivity",
    "type": "Other"
  },
  {
    "permission": "connect and disconnect from Wi-Fi",
    "type": "Other"
  },
  {
    "permission": "disable your screen lock",
    "type": "Other"
  },
  {
    "permission": "full network access",
    "type": "Other"
  },
  {
    "permission": "change your audio settings",
    "type": "Other"
  },
  {
    "permission": "reorder running apps",
    "type": "Other"
  },
  {
    "permission": "use accounts on the device",
    "type": "Other"
  },
  {
    "permission": "control vibration",
    "type": "Other"
  },
  {
    "permission": "prevent device from sleeping",
    "type": "Other"
  },
  {
    "permission": "install shortcuts",
    "type": "Other"
  },
  {
    "permission": "Google Play license check",
    "type": "Other"
  },
  {
    "permission": "read Google service configuration",
    "type": "Other"
  }
]</t>
  </si>
  <si>
    <t>{
  "sharedData": [
    {
      "data": "Crash logs",
      "optional": false,
      "purpose": "Analytics",
      "type": "App info and performance"
    },
    {
      "data": "Other in-app messages",
      "optional": false,
      "purpose": "Fraud prevention, security, and compliance",
      "type": "Messages"
    },
    {
      "data": "User payment info",
      "optional": false,
      "purpose": "Fraud prevention, security, and compliance",
      "type": "Financial info"
    },
    {
      "data": "Purchase history",
      "optional": false,
      "purpose": "Account management",
      "type": "Financial info"
    },
    {
      "data": "App interactions",
      "optional": false,
      "purpose": "Advertising or marketing",
      "type": "App activity"
    },
    {
      "data": "Name",
      "optional": false,
      "purpose": "Fraud prevention, security, and compliance, Account management",
      "type": "Personal info"
    },
    {
      "data": "Email address",
      "optional": false,
      "purpose": "Advertising or marketing, Fraud prevention, security, and compliance",
      "type": "Personal info"
    },
    {
      "data": "User IDs",
      "optional": false,
      "purpose": "Advertising or marketing, Fraud prevention, security, and compliance",
      "type": "Personal info"
    },
    {
      "data": "Phone number",
      "optional": false,
      "purpose": "Account management",
      "type": "Personal info"
    },
    {
      "data": "Other info",
      "optional": false,
      "purpose": "Advertising or marketing",
      "type": "Personal info"
    },
    {
      "data": "Device or other IDs",
      "optional": false,
      "purpose": "Advertising or marketing",
      "type": "Device or other IDs"
    },
    {
      "data": "Approximate location",
      "optional": false,
      "purpose": "Advertising or marketing",
      "type": "Location"
    }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"Emails",
      "optional": false,
      "purpose": "App functionality, Developer communications, Advertising or marketing, Fraud prevention, security, and compliance, Account management",
      "type": "Messages"
    },
    {
      "data": "Other in-app messages",
      "optional": false,
      "purpose": "App functionality, Advertising or marketing, Fraud prevention, security, and compliance",
      "type": "Messages"
    },
    {
      "data": "User payment info",
      "optional": false,
      "purpose": "App functionality, Advertising or marketing, Fraud prevention, security, and compliance",
      "type": "Financial info"
    },
    {
      "data": "Purchase history",
      "optional": false,
      "purpose": "App functionality, Fraud prevention, security, and compliance",
      "type": "Financial info"
    },
    {
      "data": "App interactions",
      "optional": false,
      "purpose": "Analytics, Advertising or marketing, Fraud prevention, security, and compliance",
      "type": "App activity"
    },
    {
      "data": "In-app search history",
      "optional": false,
      "purpose": "App functionality, Personalization",
      "type": "App activity"
    },
    {
      "data": "Installed apps",
      "optional": false,
      "purpose": "App functionality, Account management",
      "type": "App activity"
    },
    {
      "data": "Other user-generated content",
      "optional": false,
      "purpose": "App functionality, Personalization",
      "type": "App activity"
    },
    {
      "data": "Other actions",
      "optional": false,
      "purpose": "App functionality, Analytics",
      "type": "App activity"
    },
    {
      "data": "Name",
      "optional": false,
      "purpose": "App functionality, Developer communications, Advertising or marketing, Fraud prevention, security, and compliance",
      "type": "Personal info"
    },
    {
      "data": "Email address",
      "optional": true,
      "purpose": "App functionality, Developer communications, Advertising or marketing, Fraud prevention, security, and compliance, Account management",
      "type": "Personal info"
    },
    {
      "data": "User IDs",
      "optional": false,
      "purpose": "App functionality, Analytics, Advertising or marketing, Fraud prevention, security, and compliance, Account management",
      "type": "Personal info"
    },
    {
      "data": "Phone number",
      "optional": false,
      "purpose": "App functionality, Advertising or marketing, Fraud prevention, security, and compliance",
      "type": "Personal info"
    },
    {
      "data": "Race and ethnicity",
      "optional": true,
      "purpose": "App functionality, Personalization",
      "type": "Personal info"
    },
    {
      "data": "Political or religious beliefs",
      "optional": true,
      "purpose": "App functionality, Personalization",
      "type": "Personal info"
    },
    {
      "data": "Sexual orientation",
      "optional": false,
      "purpose": "App functionality, Personalization",
      "type": "Personal info"
    },
    {
      "data": "Other info",
      "optional": false,
      "purpose": "App functionality, Advertising or marketing, Fraud prevention, security, and compliance, Personalization, Account management",
      "type": "Personal info"
    },
    {
      "data": "Device or other IDs",
      "optional": false,
      "purpose": "App functionality, Analytics, Advertising or marketing, Fraud prevention, security, and compliance, Account management",
      "type": "Device or other IDs"
    },
    {
      "data": "Contacts",
      "optional": true,
      "purpose": "App functionality",
      "type": "Contacts"
    },
    {
      "data": "Photos",
      "optional": false,
      "purpose": "App functionality, Fraud prevention, security, and compliance",
      "type": "Photos and videos"
    },
    {
      "data": "Videos",
      "optional": true,
      "purpose": "App functionality",
      "type": "Photos and videos"
    },
    {
      "data": "Voice or sound recordings",
      "optional": true,
      "purpose": "App functionality",
      "type": "Audio"
    },
    {
      "data": "Approximate location",
      "optional": false,
      "purpose": "Advertising or marketing",
      "type": "Location"
    },
    {
      "data": "Precise location",
      "optional": false,
      "purpose": "App functionality, Fraud prevention, security, and compliance, Personalization",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"http://badoo.com/privacy/"
}</t>
  </si>
  <si>
    <t>http://badoo.com/privacy/</t>
  </si>
  <si>
    <t>com.cupidmedia.wrapper.bbwcupid</t>
  </si>
  <si>
    <t>https://play.google.com/store/apps/details?id=com.cupidmedia.wrapper.bbwcupid&amp;hl=en&amp;gl=us</t>
  </si>
  <si>
    <t>BBWCupid: BBW Dating Plus Chat</t>
  </si>
  <si>
    <t>BBWCupid is a leading BBW dating app for plus size singles interested in serious dating. We have an active member base of thousands of BBW singles all over the USA and around the world; so, if you're looking for long term relationships with a plus size woman or big man, you've come to the right place.\nBBWCupid is part of the well-established Cupid Media network that operates over 30 niche dating sites and apps. We’ve got a great reputation and have seen thousands of singles from our site find their happily ever after. Just check out some of our success stories here: https://www.bbwcupid.com/en/general/success\nWith new singles joining each and every day, you could be just a few taps away from starting your own success story.\nHow it works:\n1. Sign up! It takes less than 30 seconds\n2. Begin browsing thousands of profiles\n3. See someone you like? Send a message or Like!\nIt’s that quick &amp; easy to get started!\nGet the Gold or Platinum experience:\n✅ Send and receive unlimited communications\n✅ Unlock your messages\n✅ Instantly translate messages to languages available on site\n✅ Gain access to the advanced matching algorithms\n✅ Rank above everyone else with VIP profile highlighting\n✅ Get noticed with 2x the profile space\n✅ Hide your profile and browse anonymously\n✅ Say goodbye to annoying third-party ads\nThere’s nothing to lose. Download the app now and start making meaningful connections!\nFollow us on Facebook: https://www.facebook.com/BBWCupid/\nFollow us on Instagram: https://www.instagram.com/bbwcupid/\nTerms of Use: https://www.bbwcupid.com/en/general/termsofuse\nPrivacy Statement: https://www.bbwcupid.com/en/general/privacystatement</t>
  </si>
  <si>
    <t>{
  "sharedData": [
    {
      "data": "App interactions",
      "optional": false,
      "purpose": "Analytics",
      "type": "App activity"
    },
    {
      "data": "Other actions",
      "optional": false,
      "purpose": "Analytics, Fraud prevention, security, and compliance",
      "type": "App activity"
    },
    {
      "data": "Crash logs",
      "optional": false,
      "purpose": "Analytics, Fraud prevention, security, and compliance",
      "type": "App info and performance"
    },
    {
      "data": "Diagnostics",
      "optional": false,
      "purpose": "Analytics, Fraud prevention, security, and compliance",
      "type": "App info and performance"
    },
    {
      "data": "Approximate location",
      "optional": false,
      "purpose": "Analytics, Advertising or marketing, Fraud prevention, security, and compliance",
      "type": "Location"
    },
    {
      "data": "Name",
      "optional": false,
      "purpose": "Advertising or marketing",
      "type": "Personal info"
    },
    {
      "data": "Email address",
      "optional": false,
      "purpose": "Developer communications, Advertising or marketing",
      "type": "Personal info"
    },
    {
      "data": "User IDs",
      "optional": false,
      "purpose": "Analytics, Developer communications, Advertising or marketing, Fraud prevention, security, and compliance",
      "type": "Personal info"
    },
    {
      "data": "Race and ethnicity",
      "optional": false,
      "purpose": "Advertising or marketing",
      "type": "Personal info"
    },
    {
      "data": "Political or religious beliefs",
      "optional": false,
      "purpose": "Advertising or marketing",
      "type": "Personal info"
    },
    {
      "data": "Sexual orientation",
      "optional": false,
      "purpose": "Advertising or marketing",
      "type": "Personal info"
    },
    {
      "data": "Other info",
      "optional": false,
      "purpose": "Analytics, Advertising or marketing, Fraud prevention, security, and compliance",
      "type": "Personal info"
    },
    {
      "data": "Photos",
      "optional": false,
      "purpose": "Fraud prevention, security, and compliance",
      "type": "Photos and videos"
    }
  ],
  "collectedData": [
    {
      "data": "App interactions",
      "optional": false,
      "purpose": "Analytics",
      "type": "App activity"
    },
    {
      "data": "In-app search history",
      "optional": false,
      "purpose": "Personalization",
      "type": "App activity"
    },
    {
      "data": "Other user-generated content",
      "optional": true,
      "purpose": "App functionality, Fraud prevention, security, and compliance",
      "type": "App activity"
    },
    {
      "data": "Other actions",
      "optional": true,
      "purpose": "App functionality, Analytics, Fraud prevention, security, and compliance",
      "type": "App activity"
    },
    {
      "data": "Crash logs",
      "optional": false,
      "purpose": "Analytics, Fraud prevention, security, and compliance",
      "type": "App info and performance"
    },
    {
      "data": "Diagnostics",
      "optional": false,
      "purpose": "Analytics, Fraud prevention, security, and compliance",
      "type": "App info and performance"
    },
    {
      "data": "Approximate location",
      "optional": false,
      "purpose": "App functionality, Analytics, Advertising or marketing, Fraud prevention, security, and compliance, Personalization, Account management",
      "type": "Location"
    },
    {
      "data": "Other in-app messages",
      "optional": true,
      "purpose": "App functionality, Fraud prevention, security, and compliance",
      "type": "Messages"
    },
    {
      "data": "Device or other IDs",
      "optional": false,
      "purpose": "Analytics, Fraud prevention, security, and compliance",
      "type": "Device or other IDs"
    },
    {
      "data": "Name",
      "optional": false,
      "purpose": "App functionality, Developer communications, Advertising or marketing,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Analytics, Fraud prevention, security, and compliance, Account management",
      "type": "Personal info"
    },
    {
      "data": "Race and ethnicity",
      "optional": true,
      "purpose": "App functionality, Advertising or marketing",
      "type": "Personal info"
    },
    {
      "data": "Political or religious beliefs",
      "optional": true,
      "purpose": "App functionality, Advertising or marketing",
      "type": "Personal info"
    },
    {
      "data": "Sexual orientation",
      "optional": true,
      "purpose": "App functionality, Advertising or marketing, Personalization",
      "type": "Personal info"
    },
    {
      "data": "Other info",
      "optional": true,
      "purpose": "App functionality, Analytics, Advertising or marketing, Fraud prevention, security, and compliance",
      "type": "Personal info"
    },
    {
      "data": "Photos",
      "optional": true,
      "purpose": "App functionality, Fraud prevention, security, and compliance",
      "type": "Photos and videos"
    },
    {
      "data": "Purchase history",
      "optional": true,
      "purpose": "App functionality, Analytics, Advertising or marketing, Personalization",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"https://www.bbwcupid.com/en/general/privacystatement"
}</t>
  </si>
  <si>
    <t>https://www.bbwcupid.com/en/general/privacystatement</t>
  </si>
  <si>
    <t>com.bumble.app</t>
  </si>
  <si>
    <t>https://play.google.com/store/apps/details?id=com.bumble.app&amp;hl=en&amp;gl=us</t>
  </si>
  <si>
    <t>Bumble Dating App: Meet &amp; Date</t>
  </si>
  <si>
    <t>&lt;h1&gt;The dating app to meet new people and build equitable relationships.&lt;/h1&gt;\nBumble is the dating app with millions of people to meet and find dates, where women always make the first move. In a sea of dating apps, what makes us shine? ✨ Our unwavering focus on kindness, respect, and equality, where individuals of all orientations - straight, gay, lesbian, and beyond - are not just welcomed but celebrated.\nMatch with the right people, date or make friends!\nBumble is a free date app and social network for singles and people who want to make new friends; the perfect place to meet new people, in an instant. Whether you want to make genuine matches, seeking arrangements that prioritize mutual respect and understanding, chat with strangers, find friends, or even expand your professional, we’ve got you covered.\nBumble's embrace of kindness, equality and respect\n💛 We believe healthy relationships are fundamental to living a positive life\n💛 In the fight against old-fashioned hetero-norms, women always take the first step\n💛 We've changed the rules of the game to switch up the dynamics of dating and make friends!\n💛 Unlike other dating apps, kindness is at the core of everything we do\nChanging the rules of dating\nBumble is the best free dating app, founded on respect, equality, and kindness. You can meet new people, meet up, find dates or your best friend in the way you've always done.\n🕒 With heterosexual matches, women have 24h to start a chat, and men have 24h to respond\n💬 Other matches (LGBTQIA+) have 24h to start a chat or reply before the match expires\n👥 Bumble has 3 modes to suit what you're looking for: Date, BFF, and Bizz\nDiscover our amazing features\nWe’ve levelled up from the days of dating sites, enjoy all these features at your fingertips:\n🌼 Craft your profile and showcase your uniqueness effortlessly\n🔎 Find your perfect match with tailored searches\n✅ Trust genuine connections with verified profiles\n🎵 Link your Spotify and Instagram accounts to share your interests with potential dates and friends!\n📹 Use Video Chat to meet people IRL and get to know your matches better\n📷 Send your videos and favorite pictures while you are chatting with new friends!\n💤 Hide your profile with the Snooze Mode, (you'll still keep all your matches!)\nStart today, meet singles, have dates or a new friendship!\nBoost your dating life, Bumble Premium help you enhance your experience\n💛 See everyone who swiped right on you\n🔁 Rematch with expired connections for a second chance at a date\n🔄 Extend your matches by 24 hours and meet people\n👉 Meet people by swiping as much as you like\n💬 Unlimited chat so you can find the right match\nand much more!\nInclusivity is key\nBumble is different from other dating apps because we make it easy for you to build a new relationship, meet people or make new friends. We’re the first app to combine dating for singles, meeting new people, and making professional connections all in one app. Bumble is committed to being inclusive, and supportive of our community whatever their gender, sexual orientation, or religion. Whether you’re looking for a place to chat and date, seeking arrangements, find friends, an LGBTQ, bisexual, lesbian or gay dating app or a Jeiwsh or Christian dating app; We’ve got everything you’re looking for in our lovely community to meet new people or make new friends.\n---\nBumble is a free dating app to download and use. We offer optional subscription packages (Bumble Boost &amp; Bumble Premium) and non-subscription, single, and multi-use paid features (Bumble Spotlight &amp; Bumble SuperSwipe).\nYour personal data is securely stored on Bumble - be sure to read our privacy policy and terms and conditions\nhttps://bumble.com/en/privacy\nhttps://bumble.com/en/terms\nBumble Inc. is the parent company of Bumble, along with Badoo, Official, Bumble for Friends and Fruitz, dating apps free to download and use.</t>
  </si>
  <si>
    <t>[
  {
    "permission": "find accounts on the device",
    "type": "Identity"
  },
  {
    "permission": "find accounts on the device",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"change network connectivity",
    "type": "Other"
  },
  {
    "permission": "connect and disconnect from Wi-Fi",
    "type": "Other"
  },
  {
    "permission": "disable your screen lock",
    "type": "Other"
  },
  {
    "permission": "full network access",
    "type": "Other"
  },
  {
    "permission": "change your audio settings",
    "type": "Other"
  },
  {
    "permission": "control vibration",
    "type": "Other"
  },
  {
    "permission": "prevent device from sleeping",
    "type": "Other"
  },
  {
    "permission": "read Google service configuration",
    "type": "Other"
  }
]</t>
  </si>
  <si>
    <t>{
  "sharedData": [
    {
      "data": "Crash logs",
      "optional": false,
      "purpose": "Analytics",
      "type": "App info and performance"
    },
    {
      "data": "Other in-app messages",
      "optional": false,
      "purpose": "Fraud prevention, security, and compliance",
      "type": "Messages"
    },
    {
      "data": "Device or other IDs",
      "optional": false,
      "purpose": "Advertising or marketing",
      "type": "Device or other IDs"
    },
    {
      "data": "Approximate location",
      "optional": false,
      "purpose": "App functionality, Analytics, Personalization",
      "type": "Location"
    },
    {
      "data": "User payment info",
      "optional": false,
      "purpose": "Fraud prevention, security, and compliance",
      "type": "Financial info"
    },
    {
      "data": "Purchase history",
      "optional": false,
      "purpose": "Account management",
      "type": "Financial info"
    },
    {
      "data": "App interactions",
      "optional": false,
      "purpose": "Advertising or marketing",
      "type": "App activity"
    },
    {
      "data": "Name",
      "optional": false,
      "purpose": "Fraud prevention, security, and compliance, Account management",
      "type": "Personal info"
    },
    {
      "data": "Email address",
      "optional": false,
      "purpose": "Advertising or marketing, Fraud prevention, security, and compliance",
      "type": "Personal info"
    },
    {
      "data": "User IDs",
      "optional": false,
      "purpose": "Advertising or marketing, Fraud prevention, security, and compliance",
      "type": "Personal info"
    },
    {
      "data": "Phone number",
      "optional": false,
      "purpose": "Account management",
      "type": "Personal info"
    },
    {
      "data": "Other info",
      "optional": false,
      "purpose": "Advertising or marketing",
      "type": "Personal info"
    }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"Emails",
      "optional": false,
      "purpose": "App functionality, Developer communications, Advertising or marketing, Fraud prevention, security, and compliance, Account management",
      "type": "Messages"
    },
    {
      "data": "Other in-app messages",
      "optional": false,
      "purpose": "App functionality, Advertising or marketing, Fraud prevention, security, and compliance",
      "type": "Messages"
    },
    {
      "data": "Device or other IDs",
      "optional": false,
      "purpose": "App functionality, Analytics, Advertising or marketing, Fraud prevention, security, and compliance, Account management",
      "type": "Device or other IDs"
    },
    {
      "data": "Contacts",
      "optional": true,
      "purpose": "App functionality",
      "type": "Contacts"
    },
    {
      "data": "Voice or sound recordings",
      "optional": true,
      "purpose": "App functionality",
      "type": "Audio"
    },
    {
      "data": "Approximate location",
      "optional": false,
      "purpose": "Advertising or marketing",
      "type": "Location"
    },
    {
      "data": "Precise location",
      "optional": false,
      "purpose": "App functionality, Fraud prevention, security, and compliance, Personalization",
      "type": "Location"
    },
    {
      "data": "Photos",
      "optional": false,
      "purpose": "App functionality, Fraud prevention, security, and compliance",
      "type": "Photos and videos"
    },
    {
      "data": "Videos",
      "optional": true,
      "purpose": "App functionality",
      "type": "Photos and videos"
    },
    {
      "data": "User payment info",
      "optional": false,
      "purpose": "App functionality, Advertising or marketing, Fraud prevention, security, and compliance",
      "type": "Financial info"
    },
    {
      "data": "Purchase history",
      "optional": false,
      "purpose": "App functionality, Advertising or marketing, Fraud prevention, security, and compliance",
      "type": "Financial info"
    },
    {
      "data": "App interactions",
      "optional": false,
      "purpose": "Analytics, Advertising or marketing, Fraud prevention, security, and compliance",
      "type": "App activity"
    },
    {
      "data": "In-app search history",
      "optional": false,
      "purpose": "App functionality, Personalization",
      "type": "App activity"
    },
    {
      "data": "Installed apps",
      "optional": false,
      "purpose": "App functionality, Account management",
      "type": "App activity"
    },
    {
      "data": "Other user-generated content",
      "optional": false,
      "purpose": "App functionality, Personalization",
      "type": "App activity"
    },
    {
      "data": "Other actions",
      "optional": false,
      "purpose": "App functionality, Analytics",
      "type": "App activity"
    },
    {
      "data": "Name",
      "optional": false,
      "purpose": "App functionality, Developer communications, Advertising or marketing, Fraud prevention, security, and compliance",
      "type": "Personal info"
    },
    {
      "data": "Email address",
      "optional": true,
      "purpose": "App functionality, Developer communications, Advertising or marketing, Fraud prevention, security, and compliance, Account management",
      "type": "Personal info"
    },
    {
      "data": "User IDs",
      "optional": false,
      "purpose": "App functionality, Analytics, Advertising or marketing, Fraud prevention, security, and compliance, Account management",
      "type": "Personal info"
    },
    {
      "data": "Phone number",
      "optional": false,
      "purpose": "App functionality, Advertising or marketing, Fraud prevention, security, and compliance",
      "type": "Personal info"
    },
    {
      "data": "Race and ethnicity",
      "optional": true,
      "purpose": "App functionality, Personalization",
      "type": "Personal info"
    },
    {
      "data": "Political or religious beliefs",
      "optional": true,
      "purpose": "App functionality, Personalization",
      "type": "Personal info"
    },
    {
      "data": "Sexual orientation",
      "optional": false,
      "purpose": "App functionality, Personalization",
      "type": "Personal info"
    },
    {
      "data": "Other info",
      "optional": false,
      "purpose": "App functionality, Advertising or marketing, Fraud prevention, security, and compliance, Personalization,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"https://bumble.com/privacy/"
}</t>
  </si>
  <si>
    <t>https://bumble.com/privacy/</t>
  </si>
  <si>
    <t>com.hily.app</t>
  </si>
  <si>
    <t>https://play.google.com/store/apps/details?id=com.hily.app&amp;hl=en&amp;gl=us</t>
  </si>
  <si>
    <t>Hily: Dating app. Meet People.</t>
  </si>
  <si>
    <t>Meet Hily, the dating app to flirt, match, and date with singles daily, chat for hours, feel mutual chemistry, meet people offline - and finally get a relationship! We are different from other dating apps. Because you’ll meet your person with us. For real. 💌\nHily helps you arrange a meetup with local people most dating apps cannot beat. It’s so easy to establish mutual connections with plenty of local singles on Hily. Just let our algorithm find a compatible date to match your personality – and use our hints to chat and flirt. But don’t rush into a love relationship then: chat first, start meeting people after! \nYou can do so many things on dating sites and dating apps: find casual dating, establish something long-term – or just make friends. But no matter what you choose, Hily will make it happen. Pure companionships and fun love stories with real locals - that’s what you’ll meet on Hily.\n👉 By dating on Hily, you can:\n💜 Meet new people from our community\n💜 Chat and flirt with Hily icebreakers like a pro\n💜 Date based on your relationship goals\n💜 Check compatibility for pure harmony chances in your relationship\n💜 Test zodiac synastry to make your dating app experience more fun\n💜 Match with verified, single locals only\n💜 Rely on our Cupid-like algorithm for a dream relationship\nHily makes online dating easy and top-notch, with all the features from dating apps for adults. Our smart psychology algorithm lets you meet new people amid plenty of connections. Enjoy mutual connections daily and see where it goes! Get the Hily, select your relationship goal, chat with locals whom you’d like to meet up in real life – and get the relationships you’re looking for! You can chat for true love, enjoy short-term fun, or just network and meet up with local singles.\n👀 Stay in touch with us!\n⭐️ To learn more, go to Hily website https://hily.com\n⭐️ Share your experience with the Hily date app by leaving your feedback at apps@corp.hily.com\n⭐️ If you’re worried whether you can use dating apps safely, take a look at our Terms of Service at https://hily.com/terms and Privacy Policy at https://hily.com/privacypolicy\nShouldn’t all dating apps be safe and fun? 💫 Millions of Hily singles are waiting to enjoy your company, share a nice chat, date, build a relationship, and meet for real. Match up with pure love harmony, and stop searching for a real partner on other dating apps!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</si>
  <si>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"connect and disconnect from Wi-Fi",
    "type": "Other"
  },
  {
    "permission": "full network access",
    "type": "Other"
  },
  {
    "permission": "change your audio settings",
    "type": "Other"
  },
  {
    "permission": "control vibration",
    "type": "Other"
  },
  {
    "permission": "prevent device from sleeping",
    "type": "Other"
  },
  {
    "permission": "read Google service configuration",
    "type": "Other"
  }
]</t>
  </si>
  <si>
    <t>{
  "sharedData": [
    {
      "data": "Device or other IDs",
      "optional": false,
      "purpose": "Analytics, Advertising or marketing, Fraud prevention, security, and compliance",
      "type": "Device or other IDs"
    },
    {
      "data": "Email address",
      "optional": false,
      "purpose": "Advertising or marketing",
      "type": "Personal info"
    },
    {
      "data": "User IDs",
      "optional": false,
      "purpose": "App functionality",
      "type": "Personal info"
    },
    {
      "data": "Phone number",
      "optional": false,
      "purpose": "App functionality",
      "type": "Personal info"
    },
    {
      "data": "Photos",
      "optional": false,
      "purpose": "Fraud prevention, security, and compliance",
      "type": "Photos and videos"
    },
    {
      "data": "Videos",
      "optional": false,
      "purpose": "App functionality, Fraud prevention, security, and compliance",
      "type": "Photos and videos"
    }
  ],
  "collectedData": [
    {
      "data": "Device or other IDs",
      "optional": false,
      "purpose": "App functionality, Analytics, Fraud prevention, security, and compliance",
      "type": "Device or other IDs"
    },
    {
      "data": "Crash logs",
      "optional": false,
      "purpose": "Analytics",
      "type": "App info and performance"
    },
    {
      "data": "Diagnostics",
      "optional": false,
      "purpose": "Analytics",
      "type": "App info and performance"
    },
    {
      "data": "Other app performance data",
      "optional": false,
      "purpose": "Analytics",
      "type": "App info and performance"
    },
    {
      "data": "Approximate location",
      "optional": true,
      "purpose": "App functionality, Fraud prevention, security, and compliance, Account management",
      "type": "Location"
    },
    {
      "data": "Precise location",
      "optional": true,
      "purpose": "App functionality, Fraud prevention, security, and compliance, Account management",
      "type": "Location"
    },
    {
      "data": "App interactions",
      "optional": false,
      "purpose": "App functionality, Analytics",
      "type": "App activity"
    },
    {
      "data": "Other user-generated content",
      "optional": true,
      "purpose": "App functionality, Account management",
      "type": "App activity"
    },
    {
      "data": "Other actions",
      "optional": true,
      "purpose": "App functionality, Analytics, Account management",
      "type": "App activity"
    },
    {
      "data": "Name",
      "optional": false,
      "purpose": "App functionality, Fraud prevention, security, and compliance, Account management",
      "type": "Personal info"
    },
    {
      "data": "Email address",
      "optional": true,
      "purpose": "App functionality, Developer communications, Fraud prevention, security, and compliance, Account management",
      "type": "Personal info"
    },
    {
      "data": "User IDs",
      "optional": false,
      "purpose": "App functionality, Analytics, Developer communications, Fraud prevention, security, and compliance, Account management",
      "type": "Personal info"
    },
    {
      "data": "Phone number",
      "optional": true,
      "purpose": "App functionality, Fraud prevention, security, and compliance, Account management",
      "type": "Personal info"
    },
    {
      "data": "Race and ethnicity",
      "optional": true,
      "purpose": "App functionality, Account management",
      "type": "Personal info"
    },
    {
      "data": "Political or religious beliefs",
      "optional": true,
      "purpose": "App functionality, Account management",
      "type": "Personal info"
    },
    {
      "data": "Other info",
      "optional": true,
      "purpose": "App functionality, Fraud prevention, security, and compliance, Account management",
      "type": "Personal info"
    },
    {
      "data": "Purchase history",
      "optional": false,
      "purpose": "App functionality, Analytics, Fraud prevention, security, and compliance",
      "type": "Financial info"
    },
    {
      "data": "Other audio files",
      "optional": true,
      "purpose": "App functionality",
      "type": "Audio"
    },
    {
      "data": "Photos",
      "optional": true,
      "purpose": "App functionality, Fraud prevention, security, and compliance, Account management",
      "type": "Photos and videos"
    },
    {
      "data": "Videos",
      "optional": true,
      "purpose": "App functionality, Fraud prevention, security, and compliance",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"https://hily.com/privacypolicy"
}</t>
  </si>
  <si>
    <t>https://hily.com/privacypolicy</t>
  </si>
  <si>
    <t>com.univision.prendetv</t>
  </si>
  <si>
    <t>https://play.google.com/store/apps/details?id=com.univision.prendetv&amp;hl=en&amp;gl=us</t>
  </si>
  <si>
    <t>ViX: TV, Deportes y Noticias</t>
  </si>
  <si>
    <t>Disfruta de ViX, el streaming en español más grande del mundo. Tenemos para ti más de 100  canales de TV en vivo y on-demand, con novelas, películas, series originales, deportes  y noticias 24 horas.\n¡Descarga ya! Abre la App y comienza a disfrutar de nuestro servicio de streaming en todos tus dispositivos favoritos, ¡SIEMPRE EN ESPAÑOL! Mira ViX donde sea y cuando sea.\n \nViX GRATIS tiene lo mejor en series, cine de Hollywood, comedias divertidas y deportes en vivo. En ViX nunca tendrás tiempo para aburrirte. ¡Es GRATUITO!\nEntretenimiento sin límites, donde sea y cuando sea.\n \n●  	Disfruta de tus novelas favoritas desde el principio con episodios completos\n●  	Tus comedias clásicas que te hacen reír a carcajadas\n●  	Dramas, acción, reality TV y documentales\n●  	Películas Gratis  \n●  	Lo mejor del fútbol en vivo\n●  	Noticias las 24 horas del día\n●  	Y tele para los pequeños de la familia\n●  	No necesitas tarjeta de crédito o suscripción\n●  	Totalmente GRATIS, ¡no gastarás ni un centavo!\nY con ViX Premium accede a todo el contenido que amas y mucho más. Elige tu Plan Premium con anuncios limitados o sin anuncios! \n \n●  Acceso a todos los contenidos\n● Las mejores series originales producidas en tu idioma\n●  Estrenos de películas en exclusiva todas las semanas\n● Lo mejor de la UEFA Champions League\n● Los deportes en vivo que quieres ver como la Liga MX y los clásicos más apasionantes de Latinoamérica\n● Los reality shows más intensos y aclamados de la TV\n● Muchas más novelas\n● Dispositivos conectados a la vez​​\n● Elige tu plan Premium mensual o anual​​\n● Cancela cuando quieras\n*Planes y contenidos varían en ciertas regiones o países.</t>
  </si>
  <si>
    <t>[
  {
    "permission": "read phone status and identity",
    "type": "Phone"
  },
  {
    "permission": "view Wi-Fi connections",
    "type": "Wi-Fi connection information"
  },
  {
    "permission": "read phone status and identity",
    "type": "Device ID &amp; call information"
  },
  {
    "permission": "view network connections",
    "type": "Other"
  },
  {
    "permission": "pair with Bluetooth devices",
    "type": "Other"
  },
  {
    "permission": "full network access",
    "type": "Other"
  },
  {
    "permission": "run at startup",
    "type": "Other"
  },
  {
    "permission": "prevent device from sleeping",
    "type": "Other"
  }
]</t>
  </si>
  <si>
    <t>{
  "sharedData": [],
  "collectedData": [
    {
      "data": "Approximate location",
      "optional": false,
      "purpose": "App functionality, Analytics, Developer communications, Advertising or marketing, Fraud prevention, security, and compliance, Personalization, Account management",
      "type": "Location"
    },
    {
      "data": "Email address",
      "optional": false,
      "purpose": "App functionality, Developer communications, Account management",
      "type": "Personal info"
    },
    {
      "data": "User IDs",
      "optional": false,
      "purpose": "Analytics, Personalization, Account management",
      "type": "Personal info"
    },
    {
      "data": "Device or other IDs",
      "optional": true,
      "purpose": "Analytics, Advertising or marketing",
      "type": "Device or other IDs"
    },
    {
      "data": "App interactions",
      "optional": false,
      "purpose": "Analytics",
      "type": "App activity"
    },
    {
      "data": "In-app search history",
      "optional": false,
      "purpose": "App functionality, Analytics, Personalization",
      "type": "App activity"
    },
    {
      "data": "Crash logs",
      "optional": false,
      "purpose": "Analytics, Fraud prevention, security, and compliance",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"https://vix.com/es-es/legal/politica-de-privacidad"
}</t>
  </si>
  <si>
    <t>https://vix.com/es-es/legal/politica-de-privacidad</t>
  </si>
  <si>
    <t>com.airhorn.funny.prank.sounds</t>
  </si>
  <si>
    <t>https://play.google.com/store/apps/details?id=com.airhorn.funny.prank.sounds&amp;hl=en&amp;gl=us</t>
  </si>
  <si>
    <t>Air Horn: Funny Prank Sounds</t>
  </si>
  <si>
    <t>&lt;h2&gt;You can use Air Horn: Funniest Prank Sounds to make a prank, startle or wake up your friends and family, or even celebrate during a sporting event.&lt;/h2&gt;\n&lt;p&gt;Air Horn: Funniest Prank Sounds features a variety of authentic noises:&lt;/p&gt;\n\n&lt;p&gt;⭐ Haircut &amp; shaving prank&lt;/p&gt;\n&lt;p&gt;This hoax razor function features real clipping noises and sensations. The sound is patterned to that of actual hair razors and varies when the gadget is positioned above someone's head. You will also experience a vibration comparable to that of an actual razor. Your buddies will believe their hair has been clipped after using this razor prank shaving function. You can't stop smiling when you see their astonished and angry looks!&lt;/p&gt;\n\n&lt;p&gt;⭐Air horn Prank&lt;/p&gt;\n&lt;p&gt;With this extremely loud air horn sound, you may impress or fool your friends and family. This program features various authentic air horn sounds that will mislead everyone, including train, ship, truck, automobile noises, police sirens, and fire engines.&lt;/p&gt;\n\n&lt;p&gt;⭐Fart noise &amp; fart sounds maker&lt;/p&gt;\n&lt;p&gt;For fun, use the applications to prank your buddies and watch them panic out. Turn your phone into a fart sounds machine and humiliate your pals with the fart noise timer or spice things up with fart symphonies.&lt;/p&gt;\n\n&lt;p&gt;There are plenty of entertaining prank noises available, in addition to fake razor pranks, fart sounds, and air horns. Examples include breaking glass, automobile noises, doorbells, and other frightening sounds.&lt;/p&gt;\n&lt;p&gt;Don't allow your life to be dull; DOWNLOAD this Air Horn: Funniest Prank Sounds app to live a longer and more enjoyable life!&lt;/p&gt;\n&lt;p&gt;Now you can effortlessly transform your phone into a fake razor prank &amp; air horn to prank everyone and have a good time. We compiled a collection of scary noises, prank haircuts, air horns, cracking glass, farts and automobile sounds exclusively for you.&lt;/p&gt;\n&lt;p&gt;New sounds and features will be added over time, and ideas are always appreciated.&lt;/p&gt;\n&lt;p&gt;Have fun and enjoy yourself!&lt;/p&gt;</t>
  </si>
  <si>
    <t>[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t>
  </si>
  <si>
    <t>{
  "sharedData": [],
  "collectedData": [
    {
      "data": "Approximate location",
      "optional": false,
      "purpose": "Analytics",
      "type": "Location"
    },
    {
      "data": "Precise location",
      "optional": false,
      "purpose": "Analytics",
      "type": "Location"
    },
    {
      "data": "Device or other IDs",
      "optional": false,
      "purpose": "Analytics",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"https://bralyvn.com/privacy-policy.php"
}</t>
  </si>
  <si>
    <t>tv.pluto.android</t>
  </si>
  <si>
    <t>https://play.google.com/store/apps/details?id=tv.pluto.android&amp;hl=en&amp;gl=us</t>
  </si>
  <si>
    <t>Pluto TV: Watch Movies &amp; TV</t>
  </si>
  <si>
    <t>Celebrate ten years of Pluto TV with 24/7 entertainment curated by real humans! Stream "I Love Lucy," "Criminal Minds," "The Walking Dead" and more hit shows. Watch screams like "Evil Dead," "Oculus" and "10 Cloverfield Lane."\nPluto TV is the leading free streaming television service made for you! Stream now, pay never. Get ready to binge any time you want with:\n- 100s of live TV streaming channels \n- 1000s of free movies and TV shows\n- 24/7 entertainment\nPluto TV is your portal to watch free movies and TV shows anywhere, on any device. Download today and discover the easy way to stream all your favorite content for free.\nWatch free shows, sports, classic TV and blockbuster films. Whatever you choose, Pluto TV is available on any device and from any location. Explore a variety of movie and TV genres, including:\n- Action: “Sonic the Hedgehog"" and ""Days of Thunder""\n- Anime: “Naruto” and “One Piece”\n- Comedy: “The Fighting Temptations"" and ""Tommy Boy""\n- True Crime: “Cold Case Files” and “48 Hours”\n- Romance: “Titanic"" and ""Urban Cowboy""\n- Sci-Fi: “Super 8"" and “Star Trek: The Original Series”\n- Spanish TV: ""Frida"" and “Cantinflas""\n- Thrillers: “The Firm” and “Fatal Attraction”\nDownload Pluto TV for endless video streaming entertainment options with new movies and shows added constantly. Discover a better way to stream movies and TV free.\nPLUTO TV OPTIONS\nSTREAMING FEATURES THAT WORK FOR YOU\n- Save frequently watched channels to a personalized Favorites List in the Live TV section\n- Set a profile to Kids Mode that only shows children's content for younger viewers\n- Share content to social media from your mobile device, tablet or TV to show others what you’re streaming\n- Use Apple’s SharePlay feature to watch on-demand shows and movies for free with your friends and family \nWATCH TV YOUR WAY\n- Watch your favorite TV shows with over 250 live channels\n- Stream TV with free shows such as Blue Bloods, Jersey Shore, RuPaul’s Drag Race, South Park and much more\n- Watch TV seasons of popular hits like Star Trek, Survivor and Unsolved Mysteries\nWATCH MOVIES ANYWHERE\n- Watch movies for free with 27 exclusive movie channels and more in our extensive library\n- Stream movies free with everything from kids and action films, to sci-fi and romance flicks\n- ¿Buscas una película o una telenovela? ¡Pluto TV tiene tus favoritos gratis en español!\nSTREAM SPORTS, NEWS, SPECIALS &amp; MORE\n- Watch live sports including basketball, football, baseball and classic games\n- Dive into hilarious shows and stand-up specials\n- Stream breaking news, opinion and stats\nCheck back often so you don’t miss the new movies and TV shows we add to our library daily. Stream TV networks and top content providers, including:\n- BET\n- CBS\n- Comedy Central\n- Lionsgate\n- MGM\n- MTV\n- NBC\n- Nickelodeon\n- Paramount\n- SHOWTIME\n- Sony Pictures\n- Warner Bros. Discovery\n- And more!\nWatch free movies and TV shows everywhere, 100% free and legal. Download Pluto TV today!\nPrivacy Policy: https://privacy.paramount.com/policy\nChildren's Privacy Policy: https://privacy.paramount.com/childrens\nYour Privacy Choices: https://privacy.paramount.com/app-donotsell\nTerms of Use: https://legal.paramount.com/plutotv/terms-of-use\nCalifornia Notice: https://privacy.paramount.com/en/policy#additional-information-us-states</t>
  </si>
  <si>
    <t>[
  {
    "permission": "view Wi-Fi connections",
    "type": "Wi-Fi connection information"
  },
  {
    "permission": "view network connections",
    "type": "Other"
  },
  {
    "permission": "full network access",
    "type": "Other"
  },
  {
    "permission": "read sync settings",
    "type": "Other"
  },
  {
    "permission": "run at startup",
    "type": "Other"
  },
  {
    "permission": "prevent device from sleeping",
    "type": "Other"
  },
  {
    "permission": "toggle sync on and off",
    "type": "Other"
  }
]</t>
  </si>
  <si>
    <t>{
  "sharedData": [
    {
      "data": "Device or other IDs",
      "optional": false,
      "purpose": "Analytics, Advertising or marketing",
      "type": "Device or other IDs"
    },
    {
      "data": "Name",
      "optional": false,
      "purpose": "App functionality, Developer communications, Account management",
      "type": "Personal info"
    },
    {
      "data": "Email address",
      "optional": false,
      "purpose": "App functionality, Account management",
      "type": "Personal info"
    },
    {
      "data": "Approximate location",
      "optional": false,
      "purpose": "Analytics, Advertising or marketing, Fraud prevention, security, and compliance, Personalization",
      "type": "Location"
    },
    {
      "data": "Crash logs",
      "optional": false,
      "purpose": "Analytics",
      "type": "App info and performance"
    },
    {
      "data": "Diagnostics",
      "optional": false,
      "purpose": "Analytics",
      "type": "App info and performance"
    },
    {
      "data": "Other app performance data",
      "optional": false,
      "purpose": "Analytics",
      "type": "App info and performance"
    }
  ],
  "collectedData": [
    {
      "data": "Other actions",
      "optional": false,
      "purpose": "App functionality, Analytics, Account management",
      "type": "App activity"
    },
    {
      "data": "Device or other IDs",
      "optional": false,
      "purpose": "App functionality, Analytics, Advertising or marketing",
      "type": "Device or other IDs"
    },
    {
      "data": "Name",
      "optional": true,
      "purpose": "App functionality, Developer communications, Account management",
      "type": "Personal info"
    },
    {
      "data": "Email address",
      "optional": true,
      "purpose": "App functionality, Developer communications, Fraud prevention, security, and compliance, Account management",
      "type": "Personal info"
    },
    {
      "data": "User IDs",
      "optional": true,
      "purpose": "App functionality, Fraud prevention, security, and compliance, Account management",
      "type": "Personal info"
    },
    {
      "data": "Other info",
      "optional": true,
      "purpose": "Account management",
      "type": "Personal info"
    },
    {
      "data": "Approximate location",
      "optional": false,
      "purpose": "Analytics, Advertising or marketing, Fraud prevention, security, and compliance, Personalization",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"https://corporate.pluto.tv/privacy-policy/"
}</t>
  </si>
  <si>
    <t>https://corporate.pluto.tv/privacy-policy/</t>
  </si>
  <si>
    <t>com.mistplay.mistplay</t>
  </si>
  <si>
    <t>https://play.google.com/store/apps/details?id=com.mistplay.mistplay&amp;hl=en&amp;gl=us</t>
  </si>
  <si>
    <t>MISTPLAY: Cash Out For Rewards</t>
  </si>
  <si>
    <t>Join Mistplay for free to get rewards that go beyond the game 🎮\n1️⃣ Explore new mobile free to play games (and rediscover old favorites) curated for you.\n2️⃣ The more you play and progress in-app, the more units and rewards you earn.\n3️⃣ Cash out your units for gift cards to Uber, Doordash, Spotify and more!*\nOur story: The best-kept secret in gaming ⚡\nSince launching in 2016, we’ve already given out more than $50 million USD worth of rewards and gift cards to over two million users. Earn rewards for playing free games on Mistplay. \n Just select the gift cards that interest you, unlock in-game checkpoints, and choose your preferred gift cards in the Shop. Cash out your rewards and redeem for gift cards to Doordash, Spotify, and Uber, amongst others! \nStart your earning journey 🗺️\n📱 Download free mobile games directly through Mistplay \n🕹️ Just play and progress in those free games to earn units.\n🎁 Redeem earned units for gift cards &amp; rewards in the Shop.\n🌟 Collect cool badges along the way to earn even more rewards.\n🔥 Keep your Daily Streak going for weekly bonuses.\n🎉 Invite your friends to compete for more than just bragging rights for free.\n🚀 Enter sweepstakes and join exclusive events within the Mistplay community.\n🎲Earn 200 free units towards your first gift card by downloading Mistplay. \n🛍️Use gift cards to spend on Spotify, Doordash, Uber and more!\nStop spending your cash on Doordash and Uber when you can earn gift cards from Mistplay for playing your favorite free games instead. Save your rewards to cash out for even larger gift cards on your favorites like Uber and Spotify. Get rewarded for your play time. \nStay up to date with all the latest news 🚨\nFacebook: [https://www.facebook.com/mistplayapp]\nTwitter: [https://twitter.com/mistplayapp]\nInstagram: [https://www.instagram.com/mistplay]\nBlog: [https://medium.com/mistplay]\nYouTube: [https://www.youtube.com/channel/UCQ55Bap61Mo0ft4GC144bjQ]\n\n* The merchants do not endorse and are not affiliated with the Mistplay loyalty program. Brands and trademarks displayed belong to their respective holders. Games shown are for illustrative purposes and may not be available to all users in all regions.\nHave any questions, suggestions, or game recommendations for the team? Please contact support at &lt;u&gt;https://bit.ly/MistplaySupport&lt;/u&gt;.</t>
  </si>
  <si>
    <t>[
  {
    "permission": "approximate location (network-based)",
    "type": "Location"
  },
  {
    "permission": "precise location (GPS and network-based)",
    "type": "Location"
  },
  {
    "permission": "take pictures and videos",
    "type": "Camera"
  },
  {
    "permission": "view Wi-Fi connections",
    "type": "Wi-Fi connection information"
  },
  {
    "permission": "view network connections",
    "type": "Other"
  },
  {
    "permission": "pair with Bluetooth devices",
    "type": "Other"
  },
  {
    "permission": "access Bluetooth settings",
    "type": "Other"
  },
  {
    "permission": "change network connectivity",
    "type": "Other"
  },
  {
    "permission": "connect and disconnect from Wi-Fi",
    "type": "Other"
  },
  {
    "permission": "full network access",
    "type": "Other"
  },
  {
    "permission": "run at startup",
    "type": "Other"
  },
  {
    "permission": "draw over other apps",
    "type": "Other"
  },
  {
    "permission": "control vibration",
    "type": "Other"
  },
  {
    "permission": "prevent device from sleeping",
    "type": "Other"
  },
  {
    "permission": "set an alarm",
    "type": "Other"
  },
  {
    "permission": "read Google service configuration",
    "type": "Other"
  }
]</t>
  </si>
  <si>
    <t>{
  "sharedData": [
    {
      "data": "Approximate location",
      "optional": false,
      "purpose": "App functionality, Analytics, Developer communications, Advertising or marketing, Fraud prevention, security, and compliance, Personalization",
      "type": "Location"
    },
    {
      "data": "Precise location",
      "optional": false,
      "purpose": "Fraud prevention, security, and compliance",
      "type": "Location"
    },
    {
      "data": "Device or other IDs",
      "optional": false,
      "purpose": "Analytics, Advertising or marketing, Fraud prevention, security, and compliance",
      "type": "Device or other IDs"
    },
    {
      "data": "App interactions",
      "optional": false,
      "purpose": "Analytics, Fraud prevention, security, and compliance",
      "type": "App activity"
    },
    {
      "data": "User IDs",
      "optional": false,
      "purpose": "App functionality, Analytics, Advertising or marketing, Fraud prevention, security, and compliance, Personalization",
      "type": "Personal info"
    },
    {
      "data": "Other info",
      "optional": false,
      "purpose": "Analytics, Advertising or marketing, Personalization",
      "type": "Personal info"
    },
    {
      "data": "Crash logs",
      "optional": false,
      "purpose": "Analytics",
      "type": "App info and performance"
    },
    {
      "data": "Diagnostics",
      "optional": false,
      "purpose": "Analytics",
      "type": "App info and performance"
    }
  ],
  "collectedData": [
    {
      "data": "Approximate location",
      "optional": false,
      "purpose": "App functionality, Analytics, Developer communications, Advertising or marketing, Fraud prevention, security, and compliance, Personalization",
      "type": "Location"
    },
    {
      "data": "Device or other IDs",
      "optional": false,
      "purpose": "App functionality, Analytics, Advertising or marketing, Fraud prevention, security, and compliance, Personalization",
      "type": "Device or other IDs"
    },
    {
      "data": "Purchase history",
      "optional": false,
      "purpose": "App functionality, Personalization",
      "type": "Financial info"
    },
    {
      "data": "App interactions",
      "optional": false,
      "purpose": "App functionality, Analytics, Advertising or marketing, Fraud prevention, security, and compliance, Personalization, Account management",
      "type": "App activity"
    },
    {
      "data": "In-app search history",
      "optional": false,
      "purpose": "App functionality, Analytics, Advertising or marketing, Personalization",
      "type": "App activity"
    },
    {
      "data": "Installed apps",
      "optional": false,
      "purpose": "App functionality, Analytics, Fraud prevention, security, and compliance, Personalization",
      "type": "App activity"
    },
    {
      "data": "Other user-generated content",
      "optional": true,
      "purpose": "Account management",
      "type": "App activity"
    },
    {
      "data": "Other actions",
      "optional": false,
      "purpose": "App functionality, Analytics, Advertising or marketing, Fraud prevention, security, and compliance, Personalization",
      "type": "App activity"
    },
    {
      "data": "Name",
      "optional": false,
      "purpose": "App functionality, Fraud prevention, security, and compliance, Account management",
      "type": "Personal info"
    },
    {
      "data": "Email address",
      "optional": false,
      "purpose": "App functionality, Developer communications, Advertising or marketing, Account management",
      "type": "Personal info"
    },
    {
      "data": "User IDs",
      "optional": false,
      "purpose": "App functionality, Analytics, Advertising or marketing, Fraud prevention, security, and compliance, Personalization, Account management",
      "type": "Personal info"
    },
    {
      "data": "Other info",
      "optional": false,
      "purpose": "Analytics, Advertising or marketing, Fraud prevention, security, and compliance, Personalization",
      "type": "Personal info"
    },
    {
      "data": "Crash logs",
      "optional": false,
      "purpose": "Analytics",
      "type": "App info and performance"
    },
    {
      "data": "Diagnostics",
      "optional": false,
      "purpose": "Analytics, Fraud prevention, security, and compliance",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"https://www.mistplay.com/legal/privacy"
}</t>
  </si>
  <si>
    <t>https://www.mistplay.com/legal/privacy</t>
  </si>
  <si>
    <t>com.sling</t>
  </si>
  <si>
    <t>https://play.google.com/store/apps/details?id=com.sling&amp;hl=en&amp;gl=us</t>
  </si>
  <si>
    <t>Sling TV: Live TV + Freestream</t>
  </si>
  <si>
    <t>Stream live TV shows, sports, news, movies &amp; more - all without cable.\nThe TV you love for a price you’ll love. Stream live sports, news, popular shows, movies &amp; more. Get customizable channel packages, 120K+ movies and shows On Demand and 50 hours of DVR storage included. No hidden fees and no long-term contracts. Pause or customize your service at any time. \nSports \nSling has the live sports you can’t do without. Stream college basketball, NFL, MLB, NBA, NHL, college football, MLS soccer, golf, NASCAR, combat sports and more. Catch your favorite sports on ESPN, ESPN2, ESPN3, TNT, TBS and more. From college to pro, soccer to football, it’s all on Sling! \nNews\nSling keeps you up to date on breaking news with channels like CNN and Bloomberg, plus free channels like ABC News Live. \nEntertainment\nStream today’s most popular shows and movies live and On Demand. Sign up and start watching channels like Freeform, AMC, TBS, TNT and so much more. \nLifestyle \nGet your daily dose of gossip, home envy, competition and reality drama. Take on DIY projects with HGTV and satisfy your cravings for new recipes with the Food Network. Plus, get access to Hallmark, Cooking Channel, truTV, TBS and more. \nKids’ Shows\nThere’s plenty for the whole family to watch with channels like Boomerang, Cartoon Network, The Disney Channel, Disney XD, Disney Jr. and more. \nInternational\nSling TV is one of the best international streaming services in the U.S., offering programs in 22 languages, including Spanish, Hindi &amp; Arabic. \nWatch More On Demand\nChoose from over 120K binge-worthy shows and movies On Demand. Access hundreds of titles available for On Demand viewing. Rent new blockbuster movies to watch On Demand and purchase the biggest live pay-per-view events to stream on your favorite devices. \nRecord Live \nYou’ll automatically receive 50 hours of DVR storage with your Sling subscription! If that’s not enough, you can upgrade to DVR Plus and record up to 200 hours of storage. Record your must-watch sports, news and shows, then, watch them on your schedule. \nSling Freestream\nStay informed and entertained with thousands of hours of FREE live and On Demand TV with Sling Freestream. No credit card required. Stream full seasons of hit shows like Hell’s Kitchen or Forensic Files, watch free movies and see what’s trending for paid Sling subscribers. \nSling Channel Lineups\nChoose from three base subscriptions. Sling Orange offers 30+ channels perfect for families and sports fans for $40/mo. Sling Blue offers 40+ channels perfect for entertainment and news for $40/mo. Sling Orange &amp; Blue gives you every channel from both packages for $55/mo. \nDownload the Sling TV app on your favorite devices. Sign up and start watching today. \nPlease note: This app features Nielsen’s proprietary measurement software that will allow you to contribute to market research, like Nielsen’s TV Ratings. Please see www.nielsen.com/digitalprivacy for more information.</t>
  </si>
  <si>
    <t>[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"view network connections",
    "type": "Other"
  },
  {
    "permission": "change network connectivity",
    "type": "Other"
  },
  {
    "permission": "allow Wi-Fi Multicast reception",
    "type": "Other"
  },
  {
    "permission": "connect and disconnect from Wi-Fi",
    "type": "Other"
  },
  {
    "permission": "full network access",
    "type": "Other"
  },
  {
    "permission": "run at startup",
    "type": "Other"
  },
  {
    "permission": "prevent device from sleeping",
    "type": "Other"
  }
]</t>
  </si>
  <si>
    <t>{
  "sharedData":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"Analytics",
      "type": "App activity"
    },
    {
      "data": "In-app search history",
      "optional": false,
      "purpose": "App functionality, Analytics, Personalization",
      "type": "App activity"
    },
    {
      "data": "Approximate location",
      "optional": false,
      "purpose": "App functionality, Analytics, Advertising or marketing, Fraud prevention, security, and compliance",
      "type": "Location"
    },
    {
      "data": "Precise location",
      "optional": true,
      "purpose": "App functionality, Analytics, Advertising or marketing, Fraud prevention, security, and compliance, Personalization",
      "type": "Location"
    },
    {
      "data": "Email address",
      "optional": false,
      "purpose": "App functionality, Analytics, Developer communications, Advertising or marketing, Fraud prevention, security, and compliance, Personalization, Account management",
      "type": "Personal info"
    },
    {
      "data": "Device or other IDs",
      "optional": false,
      "purpose": "App functionality, Analytics, Advertising or marketing, Fraud prevention, security, and compliance",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"http://www.sling.com/privacy"
}</t>
  </si>
  <si>
    <t>http://www.sling.com/privacy</t>
  </si>
  <si>
    <t>com.grownestegg.whencaniretirepro</t>
  </si>
  <si>
    <t>https://play.google.com/store/apps/details?id=com.grownestegg.whencaniretirepro&amp;hl=en&amp;gl=us</t>
  </si>
  <si>
    <t>When Can I Retire Pro</t>
  </si>
  <si>
    <t>This unique app calculates your realistic retirement age by taking into account the current laws on retirement plans. \nYou may have retirement savings in taxable accounts (cash, investments), tax-deferred accounts (Traditional 401k, Traditional IRA), and tax-free accounts (Roth 401k, Roth IRA). Find out when you will be able to retire based on your financial circumstances. \n**App Highlights**\n* The "When Can I Retire Pro" app calculates your retirement age by separating out your retirement savings in taxable accounts (cash, investments) and tax-advantaged accounts (Traditional, Roth) as certain tax-advantaged retirement savings cannot be withdrawn without a penalty until you reach the age 59 1/2.\n* The app factors in the retirement age calculation the taxes you are required to pay on withdrawals from your tax-deferred accounts (Traditional 401k, Traditional IRA). \n* The app takes into account that you are required to make minimum withdrawals from your tax-deferred accounts (Traditional 401k, Traditional IRA) from the age of 72 onwards. \n\n* Additionally, this app provides you with an effective strategy on the order in which you can withdraw your retirement assets during your retirement years when you have savings in taxable, tax-deferred, and tax-free accounts. Withdrawals are prioritized from taxable accounts, followed by tax-deferred accounts and finally, tax-free accounts.\n* This app lays out a clear picture of your finances with the pre-retirement plan and post-retirement plan.\n* You can email your pre-retirement plan and post-retirement plan in tabular and graphical views to yourself or others from within the app.\n* This app saves your inputs across the launches upon successful retirement age calculation.\n* You can share the app via email, Facebook, or Twitter from within the app.\n </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</si>
  <si>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</si>
  <si>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"https://www.grownestegg.com/privacy-policy-4/"
}</t>
  </si>
  <si>
    <t>https://www.grownestegg.com/privacy-policy-4/</t>
  </si>
  <si>
    <t>com.cfa.calculator.pro</t>
  </si>
  <si>
    <t>https://play.google.com/store/apps/details?id=com.cfa.calculator.pro&amp;hl=en&amp;gl=us</t>
  </si>
  <si>
    <t>BA Financial Calculator PRO</t>
  </si>
  <si>
    <t>Emulator of the BAII Plus Professional Calculator.\nThis is the premium version of the BA financial calculator app. It is ad-free and has the features of the BAII Plus Professional (PB, DPB, DUR, MIRR). This app has been developed by a single person to help CFA candidates and charterholders on their way to success. You can contact cfa.calculator@gmail.com for support</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</si>
  <si>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"full network access",
    "type": "Other"
  },
  {
    "permission": "draw over other apps",
    "type": "Other"
  },
  {
    "permission": "control vibration",
    "type": "Other"
  },
  {
    "permission": "install shortcuts",
    "type": "Other"
  }
]</t>
  </si>
  <si>
    <t>{
  "sharedData": [],
  "collectedData": [],
  "securityPractices": [],
  "privacyPolicyUrl": "https://ba-financial-calcula-0.flycricket.io/privacy.html"
}</t>
  </si>
  <si>
    <t>https://ba-financial-calcula-0.flycricket.io/privacy.html</t>
  </si>
  <si>
    <t>com.sportys.android.studybuddy.pvt</t>
  </si>
  <si>
    <t>https://play.google.com/store/apps/details?id=com.sportys.android.studybuddy.pvt&amp;hl=en&amp;gl=us</t>
  </si>
  <si>
    <t>Study Buddy (Private Pilot)</t>
  </si>
  <si>
    <t>Sporty's Study Buddy will prepare you for the FAA written test like no other study tool available, with three modes of operation - learning mode, simulated tests and flashcards.\nLearning Mode allows you to create custom review sessions by selecting exactly which categories you want to review. Each session randomly generates the question order, and provides instant feedback based on your answer selection. Each question also provides a detailed description as to why each answer is right or wrong. These explanations were developed by Sporty’s team of Master CFIs, based on their experience preparing students for the Private Pilot certificate\nFlashcard mode tests your knowledge by allowing you to only see the question without the answer choices. After answering the question mentally, you can then select to show the correct answer, and self-grade your progress along the way. This is a great feature that keeps you from being distracted by incorrect answers!\nTest mode randomly generates a 60-question session from the entire database of published FAA test questions, simulating the real Private Pilot test. After answering all the questions, you’ll be given instant results, and have the option to review either all the questions, or just missed questions. Included in the review session are the same detailed explanations for why each answer is right or wrong.</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</si>
  <si>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"read phone status and identity",
    "type": "Device ID &amp; call information"
  },
  {
    "permission": "view network connections",
    "type": "Other"
  },
  {
    "permission": "full network access",
    "type": "Other"
  },
  {
    "permission": "run at startup",
    "type": "Other"
  },
  {
    "permission": "reorder running apps",
    "type": "Other"
  },
  {
    "permission": "prevent device from sleeping",
    "type": "Other"
  }
]</t>
  </si>
  <si>
    <t>{
  "sharedData": [],
  "collectedData": [],
  "securityPractices": [],
  "privacyPolicyUrl": "https://www.sportys.com/privacy"
}</t>
  </si>
  <si>
    <t>https://www.sportys.com/privacy</t>
  </si>
  <si>
    <t>pl.planmieszkania.android</t>
  </si>
  <si>
    <t>https://play.google.com/store/apps/details?id=pl.planmieszkania.android&amp;hl=en&amp;gl=us</t>
  </si>
  <si>
    <t>Floor Plan Creator</t>
  </si>
  <si>
    <t>Create detailed and precise floor plans. See them in 3D. Add furniture to design interior of your home. Have your floor plan with you while shopping to check if there is enough room for a new furniture.\nFeatures:\n* Projects can have multiple floors with rooms of any shape (straight walls only).\n* Automatic calculation of room, walls and level area; perimeter; counts of symbols.\n* S-Pen and mouse support.\n* 3D tour mode.\n* Symbol library: doors, windows, furniture, electrical, fire survey.\n* User defined dimension lines to show and modify distances and sizes.\n* Cloud synchronization to automatically backup and share plans between devices (paid).\n* Edit cloud uploaded plans on https://floorplancreator.net on a computer or any mobile device.\n* Export as image, PDF, DXF, SVG, print to scale (paid).\n* Supports metric and imperial units.\n* Supports Bosch (GLM 50c, 100c; 120c, PLR 30c, 40c, 50c), Hersch LEM 50, Hilti PD-I, Leica Disto, Mileseey, Stabila (LD 520, LD 250 BT), Suaoki and CEM iLDM-150 bluetooth laser meters: http://www.youtube.com/watch?v=xvuGwnt-8u4\nPlease vote for the features you need most: https://goo.gl/forms/LktpTrVNuAhazWuO2</t>
  </si>
  <si>
    <t>{
  "sharedData": [
    {
      "data": "Approximate location",
      "optional": false,
      "purpose": "Advertising or marketing, Fraud prevention, security, and compliance",
      "type": "Location"
    },
    {
      "data": "Device or other IDs",
      "optional": false,
      "purpose": "Analytics, Advertising or marketing, Fraud prevention, security, and compliance",
      "type": "Device or other IDs"
    },
    {
      "data": "App interactions",
      "optional": false,
      "purpose": "Analytics, Advertising or marketing, Fraud prevention, security, and compliance",
      "type": "App activity"
    },
    {
      "data": "Crash logs",
      "optional": false,
      "purpose": "Analytics, Advertising or marketing, Fraud prevention, security, and compliance",
      "type": "App info and performance"
    },
    {
      "data": "Diagnostics",
      "optional": false,
      "purpose": "Analytics, Advertising or marketing, Fraud prevention, security, and compliance",
      "type": "App info and performance"
    }
  ],
  "collectedData": [
    {
      "data": "Approximate location",
      "optional": false,
      "purpose": "Advertising or marketing, Fraud prevention, security, and compliance",
      "type": "Location"
    },
    {
      "data": "Device or other IDs",
      "optional": true,
      "purpose": "Analytics, Advertising or marketing, Fraud prevention, security, and compliance",
      "type": "Device or other IDs"
    },
    {
      "data": "Email address",
      "optional": true,
      "purpose": "App functionality, Account management",
      "type": "Personal info"
    },
    {
      "data": "App interactions",
      "optional": false,
      "purpose": "Analytics, Advertising or marketing, Fraud prevention, security, and compliance",
      "type": "App activity"
    },
    {
      "data": "Other user-generated content",
      "optional": true,
      "purpose": "App functionality",
      "type": "App activity"
    },
    {
      "data": "Crash logs",
      "optional": false,
      "purpose": "Analytics, Advertising or marketing, Fraud prevention, security, and compliance",
      "type": "App info and performance"
    },
    {
      "data": "Diagnostics",
      "optional": false,
      "purpose": "Analytics, Advertising or marketing, Fraud prevention, security, and compliance",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"https://floorplancreator.net/privacy"
}</t>
  </si>
  <si>
    <t>https://floorplancreator.net/privacy</t>
  </si>
  <si>
    <t>com.appolo13.stickmandrawanimation</t>
  </si>
  <si>
    <t>https://play.google.com/store/apps/details?id=com.appolo13.stickmandrawanimation&amp;hl=en&amp;gl=us</t>
  </si>
  <si>
    <t>Stickman: draw animation maker</t>
  </si>
  <si>
    <t>Stickman: animation maker, draw like animator, story creator app. An easy &amp; fun animation app: draw your own cartoon, make a funny or epic story about a stickman as a real animator. Create a few frames, add details frame by frame and animate your stickman like in anime films and movies! Funny doodling in a flipbook: create animated frames about your character and become an animator! Animations creator app for doodling and drawing: create your own epic or funny plot about a stick man hero and animate your flipbook for fun. Become a real cartoons creator: think about a plot, imagine a character, make some doodling and drawing on a few frames. Making your cartoons is fun!\nCreate a flipbook in your phone: doodling, drawing and animations frame by frame with your own plot like in epic anime movies! Films and games become reality in your phone: feel as a creator of your own funny epic movie about a stick man hero. Animations of a stick man look real in your phone: try animated doodling and drawing with your own plot frame by frame. Doodle creation: make funny animations, become a creator of animations games! Animate real cartoons with plot and become the best in making anime films on your phone. Use this cartoons maker as a flip book to draw frames and have fun. Feel as a real animator: choose a movie plot and create a flip book with your anime hero. Your cartoon story will be epic!\nDraw a stick man to create funny animations &amp; animated drawing - animate your own flipbook. Create animated cartoon movies with our stickman animation maker games: draw stick man for your own animated movies and create cartoon story in a flipbook! Doodle creation: stickman animation games let you be an anime creator. Draw &amp; doodle animated movies and cartoon films about a stick man frame by frame in a flip book - animation games and story creation can be really funny! Be a funny animations creator - make an epic flipbook story with any movie plot like a real animator! Cartoon drawing fun games for phone and flip book making app for doodling and animation: make a cartoon, animate films in a flip book with frames and draw your own story of stickman character like an animator!\nStickman: animation maker, draw like animator, story creator app - app features:\n~ Stickman animation games - become a flipbook animator\n~ Create cartoon story about a stick man with animations\n~ Doodle your own animated cartoons about a stick man hero\n~ Create epic stickman animation in a flipbook maker\n~ Flip book making: funny character doodling &amp; epic animation\n~ Make a cartoon in flipbook: draw a movie story like stickman animator\n~ Cartoon drawing fun games: draw your epic movie plot and animate your films\n~ Become an animator of your funny epic flipbook with cartoons on your phone\n~ Doodling app for animated movies creation: make a real anime hero\n~ Drawing app for character creation like in hero movies\n~ Cartoons become real: make a few frames to animate and have fun making your anime movie\n~ Flip book maker for phone: doodle a character from films\n~ Animate movies and films on your phone: doodle your hero frame by frame\n~ Cartoons hero creation: making a character is fun\n~ Anime flip book maker: doodle maker and character creation\n~ Doodle creation: making your own movie in just a few frames\n~ Making a few frames for a short movie</t>
  </si>
  <si>
    <t>[
  {
    "permission": "view Wi-Fi connections",
    "type": "Wi-Fi connection information"
  },
  {
    "permission": "view network connections",
    "type": "Other"
  },
  {
    "permission": "connect and disconnect from Wi-Fi",
    "type": "Other"
  },
  {
    "permission": "full network access",
    "type": "Other"
  },
  {
    "permission": "run at startup",
    "type": "Other"
  },
  {
    "permission": "prevent device from sleeping",
    "type": "Other"
  }
]</t>
  </si>
  <si>
    <t>{
  "sharedData": [
    {
      "data": "Device or other IDs",
      "optional": false,
      "purpose": "Advertising or marketing",
      "type": "Device or other IDs"
    },
    {
      "data": "Diagnostics",
      "optional": false,
      "purpose": "Analytics",
      "type": "App info and performance"
    }
  ],
  "collectedData": [
    {
      "data": "App interactions",
      "optional": false,
      "purpose": "Analytics",
      "type": "App activity"
    },
    {
      "data": "Other actions",
      "optional": false,
      "purpose": "Analytics",
      "type": "App activity"
    },
    {
      "data": "Purchase history",
      "optional": false,
      "purpose": "App functionality",
      "type": "Financial info"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"https://appache.games/policy"
}</t>
  </si>
  <si>
    <t>https://appache.games/policy</t>
  </si>
  <si>
    <t>com.madcat.easyposer</t>
  </si>
  <si>
    <t>https://play.google.com/store/apps/details?id=com.madcat.easyposer&amp;hl=en&amp;gl=us</t>
  </si>
  <si>
    <t>Easy Pose - 3D pose making app</t>
  </si>
  <si>
    <t>Easy Pose is a human body pose app for people who draw or is learning to draw. Have you ever wanted a personalized model to show various poses while drawing animation, illustration or sketching? Easy Pose was developed for these people. Various angles of different poses can be inspected. Now you do not have to draw with a wooden joint doll or figure as a model. Even yoga or exercise poses can be checked from various angles.\n1. Sensitive Operation – Easy Pose allows control over the main joints in an amazingly smooth manner. It provides multiple functions previously unavailable in other pose apps such as a highlight on movable parts, initialization of joints and manipulation state, and finding a symmetrical pose with the mirroring function. Experience controls that are more convenient than with a mouse.\n2. Comic Style Models – Previous pose apps had many realistic eight-head ratio men and women, making it unsuitable for animation, webtoon or game illustrations. Easy Pose is prepared with models with various body types.\n3. Multi-Model Control – A scene can be made with a made with a maximum of 6 people at once! It is now possible to make a scene of a soccer player avoiding a tackle or a couple holding hands and dancing.\n4. Tens of poses that have already been completed. Poses that are used often are already made. About 60 poses have been prepared and these poses will be regularly updated.\n5. Other Characteristics\n- Sensitive light expression using direct and backlight settings\n- Able to observe various poses at various angles\n- Realistic shadows such as shadows of models being cast over other models\n- Able to change the angle of view (possible to use an exaggerated vanishing point such as a panorama)\n- Provides a wire mode that allows lines drawn over models\n- Able to download models without the background in a PNG clear background.\n- Automatic saving, making it safe whenever there is a device error.\n- Able to easily control hand movements.\n6. Functions Provided in the Free Version\n- Model poses can be freely controlled.\n- Moods can be freely controlled by controlling the light angle.\n- Able to save the image in PNG. Use it when using Easy Pose with another program to draw!\n- A scene can be made by freely controlling the camera distance\n7. Paid Version Upgrade Benefit\n- Completed poses can be saved and recalled.\n- A woman (normal), woman (small), man (small) is provided other than the original model.\n- Several models can be brought on screen at once.\n- There are no ads.\n- All “Completed Poses” can be used.\n**Since the data is not saved to server, when you delete an app, the saved data is also deleted.\n**Easy Pose Google Play version and Apple App Store version are not compatible with each other. If the user purchases the items of the Easy Pose Android version, it can not be used in the Easy Pose ios version.\n**If certification fails, please follow the instructions below.\n1) Open phone and go to Settings-apps-Easy Pose-permissions.\n2) Check if Contacts permission is turned on, and check them if they are not authorized.\n3) Run the Easy pose, and then press the certification menu on the app start screen.\n**The rights required by Easy Pose are as follows.\n1) Contacts-This is the privilege required to access the Easy Pose server using your Google Play Game account. If you do not use this feature, please refuse. There is no problem using the app.\n2) Storage Capacity-This is the permission required to save a pose created by Easy Pose as an image file on the gallery of smartphone. If you do not use the save as PNG image function, please refuse. There is no problem using the app.\n**If the item you purchased does not apply to Easy Pose, please send us your User ID and Receipt. If you do not have a receipt, please send your purchase history..</t>
  </si>
  <si>
    <t>[
  {
    "permission": "find accounts on the device",
    "type": "Identity"
  },
  {
    "permission": "find accounts on the device",
    "type": "Contacts"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"run at startup",
    "type": "Other"
  },
  {
    "permission": "prevent device from sleeping",
    "type": "Other"
  }
]</t>
  </si>
  <si>
    <t>{
  "sharedData": [],
  "collectedData": [],
  "securityPractices": [],
  "privacyPolicyUrl": "https://madcatgames.tistory.com/22?category=870762"
}</t>
  </si>
  <si>
    <t>https://madcatgames.tistory.com/22?category=870762</t>
  </si>
  <si>
    <t>com.vyroai.animeart</t>
  </si>
  <si>
    <t>https://play.google.com/store/apps/details?id=com.vyroai.animeart&amp;hl=en&amp;gl=us</t>
  </si>
  <si>
    <t>Animagic: Anime Art Generator</t>
  </si>
  <si>
    <t>Ignite your creativity with the ultimate Anime AI Art Generator - turn your words into digital AI anime art, Manga Art, Anime drawings, illustrations, paintings, wallpapers and sketches. Explore a World of Anime Art with Powerful AI Models: Anime Diffusion, Stable Diffusion, Openjourney.v2 and More! \n✨Key Features\n► Transform Words into Anime Art\nWatch your words come to life as our text-to-image AI generator transforms them into breathtaking anime artwork. Just type in your text, select a style, and let AI bring your ideas into the vibrant world of anime. \n► Turn Photos into Anime AI Art\nTurn ordinary photos into extraordinary anime artworks with our innovative photo-to-image AI generator. Upload a photograph, choose a style, and let our AI infuse it with the captivating essence of anime. \n► Create Your Favorite Anime Characters\nWant to see your favorite anime or Manga character in a new scenario? Create a fresh story or scenario, and our app will generate dynamic artworks, allowing you to explore endless possibilities and weave your own narratives in the captivating world of anime. \n► Diverse Range of Art Styles Inspired by Anime\nDiscover a rich variety of art styles inspired by popular anime and Manga series: Anime V1, Anime V2, Anime Pastel, Comic V2, Japanese Art, Poster Art, Sketch, Ink, Steampunk, Futuristic, Retrowave, Imagine V4, Cosmic, Marble, Minecraft, Disney, Avatar, Fantasy, Papercut style, Samurai, Abstract, Graffiti and more.  \n► Craft Your Own Unique Anime Stories\nUnleash your imagination by typing new scenarios, dialogues, or narratives for your anime characters. Expand their universe, create intricate plotlines, and explore different story arcs. Experience the creative potential inspired by tools like Midjourney, DALL E, and Stable Diffusion\n► Powerful AI Models: Anime Diffusion, Stable Diffusion, and More!\nOur Anime AI Art Generator features a wide range of powerful models that will take your creativity to new heights. With Anime Diffusion, your artwork bursts to life with vibrant anime aesthetics, while Stable Diffusion ensures a consistent and polished finish. Explore the enchanting world of Roam Diffusion, where your creations wander through captivating landscapes. Unlock infinite possibilities with Anything V3, Openjourney-v2, and Waifu.\n► Choose the perfect Aspect Ratio for Anime Perfection\nSelect from a range of aspect ratio options to ensure your AI-generated anime art is perfectly aligned with the visual aesthetics of anime.\n► Save in High Quality PNG to Share the Anime Magic\nExport high-quality PNG images to your device's gallery. Spread the anime magic on social media or your personal blog, and let others admire your unique creations.\n► Join our Anime Discord Community\nConnect with a vibrant community of fellow anime enthusiasts, artists, and fans. Engage in discussions, collaborate with others, and uncover new talent within the immersive world of anime art.\nWhether you aspire to be a manga artist, a passionate storyteller, or simply have an unwavering love for anime, our Text to Anime Art Generator App unlocks a realm of artistic expression and creativity that is uniquely tailored to the captivating world of anime. \nSimilar to popular tools like Midjourney, DALL E and Stable Diffusion, our AI-Art Generator is backed by AI to transform your written prompts into Anime art. Download now and embark on an exhilarating journey where your words are transformed into extraordinary AI generated anime art!</t>
  </si>
  <si>
    <t>com.amazon.avod.thirdpartyclient</t>
  </si>
  <si>
    <t>https://play.google.com/store/apps/details?id=com.amazon.avod.thirdpartyclient&amp;hl=en&amp;gl=us</t>
  </si>
  <si>
    <t>Amazon Prime Video</t>
  </si>
  <si>
    <t>Watch movies, TV, and sports, as well as recommendations just for you. Prime Video delivers exclusive Amazon Originals like The Lord of the Rings: The Rings of Power, The Boys, The Marvelous Mrs. Maisel, and Tom Clancy’s Jack Ryan, along with International Originals like Last One Laughing and Mirzapur. \nApp features:\n• Download videos to watch offline.\n• Cast from your phone or tablet to the big screen with Chromecast or Fire TV.\n• Profiles create personalized entertainment experiences.\n• Go behind the scenes of movies and TV shows with exclusive X-Ray access, powered by IMDb (availability varies by market).\n• Create or join a watch party to chat while watching movies and TV with others. \n• Resume watching videos across devices.\nFor our Terms of Use and usage rules, see amazon.com/videoterms. Amazon, the Amazon logo, and Prime Video are trademarks of Amazon.com, Inc. or its affiliates.</t>
  </si>
  <si>
    <t>[
  {
    "permission": "find accounts on the device",
    "type": "Identity"
  },
  {
    "permission": "add or remove accounts",
    "type": "Identity"
  },
  {
    "permission": "find accounts on the device",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"view network connections",
    "type": "Other"
  },
  {
    "permission": "create accounts and set passwords",
    "type": "Other"
  },
  {
    "permission": "pair with Bluetooth devices",
    "type": "Other"
  },
  {
    "permission": "change network connectivity",
    "type": "Other"
  },
  {
    "permission": "allow Wi-Fi Multicast reception",
    "type": "Other"
  },
  {
    "permission": "full network access",
    "type": "Other"
  },
  {
    "permission": "run at startup",
    "type": "Other"
  },
  {
    "permission": "use accounts on the device",
    "type": "Other"
  },
  {
    "permission": "control vibration",
    "type": "Other"
  },
  {
    "permission": "prevent device from sleeping",
    "type": "Other"
  }
]</t>
  </si>
  <si>
    <t>{
  "sharedData": [
    {
      "data": "Device or other IDs",
      "optional": false,
      "purpose": "Advertising or marketing, Personalization",
      "type": "Device or other IDs"
    },
    {
      "data": "Approximate location",
      "optional": false,
      "purpose": "App functionality, Analytics, Fraud prevention, security, and compliance",
      "type": "Location"
    },
    {
      "data": "Precise location",
      "optional": false,
      "purpose": "App functionality, Analytics, Fraud prevention, security, and compliance",
      "type": "Location"
    },
    {
      "data": "App interactions",
      "optional": false,
      "purpose": "App functionality, Analytics, Advertising or marketing",
      "type": "App activity"
    },
    {
      "data": "In-app search history",
      "optional": false,
      "purpose": "App functionality, Analytics, Advertising or marketing",
      "type": "App activity"
    },
    {
      "data": "Crash logs",
      "optional": false,
      "purpose": "Analytics",
      "type": "App info and performance"
    },
    {
      "data": "Diagnostics",
      "optional": false,
      "purpose": "Analytics",
      "type": "App info and performance"
    },
    {
      "data": "Other app performance data",
      "optional": false,
      "purpose": "Analytics",
      "type": "App info and performance"
    },
    {
      "data": "User payment info",
      "optional": false,
      "purpose": "App functionality, Fraud prevention, security, and compliance",
      "type": "Financial info"
    },
    {
      "data": "Purchase history",
      "optional": false,
      "purpose": "App functionality, Advertising or marketing, Fraud prevention, security, and compliance",
      "type": "Financial info"
    },
    {
      "data": "Name",
      "optional": false,
      "purpose": "App functionality",
      "type": "Personal info"
    },
    {
      "data": "Email address",
      "optional": false,
      "purpose": "App functionality",
      "type": "Personal info"
    },
    {
      "data": "User IDs",
      "optional": false,
      "purpose": "Advertising or marketing",
      "type": "Personal info"
    }
  ],
  "collectedData": [
    {
      "data": "Device or other IDs",
      "optional": false,
      "purpose": "App functionality, Analytics, Developer communications, Advertising or marketing, Fraud prevention, security, and compliance, Personalization",
      "type": "Device or other IDs"
    },
    {
      "data": "Approximate location",
      "optional": false,
      "purpose": "App functionality, Analytics, Advertising or marketing, Fraud prevention, security, and compliance",
      "type": "Location"
    },
    {
      "data": "Precise location",
      "optional": true,
      "purpose": "App functionality, Analytics, Advertising or marketing, Fraud prevention, security, and compliance",
      "type": "Location"
    },
    {
      "data": "App interactions",
      "optional": false,
      "purpose": "App functionality, Analytics, Developer communications, Advertising or marketing, Personalization",
      "type": "App activity"
    },
    {
      "data": "In-app search history",
      "optional": false,
      "purpose": "App functionality, Analytics, Developer communications, Advertising or marketing, Personalization",
      "type": "App activity"
    },
    {
      "data": "Other actions",
      "optional": true,
      "purpose": "App functionality, Personalization",
      "type": "App activity"
    },
    {
      "data": "Other in-app messages",
      "optional": true,
      "purpose": "App functionality, Developer communications, Account management",
      "type": "Messages"
    },
    {
      "data": "Crash logs",
      "optional": false,
      "purpose": "Analytics",
      "type": "App info and performance"
    },
    {
      "data": "Diagnostics",
      "optional": false,
      "purpose": "Analytics",
      "type": "App info and performance"
    },
    {
      "data": "Other app performance data",
      "optional": false,
      "purpose": "Analytics",
      "type": "App info and performance"
    },
    {
      "data": "User payment info",
      "optional": true,
      "purpose": "App functionality, Analytics, Fraud prevention, security, and compliance, Account management",
      "type": "Financial info"
    },
    {
      "data": "Purchase history",
      "optional": false,
      "purpose": "App functionality, Advertising or marketing, Fraud prevention, security, and compliance, Personalization",
      "type": "Financial info"
    },
    {
      "data": "Name",
      "optional": false,
      "purpose": "App functionality, Analytics, Developer communications, Advertising or marketing",
      "type": "Personal info"
    },
    {
      "data": "Email address",
      "optional": false,
      "purpose": "App functionality, Analytics, Developer communications, Advertising or marketing",
      "type": "Personal info"
    },
    {
      "data": "User IDs",
      "optional": false,
      "purpose": "App functionality, Analytics, Developer communications, Advertising or marketing, Fraud prevention, security, and compliance, Personalization, Account management",
      "type": "Personal info"
    },
    {
      "data": "Address",
      "optional": true,
      "purpose": "App functionality, Analytics",
      "type": "Personal info"
    },
    {
      "data": "Phone number",
      "optional": false,
      "purpose": "App functionality, Analytics, Developer communications, Advertising or marketing",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"http://www.amazon.com/gp/help/customer/display.html?nodeId=468496"
}</t>
  </si>
  <si>
    <t>http://www.amazon.com/gp/help/customer/display.html?nodeId=468496</t>
  </si>
  <si>
    <t>com.amazon.imdb.tv.mobile.app</t>
  </si>
  <si>
    <t>https://play.google.com/store/apps/details?id=com.amazon.imdb.tv.mobile.app&amp;hl=en&amp;gl=us</t>
  </si>
  <si>
    <t>Amazon Freevee: Free Movies/TV</t>
  </si>
  <si>
    <t>Amazon Freevee is a premium free streaming service. Watch thousands of hit movies, shows, Freevee Originals, and live 24/7 entertainment channels to match your mood.\nApp features:\n\n* Original shows and movies from the award winning Amazon Studios, with all new exclusive releases added each month that are free to stream. \n* 24/7 Live Entertainment Channels — live programs based on fanbase, genre, and content.\n* Search by Title, Genre, or Cast  — plus, explore Trending Searches to see this week’s most popular titles.\n* Add to your Watchlist — create a personalized Watchlist with new and classic film and tv favorites.\n* No credit cards. No subscription fees. 100% Free. — Log in with your Amazon account to start streaming today.  Freevee is supported by Ads to bring you thousands of hit shows and movies with no hidden costs.\n\nFor our Terms of Use and Privacy Notice, please see https://www.primevideo.com/terms.  Amazon, Freevee, Prime Video and all related marks are trademarks of Amazon.com, Inc. or its affiliates.</t>
  </si>
  <si>
    <t>[
  {
    "permission": "find accounts on the device",
    "type": "Identity"
  },
  {
    "permission": "add or remove accounts",
    "type": "Identity"
  },
  {
    "permission": "find accounts on the device",
    "type": "Contacts"
  },
  {
    "permission": "approximate location (network-based)",
    "type": "Location"
  },
  {
    "permission": "precise location (GPS and network-based)",
    "type": "Location"
  },
  {
    "permission": "read phone status and identity",
    "type": "Phone"
  },
  {
    "permission": "view Wi-Fi connections",
    "type": "Wi-Fi connection information"
  },
  {
    "permission": "read phone status and identity",
    "type": "Device ID &amp; call information"
  },
  {
    "permission": "view network connections",
    "type": "Other"
  },
  {
    "permission": "create accounts and set passwords",
    "type": "Other"
  },
  {
    "permission": "pair with Bluetooth devices",
    "type": "Other"
  },
  {
    "permission": "full network access",
    "type": "Other"
  },
  {
    "permission": "use accounts on the device",
    "type": "Other"
  },
  {
    "permission": "prevent device from sleeping",
    "type": "Other"
  }
]</t>
  </si>
  <si>
    <t>{
  "sharedData": [
    {
      "data": "App interactions",
      "optional": false,
      "purpose": "App functionality, Analytics, Advertising or marketing",
      "type": "App activity"
    },
    {
      "data": "Device or other IDs",
      "optional": false,
      "purpose": "Advertising or marketing",
      "type": "Device or other IDs"
    },
    {
      "data": "User IDs",
      "optional": false,
      "purpose": "Advertising or marketing",
      "type": "Personal info"
    }
  ],
  "collectedData": [
    {
      "data": "App interactions",
      "optional": false,
      "purpose": "App functionality, Analytics, Advertising or marketing, Personalization",
      "type": "App activity"
    },
    {
      "data": "In-app search history",
      "optional": false,
      "purpose": "App functionality, Analytics, Advertising or marketing, Personalization",
      "type": "App activity"
    },
    {
      "data": "Installed apps",
      "optional": false,
      "purpose": "App functionality",
      "type": "App activity"
    },
    {
      "data": "Crash logs",
      "optional": false,
      "purpose": "Analytics",
      "type": "App info and performance"
    },
    {
      "data": "Diagnostics",
      "optional": false,
      "purpose": "Analytics",
      "type": "App info and performance"
    },
    {
      "data": "Other app performance data",
      "optional": false,
      "purpose": "App functionality, Analytics",
      "type": "App info and performance"
    },
    {
      "data": "Other in-app messages",
      "optional": true,
      "purpose": "Developer communications, Account management",
      "type": "Messages"
    },
    {
      "data": "Device or other IDs",
      "optional": false,
      "purpose": "App functionality, Analytics, Advertising or marketing, Fraud prevention, security, and compliance, Personalization",
      "type": "Device or other IDs"
    },
    {
      "data": "Name",
      "optional": false,
      "purpose": "App functionality, Analytics, Developer communications, Advertising or marketing",
      "type": "Personal info"
    },
    {
      "data": "Email address",
      "optional": false,
      "purpose": "App functionality, Analytics, Developer communications, Advertising or marketing",
      "type": "Personal info"
    },
    {
      "data": "User IDs",
      "optional": false,
      "purpose": "App functionality, Analytics, Developer communications, Advertising or marketing, Fraud prevention, security, and compliance, Personalization, Account management",
      "type": "Personal info"
    },
    {
      "data": "Phone number",
      "optional": false,
      "purpose": "App functionality, Analytics, Developer communications, Advertising or marketing",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"https://www.amazon.com/gp/help/customer/display.html?nodeId=201909010&amp;pop-up=1"
}</t>
  </si>
  <si>
    <t>https://www.amazon.com/gp/help/customer/display.html?nodeId=201909010&amp;pop-up=1</t>
  </si>
  <si>
    <t>com.scee.psxandroid</t>
  </si>
  <si>
    <t>https://play.google.com/store/apps/details?id=com.scee.psxandroid&amp;hl=en&amp;gl=us</t>
  </si>
  <si>
    <t>PlayStation App</t>
  </si>
  <si>
    <t>Stay connected to your gaming friends and the games you love to play, wherever you go with PlayStation App. See who's online, voice chat and send messages, and discover deals on PS Store.\nConnect with friends\n• See who's online and what games they're playing.\n• Voice chat and send messages to your PSN friends, hang out online, and plan your next multiplayer session.\n• View other players' profiles and trophy collections.\nDiscover new games and the latest news\n• Shop for new releases, pre-order games, and check out the latest deals and discounts on PlayStation Store.\n• Get your daily fix of gaming news from the world of PlayStation.\n• Stay up to date with notifications and invitations on your phone lock screen.\nControl your console wherever you are\n• Download games and add-ons to your console, so they're ready when you are.\n• Manage your PS5 console storage if you run out of space while downloading.\n• Get ready to play with quick sign-in and remote game launch on your PS5 console.\nAccount for PlayStation Network required to use this app.\nPlayStation terms of service are viewable at https://www.playstation.com/legal/psn-terms-of-service/.\nSome features require PS5 or PS4 console.\nContent available on PS App may vary by country/region. Some titles shown above may not be available in your country/region.\n“PlayStation”, “PlayStation Family Mark”, “PS5”, and “PS4” are registered trademarks or trademarks of Sony Interactive Entertainment Inc.</t>
  </si>
  <si>
    <t>[
  {
    "permission": "read calendar events plus confidential information",
    "type": "Calendar"
  },
  {
    "permission": "add or modify calendar events and send email to guests without owners' knowledge",
    "type": "Calendar"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"full network access",
    "type": "Other"
  },
  {
    "permission": "change your audio settings",
    "type": "Other"
  },
  {
    "permission": "run at startup",
    "type": "Other"
  },
  {
    "permission": "control vibration",
    "type": "Other"
  },
  {
    "permission": "prevent device from sleeping",
    "type": "Other"
  },
  {
    "permission": "Google Play license check",
    "type": "Other"
  }
]</t>
  </si>
  <si>
    <t>{
  "sharedData": [],
  "collectedData": [
    {
      "data": "Other in-app messages",
      "optional": true,
      "purpose": "App functionality",
      "type": "Messages"
    },
    {
      "data": "Crash logs",
      "optional": false,
      "purpose": "App functionality",
      "type": "App info and performance"
    },
    {
      "data": "Diagnostics",
      "optional": false,
      "purpose": "App functionality",
      "type": "App info and performance"
    },
    {
      "data": "App interactions",
      "optional": false,
      "purpose": "App functionality",
      "type": "App activity"
    },
    {
      "data": "Other actions",
      "optional": true,
      "purpose": "App functionality",
      "type": "App activity"
    },
    {
      "data": "User payment info",
      "optional": true,
      "purpose": "App functionality, Fraud prevention, security, and compliance",
      "type": "Financial info"
    },
    {
      "data": "Name",
      "optional": true,
      "purpose": "App functionality, Account management",
      "type": "Personal info"
    },
    {
      "data": "Email address",
      "optional": false,
      "purpose": "App functionality, Fraud prevention, security, and compliance, Account management",
      "type": "Personal info"
    },
    {
      "data": "User IDs",
      "optional": false,
      "purpose": "Personalization, Account management",
      "type": "Personal info"
    },
    {
      "data": "Address",
      "optional": true,
      "purpose": "App functionality",
      "type": "Personal info"
    },
    {
      "data": "Phone number",
      "optional": true,
      "purpose": "Fraud prevention, security, and compliance, Account management",
      "type": "Personal info"
    }
  ],
  "securityPractices": [
    {
      "practice": "Data is encrypted in transit",
      "description": "Your data is transferred over a secure connection"
    },
    {
      "practice": "Data can’t be deleted",
      "description": "The developer doesn’t provide a way for you to request that your data be deleted"
    }
  ],
  "privacyPolicyUrl": "https://www.playstation.com/legal/privacy-policy/"
}</t>
  </si>
  <si>
    <t>https://www.playstation.com/legal/privacy-policy/</t>
  </si>
  <si>
    <t>com.roku.remote</t>
  </si>
  <si>
    <t>https://play.google.com/store/apps/details?id=com.roku.remote&amp;hl=en&amp;gl=us</t>
  </si>
  <si>
    <t>The Roku App (Official)</t>
  </si>
  <si>
    <t>Get to know the must-have streaming sidekick! \nUse the free Roku® mobile app to:\n• Control your Roku devices with a convenient remote\n• Use your voice or keyboard to quickly search for entertainment\n• Enjoy private listening with headphones\n• Stream free movies, live TV, and more on the go with The Roku Channel  \n• Cast media files from your phone, like videos and photos, to your TV \n• Add and launch channels on your Roku devices\n• Enter text on your Roku device more easily with your mobile keyboard\n\nYou must connect your phone or tablet to the same wireless network as your Roku device to use certain features of the mobile app. Some features require a compatible Roku device and may require logging into your Roku account.\n\nFeature availability:\n• Voice search is available in English in the US, UK, and Canada. It’s also available in Spanish in Mexico and the US.\n•  The Roku Channel can be viewed in the mobile app in the US only. \n•  Some channels require payment, can change, and vary by country.\nFor more information, go to http://support.roku.com\nPrivacy Policy: go.roku.com/privacypolicy\nCA Privacy Notice: https://docs.roku.com/published/userprivacypolicy/en/us#userprivacypolicy-en_us-CCPA</t>
  </si>
  <si>
    <t>[
  {
    "permission": "approximate location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"change network connectivity",
    "type": "Other"
  },
  {
    "permission": "allow Wi-Fi Multicast reception",
    "type": "Other"
  },
  {
    "permission": "connect and disconnect from Wi-Fi",
    "type": "Other"
  },
  {
    "permission": "full network access",
    "type": "Other"
  },
  {
    "permission": "change your audio settings",
    "type": "Other"
  },
  {
    "permission": "run at startup",
    "type": "Other"
  },
  {
    "permission": "prevent device from sleeping",
    "type": "Other"
  },
  {
    "permission": "modify system settings",
    "type": "Other"
  }
]</t>
  </si>
  <si>
    <t>{
  "sharedData": [
    {
      "data": "App interactions",
      "optional": false,
      "purpose": "Analytics",
      "type": "App activity"
    },
    {
      "data": "Other actions",
      "optional": false,
      "purpose": "Analytics",
      "type": "App activity"
    },
    {
      "data": "Email address",
      "optional": false,
      "purpose": "Advertising or marketing",
      "type": "Personal info"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"data": "Approximate location",
      "optional": false,
      "purpose": "App functionality, Analytics",
      "type": "Location"
    }
  ],
  "collectedData": [
    {
      "data": "Voice or sound recordings",
      "optional": true,
      "purpose": "App functionality",
      "type": "Audio"
    },
    {
      "data": "App interactions",
      "optional": false,
      "purpose": "App functionality, Analytics, Advertising or marketing, Personalization, Account management",
      "type": "App activity"
    },
    {
      "data": "In-app search history",
      "optional": false,
      "purpose": "App functionality, Analytics",
      "type": "App activity"
    },
    {
      "data": "Name",
      "optional": true,
      "purpose": "Advertising or marketing, Account management",
      "type": "Personal info"
    },
    {
      "data": "Email address",
      "optional": true,
      "purpose": "App functionality, Developer communications, Advertising or marketing, Personalization, Account management",
      "type": "Personal info"
    },
    {
      "data": "Device or other IDs",
      "optional": false,
      "purpose": "App functionality, Analytics, Advertising or marketing, Personalization",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"https://www.roku.com/about/privacy"
}</t>
  </si>
  <si>
    <t>https://www.roku.com/about/privacy</t>
  </si>
  <si>
    <t>com.activehours</t>
  </si>
  <si>
    <t>https://play.google.com/store/apps/details?id=com.activehours&amp;hl=en&amp;gl=us</t>
  </si>
  <si>
    <t>EarnIn: Make Every Day Payday</t>
  </si>
  <si>
    <t>Instantly access your pay in advance — without waiting for a paycheck. EarnIn lets you access your pay as you work — not days or weeks later. All with no loans, no borrowing money, no interest, no mandatory fees, and no credit checks.\nWith Cash Out on EarnIn, get up to $100/day and up to $750/paycheck to cover day-to-day costs, unexpected expenses, and everything in between[5]. Plus, we’ll help you keep your credit goals moving forward with free credit monitoring directly in the app.\nCash advances and payday loans can be misleading and costly. EarnIn simplifies things with easy, no-cost options that tap the money you’ve already earned to get you paid in advance[1]. All with no interest, no credit checks, and no surprises[5].\nEarnIn also provides Balance Shield that notify you whenever your bank balance runs low[4]. Skip the cash advances and payday loans. Stay on budget with your money in advance from EarnIn.\nHere’s how Cash Out on EarnIn works:\nDownload the EarnIn app and add your info\nAccess up to $100/day of your pay &amp; up to $750/pay period\nTip what feels right (optional)\nAny money accessed, plus optional fees and tips, is automatically repaid when your next paycheck comes\nDownload EarnIn for easy, instant access to your money when you want it.\nYOUR MONEY AT YOUR SPEED\n- Connect your bank account to instantly access your pay in advance\n- EarnIn works with Bank of America, Wells Fargo, Chase, Capital One, and more\n- Get paid in minutes with Lightning Speed transfers[1]\n- Smarter &amp; faster alternative to cash advances\nGET UP TO $750 EVERY PAY PERIOD\n- Get up to $100/day and up to $750/pay period as you work to handle financial emergencies, cover loan payments, or keep up with day-to-day expenses\n- Better than a cash advance or payday loan – get money from your own pay instantly[3]\nFREE CREDIT SCORE TRACKING\n- Monitor your credit score[6] for a full picture of your financial health\n- Get alerts when your credit file changes &amp; keep track of suspicious or fraudulent activity\n- Unlike loan apps, EarnIn provides financial tools to help you monitor your credit score &amp; move toward your goals\nBACKED BY 24/7 SUPPORT\nQuestions or issues? Our Live Chat team is available 24/7, 365 days a year.\n---\nEarnIn is not affiliated with Chime, Dave, Albert, Brigit, CashNetUSA, Empower, Klover, MoneyLion, Cleo, Cash App, Daily Pay, Google Pay or Credit Karma.\nEarnIn is not a payday loan or a personal loan. There's no interest or APR to transfer from your paycheck.\nEarnIn does not sell your personal data to third parties. Learn more about our privacy policy: earnin.com/privacy\nEarnIn\n200 Portage Ave\nPalo Alto, CA 94306\n---\nDisclaimers:\nEarnIn services may not be available in all states.\n[1] Fees apply to use Lightning Speed. Lightning Speed may not be available to all Community Members. Transfers may take up to thirty minutes, actual transfer speeds will depend on your bank, see Cash Out User Agreement for details.\n[2] Tipping options will vary between tools.\n[3] Tip Yourself Account funds are held with Evolve Bank &amp; Trust, member FDIC and FDIC insured up to $250,000. Tip Yourself is a 0% Annual Percentage Yield and $0 monthly fee service. Your Tip Yourself Account and any Tip Jars are not Savings Accounts. For more information/details visit https://www.earnin.com/evolve-bank-and-trust\n[4] Balance Shield Cash Outs are subject to your available earnings, Daily Max and Pay Period Max.\n[5] Subject to your available earnings, Daily Max and Pay Period Max. EarnIn does not charge interest on Cash Outs. Restrictions and/or third party fees may apply. For more info and for our privacy policy, visit earnin.com/tos\n[6] Calculated on the VantageScore 3.0 model. Your VantageScore 3.0 from Experian® indicates your credit risk level and is not used by all lenders, so don’t be surprised if your lender uses a score that’s different from your VantageScore 3.0. Learn more: https://www.experian.com/assets/consumer-information/product-sheets/vantagescore-3.pdf</t>
  </si>
  <si>
    <t>[
  {
    "permission": "read your contacts",
    "type": "Contacts"
  },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"draw over other apps",
    "type": "Other"
  },
  {
    "permission": "control vibration",
    "type": "Other"
  },
  {
    "permission": "prevent device from sleeping",
    "type": "Other"
  }
]</t>
  </si>
  <si>
    <t>{
  "sharedData": [
    {
      "data": "User payment info",
      "optional": false,
      "purpose": "App functionality, Account management",
      "type": "Financial info"
    },
    {
      "data": "Other financial info",
      "optional": false,
      "purpose": "App functionality, Fraud prevention, security, and compliance",
      "type": "Financial info"
    },
    {
      "data": "App interactions",
      "optional": false,
      "purpose": "Analytics, Advertising or marketing",
      "type": "App activity"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"App functionality, Analytics, Advertising or marketing, Fraud prevention, security, and compliance, Account management",
      "type": "Device or other IDs"
    },
    {
      "data": "Photos",
      "optional": false,
      "purpose": "App functionality, Fraud prevention, security, and compliance",
      "type": "Photos and videos"
    },
    {
      "data": "Name",
      "optional": false,
      "purpose": "App functionality, Advertising or marketing, Fraud prevention, security, and compliance, Personalization, Account management",
      "type": "Personal info"
    },
    {
      "data": "Email address",
      "optional": false,
      "purpose": "App functionality, Advertising or marketing, Fraud prevention, security, and compliance, Personalization, Account management",
      "type": "Personal info"
    },
    {
      "data": "User IDs",
      "optional": false,
      "purpose": "App functionality, Analytics, Advertising or marketing, Fraud prevention, security, and compliance, Account management",
      "type": "Personal info"
    },
    {
      "data": "Address",
      "optional": false,
      "purpose": "App functionality, Fraud prevention, security, and compliance, Account management",
      "type": "Personal info"
    },
    {
      "data": "Phone number",
      "optional": false,
      "purpose": "App functionality, Fraud prevention, security, and compliance, Account management",
      "type": "Personal info"
    }
  ],
  "collectedData": [
    {
      "data": "Approximate location",
      "optional": true,
      "purpose": "App functionality",
      "type": "Location"
    },
    {
      "data": "Precise location",
      "optional": true,
      "purpose": "App functionality",
      "type": "Location"
    },
    {
      "data": "App interactions",
      "optional": false,
      "purpose": "Analytics, Advertising or marketing",
      "type": "App activity"
    },
    {
      "data": "Name",
      "optional": false,
      "purpose": "App functionality, Advertising or marketing, Fraud prevention, security, and compliance, Personalization, Account management",
      "type": "Personal info"
    },
    {
      "data": "Email address",
      "optional": false,
      "purpose": "App functionality, Advertising or marketing, Fraud prevention, security, and compliance, Personalization, Account management",
      "type": "Personal info"
    },
    {
      "data": "User IDs",
      "optional": false,
      "purpose": "App functionality, Analytics, Advertising or marketing, Fraud prevention, security, and compliance, Account management",
      "type": "Personal info"
    },
    {
      "data": "Address",
      "optional": true,
      "purpose": "App functionality, Fraud prevention, security, and compliance, Account management",
      "type": "Personal info"
    },
    {
      "data": "Phone number",
      "optional": false,
      "purpose": "App functionality, Fraud prevention, security, and compliance,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"https://www.earnin.com/privacy"
}</t>
  </si>
  <si>
    <t>https://www.earnin.com/privacy</t>
  </si>
  <si>
    <t>app.phantom</t>
  </si>
  <si>
    <t>https://play.google.com/store/apps/details?id=app.phantom&amp;hl=en&amp;gl=us</t>
  </si>
  <si>
    <t>Phantom</t>
  </si>
  <si>
    <t>The friendly crypto wallet for tokens, NFTs, and DeFi. Phantom makes it easy, safe, and fun for everyone to explore all that Web3 has to offer.\nDo More With Your Crypto\n- Instant transactions with super low fees\n- A beautiful home for your NFTs and tokens\n- Use your favorite Solana and Ethereum dapps in our browser\nWe Keep You Safe\n- You have full control over your assets\n- Your privacy is 100% respected\n- Independently audited by top security firms\nThe Most Advanced Crypto Wallet\n- Stake your SOL with a couple clicks\n- Built-in swapping is quick and easy\n- Stay secure with biometric authentication\nJust deposit some Solana or Ethereum into Phantom and get started with Web3 today!</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</si>
  <si>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"access Bluetooth settings",
    "type": "Other"
  },
  {
    "permission": "full network access",
    "type": "Other"
  },
  {
    "permission": "change your audio settings",
    "type": "Other"
  },
  {
    "permission": "run at startup",
    "type": "Other"
  },
  {
    "permission": "draw over other apps",
    "type": "Other"
  },
  {
    "permission": "control vibration",
    "type": "Other"
  },
  {
    "permission": "prevent device from sleeping",
    "type": "Other"
  },
  {
    "permission": "Google Play license check",
    "type": "Other"
  }
]</t>
  </si>
  <si>
    <t>{
  "sharedData": [
    {
      "data": "Crash logs",
      "optional": false,
      "purpose": "Fraud prevention, security, and compliance",
      "type": "App info and performance"
    },
    {
      "data": "Device or other IDs",
      "optional": false,
      "purpose": "App functionality, Analytics",
      "type": "Device or other IDs"
    },
    {
      "data": "App interactions",
      "optional": false,
      "purpose": "Analytics",
      "type": "App activity"
    }
  ],
  "collectedData": [
    {
      "data": "User IDs",
      "optional": true,
      "purpose": "Analytics",
      "type": "Personal info"
    },
    {
      "data": "Crash logs",
      "optional": false,
      "purpose": "Fraud prevention, security, and compliance",
      "type": "App info and performance"
    },
    {
      "data": "Device or other IDs",
      "optional": false,
      "purpose": "App functionality, Analytics",
      "type": "Device or other IDs"
    },
    {
      "data": "App interactions",
      "optional": true,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"https://phantom.app/privacy"
}</t>
  </si>
  <si>
    <t>https://phantom.app/privacy</t>
  </si>
  <si>
    <t>com.exto.arrow</t>
  </si>
  <si>
    <t>https://play.google.com/store/apps/details?id=com.exto.arrow&amp;hl=en&amp;gl=us</t>
  </si>
  <si>
    <t>Atlas - Rewards Credit Card</t>
  </si>
  <si>
    <t>Atlas is a rewards credit card with 4x higher approval rates than traditional credit cards. It’s designed to be easy to get even without an existing credit history.\nEASY AND ACCESSIBLE\n4x higher approval rates than traditional credit cards. Get approved instantly without leaving the app. \n \nGROWS WITH YOU\nConnect with 10,000+ banks to determine a safe spending limit you can easily repay without building up a balance. 0% APR ensures you never pay interest. Keep using the card to get higher limits. \n \nSAVES YOU MONEY \nAutomatically save up to 10% at 50,000+ locations of places you love. These include Starbucks, Nike, DoorDash, Shake Shack, Burger King and more. We are always adding national and local savings.\n \nBUILDS YOUR CREDIT\nYou will start building credit with daily transactions. Built in auto-pay ensures that you never have to worry about missing a payment. Track your score in the app and watch it progress on auto-pilot. \nAtlas reports to all 3 major credit bureaus - Equifax, Experian and Transunion.\n \nSAFE AND SECURE\nShut down shady transactions by blocking your card anytime. You also get complete fraud protection that only credit cards offer. Atlas is built with industry leading security best practices in partnership with Patriot Bank and Mastercard.  \nNO HIDDEN FEES\nSimple pricing: only $8.99/month\nNo other hidden, or surprise fees\n—\nAtlas is not a bank. The Atlas card is issued by Patriot Bank pursuant to a license from Mastercard®. Atlas may be used everywhere Mastercard® credit cards are accepted. \nRewards and credit services are offered and managed by Atlas. Increase in credit score is dependent on on-time payment behavior and never guaranteed. Credit scores are impacted by many factors and an Atlas card is one of them.</t>
  </si>
  <si>
    <t>[
  {
    "permission": "read your contacts",
    "type": "Contacts"
  },
  {
    "permission": "modify your contacts",
    "type": "Contacts"
  },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network connections",
    "type": "Other"
  },
  {
    "permission": "change network connectivity",
    "type": "Other"
  },
  {
    "permission": "full network access",
    "type": "Other"
  },
  {
    "permission": "run at startup",
    "type": "Other"
  },
  {
    "permission": "control vibration",
    "type": "Other"
  },
  {
    "permission": "prevent device from sleeping",
    "type": "Other"
  },
  {
    "permission": "read Google service configuration",
    "type": "Other"
  }
]</t>
  </si>
  <si>
    <t>{
  "sharedData": [],
  "collectedData": [
    {
      "data": "Other financial info",
      "optional": false,
      "purpose": "App functionality, Fraud prevention, security, and compliance, Account management",
      "type": "Financial info"
    },
    {
      "data": "Crash logs",
      "optional": false,
      "purpose": "Analytics",
      "type": "App info and performance"
    },
    {
      "data": "Diagnostics",
      "optional": false,
      "purpose": "Analytics",
      "type": "App info and performance"
    },
    {
      "data": "Contacts",
      "optional": true,
      "purpose": "App functionality",
      "type": "Contacts"
    },
    {
      "data": "App interactions",
      "optional": false,
      "purpose": "Analytics",
      "type": "App activity"
    },
    {
      "data": "Installed apps",
      "optional": false,
      "purpose": "Fraud prevention, security, and compliance",
      "type": "App activity"
    },
    {
      "data": "Other actions",
      "optional": false,
      "purpose": "Analytics",
      "type": "App activity"
    },
    {
      "data": "Name",
      "optional": false,
      "purpose": "App functionality, Fraud prevention, security, and compliance, Personalization, Account management",
      "type": "Personal info"
    },
    {
      "data": "Email address",
      "optional": false,
      "purpose": "App functionality, Fraud prevention, security, and compliance, Personalization, Account management",
      "type": "Personal info"
    },
    {
      "data": "Address",
      "optional": false,
      "purpose": "App functionality, Fraud prevention, security, and compliance, Personalization, Account management",
      "type": "Personal info"
    },
    {
      "data": "Phone number",
      "optional": false,
      "purpose": "App functionality, Fraud prevention, security, and compliance, Personalization, Account management",
      "type": "Personal info"
    },
    {
      "data": "Other info",
      "optional": false,
      "purpose": "App functionality, Fraud prevention, security, and compliance, Personalization, Account management",
      "type": "Personal info"
    },
    {
      "data": "Approximate location",
      "optional": false,
      "purpose": "Fraud prevention, security, and compliance",
      "type": "Location"
    },
    {
      "data": "Precise location",
      "optional": false,
      "purpose": "Fraud prevention, security, and compliance",
      "type": "Location"
    },
    {
      "data": "Device or other IDs",
      "optional": false,
      "purpose": "Fraud prevention, security, and compliance",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"https://www.atlasfin.com/privacy-policy"
}</t>
  </si>
  <si>
    <t>https://www.atlasfin.com/privacy-policy</t>
  </si>
  <si>
    <t>com.meetalbert</t>
  </si>
  <si>
    <t>https://play.google.com/store/apps/details?id=com.meetalbert&amp;hl=en&amp;gl=us</t>
  </si>
  <si>
    <t>Albert: Budgeting and Banking</t>
  </si>
  <si>
    <t>THE SIMPLE WAY TO BUDGET, BANK, SAVE, AND INVEST\nSave and spend smarter when you manage your money with Albert. Manage your budget and spending across multiple accounts, track subscriptions, get smart alerts to save more and spend less, save and invest automatically, get up to $250 in overdraft coverage, monitor your identity and credit score, and finance experts.\nAlbert is not a bank. See disclosures below.\nKNOW WHERE YOUR MONEY’S GOING\n• Manage your monthly budget\n• Personalized spending insights\n• Track bills and subscriptions\n• See all your accounts in one place\nBANKING WITH GENIUS\n• Overdraft up to $250\n• Get paid up to 2 days early with direct deposit\n• Earn cash back rewards\nSAVE SMARTER\n• Automatic saving\n• Create and track goals\n• Earn cash bonuses\nGUIDED INVESTING\n• Invest automatically\n• Buy stocks and ETFs\n• Managed portfolios\nPROTECT YOUR MONEY\n• Identity protection\n• Credit score monitoring\n• Real-time alerts\nDISCLOSURES\nBanking services provided by Sutton Bank, Member FDIC. Savings with Genius and Albert Savings accounts (together, “Savings”) are held for your benefit at Coastal Community Bank, and Wells Fargo, N.A., Members FDIC, respectively (together with Sutton Bank, each a “Deposit Bank”). The Albert Mastercard® debit card is issued by Sutton Bank, pursuant to a license by Mastercard. Mastercard and the circles design are registered trademarks of Mastercard International Incorporated. Funds in Albert Cash and Savings are held in pooled accounts at their respective Deposit Bank and each are FDIC-insured up to $250,000 on a pass-through basis. Your FDIC insurance for each such account is subject to Albert maintaining accurate records, a positive determination by the FDIC as receiver if a Deposit Bank should fail, and with respect to each Deposit Bank the aggregation of all of your insured deposits held at that Deposit Bank. Albert Investing accounts are not FDIC insured or bank guaranteed and involve the risk of loss.\nThe Albert Subscription costs $9.99 per month. Try it for 30 days before you're charged. The Albert Subscription fee will auto-renew until canceled or your Albert account is closed. Cancel any time in the app. The Albert Subscription does not include all Albert features. See Terms for more details.\nGenius, which includes Albert Cash, Savings with Genius, and all features offered by the Albert Subscription, has a maintenance fee that costs $14.99 per month. You’ll be charged 30 days after signing up. Deactivate Genius or close your Albert account any time in the app.\nWith Instant overdraft coverage eligible members can overdraw their Albert Cash account for debit card purchases, ATM withdrawals, and transfers. Limits start at $25, are reevaluated on an ongoing basis, and are subject to eligibility requirements based on your linked bank account activity, and other factors. Not all customers will qualify. Fast transfer, ATM and other fees may apply.\nBrokerage services provided by Albert Securities, member FINRA/SIPC. Investment advisory services provided by Albert Investments. Investing accounts are not FDIC insured or bank guaranteed. Investing involves the risk of loss. More info at albrt.co/disclosures.\nCredit score calculated on the VantageScore 3.0 model. Your VantageScore 3.0 from Experian® indicates your credit risk level and is not used by all lenders, so don't be surprised if your lender uses a score that's different from your VantageScore 3.0.</t>
  </si>
  <si>
    <t>[
  {
    "permission": "read your contacts",
    "type": "Contacts"
  },
  {
    "permission": "modify your contacts",
    "type": "Contacts"
  },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"read Google service configuration",
    "type": "Other"
  }
]</t>
  </si>
  <si>
    <t>{
  "sharedData": [
    {
      "data": "Device or other IDs",
      "optional": false,
      "purpose": "Analytics, Fraud prevention, security, and compliance",
      "type": "Device or other IDs"
    },
    {
      "data": "App interactions",
      "optional": false,
      "purpose": "Analytics",
      "type": "App activity"
    },
    {
      "data": "User payment info",
      "optional": false,
      "purpose": "App functionality",
      "type": "Financial info"
    },
    {
      "data": "Other financial info",
      "optional": false,
      "purpose": "App functionality, Analytics, Fraud prevention, security, and compliance",
      "type": "Financial info"
    },
    {
      "data": "Crash logs",
      "optional": false,
      "purpose": "Analytics",
      "type": "App info and performance"
    },
    {
      "data": "Diagnostics",
      "optional": false,
      "purpose": "Analytics",
      "type": "App info and performance"
    },
    {
      "data": "Other app performance data",
      "optional": false,
      "purpose": "Analytics",
      "type": "App info and performance"
    },
    {
      "data": "Name",
      "optional": false,
      "purpose": "App functionality, Fraud prevention, security, and compliance, Account management",
      "type": "Personal info"
    },
    {
      "data": "User IDs",
      "optional": false,
      "purpose": "App functionality, Analytics, Advertising or marketing, Fraud prevention, security, and compliance",
      "type": "Personal info"
    },
    {
      "data": "Address",
      "optional": false,
      "purpose": "App functionality, Analytics, Fraud prevention, security, and compliance",
      "type": "Personal info"
    },
    {
      "data": "Phone number",
      "optional": false,
      "purpose": "App functionality, Fraud prevention, security, and compliance",
      "type": "Personal info"
    },
    {
      "data": "Other info",
      "optional": false,
      "purpose": "App functionality, Analytics, Fraud prevention, security, and compliance",
      "type": "Personal info"
    }
  ],
  "collectedData": [
    {
      "data": "Device or other IDs",
      "optional": false,
      "purpose": "Analytics, Fraud prevention, security, and compliance",
      "type": "Device or other IDs"
    },
    {
      "data": "App interactions",
      "optional": false,
      "purpose": "Analytics",
      "type": "App activity"
    },
    {
      "data": "Contacts",
      "optional": true,
      "purpose": "App functionality, Analytics, Personalization",
      "type": "Contacts"
    },
    {
      "data": "Files and docs",
      "optional": true,
      "purpose": "App functionality, Fraud prevention, security, and compliance",
      "type": "Files and docs"
    },
    {
      "data": "User payment info",
      "optional": false,
      "purpose": "App functionality",
      "type": "Financial info"
    },
    {
      "data": "Purchase history",
      "optional": false,
      "purpose": "App functionality, Analytics, Personalization",
      "type": "Financial info"
    },
    {
      "data": "Credit score",
      "optional": true,
      "purpose": "App functionality",
      "type": "Financial info"
    },
    {
      "data": "Other financial info",
      "optional": false,
      "purpose": "App functionality, Analytics, Fraud prevention, security, and compliance",
      "type": "Financial info"
    },
    {
      "data": "Crash logs",
      "optional": false,
      "purpose": "Analytics",
      "type": "App info and performance"
    },
    {
      "data": "Diagnostics",
      "optional": false,
      "purpose": "Analytics",
      "type": "App info and performance"
    },
    {
      "data": "Other app performance data",
      "optional": false,
      "purpose": "Analytics",
      "type": "App info and performance"
    },
    {
      "data": "Name",
      "optional": false,
      "purpose": "App functionality, Fraud prevention, security, and compliance, Account management",
      "type": "Personal info"
    },
    {
      "data": "Email address",
      "optional": false,
      "purpose": "App functionality, Developer communications, Fraud prevention, security, and compliance, Account management",
      "type": "Personal info"
    },
    {
      "data": "User IDs",
      "optional": false,
      "purpose": "App functionality, Analytics, Advertising or marketing, Fraud prevention, security, and compliance, Account management",
      "type": "Personal info"
    },
    {
      "data": "Address",
      "optional": false,
      "purpose": "App functionality, Analytics, Fraud prevention, security, and compliance, Account management",
      "type": "Personal info"
    },
    {
      "data": "Phone number",
      "optional": false,
      "purpose": "App functionality, Developer communications, Fraud prevention, security, and compliance, Account management",
      "type": "Personal info"
    },
    {
      "data": "Other info",
      "optional": false,
      "purpose": "App functionality, Analytics, Fraud prevention, security, and compliance,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"https://albert.com/privacy/"
}</t>
  </si>
  <si>
    <t>https://albert.com/privacy/</t>
  </si>
  <si>
    <t>com.acorns.android</t>
  </si>
  <si>
    <t>https://play.google.com/store/apps/details?id=com.acorns.android&amp;hl=en&amp;gl=us</t>
  </si>
  <si>
    <t>Acorns: Save &amp; Invest</t>
  </si>
  <si>
    <t>Acorns helps you invest and save for your future. With nearly $4,000,000,000 in Round-Ups® invested and counting, we are an ultimate investing &amp; money-saving app. Get started in minutes, and give your money a chance to grow.\nInvest, save, learn, and grow with Acorns. \n+ MIGHTY OAK DEBIT CARD - Give your money a chance to grow with the Mighty Oak Visa debit card by Acorns and Dwayne Johnson. Exclusive perks: Earn 3.00% - 5.00% APY on your money, and personalize your limited edition, tungsten metal Mighty Oak card.\n+ INVEST FOR YOUR FUTURE - Your money is automatically invested into one of our diversified, ETF portfolios, built by experts and recommended for you. Plus, easily personalize your investments with a Bitcoin-linked ETF and a Custom Portfolio, which allows you to invest in stocks from the top 100+ public US companies.\n+INVEST THE CHANGE® - Invest spare change automatically each time you make a purchase with Round-Ups®.\n+ INVEST FOR YOUR KIDS - Start investing for your kids' futures with Acorns Early, an UTMA/UGMA investment account for kids.\n+ TEACH YOUR KIDS' MONEY SKILLS - Grow your kids' money skills with the GoHenry debit card and learning app made just for them. Kids get their own debit card, parents can set spending limits, get real-time notifications when kids spend, and instantly send money to kids' accounts. Valued at up to $9.98/mo, GoHenry is included in Acorns Premium.\n+ INVEST FOR RETIREMENT - Save money for retirement with our easy IRA investing options, featuring SEP, Traditional, and Roth plans.\n+ EARN REWARDS - Shop 15,000+ brands and receive bonus investments and exclusive deals from your favorite brands. Earn limited-time referral bonuses of up to $1,200.\n+ GROW YOUR KNOWLEDGE - Custom financial literacy content right in your app. Learn how to grow your money, investment &amp; savings strategies, and more.\nMISSION: With benevolence and courage, we look after the financial best interests of the up-and-coming, beginning with the empowering, proud step of micro-investing.\nINVESTING PHILOSOPHY: The time-tested power of compounding, diversification, and sticking with it gives your money a chance to grow long term.\nBACKED BY: Investors like Blackrock, PayPal, Dwayne Johnson, and Ashton Kutcher.\nSECURITY: Acorns Securities, LLC is a member of SIPC. Securities in your account are protected up to $500,000. For details, please see www.sipc.org. SIPC does not protect against market risk, which is the risk inherent in a fluctuating market. Acorns checking accounts are FDIC-insured up to $250,000 through Lincoln Savings Bank or nbkc bank, Members FDIC, plus fraud protection, 256-bit data encryption, and all-digital card lock. Learn more about how FDIC protection works at www.fdic.gov.\nSUBSCRIPTIONS\nWe bundle our products and education into subscription plans — each curated to meet you where you are. No hidden costs or transaction fees — just one, transparent monthly payment to start growing your oak.\nAcorns Personal ($3/mo): Investing tools to get you started on your financial journey. Includes features like Round-Ups®, an expert-built diversified portfolio, a retirement account, a checking account that saves and invests for you, and more.\nAcorns Personal Plus ($5/mo): Everything included in Acorns Personal, plus an Emergency fund, opportunities to get your bonus investments matched by Acorns, courses &amp; videos to help you grow your money knowledge, and live Q&amp;As with investing experts.\nAcorns Premium ($9/mo): Everything included in Acorns Personal Plus, plus investment accounts for your kids, GoHenry debit card and learning app for kids, ability to add individual stocks to your already diversified portfolio, a $10,000 life insurance policy, a complimentary Will, and more.\n———————\nDisclosures are available in the images above and at www.acorns.com/disclosures\nSources:\n1. https://bit.ly/3iSAjhs\n5300 California Ave Irvine CA 92617</t>
  </si>
  <si>
    <t>[
  {
    "permission": "read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"read phone status and identity",
    "type": "Device ID &amp; call information"
  },
  {
    "permission": "view network connections",
    "type": "Other"
  },
  {
    "permission": "full network access",
    "type": "Other"
  },
  {
    "permission": "run at startup",
    "type": "Other"
  },
  {
    "permission": "control vibration",
    "type": "Other"
  },
  {
    "permission": "prevent device from sleeping",
    "type": "Other"
  }
]</t>
  </si>
  <si>
    <t>{
  "sharedData": [
    {
      "data": "Other in-app messages",
      "optional": false,
      "purpose": "Analytics",
      "type": "Messages"
    }
  ],
  "collectedData": [
    {
      "data": "User payment info",
      "optional": false,
      "purpose": "App functionality, Analytics, Fraud prevention, security, and compliance, Account management",
      "type": "Financial info"
    },
    {
      "data": "Purchase history",
      "optional": false,
      "purpose": "App functionality, Analytics, Account management",
      "type": "Financial info"
    },
    {
      "data": "Other financial info",
      "optional": false,
      "purpose": "App functionality, Analytics, Fraud prevention, security, and compliance, Account management",
      "type": "Financial info"
    },
    {
      "data": "Name",
      "optional": false,
      "purpose": "App functionality, Developer communications, Fraud prevention, security, and compliance, Account management",
      "type": "Personal info"
    },
    {
      "data": "Email address",
      "optional": false,
      "purpose": "App functionality, Analytics, Developer communications, Fraud prevention, security, and compliance, Account management",
      "type": "Personal info"
    },
    {
      "data": "User IDs",
      "optional": false,
      "purpose": "App functionality, Analytics, Developer communications, Advertising or marketing, Fraud prevention, security, and compliance, Account management",
      "type": "Personal info"
    },
    {
      "data": "Address",
      "optional": false,
      "purpose": "App functionality, Fraud prevention, security, and compliance, Account management",
      "type": "Personal info"
    },
    {
      "data": "Phone number",
      "optional": false,
      "purpose": "App functionality, Fraud prevention, security, and compliance, Account management",
      "type": "Personal info"
    },
    {
      "data": "Other info",
      "optional": false,
      "purpose": "App functionality, Analytics, Fraud prevention, security, and compliance, Personalization, Account management",
      "type": "Personal info"
    },
    {
      "data": "App interactions",
      "optional": false,
      "purpose": "Analytics",
      "type": "App activity"
    },
    {
      "data": "In-app search history",
      "optional": false,
      "purpose": "App functionality, Analytics",
      "type": "App activity"
    },
    {
      "data": "Other user-generated content",
      "optional": true,
      "purpose": "App functionality",
      "type": "App activity"
    },
    {
      "data": "Other in-app messages",
      "optional": false,
      "purpose": "Analytics",
      "type": "Messages"
    },
    {
      "data": "Photos",
      "optional": true,
      "purpose": "App functionality, Fraud prevention, security, and compliance, Account management",
      "type": "Photos and videos"
    },
    {
      "data": "Device or other IDs",
      "optional": false,
      "purpose": "App functionality, Analytics, Developer communications, Fraud prevention, security, and compliance",
      "type": "Device or other IDs"
    },
    {
      "data": "Crash logs",
      "optional": false,
      "purpose": "Analytics",
      "type": "App info and performance"
    },
    {
      "data": "Diagnostics",
      "optional": false,
      "purpose": "Analytics",
      "type": "App info and performance"
    },
    {
      "data": "Other app performance data",
      "optional": false,
      "purpose": "Analytics",
      "type": "App info and performance"
    },
    {
      "data": "Approximate location",
      "optional": true,
      "purpose": "App functionality, Analytics, Personalization",
      "type": "Location"
    },
    {
      "data": "Precise location",
      "optional": true,
      "purpose": "App functionality, Analytics, Personalization, Account management",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"https://www.acorns.com/privacy/"
}</t>
  </si>
  <si>
    <t>https://www.acorns.com/privacy/</t>
  </si>
  <si>
    <t>com.majority.android</t>
  </si>
  <si>
    <t>https://play.google.com/store/apps/details?id=com.majority.android&amp;hl=en&amp;gl=us</t>
  </si>
  <si>
    <t>MAJORITY: Mobile banking</t>
  </si>
  <si>
    <t>Get banked in the US with MAJORITY mobile banking for migrants. Open a checking account even without an SSN and get a free Visa® Debit Card, plus send money internationally, call home, and more!\nWHAT’S INCLUDED?\n–Checking account, no minimum deposit\n–Free Visa Debit Card\n–MAJORITY Pay: Instantly pay members\n–Cashback on purchases\n–International money transfers\n–No-fee mobile top-ups and data bundles\n–Free international calling to select countries\n–In-person advisor support, also in Spanish\n–Anti-fraud protection\nAll these benefits in one membership–only $5.99/month.\nJoin today to get a free 30-day trial and discover all the benefits of MAJORITY for yourself.\nNo Social Security number? No problem! We accept most international government-issued photo IDs.\nCHECKING ACCOUNT AND VISA DEBIT CARD\nOpen a MAJORITY FDIC-insured checking account even without SSN and earn cashback at popular merchants with your free Visa® Debit Card. No overdraft or foreign transaction fees.\nPlus:\n–Pay other members instantly with MAJORITY Pay\n–Link your account to Zelle®, Venmo, and Cash App\n–Get paid 2 days early with direct deposit\n–No minimum deposit or balance\n–Access to 55,000+ fee-free ATMs\nINTERNATIONAL MONEY TRANSFERS\nTransfer money fast at competitive exchange rates with secure delivery. Send bank transfers, cash pickups, or mobile wallet transfers.\nSend money to Mexico, Colombia, Honduras, Ecuador, Dominican Republic, Nigeria, Ghana, and more.\nNO-FEE MOBILE TOP-UPS\nTop up mobile phones around the world, including Cuba, Venezuela, Mexico, and more. Get special promotional offers and send top-ups fee-free with instant, secure delivery.\nPlus, send data bundles with data, mobile minutes, and texts so you can always stay connected to family abroad.\nFREE AND LOW-COST INTERNATIONAL CALLING\nSave on all your international calls! Free calling to Mexico, Colombia, Spain, Canada, and 20+ countries, plus the best calling rates to Cuba, Venezuela, and many more. Call any phone, no internet required.\nSIGN UP TODAY!\nBecome a MAJORITY member today! Download the app to get a US account number and start saving.\nNeed assistance with MAJORITY? Our dedicated customer service team is here to help in your language.\nFor more information, including our Privacy Policy which will tell you how we collect, use, and protect your data, visit www.MAJORITY.com!\nThe MAJORITY app facilitates banking services through, and the MAJORITY Visa® Debit Card is issued by Axiom Bank, N.A., Member FDIC, pursuant to a license from Visa U.S.A. Inc.\nMAJORITY, 2509 N. Miami Avenue #101, Miami, Florida 33127</t>
  </si>
  <si>
    <t>[
  {
    "permission": "read your contacts",
    "type": "Contacts"
  },
  {
    "permission": "modify your contacts",
    "type": "Contacts"
  },
  {
    "permission": "approximate location (network-based)",
    "type": "Location"
  },
  {
    "permission": "precise location (GPS and network-based)",
    "type": "Location"
  },
  {
    "permission": "directly call phone numbers",
    "type": "Phone"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"control flashlight",
    "type": "Other"
  },
  {
    "permission": "full network access",
    "type": "Other"
  },
  {
    "permission": "change your audio settings",
    "type": "Other"
  },
  {
    "permission": "control Near Field Communication",
    "type": "Other"
  },
  {
    "permission": "run at startup",
    "type": "Other"
  },
  {
    "permission": "control vibration",
    "type": "Other"
  },
  {
    "permission": "prevent device from sleeping",
    "type": "Other"
  }
]</t>
  </si>
  <si>
    <t>{
  "sharedData": [
    {
      "data": "Contacts",
      "optional": false,
      "purpose": "App functionality",
      "type": "Contacts"
    },
    {
      "data": "Precise location",
      "optional": false,
      "purpose": "App functionality, Analytics, Fraud prevention, security, and compliance",
      "type": "Location"
    }
  ],
  "collectedData": [
    {
      "data": "Contacts",
      "optional": true,
      "purpose": "App functionality",
      "type": "Contacts"
    },
    {
      "data": "Name",
      "optional": false,
      "purpose": "App functionality, Fraud prevention, security, and compliance, Account management",
      "type": "Personal info"
    },
    {
      "data": "Email address",
      "optional": false,
      "purpose": "App functionality, Developer communications, Fraud prevention, security, and compliance, Account management",
      "type": "Personal info"
    },
    {
      "data": "User IDs",
      "optional": false,
      "purpose": "Analytics, Fraud prevention, security, and compliance",
      "type": "Personal info"
    },
    {
      "data": "Address",
      "optional": false,
      "purpose": "Fraud prevention, security, and compliance, Account management",
      "type": "Personal info"
    },
    {
      "data": "Phone number",
      "optional": false,
      "purpose": "App functionality, Developer communications, Fraud prevention, security, and compliance, Account management",
      "type": "Personal info"
    },
    {
      "data": "Other info",
      "optional": false,
      "purpose": "Fraud prevention, security, and compliance",
      "type": "Personal info"
    },
    {
      "data": "Precise location",
      "optional": true,
      "purpose": "App functionality, Analytics, Fraud prevention, security, and compliance",
      "type": "Location"
    },
    {
      "data": "User payment info",
      "optional": true,
      "purpose": "App functionality, Fraud prevention, security, and compliance",
      "type": "Financial info"
    },
    {
      "data": "Purchase history",
      "optional": false,
      "purpose": "App functionality, Analytics, Fraud prevention, security, and compliance",
      "type": "Financial info"
    },
    {
      "data": "App interactions",
      "optional": false,
      "purpose": "Analytics",
      "type": "App activity"
    },
    {
      "data": "Device or other IDs",
      "optional": false,
      "purpose": "Fraud prevention, security, and compliance",
      "type": "Device or other IDs"
    },
    {
      "data": "Crash logs",
      "optional": false,
      "purpose": "Analytics",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"https://www.majority.com/en/terms-of-use/privacy-policy/"
}</t>
  </si>
  <si>
    <t>https://www.majority.com/en/terms-of-use/privacy-policy/</t>
  </si>
  <si>
    <t>app.simple.com</t>
  </si>
  <si>
    <t>https://play.google.com/store/apps/details?id=app.simple.com&amp;hl=en&amp;gl=us</t>
  </si>
  <si>
    <t>Simple: Buy Сrypto BTC, USDT</t>
  </si>
  <si>
    <t>Meet the new game changer - Simple App. Easily buy Bitcoin and other cryptocurrencies with no fees in one click. A secure custodian wallet for all crypto assets.\nSimple is made for users with any level of experience, and the interface is convenient as it is our primary mission to make your life easier without Google.\nSimple is a regulated and secure virtual currency exchange that allows users to easily purchase and transfer cryptocurrencies worldwide. Swap between Bitcoin, Ethereum, Tether, Solana, and more than 200 other crypto pairs. The app is really useful; it doesn't matter if you have your own business or you need it for your daily life.\nVery soon you will be able to get a virtual card, which will come in handy because you will be able to pay with it in ordinary life, in a restaurant or store, just like with a Visa or Mastercard.\nWe are offering instant global transfers with 0 fees. Send any coin to other wallets in the Simple app without any commissions. Forget about entering long wallet addresses and checking them constantly; you can send crypto to your relatives by phone number thanks to our new feature Gift!\nHave you never bought cryptocurrencies before? It's as simple as any online purchase. Choose the asset that you want and the amount and confirm. Besides this, you can do a huge amount of operations such as invest, exchange, check the market, and trace transaction history.\nFor using our app, you should go through authentication which takes a little time. You shouldn't worry about your money as you can set up two-factor authentication, so no risk there.\nWhich cryptocurrencies are available? Bitcoin (BTC), Ethereum (ETH), Solana (SOL), The Sandbox (SAND), Aave (AAVE), Fantom (FTM), Cosmos (ATOM), Decentraland (MANA), Polygon (MATIC), Polkadot (DOT), Uniswap (UNI), Dogecoin (DOGE), Litecoin (LTC), Bitcoin Cash (BCH), XRP (Ripple), EOS, Binance Coin (BNB), Chainlink (LINK), Tron (TRX), Tether (USDT), USD Coin (USDC), and much more.\nKey price alerts and important market development notifications. Stay always up-to-date with the latest progress and news of the crypto world. Price chart for every available coin and token. A blog that provides financial and crypto guides for new users as well as in-depth analysis for crypto experts. 24/7 live customer support, clear information in our help center; our team is always ready to help.\nBuy, sell, withdraw, hold, and transfer crypto!</t>
  </si>
  <si>
    <t>[
  {
    "permission": "read your contacts",
    "type": "Contacts"
  },
  {
    "permission": "modify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"control Near Field Communication",
    "type": "Other"
  },
  {
    "permission": "run at startup",
    "type": "Other"
  },
  {
    "permission": "control vibration",
    "type": "Other"
  },
  {
    "permission": "prevent device from sleeping",
    "type": "Other"
  },
  {
    "permission": "modify system settings",
    "type": "Other"
  }
]</t>
  </si>
  <si>
    <t>{
  "sharedData": [
    {
      "data": "Name",
      "optional": false,
      "purpose": "App functionality, Fraud prevention, security, and compliance",
      "type": "Personal info"
    },
    {
      "data": "Precise location",
      "optional": false,
      "purpose": "Fraud prevention, security, and compliance",
      "type": "Location"
    },
    {
      "data": "Device or other IDs",
      "optional": false,
      "purpose": "Analytics, Advertising or marketing, Fraud prevention, security, and compliance",
      "type": "Device or other IDs"
    }
  ],
  "collectedData": [
    {
      "data": "Name",
      "optional": false,
      "purpose": "App functionality, Analytics, Fraud prevention, security, and compliance, Account management",
      "type": "Personal info"
    },
    {
      "data": "Email address",
      "optional": false,
      "purpose": "App functionality, Analytics, Fraud prevention, security, and compliance, Personalization",
      "type": "Personal info"
    },
    {
      "data": "User IDs",
      "optional": false,
      "purpose": "App functionality, Fraud prevention, security, and compliance, Personalization",
      "type": "Personal info"
    },
    {
      "data": "Address",
      "optional": false,
      "purpose": "App functionality, Fraud prevention, security, and compliance",
      "type": "Personal info"
    },
    {
      "data": "Phone number",
      "optional": false,
      "purpose": "App functionality, Fraud prevention, security, and compliance",
      "type": "Personal info"
    },
    {
      "data": "Contacts",
      "optional": false,
      "purpose": "App functionality, Fraud prevention, security, and compliance",
      "type": "Contacts"
    },
    {
      "data": "Voice or sound recordings",
      "optional": false,
      "purpose": "App functionality, Fraud prevention, security, and compliance",
      "type": "Audio"
    },
    {
      "data": "Photos",
      "optional": false,
      "purpose": "App functionality, Fraud prevention, security, and compliance",
      "type": "Photos and videos"
    },
    {
      "data": "Videos",
      "optional": false,
      "purpose": "App functionality, Fraud prevention, security, and compliance",
      "type": "Photos and videos"
    },
    {
      "data": "Device or other IDs",
      "optional": false,
      "purpose": "Analytics, Advertising or marketing, Fraud prevention, security, and compliance",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"https://simple.app/privacy-policy"
}</t>
  </si>
  <si>
    <t>https://simple.app/privacy-policy</t>
  </si>
  <si>
    <t>com.syf.mysynchrony</t>
  </si>
  <si>
    <t>https://play.google.com/store/apps/details?id=com.syf.mysynchrony&amp;hl=en&amp;gl=us</t>
  </si>
  <si>
    <t>MySynchrony</t>
  </si>
  <si>
    <t>Our Synchrony HOME™ and Synchrony Car Care™  apps will be going away at the end of December, however account holders using those apps can still access all the great features in the MySynchrony app. Make the move today using the same login credentials!\nDownload the MySynchrony App today to securely manage the same private label credit card accounts that you manage on MySynchrony.com quickly and conveniently!*\n \nYou cannot access Synchrony Bank Savings accounts and some private label national brand credit cards on this app.\n \nWith this mobile app you will be able to:\n• Log in securely using TouchID/Fingerprint Authentication\n• Make payments to your account\n• Check your balance and credit limit anytime, anywhere\n• Review your transaction and payment history\n• Make changes to scheduled payments\n• Securely add multiple bank accounts that you’d like to use to pay your bill\n• Explore savings, deals, and offers from our partners nationwide, online, or right in your neighborhood.\n• Provide us feedback on your mobile app experience\n \n*Private label credit cards issued by Synchrony Bank.</t>
  </si>
  <si>
    <t>[
  {
    "permission": "approximate location (network-based)",
    "type": "Location"
  },
  {
    "permission": "precise location (GPS and network-based)",
    "type": "Location"
  },
  {
    "permission": "read the contents of your USB storage",
    "type": "Photos/Media/Files"
  },
  {
    "permission": "read the contents of your USB storage",
    "type": "Storage"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t>
  </si>
  <si>
    <t>{
  "sharedData": [
    {
      "data": "Device or other IDs",
      "optional": false,
      "purpose": "App functionality, Analytics, Advertising or marketing, Fraud prevention, security, and compliance",
      "type": "Device or other IDs"
    }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"https://www.mysynchrony.com/mysyf/privacy.html"
}</t>
  </si>
  <si>
    <t>https://www.mysynchrony.com/mysyf/privacy.html</t>
  </si>
  <si>
    <t>com.firstdata.moneynetwork</t>
  </si>
  <si>
    <t>https://play.google.com/store/apps/details?id=com.firstdata.moneynetwork&amp;hl=en&amp;gl=us</t>
  </si>
  <si>
    <t>Money Network® Mobile App</t>
  </si>
  <si>
    <t>The Money Network® Mobile App* is a convenient and secure way to keep track of your money on the go. The App* is available to Money Network Account holders and Secondary Cardholders† (family members or dependents 14+ years or older). The App* is free to download and gives you more control of your money with 24/7 access to your Account information anytime, anywhere!\nKey Features:†,‡\n              \n• Quick View to see balances without login\n• Account balance and transaction details\n• Piggy Banks to set aside money\n• Account alerts for balance, deposits, withdrawals and more\n• Fingerprint/Touch ID\n• Card Lock and Unlock\n• Locator for in-network ATMs, check cashing locations and retail reload agents\n• Budgeting &amp; Spending tools\n• Mobile check deposit\nVisit us at MoneyNetwork.com for more information.\n* Standard message and data rates may apply.\n† Fees may apply. See the Fee Schedule and Transaction Limit Schedule for the Money Network® Service for more information.\n‡ All features may not be available, please log in to the Money Network Mobile App and view your navigation menu to see the features available to you.\nCards issued by Pathward, N.A., Member FDIC.\n©2022 Money Network Financial, LLC.\nNote: Features shown in screenshots may not be available to all users</t>
  </si>
  <si>
    <t>[
  {
    "permission": "read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"read phone status and identity",
    "type": "Device ID &amp; call information"
  },
  {
    "permission": "view network connections",
    "type": "Other"
  },
  {
    "permission": "connect and disconnect from Wi-Fi",
    "type": "Other"
  },
  {
    "permission": "full network access",
    "type": "Other"
  },
  {
    "permission": "run at startup",
    "type": "Other"
  },
  {
    "permission": "control vibration",
    "type": "Other"
  },
  {
    "permission": "prevent device from sleeping",
    "type": "Other"
  }
]</t>
  </si>
  <si>
    <t>{
  "sharedData": [],
  "collectedData": [
    {
      "data": "Device or other IDs",
      "optional": false,
      "purpose": "App functionality, Developer communications",
      "type": "Device or other IDs"
    },
    {
      "data": "Name",
      "optional": false,
      "purpose": "App functionality",
      "type": "Personal info"
    },
    {
      "data": "Email address",
      "optional": false,
      "purpose": "App functionality",
      "type": "Personal info"
    },
    {
      "data": "Address",
      "optional": false,
      "purpose": "App functionality",
      "type": "Personal info"
    },
    {
      "data": "Phone number",
      "optional": true,
      "purpose": "App functionality, Developer communications",
      "type": "Personal info"
    },
    {
      "data": "Emails",
      "optional": true,
      "purpose": "App functionality",
      "type": "Messages"
    },
    {
      "data": "SMS or MMS",
      "optional": true,
      "purpose": "App functionality",
      "type": "Messages"
    }
  ],
  "securityPractices": [
    {
      "practice": "Data is encrypted in transit",
      "description": "Your data is transferred over a secure connection"
    }
  ],
  "privacyPolicyUrl": "https://www.moneynetwork.com/privacy-and-security/online-privacy-statement-mobile.html"
}</t>
  </si>
  <si>
    <t>https://www.moneynetwork.com/privacy-and-security/online-privacy-statement-mobile.html</t>
  </si>
  <si>
    <t>com.truebill</t>
  </si>
  <si>
    <t>https://play.google.com/store/apps/details?id=com.truebill&amp;hl=en&amp;gl=us</t>
  </si>
  <si>
    <t>Rocket Money - Bills &amp; Budgets</t>
  </si>
  <si>
    <t>Join over 3.4 million members who trust Rocket Money to save more, spend less &amp; see everything in the #1, all-in-one personal finance app.\nForbes: *"This App Will Save You Hundreds"*\n**KEY FEATURES**\n💰 Track and grow your net worth (New!)\n🚫 Manage and cancel unwanted subscriptions\n🤑 Lower your bills and let Rocket Money negotiate on your behalf\n👀 Keep track of your monthly bills and avoid overdrafts\n🗒️ Create unlimited custom budgets (e.g. side projects, NFTs, etc.)\n📈 Monitor your credit score\n💸 Put your savings goals on autopilot\n🔒 Bank-level security and privacy\nSave more, spend less, see everything, and take back control of your financial life.\n**YOUR ALL-IN-ONE FINANCE APP**\nRocket Money (formerly Truebill) is your primary financial control center. The app automatically tracks different accounts and helps you navigate your finances each month in order to provide a clear picture of your income and expenses. Rocket Money finds recurring subscriptions and cancels them for you. It tracks all your bills and notifies you when they're soon to be due. Rocket Money can even negotiate bills on your behalf to get you much lower rates.\nUse Rocket Money as a spending tracker to see where your money goes and how your net worth changes. Connect your investment and retirement accounts to view how your holdings have grown. Use Rocket Money to monitor your credit score and credit report to start thinking about  long-term financial goals. The app tracks all your bank, credit, and investment accounts so you don’t have to – just link them once and let the app handle the rest.\n**MANAGE YOUR SUBSCRIPTIONS ALL IN ONE PLACE**\nManaging your subscriptions has never been easier. Rocket Money gives you a clear picture of all recurring services, including forgotten subscriptions. Actively and easily monitor, manage and cancel ongoing subscriptions from one hub. Rocket Money will notify you when an existing subscription goes up in price and remind you when free trials are about to end. Rocket Money can sometimes get you a refund for subscriptions retroactively. Stop spending on subscriptions you no longer use and start tracking your money today.\n**LOWER YOUR BILLS AND SPEND LESS EACH MONTH**\nStop overpaying and start saving for what truly matters. Let Rocket Money lower your bills. Easily connect your bill by logging in or snapping a photo of it. Our expert negotiators get to work and lower your bills by either negotiating a better rate, or by getting 1-time credits applied to your account.  \n**TRACK YOUR NET WORTH (NEW!)**\nAre you interested in discovering your net worth? Now you can easily monitor your assets and debt with Rocket Money. Simply select your assets—like NFTs, jewelry, fine art, cars, and homes—and let the app calculate the rest. Whether you need a pulse on your financial health for a loan or you’re just curious, figuring out your net worth has never been easier.\n8455 Colesville Rd,\nSilver Spring,\nMaryland 20910, 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</si>
  <si>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"Google Play license check",
    "type": "Other"
  }
]</t>
  </si>
  <si>
    <t>{
  "sharedData": [
    {
      "data": "Name",
      "optional": false,
      "purpose": "App functionality, Analytics, Developer communications, Advertising or marketing, Fraud prevention, security, and compliance, Personalization, Account management",
      "type": "Personal info"
    },
    {
      "data": "Email address",
      "optional": false,
      "purpose": "App functionality, Analytics, Developer communications, Advertising or marketing, Fraud prevention, security, and compliance, Personalization, Account management",
      "type": "Personal info"
    },
    {
      "data": "User IDs",
      "optional": false,
      "purpose": "App functionality, Analytics, Developer communications, Advertising or marketing, Fraud prevention, security, and compliance, Personalization, Account management",
      "type": "Personal info"
    },
    {
      "data": "Address",
      "optional": false,
      "purpose": "App functionality, Analytics, Developer communications, Advertising or marketing, Fraud prevention, security, and compliance, Personalization, Account management",
      "type": "Personal info"
    },
    {
      "data": "Phone number",
      "optional": false,
      "purpose": "App functionality, Analytics, Developer communications, Advertising or marketing, Fraud prevention, security, and compliance, Personalization, Account management",
      "type": "Personal info"
    },
    {
      "data": "Other info",
      "optional": false,
      "purpose": "App functionality, Analytics, Developer communications, Advertising or marketing, Personalization, Account management",
      "type": "Personal info"
    },
    {
      "data": "App interactions",
      "optional": false,
      "purpose": "Analytics, Developer communications, Fraud prevention, security, and compliance",
      "type": "App activity"
    },
    {
      "data": "Other actions",
      "optional": false,
      "purpose": "App functionality, Analytics, Developer communications, Fraud prevention, security, and compliance, Personalization",
      "type": "App activity"
    },
    {
      "data": "Approximate location",
      "optional": false,
      "purpose": "App functionality, Analytics, Personalization",
      "type": "Location"
    },
    {
      "data": "User payment info",
      "optional": false,
      "purpose": "App functionality, Analytics, Advertising or marketing, Fraud prevention, security, and compliance, Account management",
      "type": "Financial info"
    },
    {
      "data": "Purchase history",
      "optional": false,
      "purpose": "App functionality, Analytics, Advertising or marketing, Fraud prevention, security, and compliance, Account management",
      "type": "Financial info"
    },
    {
      "data": "Credit score",
      "optional": false,
      "purpose": "App functionality, Analytics, Advertising or marketing, Fraud prevention, security, and compliance, Account management",
      "type": "Financial info"
    },
    {
      "data": "Other financial info",
      "optional": false,
      "purpose": "App functionality, Analytics, Advertising or marketing, Fraud prevention, security, and compliance, Account management",
      "type": "Financial info"
    },
    {
      "data": "Device or other IDs",
      "optional": false,
      "purpose": "Analytics, Developer communications, Fraud prevention, security, and compliance",
      "type": "Device or other IDs"
    },
    {
      "data": "Crash logs",
      "optional": false,
      "purpose": "Analytics, Developer communications, Fraud prevention, security, and compliance",
      "type": "App info and performance"
    },
    {
      "data": "Diagnostics",
      "optional": false,
      "purpose": "Analytics, Developer communications, Fraud prevention, security, and compliance",
      "type": "App info and performance"
    },
    {
      "data": "Other app performance data",
      "optional": false,
      "purpose": "Analytics, Developer communications, Fraud prevention, security, and compliance",
      "type": "App info and performance"
    },
    {
      "data": "Files and docs",
      "optional": false,
      "purpose": "App functionality, Analytics, Advertising or marketing, Account management",
      "type": "Files and docs"
    }
  ],
  "collectedData": [
    {
      "data": "Name",
      "optional": false,
      "purpose": "App functionality, Analytics, Developer communications, Advertising or marketing, Fraud prevention, security, and compliance, Personalization, Account management",
      "type": "Personal info"
    },
    {
      "data": "Email address",
      "optional": false,
      "purpose": "App functionality, Analytics, Developer communications, Advertising or marketing, Fraud prevention, security, and compliance, Personalization, Account management",
      "type": "Personal info"
    },
    {
      "data": "User IDs",
      "optional": true,
      "purpose": "App functionality, Analytics, Developer communications, Advertising or marketing, Fraud prevention, security, and compliance, Personalization, Account management",
      "type": "Personal info"
    },
    {
      "data": "Address",
      "optional": true,
      "purpose": "App functionality, Analytics, Developer communications, Advertising or marketing, Fraud prevention, security, and compliance, Personalization, Account management",
      "type": "Personal info"
    },
    {
      "data": "Phone number",
      "optional": false,
      "purpose": "App functionality, Analytics, Developer communications, Advertising or marketing, Fraud prevention, security, and compliance, Personalization, Account management",
      "type": "Personal info"
    },
    {
      "data": "Other info",
      "optional": true,
      "purpose": "App functionality, Analytics, Developer communications, Advertising or marketing, Fraud prevention, security, and compliance, Personalization, Account management",
      "type": "Personal info"
    },
    {
      "data": "App interactions",
      "optional": false,
      "purpose": "Analytics, Developer communications, Fraud prevention, security, and compliance",
      "type": "App activity"
    },
    {
      "data": "Other actions",
      "optional": false,
      "purpose": "App functionality, Analytics, Developer communications, Fraud prevention, security, and compliance, Personalization",
      "type": "App activity"
    },
    {
      "data": "Approximate location",
      "optional": false,
      "purpose": "App functionality, Analytics, Personalization",
      "type": "Location"
    },
    {
      "data": "User payment info",
      "optional": true,
      "purpose": "App functionality, Analytics, Advertising or marketing, Fraud prevention, security, and compliance, Account management",
      "type": "Financial info"
    },
    {
      "data": "Purchase history",
      "optional": true,
      "purpose": "App functionality, Analytics, Advertising or marketing, Fraud prevention, security, and compliance, Account management",
      "type": "Financial info"
    },
    {
      "data": "Other financial info",
      "optional": true,
      "purpose": "App functionality, Analytics, Advertising or marketing, Fraud prevention, security, and compliance, Account management",
      "type": "Financial info"
    },
    {
      "data": "Device or other IDs",
      "optional": false,
      "purpose": "Analytics, Developer communications, Fraud prevention, security, and compliance",
      "type": "Device or other IDs"
    },
    {
      "data": "Crash logs",
      "optional": false,
      "purpose": "Analytics, Developer communications, Fraud prevention, security, and compliance",
      "type": "App info and performance"
    },
    {
      "data": "Diagnostics",
      "optional": false,
      "purpose": "Analytics, Developer communications, Fraud prevention, security, and compliance",
      "type": "App info and performance"
    },
    {
      "data": "Other app performance data",
      "optional": false,
      "purpose": "Analytics, Developer communications, Fraud prevention, security, and compliance",
      "type": "App info and performance"
    },
    {
      "data": "Files and docs",
      "optional": true,
      "purpose": "App functionality, Analytics, Advertising or marketing, Account management",
      "type": "Files and docs"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"https://www.truebill.com/privacy"
}</t>
  </si>
  <si>
    <t>https://www.truebill.com/privacy</t>
  </si>
  <si>
    <t>com.refineryproductions_2112td</t>
  </si>
  <si>
    <t>https://play.google.com/store/apps/details?id=com.refineryproductions_2112td&amp;hl=en&amp;gl=us</t>
  </si>
  <si>
    <t>2112TD: Tower Defense Survival</t>
  </si>
  <si>
    <t>Get ready for the ULTIMATE tower defense onslaught. Build, deploy, research and upgrade your defenses in this epic sci-fi adventure. \nSet 100 years in the future, battle inter-dimensional flesh spawn across the solar system and defend Earth's colonies from complete annihilation. \nThe pace is steady, but the stakes are high as the relentless hordes amass in an effort to overrun your mobile command center. \nUnlike traditional TD games, you will be relying heavily on micro-managing dynamic action-based abilities. As you progress deeper into the campaign airstrikes, charged attacks, fortification walls and the tactical drone will become increasingly vital and deploying them strategically will be paramount. \nMistakes won’t go unpunished so stay frosty, learn from your blunders and endure to fight another day. Without pain there can be no gain!\nFEATURES\nBEAUTIFULLY ILLUSTRATED ENVIRONMENTS AND GRAPHICS\n2112TD’s artistic style is founded on the nostalgia of the RTS golden era, paying homage to games like Command and Conquer and StarCraft.\nA CAMPAIGN TO TEST YOUR SKILLS\nThe battlefield is an unforgiving landscape and every second counts. Beginners will find forgiveness on normal mode while veterans will be drawn to the challenge of hard. When you’re ready it’s time to put your skills to the test in nightmare and survival. How long can you hold back the hordes?\nBURN, BLAST AND OBLITERATE\nDeploy the machine gun, flame thrower, artillery and plasma turrets to destroy your foes. Upgrade your towers to their experimental stages packing serious firepower and charged attacks.\nDEATH FROM ABOVE\nWhen the situation gets too hairy you’ll be relying on air support. The airstrike and tactical drone deliver the big BOOM as well as defensive abilities. \nRESEARCH TO VICTORY\nEarth’s egg heads are working tirelessly to gain the upper hand against the new enemy. Unlock new abilities and weapons as you progress.\nDISCOVER AND DOMINATE \nThey call it the soldier’s dictionary. The tactical database gathers data on the battlefield about your arsenal and enemies alike. Be sure to check it often as it will be critical to your triumph against the hordes.\nACHIEVEMENTS &amp; COMBAT STATISTICS\nCommanders that excel on the battlefield will unlock achievements as a reward for their contributions in the struggle against the invaders. \nWhat are you waiting for commander? The flesh spawn must be eradicated!\nIN THE MEDIA\n"This is solid, old-school tower defense design where each and every map will cause you to sit back and think about what the best strategy might be." \n- Touch Arcade (App of the week)\n"2112TD takes the classic, Westwood RTS art-style and matches it up with TD, and it turns out that it fits really, really well." \n- Pocket Gamer (Games of the week)\n---	\n2112TD contains no in-game advertisements or micro-transactions and can be played offline.\nGot feedback? Get in touch: Get in touch: https://refinerygames.com/</t>
  </si>
  <si>
    <t>[
  {
    "permission": "read the contents of your USB storage",
    "type": "Photos/Media/Files"
  },
  {
    "permission": "read the contents of your USB storage",
    "type": "Storage"
  },
  {
    "permission": "view network connections",
    "type": "Other"
  },
  {
    "permission": "full network access",
    "type": "Other"
  },
  {
    "permission": "Google Play license check",
    "type": "Other"
  }
]</t>
  </si>
  <si>
    <t>{
  "sharedData":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"Analytics",
      "type": "Device or other IDs"
    },
    {
      "data": "Approximate location",
      "optional": false,
      "purpose": "Analytics",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"https://refinerygames.com/privacy-policy"
}</t>
  </si>
  <si>
    <t>https://refinerygames.com/privacy-policy</t>
  </si>
  <si>
    <t>com.FireproofStudios.TheRoom2</t>
  </si>
  <si>
    <t>https://play.google.com/store/apps/details?id=com.FireproofStudios.TheRoom2&amp;hl=en&amp;gl=us</t>
  </si>
  <si>
    <t>The Room Two</t>
  </si>
  <si>
    <t>NOTE: If playing on a Tab3, you'll need the Android 4.4 update installed to run the game.\nWelcome to The Room Two, a physical puzzler, wrapped in a mystery game, inside a beautifully tactile 3D world. \nThe much anticipated sequel to ‘The Room’, recipient of a BAFTA award, is here at last. \nFollow a trail of cryptic letters from an enigmatic scientist known only as "AS" into a compelling world of mystery and exploration. \n*******************************************************************************************************************\n“An incredibly compelling experience with clever puzzles, gorgeous visuals, and a spooky atmosphere; absolutely brimming with new ideas.” – The Verge \n“An intricately woven work of fiction perfectly suited to its format, this is the sort of game that it's worth sitting in the dark for.” - Pocketgamer \n“A gorgeous-looking game offering larger locations with multiple interactive areas and puzzles. A perfect game for a cold winter's night.” – Eurogamer \n“Leaves you thinking about how to solve its puzzles even when not playing; a sign of a classy game, which this most definitely is.” – 148Apps \n“A superb sequel with stunning visuals, the level of complexity on display here is quite astounding. The Room Two should be on top of your gaming list.” - GSM Arena \n\n*******************************************************************************************************************\nPICK-UP-AND-PLAY DESIGN \nEasy to start, hard to put down, an entrancing mix of intriguing puzzles with a simple user interface \nINNOVATIVE TOUCH CONTROLS \nA tactile experience so natural you can almost feel the surface of each object \nREALISTIC 3D LOCATIONS \nImmerse yourself in a variety of stunning environments which will challenge your puzzle solving prowess. \nDETAILED 3D OBJECTS \nPore over the intricate details of dozens of artifacts in search of their hidden secrets. \nUNNERVING AUDIO \nA haunting soundtrack and dynamic sound effects create a soundscape that reacts to your play. \nCLOUD SAVING NOW SUPPORTED \nShare your progress between multiple devices, and unlock the all-new achievements. \nMULTI LANGUAGE SUPPORT \nAvailable in English, French, Italian, German, Spanish &amp; Brazilian Portuguese. \n*******************************************************************************************************************\nFireproof Games is a small independent studio based in Guildford in the United Kingdom.\nFind out more at fireproofgames.com \nFollow us @Fireproof_Games</t>
  </si>
  <si>
    <t>[{"name":"Puzzle","id":"GAME_PUZZLE"},{"name":"Escape","id":null},{"name":"Casual","id":"GAME_CASUAL"},{"name":"Realistic","id":null}]</t>
  </si>
  <si>
    <t>{
  "sharedData": [
    {
      "data": "Device or other IDs",
      "optional": false,
      "purpose": "Analytics",
      "type": "Device or other IDs"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"http://www.fireproofgames.com/privacy-policy"
}</t>
  </si>
  <si>
    <t>com.hangoverstudios.faceswap.ai.art.avatar.generator</t>
  </si>
  <si>
    <t>https://play.google.com/store/apps/details?id=com.hangoverstudios.faceswap.ai.art.avatar.generator&amp;hl=en&amp;gl=us</t>
  </si>
  <si>
    <t>Face Swap Magic: AI Avatars</t>
  </si>
  <si>
    <t>Welcome to Face Swap Magic: AI Avatars, where the magic of artificial intelligence meets creativity. Our app offers a unique platform to transform your photos into a variety of avatars, matching your every mood and style.\n**Key Features: **\n1. **Professional Avatars**: Need a formal look for your professional profiles? Swap your face onto a range of professional avatars with just a tap.\n2. **Gender-Based Styles**: Explore our diverse collection of men's and women's avatars, perfect for personalizing your social media presence.\n3. **Headshots Made Easy**: Create impressive headshots without the hassle of a photo shoot. Ideal for LinkedIn, company websites, and more.\n4. **Traditional Touch**: Delve into cultural themes with our traditional avatars, showcasing a blend of classic and contemporary styles.\n5. **Cartoon and Comic Fun**: Unleash your fun side with cartoon and comic avatars. Great for creating personalized emojis or profile pictures.\n6. **Portraits Reimagined**: Turn your photos into stunning portraits. Ideal for gifts, art projects, or a unique twist on your social media profiles.\n7. **For the Younger Ones**: Special avatars for boys and girls, making it fun for the younger audience to see themselves in different roles and styles.\nOur app uses cutting-edge AI technology to ensure seamless and realistic face swaps. With an intuitive interface, Face Swap Magic: AI Avatars is user-friendly and suitable for all ages. Whether you're looking to professionalize your online presence or just have some fun, our app offers endless possibilities.\nDownload Face Swap Magic: AI Avatars today and start exploring a world where your face meets fantasy!</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</si>
  <si>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"control vibration",
    "type": "Other"
  },
  {
    "permission": "prevent device from sleeping",
    "type": "Other"
  }
]</t>
  </si>
  <si>
    <t>{
  "sharedData": [
    {
      "data": "Photos",
      "optional": false,
      "purpose": "App functionality",
      "type": "Photos and videos"
    },
    {
      "data": "Device or other IDs",
      "optional": false,
      "purpose": "App functionality",
      "type": "Device or other IDs"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"https://www.hangoverstudios.com/games/privacy.html"
}</t>
  </si>
  <si>
    <t>https://www.hangoverstudios.com/games/privacy.html</t>
  </si>
  <si>
    <t>com.metacortext.tattoo.ai</t>
  </si>
  <si>
    <t>https://play.google.com/store/apps/details?id=com.metacortext.tattoo.ai&amp;hl=en&amp;gl=us</t>
  </si>
  <si>
    <t>Ink AI – Tattoo design maker</t>
  </si>
  <si>
    <t>Ink AI: Your Personal Tattoo Designs app and Virtual Try-On\nAI Tattoo maker\nCreate personalized ai tattoo design easily with just a few taps, and then see how they look on your body with our virtual try-on feature. Get ready for a new and exciting way to explore and visualize tattoos with Ink AI.\nCreate Your Unique Tattoo Stencil\nStart by choosing your favorite tattoo style, whether it's realistic, minimalistic, surrealistic, or something completely unique. Then, just type out what you're imagining for your tattoo design. Our AI tattoo generator will use your description and style selection to create tattoo stencil just for you.\nVirtual Tattoo Try-On\nFor the try-on feature, upload a high-quality, clear photo of the area you want to tattoo. Make sure the view is unobstructed. Next, select a tattoo design you've created. Our AI tattoo generator will accurately apply the ai tattoo to your photo, showing you how it will look on your skin.\nWhat Makes Ink AI - Tattoo design maker Special\nPersonalized Tattoo Designs: Break free from standard tatuajes and create ones that are uniquely yours.\nTry Before You Ink: Test out different placements and sizes on your body, all without any lasting commitment.\nDiscover Styles: Explore a variety of ai tattoo styles to find the perfect match for your personality.\nOrganize and Compare: Easily save your favorite tattoo designs and compare them to make the best choice.\nFeedback Sharing: Share your tattoo designs with friends or your tattoo artist to get their opinions\nWhether it's your first tattoo or you're an experienced tattoo lover, this AI tattoo generator is perfect for you.\nBegin Your Ink Adventure with Ink AI tattoo design maker:\nDownload Ink AI now and bring your tattoo dreams to life with ease and creativity. Design, see, and start your tattoo maker journey with confidence.\nTerms and Conditions: https://ink-ai.app/terms\nPrivacy Policy: https://ink-ai.app/privacy</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</si>
  <si>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"read Google service configuration",
    "type": "Other"
  }
]</t>
  </si>
  <si>
    <t>{
  "sharedData": [
    {
      "data": "Device or other IDs",
      "optional": false,
      "purpose": "Analytics, Advertising or marketing",
      "type": "Device or other IDs"
    },
    {
      "data": "App interactions",
      "optional": false,
      "purpose": "Analytics",
      "type": "App activity"
    }
  ],
  "collectedData": [
    {
      "data": "Device or other IDs",
      "optional": false,
      "purpose": "Analytics, Advertising or marketing",
      "type": "Device or other IDs"
    },
    {
      "data": "Crash logs",
      "optional": false,
      "purpose": "Analytics",
      "type": "App info and performance"
    },
    {
      "data": "User IDs",
      "optional": false,
      "purpose": "Analytics",
      "type": "Personal info"
    },
    {
      "data": "App interactions",
      "optional": false,
      "purpose": "Analytics",
      "type": "App activity"
    }
  ],
  "securityPractices": [
    {
      "practice": "Data isn’t encrypted",
      "description": "Your data isn’t transferred over a secure connection"
    },
    {
      "practice": "You can request that data be deleted",
      "description": "The developer provides a way for you to request that your data be deleted"
    }
  ],
  "privacyPolicyUrl": "https://ink-ai.app/privacy"
}</t>
  </si>
  <si>
    <t>https://ink-ai.app/privacy</t>
  </si>
  <si>
    <t>com.photoeditor.objectremover.bgeraser.aiphoto.enhancer</t>
  </si>
  <si>
    <t>https://play.google.com/store/apps/details?id=com.photoeditor.objectremover.bgeraser.aiphoto.enhancer&amp;hl=en&amp;gl=us</t>
  </si>
  <si>
    <t>AI Photo Editor: BG Remover</t>
  </si>
  <si>
    <t>📸✨ AI Photo Editor: BG Remover - Powerful Photo editor app!\nDo you want to turn your personal photos into digital artworks or need to edit images to remove unwanted objects? This is the picture editor app you need. With the ai photo editor app, you have access to a range of powerful photo editing tools to make your photo perfect as you want.\nWhether you're an aspiring photographer, or just someone who loves capturing life's moments, this ai photo generator app equips you with the tools to enhance, edit, and transform your photos with ease.\n🌈 Background Removal: \n- Effortlessly remove the background from your photos, allowing you to place your subjects in new environments or create eye-catching graphics.\n- Background eraser\n🌈 Object Removal: \n- The magic eraser app allows you to select and remove any unwanted objects or elements in your photos. This photo remover app helps you create perfect images without worrying about unnecessary details. \n🌈 Photo Enhancer:\n- Create sharper and crisper images using the image sharpening tool\n- Easily sharpen images, magnify them, and restore old photos quickly and easily, saving you time.\n- Improve photo quality, fix blurry photo and photo restoration\n🌈 AI Art Generator: \n- This ai image generator app employs artificial intelligence to create unique digital art effects and filters. You can transform your images into digital artwork with just a single tap. \n- Simply choose the artistic style you want, and our AI will generate images in that style from your original photo. \n🌈 Photo Editing Tool: \n- Easily crop out unwanted parts of the image or adjust the aspect ratio as desired. \n- Adjust brightness, contrast, saturation, and more\n- Apply filters to achieve the perfect look.\n🌈 Create ID Photo:\n- Design professional-quality ID photos with ease. \n💾 Save &amp; Share: \nSave edited images with high quality and easily share them on social media\nQuickly and accurately select objects or regions for removal or editing with the ai photo generator app's smart selection tools. The ai pictures app ensures high-quality output, allowing you to share your edited photos without compromising on resolution.\nThis is a powerful and efficient photo editing tool. The image enhancer app is your one-stop solution for all your photo editing needs.\nWhether you want to turn your photos into digital artwork or need to remove unwanted objects, this picture editing app has it all. Use the ai photo editing today and transform your personal photos into digital works of art. 📸\nOur anime ai art generator app is continuously being improved and updated. Therefore, user feedback is invaluable to us. Let us know below if you have any questions about the enhance photo ai app.</t>
  </si>
  <si>
    <t>{
  "sharedData": [
    {
      "data": "Device or other IDs",
      "optional": false,
      "purpose": "Analytics, Advertising or marketing",
      "type": "Device or other IDs"
    }
  ],
  "collectedData": [],
  "securityPractices": [
    {
      "practice": "Data isn’t encrypted",
      "description": "Your data isn’t transferred over a secure connection"
    },
    {
      "practice": "Data can’t be deleted",
      "description": "The developer doesn’t provide a way for you to request that your data be deleted"
    }
  ],
  "privacyPolicyUrl": "http://vtn.global/policy/"
}</t>
  </si>
  <si>
    <t>http://vtn.global/policy/</t>
  </si>
  <si>
    <t>com.sec.penup</t>
  </si>
  <si>
    <t>https://play.google.com/store/apps/details?id=com.sec.penup&amp;hl=en&amp;gl=us</t>
  </si>
  <si>
    <t>PENUP – Drawing-sharing SNS</t>
  </si>
  <si>
    <t>Enjoy a variety of pen-drawn content on PENUP. Share drawings of your thoughts and everyday life with friends all over the world.\n• A variety of drawing features\nDrawing made easy and fun for everyone. Enjoy coloring in a variety of coloring book pages. Choose from a range of great templates. Improve your drawing skills with Live Drawing (video drawing follow-along) and Photo Drawing (drawing with a photo aid). Test your skills through various drawing challenges.\n• Enjoy drawing with friends\nShare your drawings or appreciate other users’ creations on Trending Works. Comment on other users’ drawings and communicate on your creations.\n\n-------------------------------------------------Regarding the App Access Privilege--------------------------------------\nThe following permissions are required for the app service. For optional permissions, the default functionality of the service is turned on, but not allowed.\n[Optional Access Privilege]\n- Storage : To upload a drawing to PENUP or download a drawing from PENUP (Android 9 or lower)\n- Notifications : To notify about activities related to your drawing, followers, and people you're following (Android 13 or above)\nIf your system software version is lower than Android 6.0, please update the software to configure App permissions.\nPreviously allowed permissions can be reset on Apps menu in device settings after software update.</t>
  </si>
  <si>
    <t>[
  {
    "permission": "find accounts on the device",
    "type": "Identity"
  },
  {
    "permission": "find accounts on the device",
    "type": "Contacts"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"pair with Bluetooth devices",
    "type": "Other"
  },
  {
    "permission": "full network access",
    "type": "Other"
  },
  {
    "permission": "control vibration",
    "type": "Other"
  },
  {
    "permission": "prevent device from sleeping",
    "type": "Other"
  },
  {
    "permission": "modify system settings",
    "type": "Other"
  }
]</t>
  </si>
  <si>
    <t>{
  "sharedData": [
    {
      "data": "Crash logs",
      "optional": false,
      "purpose": "Analytics",
      "type": "App info and performance"
    },
    {
      "data": "App interactions",
      "optional": false,
      "purpose": "Analytics",
      "type": "App activity"
    }
  ],
  "collectedData": [
    {
      "data": "Crash logs",
      "optional": false,
      "purpose": "Analytics",
      "type": "App info and performance"
    },
    {
      "data": "App interactions",
      "optional": false,
      "purpose": "Analytics, Personalization",
      "type": "App activity"
    },
    {
      "data": "Other user-generated content",
      "optional": true,
      "purpose": "App functionality, Analytics",
      "type": "App activity"
    },
    {
      "data": "Other actions",
      "optional": true,
      "purpose": "App functionality, Analytics, Personalization",
      "type": "App activity"
    },
    {
      "data": "Approximate location",
      "optional": true,
      "purpose": "Analytics",
      "type": "Location"
    },
    {
      "data": "Email address",
      "optional": true,
      "purpose": "App functionality, Account management",
      "type": "Personal info"
    },
    {
      "data": "User IDs",
      "optional": true,
      "purpose": "App functionality, Fraud prevention, security, and compliance, Personalization, Account management",
      "type": "Personal info"
    }
  ],
  "securityPractices": [
    {
      "practice": "Data isn’t encrypted",
      "description": "Your data isn’t transferred over a secure connection"
    },
    {
      "practice": "You can request that data be deleted",
      "description": "The developer provides a way for you to request that your data be deleted"
    }
  ],
  "privacyPolicyUrl": "https://penup.com/privacy/latest"
}</t>
  </si>
  <si>
    <t>https://penup.com/privacy/latest</t>
  </si>
  <si>
    <t>com.lutech.ardrawing</t>
  </si>
  <si>
    <t>https://play.google.com/store/apps/details?id=com.lutech.ardrawing&amp;hl=en&amp;gl=us</t>
  </si>
  <si>
    <t>AR Drawing: Paint &amp; Sketch Art</t>
  </si>
  <si>
    <t>AR Drawing: Paint &amp; Sketch Art combines the power of augmented reality (AR) with artistic expression. This cutting-edge app revolutionizes the way you create and interact with digital art, providing a unique and immersive drawing experience. \nWhether you are a professional artist, an aspiring illustrator, or simply someone who loves to doodle, AR draw offers a vast array of tools and features to bring your imagination to life.\n\nHow to use AR Drawing: Paint &amp; Sketch app ?\n1. Tap the icon to launch AR Drawing: Paint &amp; Sketch.\n2.  AR draw any image on your phone screen with the help of a camera.\n3. Convert your picture into a border AR drawing sketch paint.\n4. Trace drawing image and sketch on white paper.\n5. Adjust the AR draw version and create an amazing masterpiece!\nKey Features Of AR Drawing Sketch Paint\nTrace Drawing from Gallery Photos and Drawing with Camera: AR draw sketch paint allows you to incorporate existing images from your device's gallery and trace draw on them or use the camera to create augmented reality drawings.\nAR Drawing with Art Projector: illuminate your drawing surface, ensuring optimal visibility even in low-light environments. No more struggling to see your lines or details clearly.\n3D Modeling and Sculpting: Take your creativity to the next level by sculpting and modeling in 3D. AR drawing sketch paint enables you to shape virtual objects, add textures, and manipulate them in real-time. Whether you want to design characters, create architectural models, or explore abstract forms, the app empowers you to bring your ideas to life.\nSketch Paint On Paper: AR draw allows you to convert sketches on your phone into sketches on your paper media system. Simply align your device's camera with your paper sketch, trace it on the screen, and watch as your sketch comes to life digitally.\n100+ Unique template trace drawing: extensive collection includes templates in various styles, subjects, and themes, ensuring there's something for everyone. \nVarious Sketch themes: AR drawing sketch paint offers a range of sketch themes to ignite your creativity. With themes like AR Drawing Anime, AR Drawing Food, AR Drawing Cars, AR Drawing Cutes, AR Drawing Flowers,. you can explore various artistic styles and subjects.\nDiverse AI Drawing Tools: The AR Drawing: Paint &amp; Sketch Art offers a wide range of drawing tools, including brushes, pens, pencils, and markers. Each tool can be customized with various colors, sizes, and opacities to suit your artistic vision.\n\nAR Drawing: Paint &amp; Sketch Art opens up a world of possibilities for artists of all levels. From sketching and painting to AI drawing, this app allows you to unleash your creativity in ways never before possible. Create stunning artwork, design captivating illustrations, or experiment with abstract concepts, all with the help of AR technology.\nReady to unleash your creativity in augmented reality? Download AR Drawing: Paint &amp; Sketch Art now and experience the next level of artistic expression! Unleash your imagination, AR draw on gallery photos, create stunning AI drawing with the camera, and share your masterpieces with the world. \nContact us: teammarketing@lutech.ltd.</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</si>
  <si>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"control flashlight",
    "type": "Other"
  },
  {
    "permission": "full network access",
    "type": "Other"
  },
  {
    "permission": "prevent device from sleeping",
    "type": "Other"
  }
]</t>
  </si>
  <si>
    <t>{
  "sharedData": [],
  "collectedData": [
    {
      "data": "Device or other IDs",
      "optional": true,
      "purpose": "App functionality, Analytics",
      "type": "Device or other IDs"
    }
  ],
  "securityPractices": [
    {
      "practice": "Data isn’t encrypted",
      "description": "Your data isn’t transferred over a secure connection"
    },
    {
      "practice": "Data can’t be deleted",
      "description": "The developer doesn’t provide a way for you to request that your data be deleted"
    }
  ],
  "privacyPolicyUrl": "https://lutech.vn/privacy"
}</t>
  </si>
  <si>
    <t>https://lutech.vn/privacy</t>
  </si>
  <si>
    <t>com.colorbynumber.unicorn.pixel.art.pokepix3.draw.paintbynumber</t>
  </si>
  <si>
    <t>https://play.google.com/store/apps/details?id=com.colorbynumber.unicorn.pixel.art.pokepix3.draw.paintbynumber&amp;hl=en&amp;gl=us</t>
  </si>
  <si>
    <t>Pokepix Color By Number</t>
  </si>
  <si>
    <t>Pokepix - Color By Number, a free coloring book, with tons of free coloring pages including mandala coloring, anime coloring book, adults coloring book, coloring pages color by number, pokezzz coloring book , art book paint by number free, and so many more, is a powerful tool for you to go if you’d like to find the inner calm, feel relaxed and develop a devil-may-care attitude about life. Paint and color by number now to experience peace and balance.\n⭐ Pokepix - Color By Number is awesome color by number and coloring book for kids, teens and adults!\n⭐ Pokepix - Color By Number &amp; Art Pixel Coloring includes 10000+ cute category coloring pages for color: beautiful anime coloring pages, cartoon coloring book for adults, cute anime coloring book, unicorn coloring book,for color by number and paint by number!\n⭐ Pokepix - Color By Number &amp; Art Pixel is very easy to use and absolutely FREE!\n⭐ Pokepix - Color By Number &amp; Art Pixel is perfect coloring game for kids, teens and adults and all, who love coloring games, color by number games!\n⭐ Pokepix - Color By Number &amp; Art Pixel is best way to relax, enjoy and develop creativity!\nHighlight Features:\n⭐️Easy to color - paint by number for free now. No drawing skills, pen, pencil and paper are needed. Just choose and tap a color to start coloring by number now.\n⭐️Color Art - Choose from a variety of coloring pages in different categories: nature, florals, anime color by number, mandalas coloring pages, people coloring book, girls, animals and many others. Start your coloring books and coloring pages journey with various stunning pics at Pokepix - Color By Number.\n⭐️ color by number Tons of picture textures: oil, sky, glitter, diamond and more textures have been fully prepared. Select one texture that meets your taste and color by number now. Coloring books or Coloring pages with happy numbers and color will never fail you.\n⭐️ color by number - coloring book free &amp; color number Receive daily new pictures: New and fresh coloring books and coloring pages will be updated every day! Get your own coloring books and enjoy coloring by number free!\n⭐️ Beautiful, cool and cute unicorn, anime, cartoon, superhero, animal coloring pages in Pokepix - Color By Number &amp; Art Pixel!\n⭐️ Cute animal coloring book &amp; color by number in Pokepix - Color By Number &amp; Art Pixel!\n⭐️ pokezzz unicorn paint by number in Pokepix - Color By Number &amp; Art Pixel!\n⭐️ Cute anime color by number for adults in Pokepix - Color By Number &amp; Art Pixel!\n⭐️ 10000+ coloring pages for adults coloring book Pokepix - Color By Number &amp; Art Pixel!\nEngage in coloring at Pokepix - Color By Number to create what your thoughts and emotions crave for and what you want to be. Find out your inner peace while killing time with the trending coloring pages and coloring books free. You can also share your masterpieces with your family and friends via social media! Download now!</t>
  </si>
  <si>
    <t>[
  {
    "permission": "approximate location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"pair with Bluetooth devices",
    "type": "Other"
  },
  {
    "permission": "access Bluetooth settings",
    "type": "Other"
  },
  {
    "permission": "full network access",
    "type": "Other"
  },
  {
    "permission": "run at startup",
    "type": "Other"
  },
  {
    "permission": "prevent device from sleeping",
    "type": "Other"
  }
]</t>
  </si>
  <si>
    <t>{
  "sharedData": [],
  "collectedData": [],
  "securityPractices": [
    {
      "practice": "Data is encrypted in transit",
      "description": "Your data is transferred over a secure connection"
    }
  ],
  "privacyPolicyUrl": "http://tuhocandroid.com/#privacy"
}</t>
  </si>
  <si>
    <t>http://tuhocandroid.com/#privacy</t>
  </si>
  <si>
    <t>com.drawing.sketch.trace.sketch.coloring</t>
  </si>
  <si>
    <t>https://play.google.com/store/apps/details?id=com.drawing.sketch.trace.sketch.coloring&amp;hl=en&amp;gl=us</t>
  </si>
  <si>
    <t>AR Draw Sketch: Sketch &amp; Trace</t>
  </si>
  <si>
    <t>**AR Draw Sketch: Sketch &amp; Paint - Unleash Your Creative Journey**\n🎨 **Introduction:**\nAR Draw Sketch: Sketch &amp; Paint stands out as the ultimate app for aspiring artists and enthusiasts, providing a simple yet powerful platform to explore the realms of drawing, coloring, and sketching. This app seamlessly integrates augmented reality (AR) technology, taking your artistic expressions to new heights.\n🖌️ **Learn Drawing Effortlessly:**\nEmbark on a journey of learning drawing with the AR Draw Sketch tool, designed for simplicity and effectiveness. Whether you're a beginner or a seasoned artist, this app serves as a perfect companion to enhance your drawing skills.\n🎨 **Blend Artistic Expression with Reality:**\nAR Draw Sketch: Sketch &amp; Paint is a fusion of painting and sketching with the real world. Users can tap into their creative talents, breathing life into their imaginations through the dynamic features offered by this app.\n🎨 **Predominant Features:**\n- **Draw with Camera:** Use your phone's camera to draw, adding a dynamic and interactive element to your creations.\n- **Diverse Themes:** Explore a plethora of themes such as animals, anime, chibi, flowers, nature, and more, catering to various artistic preferences.\n- **Built-in Flashlight:** Illuminate your creative space, making drawing easier even in low-light conditions.\n- **Gallery Uploads:** Showcase your masterpieces by uploading them to the gallery, creating a virtual portfolio of your artistic journey.\n- **Video Clips:** Document the sketching and painting processes, allowing you to share your creative process with others.\n- **Sketch Modification:** Easily modify drawing strokes to suit your preferences, making the drawing and painting experience smoother.\n- **Photo Integration:** Capture moments from the real world and seamlessly integrate them into your sketchbook or choose from the gallery for added versatility.\n🖌️ **Advanced AR Technology:**\nThe app leverages cutting-edge AR technology to enhance your artistic endeavors:\n- **Real-world Integration:** Use your device's camera to bring elements from the real world into your sketches, adding a touch of reality to your creations.\n- **Adjustable Parameters:** Tailor the size, thickness, and lightness of strokes to your liking, ensuring a personalized and seamless painting experience.\n🎨 **Conclusion:**\nAR Draw Sketch: Sketch &amp; Paint transcends traditional drawing apps, offering a comprehensive and immersive experience for artists of all levels. Whether you aspire to learn drawing, experiment with different themes, or integrate real-world elements into your sketches, this app is your go-to companion. Unleash your creativity and turn your sketches into captivating works of art with AR Draw Sketch: Sketch &amp; Paint.</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</si>
  <si>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network connections",
    "type": "Other"
  },
  {
    "permission": "control flashlight",
    "type": "Other"
  },
  {
    "permission": "full network access",
    "type": "Other"
  },
  {
    "permission": "prevent device from sleeping",
    "type": "Other"
  }
]</t>
  </si>
  <si>
    <t>{
  "sharedData": [
    {
      "data": "Precise location",
      "optional": false,
      "purpose": "App functionality",
      "type": "Location"
    }
  ],
  "collectedData": [
    {
      "data": "Precise location",
      "optional": true,
      "purpose": "App functionality",
      "type": "Location"
    },
    {
      "data": "Crash logs",
      "optional": true,
      "purpose": "Analytics",
      "type": "App info and performance"
    },
    {
      "data": "Diagnostics",
      "optional": true,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"https://sites.google.com/view/adrawing/home"
}</t>
  </si>
  <si>
    <t>https://sites.google.com/view/adrawing/home</t>
  </si>
  <si>
    <t>com.omeraws.resmnod</t>
  </si>
  <si>
    <t>https://play.google.com/store/apps/details?id=com.omeraws.resmnod&amp;hl=en&amp;gl=us</t>
  </si>
  <si>
    <t>واتس عمر 2024</t>
  </si>
  <si>
    <t>Through the original dating chat application, which is considered one of the best applications ever, you can get to know more friends and start a wonderful interactive group chat.\nThe original dating of boys and girls is one of the best applications that has gained wide popularity recently among applications that work in the same field, through which you can conduct many correspondences in public chat. You can also start sending friend requests to one of the users and communicate with him in private.\nYou will find in this method many different chat rooms. You just have to enter any room you want, including rooms from famous Arab countries, including Gulf chat and Yemen chat. You can also try Saudi chat. You can also enter and learn a lot through Egypt chat, Morocco chat, and many Arab rooms. Miscellaneous.\nOur application does not have any connection to any brother’s application and does not contain any content protected by copyright. Rather, it is our own application, the developers, and we do not allow anyone to obtain it without any prior permission.\nUGC User Acceptance Requirement:\nIn the chat application, we take full care to take into account the user’s privacy policy regarding the user’s acceptance of UGC, which made us develop a strict blocking feature.\nIn the event that the subscriber does not comply with the implementation of the agreement (use policy)\nThe administration will use procedures in this regard, including the following:\n1- Block abusive users who violate the terms of use.\n2- We review the content before publishing, so the objectionable content ((texts + media)) will be removed very quickly.\n3- We also have a system available to report any objectionable content.</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</si>
  <si>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network connections",
    "type": "Other"
  },
  {
    "permission": "full network access",
    "type": "Other"
  },
  {
    "permission": "run at startup",
    "type": "Other"
  },
  {
    "permission": "prevent device from sleeping",
    "type": "Other"
  }
]</t>
  </si>
  <si>
    <t>{
  "sharedData":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"https://sites.google.com/view/com-omeraws-resmnod/"
}</t>
  </si>
  <si>
    <t>https://sites.google.com/view/com-omeraws-resmnod/</t>
  </si>
  <si>
    <t>co.lucky.hookup</t>
  </si>
  <si>
    <t>https://play.google.com/store/apps/details?id=co.lucky.hookup&amp;hl=en&amp;gl=us</t>
  </si>
  <si>
    <t>Casual Hookup Dating - Kasual</t>
  </si>
  <si>
    <t>Take a casual approach with the best anonymous dating app for NSA hookups. You can match, meet, and date local people.  \nOur casual dating app will help you have playful chats and safe hookups in IRL. You’re welcome to become a member of our exclusive community to find a pure down and quick fling with a new hot friend. \n&lt;h2&gt;Kasual (Formerly Yumi) — The Anonymous Dating App For Casual Hookups&lt;/h2&gt;\nMeet casual encounters with no strings! We help singles and couples meet, feel lucky, and get lucky anonymously. So if you want to flirt chat, find a one night friend, get a FWB, or are seeking a date hookup, your secrets are safe with us.\nYou’ll be more safe on Kasual since every member is required to be verified. Our hookup app is for genuine people seeking local hookups, NSA meetups, friends with benefits, flings, and having a good time. \nGet our hook up app and anonymously chat with local people.\nTurn lonely nights into wild nights with fun-filled online friends with benefits and hook ups! Whether you’re a man or woman, gay, lesbian, transgender, or bisexual, this dating app can match you with the right people. It’s one of the popular online hookup apps that work! \n&lt;h2&gt;Here's How Kasual Works&lt;/h2&gt;\n🔒 Private profiles. No Facebook, phone number, or email is required. Then chat with a potential match, with no strings attached.\n✨ Turn heads with a discreet profile. We don’t require your name or your face in any photos. Get your profile ready for some discreet fun.\n🔥 Meet new people with Kasual Cards. Choose 1 of 4 default cards. Flip one over, and you’ve got a 50% chance to find and chat with local hookups for free. Swiping left and right? That’s OK… But Kasual is different. It favors the lucky.\n💬 Message your flips for free! Chat with strangers and people you find under flipped cards with our hookup app. Kasual is different (and so much better!) than regular dating apps because you’ll get one-on-one attention from the singles near you. \n👩‍❤️‍👨 It’s a match! Happens when you both like each other and it’s free to chat with your mutual matches.\n🔞 Kasual is for any adults who are over 18 years old and ready for a casual encounter, NSA dating, a hookup, and no strings relationships.\n🚫 It’s easy to report or block members you don’t like. \nKasual is free to join. Download it today and get ready to chat, meet and date! Your next casual encounter starts with a random flip of a card.\nNo scammers or spammers allowed — you will be banned. No prostitutes or escorts.\nSupport: hello@kasualapp.com\nTerms of Use: https://www.kasualapp.com/terms\nPrivacy Policy: https://www.kasualapp.com/privacy</t>
  </si>
  <si>
    <t>[
  {
    "permission": "retrieve running apps",
    "type": "Device &amp; app history"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"control vibration",
    "type": "Other"
  },
  {
    "permission": "prevent device from sleeping",
    "type": "Other"
  },
  {
    "permission": "read Google service configuration",
    "type": "Other"
  }
]</t>
  </si>
  <si>
    <t>{
  "sharedData": [
    {
      "data": "Email address",
      "optional": false,
      "purpose": "Account management",
      "type": "Personal info"
    }
  ],
  "collectedData": [
    {
      "data": "Crash logs",
      "optional": false,
      "purpose": "Analytics",
      "type": "App info and performance"
    },
    {
      "data": "Photos",
      "optional": false,
      "purpose": "App functionality",
      "type": "Photos and videos"
    },
    {
      "data": "Videos",
      "optional": true,
      "purpose": "App functionality",
      "type": "Photos and videos"
    },
    {
      "data": "Approximate location",
      "optional": false,
      "purpose": "App functionality, Fraud prevention, security, and compliance, Personalization",
      "type": "Location"
    },
    {
      "data": "Precise location",
      "optional": true,
      "purpose": "App functionality, Fraud prevention, security, and compliance, Personalization",
      "type": "Location"
    },
    {
      "data": "Other in-app messages",
      "optional": false,
      "purpose": "Fraud prevention, security, and compliance",
      "type": "Messages"
    },
    {
      "data": "Device or other IDs",
      "optional": false,
      "purpose": "Fraud prevention, security, and compliance, Account management",
      "type": "Device or other IDs"
    },
    {
      "data": "App interactions",
      "optional": false,
      "purpose": "Analytics",
      "type": "App activity"
    },
    {
      "data": "Other user-generated content",
      "optional": true,
      "purpose": "App functionality",
      "type": "App activity"
    },
    {
      "data": "Other actions",
      "optional": false,
      "purpose": "Analytics",
      "type": "App activity"
    },
    {
      "data": "Health info",
      "optional": true,
      "purpose": "App functionality, Personalization",
      "type": "Health and fitness"
    },
    {
      "data": "Voice or sound recordings",
      "optional": true,
      "purpose": "App functionality",
      "type": "Audio"
    },
    {
      "data": "Email address",
      "optional": true,
      "purpose": "Account management",
      "type": "Personal info"
    },
    {
      "data": "User IDs",
      "optional": false,
      "purpose": "Fraud prevention, security, and compliance, Account management",
      "type": "Personal info"
    },
    {
      "data": "Race and ethnicity",
      "optional": true,
      "purpose": "App functionality",
      "type": "Personal info"
    },
    {
      "data": "Sexual orientation",
      "optional": false,
      "purpose": "App functionality, Personalization",
      "type": "Personal info"
    },
    {
      "data": "Other info",
      "optional": true,
      "purpose": "App functionality",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"https://www.kasualapp.com/privacy/"
}</t>
  </si>
  <si>
    <t>https://www.kasualapp.com/privacy/</t>
  </si>
  <si>
    <t>com.bi.bicupid</t>
  </si>
  <si>
    <t>https://play.google.com/store/apps/details?id=com.bi.bicupid&amp;hl=en&amp;gl=us</t>
  </si>
  <si>
    <t>BiCupid: LGBTQ+ Dating for All</t>
  </si>
  <si>
    <t>BiCupid is the #1 bisexual dating app. We've designed our app for bisexual and bicurious individuals and couples. The straight, gay, lesbian, transgender, and LGBT community are also welcome. If you are looking for local bisexual singles or couples to help spice things up, BiCupid is the perfect place for you. Our discreet community is a great place to try new things or continue your exciting lifestyle. Here you can find other open-minded and passionate singles and couples who are looking to match, chat, meet and more. We offer many features to help individuals and couples looking for lovers, intimate relationships and new friends. \nWith the BiCupid App you can:\n- Discover people with the same interest near you\n- Connect with Verified members\n- Chat with other open-minded people online\n- Share your alternative lifestyle any time\nAnd More!\n\nIt is free to download the BiCupid app and connect with local people for any friendship or romance. Dating with kinky singles, couples in New York, Los Angeles, Chicago, Dallas, Houston, San Francisco, Toronto, Atlanta, Denver, Sydney, London, Phoenix, San Diego, Boca Raton, Melbourne, Vancouver, Seattle, Minneapolis, Brisbane, Washington, Charlotte, Perth, Newton, Edmonton, San Antonio, Austin, Calgary, Philadelphia, Nashville and Las Vegas, etc..\nUnlike other apps, people here start out with something in common, love for bisexual passion, romance dating. That common interest will help make dating easier and more effective.</t>
  </si>
  <si>
    <t>[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"access Bluetooth settings",
    "type": "Other"
  },
  {
    "permission": "full network access",
    "type": "Other"
  },
  {
    "permission": "change your audio settings",
    "type": "Other"
  },
  {
    "permission": "run at startup",
    "type": "Other"
  },
  {
    "permission": "reorder running apps",
    "type": "Other"
  },
  {
    "permission": "draw over other apps",
    "type": "Other"
  },
  {
    "permission": "control vibration",
    "type": "Other"
  },
  {
    "permission": "prevent device from sleeping",
    "type": "Other"
  }
]</t>
  </si>
  <si>
    <t>{
  "sharedData": [],
  "collectedData": [
    {
      "data": "Photos",
      "optional": false,
      "purpose": "App functionality",
      "type": "Photos and videos"
    },
    {
      "data": "Videos",
      "optional": true,
      "purpose": "App functionality",
      "type": "Photos and videos"
    },
    {
      "data": "Name",
      "optional": false,
      "purpose": "App functionality",
      "type": "Personal info"
    },
    {
      "data": "Email address",
      "optional": false,
      "purpose": "App functionality",
      "type": "Personal info"
    },
    {
      "data": "Address",
      "optional": false,
      "purpose": "App functionality",
      "type": "Personal info"
    },
    {
      "data": "Phone number",
      "optional": true,
      "purpose": "App functionality",
      "type": "Personal info"
    },
    {
      "data": "Race and ethnicity",
      "optional": true,
      "purpose": "App functionality",
      "type": "Personal info"
    },
    {
      "data": "Political or religious beliefs",
      "optional": true,
      "purpose": "App functionality",
      "type": "Personal info"
    },
    {
      "data": "Sexual orientation",
      "optional": false,
      "purpose": "App functionality",
      "type": "Personal info"
    },
    {
      "data": "Device or other IDs",
      "optional": false,
      "purpose": "Analytics, Fraud prevention, security, and compliance",
      "type": "Device or other IDs"
    },
    {
      "data": "Crash logs",
      "optional": false,
      "purpose": "Analytics",
      "type": "App info and performance"
    },
    {
      "data": "Approximate location",
      "optional": true,
      "purpose": "App functionality",
      "type": "Location"
    },
    {
      "data": "Precise location",
      "optional": true,
      "purpose": "App functionality",
      "type": "Location"
    },
    {
      "data": "App interactions",
      "optional": false,
      "purpose": "Analytics",
      "type": "App activity"
    },
    {
      "data": "Installed apps",
      "optional": false,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"https://www.bicupid.com/privacy_policy_"
}</t>
  </si>
  <si>
    <t>https://www.bicupid.com/privacy_policy_</t>
  </si>
  <si>
    <t>co.dilmil.android</t>
  </si>
  <si>
    <t>https://play.google.com/store/apps/details?id=co.dilmil.android&amp;hl=en&amp;gl=us</t>
  </si>
  <si>
    <t>Dil Mil: South Asian Dating</t>
  </si>
  <si>
    <t>“The 1st Dating App that lets you skip swiping and start chatting,” Community Chat just got better!\nWe know you love community chat and now we want to slow things down a bit. Follow the conversation and join in, community chat just got more intimate. Reactions have been improved. Flirt, laugh, cringe at every message that comes in.\n\n**FEATURED IN FORBES, TECHCRUNCH &amp; MORE**\n \nWith over 20 million matches made, Dil Mil is the leading South Asian dating app and completely free to use. We have thousands of successful couples (most of them are engaged or married) all over the world, and we get reports of new success stories daily!\n \nDil Mil has over TWO MILLION users in the US, CA, UK, AU, and now India! Identifying with diverse communities such as Gujarati, Punjabi, Sindhi, Bengali, Tamil, Telugu, Malayali, Maharashtrian, Kannada, and Rajasthani.\nDate easy knowing that we ensure a real, high-quality community. Photo and data privacy, hands-on support, ethnicity/community filters, Dil Details, and advanced matching algorithms have helped form millions of high quality matches. \n∙ Phone number sign-in ensures security &amp; avoidance of duplicate or fake profiles. \n∙ Profile verification also enhances safety by ensuring that our community is made up of real, authentic users.\n \nWhen using Dil Mil, swipe right on someone you like. If they like you back, you will match! You can then start chatting for free. To match with more South Asian singles faster, you have the option to use in-app upgrades and subscribe to VIP Elite, giving you access to premium features such as instant matches, boosts, and more. \n \nDil Mil has been featured in: Forbes, TechCrunch, Wall Street Journal, India Times, YourStory and more!\nSign up for free and start searching for your perfect match. \n—\nSUPPORT \nFor in-app chat support, visit your Account screen &gt; click on the top right Settings icon &gt; scroll down to Help &amp; Support. \n \nAlternatively, you can also email us at support@dilmil.co.\n \n—\n \nSUCCESS STORIES \nWe love our success stories! To submit your story and potentially be featured in our #OnceUponaDilMil campaign, please email us at success@dilmil.co.\n \nTo see some of our current success stories, visit https://dilmil.co/blog/successstories. \n—\nVIP ELITE - With VIP Elite, you can unlock access to all premium features:\n∙ Instant Matches - see who likes you first\n∙ Boosts - be the top profile on Dil Mil for 60 minutes\n∙ SuperLikes -Send a super like to show someone they're special\n∙ Unlimited Likes - like as many profiles as you want\n∙ Notes - directly message people before matching with them &amp; increase your chances of a potential match\n∙ Change Location - swipe from anywhere \n∙ Rewind - change your previous decision\n∙ Reset Dislikes - undo all previous dislikes \n \nVIP Elite is an optional subscription starting at $39.99 per month. Once you’re subscribed to VIP Elite, you can also purchase additional Super Likes and Notes via a la carte starting at $1.99. If you choose to purchase VIP Elite, payment will be charged to your Google Play Account, and your account will be charged for renewal within 24-hours prior to the end of the current period. Auto-renewal may be turned off at any time by going to your Account Settings after purchase. \nHappy Dil Miling!\n \n—\n \nLEGAL\nPrivacy Policy: https://dilmil.co/privacy-policy/\nTerms of Use: https://dilmil.co/terms-of-use/</t>
  </si>
  <si>
    <t>[
  {
    "permission": "find accounts on the device",
    "type": "Identity"
  },
  {
    "permission": "find accounts on the device",
    "type": "Contacts"
  },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"change network connectivity",
    "type": "Other"
  },
  {
    "permission": "full network access",
    "type": "Other"
  },
  {
    "permission": "change your audio settings",
    "type": "Other"
  },
  {
    "permission": "run at startup",
    "type": "Other"
  },
  {
    "permission": "control vibration",
    "type": "Other"
  },
  {
    "permission": "prevent device from sleeping",
    "type": "Other"
  },
  {
    "permission": "read Google service configuration",
    "type": "Other"
  }
]</t>
  </si>
  <si>
    <t>{
  "sharedData": [
    {
      "data": "Device or other IDs",
      "optional": false,
      "purpose": "App functionality, Fraud prevention, security, and compliance, Account management",
      "type": "Device or other IDs"
    },
    {
      "data": "User IDs",
      "optional": false,
      "purpose": "App functionality, Account management",
      "type": "Personal info"
    }
  ],
  "collectedData": [
    {
      "data": "Device or other IDs",
      "optional": false,
      "purpose": "App functionality, Account management",
      "type": "Device or other IDs"
    },
    {
      "data": "Other in-app messages",
      "optional": false,
      "purpose": "App functionality",
      "type": "Messages"
    },
    {
      "data": "App interactions",
      "optional": false,
      "purpose": "Analytics, Fraud prevention, security, and compliance",
      "type": "App activity"
    },
    {
      "data": "Name",
      "optional": false,
      "purpose": "App functionality, Account management",
      "type": "Personal info"
    },
    {
      "data": "Email address",
      "optional": false,
      "purpose": "Account management",
      "type": "Personal info"
    },
    {
      "data": "User IDs",
      "optional": false,
      "purpose": "App functionality",
      "type": "Personal info"
    },
    {
      "data": "Phone number",
      "optional": false,
      "purpose": "Fraud prevention, security, and compliance, Account management",
      "type": "Personal info"
    },
    {
      "data": "Race and ethnicity",
      "optional": false,
      "purpose": "App functionality, Personalization",
      "type": "Personal info"
    },
    {
      "data": "Political or religious beliefs",
      "optional": false,
      "purpose": "App functionality, Personalization",
      "type": "Personal info"
    },
    {
      "data": "Sexual orientation",
      "optional": false,
      "purpose": "App functionality, Personalization",
      "type": "Personal info"
    },
    {
      "data": "Photos",
      "optional": false,
      "purpose": "App functionality, Personalization",
      "type": "Photos and videos"
    },
    {
      "data": "Purchase history",
      "optional": false,
      "purpose": "App functionality, Fraud prevention, security, and compliance",
      "type": "Financial info"
    },
    {
      "data": "Approximate location",
      "optional": false,
      "purpose": "App functionality",
      "type": "Location"
    },
    {
      "data": "Precise location",
      "optional": true,
      "purpose": "App functionality, Personalization",
      "type": "Location"
    },
    {
      "data": "Voice or sound recordings",
      "optional": true,
      "purpose": "Personalization",
      "type": "Audio"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"https://dilmil.co/privacy-policy/"
}</t>
  </si>
  <si>
    <t>https://dilmil.co/privacy-policy/</t>
  </si>
  <si>
    <t>com.singleslive.app</t>
  </si>
  <si>
    <t>https://play.google.com/store/apps/details?id=com.singleslive.app&amp;hl=en&amp;gl=us</t>
  </si>
  <si>
    <t>Kendra G Singles</t>
  </si>
  <si>
    <t>Kendra G Singles is the dating app that allows you to find your person anywhere in the world.\nMeet Singles, Live on Kendra G Singles dating app and find the perfect person for YOU! Whether it’s a committed relationship, open relationship, polygamous relationship or a gay relationship. Find your perfect match on Kendra G Singles.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</si>
  <si>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t>
  </si>
  <si>
    <t>{
  "sharedData": [],
  "collectedData": [
    {
      "data": "Crash logs",
      "optional": false,
      "purpose": "App functionality, Analytics",
      "type": "App info and performance"
    },
    {
      "data": "Diagnostics",
      "optional": false,
      "purpose": "App functionality, Analytics",
      "type": "App info and performance"
    },
    {
      "data": "Photos",
      "optional": true,
      "purpose": "App functionality",
      "type": "Photos and videos"
    },
    {
      "data": "Videos",
      "optional": true,
      "purpose": "App functionality",
      "type": "Photos and videos"
    },
    {
      "data": "Device or other IDs",
      "optional": false,
      "purpose": "App functionality, Analytics",
      "type": "Device or other IDs"
    },
    {
      "data": "App interactions",
      "optional": false,
      "purpose": "App functionality, Analytics",
      "type": "App activity"
    },
    {
      "data": "Other user-generated content",
      "optional": false,
      "purpose": "App functionality, Analytics",
      "type": "App activity"
    },
    {
      "data": "Approximate location",
      "optional": false,
      "purpose": "App functionality",
      "type": "Location"
    },
    {
      "data": "Name",
      "optional": false,
      "purpose": "App functionality",
      "type": "Personal info"
    },
    {
      "data": "Email address",
      "optional": false,
      "purpose": "App functionality",
      "type": "Personal info"
    },
    {
      "data": "User IDs",
      "optional": false,
      "purpose": "App functionality",
      "type": "Personal info"
    },
    {
      "data": "Race and ethnicity",
      "optional": false,
      "purpose": "App functionality",
      "type": "Personal info"
    },
    {
      "data": "Sexual orientation",
      "optional": false,
      "purpose": "App functionality",
      "type": "Personal info"
    },
    {
      "data": "Voice or sound recordings",
      "optional": true,
      "purpose": "App functionality",
      "type": "Audio"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"https://app.termly.io/document/privacy-policy/b27832b9-52f3-437e-add7-c50d916acdd7"
}</t>
  </si>
  <si>
    <t>https://app.termly.io/document/privacy-policy/b27832b9-52f3-437e-add7-c50d916acdd7</t>
  </si>
  <si>
    <t>app.threesome.dating</t>
  </si>
  <si>
    <t>https://play.google.com/store/apps/details?id=app.threesome.dating&amp;hl=en&amp;gl=us</t>
  </si>
  <si>
    <t>3way: Threesome Hookup Dating</t>
  </si>
  <si>
    <t>3way is the most popular dating app designed to bring together bi couples and singles seeking threesome fun. Whether you're a bisexual couple looking to add some excitement to your love life or a bi curious single looking to explore, 3way is the place for you.\nOur inclusive community welcomes all humans, including straight, gay, lesbian, bisexual, queer and transgender. Flirt, chat, and date with like-minded adults who share your passion for embracing unconventional relationships. From swingers to kink enthusiasts, 3way provides a judgment-free environment where you can explore various dating possibilities without fear of discrimination or prejudice.\nUnique features:\nSearch - Filter users by couple type (couple FM, FF, MM)\nShow - Couples &amp; singles can show their lifestyle\nVerification - Users can verify their photos in the app\nAt 3way, we prioritize your safety and privacy, ensuring that your 3some dating experiences remain confidential and secure. You can explore your fantasies with confidence, knowing that you are part of a respectful and understanding community.\nWhether you're an experienced polyamorous couple or a single individual eager to venture into fetlife territories, 3way offers a welcoming space for you to make connections and create unforgettable memories. Join us now and unlock a world of thrilling possibilities in the realm of poly dating!\nOur Privacy and Terms:\nView our Privacy at https://www.3ndr.app/privacy.html\nView our Terms at https://www.3ndr.app/terms.html\nNote: We are an inclusive app for consensual and respectful connections. Any inappropriate or disrespectful behavior is strictly prohibited and will result in immediate removal from the platform. Let's create a positive and empowering space together. Happy exploring!</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</si>
  <si>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"connect and disconnect from Wi-Fi",
    "type": "Other"
  },
  {
    "permission": "expand/collapse status bar",
    "type": "Other"
  },
  {
    "permission": "full network access",
    "type": "Other"
  },
  {
    "permission": "change your audio settings",
    "type": "Other"
  },
  {
    "permission": "control vibration",
    "type": "Other"
  },
  {
    "permission": "prevent device from sleeping",
    "type": "Other"
  }
]</t>
  </si>
  <si>
    <t>{
  "sharedData": [],
  "collectedData": [
    {
      "data": "Approximate location",
      "optional": false,
      "purpose": "App functionality",
      "type": "Location"
    },
    {
      "data": "Precise location",
      "optional": true,
      "purpose": "App functionality",
      "type": "Location"
    },
    {
      "data": "Crash logs",
      "optional": true,
      "purpose": "Analytics",
      "type": "App info and performance"
    },
    {
      "data": "Email address",
      "optional": false,
      "purpose": "Account management",
      "type": "Personal info"
    },
    {
      "data": "Sexual orientation",
      "optional": false,
      "purpose": "App functionality",
      "type": "Personal info"
    },
    {
      "data": "Photos",
      "optional": false,
      "purpose": "App functionality",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"https://www.3ndr.app/privacy.html"
}</t>
  </si>
  <si>
    <t>https://www.3ndr.app/privacy.html</t>
  </si>
  <si>
    <t>co.hud.app</t>
  </si>
  <si>
    <t>https://play.google.com/store/apps/details?id=co.hud.app&amp;hl=en&amp;gl=us</t>
  </si>
  <si>
    <t>HUD™: Hookup Dating App</t>
  </si>
  <si>
    <t>Join the HUD™ casual dating community and meet more than 15 million open-minded singles and couples worldwide who choose to have open relationships, local hookups NSA and more.\nHUD™ - Revolution in Casual Dating\nHUD™ app is a casual dating and hookups app that is honest about the realities of online dating. Authentic, transparent and safe hookups are what this open dating app aims to create. A safe space for like-minded people to connect, explore dating freely - whether casual fun, have polyamory NSA meets, chat with local singles and couples, or anything in between.\nNo matter what kind of relationship you're looking for: casual hookup dating, friends with benefits dating (FWB) or romance relationships, what matters most is communication, honesty, mutual respect, and trust. Explore dating as you want with HUD's open-minded dating community.\nHonest Casual Hookups With Confidence\nHonest, upfront dating is what HUD™ does best.\n ⬤ Find great flings and casual relationships with like-minded individuals by using the casual dating in-app features, designed to help you show your true self and meet new people.\n ⬤ Be confident in the transparent, casual dating experience your hookup app provides.\n ⬤ Stay in control and feel safe with virtual dating options to flirt, chat and date, such as video chat with built-in privacy blur, private chat, and female-friendly chat features.\nSafe space for DTF &amp; safe dating\nOur adult hookup app is popular for a reason - it works! HUD™ celebrates dating in all its forms: Whether you’re looking to have casual dates with men or you are looking to meet women, if you are into polyamory and couples dating or want to meet singles, casual gay local meetups, lesbian, bi curious, straight,  bisexual, pansexual, non-binary or transgender hookup, you will connect with like-minded individuals looking for casual open dating and open relationships. HUD™ is an inclusive, accepting space to explore your desires freely.\nCasual Dating on Your Terms\nNot looking for anything serious? No problem! Long term relationships are great, but we get it - sometimes you just want some casual fun!  HUD™ acknowledges that not every person is ready for a commitment on the first date. That's why HUD™ is perfect for those looking for short-term flings, polyamory, ethical non-monogamous (ENM) dating, FWB (friends with benefits), casual sex, NSA hookup (no strings attached), a one-night stand, and sexy connections without expectations. Whether you’re travelling, want to keep things light, too busy for a relationship or you’re just coming out of one, HUD™ is the perfect place to find someone. \nYou deserve a casual dating experience that is empowering, judgment-free, and all about your desires. No games, no guilt - just genuine connections with respectful, open-minded singles who embrace your sexuality and boundaries. Meet open-minded singles for safe flirting and zero-strings excitement. \nFlirty Flings, FWB hookups &amp; Dates with HUD™\n ⬤ Safe, discreet &amp; fully customizable\n ⬤ Female-friendly chat features\n ⬤ Video dating app with auto blur safety feature\n ⬤ Send and receive videos, photos, and voice messages\n ⬤ Photo Protection Blur\n ⬤ Advanced match filters\nLooking for an easy way to meet up with locals for a casual hook up? Look no further than HUD™ - the open dating app, for people who want to find local fun dating and excitement. Find hookups tonight!\n --------------------------------\n Subscription Service Terms &amp; Conditions:\n If you choose to purchase HUD™ Premium, payment will be charged to your Google Play account, and your account will be charged for renewal within 24-hours prior to the end of the current period. Your subscription automatically renews unless auto-renew is turned off at least 24-hours before the end of the current period. If you don’t choose to purchase HUD Premium, you can simply continue using HUD for free.\n Privacy Policy: https://www.hudapp.com/#/privacy\n Terms: https://www.hudapp.com/#/terms</t>
  </si>
  <si>
    <t>[
  {
    "permission": "read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"change your audio settings",
    "type": "Other"
  },
  {
    "permission": "run at startup",
    "type": "Other"
  },
  {
    "permission": "prevent device from sleeping",
    "type": "Other"
  }
]</t>
  </si>
  <si>
    <t>{
  "sharedData": [],
  "collectedData": [
    {
      "data": "Other in-app messages",
      "optional": false,
      "purpose": "App functionality",
      "type": "Messages"
    },
    {
      "data": "Approximate location",
      "optional": false,
      "purpose": "App functionality",
      "type": "Location"
    },
    {
      "data": "Precise location",
      "optional": false,
      "purpose": "App functionality",
      "type": "Location"
    },
    {
      "data": "Crash logs",
      "optional": false,
      "purpose": "Analytics",
      "type": "App info and performance"
    },
    {
      "data": "Diagnostics",
      "optional": true,
      "purpose": "Analytics",
      "type": "App info and performance"
    },
    {
      "data": "Photos",
      "optional": false,
      "purpose": "App functionality",
      "type": "Photos and videos"
    },
    {
      "data": "Videos",
      "optional": true,
      "purpose": "App functionality",
      "type": "Photos and videos"
    },
    {
      "data": "App interactions",
      "optional": false,
      "purpose": "Analytics",
      "type": "App activity"
    },
    {
      "data": "In-app search history",
      "optional": false,
      "purpose": "App functionality",
      "type": "App activity"
    },
    {
      "data": "Other user-generated content",
      "optional": false,
      "purpose": "App functionality",
      "type": "App activity"
    },
    {
      "data": "Name",
      "optional": true,
      "purpose": "App functionality, Account management",
      "type": "Personal info"
    },
    {
      "data": "Email address",
      "optional": true,
      "purpose": "Advertising or marketing, Account management",
      "type": "Personal info"
    },
    {
      "data": "User IDs",
      "optional": false,
      "purpose": "Account management",
      "type": "Personal info"
    },
    {
      "data": "Phone number",
      "optional": false,
      "purpose": "Fraud prevention, security, and compliance, Account management",
      "type": "Personal info"
    },
    {
      "data": "Sexual orientation",
      "optional": false,
      "purpose": "App functionality",
      "type": "Personal info"
    },
    {
      "data": "Other info",
      "optional": true,
      "purpose": "App functionality",
      "type": "Personal info"
    },
    {
      "data": "Other audio files",
      "optional": true,
      "purpose": "App functionality",
      "type": "Audio"
    },
    {
      "data": "Device or other IDs",
      "optional": false,
      "purpose": "Fraud prevention, security, and compliance",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"https://www.hudapp.com/#/privacy"
}</t>
  </si>
  <si>
    <t>https://www.hudapp.com/#/privacy</t>
  </si>
  <si>
    <t>com.eden_android</t>
  </si>
  <si>
    <t>https://play.google.com/store/apps/details?id=com.eden_android&amp;hl=en&amp;gl=us</t>
  </si>
  <si>
    <t>Eden: Christian Dating App</t>
  </si>
  <si>
    <t>The app where the single Christians find each other and start happy families.\nGet an answer to your prayer.\nWhy did we decide to develop a Christian dating platform Eden?\nThe developers of this mobile app noticed that the spiritual values became rare. Love and feelings often got replaced with the basic needs, based on the primal drives. Unfortunately, it is very hard for men and women obeying the Scriptures and living a godly life to find a faithful life partner. Happily, international resources for Christian dating and evangelical faith began to emerge.\n\nReading the Bible, we can see God creating thousands of happy families that influenced and changed this world. Our app has the same goal.\nThe application for the believers Eden – find a faithful life partner.\nThe Eden app was developed for Christian platform and have already received a lot of grateful feedback on the Christian forums from the people who found their love and started families.\nThe navigation of the app allows you to easily find Christians of various confessions: SDA (Adventists), ECB, Pentecostals, charismatics. \n\nWhen registering, select your confession direction: Protestants, Catholics, Orthodox.\n\nAccording to the statistics, about 26% of the families start with Christian internet dating platforms. Our app will help you to find a person after your heart, that will probably become your spouse, the father (mother) for your kids and a partner to live your life following the Bible as commanded by Jesus and the church.\nGet an answer to your payer. Download the app right now and get to know new people from around the world: you never know whether your soulmate will be local or a foreigner. Let God work! This platform is popular among people of all the races and confessions: black or white, baptist or catholic - God is willing to bless your life in a unique way!\nEver wondered why should it be so hard for a Christian to find serious dating apps? Are there any singles near me? How can I find someone to build a holy relationship with? How can I meet new friends and people from all the confessions for faith social interaction or even for dating and probably marriage?\nLet us present you one of the top Christian apps – Eden! It’s a serious relationship dating app for Protestant, Orthodox and Catholic dating, religious apps.\nEden is a fun community allowing Christian singles from all around the world – whether they live in Australia, Germany or South Africa or elsewhere – to meet friends, chat, support each other’s faith and date people of any race and origin!\nWe’ve spent our time developing this date app so you could spend yours on chat date\nwith your new crush!\nYou can stay anonymous if you want, just chat people, find new friends and if you feel things are getting serious – then meet in person! \nMeet &amp; chat singles from around the world right now!\nManage your dates online!\nIt’s free for adults!\nChristian dating website, ace dating religious apps catholic, chatting app - the mingle of premium service, in a single app with a sprinkle of Jesus and a Holy Gospel!\nEden makes Christian datings online easier!\nIt’s a good chance for dateing!</t>
  </si>
  <si>
    <t>[
  {
    "permission": "approximate location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"run at startup",
    "type": "Other"
  },
  {
    "permission": "control vibration",
    "type": "Other"
  },
  {
    "permission": "prevent device from sleeping",
    "type": "Other"
  }
]</t>
  </si>
  <si>
    <t>{
  "sharedData": [],
  "collectedData": [
    {
      "data": "Device or other IDs",
      "optional": false,
      "purpose": "App functionality, Analytics",
      "type": "Device or other IDs"
    },
    {
      "data": "Crash logs",
      "optional": false,
      "purpose": "Analytics",
      "type": "App info and performance"
    }
  ],
  "securityPractices": [
    {
      "practice": "Data isn’t encrypted",
      "description": "Your data isn’t transferred over a secure connection"
    },
    {
      "practice": "You can request that data be deleted",
      "description": "The developer provides a way for you to request that your data be deleted"
    }
  ],
  "privacyPolicyUrl": "https://eden.dating/en/policy"
}</t>
  </si>
  <si>
    <t>https://eden.dating/en/policy</t>
  </si>
  <si>
    <t>com.league.theleague</t>
  </si>
  <si>
    <t>https://play.google.com/store/apps/details?id=com.league.theleague&amp;hl=en&amp;gl=us</t>
  </si>
  <si>
    <t>The League: Intelligent Dating</t>
  </si>
  <si>
    <t>High standards? Keep them that way. \nThe League is a dating community designed for the overly ambitious that know what they want &amp; refuse to settle. While some may call us exclusive or elite, in reality, we just have standards for entry - unlike every other dating app out there. We believe 3 quality matches are better than 100 bad profiles. Say goodbye to endless swiping, and hello to smart, sexy, and successful matches. While your mom may call you picky, we call you self-aware.\nYou can use The League for free as a Guest, or you can become a Member by purchasing a subscription. Membership doubles your matches and supports our mission (bit.ly/leaguemission) to foster equal relationships across the globe. Our success stories are frequently featured in the New York Times Wedding Section, see them at theleague.com/love\nDepending on what term you choose, your Membership will last for 1 week, 1 month, 3 months, 6 months, or 12 months, and automatically renew at those intervals from the point of purchase onward. \nIf you wish to cancel your membership before it renews, you must do so at least 24-hours prior to the end of the current period. Payment will be charged to your iTunes Account at the confirmation of purchase.\n Subscription automatically renews unless auto-renew is turned off at least 24-hours before the end of the current period. Account will be charged for renewal within 24-hours prior to the end of the current period, and will be renewed at the same price the next term. \nSubscriptions may be managed by the user and auto-renewal may be turned off by going to your Account Settings after purchase. \nSee our terms of service at https://www.theleague.com/terms-of-service/ and our privacy policy at https://www.theleague.com/privacy-policy/</t>
  </si>
  <si>
    <t>[
  {
    "permission": "approximate location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"change network connectivity",
    "type": "Other"
  },
  {
    "permission": "full network access",
    "type": "Other"
  },
  {
    "permission": "change your audio settings",
    "type": "Other"
  },
  {
    "permission": "run at startup",
    "type": "Other"
  },
  {
    "permission": "prevent device from sleeping",
    "type": "Other"
  },
  {
    "permission": "Google Play license check",
    "type": "Other"
  },
  {
    "permission": "read Google service configuration",
    "type": "Other"
  }
]</t>
  </si>
  <si>
    <t>{
  "sharedData": [
    {
      "data": "Photos",
      "optional": false,
      "purpose": "App functionality, Analytics, Fraud prevention, security, and compliance, Personalization",
      "type": "Photos and videos"
    },
    {
      "data": "Videos",
      "optional": false,
      "purpose": "App functionality, Analytics, Fraud prevention, security, and compliance, Personalization",
      "type": "Photos and videos"
    },
    {
      "data": "Name",
      "optional": false,
      "purpose": "App functionality, Advertising or marketing, Fraud prevention, security, and compliance, Personalization",
      "type": "Personal info"
    },
    {
      "data": "Race and ethnicity",
      "optional": false,
      "purpose": "App functionality, Analytics, Personalization",
      "type": "Personal info"
    },
    {
      "data": "Political or religious beliefs",
      "optional": false,
      "purpose": "App functionality, Personalization",
      "type": "Personal info"
    },
    {
      "data": "Sexual orientation",
      "optional": false,
      "purpose": "App functionality, Analytics, Personalization",
      "type": "Personal info"
    },
    {
      "data": "Other info",
      "optional": false,
      "purpose": "App functionality, Analytics, Fraud prevention, security, and compliance, Personalization",
      "type": "Personal info"
    },
    {
      "data": "Voice or sound recordings",
      "optional": false,
      "purpose": "App functionality, Personalization",
      "type": "Audio"
    },
    {
      "data": "Approximate location",
      "optional": false,
      "purpose": "App functionality, Fraud prevention, security, and compliance, Personalization",
      "type": "Location"
    },
    {
      "data": "Precise location",
      "optional": false,
      "purpose": "App functionality, Fraud prevention, security, and compliance, Personalization",
      "type": "Location"
    },
    {
      "data": "Other user-generated content",
      "optional": false,
      "purpose": "App functionality",
      "type": "App activity"
    }
  ],
  "collectedData": [
    {
      "data": "Photos",
      "optional": true,
      "purpose": "App functionality, Analytics, Fraud prevention, security, and compliance, Personalization, Account management",
      "type": "Photos and videos"
    },
    {
      "data": "Videos",
      "optional": true,
      "purpose": "App functionality, Analytics, Fraud prevention, security, and compliance, Personalization, Account management",
      "type": "Photos and videos"
    },
    {
      "data": "Name",
      "optional": false,
      "purpose": "App functionality, Developer communications, Advertising or marketing, Fraud prevention, security, and compliance, Personalization, Account management",
      "type": "Personal info"
    },
    {
      "data": "Email address",
      "optional": false,
      "purpose": "App functionality, Analytics, Developer communications, Advertising or marketing, Fraud prevention, security, and compliance, Personalization, Account management",
      "type": "Personal info"
    },
    {
      "data": "User IDs",
      "optional": true,
      "purpose": "App functionality, Analytics, Fraud prevention, security, and compliance, Personalization, Account management",
      "type": "Personal info"
    },
    {
      "data": "Phone number",
      "optional": false,
      "purpose": "App functionality, Analytics, Developer communications, Advertising or marketing, Fraud prevention, security, and compliance, Account management",
      "type": "Personal info"
    },
    {
      "data": "Race and ethnicity",
      "optional": true,
      "purpose": "App functionality, Analytics, Personalization",
      "type": "Personal info"
    },
    {
      "data": "Political or religious beliefs",
      "optional": true,
      "purpose": "App functionality, Analytics, Personalization",
      "type": "Personal info"
    },
    {
      "data": "Sexual orientation",
      "optional": false,
      "purpose": "App functionality, Analytics, Personalization",
      "type": "Personal info"
    },
    {
      "data": "Other info",
      "optional": false,
      "purpose": "App functionality, Analytics, Fraud prevention, security, and compliance, Personalization, Account management",
      "type": "Personal info"
    },
    {
      "data": "Voice or sound recordings",
      "optional": true,
      "purpose": "App functionality, Personalization",
      "type": "Audio"
    },
    {
      "data": "Device or other IDs",
      "optional": false,
      "purpose": "Advertising or marketing, Fraud prevention, security, and compliance",
      "type": "Device or other IDs"
    },
    {
      "data": "Approximate location",
      "optional": true,
      "purpose": "App functionality, Analytics, Advertising or marketing, Fraud prevention, security, and compliance, Personalization, Account management",
      "type": "Location"
    },
    {
      "data": "Precise location",
      "optional": true,
      "purpose": "App functionality, Analytics, Advertising or marketing, Fraud prevention, security, and compliance, Personalization, Account management",
      "type": "Location"
    },
    {
      "data": "App interactions",
      "optional": false,
      "purpose": "Analytics",
      "type": "App activity"
    },
    {
      "data": "Other user-generated content",
      "optional": true,
      "purpose": "App functionality, Analytics, Fraud prevention, security, and compliance, Personalization, Account management",
      "type": "App activity"
    },
    {
      "data": "Emails",
      "optional": false,
      "purpose": "App functionality, Analytics, Developer communications, Advertising or marketing, Fraud prevention, security, and compliance, Personalization, Account management",
      "type": "Messages"
    },
    {
      "data": "SMS or MMS",
      "optional": false,
      "purpose": "App functionality, Analytics, Developer communications, Advertising or marketing, Fraud prevention, security, and compliance, Personalization, Account management",
      "type": "Messages"
    },
    {
      "data": "Other in-app messages",
      "optional": true,
      "purpose": "App functionality, Analytics, Developer communications, Advertising or marketing, Fraud prevention, security, and compliance, Personalization, Account management",
      "type": "Messages"
    },
    {
      "data": "Crash logs",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"https://www.theleague.com/privacy-policy/"
}</t>
  </si>
  <si>
    <t>https://www.theleague.com/privacy-policy/</t>
  </si>
  <si>
    <t>co.ninecount.wink</t>
  </si>
  <si>
    <t>https://play.google.com/store/apps/details?id=co.ninecount.wink&amp;hl=en&amp;gl=us</t>
  </si>
  <si>
    <t>Wink - Friends &amp; Dating App</t>
  </si>
  <si>
    <t>Meet people that want the same thing as you. Tired of wasting time on mismatched connections? Ditch those conversations that go nowhere, and start meeting people who want the same type of relationship as you!\n​​Find your perfect match on Wink! Join over 40 million people who are finding what they are looking for on Wink.\nCustomize Your Search: Whether you're seeking friendship, dating, or a casual fling, Wink offers a personalized experience to meet your needs.\nConnect Locally: No need to search far and wide for compatible matches. Wink helps you connect with like-minded individuals right in your area. Whether you're into monogamy, polyamory, open relationships, or simply looking for someone to share a coffee with, Wink has got you covered.\nExpress Yourself: Your profile is your canvas – personalize it to reflect your interests, passions, and personality. Whether you're a hopeless romantic or just looking for some fun, Wink allows you to express yourself authentically and attract the right matches.\nSafety &amp; Fun Combined: Connect with confidence knowing that Wink prioritizes your safety and privacy. With robust safety features and a vigilant moderation team, rest assured that your online interactions are secure and enjoyable.\nJoin a Diverse Community: Embrace diversity and inclusivity on Wink. Connect with members of the LGBTQIA+ community, including Lesbian, Gay, Bisexual, Transgender, Queer, Questioning, Intersex, Pansexual, Two-Spirited, and Asexual individuals. Celebrate love in all its forms and find acceptance and support within our vibrant community.\nWink is more than just a dating app – it's a platform for forging genuine connections and exploring the complexities of modern relationships. Whether you're looking for your soulmate or simply seeking companionship, Wink is here to help you find what you're looking for.\nDownload Wink for free today and unlock a world of possibilities. Upgrade to Wink+ for unlimited swiping, advanced matching features, and exclusive perks. Don't let love pass you by – seize the opportunity to meet new people and embark on a journey of discovery and connection with Wink!\nWink is a fun and safe community to make connections nearby and around the world. Our team is passionate about maintaining the highest standards of safety for all of our users. If you see any behaviors that put the safety of the community at risk, please report them using the in-app report function, and support@getwink.app.com if you would like to provide more details. \nAdditionally, we urge our users to be mindful when considering sharing specific details like location, full name, and all other personal information with new connections. Buying and selling of adult content on Wink is prohibited. Accounts selling, or requesting inappropriate content will be disabled due to violating our community guidelines. For more information on safety, visit https://www.getwinkapp.com/safety/. To read up on our Community Guidelines, visit https://www.getwinkapp.com/community/. Let’s work together to keep everyone safe on Wink!\nHave any questions or concerns? Reach out to our team at support@getwinkapp.com! --- Wink is free to download and use. Additionally, users can choose to subscribe to Wink+ or purchase different consumables. Try Wink+ today for unlimited swiping, a free boost, and more awesome perks! So what are you waiting for? Download the best matchmaker dating app today! It doesn’t matter if you’re looking to make friends, meet new people or find your perfect match, So what are you waiting for? Download the best matchmaker dating app today! It doesn’t matter if you’re looking to make friends, meet new people or find your perfect match.\nDive into a diverse range of relationship dynamics, including hookups, friends with benefits (FWB), polygyny, bigamy, polyandry, monogamy, matrimony, and wedlock.</t>
  </si>
  <si>
    <t>[
  {
    "permission": "read your contacts",
    "type": "Contacts"
  },
  {
    "permission": "modify your contacts",
    "type": "Contacts"
  },
  {
    "permission": "approximate location (network-based)",
    "type": "Location"
  },
  {
    "permission": "precise location (GPS and network-based)",
    "type": "Location"
  },
  {
    "permission": "directly call phone numbers",
    "type": "Phone"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"full network access",
    "type": "Other"
  },
  {
    "permission": "change your audio settings",
    "type": "Other"
  },
  {
    "permission": "run at startup",
    "type": "Other"
  },
  {
    "permission": "control vibration",
    "type": "Other"
  },
  {
    "permission": "prevent device from sleeping",
    "type": "Other"
  },
  {
    "permission": "Google Play license check",
    "type": "Other"
  },
  {
    "permission": "read Google service configuration",
    "type": "Other"
  }
]</t>
  </si>
  <si>
    <t>{
  "sharedData": [
    {
      "data": "Precise location",
      "optional": false,
      "purpose": "Advertising or marketing",
      "type": "Location"
    },
    {
      "data": "Device or other IDs",
      "optional": false,
      "purpose": "Advertising or marketing",
      "type": "Device or other IDs"
    }
  ],
  "collectedData": [
    {
      "data": "Voice or sound recordings",
      "optional": true,
      "purpose": "App functionality",
      "type": "Audio"
    },
    {
      "data": "Name",
      "optional": false,
      "purpose": "App functionality",
      "type": "Personal info"
    },
    {
      "data": "Crash logs",
      "optional": false,
      "purpose": "Analytics",
      "type": "App info and performance"
    },
    {
      "data": "Diagnostics",
      "optional": false,
      "purpose": "Analytics, Advertising or marketing",
      "type": "App info and performance"
    },
    {
      "data": "Approximate location",
      "optional": false,
      "purpose": "App functionality, Advertising or marketing",
      "type": "Location"
    },
    {
      "data": "App interactions",
      "optional": false,
      "purpose": "App functionality, Advertising or marketing",
      "type": "App activity"
    },
    {
      "data": "Other user-generated content",
      "optional": false,
      "purpose": "Analytics",
      "type": "App activity"
    }
  ],
  "securityPractices": [
    {
      "practice": "Data isn’t encrypted",
      "description": "Your data isn’t transferred over a secure connection"
    },
    {
      "practice": "You can request that data be deleted",
      "description": "The developer provides a way for you to request that your data be deleted"
    }
  ],
  "privacyPolicyUrl": "http://getwinkapp.com/privacy"
}</t>
  </si>
  <si>
    <t>http://getwinkapp.com/privacy</t>
  </si>
  <si>
    <t>com.tapuniverse.stitchphotos</t>
  </si>
  <si>
    <t>https://play.google.com/store/apps/details?id=com.tapuniverse.stitchphotos&amp;hl=en&amp;gl=us</t>
  </si>
  <si>
    <t>Stitch Photos: Long Screenshot</t>
  </si>
  <si>
    <t>Introducing Stitch Photo, your ultimate photo stitching companion.\nWith AI-powered technology, Stitch Photo can automatically recognize and stitch screenshots or long website both vertically and horizontally. A photo stitcher that allows you to create flawless panoramas, document scans, of even if you want to capture majestic landscapes, or simply tell a story through your images, our app ensures you'll never miss a single detail.\nFeatures:\n- Automatically stitch photo vertically and horizontally\n- Seamlessly stitch long screenshot or website captures\n- High-resolution long screenshot saving\n- User-friendly interface for a hassle-free photo stitching experience\nStitch Photo offers a seamless experience when it comes to stitching long screenshot or website. Say goodbye to the hassle of taking multiple shots and trying to align them perfectly. Stitch Photo is a easy photo stitcher that let you effortlessly create a seamless image in one touch, and share the result directly via social media or anywhere you want.\nStitch Photo is an amazing photo stitcher app for long screenshot and capture entire website. It provides a smooth, glitch-free experience for photo stitching, both vertically and horizontally. Download Stitch Photo today and experience the benefits of seamless photo stitching!</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</si>
  <si>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"https://tapuniverse.com/policy/"
}</t>
  </si>
  <si>
    <t>https://tapuniverse.com/policy/</t>
  </si>
  <si>
    <t>com.ultimatecardcreator</t>
  </si>
  <si>
    <t>https://play.google.com/store/apps/details?id=com.ultimatecardcreator&amp;hl=en&amp;gl=us</t>
  </si>
  <si>
    <t>Ultimate Card Creator</t>
  </si>
  <si>
    <t>The best custom trading card maker for Sports, FUT, Poke, and Yugioh. With Ultimate Card Creator, you can create cards for your favorite hockey, soccer, basketball, baseball and football players! There's so many custom card possibilities with 500+ templates. Let's get creating!\nLOOKING GOOD\nUse our templates to create customized, social media ready trading cards.\nUCC SPORTS\nWith UCC, you can create cards for your favorite hockey, soccer, basketball, baseball and football players!\nOTHER TEMPLATES\nTry our creator awards - for streams, views, followers and other milestones. How about some custom Poke or Yugioh cards?\nEVERYTHING IN BETWEEN\nThere's lots of general templates for other sports too - let's get creating!\nTURBOCHARGED\nImage Search, Instant Background Removal, Cloud Backup - it's amazing!\nContact Info\nEmail: mystaats@gmail.com\nTerms of Use\nhttps://ultimate-card-creator.gitbook.io/ultimate-card-creator/support/terms\nPrivacy Policy\nhttps://ultimate-card-creator.gitbook.io/ultimate-card-creator/support/privacy\nUCC claims no affiliation to official sports leagues, including but not limited to: FIFA, NBA, MLB, NFL, NHL, EPL, ICL, UFC, PGA\nUCC claims no affiliation to official organizations, including but not limited to: Pokèmon, Yugioh, WWE, YouTube\nFair Use Images displayed in the app are for demonstrative purposes only.</t>
  </si>
  <si>
    <t>{
  "sharedData": [],
  "collectedData": [
    {
      "data": "Photos",
      "optional": true,
      "purpose": "App functionality",
      "type": "Photos and videos"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"Fraud prevention, security, and compliance",
      "type": "Device or other IDs"
    }
  ],
  "securityPractices": [
    {
      "practice": "Data is encrypted in transit",
      "description": "Your data is transferred over a secure connection"
    }
  ],
  "privacyPolicyUrl": "https://ultimate-card-creator.gitbook.io/ultimate-card-creator/support/privacy"
}</t>
  </si>
  <si>
    <t>https://ultimate-card-creator.gitbook.io/ultimate-card-creator/support/privacy</t>
  </si>
  <si>
    <t>com.eyecue.qloneEDU</t>
  </si>
  <si>
    <t>https://play.google.com/store/apps/details?id=com.eyecue.qloneEDU&amp;hl=en&amp;gl=us</t>
  </si>
  <si>
    <t>Qlone 3D Scanner</t>
  </si>
  <si>
    <t>Qlone, the all-in-one tool for 3D scanning and AR. We have made it easy and fast to 3D scan real objects, edit them in-app, export the result into many 3D file formats, platforms and 3D printers and even magically bring them to life with animations. A perfect tool for AR/VR (Augmented Reality) content creation, 3D Printing, STEM Education, eCommerce showcase and many other uses.\nSCANNING\nScanning real objects has never been easier. Print the included AR mat, place your object in the middle of the mat and let the Augmented Reality dome guide you through the scanning process. Scan the object from two different angles and it will be auto merged for better and more complete 3D results.\nWith Qlone, there is no waiting time, all processing is done live on your phone in seconds.\nPrint the mat directly from the app or send it as a mail and print out.\nMODIFYING\nWith the integrated tools in the app so you can optimize and modify your 3D model without needing to export them.\nTexture - Pick colors from the scanned object and apply them by painting directly on the 3D model. Blur areas or transitions for smoother results.\nClean - Improve the quality of the model by erasing unwanted areas or smoothing the surface.\nSculpt - Improve or alter the shape of your object by pressing or pulling a selected area and adjust the transition.\nShape - Enhance the mesh details or set the scale size of your model for 3D printing, simplify the mesh for lower file size export.\nAR View + Animation:\nYou can beam your 3D models back to reality and bring them to life with automatic rigging and animation.\nEXPORTING and IMPORTING:\nExport your model directly to platforms like SketchFab. Models can be exported in a variety of formats for use in other 3D tools – OBJ, STL, FBX, GLB (Binary glTF) which includes animation, PLY, X3D.\nShare your models with friends as an image, video or GIF through Facebook, Twitter, Instagram, WhatsApp, Email and iMessage.\nYou can import any 3D model created with Qlone. \nPRIVACY POLICY:\nhttp://eyecue-tech.com/index.php?option=com_content&amp;view=article&amp;id=143\nTERMS OF USE:\nhttp://eyecue-tech.com/index.php?option=com_content&amp;view=article&amp;id=142</t>
  </si>
  <si>
    <t>{
  "sharedData": [],
  "collectedData": [],
  "securityPractices": [],
  "privacyPolicyUrl": "http://eyecue-tech.com/index.php?option=com_content&amp;view=article&amp;id=143"
}</t>
  </si>
  <si>
    <t>http://eyecue-tech.com/index.php?option=com_content&amp;view=article&amp;id=143</t>
  </si>
  <si>
    <t>com.chromamagic.ChromaMagic</t>
  </si>
  <si>
    <t>https://play.google.com/store/apps/details?id=com.chromamagic.ChromaMagic&amp;hl=en&amp;gl=us</t>
  </si>
  <si>
    <t>ChromaMagic</t>
  </si>
  <si>
    <t>ChromaMagic - the magical color tool for artists.\nHave you ever been painting and said 'but what *is* that color?'  Me too!\nChromaMagic exists for one reason only.  My paintings looked wrong. I just couldn't get the colors in my paintings to look convincing. Try as I might there was always something off.   Too bright,  too light,  too gray,  not gray enough.  Too blue, too brown, too pink. Why oh why could I not make things work?\nWell it turned out it wasn't in the paint.  It wasn't in the mixing. Special brushes didn't do the trick. Making those daft color charts didn't help either. And it wasn't even in the way I put the paint on the paper.\nThe problem was in my brain.  \nThe problem was that I had no chance of mixing the right color. I was missing an essential part of the painting process. Something that would take years if not decades to figure out.\nAnd the reason was that I wasn't *seeing* the right color.\nNow I don't mean there was something wrong with my eyesight. What I mean that I was 'seeing' color but I wasn't really seeing *COLOR*. I didn't have the words or the means to really understand what I was looking at.\nAnd if we don't really know what we're looking at how on earth can we translate it into paint?   Even if we don't want to represent what we see how do we know what to change to enhance the effect?   Flip a coin?  Trust chance and experimentation?  Repeat for years and years until we stumble on something that works....? \nNo.\nSo what changed?\nEverything changed. I learned to forget about primaries, secondaries and tertiaries. I learned to ditch the traditional artists wheel. I learned to stop talking about 'warm' and 'cool'.\nI learned to see color the way it is and not the way I expect it to be. I had to forget everything I had been told.\nI learned about hue, value, and chroma.   Munsell.  \nWith ChromaMagic you can load up any photo or reference and see at a glance what any color is. And the colors are described in a way that is most natural for artists. What is the hue (red, yellow, green etc)?  Yes!  And what is the value (very important)? Yes! And what is the chroma (how gray or saturated it is)?  Yes!!!\nColor makes so much more sense now.\nBut there's more!   As well as the Munsell color mode (which is fabulous by itself!) there are 4 extra modes to help you really see what is before us.   \n - Want to organize your reference into the major value shapes?   Value mode will do that and you can change the number of value steps with a click of the mouse.\n - Want to reduce your reference to just grayscale to really see those fine-grained values?  Yes!\n - Want to see how saturated or gray your colors are (this is always surprising!).  Yes!\n - Want to see how your colors are distributed around the color wheel?  Yes\nAnd yet there's still more:\n   -  No more clicking around - ChromaMagic has a fantastic new interface with buttery smooth zoomable, pannable images.\n   -  No more need to be tethered to wifi.   Take ChromaMagic anywhere - even up a mountain!\n   -  Too many colors in your reference?  Average your colors over multiple pixels - 2500 of them if you want to.\n   -  Want to know which paints are available for a certain color?  ChromaMagic now has links to hundreds of top quality oil paints.\n   -  Want to use ChromaMagic at home?  On the bus?  On a tablet? Now you can run it on your android phone or tablet.  All for one price!\n   -  No more silly loading buttons.  Drag and drop your files in one swish on the desktop (Bliss!!)\n   -  Use ChromaMagic next to the easel for mixing.  Now with mixing swatches and calibration values (no need for $1500 Munsell chips)</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</si>
  <si>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"https://micheleclamp.com/chromamagic-privacy-policy/"
}</t>
  </si>
  <si>
    <t>https://micheleclamp.com/chromamagic-privacy-policy/</t>
  </si>
  <si>
    <t>com.watchfacestudio.hkr034</t>
  </si>
  <si>
    <t>https://play.google.com/store/apps/details?id=com.watchfacestudio.hkr034&amp;hl=en&amp;gl=us</t>
  </si>
  <si>
    <t>HKR034</t>
  </si>
  <si>
    <t>Wear Os Watch Face With Customizable Complications\nWATCH FACE INSTALLATION NOTES:\nCheck your watch's compatibility with WEAR OS before proceeding with the installation. (Note: Galaxy Watch 3 and Galaxy Active are not WEAR OS devices.)\n✅ Compatible devices include API level 30+ Google Pixel, Galaxy Watch 4, 5, 6, and other Wear OS models.\n🚨 Watch faces don't automatically apply on your watch screen after the installation. That's why you MUST set it on your watch's screen.\nFeatures:\n- Hour Minute Second\n- Am Pm or 24H Format\n- Date , Day of week , Month\n- Editable Complication\n- 5 Colors Background\n- 4 Editable Shortcuts\n- Steps Count , Heart Rate , Battery Level , Calories , Distance , Unread Message\nCustomization:\n1. Touch and Hold Display\n2. Tap on Customize Option\nComplications:\nYou can customize with the any data you want.\nFor example , you can select weather , world clock , sunset/sunrise , barometer etc.\n**Some features may not be available on some watches.\nFor further support, please contact: hikarujrv@gmail.com\nPLEASE SEARCH "HKR" FOR MORE WATCH FACE</t>
  </si>
  <si>
    <t>{
  "sharedData": [],
  "collectedData": [],
  "securityPractices": [],
  "privacyPolicyUrl": "https://www.termsfeed.com/live/ce7d83a7-f4b2-470b-82ea-a8d865794e19"
}</t>
  </si>
  <si>
    <t>https://www.termsfeed.com/live/ce7d83a7-f4b2-470b-82ea-a8d865794e19</t>
  </si>
  <si>
    <t>com.pixelstudio.pro</t>
  </si>
  <si>
    <t>https://play.google.com/store/apps/details?id=com.pixelstudio.pro&amp;hl=en&amp;gl=us</t>
  </si>
  <si>
    <t>Pixel Studio PRO: editor</t>
  </si>
  <si>
    <t>This is special edition of Pixel Studio without ads and purchases, but with all PRO features unlocked.\nPixel Studio is a new pixel art editor for artists and game developers. Simple, fast and portable. No matter whether you are a beginner or a professional. Create amazing pixel art anywhere and anytime! We support layers and animations and have a ton of useful tools - all you need to create cool projects. Add music to your animations and export videos to MP4. Use Google Drive to sync your work between different devices and even platforms. Join Pixel Network™ - our new pixel art community! Create NFT! Don't doubt, just try it and make sure you've chosen the best pixel art tool ever! Over 5.000.000 downloads around the world, translated to more than 25 languages!\nFeatures:\n• It's super simple, intuitive and user friendly\n• Use layers for advanced pixel art\n• Create frame-by-frame animations\n• Save animations to GIF or sprite sheets\n• Extend animations with music and export videos to MP4\n• Share arts with friends and Pixel Network™ community\n• Create custom palettes, use built-in or download palettes from Lospec\n• Advanced color picker with RGBA and HSV modes\n• Simple zoom and move with gestures and joysticks\n• Use Portrait mode for mobile and Landscape for tablets and PC\n• Customizable toolbar and a lot of other settings\n• We support Samsung S-Pen, HUAWEI M-pencil and Xiaomi Smart Pen!\n• We support all popular formats: PNG, JPG, GIF, BMP, TGA, PSP (Pixel Studio Project), PSD (Adobe Photoshop), EXR\n• Autosave and backup - don't lose your work!\n• Discover a ton of other useful tools and features!\nMore features:\n• Shape Tool for primitives\n• Gradient Tool\n• Built-in and custom brushes\n• Sprite Library for your image patterns\n• Tile Mode for brushes\n• Symmetry drawing (X, Y, X+Y)\n• Dot Pen for precise drawing with a cursor\n• Text Tool with different fonts\n• Dithering Pen for shadows and flares\n• Pixel art rotation with Fast RotSprite algorithm\n• Pixel art scaler (Scale2x/AdvMAME2x, Scale3x/AdvMAME3x)\n• Onion Skin for advanced animation\n• Apply palettes to images\n• Grab palettes from images \n• Mini-map and Pixel Perfect preview\n• Unlimited canvas size\n• Canvas resizing and rotation\n• Customizable background color\n• Customizable grid\n• Multithreaded image processing\n• JASC Palette (PAL) format support\n• Aseprite files support (import only)\nPRO features:\n• No ads\n• Google Drive sync (single platform)\n• Dark Theme\n• 256-color palettes\n• Tile mode for making seamless textures\n• Extended max project size\n• Extra formats support: AI, EPS, HEIC, PDF, SVG, WEBP (cloud read only) and PSD (cloud read/write)\n• Unlimited color adjustment (Hue, Saturation, Lightness)\n• Unlimited export to MP4\n• Extended storage in Pixel Network\nSystem requirements:\n• 2GB+ of RAM for large projects and animations\n• Powerful CPU (AnTuTu score 100.000+)\nSample images made by lorddkno, Redshrike, Calciumtrice, Buch, Tomoe Mami, Вишневая Коробка are used under CC BY 3.0 license.</t>
  </si>
  <si>
    <t>{
  "sharedData": [
    {
      "data": "App interactions",
      "optional": false,
      "purpose": "Analytics, Advertising or marketing, Fraud prevention, security, and compliance",
      "type": "App activity"
    },
    {
      "data": "Other actions",
      "optional": false,
      "purpose": "Analytics, Advertising or marketing, Fraud prevention, security, and compliance",
      "type": "App activity"
    },
    {
      "data": "Email address",
      "optional": false,
      "purpose": "Account management",
      "type": "Personal info"
    },
    {
      "data": "User IDs",
      "optional": false,
      "purpose": "Analytics, Advertising or marketing, Fraud prevention, security, and compliance",
      "type": "Personal info"
    },
    {
      "data": "Crash logs",
      "optional": false,
      "purpose": "Analytics",
      "type": "App info and performance"
    },
    {
      "data": "Diagnostics",
      "optional": false,
      "purpose": "App functionality, Analytics",
      "type": "App info and performance"
    },
    {
      "data": "Device or other IDs",
      "optional": false,
      "purpose": "Analytics, Advertising or marketing, Fraud prevention, security, and compliance",
      "type": "Device or other IDs"
    },
    {
      "data": "Approximate location",
      "optional": false,
      "purpose": "Analytics, Advertising or marketing, Fraud prevention, security, and compliance",
      "type": "Location"
    },
    {
      "data": "User payment info",
      "optional": false,
      "purpose": "Analytics, Advertising or marketing",
      "type": "Financial info"
    }
  ],
  "collectedData": [
    {
      "data": "App interactions",
      "optional": false,
      "purpose": "Analytics, Advertising or marketing, Fraud prevention, security, and compliance",
      "type": "App activity"
    },
    {
      "data": "Other actions",
      "optional": false,
      "purpose": "Analytics, Advertising or marketing, Fraud prevention, security, and compliance",
      "type": "App activity"
    },
    {
      "data": "Email address",
      "optional": false,
      "purpose": "Account management",
      "type": "Personal info"
    },
    {
      "data": "User IDs",
      "optional": false,
      "purpose": "Analytics, Advertising or marketing, Fraud prevention, security, and compliance",
      "type": "Personal info"
    },
    {
      "data": "Crash logs",
      "optional": false,
      "purpose": "Analytics",
      "type": "App info and performance"
    },
    {
      "data": "Diagnostics",
      "optional": false,
      "purpose": "App functionality, Analytics",
      "type": "App info and performance"
    },
    {
      "data": "Device or other IDs",
      "optional": false,
      "purpose": "Analytics, Advertising or marketing, Fraud prevention, security, and compliance",
      "type": "Device or other IDs"
    },
    {
      "data": "Approximate location",
      "optional": false,
      "purpose": "Analytics, Advertising or marketing, Fraud prevention, security, and compliance",
      "type": "Location"
    },
    {
      "data": "User payment info",
      "optional": false,
      "purpose": "Analytics, Advertising or marketing",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"https://github.com/hippogamesunity/GameParams/wiki/Privacy-Policy"
}</t>
  </si>
  <si>
    <t>https://github.com/hippogamesunity/GameParams/wiki/Privacy-Policy</t>
  </si>
  <si>
    <t>com.bigpantsgroup.notanizer</t>
  </si>
  <si>
    <t>https://play.google.com/store/apps/details?id=com.bigpantsgroup.notanizer&amp;hl=en&amp;gl=us</t>
  </si>
  <si>
    <t>NotanIzer</t>
  </si>
  <si>
    <t>Nōtan is a Japanese design concept involving the play and placement of light and dark elements next to the other in the composition of art and imagery. The Yin Yang symbol is an example of this design philosophy. The use of Nōtan in art composition is a powerful tool to help the artist identify the light and dark portions of the image they want to incorporate into their project. NotanIzer does this in 3 ways.\nThe first function simply divides the image at 50% of bright/dark. You can then use the slider to move that line to enhance detail that may otherwise be obscured.\nThe second function displays the image in a grayscale color palette so the artist can focus on the structure and design of the image.\nThe third  is a 3 level version. Breaks down your image into 3 adjustable levels of brightness.\nThe fourth is a 4 level version just like the 3 level.\nAnd finally there is the new Levels. Breaks it down into even levels from 3 to 10.\nAnd of course, share your image in many ways.\nAny artist will benefit from seeing their work in a different light. NotanIzer is that light.\nPLEASE NOTE: Make sure there is at least 20mb of memory available on your device as making adjustments can be memory intensive.</t>
  </si>
  <si>
    <t>{
  "sharedData": [],
  "collectedData": [],
  "securityPractices": [],
  "privacyPolicyUrl": "http://www.bigpantsgroup.com/notanpp.html"
}</t>
  </si>
  <si>
    <t>http://www.bigpantsgroup.com/notanpp.html</t>
  </si>
  <si>
    <t>com.lutech.ltdtranslate</t>
  </si>
  <si>
    <t>https://play.google.com/store/apps/details?id=com.lutech.ltdtranslate&amp;hl=en&amp;gl=us</t>
  </si>
  <si>
    <t>Language Translator, Translate</t>
  </si>
  <si>
    <t>Language Translator, Translate - No more language barrier! Enjoy, learn new words, and translate any language you want with text translation, voice translation, photo translation, emoji, animal or object translation... Our all-language interpreter &amp; translator tools allow you to do an offline translation even if you have no internet connection...\n🌐Main feature of Language Translator, Translate🌐\n☀️Learn all languages☀️\n✔ Learn multi languages with this language exchange app: quickly improve vocabulary with this language translator app, which allows easy translation of all languages in parallel and offers English idioms, new phrases, and over 500 topic recognitions, along with vocabulary and sentence exercises for deep memorization and skill enhancement, all at no cost.\n☀️Deep translate☀️\n✔ Free, fast, and easy translations between the following languages are supported: translate English to Hindi, Tagalog, Spanish, Arabic, Japanese, Korean, Chinese, German, French, Italian, Dutch, etc. The free translator app has +500 languages for your daily translate needs. \n✔ Quick text translate on screen: this function is ready with a tap screen to translate the text you want.\n✔ Chat translator: Translate social apps like Facebook, Whatsapp, WeChat, Viber, Telegram, etc. Translate all messages that have come to you with an instant language translator. Just click on messages, copy a text, and auto-translate from chat, website with language tool\n👁️‍🗨️Photo translator\n✔ Turn your camera into an instant online translator. Take a photo and easily translate images with one tap. Translation text will be rendered directly in the photo with the live camera and image translator feature. Photo translation of the object will allow you to understand everything you see.\n✔ Your trusted document translator: scan and instant translate with the document scanner and PDF converter feature. \n📢Voice translator\n✔ Become your interpreter to help record sound to transcribe speech to text. Voice-to-voice real time translation is the ideal feature to help you communicate with people around the world or travel, simply talk and the app will translate for you. Accurate translation of conversation, sign language, handwritten notes, dialog, speak, etc. \n✔ Text to speech of the voice translator allows you to understand everything you hear.\n☀️Discover unique translations☀️ - Yes, they are fun-to-try features, for your relaxation only!\n✔ Baby translator: Upload baby's voice to translate from a crying baby's voice to text. The translator provides a funny guess of your baby's language and why baby cries: categories of baby translation like body language translator and baby sounds. \n✔ Pet translator: Convert pet's voice to human. Easy funny cat translator, dog translator, woof, bark, meow talk and translate human to dog. A live animal language translator so that you can have fun knowing what your pet is telling you. \n🌐Special feature of Language Translator, Translate🌐\n✔ Translate pdf, image to pdf converter, convert and translate all pdf files, send pictures directly to translate immediately into native language translator\n✔ Custom call screen: Most popular screen phone, different unique call screens\n✔ Edge light: Brighten edges with color effects\n✔ Cool stickers and emoji translate with different colors, and themes like animals, girls, love. Colorful festive themes are indispensable like Christmas or New Year\nNote\nIn instant translator mode, app use Accessibility Service to be able to get screen text\nContact us: teammarketing@lutech.ltd</t>
  </si>
  <si>
    <t>[
  {
    "permission": "read calendar events plus confidential information",
    "type": "Calendar"
  },
  {
    "permission": "add or modify calendar events and send email to guests without owners' knowledge",
    "type": "Calendar"
  },
  {
    "permission": "read your contacts",
    "type": "Contacts"
  },
  {
    "permission": "directly call phone numbers",
    "type": "Phone"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"set wallpaper",
    "type": "Other"
  },
  {
    "permission": "draw over other apps",
    "type": "Other"
  },
  {
    "permission": "prevent device from sleeping",
    "type": "Other"
  }
]</t>
  </si>
  <si>
    <t>{
  "sharedData": [],
  "collectedData": [],
  "securityPractices": [
    {
      "practice": "Data isn’t encrypted",
      "description": "Your data isn’t transferred over a secure connection"
    },
    {
      "practice": "Data can’t be deleted",
      "description": "The developer doesn’t provide a way for you to request that your data be deleted"
    }
  ],
  "privacyPolicyUrl": "https://pages.flycricket.io/language-translator-15/privacy.html"
}</t>
  </si>
  <si>
    <t>https://pages.flycricket.io/language-translator-15/privacy.html</t>
  </si>
  <si>
    <t>org.inaturalist.android</t>
  </si>
  <si>
    <t>https://play.google.com/store/apps/details?id=org.inaturalist.android&amp;hl=en&amp;gl=us</t>
  </si>
  <si>
    <t>iNaturalist</t>
  </si>
  <si>
    <t>One of the world's most popular nature apps, iNaturalist helps you identify the plants and animals around you. Get connected with a community of over 400,000 scientists and naturalists who can help you learn more about nature! What's more, by recording and sharing your observations, you'll create research quality data for scientists working to better understand and protect nature.\nKEY FEATURES\n• Discover species new to you both near and far\n• Record your own observations and share them with the community\n• Receive suggestions and crowdsourced identifications of what you've seen \n• Discuss and help others identify what they've seen\n• Follow projects comprised of smaller communities and fellow citizen scientists passionate about a particular place and/or species\nFor more info, check out http://www.inaturalist.org</t>
  </si>
  <si>
    <t>[
  {
    "permission": "find accounts on the device",
    "type": "Identity"
  },
  {
    "permission": "find accounts on the device",
    "type": "Contacts"
  },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"use accounts on the device",
    "type": "Other"
  },
  {
    "permission": "prevent device from sleeping",
    "type": "Other"
  },
  {
    "permission": "read Google service configuration",
    "type": "Other"
  }
]</t>
  </si>
  <si>
    <t>{
  "sharedData": [],
  "collectedData": [
    {
      "data": "Voice or sound recordings",
      "optional": true,
      "purpose": "App functionality",
      "type": "Audio"
    },
    {
      "data": "In-app search history",
      "optional": false,
      "purpose": "Analytics",
      "type": "App activity"
    },
    {
      "data": "Other user-generated content",
      "optional": false,
      "purpose": "App functionality, Analytics, Fraud prevention, security, and compliance, Personalization",
      "type": "App activity"
    },
    {
      "data": "Other actions",
      "optional": false,
      "purpose": "App functionality, Analytics, Fraud prevention, security, and compliance",
      "type": "App activity"
    },
    {
      "data": "Precise location",
      "optional": true,
      "purpose": "App functionality, Analytics, Developer communications, Personalization",
      "type": "Location"
    },
    {
      "data": "Crash logs",
      "optional": true,
      "purpose": "Analytics",
      "type": "App info and performance"
    },
    {
      "data": "Other in-app messages",
      "optional": true,
      "purpose": "App functionality, Developer communications",
      "type": "Messages"
    },
    {
      "data": "Photos",
      "optional": true,
      "purpose": "App functionality, Personalization",
      "type": "Photos and videos"
    },
    {
      "data": "Name",
      "optional": true,
      "purpose": "Personalization, Account management",
      "type": "Personal info"
    },
    {
      "data": "Email address",
      "optional": false,
      "purpose": "App functionality, Developer communications, Fraud prevention, security, and compliance, Account management",
      "type": "Personal info"
    },
    {
      "data": "User IDs",
      "optional": false,
      "purpose": "App functionality, Analytics, Developer communications, Fraud prevention, security, and compliance, Personalization,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"http://www.inaturalist.org/privacy.html"
}</t>
  </si>
  <si>
    <t>http://www.inaturalist.org/privacy.html</t>
  </si>
  <si>
    <t>org.inaturalist.seek</t>
  </si>
  <si>
    <t>https://play.google.com/store/apps/details?id=org.inaturalist.seek&amp;hl=en&amp;gl=us</t>
  </si>
  <si>
    <t>Seek by iNaturalist</t>
  </si>
  <si>
    <t>Use the power of image recognition technology to identify the plants and animals all around you. Earn badges for seeing different types of plants, birds, fungi and more!\n• Get outside and point the Seek Camera at living things\n• Identify wildlife, plants, and fungi and learn about the organisms all around you\n• Earn badges for observing different types of species and participating in challenges\n\nOPEN THE CAMERA AND START SEEKING!\nFound a mushroom, flower, or bug, and not sure what it is? Open up the Seek Camera to see if it knows!\nDrawing from millions of wildlife observations on iNaturalist, Seek shows you lists of commonly recorded insects, birds, plants, amphibians, and more in your area. Scan the environment with the Seek Camera to identify organisms using the tree of life. Add different species to your observations and learn all about them in the process! The more observations you make, the more badges you’ll earn!\nThis is a great app for families who want to spend more time exploring nature together, and for anyone who wants to learn more about the life all around them.\nKID-SAFE\nSeek does not require registration and does not collect any user data by default. Some user data will be collected if you choose to sign in with an iNaturalist account, but you must be over 13 or have your parents permission to do so.\nSeek will ask permission to turn on location services, but your location is obscured to respect your privacy while still allowing species suggestions from your general area. Your precise location is never stored in the app or sent to iNaturalist unless you sign in to your iNaturalist account and submit your observations.\nOur image recognition technology is based on observations submitted to iNaturalist.org and partner sites, and identified by the iNaturalist community.\nSeek is part of iNaturalist, a not-for-profit organization. Seek was made by the iNaturalist team with support from the California Academy of Sciences, the National Geographic Society, Our Planet on Netflix, WWF, HHMI Tangled Bank Studios, and Visipedia.</t>
  </si>
  <si>
    <t>[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"run at startup",
    "type": "Other"
  },
  {
    "permission": "draw over other apps",
    "type": "Other"
  },
  {
    "permission": "prevent device from sleeping",
    "type": "Other"
  }
]</t>
  </si>
  <si>
    <t>{
  "sharedData": [],
  "collectedData": [
    {
      "data": "Email address",
      "optional": true,
      "purpose": "App functionality",
      "type": "Personal info"
    },
    {
      "data": "Photos",
      "optional": true,
      "purpose": "App functionality",
      "type": "Photos and videos"
    },
    {
      "data": "Precise location",
      "optional": true,
      "purpose": "App functionality",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"https://www.inaturalist.org/pages/seek_privacy_policy"
}</t>
  </si>
  <si>
    <t>https://www.inaturalist.org/pages/seek_privacy_policy</t>
  </si>
  <si>
    <t>com.atistudios.mondly.languages</t>
  </si>
  <si>
    <t>https://play.google.com/store/apps/details?id=com.atistudios.mondly.languages&amp;hl=en&amp;gl=us</t>
  </si>
  <si>
    <t>Mondly: Language Learning</t>
  </si>
  <si>
    <t>🌟 Learn 33 Languages with Mondly by Pearson: Your Passport to Fluency! 🌟\nJoin our millions of subscribers and learn a new language in a fun and effective way! Whether you're a beginner or an advanced learner, Mondly by Pearson offers the perfect blend of cutting-edge technology and immersive content to help you master a new language with ease. \nLearn Spanish 🇪🇸🇲🇽, English 🇬🇧, French 🇫🇷, German 🇩🇪, Portuguese 🇵🇹🇧🇷, Italian 🇮🇹, Russian 🇷🇺, American English 🇺🇸, Norwegian 🇳🇴, Danish 🇩🇰, Dutch 🇳🇱, Swedish 🇸🇪, Korean 🇰🇷, Japanese 🇯🇵, Chinese 🇨🇳, Arabic, Greek 🇬🇷, Romanian 🇷🇴, Vietnamese 🇻🇳, Indonesian 🇮🇩, Hindi 🇮🇳, Hebrew 🇮🇱, Polish 🇵🇱, Bulgarian 🇧🇬, Ukrainian 🇺🇦, Hungarian 🇭🇺, Czech 🇨🇿, Croatian 🇭🇷, Finnish 🇫🇮, Persian (Farsi), Afrikaans, Thai 🇹🇭, Turkish 🇹🇷, Bengali 🇧🇩, Catalan, Latin, Latvian 🇱🇻, Lithuanian 🇱🇹, Slovak 🇸🇰, Tagalog 🇵🇭 and Urdu 🇵🇰 for free.\nLanguage learning is now easy with free lessons daily with Mondly by Pearson. In just minutes you’ll start memorizing core words, form sentences, learn phrases and take part in conversations. Practice speaking, reading, listening, and writing to build your vocabulary and grammar skills.\nExplore language exercises enhanced with a dictionary, verb conjugator and state-of-the-art speech recognition technology - you’ll feel like having your own tutor in your pocket.\n🚀 Why Choose Our Language Learning App? 🚀\nCrystal-clear audio\nLearn pronunciation from conversations between native speakers. \nState-of-the-art Speech Recognition\nWe listen as you pronounce words and phrases. You will get positive feedback if you speak clearly and correctly.\nUseful Phrases for Real Situations\nMemorizing isolated words is not the way to learn a language. Mondly by Pearson teaches you vocabulary through core words and phrases. It breaks the learning process down into short lessons and puts them into themed packs. So, language transfer is easier when learning a new language!\nVerb Conjugations\nLearn more from this course. Tap the verbs and get the full conjugation, including the translation. It’s faster and better than a dictionary. Learn new words and phrases everyday!\nAdvanced Statistics\nThe App uses intelligent reporting, so you can always follow your progress. Build your vocabulary step by step and become better.\nThe Leaderboard\nSee how your friends are doing and compete with people from all over the world to become the best learner.\nAdaptive Learning\nPeople learn differently. So, we taught the app to learn from your way of learning. Mondly by Pearson will become your own guide and customized teacher\n🏆Loved by 125 million people worldwide\n🌟 Features Highlights 🌟\n•	Keep your mind sharp with quick Daily Lessons, Weekly Quizzes &amp; Monthly Challenges\n•	Full access to 41 different language courses – a total of 1320 language combinations \n•	Master the basics with 200+ lessons organized into practical topics – from family, weather, travel, to sports, food, and many more \n•	38 vocabulary builders to learn new words fast and cement your knowledge \n•	Learn pronunciation with 50+ conversations between fluent speakers \n•	Grammar features &amp; conjugation tables to deepen your understanding of the language \n•	Access to the entire collection of over 3500 Daily Lessons, Weekly Quizzes &amp; Monthly Challenges we have been creating since 2015 \n•	30+ different English language progress tests with content from Pearson \n•	50+ Intermediate and Advanced categories for British English learning \n•	260+ video lessons for British English learning \n•	Hands-free learning to learn languages on the go \n•	Over 300 specialized lessons with business content for personal improvement &amp; workforce training \nExperience the joy of language learning like never before with our app. Join our global community of passionate learners and unlock a world of opportunities with every word you learn. Download our app Today and start your journey to fluency!</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</si>
  <si>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"pair with Bluetooth devices",
    "type": "Other"
  },
  {
    "permission": "full network access",
    "type": "Other"
  },
  {
    "permission": "change your audio settings",
    "type": "Other"
  },
  {
    "permission": "run at startup",
    "type": "Other"
  },
  {
    "permission": "control vibration",
    "type": "Other"
  },
  {
    "permission": "prevent device from sleeping",
    "type": "Other"
  },
  {
    "permission": "Google Play license check",
    "type": "Other"
  }
]</t>
  </si>
  <si>
    <t>{
  "sharedData": [
    {
      "data": "Crash logs",
      "optional": false,
      "purpose": "Analytics",
      "type": "App info and performance"
    },
    {
      "data": "Diagnostics",
      "optional": false,
      "purpose": "Analytics",
      "type": "App info and performance"
    },
    {
      "data": "User IDs",
      "optional": false,
      "purpose": "App functionality, Advertising or marketing",
      "type": "Personal info"
    },
    {
      "data": "Device or other IDs",
      "optional": false,
      "purpose": "Analytics",
      "type": "Device or other IDs"
    }
  ],
  "collectedData": [
    {
      "data": "Crash logs",
      "optional": false,
      "purpose": "Analytics",
      "type": "App info and performance"
    },
    {
      "data": "Diagnostics",
      "optional": false,
      "purpose": "Analytics",
      "type": "App info and performance"
    },
    {
      "data": "Purchase history",
      "optional": false,
      "purpose": "App functionality, Analytics, Advertising or marketing",
      "type": "Financial info"
    },
    {
      "data": "App interactions",
      "optional": false,
      "purpose": "App functionality, Analytics",
      "type": "App activity"
    },
    {
      "data": "Name",
      "optional": true,
      "purpose": "App functionality, Advertising or marketing, Account management",
      "type": "Personal info"
    },
    {
      "data": "Email address",
      "optional": true,
      "purpose": "App functionality, Advertising or marketing, Fraud prevention, security, and compliance, Account management",
      "type": "Personal info"
    },
    {
      "data": "User IDs",
      "optional": false,
      "purpose": "App functionality, Analytics, Personalization, Account management",
      "type": "Personal info"
    },
    {
      "data": "Device or other IDs",
      "optional": false,
      "purpose": "App functionality, Analytics, Advertising or marketing",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"https://www.mondly.com/privacy"
}</t>
  </si>
  <si>
    <t>https://www.mondly.com/privacy</t>
  </si>
  <si>
    <t>com.elektron.mindpal</t>
  </si>
  <si>
    <t>https://play.google.com/store/apps/details?id=com.elektron.mindpal&amp;hl=en&amp;gl=us</t>
  </si>
  <si>
    <t>MindPal - Brain Training Games</t>
  </si>
  <si>
    <t>Join over 6 million users! MindPal is your daily brain trainer that challenges your memory, attention, language, and problem solving skills. Enjoy a personalized daily workout of entertaining games based on the skills you'd like to improve.\nMindPal includes 40 educational games that train 7 key cognitive areas: Memory, Attention, Language, Math, Flexibility, Speed, and Problem Solving.\nTrack your progress and compare your brain scores with others now!\nFEATURES\n- Over 35 games and 1000 levels to train your brain in different skills.\n- Personalized daily workout based on your training goals.\n- Expand your vocabulary and writing skills with word games.\n- Improve your memory, attention, math, and problem solving skills.\n- Track your performance and get smarter everyday!\n- Get in-depth insights and compare your scores to other users.</t>
  </si>
  <si>
    <t>{
  "sharedData": [],
  "collectedData": [
    {
      "data": "Crash logs",
      "optional": false,
      "purpose": "Analytics",
      "type": "App info and performance"
    },
    {
      "data": "Diagnostics",
      "optional": false,
      "purpose": "Analytics",
      "type": "App info and performance"
    },
    {
      "data": "Name",
      "optional": true,
      "purpose": "Account management",
      "type": "Personal info"
    },
    {
      "data": "Email address",
      "optional": true,
      "purpose": "Account management",
      "type": "Personal info"
    },
    {
      "data": "User IDs",
      "optional": false,
      "purpose": "App functionality, Analytics, Developer communications, Advertising or marketing, Fraud prevention, security, and compliance, Personalization, Account management",
      "type": "Personal info"
    },
    {
      "data": "Other info",
      "optional": false,
      "purpose": "Analytics, Developer communications, Personalization, Account management",
      "type": "Personal info"
    },
    {
      "data": "Device or other IDs",
      "optional": false,
      "purpose": "App functionality, Analytics, Developer communications, Advertising or marketing, Fraud prevention, security, and compliance, Personalization, Account management",
      "type": "Device or other IDs"
    },
    {
      "data": "App interactions",
      "optional": false,
      "purpose": "Analytics",
      "type": "App activity"
    },
    {
      "data": "Other actions",
      "optional": false,
      "purpose": "Analytics, Personalization",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"http://mindpalapp.com/privacy/"
}</t>
  </si>
  <si>
    <t>http://mindpalapp.com/privacy/</t>
  </si>
  <si>
    <t>com.hwcollection</t>
  </si>
  <si>
    <t>https://play.google.com/store/apps/details?id=com.hwcollection&amp;hl=en&amp;gl=us</t>
  </si>
  <si>
    <t>Hot Wheels My Garage</t>
  </si>
  <si>
    <t>HotWheels Garage Guide app is the best app to organize your Garage.\nWhat can you do with it?\n* Add cars into your collection - count how many of it you have and enter comments about it.\n* Look at your whole collection by year, series .\nAll the mainlines from 1968 to 2023 are supported, we would add premiums and other series every period of time.\n2023 models are automatically added to your app.\nIf a specific car is missing and you need it, just contact us and we will add it to your database automatically.\nNo more "Oops I forgot I already have this Hot Wheels car, now I have a duplicate, just search for the car and see if you have it!\nSo stop organize your Hot wheels collection in documents and start using "HotWheels Garage Guide" app.</t>
  </si>
  <si>
    <t>{
  "sharedData": [],
  "collectedData": [
    {
      "data": "Device or other IDs",
      "optional": false,
      "purpose": "App functionality",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"https://telegra.ph/Hot-Wheels-My-Collection-App-03-15"
}</t>
  </si>
  <si>
    <t>https://telegra.ph/Hot-Wheels-My-Collection-App-03-15</t>
  </si>
  <si>
    <t>com.birtlapp</t>
  </si>
  <si>
    <t>https://play.google.com/store/apps/details?id=com.birtlapp&amp;hl=en&amp;gl=us</t>
  </si>
  <si>
    <t>1TL Mini Games</t>
  </si>
  <si>
    <t>The best game you can buy with 1 TL!\n* Try to pass the obstacles by bouncing the money!\n*Buy new games with the credits you earn!\n*Also see the current exchange rate equivalents of the loan you have earned.\n*This is not a real money making app.\n* Made purely for your entertainment.\n*Credits earned can only be used in-game.\n*No claim can be made about the credit earned.</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</si>
  <si>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"control vibration",
    "type": "Other"
  }
]</t>
  </si>
  <si>
    <t>{
  "sharedData": [],
  "collectedData": [
    {
      "data": "Device or other IDs",
      "optional": true,
      "purpose": "App functionality",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"https://telegra.ph/1-TL-01-13"
}</t>
  </si>
  <si>
    <t>https://telegra.ph/1-TL-01-13</t>
  </si>
  <si>
    <t>dk.mymovies.mymovies4forandroidpro</t>
  </si>
  <si>
    <t>https://play.google.com/store/apps/details?id=dk.mymovies.mymovies4forandroidpro&amp;hl=en&amp;gl=us</t>
  </si>
  <si>
    <t>My Movies 4 Pro - Movie &amp; TV</t>
  </si>
  <si>
    <t>My Movies is the #1 app for managing your Movie &amp; TV Series collection! Just scan the barcodes of your 4K Ultra HD, Blu-ray and DVDs, and never double purchase again.\nThe community driven My Movies online service holds detailed data for more than 1,400,000 disc based titles worldwide, across more than 100,000 movies and 100,000 TV Series, allowing you to track both your disc based collection and your collection of digital copies across any online service. \n* Keep track of your collection of both physical media and digital copies, as well as your wish list.\n* Our exclusive service lets you report titles missing from the app, in the rare situation where you have something in your collection which we do not have - our staff will rapidly create the titles.\n* Should you find any incorrect data, report this to out staff within the app, and we make sure that it gets corrected.\nAttention Upgraders! Users of a prior My Movies version, or users transferring from another platform, simply log into the same user account that you previously used, and your existing collection will synchronize to the new application - you can find your username in the bottom of the settings page. Contact us on support@mymovies.dk if you are in need of help.\nYou can evaluate the full application, by downloading our free app, which will give you a full 21-day grace period, after which it will revert to being limited to 50 titles.\n* Quickly enter even huge collections with blazingly fast batch barcode scanning.\n* Be sure to try our unmatched speed of barcode scanning combined with by far the best data coverage.\n* Import existing collections from other apps, such as CLZ Movies, DVD Profiler, Delicious Library, Sort It! Apps, iCollect and many more, when you as others conclude that this is the app for you.\nBy using a required user account, your collection will synchronize through our online servers, allowing you to switch between different clients, also acting as a backup if a device gets lost or stolen, ensuring that you will never loose your data - we have clients available for all popular platforms. If you log in to an existing account, your current collection will automatically be synchronized to your device.\n* Share your login with household members and keep your collection synchronized between all household devices.\n* Connect with friends and view each others collections, watches, and similar within the app.\n* Create an online collection to share with family and friends (https://c.mymovies.dk/demonstration).\n* Loan titles to friends and family to keep track, and never loose a title again.\n* Parental controls functionalities.\nNotice! If you have a problem or a suggestion, please contact us on support@mymovies.dk. The quality and stability of the application is our top priority, and we will happily help you with any problem or concerns you might have.\n* Personalize titles with location, tags, notes, rating, purchase details and more. \n* Watch trailers for titles in your collection, or in the sections for cinema releases or upcoming physical media releases.\n* Movie collections feature to see which titles you are missing from a specific movie sequal.\nOur detailed data on the titels in your collection gives you many advanced options for browsing your collection, with extensive sort options, filter functionalities, advanced search options, different views with many configuration options, choice between a black or white interface, and much more.\n* Create detailed PDF reports.\n* Statistics features with title count and graphs, and exclusive advanced statistics for contributing users.\n* E-mail collection as TXT or CSV. \nThe list of features is much longer - you may open the “Help &amp; Support” section in the left side menu within the app to see presentations of many more features.</t>
  </si>
  <si>
    <t>[
  {
    "permission": "read your contacts",
    "type": "Contacts"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"change network connectivity",
    "type": "Other"
  },
  {
    "permission": "allow Wi-Fi Multicast reception",
    "type": "Other"
  },
  {
    "permission": "full network access",
    "type": "Other"
  },
  {
    "permission": "run at startup",
    "type": "Other"
  },
  {
    "permission": "control vibration",
    "type": "Other"
  },
  {
    "permission": "prevent device from sleeping",
    "type": "Other"
  },
  {
    "permission": "Google Play license check",
    "type": "Other"
  }
]</t>
  </si>
  <si>
    <t>{
  "sharedData": [],
  "collectedData": [
    {
      "data": "App interactions",
      "optional": false,
      "purpose": "App functionality, Analytics",
      "type": "App activity"
    },
    {
      "data": "In-app search history",
      "optional": false,
      "purpose": "App functionality, Analytics",
      "type": "App activity"
    },
    {
      "data": "Emails",
      "optional": false,
      "purpose": "App functionality, Account management",
      "type": "Messages"
    },
    {
      "data": "Purchase history",
      "optional": false,
      "purpose": "Account management",
      "type": "Financial info"
    },
    {
      "data": "Name",
      "optional": false,
      "purpose": "Account management",
      "type": "Personal info"
    },
    {
      "data": "Email address",
      "optional": false,
      "purpose": "Account management",
      "type": "Personal info"
    },
    {
      "data": "User IDs",
      "optional": false,
      "purpose": "Account management",
      "type": "Personal info"
    },
    {
      "data": "Other info",
      "optional": false,
      "purpose": "Account management",
      "type": "Personal info"
    },
    {
      "data": "Crash logs",
      "optional": true,
      "purpose": "Developer communications",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"https://www.mymovies.dk/about/privacy-policy.aspx"
}</t>
  </si>
  <si>
    <t>https://www.mymovies.dk/about/privacy-policy.aspx</t>
  </si>
  <si>
    <t>com.discoverapp.iptvsmarterplayer.pro</t>
  </si>
  <si>
    <t>https://play.google.com/store/apps/details?id=com.discoverapp.iptvsmarterplayer.pro&amp;hl=en&amp;gl=us</t>
  </si>
  <si>
    <t>IPTV Smart Player - Live TV</t>
  </si>
  <si>
    <t>Get the World's Most Downloaded IPTV Player App\nIPTV Smart Player is the quality and perfect solution for your IPTV needs. It is a high-quality IPTV player application that allows you to easily watch broadcasts on your phone, tablet, Android Box, Android TV without ads, in high resolution, without lag and freezing problems.\nFree National Channels of some countries are available in the (USERS LIST) section within the application for you to try. (These channels are for trial purposes and it is not guaranteed that all of them will work)\nWith IPTV Smart Player, you can record the live broadcast and transfer it to your Smart TV.\nMulti-language: English, Arabic, Turkish, French, Polish, German, Italian, Spanish, Portuguese, Hungary, Chinese, Russian, Korean, Japanese, Romanian, Bengali, Croatian, Hindi, Bulgarian, Dutch, Danish, Finnish, Filipino, Thai , Czech, Persian, Hebrew, Urdu.\nFeatures:\n- Includes Free National Channels\n- Watch Live Broadcast TV Channels\n- Screen recorder\n- Multiple screens\n- 4K Uninterrupted and fast broadcasting (depending on your speed and iptv service provider)\n- Multi-language\n- Support: Live, Movie and TV Series Broadcast\n- Ability to Save Broadcasts\n- Broadcast Streaming Editing\n- Channel Search\n- New Modern layout / User Interface Design\n- EPG Support (TV Program Guide)\n- EPG Timeline\n- EPG Time Shift\n- Automation\n- Super useful design\n- Ability to transfer the broadcast to Smart TV\n- Parental Controls\n- Support: TV Capture Streaming\n- Support: Continue Watching\n- Support: Recently Added Movies and TV Series\n- Support: Multi-Display and Multi-User\n- Support: M3u File and URL (Playlist)\n- Support: Membership Login with Xstream (Playlist)\n- Support: Local Audio/Video file playback\n- Support: Play a Single Stream\n- Support: External Player.\n- Support: Integrated Speed ​​Test feature and VPN Integration\n- Support: Dynamic language switching (Multilingual)\n- Support: Picture in Picture\n- and more\nExperience what happens now! Download the most downloaded IPTV Player now and experience unlimited entertainment!\nIPTV Smart Player works perfectly for IPTV, EPG, VOD, Video series, Catch-up TV, Fire TV and stick, Android Box, Android Tablets and Android mobile devices directly on your Android TV and is a completely Professional solution.\nIPTV Smart Player is the perfect way to watch all your favorite shows. It has a one-touch button that allows you to watch any program anytime, anywhere. IPTV Smart Player is the perfect device for anyone who loves TV but doesn't have time to watch it live.\n**WARNINGS**\n- The screenshots shown on this page are provided as examples only and do not refer to any actual video content.\n- Sample videos and images are in the Public Domain and do not violate any copyright.\n- IPTV Smart Player is not affiliated with any third party provider.\n- The application does not provide or include any media or content, users must provide their own content.\n*************************************************** **** *\nDisclaimer: https://iptvsmarterplayers.com/disclaimer\nPrivacy Policy: https://www.iptvsmarterplayers.com/ssv-privacy-policy\nTerms and Conditions: https://iptvsmarterplayers.com/terms-and-conditions\nContact: https://iptvsmarterplayers.com/contact</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</si>
  <si>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"full network access",
    "type": "Other"
  },
  {
    "permission": "run at startup",
    "type": "Other"
  },
  {
    "permission": "draw over other apps",
    "type": "Other"
  },
  {
    "permission": "prevent device from sleeping",
    "type": "Other"
  }
]</t>
  </si>
  <si>
    <t>{
  "sharedData": [],
  "collectedData": [],
  "securityPractices": [],
  "privacyPolicyUrl": "https://www.iptvsmarterplayers.com/ssv-privacy-policy"
}</t>
  </si>
  <si>
    <t>https://www.iptvsmarterplayers.com/ssv-privacy-policy</t>
  </si>
  <si>
    <t>com.seashoredev.zoonzoon</t>
  </si>
  <si>
    <t>https://play.google.com/store/apps/details?id=com.seashoredev.zoonzoon&amp;hl=en&amp;gl=us</t>
  </si>
  <si>
    <t>ZOONZOON - Gamepad Vibration</t>
  </si>
  <si>
    <t>Just relax and turn on the app. Test the vibration as much as you want. Connect the gamepad from your console and enjoy.</t>
  </si>
  <si>
    <t>[
  {
    "permission": "control vibration",
    "type": "Other"
  }
]</t>
  </si>
  <si>
    <t>{
  "sharedData": [],
  "collectedData": [],
  "securityPractices": [],
  "privacyPolicyUrl": "http://project4828563.tilda.ws"
}</t>
  </si>
  <si>
    <t>http://project4828563.tilda.ws</t>
  </si>
  <si>
    <t>com.jtlie.dead_of_winter_crossroads</t>
  </si>
  <si>
    <t>https://play.google.com/store/apps/details?id=com.jtlie.dead_of_winter_crossroads&amp;hl=en&amp;gl=us</t>
  </si>
  <si>
    <t>Dead of Winter Crossroads</t>
  </si>
  <si>
    <t>Enhance your Dead of Winter board game experience with the Dead of Winter Crossroads app! Immerse yourself in the captivating narrative of crossroad cards as they come to life through audio narration. Simply select a card, press play, and let the app guide you through the unfolding story. With multiple voice options to choose from, you can customize the narration to suit your preferences.\n- Listen to the vivid stories behind each crossroad card.\n- Easily initiate narration with a simple tap, bringing the cards to life.\n- Select from a variety of voices to personalize your storytelling experience.\n- Designed for use with Dead of Winter: A Crossroads Game &amp; Dead of Winter: The Long Night.</t>
  </si>
  <si>
    <t>{
  "sharedData": [],
  "collectedData": [],
  "securityPractices": [],
  "privacyPolicyUrl": "https://sites.google.com/d/18rflGr1WP_dOZzXy4jQfXk2MqGCD0gdZ/p/1WnryREggjvgBM0dMcoB8-l0tn6asCV1z/edit"
}</t>
  </si>
  <si>
    <t>https://sites.google.com/d/18rflGr1WP_dOZzXy4jQfXk2MqGCD0gdZ/p/1WnryREggjvgBM0dMcoB8-l0tn6asCV1z/edit</t>
  </si>
  <si>
    <t>com.layla</t>
  </si>
  <si>
    <t>https://play.google.com/store/apps/details?id=com.layla&amp;hl=en&amp;gl=us</t>
  </si>
  <si>
    <t>Layla</t>
  </si>
  <si>
    <t>Introducing Layla, the groundbreaking personal AI that resides directly on your phone or device. No internet connection required, no censorship, complete privacy.\nNo information leaves your device.\nFeatures:\n- General knowledge: ask Layla about anything under the sun, she will give you an informed response\n- Just chatting: Layla has many personalities you can choose; from cute to serious to bubbly to stoic, you can talk with her however you want\n- Memory: tell Layla about yourself, she'll remember you\n- Personalisation: you can create your own characters if none of our presets fit your style!\n- Voices: over 100+ different voices to choose from for your characters\n- Roleplay: engage in roleplay with multiple characters!\n- Basic task scheduling/reminder features: just talk to Layla normally, she'll pick up your commands!\n- Custom AI: load custom GGUF models that fit your needs\n- Additional features available as free plugins: roleplay, downloading different personalities, advanced settings\nNote: This app uses Local LLMs to run. The app downloads a 4GB Large Language Model (LLM / brains of the AI) after the it starts for the first time. This is only needed once. This technology is VERY new, right now we only support the latest flagship phones (8GB+ RAM). If your phone does not meet the minimum requirements, you may experience degraded performance. We are working hard to bring Layla to more devices.\nSee our devices support matrix here: https://www.layla-network.ai/contact\nDISCLAIMER:\nLayla is a generative language model. All her answers come from inputs you give her. This means her information may be inaccurate, outdated, or otherwise unsuitable for your situation. Layla is designed for purely entertainment purposes and her output should not be taken seriously.\nIMPORTANT:\nLocal AI is an emerging technology and requires the latest flagship phones to run. BEFORE YOU BUY: check your device compatibility, please visit: https://www.layla-network.ai/contact</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</si>
  <si>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network connections",
    "type": "Other"
  },
  {
    "permission": "full network access",
    "type": "Other"
  },
  {
    "permission": "run at startup",
    "type": "Other"
  },
  {
    "permission": "draw over other apps",
    "type": "Other"
  },
  {
    "permission": "control vibration",
    "type": "Other"
  },
  {
    "permission": "prevent device from sleeping",
    "type": "Other"
  }
]</t>
  </si>
  <si>
    <t>{
  "sharedData": [
    {
      "data": "Device or other IDs",
      "optional": false,
      "purpose": "Analytics",
      "type": "Device or other IDs"
    },
    {
      "data": "Crash logs",
      "optional": false,
      "purpose": "Analytics",
      "type": "App info and performance"
    },
    {
      "data": "Diagnostics",
      "optional": false,
      "purpose": "Analytics",
      "type": "App info and performance"
    },
    {
      "data": "Other app performance data",
      "optional": false,
      "purpose": "Analytics",
      "type": "App info and performance"
    }
  ],
  "collectedData": [
    {
      "data": "Photos",
      "optional": true,
      "purpose": "App functionality",
      "type": "Photos and videos"
    },
    {
      "data": "Device or other IDs",
      "optional": false,
      "purpose": "Analytics",
      "type": "Device or other IDs"
    },
    {
      "data": "Crash logs",
      "optional": false,
      "purpose": "Analytics",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"https://www.layla-network.ai/privacy"
}</t>
  </si>
  <si>
    <t>https://www.layla-network.ai/privacy</t>
  </si>
  <si>
    <t>org.contentarcade.apps.logomaker</t>
  </si>
  <si>
    <t>https://play.google.com/store/apps/details?id=org.contentarcade.apps.logomaker&amp;hl=en&amp;gl=us</t>
  </si>
  <si>
    <t>Logo Maker : Logo Creator</t>
  </si>
  <si>
    <t>Logo Maker - A one-stop solution to help you design a logo and create your brand identity!\nLooking for an easy way to create a logo design for your business? \nIf yes, then there is no need to worry about it, you have the best logo maker app at your disposal! \nWhat Does This Logo Creator Offer? \nLogo maker is fully loaded with 10,000+ logo templates, logo elements, and resources that can help you create a logo design free that resonates with your brand and serves as its face value.  \nMake Your Own Logo Without Any Experience!\nLogo maker application comes with a user-friendly interface and doesn't require extensive knowledge of editing features. The simplicity of our logo creator provides ease to the users in the process of creating a logo design. You can create a professional logo with the assistance of this logo designer without facing any troubles.\nLogo Maker - The Best You Can Get! \nLogo maker app contains all the features you need to make an inspiring logo. Starting from text editing to background adjustment, shape customization, 3D style, and more.\nWhat makes this logo creator the best option for creating logo designs?  \nLet’s look into the features that make it a must-have app for every business!\nThis logo designer app provides multiple logo templates for every possible type of business.\nMultiple options to add custom effects to a logo design.\nAdd text, shape, stickers, and background of your choice with this logo creator app.\nLogo maker allows you to resize the elements in your selected logo template easily.\nThe preliminary logo design can be saved as a draft.\nLogo creator provides and lets you save the logo in your preferred format.\nWhy Use the Logo Maker?\nThe logo creator app saves you from investing considerable sums to make your own logo by hiring a professional graphic designer.\nWith the free logo designer app, you can access a wide range of resources that can help you make a logo design to capture the audience's attention.\nThe availability of logo templates in the free logo maker app never lets you run out of ideas.\nThis logo creator app contains fully layered logo designs that make the customization process quite quick and easy.\nYou can make your own logo whenever you want.\nHow Does it Work?\nFirst of all, explore the categories relevant to your business and select a logo design template of your choice.\nThe logo creator lets you customize the elements of the selected template or import your own elements.\nClick the Save button to download the final logo design to your device.\nWho Can Get Benefit from this Free Logo Maker? \nThis application is ideal for anyone who needs a logo design for their business. The logo maker free app offers logo template ideas for everyone in the following categories:\nFashion\nPhotography\nEsports\nCars\nBusiness\nWatercolor\nColorful\nLifestyle &amp; more! \nWhat’s More?\nThis logo maker app gives you access to complete graphic design features, such as thumbnail designs, flyers, invitations, and business cards. Try now!\nNote:\nIf you are facing any issues while using the Logo Maker app, you are encouraged to let us know. You can leave a brief review describing the nature of your problem, or you can reach out to us via email.\nCustomer support: support@logomaker.net \nWebsite: https://www.logomaker.net/</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</si>
  <si>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"run at startup",
    "type": "Other"
  },
  {
    "permission": "draw over other apps",
    "type": "Other"
  },
  {
    "permission": "control vibration",
    "type": "Other"
  },
  {
    "permission": "prevent device from sleeping",
    "type": "Other"
  }
]</t>
  </si>
  <si>
    <t>{
  "sharedData": [],
  "collectedData": [
    {
      "data": "Purchase history",
      "optional": false,
      "purpose": "App functionality",
      "type": "Financial info"
    },
    {
      "data": "Crash logs",
      "optional": false,
      "purpose": "Analytics",
      "type": "App info and performance"
    },
    {
      "data": "Diagnostics",
      "optional": false,
      "purpose": "Analytics",
      "type": "App info and performance"
    },
    {
      "data": "Other in-app messages",
      "optional": false,
      "purpose": "App functionality, Developer communications",
      "type": "Messages"
    },
    {
      "data": "Device or other IDs",
      "optional": false,
      "purpose": "App functionality",
      "type": "Device or other IDs"
    },
    {
      "data": "App interactions",
      "optional": false,
      "purpose": "Analytics",
      "type": "App activity"
    },
    {
      "data": "Photos",
      "optional": false,
      "purpose": "App functionality",
      "type": "Photos and videos"
    }
  ],
  "securityPractices": [
    {
      "practice": "Data isn’t encrypted",
      "description": "Your data isn’t transferred over a secure connection"
    },
    {
      "practice": "You can request that data be deleted",
      "description": "The developer provides a way for you to request that your data be deleted"
    }
  ],
  "privacyPolicyUrl": "https://www.logomaker.net/privacypolicy"
}</t>
  </si>
  <si>
    <t>https://www.logomaker.net/privacypolicy</t>
  </si>
  <si>
    <t>com.magicdoodleart.quickdrawingapp</t>
  </si>
  <si>
    <t>https://play.google.com/store/apps/details?id=com.magicdoodleart.quickdrawingapp&amp;hl=en&amp;gl=us</t>
  </si>
  <si>
    <t>Doodle Art: Magic Drawing App</t>
  </si>
  <si>
    <t>It's never been easier to create wonders! With Doodle Art: Magic Drawing App, you can create cool doodles rich in color and style. Create magic with this quick drawing game and make some glowing doodle art to keep and share with the world! Install Doodle Art: Magic Drawing App today!\nThis doodle drawing app allows you to choose from over 200 colors and 20 different brushes to create cool mandala doodle, simple doodle or extraordinary doodle art! You can even create your own color and use 8 different spirograph designs to turn your doodle art into magic drawing. Quick drawing games like Doodle Art: Magic Drawing App offer endless possibilities. It's never been easier to create a cool mandala doodle! This magic drawing game allows you to use simple doodle moves on your canvas and create wonders with your doodle drawing game and spirograph art designs! Start doodling now!\n&lt;u&gt;DOODLE ART: MAGIC DRAWING APP FEATURES:&lt;/u&gt;\n- Create doodle art on canvas\n- 8 kinds of spirograph designs\n- 20 BRUSHES for your magic doodling\n- 22 COLOR PALETTES + create your own color\n- Amazing, glowing colors for quick drawing\n- GALLERY – you can save all your magical doodle art in one place\n- Undo – Redo option\n- Set your cool doodle drawing as wallpaper\n- SHARE on Facebook, Instagram and more\n- Explore the categories: Cool Mix, Easter, Halloween, Kawaii, Christmas, Valentine's Day and Women's Day\nThis magic drawing game is one of those fun drawing apps where you can literally make art while having fun. Simple doodling in this quick draw game will also help you to learn to draw many things you haven't even thought you could draw. Simple doodle designs will be perfect when you start playing this drawing game. Once you learn to draw different shapes and fit your simple doodles into more complex ones, your doodle designs will become so amazing you'll want to share them with the whole world. Play Doodle Art: Magic Drawing App, join millions who are making art in this kind of drawing games and create some magic!\nHave fun!</t>
  </si>
  <si>
    <t>{
  "sharedData": [
    {
      "data": "Device or other IDs",
      "optional": false,
      "purpose": "App functionality, Analytics, Advertising or marketing, Fraud prevention, security, and compliance, Personalization",
      "type": "Device or other IDs"
    },
    {
      "data": "Crash logs",
      "optional": false,
      "purpose": "Analytics",
      "type": "App info and performance"
    },
    {
      "data": "Diagnostics",
      "optional": false,
      "purpose": "Analytics",
      "type": "App info and performance"
    },
    {
      "data": "App interactions",
      "optional": false,
      "purpose": "App functionality, Analytics, Advertising or marketing, Fraud prevention, security, and compliance, Personalization",
      "type": "App activity"
    },
    {
      "data": "Approximate location",
      "optional": false,
      "purpose": "App functionality, Analytics, Advertising or marketing, Fraud prevention, security, and compliance, Personalization",
      "type": "Location"
    }
  ],
  "collectedData": [
    {
      "data": "Device or other IDs",
      "optional": false,
      "purpose": "App functionality, Analytics, Advertising or marketing, Fraud prevention, security, and compliance, Personalization",
      "type": "Device or other IDs"
    },
    {
      "data": "Crash logs",
      "optional": false,
      "purpose": "Analytics",
      "type": "App info and performance"
    },
    {
      "data": "Diagnostics",
      "optional": false,
      "purpose": "Analytics",
      "type": "App info and performance"
    },
    {
      "data": "App interactions",
      "optional": false,
      "purpose": "App functionality, Analytics, Advertising or marketing, Fraud prevention, security, and compliance, Personalization",
      "type": "App activity"
    },
    {
      "data": "Approximate location",
      "optional": false,
      "purpose": "App functionality, Analytics, Advertising or marketing, Fraud prevention, security, and compliance, Personalization",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"https://www.peaksel.com/privacy-policy-for-free-apps/"
}</t>
  </si>
  <si>
    <t>https://www.peaksel.com/privacy-policy-for-free-apps/</t>
  </si>
  <si>
    <t>com.zimad.mpixel</t>
  </si>
  <si>
    <t>https://play.google.com/store/apps/details?id=com.zimad.mpixel&amp;hl=en&amp;gl=us</t>
  </si>
  <si>
    <t>Magic Cross Stitch: Pixel Art</t>
  </si>
  <si>
    <t>&lt;h1&gt;🎨 Coloring by number &amp; Pixel Art game 🎨 &lt;/h1&gt; \nFree to play adult coloring and drawing book. Fun and &lt;i&gt;relaxing app&lt;/i&gt;. Start Drawing &amp; Coloring right now! Cross Stitching on your phone anytime and anywhere!\nWelcome to the Cross Stitch color by number game! Color by number pixel arts matching numbers pixel by pixel to blow your stress away! It’s really easy, choose suitable color and tap color to the right place. Pixel Art games is more than just a &lt;i&gt;coloring book for adults&lt;/i&gt; it’s a sewing game - the best &lt;i&gt;color therapy for everybody&lt;/i&gt;!\n★🏆★ In Magic Cross Stitch game you can: ★🏆★\n�� Choose among an extensive variety of coloring pictures for both adults and kids! It’s a sewing game. &lt;i&gt;Stitch and Color by number Mandalas, Animals, Unicorns, Sweets and other free coloring pages&lt;/i&gt;.\n🎨 Enjoy easy gameplay.\n🎨 Experiment with the color palette.\n🎨 Improve your painting and stitching skills!\n🎨 Decorate pictures with stickers.\n🎨  Calm and relaxing background music and sounds.\n🎨 Share your embroideries with friends on social media or save them to your phone!\n🎨 Relax, color and get daily bonuses and gifts!\n&lt;h2&gt;Magic Cross Stitch is a great coloring book for adults to relax and get rid of everyday stress!&lt;/h2&gt; It’s a Color art therapy and stress relief in your pocket. Enjoy the addictive coloring game. Drawing &amp; Coloring for glory. You don't need wifi to start. Color and recolor the blank coloring pages online or offline.Our coloring app is updated from time to time, with simple and complicated designs for people of all ages.\nContact us at support_mcs@zimad.com with any issues, questions or comments. We would love to hear from you! 💝\n★🏆★ SUBSCRIPTION ★🏆★\nUpon subscribing, you will immediately receive free access to the game. Full collection of coloring books and pixel art pages! A subscription to the &lt;i&gt;coloring by number game&lt;/i&gt; also allows you to create unlimited amount of your own user-created &lt;i&gt;pixel art pictures&lt;/i&gt; and turns off ads in the game.\n⭐Terms of Use and Privacy Policy: https://zimad.com/policy/"</t>
  </si>
  <si>
    <t>{
  "sharedData": [
    {
      "data": "Device or other IDs",
      "optional": false,
      "purpose": "App functionality, Advertising or marketing",
      "type": "Device or other IDs"
    },
    {
      "data": "App interactions",
      "optional": false,
      "purpose": "Analytics",
      "type": "App activity"
    },
    {
      "data": "Other actions",
      "optional": false,
      "purpose": "Analytics",
      "type": "App activity"
    }
  ],
  "collectedData": [
    {
      "data": "Device or other IDs",
      "optional": false,
      "purpose": "App functionality, Analytics, Developer communications",
      "type": "Device or other IDs"
    },
    {
      "data": "App interactions",
      "optional": false,
      "purpose": "Analytics",
      "type": "App activity"
    },
    {
      "data": "Other actions",
      "optional": false,
      "purpose": "Analytics",
      "type": "App activity"
    },
    {
      "data": "Crash logs",
      "optional": false,
      "purpose": "Analytics",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"https://zimad.com/policy/"
}</t>
  </si>
  <si>
    <t>https://zimad.com/policy/</t>
  </si>
  <si>
    <t>com.ardrawing.tracedrawing.drawingsketch.drawingapps</t>
  </si>
  <si>
    <t>https://play.google.com/store/apps/details?id=com.ardrawing.tracedrawing.drawingsketch.drawingapps&amp;hl=en&amp;gl=us</t>
  </si>
  <si>
    <t>AR Drawing Sketch Paint</t>
  </si>
  <si>
    <t>Welcome to AR Drawing Sketch Paint: Unleash Your Creativity in Augmented Reality\nEmbark on a journey where art meets cutting-edge augmented reality technology. AR Drawing Sketch Paint offers an immersive platform for artists of all levels to explore and express their creativity.\nKey Features of the Drawing Apps:\n📸 Draw with Camera: Blend your sketches with the real world using our innovative 'Draw with Camera' feature. Position your phone on a stable surface and watch as your art and reality merge.\n🖼️ Diverse Templates Library: Browse through a rich collection of templates in various categories, providing endless inspiration for all artistic preferences.\n👨‍🏫 Step-by-Step Drawing Guidance: Follow our user-friendly guide to simplify complex drawings, making the process enjoyable for beginners and enriching for experienced artists.\n📷 Draw from Gallery Photos: Convert your beloved gallery photos into unique sketch templates, personalizing your artistic journey.\n🌟 Drawing Sketch Opacity Adjustment: Fine-tune the transparency of your sketches for a perfect blend with the background, enhancing the overall aesthetic.\n💡 Flash for Drawing: Illuminate your sketches even in low-light conditions, ensuring your artistic vision is always clear and detailed.\n🔒 Image Lock and Flip: Secure your artwork against accidental movements and experiment with new perspectives through the image lock and flip features.\n\nAR Drawing Sketch and Paint reimagines the drawing experience by combining traditional artistry with modern technological advancements. Whether you're just starting out or are a seasoned artist, this sketching and drawing app offers features to spark your creativity.\nWith AR Drawing Sketch Paint, enter a world where you can draw and trace anything, harnessing the power of augmented reality. From overlaying sketches on real-world scenes to bringing your imagination to life on a digital canvas, this drawing app is your portal to a new realm of artistic possibilities.\nWe invite you to explore the infinite possibilities of AR Drawing Sketch and Trace anything with AR Drawing Apps. Open the door to new artistic horizons and witness your creative visions come to life in extraordinary ways.</t>
  </si>
  <si>
    <t>{
  "sharedData": [],
  "collectedData": [],
  "securityPractices": [
    {
      "practice": "Data is encrypted in transit",
      "description": "Your data is transferred over a secure connection"
    }
  ],
  "privacyPolicyUrl": "https://firebasestorage.googleapis.com/v0/b/asa111-ar-drawing-sketch-paint.appspot.com/o/Privacy-Policy.html?alt=media&amp;token=c44c7b50-2022-4723-9ad0-df30043d711e"
}</t>
  </si>
  <si>
    <t>https://firebasestorage.googleapis.com/v0/b/asa111-ar-drawing-sketch-paint.appspot.com/o/Privacy-Policy.html?alt=media&amp;token=c44c7b50-2022-4723-9ad0-df30043d711e</t>
  </si>
  <si>
    <t>ai.video.generator</t>
  </si>
  <si>
    <t>https://play.google.com/store/apps/details?id=ai.video.generator&amp;hl=en&amp;gl=us</t>
  </si>
  <si>
    <t>AI Video - AI Video Generator</t>
  </si>
  <si>
    <t>AI Video is the ultimate AI Video Generator powered by cutting-edge AI technology!\nAI Video uses advanced AI technology that can understand your words and create stunning videos from them. AI Video Generators can create anything you can dream of. \nThis powerful app makes professional video creation accessible for everyone. Whether you're an aspiring YouTuber, a busy entrepreneur, a passionate educator, or simply someone with a story to tell, AI Video  empowers you to bring your vision to life with stunning AI-generated videos.\n🔑Key Features:\n● Powered by cutting-edge AI technology \n● Effortless text-to-video conversion\n● Diverse and customizable video styles \nMagic of AI Video Creation is in your hands:\n🪄 【Text-to-Video Magic】\nWrite a simple text prompt describing your concept, and our powerful AI engine will turn your words into a captivating video in seconds. You can create professional looking movie scenes, animated characters &amp; cute videos of your kids and many more. \n🪡【 Tailored Video Styles】\n Explore a diverse library of video styles. Choose from sleek and modern for business presentations, whimsical and animated for children's content, or create a dramatic cinematic feel for storytelling. \n●Anime\n●Realistic \n●Cyberpunk \n●3D Rendering\n●Watercolor\n●Oil Painting\n💸【Benefits for Every Creator】\n● Content Creators: Generate dynamic intros, outros, engaging explainer videos, and captivating product reviews for your YouTube channel, social media platforms, or website.\n● Businesses: Create high-impact promotional videos, product demos, explainer videos, and social media content to elevate your brand and reach new audiences.\n● Educators: Design interactive and visually stimulating learning materials for lectures, online courses, or educational presentations. \n● Storytellers: Craft imaginative scenes and transform your written stories, poems, or scripts into captivating video narratives.\n\nDownload AI Video  today and unlock the future of video creation!\n\nAI Video  is the ultimate tool for anyone who wants to create professional-looking videos quickly and easily, regardless of their creative background. Download now and dive into the limitless world of AI-generated video. Unleash your creativity with AI Video Generator.</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</si>
  <si>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network connections",
    "type": "Other"
  },
  {
    "permission": "full network access",
    "type": "Other"
  },
  {
    "permission": "change your audio settings",
    "type": "Other"
  },
  {
    "permission": "run at startup",
    "type": "Other"
  },
  {
    "permission": "draw over other apps",
    "type": "Other"
  },
  {
    "permission": "control vibration",
    "type": "Other"
  },
  {
    "permission": "prevent device from sleeping",
    "type": "Other"
  },
  {
    "permission": "read Google service configuration",
    "type": "Other"
  }
]</t>
  </si>
  <si>
    <t>{
  "sharedData": [
    {
      "data": "Crash logs",
      "optional": false,
      "purpose": "Analytics",
      "type": "App info and performance"
    },
    {
      "data": "Device or other IDs",
      "optional": false,
      "purpose": "Analytics, Advertising or marketing",
      "type": "Device or other IDs"
    },
    {
      "data": "Photos",
      "optional": false,
      "purpose": "App functionality",
      "type": "Photos and videos"
    },
    {
      "data": "Videos",
      "optional": false,
      "purpose": "App functionality",
      "type": "Photos and videos"
    },
    {
      "data": "App interactions",
      "optional": false,
      "purpose": "Analytics, Advertising or marketing",
      "type": "App activity"
    }
  ],
  "collectedData": [
    {
      "data": "Crash logs",
      "optional": false,
      "purpose": "Analytics",
      "type": "App info and performance"
    },
    {
      "data": "Device or other IDs",
      "optional": true,
      "purpose": "Analytics, Advertising or marketing",
      "type": "Device or other IDs"
    },
    {
      "data": "Purchase history",
      "optional": false,
      "purpose": "Analytics, Advertising or marketing",
      "type": "Financial info"
    },
    {
      "data": "App interactions",
      "optional": false,
      "purpose": "Analytics, Advertising or marketing",
      "type": "App activity"
    },
    {
      "data": "User IDs",
      "optional": false,
      "purpose": "Analytics",
      "type": "Personal info"
    }
  ],
  "securityPractices": [
    {
      "practice": "Data isn’t encrypted",
      "description": "Your data isn’t transferred over a secure connection"
    },
    {
      "practice": "Data can’t be deleted",
      "description": "The developer doesn’t provide a way for you to request that your data be deleted"
    }
  ],
  "privacyPolicyUrl": "https://aivideoart.co/privacy"
}</t>
  </si>
  <si>
    <t>https://aivideoart.co/privacy</t>
  </si>
  <si>
    <t>io.scottdodson.thunderstorm.hue</t>
  </si>
  <si>
    <t>https://play.google.com/store/apps/details?id=io.scottdodson.thunderstorm.hue&amp;hl=en&amp;gl=us</t>
  </si>
  <si>
    <t>Thunderstorm for Hue</t>
  </si>
  <si>
    <t>Summon a thunderstorm light show using your Philips Hue lights. Watch your lights pulse and flash to the sounds of a storm.*\n*Hue Bridge required\nTHUNDERSTORMS\n• Strong Thunderstorm — Heavy rain with frequent lightning and thunder nearby\nLights pulse quickly to the sound of heavy rain. Booming sounds of thunder accompany bright flashes of light.\n• Normal Thunderstorm — Steady rain with a full range of lightning and thunder\nLights pulse to the sound of rain. The sound of thunder can be heard from various distances. The closer the lightning, the louder the sound, and the brighter the flashes of light!\n• Weak Thunderstorm — Light rain with occasional lightning and thunder far off\nLights pulse slowly to the sound of light rain. Dim flashes of light are followed by soft sounds of thunder.\n• Passing Thunderstorms — Rain and lightning intensity changes as the storms pass\nLights pulse and flash at different rates to correspond with the current strength of the storm.\nSETTINGS\nSky\n• Change the base color and brightness of your lights\nRain\n• Toggle rain sound effects\n• Change rain audio: Default, Heavy, Steady, Light, On Tin Roof\n• Change rain volume\n• Toggle rain light effects\n• Change rain pulse rate: Default, Slow, Medium, Fast\n• Target lights for rain light effects\n• Change rain transition effects: Pulse, Fade Quickly, Fade Slowly\n• Change color and brightness of rain light effects\nLightning/Thunder\n• Toggle thunder sound effects\n• Change thunder volume\n• Change delay lightning (Wireless audio delay offset)\n• Toggle delay thunder\n• Toggle lightning light effects\n• Target lights for lightning light effects\n• Change lightning transition effects: Random, Flicker, Flash, Pulse, Fade Quickly, Fade Slowly\n• Change lightning/thunder occurrence: Default, Never, Occasional, Normal, Frequent, Unreal\n• Change color and max brightness of lightning light effects\nPassing Thunderstorms\n• Change starting storm for Passing Thunderstorms: Weak, Normal, Strong\n• Change cycle time for Passing Thunderstorms: 15m, 30m, 60m\nBackground Sounds\n• Toggle background sounds: Birds, Cicadas, Crickets, Frogs\n• Change background sounds volume\nGeneral\n• Change default end state: On, Off, Revert\n• Change sleep end state: On, Off, Revert\n• Select mode to automatically start when app opens\n• Choose time to automatically stop selected mode\n• Choose time to automatically restart selected mode when sleep timer ends, enabling recurring cycle\nLIGHTS / GROUPS\nSelect one or more lights for your thunderstorm light show on the Lights/Groups tab. Choose a group that you set up using the Philips Hue app, or create a new zone in the Thunderstorm for Hue app. To edit a zone in the list, swipe the item to the left and tap the pencil icon. When you add, remove, or change lights, pull down the list to refresh.\nADDITIONAL FEATURES\n• Lightning on Demand — Start a storm and utilize the lightning buttons at the bottom of the screen for manual control.\n• Sleep Timer — Set a timer complemented with an audio fade-out feature. Choose the state of your lights after the timer ends with the Sleep End State setting.\n• Bluetooth and Casting Support — Connect to Bluetooth speakers directly, or cast to Chromecast built-in speakers using the Google Home App. Adjust the Delay Lightning setting to offset any wireless audio delay.\nI'd love to hear your thoughts and appreciate you taking the time to rate the app. By leaving a review, I can continue to improve Thunderstorm for Hue and create a great experience for you and future users. Thank you! —Scott</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</si>
  <si>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"allow Wi-Fi Multicast reception",
    "type": "Other"
  },
  {
    "permission": "full network access",
    "type": "Other"
  },
  {
    "permission": "change your audio settings",
    "type": "Other"
  },
  {
    "permission": "prevent device from sleeping",
    "type": "Other"
  }
]</t>
  </si>
  <si>
    <t>{
  "sharedData": [],
  "collectedData": [],
  "securityPractices": [],
  "privacyPolicyUrl": "https://scottdodson.dev/thunderstorms/privacy-policy/"
}</t>
  </si>
  <si>
    <t>https://scottdodson.dev/thunderstorms/privacy-policy/</t>
  </si>
  <si>
    <t>com.ask.calculadorametodos</t>
  </si>
  <si>
    <t>https://play.google.com/store/apps/details?id=com.ask.calculadorametodos&amp;hl=en&amp;gl=us</t>
  </si>
  <si>
    <t>Milenio Calculadora</t>
  </si>
  <si>
    <t>Millennium Calculator is the calculator used to calculate the methods used by millennium numbers</t>
  </si>
  <si>
    <t>{
  "sharedData": [],
  "collectedData": [],
  "securityPractices": [],
  "privacyPolicyUrl": "https://es.scribd.com/document/546230635/Milenio-Calculadora-Politicas-de-Privacidad"
}</t>
  </si>
  <si>
    <t>https://es.scribd.com/document/546230635/Milenio-Calculadora-Politicas-de-Privacidad</t>
  </si>
  <si>
    <t>com.halskov.card2phone</t>
  </si>
  <si>
    <t>https://play.google.com/store/apps/details?id=com.halskov.card2phone&amp;hl=en&amp;gl=us</t>
  </si>
  <si>
    <t>Card2Phone</t>
  </si>
  <si>
    <t>Card2Phone lets you do visual magic anywhere! Imagine being able to make a coin appear inside your phone and then magically pull it out into reality. \nThe app includes video instructions on how to do several different effects using the big selection of objects included.\n• Many different currencies\n• More than 70 playing card back designs\n• And even more objects coming soon\nAll questions can be sent to contact@halskov.com</t>
  </si>
  <si>
    <t>{
  "sharedData": [],
  "collectedData": [],
  "securityPractices": [],
  "privacyPolicyUrl": "http://halskov.com/privacy_policy_card2phone.html"
}</t>
  </si>
  <si>
    <t>http://halskov.com/privacy_policy_card2phone.html</t>
  </si>
  <si>
    <t>com.ndemiccreations.rebelsc</t>
  </si>
  <si>
    <t>https://play.google.com/store/apps/details?id=com.ndemiccreations.rebelsc&amp;hl=en&amp;gl=us</t>
  </si>
  <si>
    <t>Rebel Inc: Scenario Creator</t>
  </si>
  <si>
    <t>Dive into the editor and develop your own custom scenarios for Rebel Inc. with this powerful yet easy to use tool. Create custom governors &amp; tactics, edit regions, design challenges and build your own initiative trees, before sharing them with other Rebel Inc. players!\n▶ IMPORTANT - This app is a tool to create custom scenarios for Rebel Inc. It is not a game! You need the original Rebel Inc. game installed in order to play scenarios. To get the original game - go here: https://www.rebelincgame.com/\nThe Rebel Inc: Scenario Creator is a powerful yet easy to use content creation tool which lets players bring their best ideas to life as they develop their own custom scenarios for Rebel Inc. and then share them with the world.\n◈◈◈ Push your creativity and imagination to the limit ◈◈◈\nWant to create a governor with elite exo-skeleton soldiers, a charitable do-gooder who gives free healthcare to the masses or a tyrant who stamps out corruption with secret police? How about a challenge where you only have airstrikes, all initiatives cost reputation and every zone has an insurgent ambush lying in wait? \nOr just throw realism out the window, and make an army of vampire cats led by a tiger in a toga… All of this and more is possible in the Rebel Inc: Scenario Creator! Who said nation-building was hard?\n\n◈◈◈ Access powerful tools ◈◈◈\nChoose all the details of your Scenario! Pick difficulty, governors, region and category. Set the stage for your epic operation, then equip yourself with a multitude of tools to make your Scenario the way you want!\nCustom Governors &amp; Tactics: Make the Governor of your dreams! Give them a custom name and upload a new portrait before adjusting their skills in the Initiative Editor! The Scenario Creator also allows you to create your own Tactics and Features with custom icons and text before editing their effects.\nChange the Game: Dive into the nuts and bolts of the game’s mechanics to configure Civilian, Military, Insurgent and Zone variables, radically changing the way Rebel Inc. plays!\nStructures: Make the region your own with Structures! Make armies strong with Garrisons, or budgets swell with Oil Derricks. Looking to make a challenge? Place hidden Arms Caches and Training Complexes in the mountains, or even devious Tunnel systems to give the Insurgents quick escape!\nTake the Initiative: To really change the game and make truly unique Scenarios, create and edit your own Initiatives! Change their names, images and effects on mechanics, deploy Soldiers and Experts, or even activate Insurgent Tactics via Initiatives for extra deadly encounters!\n\n◈◈◈ Share your scenario with the world! ◈◈◈\nOnce you’ve made your scenario - choose who you want to take on your incredible operation!\nPublish your best scenarios to players across the Ndemic Nexus with the click of a button!\n◈◈◈\nFollow us on Twitter:\nwww.twitter.com/NdemicCreations\nJoin our Discord:\nhttps://discord.gg/ndemic\nLike Rebel Inc. on Facebook:\nhttp://www.facebook.com/RebelIncgame</t>
  </si>
  <si>
    <t>{
  "sharedData": [
    {
      "data": "Diagnostics",
      "optional": false,
      "purpose": "App functionality, Analytics",
      "type": "App info and performance"
    },
    {
      "data": "Other app performance data",
      "optional": false,
      "purpose": "App functionality, Analytics",
      "type": "App info and performance"
    }
  ],
  "collectedData":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"data": "Name",
      "optional": false,
      "purpose": "App functionality, Account management",
      "type": "Personal info"
    },
    {
      "data": "Email address",
      "optional": false,
      "purpose": "App functionality, Account management",
      "type": "Personal info"
    },
    {
      "data": "User IDs",
      "optional": false,
      "purpose": "App functionality",
      "type": "Personal info"
    },
    {
      "data": "Files and docs",
      "optional": true,
      "purpose": "App functionality",
      "type": "Files and docs"
    },
    {
      "data": "Approximate location",
      "optional": false,
      "purpose": "App functionality",
      "type": "Location"
    },
    {
      "data": "Device or other IDs",
      "optional": false,
      "purpose": "App functionality",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"https://www.ndemiccreations.com/en/23-privacy-policy"
}</t>
  </si>
  <si>
    <t>https://www.ndemiccreations.com/en/23-privacy-policy</t>
  </si>
  <si>
    <t>com.pjpdevelop.eassimulator.pro</t>
  </si>
  <si>
    <t>https://play.google.com/store/apps/details?id=com.pjpdevelop.eassimulator.pro&amp;hl=en&amp;gl=us</t>
  </si>
  <si>
    <t>EAS Simulator Pro</t>
  </si>
  <si>
    <t>Ever wanted to simulate a natural disaster, a nuclear war or a zombie apocalypse? Now you can use your Android device to create and play realistic-looking mock Emergency Alert System (formerly known as Emergency Broadcast System) messages.\n  \n⭐⭐⭐⭐ 9000+ PURCHASES &amp; REACHED THE TOP NEW PAID AND TOP PAID ANDROID APPS CHART - THANK YOU FOR YOUR PREFERENCE!⭐⭐⭐⭐ \nThank you all for the useful feedback and acclaim!\n   \n✅ EAS SIMULATOR PRO FEATURES: \n• No ads.\n• Full access to the Emergency Alert System alert editor to create and save your own custom alerts without limitations.\n• Convert the EAS alerts to video (uses screen recording and microphone audio).\n• Export/import your EAS alerts as files for backup or sharing with friends with EAS Simulator Demo or Pro.\n• Plays realistic EAS alerts.\n• Schedule an alert to play at a given time (even if the device is locked). Ideal for drills, pranks or role-playing.\n• Comes loaded with all the pre-defined alerts, featuring real-life natural disasters (e.g. flash flood in New Jersey, tornado in Oklahoma...) and also some thrilling fictional emergency scenarios including a North Korean nuclear attack, an unidentified nuclear strike in New York, zombie virus pandemics and others inspired by famous video-games and movies.\n \n🚨 THE ALERTS: \n• Backgrounds similar to the ones used on TV alerts (black, color bars, intermission screens, etc.).\n• Static or blinking texts.\n• Scrolling texts (news-ticker like).\n• SAME headers (the beeping and buzzing sounds heard in the beginning of the alerts).\n• Attention signal (single/combined frequency and tornado siren).\n• Voice message generated by your device's Text to Speech engine (TTS). \n• End of Message (EOM) sound.\n \n📝 NOTES: \n• It's important that you're satisfied with your purchase, so before buying EAS Simulator Pro consider trying the Demo version first and see if the EAS creator features work well in your device.\n• Voice messages are not generated by EAS Simulator. Instead, the app uses your phone/tablet's built-in Text to Speech engine, if it has any. If your device doesn't have a TTS engine installed, the voice messages will not play, but everything else in the alerts will. The Google Play store has plenty of TTS engines and voices (both free and paid) you can use. If you want to use different voices in your alerts, you need to download and install a different TTS engine on your device and set it as the default.\n• Exporting to video is a new functionality which might not work properly on some devices. Please be patient. Inform the developer if you have any issues.\n  \n⚠️ KNOWN ISSUES: \n• Users with Android 10 were experiencing crashes when trying to schedule an alert. This has been fixed in version 2.0.\n• The latest versions of the OS tightened up restrictions on interruptions caused by apps: This means that a scheduled alert will show up as a notification (instead of playing automatically) if you're interacting with your phone at the scheduled time. Clicking on the notification will play the alert. For better results, leave your phone idle, with its screen off: this way the alert will play automatically at the scheduled time.\n• If you find any other problems feel free to e-mail the developer.\n \n🛡️ PERMISSIONS: \n• Prevent device from sleeping: To make sure that the screen doesn't turn off due to inactivity while playing an EAS alert.\n• Microphone access: to record the audio when exporting the EAS alert as a video.\n• External storage: to import/export EAS alerts as files.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</si>
  <si>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network connections",
    "type": "Other"
  },
  {
    "permission": "disable your screen lock",
    "type": "Other"
  },
  {
    "permission": "full network access",
    "type": "Other"
  },
  {
    "permission": "prevent device from sleeping",
    "type": "Other"
  }
]</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</si>
  <si>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"https://pjpdevelop.github.io/eas-simulator/privacy-policy"
}</t>
  </si>
  <si>
    <t>https://pjpdevelop.github.io/eas-simulator/privacy-policy</t>
  </si>
  <si>
    <t>com.datscharf.beadstudio</t>
  </si>
  <si>
    <t>https://play.google.com/store/apps/details?id=com.datscharf.beadstudio&amp;hl=en&amp;gl=us</t>
  </si>
  <si>
    <t>BeadStudio: Fuse bead designer</t>
  </si>
  <si>
    <t>Who doesn't love the fun and creative hobby of making fuse or melty bead designs and art. From kids to grownups, from toddlers to professional artists.\nBeadStudio enables you to craft creative and beautiful designs and patterns before transferring them to real pegboards making them permanent by ironing the fuse beads. \nExplore new ideas and designs in the comfort of your sofa, backseat of the car or in the bus - not easily done with real melty beads.\nMany different people are already using BeadStudio - from kids to artists - using it as a tool for their own designs, photorealistic artworks or pixel arts or just for recreation and meditation.\nUse the built-in photo to bead conversion tool and transform your family photos, cat or landscape into designs using exactly the brand and colors of beads you have available.\nBeadStudio supports all the major brands of fuse beads such as Hama Beads, Perler Beads, Artkal Beads, Nabbi Beads or Pyssla Beads in freehand artworks, figures like unicorns, bunnies, dinosaurs etc. and when making photorealistic designs.\nBeadStudio supports mixing different types of beads in one single custom palette. You need that special green from brand A in your otherwise perfect brand B set of melty beads? No problem just make a custom palette!\nTry out the new entertaining, meditative and calming feature: Bead By Numbers which is very similar to Paint By Numbers. Chose a variety of readily available figures, shapes and animals such as bunny, unicorn, butterfly, dinosaur, dog and many more. Each peg is numbered, select the matching fuse bead from the palette and start filling out the pattern.\nBead by numbers helps kids improve their motor skills and stimulates them to try out other similar designs using the basic design as inspiration, just with different colors. Zooming in makes the beads big enough for even the smallest fingers - BeadStudio is easy to use for kids and adults alike.\nFuse beads can be used for many different designs and projects - inspiration is all around the internet with fun and beautiful ideas like Christmas ornaments, alphabets, jewelry, necklaces, keychains, fridge magnets and even bowls baked in the oven. All perfect gifts for parents and grand-parents.\nFuse beads has been around for a long time and will continue to be a creative and entertaining pastime for all ages where in the later years melty beads has become a cool, hip and trendy thing where dedicated groups of grown-ups around the world are cultivating this hobby celebrating a nostalgic trip back to their childhood.\nUsing BeadStudio is as simple as finger painting. Create a new standard rectangular board or chose from many of the readymade templates, shapes and figures. If you want to change the design into real beads afterwards you should chose the brand of beads you have available such as Hama Beads, Perler Beads, Artkal Beads, Nabbi Beads or Pyssla Beads. If you don’t have all the colors then just make your own palette with the colors you have, where mixing beads from different brands is possible. Use the different tools available for placing single beads at a time or drawing/painting with the brush tool. Making mistakes is part of it; this is where undo/redo and the eraser tool comes in handy. \nGenerating boards from photos can make some marvelous designs, and you can control many aspects of the image before conversion such as dithering, coloring and lighting. Use the crop tool to select which area of the photo you want to convert, just set the size of the board you want to make first (such as 58x58 beads) and then the aspect ratio of the cropping area is fixed. You can now select the area and zoom in and out to your liking; it’s really simple and easy to use!\nAny questions or suggestions don’t hesitate to contact me at datscharf@gmail.com\nBeadStudio needs internet and external storage permissions to convert images from web storage and loading and saving designs to internal flash.</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</si>
  <si>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</si>
  <si>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"https://datscharf.wixsite.com/website/privacy-policy"
}</t>
  </si>
  <si>
    <t>https://datscharf.wixsite.com/website/privacy-policy</t>
  </si>
  <si>
    <t>co.ibounce.bouncechat.santafemargarita</t>
  </si>
  <si>
    <t>https://play.google.com/store/apps/details?id=co.ibounce.bouncechat.santafemargarita&amp;hl=en&amp;gl=us</t>
  </si>
  <si>
    <t>Santa Fe Margarita Trail</t>
  </si>
  <si>
    <t>Santa Fe has always been a mecca for those who love margaritas--the beloved beverage both our residents and visitors like to savor. It is most unusual to find a restaurant or bar in Santa Fe that does not feature a margarita on its cocktails list, so its only fitting that Santa Fe has come to create The Santa Fe Margarita Trail. \nTrail adventures now have the opportunity to discover Santa Fe's unique culture and culinary creativity by enjoying specialty-crafted margaritas made famous by the most beloved restaurants and bars in The City Different. There's 31 amazing margaritas on the Trail to tantalize your taste buds so you're sure to find a favorite or two. All margaritas featured on the Margarita Trail are made with 100% agave tequila. The Santa Fe Margarita Trail promises to be one of your most memorable Santa Fe adventures.</t>
  </si>
  <si>
    <t>[
  {
    "permission": "approximate location (network-based)",
    "type": "Location"
  },
  {
    "permission": "precise location (GPS and network-based)",
    "type": "Location"
  },
  {
    "permission": "take pictures and videos",
    "type": "Camera"
  },
  {
    "permission": "view Wi-Fi connections",
    "type": "Wi-Fi connection information"
  },
  {
    "permission": "view network connections",
    "type": "Other"
  },
  {
    "permission": "pair with Bluetooth devices",
    "type": "Other"
  },
  {
    "permission": "access Bluetooth settings",
    "type": "Other"
  },
  {
    "permission": "full network access",
    "type": "Other"
  },
  {
    "permission": "run at startup",
    "type": "Other"
  },
  {
    "permission": "draw over other apps",
    "type": "Other"
  },
  {
    "permission": "control vibration",
    "type": "Other"
  },
  {
    "permission": "prevent device from sleeping",
    "type": "Other"
  }
]</t>
  </si>
  <si>
    <t>{
  "sharedData": [
    {
      "data": "App interactions",
      "optional": false,
      "purpose": "Analytics",
      "type": "App activity"
    },
    {
      "data": "Crash logs",
      "optional": false,
      "purpose": "Analytics",
      "type": "App info and performance"
    },
    {
      "data": "Device or other IDs",
      "optional": false,
      "purpose": "App functionality, Analytics, Developer communications",
      "type": "Device or other IDs"
    },
    {
      "data": "Name",
      "optional": false,
      "purpose": "Analytics",
      "type": "Personal info"
    },
    {
      "data": "Email address",
      "optional": false,
      "purpose": "Analytics",
      "type": "Personal info"
    }
  ],
  "collectedData": [
    {
      "data": "App interactions",
      "optional": true,
      "purpose": "Analytics",
      "type": "App activity"
    },
    {
      "data": "Crash logs",
      "optional": true,
      "purpose": "Analytics",
      "type": "App info and performance"
    },
    {
      "data": "Device or other IDs",
      "optional": true,
      "purpose": "App functionality, Analytics, Developer communications",
      "type": "Device or other IDs"
    },
    {
      "data": "Name",
      "optional": true,
      "purpose": "App functionality, Analytics, Account management",
      "type": "Personal info"
    },
    {
      "data": "Email address",
      "optional": true,
      "purpose": "App functionality, Analytics, Account management",
      "type": "Personal info"
    },
    {
      "data": "User IDs",
      "optional": true,
      "purpose": "App functionality, Account management",
      "type": "Personal info"
    },
    {
      "data": "Phone number",
      "optional": true,
      "purpose": "App functionality,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"https://www.santafe.org/privacy-policy/"
}</t>
  </si>
  <si>
    <t>https://www.santafe.org/privacy-policy/</t>
  </si>
  <si>
    <t>com.zombodroid.MemeGeneratorFullGplay</t>
  </si>
  <si>
    <t>https://play.google.com/store/apps/details?id=com.zombodroid.MemeGeneratorFullGplay&amp;hl=en&amp;gl=us</t>
  </si>
  <si>
    <t>Meme Generator PRO</t>
  </si>
  <si>
    <t>Are you ready to dive into the world of memes and become a meme maestro? Look no further than Meme Generator, the go-to app for meme enthusiasts and anyone who wants to start exploring the world of memes.\nKey Features of Meme Generator:\n🚀 A Treasure Trove of Templates: Explore a vast collection of over 2000 high-quality meme templates, carefully categorized for your convenience. From classic memes to the latest trends, we've got it all!\n📷 Unleash Your Creativity: Create fully custom memes with your own pictures or GIFs. Take control with custom layouts, including options like demotivational posters, collages, or breaking news memes.\n🎉 GIF-tastic Fun: Dive into the world of GIF memes with access to Tenor's extensive GIF database. Your meme game will never be the same!\n🔄 Fresh Content Every Week: Enjoy weekly community content updates, ensuring you're always in the loop with the latest viral sensations.\n📲 Share and Save: Easily share your creations with friends through any app on your device or save them to your gallery for future laughs.\n🎨 Sticker Bonanza: Choose from hundreds of included stickers, or wield our powerful sticker editing tool to craft your own custom stickers.\n🔥 Spice It Up: Add a dash of humor with meme-enhancing features like deep frying your memes or applying other hilarious effects.\n✍️ Text That Speaks Volumes: Customize your memes with fully adjustable text – tweak size, color, font, outline, number of lines, alignment, and more. With over 60 fonts to choose from, the possibilities are endless!\n📝 Multi-Caption Magic: Craft complex modern or classic memes with multiple captions, taking your meme game to the next level.\n🖼️ Create Multi-Panel Memes: Combine multiple saved memes into a single, multi-panel meme masterpiece.\n🖌️ Edit and Enhance: Crop images, add borders, and fine-tune your creations with precision.\n📜 Favorites on Speed Dial: Keep your favorite memes at your fingertips by creating a list of go-to favorites.\n🚫 No Watermarks: We believe your memes should shine, which is why Meme Generator keeps your creations watermark-free.\n🔒 Your Privacy Matters: Rest easy knowing that Meme Generator respects your privacy. We do NOT automatically upload any memes you share, create, or import. Your data is your own.\n📊 Analytics for App Improvement: We collect only anonymous analytic data to enhance app stability and your overall experience. We collect absolutely no personal user data.\n🔥 Dank Meme Mastery: Create any type of dank meme format, including the legendary Deep Fried memes.\nDISCLAIMER: Meme Generator showcases user-submitted content, and the views expressed in pictures and captions do not necessarily reflect the opinions of the ZomboDroid Team or its partners.\nFor any removal requests, please get in touch at zombodroid@gmail.com \nJoin the meme revolution today with Meme Generator and let the laughter begin!</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</si>
  <si>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"prevent device from sleeping",
    "type": "Other"
  },
  {
    "permission": "Google Play license check",
    "type": "Other"
  },
  {
    "permission": "read Google service configuration",
    "type": "Other"
  }
]</t>
  </si>
  <si>
    <t>{
  "sharedData": [],
  "collectedData": [
    {
      "data": "Crash logs",
      "optional": true,
      "purpose": "Analytics, Developer communications",
      "type": "App info and performance"
    },
    {
      "data": "Diagnostics",
      "optional": true,
      "purpose": "Analytics, Developer communications",
      "type": "App info and performance"
    },
    {
      "data": "Other app performance data",
      "optional": true,
      "purpose": "Analytics, Developer communications",
      "type": "App info and performance"
    },
    {
      "data": "Device or other IDs",
      "optional": true,
      "purpose": "Analytics, Developer communications",
      "type": "Device or other IDs"
    },
    {
      "data": "App interactions",
      "optional": true,
      "purpose": "Analytics, Developer communications",
      "type": "App activity"
    },
    {
      "data": "Installed apps",
      "optional": true,
      "purpose": "Analytics, Developer communications",
      "type": "App activity"
    }
  ],
  "securityPractices": [
    {
      "practice": "Data is encrypted in transit",
      "description": "Your data is transferred over a secure connection"
    },
    {
      "practice": "Data can’t be deleted",
      "description": "The developer doesn’t provide a way for you to request that your data be deleted"
    }
  ],
  "privacyPolicyUrl": "https://www.iubenda.com/privacy-policy/16434699"
}</t>
  </si>
  <si>
    <t>https://www.iubenda.com/privacy-policy/16434699</t>
  </si>
  <si>
    <t>com.yudiz.idoser</t>
  </si>
  <si>
    <t>https://play.google.com/store/apps/details?id=com.yudiz.idoser&amp;hl=en&amp;gl=us</t>
  </si>
  <si>
    <t>iDoser Premium</t>
  </si>
  <si>
    <t>Used by over 10 million people worldwide! This is a proven, safe, and scientific method of synchronizing your brainwaves in a way that may help you achieve a simulated state. iDoser is the original mainstream audio induction product. Covered by Kotaku, LA Weekly, Vice, OWNI, Wired, CNN, Fox News, NBC, Spike TV, ABC, Bay 9 News and many many more. This is the original and only official source of iDoser brand simulated experiences. \nDon't be fooled by the cheap imitations out there! We are the REAL DEAL!\n20+ included doses with OVER 150 highly advanced binaural brainwave sequences available and managed through iDoser Cloud! \nIntegrated ambient soundscapes custom tailored to each and every simulation. This is not "white noise," nature sounds, or meditation music. These are powerfully advanced sequences backed by years of research and development.\nSlipStream Doses. You visually design your journey in the easiest way possible using a grid-format design.\nReal-time tuning. Fine tune your experience on the fly for the best results possible! For those DIY or How-To people, this can help you refine an experience.\nOffers integrated powerful voice-guided methods to guarantee success! We put as much research and development into our methods as we do our sequences. Try the Experience Method for great results.\nThe Hyperskin Engine allows you to design the app the look the way you want. Not just boring Light and Dark, but many exciting options.\nMoodscape Visualizations allow you to choose powerful Chromatherapy visuals for your experience.\niDoser is the only on-the-go mobile brainwave modification tool based on proven and effective sequencing. All you need is a good quality pair of headphones.\nRule #1: Results start with quality. Go with a trusted source!</t>
  </si>
  <si>
    <t>{
  "sharedData": [],
  "collectedData": [],
  "securityPractices": [],
  "privacyPolicyUrl": "http://i-doser.com/privacy.html"
}</t>
  </si>
  <si>
    <t>http://i-doser.com/privacy.html</t>
  </si>
  <si>
    <t>com.queen.drink.bubble.tasty.milktea</t>
  </si>
  <si>
    <t>https://play.google.com/store/apps/details?id=com.queen.drink.bubble.tasty.milktea&amp;hl=en&amp;gl=us</t>
  </si>
  <si>
    <t>Boba DIY Bubble Tea</t>
  </si>
  <si>
    <t>Welcome to "Boba Tea": Make your own milkshakes, fresh juices, and delicious toppings in this immersive simulation.\nImmerse yourself in the soothing symphony of flowing liquids and bubbling mixtures, creating a sensory experience that transcends the screen. Immerse yourself in a world of flavors and textures, and master the art of mixing bursts of flavor and bubbles.\nDownload now: Sip and enjoy your way through the universe of drinkable wonders in Boba Tea.</t>
  </si>
  <si>
    <t>[
  {
    "permission": "take pictures and videos",
    "type": "Camera"
  },
  {
    "permission": "view Wi-Fi connections",
    "type": "Wi-Fi connection information"
  },
  {
    "permission": "view network connections",
    "type": "Other"
  },
  {
    "permission": "full network access",
    "type": "Other"
  },
  {
    "permission": "control vibration",
    "type": "Other"
  },
  {
    "permission": "prevent device from sleeping",
    "type": "Other"
  },
  {
    "permission": "Google Play license check",
    "type": "Other"
  }
]</t>
  </si>
  <si>
    <t>{
  "sharedData": [],
  "collectedData": [
    {
      "data": "Device or other IDs",
      "optional": false,
      "purpose": "Analytics",
      "type": "Device or other IDs"
    }
  ],
  "securityPractices": [
    {
      "practice": "Data isn’t encrypted",
      "description": "Your data isn’t transferred over a secure connection"
    },
    {
      "practice": "Data can’t be deleted",
      "description": "The developer doesn’t provide a way for you to request that your data be deleted"
    }
  ],
  "privacyPolicyUrl": "https://sites.google.com/view/queen-city-policy"
}</t>
  </si>
  <si>
    <t>https://sites.google.com/view/queen-city-policy</t>
  </si>
  <si>
    <t>com.balloon.master.cube.match</t>
  </si>
  <si>
    <t>https://play.google.com/store/apps/details?id=com.balloon.master.cube.match&amp;hl=en&amp;gl=us</t>
  </si>
  <si>
    <t>Balloon Master 3D:Triple Match</t>
  </si>
  <si>
    <t>Step into an enchanting world with "Balloon Master 3D," the 3D balloon collecting match-3 puzzle game that's set to become a gust of fresh air in your gaming collection. It's 2024, and balloon games have taken a wondrous three-dimensional turn with Balloon Wala Master, leading the pack.\nAt first glance, Balloon Master 3D charms with its vibrant visuals where balloons of all colors float gently against a serene backdrop. But don't be fooled by its whimsical appearance—this game is a brain-teasing adventure that challenges players to think strategically.\nAs the Balloon Crusher, you'll embark on a series of mesmerizing levels, each with its own set of puzzle challenges. Your mission? To burst your way through the stages, matching three or more balloons of the same color. Pop the balloons and watch as they disappear, with satisfying sound effects heightening the sensory pleasure of each successful triple match.\nBut Balloon Master 3D is more than just a balloon pop game. It's a multi-faceted experience that includes elements of royal match mastery, puzzle brain games, and matching games. With bubble boxes containing trapped balloons, you'll need to match and burst them free – think of it as a delightful hybrid between bubble shooter games and match-3 mechanics.\nThe Balloon Master in you will adore the addictiveness of the balloon triple match, where matching three balloons feels like the ultimate conquest. Plus, with bubble boxes match 3D and bubble burst match 3D components, the game offers a depth that goes beyond simple matching.\nWhat makes Balloon Master 3D one of the best free games of 2024 is its accessibility. It's an offline game meaning no wifi? No problem! You'll be able to play wherever you are, whenever you want, making it a go-to among offline games.\nBeing a match puzzle game with an extra dimension, the 3D bubble boxes match aspect adds a layer of complexity that will get your brain gears grinding. It's that satisfying challenge that marks it up as one of the premier brain games of its time.\nNo matter if you're looking for games for adults, games for girls, or just fun games in general, Balloon Master 3D is universally appealing. It covers the spectrum from free puzzle games for casual players to tile match master 3D enthusiasts who enjoy a more intense puzzle-solving session.\nThe magic tiles of the game encourage players to tap into their puzzle brain games prowess. With tile match 3D and tile master 3D game features, you'll piece together the right matches to clear the board and advance through the levels. And let's not forget, in the tradition of match games, especially match 3 games, the satisfying principle of lining up a combo remains a core thrill.\nTriple match 3D, triple master 3d, and real match masters will find the triple tile mechanic engaging, constantly seeking that perfect move that clears multiple balloon sets in one go. And for those who yearn for a bit of competition, you can strive to become the royal match master, climbing the leaderboards to claim your rightful throne.\nAs an added bonus, Balloon Master 3D boasts a generous offering as a 3D match game for free. It's packed with levels, ensuring that triple match 3D matching game enthusiasts will have plenty to explore without opening their wallets.\nHow to play\n✅ Click to pick up 3 same balloons and eliminate them!\n✅ Rotate the 3D scene to observe and find the hidden balloon you want;\n✅ Complete the level and go further in this balloon party!\nWith high quality graphics and sound effects, many challenging levels and a large number of secrets waiting for you to discover, you will enjoy a few hours of fun in this crazy and interesting three dimensional puzzle game!\nCome and enjoy Ballon Master 3D!\nDon't hesitate, move the blocks with your fingers. Download the fun and challenging new version of the sliding puzzle game now!</t>
  </si>
  <si>
    <t>[
  {
    "permission": "read phone status and identity",
    "type": "Phone"
  },
  {
    "permission": "view Wi-Fi connections",
    "type": "Wi-Fi connection information"
  },
  {
    "permission": "read phone status and identity",
    "type": "Device ID &amp; call information"
  },
  {
    "permission": "view network connections",
    "type": "Other"
  },
  {
    "permission": "send sticky broadcast",
    "type": "Other"
  },
  {
    "permission": "full network access",
    "type": "Other"
  },
  {
    "permission": "run at startup",
    "type": "Other"
  },
  {
    "permission": "control vibration",
    "type": "Other"
  },
  {
    "permission": "prevent device from sleeping",
    "type": "Other"
  }
]</t>
  </si>
  <si>
    <t>{
  "sharedData": [],
  "collectedData": [
    {
      "data": "Device or other IDs",
      "optional": false,
      "purpose": "Analytics, Advertising or marketing",
      "type": "Device or other IDs"
    }
  ],
  "securityPractices": [
    {
      "practice": "Data isn’t encrypted",
      "description": "Your data isn’t transferred over a secure connection"
    },
    {
      "practice": "Data can’t be deleted",
      "description": "The developer doesn’t provide a way for you to request that your data be deleted"
    }
  ],
  "privacyPolicyUrl": "http://yszc.higgsyx.com/yszc.html"
}</t>
  </si>
  <si>
    <t>http://yszc.higgsyx.com/yszc.html</t>
  </si>
  <si>
    <t>com.redcat.hypermarket</t>
  </si>
  <si>
    <t>https://play.google.com/store/apps/details?id=com.redcat.hypermarket&amp;hl=en&amp;gl=us</t>
  </si>
  <si>
    <t>Hypermarket 3D</t>
  </si>
  <si>
    <t>Become the top Hypermarket Superstar!! Complete all sorts of fun challenges! Grow your humble market all the way to a giant shopping paradise!\nScan and unlock all-new shiny items!\nSort your newly acquired items in perfect order!\nHop on a shopping cart and surf between cars in the parking area!\nGrab all the shopping carts by chaining them together!\nWipe your market floor sparkling clean!\n\n-Simple, easy one-touch controls\n-Colorful, fun varied games each level!\n-Even more items you can find than in a real supermarket\n-Tons of colorful, juicy stages\n-Fun gameplay rewarding efficiency</t>
  </si>
  <si>
    <t>{
  "sharedData": [
    {
      "data": "User IDs",
      "optional": false,
      "purpose": "App functionality, Analytics, Advertising or marketing, Fraud prevention, security, and compliance",
      "type": "Personal info"
    },
    {
      "data": "Purchase history",
      "optional": false,
      "purpose": "App functionality, Analytics, Advertising or marketing, Fraud prevention, security, and compliance",
      "type": "Financial info"
    }
  ],
  "collectedData": [],
  "securityPractices": [
    {
      "practice": "Data isn’t encrypted",
      "description": "Your data isn’t transferred over a secure connection"
    },
    {
      "practice": "Data can’t be deleted",
      "description": "The developer doesn’t provide a way for you to request that your data be deleted"
    }
  ],
  "privacyPolicyUrl": "https://www.termsfeed.com/privacy-policy/0f94ae664356e78a72468543245251b4"
}</t>
  </si>
  <si>
    <t>https://www.termsfeed.com/privacy-policy/0f94ae664356e78a72468543245251b4</t>
  </si>
  <si>
    <t>kidultlovin.word.zen</t>
  </si>
  <si>
    <t>https://play.google.com/store/apps/details?id=kidultlovin.word.zen&amp;hl=en&amp;gl=us</t>
  </si>
  <si>
    <t>Zen Word® - Relax Puzzle Game</t>
  </si>
  <si>
    <t>Playing Zen Word 10 minutes a day brings you incredible, challenging, and relaxing experiences.\nZen Word® is a free word game for adults that helps to train your brain and sharpen your mind. All words in Zen Word are uncrossed, without any logical connection that can give hints to help you solve the puzzles. In Zen Word, you need to search and connect the correct letters to find 20 hidden words on average in each level to test your vocabulary. The length of the phrase is the only clue that will help you find all the words and solve the puzzles. Therefore, Zen Word has very high requirements for your vocabulary and spelling skills. \nZen Word is very different from word search games. The game's difficulty will increase sharply as you find more words in Zen Word. The rest of the words could be tough to remember and spell. \nAll the backgrounds and music are carefully selected in the Zen style. \nYou can fully immerse yourself in word puzzles, accompanied by beautiful and peaceful nature backgrounds and peaceful music. \nZen Word Features:\n➤ Super challenging brain game &amp; word spelling game\n➤ Over 6000 word puzzles that gradually increase puzzle difficulty.\n➤ Special levels are made of rare words that can block most of the challengers.\n➤ No countdown, no competition, no failure. Just a pure word puzzle-solving experience makes you feel relaxed.\n➤ Immerse yourself in nature's beauty and tranquility. Leave your worries behind, loosen up, and unwind.\n➤ Soothe the mind by listening to calming background music while solving the word puzzles\n➤ Play daily to earn bonus rewards to help you clear the levels.\n➤ You can log in using Facebook to sync your game progress across various devices.\n \nKeep in touch with Zen Word\nSend us Emails: support@kidultlovin.com\nVisit our website: http://www.kidultlovin.com</t>
  </si>
  <si>
    <t>{
  "sharedData": [
    {
      "data": "Email address",
      "optional": false,
      "purpose": "Account management",
      "type": "Personal info"
    }
  ],
  "collectedData": [
    {
      "data": "Crash logs",
      "optional": false,
      "purpose": "Analytics",
      "type": "App info and performance"
    },
    {
      "data": "Diagnostics",
      "optional": false,
      "purpose": "Analytics",
      "type": "App info and performance"
    },
    {
      "data": "Device or other IDs",
      "optional": true,
      "purpose": "Advertising or marketing",
      "type": "Device or other IDs"
    },
    {
      "data": "App interactions",
      "optional": false,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"https://kidultlovin.com/pp.html"
}</t>
  </si>
  <si>
    <t>https://kidultlovin.com/pp.html</t>
  </si>
  <si>
    <t>com.playgendary.ktbremaster</t>
  </si>
  <si>
    <t>https://play.google.com/store/apps/details?id=com.playgendary.ktbremaster&amp;hl=en&amp;gl=us</t>
  </si>
  <si>
    <t>Kick the Buddy: Second Kick</t>
  </si>
  <si>
    <t>Hit, cut, blow up, burn and play the mini-games. You now have a virtually limitless arsenal: rockets, grenades, automatic rifles, torture instruments… and even a nuclear bomb. We present to you Kick the Buddy: Second Kick – it’s more than just a game! Want more kicks?\nEven if you're a relatively stress-free person you need to blow off steam at some point or another! \nKick the Buddy is a PERFECT METHOD OF STRESS RELIEF!\n \nKey Features:\n- Colorful graphics \n- Physics model \n- Super cool elements and categories \n- Wardrobe with fashionable clothes for Buddyman \n- Sound effects. Now Buddyman has his own voice \n- Decorations \n- Bank with buddyman money \n- Interesting achievements \nGrab this game to ensure you're never without a way to lower your blood pressure or a perfect tool to kill a few spare minutes!  \nHave any suggestions regarding the new items or ideas for Buddy comments? Include your suggestion in the feedback!</t>
  </si>
  <si>
    <t>[{"name":"Action","id":"GAME_ACTION"},{"name":"Casual","id":"GAME_CASUAL"},{"name":"Hypercasual","id":null},{"name":"Single player","id":null},{"name":"Stylized","id":null},{"name":"Cartoon","id":null},{"name":"Offline","id":null}]</t>
  </si>
  <si>
    <t>{
  "sharedData": [
    {
      "data": "Device or other IDs",
      "optional": false,
      "purpose": "Analytics, Advertising or marketing",
      "type": "Device or other IDs"
    }
  ],
  "collectedData": [
    {
      "data": "Purchase history",
      "optional": false,
      "purpose": "App functionality, Analytics",
      "type": "Financial info"
    },
    {
      "data": "Crash logs",
      "optional": false,
      "purpose": "Analytics",
      "type": "App info and performance"
    },
    {
      "data": "Diagnostics",
      "optional": false,
      "purpose": "Analytics",
      "type": "App info and performance"
    },
    {
      "data": "Device or other IDs",
      "optional": true,
      "purpose": "App functionality, Analytics, Advertising or marketing",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"https://playgendary.com/en/playgendary-limited-privacy-policy"
}</t>
  </si>
  <si>
    <t>https://playgendary.com/en/playgendary-limited-privacy-policy</t>
  </si>
  <si>
    <t>com.ig.delete.one.part</t>
  </si>
  <si>
    <t>https://play.google.com/store/apps/details?id=com.ig.delete.one.part&amp;hl=en&amp;gl=us</t>
  </si>
  <si>
    <t>Delete Puzzle: Brain Games</t>
  </si>
  <si>
    <t>Engage in this popular brain test, give your brain a little exercise and embark on a puzzles solving adventure!\nEASY GAMEPLAY WITH TRICKY PUZZLES\nPrepare for a gaming experience like no other! Use your finger powers to erase parts of the drawing and discover the secrets hidden underneath, which can be challenging brain teasers🤔.\nThis thinking game might look simple, but trust us, it's like a treasure hunt for your brain! Your eraser is your magical wand to becoming a puzzles-solving maestro, unlocking mysteries with every stroke - how cool is that? It's not just an erase game, it's a journey into the depths of your brilliance!  \nUNLOCK YOUR CREATIVE POTENTIAL\nGet ready to let your creativity run wild! Will you catch the sneaky robber or help the police solve the mystery? What secrets are the characters hiding? Prepare for surprises like freeing genies, making pottery, and solving crimes in this brain test - and that's the beginning of the fun!\nGAME FEATURES\n👉 Dive into a gameplay experience that's as smooth as it is stimulating. Swipe your finger across your screen, erase one part, and keep your brain guessing those puzzles with excitement. \n🧠 Explore lots of levels with tricky brain teasers that change every time. Each level of this eraser game makes your brain think in a new and exciting way!\n🧩 Discover the surprises behind every picture! Every time you erase, a new part of the story appears. Explore hundreds of interesting levels, each delivering a fresh batch of tricky challenges. No monotony here - each puzzle is a new adventure!\n🔍 Peel back the layers of mystery with unexpected twists behind every image. Your eraser unveils the invisible and transforms the ordinary into the extraordinary!\n🎀 Enjoy cute graphics with a unique cartoon style and adorable animations.\n👪 Suitable for all ages, who wants to keep their brain sharp and have a good time.\n️🎵 Take charge of your gaming experience with optional music, sound effects, and vibration settings.\nThis awesome thinking game will make your brain super strong!💪 The best part? You can't mess up - if you erase the wrong part, the picture just starts over! No need to worry, we're here to make you think, not cry!\nBut get ready to think in creative ways to become a brain champion! Solving puzzles has never been this enjoyable and satisfying - who knew brains could have so much fun?!\n🚀 Ready to Elevate Your IQ? Install Delete Puzzle: Brain Games now! 🚀</t>
  </si>
  <si>
    <t>[{"name":"Puzzle","id":"GAME_PUZZLE"},{"name":"Brain teaser","id":null},{"name":"Casual","id":"GAME_CASUAL"},{"name":"Single player","id":null},{"name":"Stylized","id":null}]</t>
  </si>
  <si>
    <t>{
  "sharedData": [
    {
      "data": "Approximate location",
      "optional": false,
      "purpose": "Analytics, Advertising or marketing, Fraud prevention, security, and compliance",
      "type": "Location"
    },
    {
      "data": "Device or other IDs",
      "optional": false,
      "purpose": "Analytics, Advertising or marketing, Fraud prevention, security, and compliance",
      "type": "Device or other IDs"
    }
  ],
  "collectedData": [],
  "securityPractices": [
    {
      "practice": "Data is encrypted in transit",
      "description": "Your data is transferred over a secure connection"
    }
  ],
  "privacyPolicyUrl": "https://zegostudio.com/dino-policy.html"
}</t>
  </si>
  <si>
    <t>https://zegostudio.com/dino-policy.html</t>
  </si>
  <si>
    <t>com.bereainternacional.lldmhimnario</t>
  </si>
  <si>
    <t>https://play.google.com/store/apps/details?id=com.bereainternacional.lldmhimnario&amp;hl=en&amp;gl=us</t>
  </si>
  <si>
    <t>Himnario LLDM</t>
  </si>
  <si>
    <t>Obtain the Official LLDM Himnario for your android devices with the new LLDM Himnario App. This hymnal is the updated version that includes all of the new hymns and themes. \nAdditionally, we have created the new night mode feature to facilitate night reading. \nLLDM Himnario is an easy to read application which includes the option to save your favorite hymn so you can have them at all times. \nMany more features will be added in the near present.</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</si>
  <si>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"read phone status and identity",
    "type": "Device ID &amp; call information"
  },
  {
    "permission": "full network access",
    "type": "Other"
  },
  {
    "permission": "change your audio settings",
    "type": "Other"
  }
]</t>
  </si>
  <si>
    <t>{
  "sharedData": [],
  "collectedData": [],
  "securityPractices": [],
  "privacyPolicyUrl": "https://lldm.org/"
}</t>
  </si>
  <si>
    <t>https://lldm.org/</t>
  </si>
  <si>
    <t>com.rlyehindustry.rpgscribe</t>
  </si>
  <si>
    <t>https://play.google.com/store/apps/details?id=com.rlyehindustry.rpgscribe&amp;hl=en&amp;gl=us</t>
  </si>
  <si>
    <t>RPG Scribe Pathfinder &amp; 3.5e</t>
  </si>
  <si>
    <t>RPG Scribe is a smart character sheet with built-in reference for Pathfinder (1E) and D&amp;D 3.5 (PRD, SRD respectively*). Here are some reasons why thousands of players and dungeon masters love the app, and why you will love it too:\n• SMART: RPG Scribe knows a lot about Pathfinder/3.5e and does the math for you. Change one thing and all associated stats are recalculated on the fly!\n• STEP-BY-STEP: Character creation and level-up are performed step-by-step. It takes only seconds (instead of hours with pen &amp; paper) and you just can't go wrong with it!\n• MANAGE EVERY ASPECT: Every aspect of your character is covered: all essential statistics, skills, feats, spells, inventory, equipment, special ability and ammo tracking, class-specific features (like domains, bloodlines, etc.) and more.\n• ELEGANT &amp; EFFICIENT: With intuitive layout, attention to detail and extensive use of graphic icons RPG Scribe is designed to be easy and efficient to use while being rich with useful features.\n• BUILT-IN REFERENCE: RPG Scribe contains built-in PRD reference that can be browsed and searched. Relevant information is always available when you need it!\n• CUSTOMIZE: You can extend built-in content with your own races, classes, feats, spells, weapon types, etc.\n• GREAT FOR DMs TOO: As a DM you can easily generate random non-player character or make use of quickly accessible reference.\n• ALL IN YOUR POCKET: You will never want to go back to a paper character sheet again (nor any other digital)!\nCheck http://rpgscri.be/pf to learn more about RPG Scribe Pathfinder.\n(*) Pathfinder Reference Document and System Reference Document. Check our website for information on included content.</t>
  </si>
  <si>
    <t>[
  {
    "permission": "full network access",
    "type": "Other"
  },
  {
    "permission": "control vibration",
    "type": "Other"
  }
]</t>
  </si>
  <si>
    <t>{
  "sharedData": [],
  "collectedData": [],
  "securityPractices": [],
  "privacyPolicyUrl": "https://www.rlyehindustry.com/apps/rpgscribepf/privacy"
}</t>
  </si>
  <si>
    <t>https://www.rlyehindustry.com/apps/rpgscribepf/privacy</t>
  </si>
  <si>
    <t>com.Chillseekers.Signal</t>
  </si>
  <si>
    <t>https://play.google.com/store/apps/details?id=com.Chillseekers.Signal&amp;hl=en&amp;gl=us</t>
  </si>
  <si>
    <t>Signal Spirit Communication</t>
  </si>
  <si>
    <t>The Signal app is an internet radio sweeping app made for Instrumental TransCommunication (ITC). The idea is modeled after a traditional ghost box that sweeps through AM/FM radio stations and picks up random bits of audio that spirits can use to form speech. Unlike terrestrial radio bands that are filled with a lot of static and harsh sounds this app uses internet radio stations that are static free. This provides a cleaner sounding sweep that has only the speech sounds needed for spirits to communicate.</t>
  </si>
  <si>
    <t>{
  "sharedData": [
    {
      "data": "Approximate location",
      "optional": false,
      "purpose": "Analytics",
      "type": "Location"
    },
    {
      "data": "Device or other IDs",
      "optional": false,
      "purpose": "Analytics",
      "type": "Device or other IDs"
    },
    {
      "data": "Diagnostics",
      "optional": false,
      "purpose": "Analytics",
      "type": "App info and performance"
    },
    {
      "data": "Other app performance data",
      "optional": false,
      "purpose": "Analytics",
      "type": "App info and performance"
    },
    {
      "data": "App interactions",
      "optional": false,
      "purpose": "Analytics",
      "type": "App activity"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"https://www.spirittoolkit.com/privacypolicy"
}</t>
  </si>
  <si>
    <t>https://www.spirittoolkit.com/privacypolicy</t>
  </si>
  <si>
    <t>com.sunglab.triplea</t>
  </si>
  <si>
    <t>https://play.google.com/store/apps/details?id=com.sunglab.triplea&amp;hl=en&amp;gl=us</t>
  </si>
  <si>
    <t>Triple A HD</t>
  </si>
  <si>
    <t>::: What is Triple A HD? :::\n• Triple A is an innovative, interactive visualizer app that combines the best of five other digital art applications also created by SungLab: Art Wave, Art Particle, Art Gravity, Art Linear, and Art Lightning. It provides a unique experience for those seeking focused meditation, creative thinking, relaxation, or even a fun digital toy for children and pets.\n• Triple A is designed for individuals who desire a New Media Art Appreciation Aesthetic Experience and is suitable for all ages, offering a relaxing and enjoyable break for everyone.\n• With built-in music tracks, Triple A encourages relaxation and stress relief, making it an excellent choice for individuals experiencing burnout, sleep disorders, ADHD, or those simply seeking calming activities.\n• The app features 5 art modes, each comprising 6 unique effects, resulting in a total of 25 mesmerizing effects. \n• In addition to the 25 core effects, Triple A boasts numerous other captivating features evoking images of vortexes, flowers and leaves, butterflies, rainbows, and much more.\n• Experience the astonishing 100,000 particle explosion right on your mobile device!\nTriple A combines the power of interactive visualizers with the benefits of focused meditation and creative thinking to deliver an engaging, relaxing, and enjoyable experience for users of all ages.\n::: Features :::\n• Utilizes 5-finger, 2-hand multi-touch functionality\n• Offers 10 music selections by Aden (with the option to turn music on/off)\n• Includes 5 distinct Art Modes (Art Particle, Art Wave, Art Gravity, Art Linear, Art Lightning)\n• Achieves the fastest speed (60 FPS), emitting 100,000 particles\n• Allows customization of particle length, quantity, and size\n::: Differences in the HD Version :::\n• Ad-free experience\n• Enhanced performance with 3 times more particle quantity through optimized calculations\n\n::: Support :::\nIf you have any problems, questions, concerns, or ideas related to this app, please feel free to contact me. I would really like to hear what you think. \nsung@sunglab.com</t>
  </si>
  <si>
    <t>[
  {
    "permission": "set wallpaper",
    "type": "Other"
  }
]</t>
  </si>
  <si>
    <t>{
  "sharedData": [],
  "collectedData": [],
  "securityPractices": [],
  "privacyPolicyUrl": "http://www.sunglab.com/policy.html"
}</t>
  </si>
  <si>
    <t>http://www.sunglab.com/policy.html</t>
  </si>
  <si>
    <t>com.peso1peso</t>
  </si>
  <si>
    <t>https://play.google.com/store/apps/details?id=com.peso1peso&amp;hl=en&amp;gl=us</t>
  </si>
  <si>
    <t>1 Peso</t>
  </si>
  <si>
    <t>🎮🎮 1 Peso 🎮🎮\n🎮Access minigames of each category and have fun. Play minigames without installation.\nPROPERTIES:\n🎮 New games every week.\n🎮 Games of different categories for all tastes.\n🎮 Quick access\n🎮 Simple and clear interface\n🎮 Variety of games\n🎮 1 Peso I wish you good games.\n\n🎮 The most beautiful activity that can be done with 1 peso.\n* Let's try to pass the obstacles by bouncing the money.\n*This is a matter of patience, let's see who wins more.\n*Good luck...\n* This is not a real money making app.\n*Made for humorous purposes.\n*Money earned is fictitious only.\n*No claim can be made on the money won.</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</si>
  <si>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"https://telegra.ph/1-Peso-App-08-26"
}</t>
  </si>
  <si>
    <t>https://telegra.ph/1-Peso-App-08-26</t>
  </si>
  <si>
    <t>com.tocaboca.hairsalon2</t>
  </si>
  <si>
    <t>https://play.google.com/store/apps/details?id=com.tocaboca.hairsalon2&amp;hl=en&amp;gl=us</t>
  </si>
  <si>
    <t>Toca Hair Salon 2</t>
  </si>
  <si>
    <t>Cut, curl, color and style – any way you want in Toca Hair Salon 2!\nOur bestselling Toca Boca app, Toca Hair Salon, is back in an even better version with new characters, new tools, new accessories and even more hairstyling fun! \nIn this kid-friendly, Toca Boca super-creative kids app, you get to run your very own hair salon, with six fun characters to choose from. Cut hair, color and style hair any way you want, using lots of different hair styling tools – from a simple comb and scissors to a curling iron and a straightener. Trim mustaches, spray mohawks bright pink and give someone the curls they’ve always wanted! \nWhoops – did you accidentally snip off too much hair? Make things right with our special tonic G.R.O.W. and then top it all off with hats, glasses and other fun accessories. Once you and your customer are happy with the way they look, don’t forget to take them to the camera booth for a snapshot!\nWhat’s in Toca Boca's - Toca Hair Salon 2?\n- 6 completely new characters\n- Fun hair makeover tools: razor, curling iron, a crimper and a straightener\n- More realistic hair color spray effects – combine to make new shades!\n- Accessories: hats, glasses and much more\n- Cool photo backdrops\n- Smooth and beautiful animations\n- Better and more realistic hair styling - make any style you want!\n- Support for Android tablets and new Android devices\nOther features you’ll recognize from Toca Hair Salon:\n✔ Cut and trim hair with the scissors electric hair trimmer\n✔ Wash hair with shampoo, shower, and towel\n✔ Use the hairdryer to get the right look\n✔ 9 hair colors to choose and combine\n✔ Lots of accessories for the final touch\n✔ Use the magic potion G.R.O.W to make hair grow back again\n✔ Characters make fun faces and sounds while you’re styling them\n✔ No rules or stress - play any way you want to!\n✔ Kid-friendly interface\n✔ Available for both Android phones and Android tablets\n✔ No third-party advertising\n✔ No in-app purchases\nNothing but endless hours of hairstyling fun awaits with these hair cutting tools and accessories at your disposal! Be the hairstylist of your dreams and give your friends and family a fresh, fun cut that they’ll remember forever.\nWith no rules or time limit, this hair salon app is perfect for boys and girls of all ages. Any hair cut or hair style is possible, so tap into your creative imagination and start cutting hair now!\n\n***\nABOUT TOCA BOCA\nAt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tocaboca.com.\nPRIVACY POLICY\nPrivacy is an issue that we take very seriously. To learn more about how we work with these matters, please read our privacy policy: https://tocaboca.com/privacy-policy</t>
  </si>
  <si>
    <t>{
  "sharedData":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"Analytics",
      "type": "App activity"
    },
    {
      "data": "Device or other IDs",
      "optional": false,
      "purpose": "Analytics",
      "type": "Device or other IDs"
    },
    {
      "data": "Approximate location",
      "optional": false,
      "purpose": "Analytics",
      "type": "Location"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"http://tocaboca.com/privacy/"
}</t>
  </si>
  <si>
    <t>com.lifeway.sharejesuswithoutfear</t>
  </si>
  <si>
    <t>https://play.google.com/store/apps/details?id=com.lifeway.sharejesuswithoutfear&amp;hl=en&amp;gl=us</t>
  </si>
  <si>
    <t>Share Jesus Without Fear for A</t>
  </si>
  <si>
    <t>A simple, relational way to witness about Jesus Christ. Depending on God’s power for the results, this approach lets the Bible speak for itself. Believers can access the Bible by touch to easily navigate a witnessing conversation in everyday situations. This app includes 36 responses with scriptures to help answer the most common objections a nonbeliever may have about the miraculous power of God to change and save lives through a personal relationship with Jesus Christ.</t>
  </si>
  <si>
    <t>{
  "sharedData": [],
  "collectedData": [],
  "securityPractices": [],
  "privacyPolicyUrl": "https://www.lifeway.com/en/about/privacy-policy.html"
}</t>
  </si>
  <si>
    <t>https://www.lifeway.com/en/about/privacy-policy.html</t>
  </si>
  <si>
    <t>https://play.google.com/store/apps/details?id=com.dblpartners.foodSafetyExamPrep&amp;hl=en&amp;gl=us</t>
  </si>
  <si>
    <t>{
  "sharedData": [],
  "collectedData": [],
  "securityPractices": [],
  "privacyPolicyUrl": "https://practicequiz.com/privacy"
}</t>
  </si>
  <si>
    <t>https://practicequiz.com/privacy</t>
  </si>
  <si>
    <t>https://play.google.com/store/apps/details?id=com.ImmersiveLLC.RicoBible&amp;hl=en&amp;gl=us</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</si>
  <si>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"https://immersivehistory.com/privacy-policy-2/"
}</t>
  </si>
  <si>
    <t>https://immersivehistory.com/privacy-policy-2/</t>
  </si>
  <si>
    <t>https://play.google.com/store/apps/details?id=com.creditonebank.mobile&amp;hl=en&amp;gl=us</t>
  </si>
  <si>
    <t>[
  {
    "permission": "approximate location (network-based)",
    "type": "Location"
  },
  {
    "permission": "precise location (GPS and network-based)",
    "type": "Location"
  },
  {
    "permission": "directly call phone numbers",
    "type": "Phone"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"read phone status and identity",
    "type": "Device ID &amp; call information"
  },
  {
    "permission": "view network connections",
    "type": "Other"
  },
  {
    "permission": "full network access",
    "type": "Other"
  },
  {
    "permission": "run at startup",
    "type": "Other"
  },
  {
    "permission": "control vibration",
    "type": "Other"
  },
  {
    "permission": "prevent device from sleeping",
    "type": "Other"
  },
  {
    "permission": "install shortcuts",
    "type": "Other"
  }
]</t>
  </si>
  <si>
    <t>{
  "sharedData": [
    {
      "data": "Crash logs",
      "optional": false,
      "purpose": "App functionality, Analytics",
      "type": "App info and performance"
    },
    {
      "data": "Diagnostics",
      "optional": false,
      "purpose": "Analytics",
      "type": "App info and performance"
    },
    {
      "data": "Approximate location",
      "optional": false,
      "purpose": "Advertising or marketing",
      "type": "Location"
    },
    {
      "data": "App interactions",
      "optional": false,
      "purpose": "Analytics",
      "type": "App activity"
    },
    {
      "data": "Device or other IDs",
      "optional": false,
      "purpose": "App functionality, Analytics, Fraud prevention, security, and compliance, Account management",
      "type": "Device or other IDs"
    },
    {
      "data": "Name",
      "optional": false,
      "purpose": "App functionality, Fraud prevention, security, and compliance, Personalization",
      "type": "Personal info"
    },
    {
      "data": "Email address",
      "optional": false,
      "purpose": "App functionality, Fraud prevention, security, and compliance",
      "type": "Personal info"
    },
    {
      "data": "User IDs",
      "optional": false,
      "purpose": "App functionality, Analytics, Developer communications, Fraud prevention, security, and compliance, Account management",
      "type": "Personal info"
    },
    {
      "data": "Address",
      "optional": false,
      "purpose": "Advertising or marketing, Fraud prevention, security, and compliance",
      "type": "Personal info"
    }
  ],
  "collectedData": [
    {
      "data": "User payment info",
      "optional": false,
      "purpose": "App functionality",
      "type": "Financial info"
    },
    {
      "data": "Other financial info",
      "optional": true,
      "purpose": "App functionality",
      "type": "Financial info"
    },
    {
      "data": "Crash logs",
      "optional": false,
      "purpose": "App functionality, Analytics",
      "type": "App info and performance"
    },
    {
      "data": "Diagnostics",
      "optional": false,
      "purpose": "Analytics",
      "type": "App info and performance"
    },
    {
      "data": "Approximate location",
      "optional": true,
      "purpose": "App functionality",
      "type": "Location"
    },
    {
      "data": "App interactions",
      "optional": false,
      "purpose": "Analytics",
      "type": "App activity"
    },
    {
      "data": "Device or other IDs",
      "optional": false,
      "purpose": "App functionality, Analytics, Fraud prevention, security, and compliance, Account management",
      "type": "Device or other IDs"
    },
    {
      "data": "Name",
      "optional": false,
      "purpose": "App functionality, Fraud prevention, security, and compliance, Personalization, Account management",
      "type": "Personal info"
    },
    {
      "data": "Email address",
      "optional": true,
      "purpose": "App functionality, Fraud prevention, security, and compliance",
      "type": "Personal info"
    },
    {
      "data": "User IDs",
      "optional": false,
      "purpose": "App functionality, Analytics, Developer communications, Advertising or marketing, Fraud prevention, security, and compliance, Account management",
      "type": "Personal info"
    },
    {
      "data": "Address",
      "optional": true,
      "purpose": "Advertising or marketing, Fraud prevention, security, and compliance",
      "type": "Personal info"
    },
    {
      "data": "Phone number",
      "optional": true,
      "purpose": "App functionality, Fraud prevention, security, and compliance, Account management",
      "type": "Personal info"
    }
  ],
  "securityPractices": [
    {
      "practice": "Data is encrypted in transit",
      "description": "Your data is transferred over a secure connection"
    },
    {
      "practice": "Data can’t be deleted",
      "description": "The developer doesn’t provide a way for you to request that your data be deleted"
    }
  ],
  "privacyPolicyUrl": "https://www.creditonebank.com/legal/privacy"
}</t>
  </si>
  <si>
    <t>https://www.creditonebank.com/legal/privacy</t>
  </si>
  <si>
    <t>https://play.google.com/store/apps/details?id=com.okinc.okex.gp&amp;hl=en&amp;gl=us</t>
  </si>
  <si>
    <t>[
  {
    "permission": "retrieve running apps",
    "type": "Device &amp; app history"
  },
  {
    "permission": "read calendar events plus confidential information",
    "type": "Calendar"
  },
  {
    "permission": "add or modify calendar events and send email to guests without owners' knowledge",
    "type": "Calendar"
  },
  {
    "permission": "read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"access Bluetooth settings",
    "type": "Other"
  },
  {
    "permission": "change network connectivity",
    "type": "Other"
  },
  {
    "permission": "connect and disconnect from Wi-Fi",
    "type": "Other"
  },
  {
    "permission": "control flashlight",
    "type": "Other"
  },
  {
    "permission": "full network access",
    "type": "Other"
  },
  {
    "permission": "change your audio settings",
    "type": "Other"
  },
  {
    "permission": "run at startup",
    "type": "Other"
  },
  {
    "permission": "draw over other apps",
    "type": "Other"
  },
  {
    "permission": "control vibration",
    "type": "Other"
  },
  {
    "permission": "prevent device from sleeping",
    "type": "Other"
  }
]</t>
  </si>
  <si>
    <t>{
  "sharedData": [
    {
      "data": "Crash logs",
      "optional": false,
      "purpose": "Analytics",
      "type": "App info and performance"
    },
    {
      "data": "Diagnostics",
      "optional": false,
      "purpose": "Analytics",
      "type": "App info and performance"
    },
    {
      "data": "Other app performance data",
      "optional": false,
      "purpose": "Analytics",
      "type": "App info and performance"
    }
  ],
  "collectedData": [
    {
      "data": "Crash logs",
      "optional": false,
      "purpose": "Analytics",
      "type": "App info and performance"
    },
    {
      "data": "Diagnostics",
      "optional": false,
      "purpose": "Analytics",
      "type": "App info and performance"
    },
    {
      "data": "Device or other IDs",
      "optional": false,
      "purpose": "Analytics",
      "type": "Device or other IDs"
    },
    {
      "data": "Photos",
      "optional": true,
      "purpose": "App functionality",
      "type": "Photos and videos"
    },
    {
      "data": "Videos",
      "optional": true,
      "purpose": "App functionality",
      "type": "Photos and videos"
    },
    {
      "data": "Name",
      "optional": false,
      "purpose": "App functionality, Fraud prevention, security, and compliance",
      "type": "Personal info"
    },
    {
      "data": "Email address",
      "optional": false,
      "purpose": "App functionality, Fraud prevention, security, and compliance",
      "type": "Personal info"
    },
    {
      "data": "User IDs",
      "optional": false,
      "purpose": "App functionality, Fraud prevention, security, and compliance",
      "type": "Personal info"
    },
    {
      "data": "Phone number",
      "optional": false,
      "purpose": "App functionality, Fraud prevention, security, and compliance",
      "type": "Personal info"
    },
    {
      "data": "Approximate location",
      "optional": true,
      "purpose": "Fraud prevention, security, and compliance",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"https://www.okx.com/help/360021590732"
}</t>
  </si>
  <si>
    <t>https://www.okx.com/help/360021590732</t>
  </si>
  <si>
    <t>https://play.google.com/store/apps/details?id=com.navyfederal.android&amp;hl=en&amp;gl=us</t>
  </si>
  <si>
    <t>[
  {
    "permission": "read your contacts",
    "type": "Contacts"
  },
  {
    "permission": "approximate location (network-based)",
    "type": "Location"
  },
  {
    "permission": "precise location (GPS and network-based)",
    "type": "Location"
  },
  {
    "permission": "directly call phone numbers",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"change your audio settings",
    "type": "Other"
  },
  {
    "permission": "run at startup",
    "type": "Other"
  },
  {
    "permission": "reorder running apps",
    "type": "Other"
  },
  {
    "permission": "control vibration",
    "type": "Other"
  },
  {
    "permission": "prevent device from sleeping",
    "type": "Other"
  },
  {
    "permission": "read Google service configuration",
    "type": "Other"
  }
]</t>
  </si>
  <si>
    <t>{
  "sharedData": [
    {
      "data": "Contacts",
      "optional": false,
      "purpose": "App functionality",
      "type": "Contacts"
    },
    {
      "data": "Purchase history",
      "optional": false,
      "purpose": "App functionality, Fraud prevention, security, and compliance, Personalization, Account management",
      "type": "Financial info"
    },
    {
      "data": "Credit score",
      "optional": false,
      "purpose": "App functionality, Fraud prevention, security, and compliance, Personalization, Account management",
      "type": "Financial info"
    },
    {
      "data": "Approximate location",
      "optional": false,
      "purpose": "App functionality",
      "type": "Location"
    }
  ],
  "collectedData": [
    {
      "data": "Device or other IDs",
      "optional": false,
      "purpose": "Analytics, Fraud prevention, security, and compliance",
      "type": "Device or other IDs"
    },
    {
      "data": "User payment info",
      "optional": false,
      "purpose": "App functionality, Fraud prevention, security, and compliance, Account management",
      "type": "Financial info"
    },
    {
      "data": "Other financial info",
      "optional": false,
      "purpose": "App functionality, Fraud prevention, security, and compliance, Account management",
      "type": "Financial info"
    },
    {
      "data": "Name",
      "optional": false,
      "purpose": "App functionality, Fraud prevention, security, and compliance, Personalization, Account management",
      "type": "Personal info"
    },
    {
      "data": "Email address",
      "optional": false,
      "purpose": "App functionality, Fraud prevention, security, and compliance, Personalization, Account management",
      "type": "Personal info"
    },
    {
      "data": "User IDs",
      "optional": false,
      "purpose": "Analytics, Fraud prevention, security, and compliance",
      "type": "Personal info"
    },
    {
      "data": "Address",
      "optional": false,
      "purpose": "App functionality, Fraud prevention, security, and compliance, Account management",
      "type": "Personal info"
    },
    {
      "data": "Phone number",
      "optional": false,
      "purpose": "App functionality, Fraud prevention, security, and compliance, Account management",
      "type": "Personal info"
    },
    {
      "data": "Other info",
      "optional": false,
      "purpose": "App functionality, Fraud prevention, security, and compliance, Personalization, Account management",
      "type": "Personal info"
    },
    {
      "data": "App interactions",
      "optional": false,
      "purpose": "Analytics, Fraud prevention, security, and compliance",
      "type": "App activity"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"https://www.navyfederal.org/policy/privacy.html"
}</t>
  </si>
  <si>
    <t>https://www.navyfederal.org/policy/privacy.html</t>
  </si>
  <si>
    <t>https://play.google.com/store/apps/details?id=com.barclaycardus&amp;hl=en&amp;gl=us</t>
  </si>
  <si>
    <t>[
  {
    "permission": "retrieve running apps",
    "type": "Device &amp; app history"
  },
  {
    "permission": "approximate location (network-based)",
    "type": "Location"
  },
  {
    "permission": "precise location (GPS and network-based)",
    "type": "Location"
  },
  {
    "permission": "directly call phone numbers",
    "type": "Phone"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"view network connections",
    "type": "Other"
  },
  {
    "permission": "full network access",
    "type": "Other"
  },
  {
    "permission": "run at startup",
    "type": "Other"
  },
  {
    "permission": "reorder running apps",
    "type": "Other"
  },
  {
    "permission": "control vibration",
    "type": "Other"
  },
  {
    "permission": "prevent device from sleeping",
    "type": "Other"
  },
  {
    "permission": "read Google service configuration",
    "type": "Other"
  }
]</t>
  </si>
  <si>
    <t>{
  "sharedData":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"Analytics",
      "type": "App activity"
    }
  ],
  "collectedData": [
    {
      "data": "Other in-app messages",
      "optional": true,
      "purpose": "App functionality",
      "type": "Messages"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"App functionality, Analytics, Fraud prevention, security, and compliance",
      "type": "Device or other IDs"
    },
    {
      "data": "Files and docs",
      "optional": false,
      "purpose": "App functionality, Fraud prevention, security, and compliance, Account management",
      "type": "Files and docs"
    },
    {
      "data": "Name",
      "optional": false,
      "purpose": "App functionality, Fraud prevention, security, and compliance, Account management",
      "type": "Personal info"
    },
    {
      "data": "Email address",
      "optional": false,
      "purpose": "App functionality, Fraud prevention, security, and compliance, Account management",
      "type": "Personal info"
    },
    {
      "data": "User IDs",
      "optional": false,
      "purpose": "App functionality, Fraud prevention, security, and compliance, Account management",
      "type": "Personal info"
    },
    {
      "data": "Address",
      "optional": false,
      "purpose": "App functionality, Fraud prevention, security, and compliance, Account management",
      "type": "Personal info"
    },
    {
      "data": "Phone number",
      "optional": false,
      "purpose": "App functionality, Fraud prevention, security, and compliance, Account management",
      "type": "Personal info"
    },
    {
      "data": "Other info",
      "optional": false,
      "purpose": "App functionality, Fraud prevention, security, and compliance, Account management",
      "type": "Personal info"
    },
    {
      "data": "Approximate location",
      "optional": true,
      "purpose": "Analytics, Fraud prevention, security, and compliance",
      "type": "Location"
    },
    {
      "data": "Precise location",
      "optional": true,
      "purpose": "Analytics, Fraud prevention, security, and compliance",
      "type": "Location"
    },
    {
      "data": "User payment info",
      "optional": false,
      "purpose": "App functionality, Fraud prevention, security, and compliance",
      "type": "Financial info"
    },
    {
      "data": "Purchase history",
      "optional": false,
      "purpose": "App functionality, Fraud prevention, security, and compliance",
      "type": "Financial info"
    },
    {
      "data": "Credit score",
      "optional": false,
      "purpose": "App functionality, Fraud prevention, security, and compliance",
      "type": "Financial info"
    },
    {
      "data": "Other financial info",
      "optional": false,
      "purpose": "App functionality, Fraud prevention, security, and compliance",
      "type": "Financial info"
    },
    {
      "data": "App interactions",
      "optional": false,
      "purpose": "Analytics",
      "type": "App activity"
    },
    {
      "data": "Installed apps",
      "optional": false,
      "purpose": "Fraud prevention, security, and compliance",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"https://cards.barclaycardus.com/privacy-policy.html"
}</t>
  </si>
  <si>
    <t>https://cards.barclaycardus.com/privacy-policy.html</t>
  </si>
  <si>
    <t>https://play.google.com/store/apps/details?id=com.playgendary.bowmasters&amp;hl=en&amp;gl=us</t>
  </si>
  <si>
    <t>[{"name":"Action","id":"GAME_ACTION"},{"name":"Shooter","id":null},{"name":"Artillery shooter","id":null},{"name":"Casual","id":"GAME_CASUAL"},{"name":"Single player","id":null},{"name":"Stylized","id":null},{"name":"Offline","id":null}]</t>
  </si>
  <si>
    <t>{
  "sharedData": [
    {
      "data": "Device or other IDs",
      "optional": false,
      "purpose": "App functionality, Analytics, Advertising or marketing",
      "type": "Device or other IDs"
    },
    {
      "data": "Approximate location",
      "optional": false,
      "purpose": "Analytics",
      "type": "Location"
    }
  ],
  "collectedData": [
    {
      "data": "Device or other IDs",
      "optional": true,
      "purpose": "App functionality, Analytics, Advertising or marketing",
      "type": "Device or other IDs"
    },
    {
      "data": "Crash logs",
      "optional": false,
      "purpose": "Analytics",
      "type": "App info and performance"
    },
    {
      "data": "Diagnostics",
      "optional": false,
      "purpose": "Analytics",
      "type": "App info and performance"
    },
    {
      "data": "Purchase history",
      "optional": false,
      "purpose": "App functionality, Analytics",
      "type": "Financial info"
    },
    {
      "data": "Approximate location",
      "optional": false,
      "purpose": "App functionality",
      "type": "Location"
    }
  ],
  "securityPractices": [
    {
      "practice": "Data is encrypted in transit",
      "description": "Your data is transferred over a secure connection"
    },
    {
      "practice": "Data can’t be deleted",
      "description": "The developer doesn’t provide a way for you to request that your data be deleted"
    }
  ],
  "privacyPolicyUrl": "http://www.playgendary.com/privacy-policy/"
}</t>
  </si>
  <si>
    <t>http://www.playgendary.com/privacy-policy/</t>
  </si>
  <si>
    <t>https://play.google.com/store/apps/details?id=com.amelosinteractive.snake&amp;hl=en&amp;gl=us</t>
  </si>
  <si>
    <t>[{"name":"Action","id":"GAME_ACTION"},{"name":"IO game","id":null},{"name":"Casual","id":"GAME_CASUAL"},{"name":"Single player","id":null},{"name":"Stylized","id":null},{"name":"Offline","id":null}]</t>
  </si>
  <si>
    <t>{
  "sharedData": [
    {
      "data": "Approximate location",
      "optional": false,
      "purpose": "Analytics, Fraud prevention, security, and compliance",
      "type": "Location"
    },
    {
      "data": "Device or other IDs",
      "optional": false,
      "purpose": "Analytics, Developer communications, Advertising or marketing, Fraud prevention, security, and compliance",
      "type": "Device or other IDs"
    },
    {
      "data": "Crash logs",
      "optional": false,
      "purpose": "Analytics, Fraud prevention, security, and compliance",
      "type": "App info and performance"
    },
    {
      "data": "Diagnostics",
      "optional": false,
      "purpose": "Analytics, Fraud prevention, security, and compliance",
      "type": "App info and performance"
    }
  ],
  "collectedData": [
    {
      "data": "Approximate location",
      "optional": true,
      "purpose": "Analytics, Fraud prevention, security, and compliance",
      "type": "Location"
    },
    {
      "data": "Device or other IDs",
      "optional": false,
      "purpose": "Analytics, Developer communications, Advertising or marketing, Fraud prevention, security, and compliance",
      "type": "Device or other IDs"
    },
    {
      "data": "Crash logs",
      "optional": true,
      "purpose": "Analytics, Fraud prevention, security, and compliance",
      "type": "App info and performance"
    },
    {
      "data": "Diagnostics",
      "optional": true,
      "purpose": "Analytics, Fraud prevention, security, and compliance",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"https://kooapps.com/privacypolicy.php"
}</t>
  </si>
  <si>
    <t>https://kooapps.com/privacypolicy.php</t>
  </si>
  <si>
    <t>https://play.google.com/store/apps/details?id=com.makeoverstory.makeupasmr&amp;hl=en&amp;gl=us</t>
  </si>
  <si>
    <t>[{"name":"Simulation","id":"GAME_SIMULATION"},{"name":"Lifestyle","id":null},{"name":"Makeup","id":null},{"name":"Casual","id":"GAME_CASUAL"},{"name":"Single player","id":null},{"name":"Stylized","id":null}]</t>
  </si>
  <si>
    <t>{
  "sharedData": [
    {
      "data": "Device or other IDs",
      "optional": false,
      "purpose": "Advertising or marketing",
      "type": "Device or other IDs"
    }
  ],
  "collectedData": [
    {
      "data": "Crash logs",
      "optional": false,
      "purpose": "Analytics",
      "type": "App info and performance"
    },
    {
      "data": "Diagnostics",
      "optional": false,
      "purpose": "Analytics",
      "type": "App info and performance"
    },
    {
      "data": "App interactions",
      "optional": false,
      "purpose": "Analytics",
      "type": "App activity"
    }
  ],
  "securityPractices": [
    {
      "practice": "Data isn’t encrypted",
      "description": "Your data isn’t transferred over a secure connection"
    },
    {
      "practice": "Data can’t be deleted",
      "description": "The developer doesn’t provide a way for you to request that your data be deleted"
    }
  ],
  "privacyPolicyUrl": "https://www.jungfrautechs.com/"
}</t>
  </si>
  <si>
    <t>https://www.jungfrautechs.com/</t>
  </si>
  <si>
    <t>https://play.google.com/store/apps/details?id=com.notdoppler.earntodierogue&amp;hl=en&amp;gl=us</t>
  </si>
  <si>
    <t>[{"name":"Role Playing","id":"GAME_ROLE_PLAYING"},{"name":"Roguelike","id":null},{"name":"Casual","id":"GAME_CASUAL"},{"name":"Stylized","id":null}]</t>
  </si>
  <si>
    <t>{
  "sharedData": [
    {
      "data": "Approximate location",
      "optional": false,
      "purpose": "Analytics, Advertising or marketing",
      "type": "Location"
    },
    {
      "data": "Device or other IDs",
      "optional": false,
      "purpose": "Analytics, Advertising or marketing, Fraud prevention, security, and compliance",
      "type": "Device or other IDs"
    }
  ],
  "collectedData": [
    {
      "data": "Crash logs",
      "optional": false,
      "purpose": "Analytics",
      "type": "App info and performance"
    },
    {
      "data": "Diagnostics",
      "optional": false,
      "purpose": "Analytics",
      "type": "App info and performance"
    },
    {
      "data": "App interactions",
      "optional": false,
      "purpose": "Analytics",
      "type": "App activity"
    },
    {
      "data": "Approximate location",
      "optional": false,
      "purpose": "Analytics",
      "type": "Location"
    },
    {
      "data": "Device or other IDs",
      "optional": false,
      "purpose": "Analytics, Advertising or marketing, Fraud prevention, security, and compliance",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"https://www.notdoppler.com/earntodie2/privacypolicy.php"
}</t>
  </si>
  <si>
    <t>https://www.notdoppler.com/earntodie2/privacypolicy.php</t>
  </si>
  <si>
    <t>https://play.google.com/store/apps/details?id=com.playgendary.tom&amp;hl=en&amp;gl=us</t>
  </si>
  <si>
    <t>[{"name":"Action","id":"GAME_ACTION"},{"name":"Platformer","id":null},{"name":"Casual","id":"GAME_CASUAL"},{"name":"Single player","id":null},{"name":"Stylized","id":null},{"name":"Pixelated","id":null},{"name":"Offline","id":null}]</t>
  </si>
  <si>
    <t>{
  "sharedData": [
    {
      "data": "Approximate location",
      "optional": false,
      "purpose": "Analytics",
      "type": "Location"
    }
  ],
  "collectedData": [
    {
      "data": "Crash logs",
      "optional": false,
      "purpose": "Analytics",
      "type": "App info and performance"
    },
    {
      "data": "Diagnostics",
      "optional": false,
      "purpose": "Analytics",
      "type": "App info and performance"
    },
    {
      "data": "Purchase history",
      "optional": true,
      "purpose": "App functionality, Analytics, Advertising or marketing",
      "type": "Financial info"
    },
    {
      "data": "Approximate location",
      "optional": false,
      "purpose": "App functionality",
      "type": "Location"
    },
    {
      "data": "Device or other IDs",
      "optional": true,
      "purpose": "App functionality, Analytics, Advertising or marketing",
      "type": "Device or other IDs"
    }
  ],
  "securityPractices": [
    {
      "practice": "Data isn’t encrypted",
      "description": "Your data isn’t transferred over a secure connection"
    },
    {
      "practice": "Data can’t be deleted",
      "description": "The developer doesn’t provide a way for you to request that your data be deleted"
    }
  ],
  "privacyPolicyUrl": "http://www.playgendary.com/privacy-policy/"
}</t>
  </si>
  <si>
    <t>com.gameloft.android.ANMP.GloftDMHM</t>
  </si>
  <si>
    <t>https://play.google.com/store/apps/details?id=com.gameloft.android.ANMP.GloftDMHM&amp;hl=en&amp;gl=us</t>
  </si>
  <si>
    <t>Minion Rush: Running Game</t>
  </si>
  <si>
    <t>It’s time to take a run on the wild side with the incredibly fun and despicably daring Minions! \nIllumination, Universal, and Gameloft bring you Minion Rush, an endless running game that can be enjoyed offline, anytime! Run through lots of cool locations, dodging devious traps, battling vile villains, and collecting loads of bright, beautiful Bananas!\n&lt;h2&gt;Game Features&lt;/h2&gt;\nDressed to Impress\nNow that Gru’s gone good, the Minions have a new goal: to become the ultimate Secret Agents! So they’ve created dozens of fun Costumes that don’t just look slick, but have unique skills, such as extra running speed, grabbing more Bananas, or turning you into a Mega Minion!\nA Wide World of Minions\nYou’ll run through crazy locations, from the Anti-Villain League HQ to Vector’s lair, or the ancient past. Each location has its own unique set of obstacles to overcome, so keep your eye(s) peeled! And once you’re ready, you can enter the Top Bananas Room to compete against players from all over your region—or even the world—in an endless running mode to unlock tons of prizes!\nOffline Adventures\nAll this fun can be played offline without Wi-Fi, so you can enjoy the main features of the game anytime, anywhere.\n\n________________________________________\nPrivacy Policy: http://www.gameloft.com/en/privacy-notice\nTerms of Use: http://www.gameloft.com/en/conditions-of-use\nEnd-User License Agreement: http://www.gameloft.com/en/eula\nDisabling password protection may result in unauthorized purchases. We strongly encourage you to keep password protection turned on if you have children or if others could have access to your device.\nThis game contains advertising for Gameloft’s products or some third parties, which will redirect you to a third-party site. You can disable your device’s ad identifier being used for interest-based advertising in the settings menu of your device. This option can be found in the Settings app &gt; Accounts (Personal) &gt; Google &gt; Ads (Settings and Privacy) &gt; Opt out of interest-based ads.\nCertain aspects of this game will require the player to connect to the Internet.</t>
  </si>
  <si>
    <t>{
  "sharedData": [
    {
      "data": "Approximate location",
      "optional": false,
      "purpose": "Advertising or marketing",
      "type": "Location"
    },
    {
      "data": "Device or other IDs",
      "optional": false,
      "purpose": "App functionality, Analytics, Advertising or marketing",
      "type": "Device or other IDs"
    },
    {
      "data": "Crash logs",
      "optional": false,
      "purpose": "App functionality, Analytics",
      "type": "App info and performance"
    },
    {
      "data": "Diagnostics",
      "optional": false,
      "purpose": "App functionality, Analytics",
      "type": "App info and performance"
    },
    {
      "data": "User IDs",
      "optional": false,
      "purpose": "App functionality, Analytics, Advertising or marketing",
      "type": "Personal info"
    },
    {
      "data": "Other info",
      "optional": false,
      "purpose": "Advertising or marketing",
      "type": "Personal info"
    }
  ],
  "collectedData": [
    {
      "data": "Approximate location",
      "optional": false,
      "purpose": "App functionality, Analytics, Developer communications, Advertising or marketing, Fraud prevention, security, and compliance, Personalization",
      "type": "Location"
    },
    {
      "data": "Device or other IDs",
      "optional": false,
      "purpose": "App functionality, Analytics, Developer communications, Advertising or marketing, Fraud prevention, security, and compliance, Account management",
      "type": "Device or other IDs"
    },
    {
      "data": "Crash logs",
      "optional": false,
      "purpose": "App functionality, Analytics",
      "type": "App info and performance"
    },
    {
      "data": "Diagnostics",
      "optional": false,
      "purpose": "App functionality, Analytics",
      "type": "App info and performance"
    },
    {
      "data": "Purchase history",
      "optional": false,
      "purpose": "Analytics, Advertising or marketing, Fraud prevention, security, and compliance",
      "type": "Financial info"
    },
    {
      "data": "App interactions",
      "optional": false,
      "purpose": "Analytics, Fraud prevention, security, and compliance",
      "type": "App activity"
    },
    {
      "data": "Other actions",
      "optional": false,
      "purpose": "App functionality, Analytics",
      "type": "App activity"
    },
    {
      "data": "Name",
      "optional": false,
      "purpose": "App functionality",
      "type": "Personal info"
    },
    {
      "data": "User IDs",
      "optional": false,
      "purpose": "App functionality, Analytics, Developer communications, Advertising or marketing, Fraud prevention, security, and compliance",
      "type": "Personal info"
    },
    {
      "data": "Other info",
      "optional": false,
      "purpose": "App functionality, Analytics, Advertising or marketing, Fraud prevention, security, and compliance",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"http://www.gameloft.com/privacy-notice/"
}</t>
  </si>
  <si>
    <t>http://www.gameloft.com/privacy-notice/</t>
  </si>
  <si>
    <t>https://play.google.com/store/apps/details?id=net.peakgames.match&amp;hl=en&amp;gl=us</t>
  </si>
  <si>
    <t>{
  "sharedData": [
    {
      "data": "Device or other IDs",
      "optional": false,
      "purpose": "Analytics, Developer communications, Advertising or marketing, Fraud prevention, security, and compliance",
      "type": "Device or other IDs"
    },
    {
      "data": "App interactions",
      "optional": false,
      "purpose": "Analytics, Advertising or marketing",
      "type": "App activity"
    },
    {
      "data": "Purchase history",
      "optional": false,
      "purpose": "Analytics, Advertising or marketing, Fraud prevention, security, and compliance",
      "type": "Financial info"
    },
    {
      "data": "Approximate location",
      "optional": false,
      "purpose": "Analytics, Developer communications, Advertising or marketing",
      "type": "Location"
    }
  ],
  "collectedData": [
    {
      "data": "Device or other IDs",
      "optional": false,
      "purpose": "App functionality, Analytics, Developer communications, Advertising or marketing, Fraud prevention, security, and compliance",
      "type": "Device or other IDs"
    },
    {
      "data": "App interactions",
      "optional": false,
      "purpose": "Analytics, Advertising or marketing",
      "type": "App activity"
    },
    {
      "data": "Other actions",
      "optional": false,
      "purpose": "Analytics",
      "type": "App activity"
    },
    {
      "data": "Other in-app messages",
      "optional": false,
      "purpose": "App functionality",
      "type": "Messages"
    },
    {
      "data": "Purchase history",
      "optional": false,
      "purpose": "App functionality, Analytics, Advertising or marketing, Fraud prevention, security, and compliance",
      "type": "Financial info"
    },
    {
      "data": "Crash logs",
      "optional": false,
      "purpose": "Analytics",
      "type": "App info and performance"
    },
    {
      "data": "Diagnostics",
      "optional": false,
      "purpose": "Analytics",
      "type": "App info and performance"
    },
    {
      "data": "Other app performance data",
      "optional": false,
      "purpose": "Analytics",
      "type": "App info and performance"
    },
    {
      "data": "Approximate location",
      "optional": false,
      "purpose": "App functionality, Analytics, Advertising or marketing, Personalization, Account management",
      "type": "Location"
    },
    {
      "data": "Name",
      "optional": false,
      "purpose": "App functionality",
      "type": "Personal info"
    },
    {
      "data": "User IDs",
      "optional": false,
      "purpose": "App functionality, Analytics, Developer communications,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"https://www.peak.com/privacy"
}</t>
  </si>
  <si>
    <t>https://www.peak.com/privacy</t>
  </si>
  <si>
    <t>https://play.google.com/store/apps/details?id=com.foursgames.camouflagesniper&amp;hl=en&amp;gl=us</t>
  </si>
  <si>
    <t>[{"name":"Action","id":"GAME_ACTION"},{"name":"Shooter","id":null},{"name":"Sniper","id":null},{"name":"Casual","id":"GAME_CASUAL"},{"name":"Single player","id":null},{"name":"Stylized","id":null},{"name":"Low poly","id":null},{"name":"Offline","id":null}]</t>
  </si>
  <si>
    <t>[
  {
    "permission": "read phone status and identity",
    "type": "Phone"
  },
  {
    "permission": "view Wi-Fi connections",
    "type": "Wi-Fi connection information"
  },
  {
    "permission": "read phone status and identity",
    "type": "Device ID &amp; call information"
  },
  {
    "permission": "view network connections",
    "type": "Other"
  },
  {
    "permission": "full network access",
    "type": "Other"
  },
  {
    "permission": "control vibration",
    "type": "Other"
  },
  {
    "permission": "prevent device from sleeping",
    "type": "Other"
  },
  {
    "permission": "Google Play license check",
    "type": "Other"
  }
]</t>
  </si>
  <si>
    <t>{
  "sharedData": [
    {
      "data": "App interactions",
      "optional": false,
      "purpose": "Analytics, Advertising or marketing, Fraud prevention, security, and compliance",
      "type": "App activity"
    },
    {
      "data": "Other actions",
      "optional": false,
      "purpose": "Analytics, Advertising or marketing, Fraud prevention, security, and compliance",
      "type": "App activity"
    },
    {
      "data": "Device or other IDs",
      "optional": false,
      "purpose": "Analytics, Advertising or marketing, Fraud prevention, security, and compliance",
      "type": "Device or other IDs"
    },
    {
      "data": "Approximate location",
      "optional": false,
      "purpose": "App functionality, Advertising or marketing, Fraud prevention, security, and compliance",
      "type": "Location"
    }
  ],
  "collectedData": [
    {
      "data": "Crash logs",
      "optional": false,
      "purpose": "App functionality, Analytics, Fraud prevention, security, and compliance",
      "type": "App info and performance"
    },
    {
      "data": "Diagnostics",
      "optional": false,
      "purpose": "App functionality, Analytics, Advertising or marketing, Fraud prevention, security, and compliance, Personalization",
      "type": "App info and performance"
    },
    {
      "data": "App interactions",
      "optional": false,
      "purpose": "App functionality, Analytics, Advertising or marketing, Fraud prevention, security, and compliance, Personalization",
      "type": "App activity"
    },
    {
      "data": "Other actions",
      "optional": false,
      "purpose": "App functionality, Advertising or marketing, Fraud prevention, security, and compliance, Personalization",
      "type": "App activity"
    },
    {
      "data": "Device or other IDs",
      "optional": false,
      "purpose": "App functionality, Analytics, Advertising or marketing, Fraud prevention, security, and compliance, Personalization",
      "type": "Device or other IDs"
    },
    {
      "data": "Purchase history",
      "optional": false,
      "purpose": "App functionality, Analytics, Advertising or marketing, Fraud prevention, security, and compliance",
      "type": "Financial info"
    },
    {
      "data": "Approximate location",
      "optional": false,
      "purpose": "App functionality, Analytics, Advertising or marketing, Fraud prevention, security, and compliance, Personalization",
      "type": "Location"
    }
  ],
  "securityPractices": [
    {
      "practice": "Data isn’t encrypted",
      "description": "Your data isn’t transferred over a secure connection"
    },
    {
      "practice": "You can request that data be deleted",
      "description": "The developer provides a way for you to request that your data be deleted"
    }
  ],
  "privacyPolicyUrl": "https://supersonic.com/privacy/"
}</t>
  </si>
  <si>
    <t>https://play.google.com/store/apps/details?id=com.dancing.smash.hop.game.tiles.beat.piano.surfer&amp;hl=en&amp;gl=us</t>
  </si>
  <si>
    <t>[{"name":"Music","id":"GAME_MUSIC"},{"name":"Rhythm-action","id":null},{"name":"Arcade","id":"GAME_ARCADE"},{"name":"Single player","id":null},{"name":"Abstract","id":null},{"name":"Offline","id":null}]</t>
  </si>
  <si>
    <t>[
  {
    "permission": "read sensitive log data",
    "type": "Device &amp; app history"
  },
  {
    "permission": "read phone status and identity",
    "type": "Phone"
  },
  {
    "permission": "read the contents of your USB storage",
    "type": "Photos/Media/Files"
  },
  {
    "permission": "read the contents of your USB storage",
    "type": "Storage"
  },
  {
    "permission": "view Wi-Fi connections",
    "type": "Wi-Fi connection information"
  },
  {
    "permission": "read phone status and identity",
    "type": "Device ID &amp; call information"
  },
  {
    "permission": "view network connections",
    "type": "Other"
  },
  {
    "permission": "full network access",
    "type": "Other"
  },
  {
    "permission": "control vibration",
    "type": "Other"
  },
  {
    "permission": "prevent device from sleeping",
    "type": "Other"
  }
]</t>
  </si>
  <si>
    <t>{
  "sharedData": [
    {
      "data": "Device or other IDs",
      "optional": false,
      "purpose": "Analytics, Advertising or marketing",
      "type": "Device or other IDs"
    },
    {
      "data": "Approximate location",
      "optional": false,
      "purpose": "Advertising or marketing, Fraud prevention, security, and compliance",
      "type": "Location"
    },
    {
      "data": "Purchase history",
      "optional": false,
      "purpose": "Advertising or marketing",
      "type": "Financial info"
    },
    {
      "data": "Diagnostics",
      "optional": false,
      "purpose": "Analytics, Advertising or marketing",
      "type": "App info and performance"
    },
    {
      "data": "Installed apps",
      "optional": false,
      "purpose": "Advertising or marketing, Fraud prevention, security, and compliance",
      "type": "App activity"
    }
  ],
  "collectedData": [
    {
      "data": "User IDs",
      "optional": false,
      "purpose": "App functionality, Analytics",
      "type": "Personal info"
    },
    {
      "data": "Device or other IDs",
      "optional": false,
      "purpose": "Analytics, Advertising or marketing",
      "type": "Device or other IDs"
    },
    {
      "data": "Approximate location",
      "optional": false,
      "purpose": "Advertising or marketing, Fraud prevention, security, and compliance",
      "type": "Location"
    },
    {
      "data": "Purchase history",
      "optional": false,
      "purpose": "Advertising or marketing",
      "type": "Financial info"
    },
    {
      "data": "Installed apps",
      "optional": false,
      "purpose": "Advertising or marketing, Fraud prevention, security, and compliance",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"https://cybersurfer.s3.amazonaws.com/Resource/Privacy+Policy.html"
}</t>
  </si>
  <si>
    <t>https://cybersurfer.s3.amazonaws.com/Resource/Privacy+Policy.html</t>
  </si>
  <si>
    <t>com.ardrawing.sketch.trace.paint.drawsketch.aipainting.paper</t>
  </si>
  <si>
    <t>https://play.google.com/store/apps/details?id=com.ardrawing.sketch.trace.paint.drawsketch.aipainting.paper&amp;hl=en&amp;gl=us</t>
  </si>
  <si>
    <t>AR Draw Sketch: Trace &amp; Paint</t>
  </si>
  <si>
    <t>🌟 Welcome to AR Draw Sketch: Trace &amp; Paint 🌟\n🚀 Unleash Your Imagination 🎨\nExplore the cutting-edge world of augmented reality art with AR Draw Sketch! Our app transforms your surroundings into a canvas, allowing you to trace and paint with ease. Whether you're a beginner or a seasoned artist, this app offers a unique and immersive way to express your creativity.\n🔍 Features at a Glance 🔍\nAugmented Reality Drawing: Use your camera to overlay sketches and trace them in real time.\nDiverse Color Palette: Choose from a wide range of colors to bring your art to life.\nUser-Friendly Interface: Easy to navigate for artists of all skill levels.\nSave and Share: Keep your creations or share them with friends on social media.\nRegular Updates: We continuously enhance the app with new features and improvements.\n📚 Educational and Fun 📚\nAR Draw Sketch isn't just about creating art; it's a tool for learning and exploration. Enhance your drawing skills, understand perspectives, and experiment with different styles, all while having fun!\n🔧 Reliable and Efficient 🔧\nWe prioritize your experience. The app is designed to be lightweight, ensuring smooth performance on a variety of devices. Regular updates keep the app optimized and bug-free.\n🌐 Join Our Community 🌐\nBecome part of a growing community of AR artists. Share your work, get inspired by others, and exchange tips and tricks.\n📩 We Value Your Feedback 📩\nYour input helps us grow. Contact us with suggestions, feature requests, or any queries. We're here to listen and improve.\n👉 Download AR Draw Sketch: Trace &amp; Paint today and start your AR art journey! 👈</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</si>
  <si>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"reorder running apps",
    "type": "Other"
  },
  {
    "permission": "prevent device from sleeping",
    "type": "Other"
  }
]</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</si>
  <si>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"https://sites.google.com/view/neraldoverland"
}</t>
  </si>
  <si>
    <t>https://sites.google.com/view/neraldoverland</t>
  </si>
  <si>
    <t>https://play.google.com/store/apps/details?id=com.hubx.imagination&amp;hl=en&amp;gl=us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</si>
  <si>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"read Google service configuration",
    "type": "Other"
  }
]</t>
  </si>
  <si>
    <t>{
  "sharedData": [
    {
      "data": "Crash logs",
      "optional": false,
      "purpose": "Analytics",
      "type": "App info and performance"
    },
    {
      "data": "Photos",
      "optional": false,
      "purpose": "App functionality",
      "type": "Photos and videos"
    },
    {
      "data": "App interactions",
      "optional": false,
      "purpose": "Analytics, Advertising or marketing",
      "type": "App activity"
    },
    {
      "data": "Device or other IDs",
      "optional": false,
      "purpose": "Analytics, Advertising or marketing",
      "type": "Device or other IDs"
    }
  ],
  "collectedData": [
    {
      "data": "Crash logs",
      "optional": false,
      "purpose": "Analytics",
      "type": "App info and performance"
    },
    {
      "data": "App interactions",
      "optional": false,
      "purpose": "Analytics, Advertising or marketing",
      "type": "App activity"
    },
    {
      "data": "Device or other IDs",
      "optional": true,
      "purpose": "Analytics, Advertising or marketing",
      "type": "Device or other IDs"
    }
  ],
  "securityPractices": [
    {
      "practice": "Data isn’t encrypted",
      "description": "Your data isn’t transferred over a secure connection"
    },
    {
      "practice": "Data can’t be deleted",
      "description": "The developer doesn’t provide a way for you to request that your data be deleted"
    }
  ],
  "privacyPolicyUrl": "https://davinci.ai/privacy"
}</t>
  </si>
  <si>
    <t>https://davinci.ai/privacy</t>
  </si>
  <si>
    <t>https://play.google.com/store/apps/details?id=com.aidraw.sketch.ar.drawing&amp;hl=en&amp;gl=us</t>
  </si>
  <si>
    <t>[
  {
    "permission": "read the contents of your USB storage",
    "type": "Photos/Media/Files"
  },
  {
    "permission": "read the contents of your USB storage",
    "type": "Storage"
  },
  {
    "permission": "take pictures and videos",
    "type": "Camera"
  },
  {
    "permission": "record audio",
    "type": "Microphone"
  },
  {
    "permission": "view Wi-Fi connections",
    "type": "Wi-Fi connection information"
  },
  {
    "permission": "view network connections",
    "type": "Other"
  },
  {
    "permission": "control flashlight",
    "type": "Other"
  },
  {
    "permission": "full network access",
    "type": "Other"
  },
  {
    "permission": "prevent device from sleeping",
    "type": "Other"
  }
]</t>
  </si>
  <si>
    <t>{
  "sharedData": [
    {
      "data": "Device or other IDs",
      "optional": false,
      "purpose": "App functionality, Analytics",
      "type": "Device or other IDs"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"https://firebasestorage.googleapis.com/v0/b/ar-drawing-sketch-and-tr-2fc31.appspot.com/o/privacy_policy.html?alt=media&amp;token=3fbe8224-7ac4-4b3d-aa02-5b6aed8c146a"
}</t>
  </si>
  <si>
    <t>https://firebasestorage.googleapis.com/v0/b/ar-drawing-sketch-and-tr-2fc31.appspot.com/o/privacy_policy.html?alt=media&amp;token=3fbe8224-7ac4-4b3d-aa02-5b6aed8c146a</t>
  </si>
  <si>
    <t>https://play.google.com/store/apps/details?id=alpha.sticker.maker&amp;hl=en&amp;gl=us</t>
  </si>
  <si>
    <t>[
  {
    "permission": "take pictures and videos",
    "type": "Camera"
  },
  {
    "permission": "view Wi-Fi connections",
    "type": "Wi-Fi connection information"
  },
  {
    "permission": "view network connections",
    "type": "Other"
  },
  {
    "permission": "full network access",
    "type": "Other"
  },
  {
    "permission": "prevent device from sleeping",
    "type": "Other"
  }
]</t>
  </si>
  <si>
    <t>{
  "sharedData": [],
  "collectedData": [
    {
      "data": "Phone number",
      "optional": true,
      "purpose": "App functionality, Developer communications",
      "type": "Personal info"
    },
    {
      "data": "Device or other IDs",
      "optional": true,
      "purpose": "App functionality, Developer communications, Account management",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"https://mementoapps.com/p/privacy-policy-free-stickers-maker.html"
}</t>
  </si>
  <si>
    <t>https://mementoapps.com/p/privacy-policy-free-stickers-maker.html</t>
  </si>
  <si>
    <t>https://play.google.com/store/apps/details?id=com.princess.coloringdodo&amp;hl=en&amp;gl=us</t>
  </si>
  <si>
    <t>{
  "sharedData": [
    {
      "data": "Device or other IDs",
      "optional": false,
      "purpose": "Advertising or marketing",
      "type": "Device or other IDs"
    }
  ],
  "collectedData":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"https://funkidstudio.com/privacy-policy/"
}</t>
  </si>
  <si>
    <t>https://play.google.com/store/apps/details?id=com.rstream.learndrawing&amp;hl=en&amp;gl=us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</si>
  <si>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"connect and disconnect from Wi-Fi",
    "type": "Other"
  },
  {
    "permission": "full network access",
    "type": "Other"
  },
  {
    "permission": "draw over other apps",
    "type": "Other"
  },
  {
    "permission": "control vibration",
    "type": "Other"
  },
  {
    "permission": "prevent device from sleeping",
    "type": "Other"
  },
  {
    "permission": "set an alarm",
    "type": "Other"
  }
]</t>
  </si>
  <si>
    <t>{
  "sharedData":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"App functionality, Analytics, Developer communications, Advertising or marketing, Personalization, Account management",
      "type": "Device or other IDs"
    },
    {
      "data": "App interactions",
      "optional": false,
      "purpose": "Analytics",
      "type": "App activity"
    },
    {
      "data": "In-app search history",
      "optional": false,
      "purpose": "App functionality, Analytics, Personalization",
      "type": "App activity"
    }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"Device or other IDs",
      "optional": false,
      "purpose": "App functionality, Analytics, Developer communications, Advertising or marketing, Personalization, Account management",
      "type": "Device or other IDs"
    },
    {
      "data": "App interactions",
      "optional": false,
      "purpose": "Analytics",
      "type": "App activity"
    },
    {
      "data": "In-app search history",
      "optional": false,
      "purpose": "App functionality, Analytics, Personalization",
      "type": "App activity"
    }
  ],
  "securityPractices": [
    {
      "practice": "Data is encrypted in transit",
      "description": "Your data is transferred over a secure connection"
    },
    {
      "practice": "Data can’t be deleted",
      "description": "The developer doesn’t provide a way for you to request that your data be deleted"
    }
  ],
  "privacyPolicyUrl": "http://cookbookrecipes.in/otherapps/videoFeeds/privacy_general/Privacy_Policy.php?appname=Learn%20Drawing"
}</t>
  </si>
  <si>
    <t>http://cookbookrecipes.in/otherapps/videoFeeds/privacy_general/Privacy_Policy.php?appname=Learn%20Drawing</t>
  </si>
  <si>
    <t>https://play.google.com/store/apps/details?id=jp.co.celsys.clipstudiopaint.googleplay&amp;hl=en&amp;gl=us</t>
  </si>
  <si>
    <t>Smartphone\n・&lt;font color="#4285f4"&gt;Enjoy all features for 30 hours in a free trial&lt;/font&gt;* that refreshes monthly with no ads!\nTablet\n・Make an account to use all features for 30 days*\n・Up to 3 months free with your first plan\nSubscribe for the time you want to use it. Get all the latest features, materials, and cloud storage (10 GB)!\n*Please note that after your trial, you will need to make an in-app payment to save and export.\n\nDrawing and painting is easy with Clip Studio Paint!\nTry it and see why pros and beginners alike choose Clip Studio Paint.\nCSP’s digital art features will have you drawing better!\nDrawing a character illustration?\nCSP will bring your character to life\n・Create up to 10,000 layers for detailed artwork\n・Pose 3D models to draw at tricky angles\n・Liquify on multiple layers to adjust line art and color at once!\n・Gradient maps offer greater control over your colors\n・Capture difficult hand poses with live video for drawing reference\n・Use the Sub View to import images &amp; sample the colors\n・Share your work on social media - with timelapse feature, too!\n\nWant to try out new ideas and drawing styles?\nLet us inspire you with superpowered drawing tools\n・Download 160,000+ free/premium materials made by other creators, including various textures for brushes\n・Adjust lines with your fingers or stylus, no more undo!\n・Use 3D primitives to create ideas fast for layouts &amp; perspective\n・Customize brush texture, shape, dual brush setting, color mixing, spray effect, and more to make your perfect brush\n\nClip Studio Paint's brush engine, wealth of assets, and helpful features give you full control over your creation!\n・We have the brush for you! Access 50,000+ brushes by artists worldwide (free/premium) on our dedicated Assets store!\n・Enjoy the ability to paint in vectors to scale up your art with no loss in quality\n・28 layer effects to touch up your art\n・Perceptual color mixing so you can blend colors like real paint\n\nEnjoy a traditional feel and use vectors for the perfect drawing!\n・Draw smoother line art with Line Stabilization\n・Draw on vector layers and use control points to fix your lines\n・Lay down flat colors with smart fill tool \n・Draw correct perspective just by snapping your lines to the guides to create amazing backgrounds\n\nGet the most out of CSP:\nWe recommend the device specs below to use advanced features such as 3D tools &amp; edit large files with ease. If you are unsure, try the free trial or contact Support.\n\nClip Studio Paint is also super easy to start drawing with right away!\n・CSP has two drawing modes!\n　Use Simple Mode to get drawing fast!\n　Use Studio mode and use all the features of Clip Studio Paint!\n・Free tutorials on the Clip Studio Paint website &amp; YouTube channel to build your skills\n・Thousands of user Tips available on everything imaginable\n\nBring your comic, manga, or webtoon to life with the app that is loved by pro comic creators\n・Create speech bubbles, frames, and action lines instantly\n・Customize &amp; save character faces and drawing figure body types\n・Add shadows instantly with Shading Assist\n・Preview your webtoon on your smartphone\n・Manage multi-page works in one file (EX)\n\nEven on your current device, you can become an animator!\n・Make anything from GIFs to full-length animations\n・Add sound, camera movements, and tweening\n\n● Recommended Devices + Specifications\nPlease see the following for supported devices.\nhttps://www.clipstudio.net/en/dl/system/#Android\nPlease see the following for information on ChromeBook.\nhttps://www.clipstudio.net/en/dl/system/#Chromebook\nsmartphone plan:\nYou can use the app fully for free for up to 30 hours each month. \nAfter this free period has ended, please purchase a plan to:\n・Save your canvas\n・Export your data in various file formats on Android tablets and Chromebooks\nNote:\n・Clip Studio account needed to buy a plan.\n・To use DeX mode, sign up for any plan besides the smartphone plan.\nTerms of Service\nhttps://www.celsys.com/en/information/csp/</t>
  </si>
  <si>
    <t>[
  {
    "permission": "approximate location (network-based)",
    "type": "Location"
  },
  {
    "permission": "precise location (GPS and network-based)",
    "type": "Location"
  },
  {
    "permission": "take pictures and videos",
    "type": "Camera"
  },
  {
    "permission": "view Wi-Fi connections",
    "type": "Wi-Fi connection information"
  },
  {
    "permission": "view network connections",
    "type": "Other"
  },
  {
    "permission": "pair with Bluetooth devices",
    "type": "Other"
  },
  {
    "permission": "access Bluetooth settings",
    "type": "Other"
  },
  {
    "permission": "full network access",
    "type": "Other"
  },
  {
    "permission": "draw over other apps",
    "type": "Other"
  },
  {
    "permission": "control vibration",
    "type": "Other"
  },
  {
    "permission": "prevent device from sleeping",
    "type": "Other"
  },
  {
    "permission": "modify system settings",
    "type": "Other"
  }
]</t>
  </si>
  <si>
    <t>{
  "sharedData": [],
  "collectedData": [
    {
      "data": "Crash logs",
      "optional": true,
      "purpose": "Analytics",
      "type": "App info and performance"
    },
    {
      "data": "Diagnostics",
      "optional": true,
      "purpose": "Analytics",
      "type": "App info and performance"
    },
    {
      "data": "Other app performance data",
      "optional": true,
      "purpose": "Analytics",
      "type": "App info and performance"
    },
    {
      "data": "Email address",
      "optional": true,
      "purpose": "App functionality, Account management",
      "type": "Personal info"
    },
    {
      "data": "Other actions",
      "optional": true,
      "purpose": "Analytics, Developer communications, Advertising or marketing",
      "type": "App activity"
    },
    {
      "data": "Purchase history",
      "optional": true,
      "purpose": "App functionality, Account management",
      "type": "Financial info"
    },
    {
      "data": "Device or other IDs",
      "optional": true,
      "purpose": "App functionality, Analytics,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"https://www.celsys.com/en/information/privacy/"
}</t>
  </si>
  <si>
    <t>https://www.celsys.com/en/information/privacy/</t>
  </si>
  <si>
    <t>https://play.google.com/store/apps/details?id=com.newmg.yurao.pro&amp;hl=en&amp;gl=us</t>
  </si>
  <si>
    <t>[
  {
    "permission": "retrieve running apps",
    "type": "Device &amp; app history"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"draw over other apps",
    "type": "Other"
  },
  {
    "permission": "prevent device from sleeping",
    "type": "Other"
  }
]</t>
  </si>
  <si>
    <t>{
  "sharedData": [
    {
      "data": "Device or other IDs",
      "optional": false,
      "purpose": "Analytics, Advertising or marketing",
      "type": "Device or other IDs"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"https://repairbatterylife.com/screentranslation/privacy"
}</t>
  </si>
  <si>
    <t>https://repairbatterylife.com/screentranslation/privacy</t>
  </si>
  <si>
    <t>https://play.google.com/store/apps/details?id=org.scratchjr.android&amp;hl=en&amp;gl=us</t>
  </si>
  <si>
    <t>[
  {
    "permission": "read the contents of your USB storage",
    "type": "Photos/Media/Files"
  },
  {
    "permission": "read the contents of your USB storage",
    "type": "Storage"
  },
  {
    "permission": "take pictures and videos",
    "type": "Camera"
  },
  {
    "permission": "record audio",
    "type": "Microphone"
  },
  {
    "permission": "view network connections",
    "type": "Other"
  },
  {
    "permission": "full network access",
    "type": "Other"
  },
  {
    "permission": "prevent device from sleeping",
    "type": "Other"
  }
]</t>
  </si>
  <si>
    <t>{
  "sharedData": [
    {
      "data": "Device or other IDs",
      "optional": false,
      "purpose": "Analytics",
      "type": "Device or other IDs"
    },
    {
      "data": "App interactions",
      "optional": false,
      "purpose": "Analytics",
      "type": "App activity"
    },
    {
      "data": "Approximate location",
      "optional": false,
      "purpose": "Analytics",
      "type": "Location"
    },
    {
      "data": "Crash logs",
      "optional": false,
      "purpose": "Analytics",
      "type": "App info and performance"
    }
  ],
  "collectedData": [
    {
      "data": "Device or other IDs",
      "optional": false,
      "purpose": "Analytics",
      "type": "Device or other IDs"
    },
    {
      "data": "App interactions",
      "optional": false,
      "purpose": "Analytics",
      "type": "App activity"
    },
    {
      "data": "Approximate location",
      "optional": false,
      "purpose": "Analytics",
      "type": "Location"
    },
    {
      "data": "Crash logs",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"http://www.scratchjr.org/privacy.html"
}</t>
  </si>
  <si>
    <t>http://www.scratchjr.org/privacy.html</t>
  </si>
  <si>
    <t>https://play.google.com/store/apps/details?id=com.mobireactor.signlanguage&amp;hl=en&amp;gl=us</t>
  </si>
  <si>
    <t>[
  {
    "permission": "take pictures and videos",
    "type": "Camera"
  },
  {
    "permission": "view network connections",
    "type": "Other"
  },
  {
    "permission": "full network access",
    "type": "Other"
  },
  {
    "permission": "run at startup",
    "type": "Other"
  },
  {
    "permission": "control vibration",
    "type": "Other"
  },
  {
    "permission": "prevent device from sleeping",
    "type": "Other"
  }
]</t>
  </si>
  <si>
    <t>{
  "sharedData": [],
  "collectedData": [
    {
      "data": "Crash logs",
      "optional": false,
      "purpose": "Analytics",
      "type": "App info and performance"
    },
    {
      "data": "App interactions",
      "optional": false,
      "purpose": "Analytics",
      "type": "App activity"
    },
    {
      "data": "In-app search history",
      "optional": false,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"https://resourcepacks.s3-us-west-1.amazonaws.com/yoga/privacy_policy_sign.html"
}</t>
  </si>
  <si>
    <t>https://resourcepacks.s3-us-west-1.amazonaws.com/yoga/privacy_policy_sign.html</t>
  </si>
  <si>
    <t>https://play.google.com/store/apps/details?id=com.mojang.minecraftedu_preview&amp;hl=en&amp;gl=us</t>
  </si>
  <si>
    <t>{
  "sharedData": [
    {
      "data": "Crash logs",
      "optional": false,
      "purpose": "Analytics",
      "type": "App info and performance"
    },
    {
      "data": "Device or other IDs",
      "optional": false,
      "purpose": "App functionality, Analytics",
      "type": "Device or other IDs"
    },
    {
      "data": "App interactions",
      "optional": false,
      "purpose": "App functionality, Analytics",
      "type": "App activity"
    },
    {
      "data": "User IDs",
      "optional": false,
      "purpose": "App functionality, Analytics",
      "type": "Personal info"
    }
  ],
  "collectedData": [
    {
      "data": "Crash logs",
      "optional": false,
      "purpose": "Analytics",
      "type": "App info and performance"
    },
    {
      "data": "Diagnostics",
      "optional": false,
      "purpose": "App functionality, Analytics",
      "type": "App info and performance"
    },
    {
      "data": "Other app performance data",
      "optional": false,
      "purpose": "App functionality, Analytics",
      "type": "App info and performance"
    },
    {
      "data": "Other in-app messages",
      "optional": false,
      "purpose": "App functionality",
      "type": "Messages"
    },
    {
      "data": "Device or other IDs",
      "optional": false,
      "purpose": "App functionality, Analytics, Fraud prevention, security, and compliance",
      "type": "Device or other IDs"
    },
    {
      "data": "Approximate location",
      "optional": false,
      "purpose": "App functionality, Analytics",
      "type": "Location"
    },
    {
      "data": "App interactions",
      "optional": false,
      "purpose": "App functionality, Analytics",
      "type": "App activity"
    },
    {
      "data": "Other actions",
      "optional": false,
      "purpose": "App functionality, Analytics",
      "type": "App activity"
    },
    {
      "data": "Name",
      "optional": false,
      "purpose": "App functionality, Fraud prevention, security, and compliance, Account management",
      "type": "Personal info"
    },
    {
      "data": "Email address",
      "optional": false,
      "purpose": "App functionality, Fraud prevention, security, and compliance, Account management",
      "type": "Personal info"
    },
    {
      "data": "User IDs",
      "optional": false,
      "purpose": "App functionality, Analytics, Fraud prevention, security, and compliance",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"https://aka.ms/privacy"
}</t>
  </si>
  <si>
    <t>https://play.google.com/store/apps/details?id=com.simonandschuster.pimsleur.unified.android&amp;hl=en&amp;gl=us</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</si>
  <si>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"change your audio settings",
    "type": "Other"
  },
  {
    "permission": "run at startup",
    "type": "Other"
  },
  {
    "permission": "draw over other apps",
    "type": "Other"
  },
  {
    "permission": "control vibration",
    "type": "Other"
  },
  {
    "permission": "prevent device from sleeping",
    "type": "Other"
  },
  {
    "permission": "Google Play license check",
    "type": "Other"
  }
]</t>
  </si>
  <si>
    <t>{
  "sharedData": [
    {
      "data": "Purchase history",
      "optional": false,
      "purpose": "Analytics, Advertising or marketing",
      "type": "Financial info"
    }
  ],
  "collectedData": [
    {
      "data": "Voice or sound recordings",
      "optional": false,
      "purpose": "App functionality, Analytics",
      "type": "Audio"
    },
    {
      "data": "Email address",
      "optional": false,
      "purpose": "App functionality, Analytics, Advertising or marketing",
      "type": "Personal info"
    },
    {
      "data": "User IDs",
      "optional": false,
      "purpose": "App functionality, Analytics",
      "type": "Personal info"
    },
    {
      "data": "Approximate location",
      "optional": false,
      "purpose": "App functionality, Analytics, Advertising or marketing",
      "type": "Location"
    },
    {
      "data": "Crash logs",
      "optional": false,
      "purpose": "App functionality, Analytics",
      "type": "App info and performance"
    },
    {
      "data": "Diagnostics",
      "optional": true,
      "purpose": "App functionality, Analytics",
      "type": "App info and performance"
    },
    {
      "data": "Other app performance data",
      "optional": true,
      "purpose": "App functionality, Analytics",
      "type": "App info and performance"
    },
    {
      "data": "App interactions",
      "optional": true,
      "purpose": "Analytics",
      "type": "App activity"
    },
    {
      "data": "Other user-generated content",
      "optional": true,
      "purpose": "App functionality, Analytics",
      "type": "App activity"
    },
    {
      "data": "Purchase history",
      "optional": true,
      "purpose": "App functionality, Analytics, Advertising or marketing",
      "type": "Financial info"
    },
    {
      "data": "Device or other IDs",
      "optional": false,
      "purpose": "App functionality, Analytics, Advertising or marketing",
      "type": "Device or other IDs"
    }
  ],
  "securityPractices": [
    {
      "practice": "Data isn’t encrypted",
      "description": "Your data isn’t transferred over a secure connection"
    },
    {
      "practice": "You can request that data be deleted",
      "description": "The developer provides a way for you to request that your data be deleted"
    }
  ],
  "privacyPolicyUrl": "https://www.pimsleur.com/c/privacy-policy"
}</t>
  </si>
  <si>
    <t>https://www.pimsleur.com/c/privacy-policy</t>
  </si>
  <si>
    <t>https://play.google.com/store/apps/details?id=com.bigborisstudios.ghostcom_communicator_pro&amp;hl=en&amp;gl=us</t>
  </si>
  <si>
    <t>https://play.google.com/store/apps/details?id=com.mreprogramming.ultimateemfdetectorpro&amp;hl=en&amp;gl=us</t>
  </si>
  <si>
    <t>{
  "sharedData": [],
  "collectedData": [],
  "securityPractices": [],
  "privacyPolicyUrl": "https://mreprogramming.github.io/"
}</t>
  </si>
  <si>
    <t>https://mreprogramming.github.io/</t>
  </si>
  <si>
    <t>https://play.google.com/store/apps/details?id=teaching_com.reading_com&amp;hl=en&amp;gl=us</t>
  </si>
  <si>
    <t>{
  "sharedData": [],
  "collectedData": [
    {
      "data": "Device or other IDs",
      "optional": false,
      "purpose": "Analytics",
      "type": "Device or other IDs"
    },
    {
      "data": "Name",
      "optional": false,
      "purpose": "Personalization",
      "type": "Personal info"
    },
    {
      "data": "Email address",
      "optional": false,
      "purpose": "App functionality, Analytics, Developer communications, Account management",
      "type": "Personal info"
    },
    {
      "data": "User IDs",
      "optional": false,
      "purpose": "App functionality, Analytics",
      "type": "Personal info"
    },
    {
      "data": "Other info",
      "optional": false,
      "purpose": "Personalization",
      "type": "Personal info"
    },
    {
      "data": "App interactions",
      "optional": false,
      "purpose": "Analytics",
      "type": "App activity"
    },
    {
      "data": "Crash logs",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"http://www.reading.com/privacy-policy"
}</t>
  </si>
  <si>
    <t>http://www.reading.com/privacy-policy</t>
  </si>
  <si>
    <t>https://play.google.com/store/apps/details?id=com.miga.world&amp;hl=en&amp;gl=us</t>
  </si>
  <si>
    <t>[
  {
    "permission": "record audio",
    "type": "Microphone"
  },
  {
    "permission": "view network connections",
    "type": "Other"
  },
  {
    "permission": "pair with Bluetooth devices",
    "type": "Other"
  },
  {
    "permission": "full network access",
    "type": "Other"
  },
  {
    "permission": "change your audio settings",
    "type": "Other"
  }
]</t>
  </si>
  <si>
    <t>{
  "sharedData":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"Installed apps",
      "optional": false,
      "purpose": "Analytics",
      "type": "App activity"
    },
    {
      "data": "User IDs",
      "optional": false,
      "purpose": "Analytics",
      "type": "Personal info"
    },
    {
      "data": "Device or other IDs",
      "optional": false,
      "purpose": "Analytics",
      "type": "Device or other IDs"
    }
  ],
  "securityPractices": [
    {
      "practice": "Data isn’t encrypted",
      "description": "Your data isn’t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"https://miga-kids.com/privacypolicy"
}</t>
  </si>
  <si>
    <t>https://miga-kids.com/privacypolicy</t>
  </si>
  <si>
    <t>https://play.google.com/store/apps/details?id=com.codeway.brainapp&amp;hl=en&amp;gl=us</t>
  </si>
  <si>
    <t>[
  {
    "permission": "read phone status and identity",
    "type": "Phone"
  },
  {
    "permission": "read phone status and identity",
    "type": "Device ID &amp; call information"
  },
  {
    "permission": "view network connections",
    "type": "Other"
  },
  {
    "permission": "full network access",
    "type": "Other"
  },
  {
    "permission": "prevent device from sleeping",
    "type": "Other"
  },
  {
    "permission": "read Google service configuration",
    "type": "Other"
  }
]</t>
  </si>
  <si>
    <t>{
  "sharedData": [],
  "collectedData": [
    {
      "data": "Device or other IDs",
      "optional": false,
      "purpose": "Analytics",
      "type": "Device or other IDs"
    },
    {
      "data": "User IDs",
      "optional": false,
      "purpose": "Analytics",
      "type": "Personal info"
    },
    {
      "data": "Approximate location",
      "optional": false,
      "purpose": "Analytics",
      "type": "Location"
    },
    {
      "data": "App interactions",
      "optional": false,
      "purpose": "Analytics",
      "type": "App activity"
    }
  ],
  "securityPractices": [
    {
      "practice": "Data is encrypted in transit",
      "description": "Your data is transferred over a secure connection"
    },
    {
      "practice": "Data can’t be deleted",
      "description": "The developer doesn’t provide a way for you to request that your data be deleted"
    }
  ],
  "privacyPolicyUrl": "https://static.iqmasters.app/privacy-en.html"
}</t>
  </si>
  <si>
    <t>https://static.iqmasters.app/privacy-en.html</t>
  </si>
  <si>
    <t>https://play.google.com/store/apps/details?id=air.com.eu.inove.sss2&amp;hl=en&amp;gl=us</t>
  </si>
  <si>
    <t>[
  {
    "permission": "approximate location (network-based)",
    "type": "Location"
  },
  {
    "permission": "precise location (GPS and network-based)",
    "type": "Location"
  },
  {
    "permission": "take pictures and videos",
    "type": "Camera"
  },
  {
    "permission": "view network connections",
    "type": "Other"
  },
  {
    "permission": "full network access",
    "type": "Other"
  }
]</t>
  </si>
  <si>
    <t>{
  "sharedData": [],
  "collectedData": [
    {
      "data": "Device or other IDs",
      "optional": false,
      "purpose": "Analytics",
      "type": "Device or other IDs"
    },
    {
      "data": "Purchase history",
      "optional": false,
      "purpose": "Analytics",
      "type": "Financial info"
    },
    {
      "data": "App interactions",
      "optional": false,
      "purpose": "Analytics",
      "type": "App activity"
    },
    {
      "data": "Crash logs",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"https://www.solarsystemscope.com/privacy-policy"
}</t>
  </si>
  <si>
    <t>https://www.solarsystemscope.com/privacy-policy</t>
  </si>
  <si>
    <t>https://play.google.com/store/apps/details?id=com.newnormalgames.phonecasediy&amp;hl=en&amp;gl=us</t>
  </si>
  <si>
    <t>[
  {
    "permission": "view Wi-Fi connections",
    "type": "Wi-Fi connection information"
  },
  {
    "permission": "view network connections",
    "type": "Other"
  },
  {
    "permission": "allow Wi-Fi Multicast reception",
    "type": "Other"
  },
  {
    "permission": "full network access",
    "type": "Other"
  },
  {
    "permission": "control vibration",
    "type": "Other"
  },
  {
    "permission": "prevent device from sleeping",
    "type": "Other"
  }
]</t>
  </si>
  <si>
    <t>{
  "sharedData": [
    {
      "data": "Crash logs",
      "optional": false,
      "purpose": "Analytics",
      "type": "App info and performance"
    },
    {
      "data": "Diagnostics",
      "optional": false,
      "purpose": "Analytics",
      "type": "App info and performance"
    },
    {
      "data": "Device or other IDs",
      "optional": false,
      "purpose": "Advertising or marketing, Fraud prevention, security, and compliance",
      "type": "Device or other IDs"
    },
    {
      "data": "Purchase history",
      "optional": false,
      "purpose": "Analytics, Advertising or marketing",
      "type": "Financial info"
    }
  ],
  "collectedData": [
    {
      "data": "Crash logs",
      "optional": false,
      "purpose": "Analytics",
      "type": "App info and performance"
    },
    {
      "data": "Diagnostics",
      "optional": false,
      "purpose": "Analytics",
      "type": "App info and performance"
    },
    {
      "data": "Device or other IDs",
      "optional": false,
      "purpose": "App functionality",
      "type": "Device or other IDs"
    },
    {
      "data": "Purchase history",
      "optional": false,
      "purpose": "Analytics",
      "type": "Financial info"
    },
    {
      "data": "App interactions",
      "optional": false,
      "purpose": "Analytics",
      "type": "App activity"
    },
    {
      "data": "Other actions",
      "optional": false,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"https://crazylabs.com/privacy-policy/"
}</t>
  </si>
  <si>
    <t>https://crazylabs.com/privacy-policy/</t>
  </si>
  <si>
    <t>https://play.google.com/store/apps/details?id=closet.match.pair.matching.games&amp;hl=en&amp;gl=us</t>
  </si>
  <si>
    <t>[{"name":"Puzzle","id":"GAME_PUZZLE"},{"name":"Pair matching","id":null},{"name":"Single player","id":null},{"name":"Stylized","id":null},{"name":"Offline","id":null}]</t>
  </si>
  <si>
    <t>{
  "sharedData": [],
  "collectedData": [
    {
      "data": "App interactions",
      "optional": false,
      "purpose": "App functionality, Analytics",
      "type": "App activity"
    },
    {
      "data": "Installed apps",
      "optional": false,
      "purpose": "Analytics",
      "type": "App activity"
    },
    {
      "data": "Other user-generated content",
      "optional": false,
      "purpose": "Analytics",
      "type": "App activity"
    },
    {
      "data": "Other actions",
      "optional": false,
      "purpose": "App functionality, Analytics",
      "type": "App activity"
    },
    {
      "data": "Device or other IDs",
      "optional": false,
      "purpose": "Analytics, Advertising or marketing",
      "type": "Device or other IDs"
    },
    {
      "data": "Email address",
      "optional": true,
      "purpose": "Analytics",
      "type": "Personal info"
    },
    {
      "data": "Phone number",
      "optional": true,
      "purpose": "Analytics",
      "type": "Personal info"
    },
    {
      "data": "Purchase history",
      "optional": false,
      "purpose": "App functionality, Analytics",
      "type": "Financial info"
    },
    {
      "data": "Crash logs",
      "optional": false,
      "purpose": "Analytics",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"https://sites.google.com/view/mind-crush-privacy"
}</t>
  </si>
  <si>
    <t>https://sites.google.com/view/mind-crush-privacy</t>
  </si>
  <si>
    <t>https://play.google.com/store/apps/details?id=com.innersloth.spacemafia&amp;hl=en&amp;gl=us</t>
  </si>
  <si>
    <t>[{"name":"Strategy","id":"GAME_STRATEGY"},{"name":"Asymmetrical battle arena","id":null},{"name":"Casual","id":"GAME_CASUAL"},{"name":"Multiplayer","id":null},{"name":"Competitive multiplayer","id":null},{"name":"Stylized","id":null}]</t>
  </si>
  <si>
    <t>{
  "sharedData": [],
  "collectedData": [
    {
      "data": "Other user-generated content",
      "optional": true,
      "purpose": "Account management",
      "type": "App activity"
    },
    {
      "data": "Other actions",
      "optional": false,
      "purpose": "Analytics",
      "type": "App activity"
    },
    {
      "data": "Email address",
      "optional": true,
      "purpose": "Account management",
      "type": "Personal info"
    },
    {
      "data": "User IDs",
      "optional": false,
      "purpose": "App functionality, Fraud prevention, security, and compliance, Account management",
      "type": "Personal info"
    },
    {
      "data": "Purchase history",
      "optional": false,
      "purpose": "App functionality, Account management",
      "type": "Financial info"
    },
    {
      "data": "Crash logs",
      "optional": false,
      "purpose": "App functionality, Fraud prevention, security, and compliance",
      "type": "App info and performance"
    },
    {
      "data": "Device or other IDs",
      "optional": false,
      "purpose": "App functionality, Analytics, Fraud prevention, security, and compliance,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"https://www.innersloth.com/privacy.php"
}</t>
  </si>
  <si>
    <t>https://www.innersloth.com/privacy.php</t>
  </si>
  <si>
    <t>https://play.google.com/store/apps/details?id=se.laxton.ghost&amp;hl=en&amp;gl=us</t>
  </si>
  <si>
    <t>[
  {
    "permission": "approximate location (network-based)",
    "type": "Location"
  },
  {
    "permission": "precise location (GPS and network-based)",
    "type": "Location"
  },
  {
    "permission": "record audio",
    "type": "Microphone"
  },
  {
    "permission": "view network connections",
    "type": "Other"
  }
]</t>
  </si>
  <si>
    <t>{
  "sharedData": [],
  "collectedData": [],
  "securityPractices": [],
  "privacyPolicyUrl": "https://www.laxton.se/ghost-tracker-emf-evp-recorder-app/#privacy"
}</t>
  </si>
  <si>
    <t>https://www.laxton.se/ghost-tracker-emf-evp-recorder-app/#privacy</t>
  </si>
  <si>
    <t>com.dantech.all_movies_downloder_premium</t>
  </si>
  <si>
    <t>https://play.google.com/store/apps/details?id=com.dantech.all_movies_downloder_premium&amp;hl=en&amp;gl=us</t>
  </si>
  <si>
    <t>All Movies Downloader. (Pro)</t>
  </si>
  <si>
    <t>Unlock a vast universe of entertainment with our All Movies &amp; TVs Downloader app. Immerse yourself in a treasure trove of cinematic delights as you gain access to thousands of movies, TV shows, and animations. Enjoy the freedom of free downloads and build your personal offline collection effortlessly. With our user-friendly interface, finding your favorite content is a breeze. Explore, discover, and seize the download links in an instant. Embrace the joy of limitless entertainment and create unforgettable movie nights at your convenience. Start your journey with our app and let the cinematic adventure begin!</t>
  </si>
  <si>
    <t>[
  {
    "permission": "view network connections",
    "type": "Other"
  },
  {
    "permission": "full network access",
    "type": "Other"
  },
  {
    "permission": "read Google service configuration",
    "type": "Other"
  }
]</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</si>
  <si>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"https://www.freeprivacypolicy.com/live/82a9344d-a32d-408e-99b5-4f851e840ded"
}</t>
  </si>
  <si>
    <t>https://www.freeprivacypolicy.com/live/82a9344d-a32d-408e-99b5-4f851e840ded</t>
  </si>
  <si>
    <t>de.twokit.castbrowser.pro</t>
  </si>
  <si>
    <t>https://play.google.com/store/apps/details?id=de.twokit.castbrowser.pro&amp;hl=en&amp;gl=us</t>
  </si>
  <si>
    <t>TV Cast Pro for Chromecast</t>
  </si>
  <si>
    <t>Video &amp; TV Cast is the TOP Browser App for video streaming with 10.000.000 users on Android + iOS\n\nUpgrade your Chromecast Player to watch webvideos, online movies, IPTV, livestreams and live-tv shows directly on your biggest screen with the no#1 web video streamer. Mp4, m3u8, hls livestreams, video over https and of course Full HD are supported.\n\n*** This PRO app edition includes all Premium Features unlocked. You can test the basic features in the FREE app edition ***\n*** This app only works with all Chromecast devices from Google and Google Cast / Android TV powered device **\n\nWith Video &amp; TV Cast you can browse through the web and stream or cast any video you want on your Chromecast Player. Just navigate to your favorite website and send the embedded video with a single tap to your Chromecast. The discovered video will be shown below the browser. A tap on the video link will send it to your Chromecast Player immediately. \n\n&gt;&gt;&gt; IMPORTANT NOTES, PLEASE READ\n* NOT SUPPORTED Videos: Flash video, Google Play movies, Netflix, Amazon and HBO and other DRM protected videos web-videos, online-movies, IPTV, livestreams and live-tv shows.\n* Please test your websites and videos in the free edition! If casting fails, upgrading will NOT make it work magically.\n* The app does NOT mirror your full Android device, it just pushes the video part of a website to your Chromecast. \n* To play mp4, m3u8 or other videofiles directly on Chromecast just enter or paste the full video-url in the browser address bar.\n* Sometimes it is necessary to play the video on your Android device before the link gets detected for casting.\n* If the connection does not work, please try to restart your Android device, Chromecast and wifi router.\n* If a specific web-video, online-movie, IPTV,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you.\n* Security Note: For your safety Video &amp; TV cast only needs minimal Android permissions to work. Unlike others we do NOT access your identity data, accounts, device id, phone status, gps location or contacts. Please always check the required app permissions before you trust and install any Android app.\n* Refunds: Only within 24 hours after purchase. Please submit the Google Purchase ID.\n\n&gt;&gt;&gt; PRO FEATURES\n* Remote Playbar: Use the Playbar for advanced video control while browsing, including video scrubbing, forward, rewind, play, pause, stop. The playbar is synced across all Android and iOS devices running Video &amp; TV Cast. \n* Ad-Blocker + No Sponsoring Ads: The Pro app version has no ads and the Ad-Blocker blocks ads &amp; popups on most websites that you visit. You can enable/disable it at any time in the settings. \n* Bookmarks: Add and manage as many bookmarks as you want, either in the bookmarks menu or directly in the browser.\n* Desktop Mode: Change the browser user-agent and cloak your Android device as a desktop PC to load the desktop website instead of a mobile website. Please note that this will NOT enable video casting on websites that serve Flash videos in desktop mode.\n* Change Homepage: After purchasing this you can set your personal homepage in the settings.\n\nDisclaimer: This app is not affiliated with Google or any other trademark mentioned here. Chromecast is a trademark of Google LLC.</t>
  </si>
  <si>
    <t>{
  "sharedData": [
    {
      "data": "Crash logs",
      "optional": false,
      "purpose": "Analytics",
      "type": "App info and performance"
    },
    {
      "data": "Diagnostics",
      "optional": false,
      "purpose": "Analytics",
      "type": "App info and performance"
    },
    {
      "data": "App interactions",
      "optional": false,
      "purpose": "Analytics",
      "type": "App activity"
    },
    {
      "data": "Device or other IDs",
      "optional": false,
      "purpose": "Analytics",
      "type": "Device or other IDs"
    }
  ],
  "collectedData": [
    {
      "data": "Crash logs",
      "optional": false,
      "purpose": "Analytics",
      "type": "App info and performance"
    },
    {
      "data": "Diagnostics",
      "optional": true,
      "purpose": "Analytics",
      "type": "App info and performance"
    },
    {
      "data": "App interactions",
      "optional": true,
      "purpose": "Analytics",
      "type": "App activity"
    },
    {
      "data": "Device or other IDs",
      "optional": false,
      "purpose": "Analytics",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"http://video-tv-cast.com/privacy/"
}</t>
  </si>
  <si>
    <t>http://video-tv-cast.com/privacy/</t>
  </si>
  <si>
    <t>https://play.google.com/store/apps/details?id=air.com.rosettastone.mobile.CoursePlayer&amp;hl=en&amp;gl=us</t>
  </si>
  <si>
    <t>[
  {
    "permission": "add or modify calendar events and send email to guests without owners' knowledge",
    "type": "Calendar"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"disable your screen lock",
    "type": "Other"
  },
  {
    "permission": "full network access",
    "type": "Other"
  },
  {
    "permission": "change your audio settings",
    "type": "Other"
  },
  {
    "permission": "read terms you added to the dictionary",
    "type": "Other"
  },
  {
    "permission": "run at startup",
    "type": "Other"
  },
  {
    "permission": "reorder running apps",
    "type": "Other"
  },
  {
    "permission": "modify global animation speed",
    "type": "Other"
  },
  {
    "permission": "prevent device from sleeping",
    "type": "Other"
  }
]</t>
  </si>
  <si>
    <t>{
  "sharedData": [
    {
      "data": "Name",
      "optional": false,
      "purpose": "Advertising or marketing",
      "type": "Personal info"
    },
    {
      "data": "Email address",
      "optional": false,
      "purpose": "App functionality, Advertising or marketing, Personalization, Account management",
      "type": "Personal info"
    },
    {
      "data": "Other info",
      "optional": false,
      "purpose": "App functionality, Analytics, Advertising or marketing, Account management",
      "type": "Personal info"
    },
    {
      "data": "Device or other IDs",
      "optional": false,
      "purpose": "Analytics, Advertising or marketing",
      "type": "Device or other IDs"
    },
    {
      "data": "Crash logs",
      "optional": false,
      "purpose": "Analytics, Fraud prevention, security, and compliance",
      "type": "App info and performance"
    },
    {
      "data": "Diagnostics",
      "optional": false,
      "purpose": "Analytics, Fraud prevention, security, and compliance",
      "type": "App info and performance"
    }
  ],
  "collectedData": [
    {
      "data": "Voice or sound recordings",
      "optional": false,
      "purpose": "App functionality, Analytics",
      "type": "Audio"
    },
    {
      "data": "Name",
      "optional": false,
      "purpose": "App functionality, Analytics, Advertising or marketing, Personalization, Account management",
      "type": "Personal info"
    },
    {
      "data": "Email address",
      "optional": false,
      "purpose": "App functionality, Analytics, Advertising or marketing, Fraud prevention, security, and compliance, Personalization, Account management",
      "type": "Personal info"
    },
    {
      "data": "Other info",
      "optional": true,
      "purpose": "App functionality, Analytics, Advertising or marketing, Fraud prevention, security, and compliance, Personalization, Account management",
      "type": "Personal info"
    },
    {
      "data": "Device or other IDs",
      "optional": true,
      "purpose": "Analytics, Advertising or marketing",
      "type": "Device or other IDs"
    },
    {
      "data": "Crash logs",
      "optional": false,
      "purpose": "Analytics, Fraud prevention, security, and compliance",
      "type": "App info and performance"
    },
    {
      "data": "Diagnostics",
      "optional": false,
      "purpose": "Analytics, Fraud prevention, security, and compliance",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"https://www.rosettastone.com/legal/us-privacypolicy/"
}</t>
  </si>
  <si>
    <t>https://www.rosettastone.com/legal/us-privacypolicy/</t>
  </si>
  <si>
    <t>https://play.google.com/store/apps/details?id=com.languagelearningapp.learnandspeak.android2023&amp;hl=en&amp;gl=us</t>
  </si>
  <si>
    <t>[
  {
    "permission": "read phone status and identity",
    "type": "Phone"
  },
  {
    "permission": "read phone status and identity",
    "type": "Device ID &amp; call information"
  },
  {
    "permission": "view network connections",
    "type": "Other"
  },
  {
    "permission": "full network access",
    "type": "Other"
  },
  {
    "permission": "run at startup",
    "type": "Other"
  },
  {
    "permission": "control vibration",
    "type": "Other"
  },
  {
    "permission": "prevent device from sleeping",
    "type": "Other"
  }
]</t>
  </si>
  <si>
    <t>{
  "sharedData": [
    {
      "data": "Device or other IDs",
      "optional": false,
      "purpose": "Advertising or marketing",
      "type": "Device or other IDs"
    }
  ],
  "collectedData": [
    {
      "data": "App interactions",
      "optional": false,
      "purpose": "Analytics",
      "type": "App activity"
    },
    {
      "data": "Device or other IDs",
      "optional": false,
      "purpose": "Analytics, Advertising or marketing",
      "type": "Device or other IDs"
    },
    {
      "data": "Crash logs",
      "optional": false,
      "purpose": "App functionality",
      "type": "App info and performance"
    },
    {
      "data": "Purchase history",
      "optional": false,
      "purpose": "App functionality, Analytics",
      "type": "Financial info"
    }
  ],
  "securityPractices": [
    {
      "practice": "Data is encrypted in transit",
      "description": "Your data is transferred over a secure connection"
    },
    {
      "practice": "Data can’t be deleted",
      "description": "The developer doesn’t provide a way for you to request that your data be deleted"
    }
  ],
  "privacyPolicyUrl": "https://goldlabtechnology.com/privacy-policy.html"
}</t>
  </si>
  <si>
    <t>https://goldlabtechnology.com/privacy-policy.html</t>
  </si>
  <si>
    <t>https://play.google.com/store/apps/details?id=com.infostream.seekingarrangement&amp;hl=en&amp;gl=us</t>
  </si>
  <si>
    <t>[
  {
    "permission": "find accounts on the device",
    "type": "Identity"
  },
  {
    "permission": "find accounts on the device",
    "type": "Contacts"
  },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"send sticky broadcast",
    "type": "Other"
  },
  {
    "permission": "change network connectivity",
    "type": "Other"
  },
  {
    "permission": "full network access",
    "type": "Other"
  },
  {
    "permission": "change your audio settings",
    "type": "Other"
  },
  {
    "permission": "draw over other apps",
    "type": "Other"
  },
  {
    "permission": "control vibration",
    "type": "Other"
  },
  {
    "permission": "prevent device from sleeping",
    "type": "Other"
  },
  {
    "permission": "install shortcuts",
    "type": "Other"
  },
  {
    "permission": "uninstall shortcuts",
    "type": "Other"
  }
]</t>
  </si>
  <si>
    <t>{
  "sharedData": [],
  "collectedData": [
    {
      "data": "Device or other IDs",
      "optional": false,
      "purpose": "Analytics, Fraud prevention, security, and compliance, Account management",
      "type": "Device or other IDs"
    },
    {
      "data": "Purchase history",
      "optional": false,
      "purpose": "App functionality, Fraud prevention, security, and compliance, Account management",
      "type": "Financial info"
    },
    {
      "data": "Other in-app messages",
      "optional": true,
      "purpose": "App functionality",
      "type": "Messages"
    },
    {
      "data": "Precise location",
      "optional": true,
      "purpose": "App functionality",
      "type": "Location"
    },
    {
      "data": "Email address",
      "optional": false,
      "purpose": "App functionality, Fraud prevention, security, and compliance, Account management",
      "type": "Personal info"
    },
    {
      "data": "Phone number",
      "optional": true,
      "purpose": "Fraud prevention, security, and compliance, Account management",
      "type": "Personal info"
    },
    {
      "data": "Race and ethnicity",
      "optional": true,
      "purpose": "App functionality",
      "type": "Personal info"
    },
    {
      "data": "Sexual orientation",
      "optional": true,
      "purpose": "App functionality, Personalization",
      "type": "Personal info"
    },
    {
      "data": "Other info",
      "optional": false,
      "purpose": "App functionality, Fraud prevention, security, and compliance, Account management",
      "type": "Personal info"
    },
    {
      "data": "Photos",
      "optional": true,
      "purpose": "App functionality, Fraud prevention, security, and compliance, Account management",
      "type": "Photos and videos"
    },
    {
      "data": "App interactions",
      "optional": false,
      "purpose": "Analytics",
      "type": "App activity"
    },
    {
      "data": "Other user-generated content",
      "optional": true,
      "purpose": "App functionality, Fraud prevention, security, and compliance, Account management",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"https://www.seeking.com/privacy"
}</t>
  </si>
  <si>
    <t>https://www.seeking.com/privacy</t>
  </si>
  <si>
    <t>com.aslee.dhabeee</t>
  </si>
  <si>
    <t>https://play.google.com/store/apps/details?id=com.aslee.dhabeee&amp;hl=en&amp;gl=us</t>
  </si>
  <si>
    <t>واتس الذهبي الاصلي 2024</t>
  </si>
  <si>
    <t>You will be able to get to know more friends in an Arabic chat that includes thousands of Arab users from different countries and enjoys the best continuous updates.\nThere are many people who aspire to get to know you, just take the initiative to register in the original to be able to reach them.\nYou will be able to get to know friends in the public chat. You will also find that there are many different rooms waiting for you so that you can conduct conversations and move between them, the most important of which is the Yemen chat, as well as the Morocco chat, the Egypt chat, and many other rooms waiting for you.\nYou can have a wonderful correspondence in an Arabic chat with any person in private. Just send him a friend request so that you can engage in a private conversation with him, but you must adhere to the rules presented in the chat.</t>
  </si>
  <si>
    <t>{
  "sharedData":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"https://sites.google.com/view/com-aslee-dhabeee"
}</t>
  </si>
  <si>
    <t>https://sites.google.com/view/com-aslee-dhabeee</t>
  </si>
  <si>
    <t>com.besalt.app</t>
  </si>
  <si>
    <t>https://play.google.com/store/apps/details?id=com.besalt.app&amp;hl=en&amp;gl=us</t>
  </si>
  <si>
    <t>SALT - Christian Dating App</t>
  </si>
  <si>
    <t>SALT is the award-winning Christian dating app, as featured by Vogue, GQ, BBC, Church Times and lots of Christian Media. SALT is made for Christians by Christians. Join 100,000s of single Christians - join, meet, match and message Christian singles free of charge, or choose to subscribe for extra features.\nSign up easily using Apple, Facebook, Google or email\nFill out your profile by adding some photos and answering some questions\nSet your preferences for age and distance\nDiscover other awesome Christians. Click heart to like...\nIf you both like each other, it’s a match!\nStart chatting and get meeting\nOption to subscribe to Premium to access additional features\nThe SALT Christian dating app is for  Christians to meet and connect with like-minded believers. SALT enables meaningful relationships for single Christians to meet, date, and look to Jesus.\nTo join SALT, local single Catholics and Christians register through Facebook or email and fill in a profile. By allowing users to describe their faith, we give single Christians a convenient way to identify the best matches for genuine Christian connection. The SALT dating app uses mutual matching technology to connect users - simply click heart (yes) or the skip arrow (no) to express your interest in other awesome single Christians. If there is a mutual interest, SALT connects members who can then use the app to chat and, if they get along, to meet in person!\nTens of thousands of Christians in in the United States of America (USA), United Kingdom, Germany, France, Spain, Canada, Switzerland, Belgium, New Zealand, Ireland, and Australia use the SALT app for connection with other Christians. Why use the free Christian dating app SALT? SALT allows Christian singles to easily meet other single Christians to lead to meaningful relationships based on their shared faith. In addition, SALT search results help you meet single Christian women and men in cities such as Los Angeles, Miami, New York City, Philadelphia, Dallas, Houston, San Antonio, Orlando, Tampa, Boston, Chicago, Toronto, Washington DC, Detroit, Minneapolis, Nashville, Seattle, Phoenix, Atlanta, and many more!\nSALT is not only wanting to be the largest community of Christian Singles but also the largest Christian dating apps community for the following Christain denominations:\n7th Day Adventist, Anglican (Church of England), Apostolic Assembly of God, Baptist, Catholic, Charismatic, Christian Reformed, Church of Christ, Church of God , Episcopalian, Evangelical, Lutheran, Methodist, Missionary Alliance, Nazarene, Non-Denominational, Orthodox, Pentecostal, Presbyterian, Protestant, Reformed, Southern Baptist, United Pentecostal Church and all other Christians who love Jesus. Whether you are looking to meet black Christian singles, other Catholics, or find a Christian app where you can meet other Christians for free, SALT is for those who love Jesus!\nSALT is free to download, match and chat. However, if you’re looking to make the most of SALT, you can subscribe to the optional subscription product SALT Premium.\nSALT offers weekly, monthly, 3 month and 12 month subscriptions. Prices are clearly displayed in the app.\n* Payment will be charged to your Google Play account at confirmation of purchase.\n* Your subscription will automatically renew itself, unless auto-renewal is turned off at least 24 hours before the end of the current period.\n* Your account will be charged for renewal within 24 hours prior to the end of the current period.\n* You can manage your subscriptions and turn off auto-renewal by going to your Play Store Settings.\n* If you don’t choose to purchase SALT Premium, you can simply continue using and enjoying the regular SALT features for no cost.\nPrivacy Policy Link:\nhttps://www.be-salt.com/privacy-policy.html\nTerms of Use Link:\nhttps://www.be-salt.com/terms-and-conditions.html\nNote: Users must be 18 years or older to use SALT</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</si>
  <si>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"access Bluetooth settings",
    "type": "Other"
  },
  {
    "permission": "full network access",
    "type": "Other"
  },
  {
    "permission": "change your audio settings",
    "type": "Other"
  },
  {
    "permission": "run at startup",
    "type": "Other"
  },
  {
    "permission": "control vibration",
    "type": "Other"
  },
  {
    "permission": "prevent device from sleeping",
    "type": "Other"
  },
  {
    "permission": "Google Play license check",
    "type": "Other"
  }
]</t>
  </si>
  <si>
    <t>{
  "sharedData": [
    {
      "data": "Crash logs",
      "optional": false,
      "purpose": "Analytics",
      "type": "App info and performance"
    },
    {
      "data": "Diagnostics",
      "optional": false,
      "purpose": "Analytics",
      "type": "App info and performance"
    },
    {
      "data": "Other app performance data",
      "optional": false,
      "purpose": "Analytics",
      "type": "App info and performance"
    }
  ],
  "collectedData": [
    {
      "data": "Photos",
      "optional": true,
      "purpose": "App functionality, Account management",
      "type": "Photos and videos"
    },
    {
      "data": "Name",
      "optional": false,
      "purpose": "App functionality",
      "type": "Personal info"
    },
    {
      "data": "Email address",
      "optional": false,
      "purpose": "Account management",
      "type": "Personal info"
    },
    {
      "data": "User IDs",
      "optional": false,
      "purpose": "App functionality",
      "type": "Personal info"
    },
    {
      "data": "Sexual orientation",
      "optional": false,
      "purpose": "Personalization, Account management",
      "type": "Personal info"
    },
    {
      "data": "Other info",
      "optional": false,
      "purpose": "App functionality",
      "type": "Personal info"
    },
    {
      "data": "Device or other IDs",
      "optional": false,
      "purpose": "Fraud prevention, security, and compliance, Account management",
      "type": "Device or other IDs"
    },
    {
      "data": "App interactions",
      "optional": false,
      "purpose": "Analytics",
      "type": "App activity"
    },
    {
      "data": "Other user-generated content",
      "optional": false,
      "purpose": "App functionality",
      "type": "App activity"
    },
    {
      "data": "Other actions",
      "optional": false,
      "purpose": "Analytics",
      "type": "App activity"
    },
    {
      "data": "Voice or sound recordings",
      "optional": true,
      "purpose": "App functionality",
      "type": "Audio"
    },
    {
      "data": "Emails",
      "optional": false,
      "purpose": "App functionality, Advertising or marketing",
      "type": "Messages"
    },
    {
      "data": "Other in-app messages",
      "optional": false,
      "purpose": "App functionality",
      "type": "Messages"
    },
    {
      "data": "Approximate location",
      "optional": true,
      "purpose": "App functionality, Personalization",
      "type": "Location"
    },
    {
      "data": "Precise location",
      "optional": false,
      "purpose": "App functionality",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"https://www.be-salt.com/privacy-policy.html"
}</t>
  </si>
  <si>
    <t>https://www.be-salt.com/privacy-policy.html</t>
  </si>
  <si>
    <t>love.waiter.android</t>
  </si>
  <si>
    <t>https://play.google.com/store/apps/details?id=love.waiter.android&amp;hl=en&amp;gl=us</t>
  </si>
  <si>
    <t>Waiter: Less dating, more love</t>
  </si>
  <si>
    <t>Waiter is the very first dating app to "detox" from other dating apps. AND IT'S FREE !!!\nWaiter is a detox app to stop the collection of useless matches that only serve to flatter the ego. Also stops the zapping of thousands of profiles and the many hours lost.\nWaiter relearns the patience to meet "THE" right person naturally when the time is right. Because having a real crush takes time and it can happen over time\nTake your time but not on the app because with Waiter it's only one minute a day and no more. Why? Simply because it is in real life that one prepares to match and not by staying on the internet.\nWaiter will thus offer you only 3 profiles per day to meet depending on your attractions and you can only choose one. In order to matches, this person must also choose you... \nAnd then?\nThen you can continue to live, work, see your friends, your family, play sports, travel and take care of YOURSELF! That's a great way to go, isn't it?\nAnd don't worry, whether today, tomorrow or in a month, someone's bound to wait for you on Waiter. It's up to you to choose! \nALREADY OVER 250,000 MATCHES thanks to Waiter more than 2 millions exchanged messages, 45% of which by women.\nSo if you think you are addicted to dating sites or simply disappointed with all of this, it's time to discover Waiter! And if, on the contrary, you are totally resistant to dating sites, you may be surprised by Waiter, which works a bit like in real life by creating "THE" unexpected encounter.\nSingles already registered on Waiter have testimonials: no stress using the application, no "always more" race, no time lost. But above all, the possibility of "catching" the right person without fear that he/she does not see you among thousands of profiles. \nBut for that, you must register and above all complete your profile because a person with a photo is always less chosen than a person who has several photos. And a person with little profile information will be less likely to match based on attractions.\nTell us who you are and we will find the right person for you!\nNO FAKE PROFILES ON WAITER!!!\nWaiter checks the accounts with a selfie to prove that it's really you in the photos. The connection by Facebook Connect is also a security to avoid fake emails. And mandatory geolocation blocks searches from abroad.\nA QUESTION? CONTACT OUR GODMOTHER\nAs soon as you register, our godmother Cloé will send you a message and you can contact her at any time by chat. Always kind, she can help you with any questions.\nWaiter is a young startup so don't hesitate to tell us about your great encounters, your support but also your suggestions for improvement. Cloé will take care of passing on the info.\nGood luck to you \n\nThe Waiter team - www.waiter.love</t>
  </si>
  <si>
    <t>[
  {
    "permission": "approximate location (network-based)",
    "type": "Location"
  },
  {
    "permission": "precise location (GPS and network-based)",
    "type": "Location"
  },
  {
    "permission": "read the contents of your USB storage",
    "type": "Photos/Media/Files"
  },
  {
    "permission": "read the contents of your USB storage",
    "type": "Storage"
  },
  {
    "permission": "take pictures and videos",
    "type": "Camera"
  },
  {
    "permission": "view network connections",
    "type": "Other"
  },
  {
    "permission": "full network access",
    "type": "Other"
  },
  {
    "permission": "run at startup",
    "type": "Other"
  },
  {
    "permission": "control vibration",
    "type": "Other"
  },
  {
    "permission": "prevent device from sleeping",
    "type": "Other"
  }
]</t>
  </si>
  <si>
    <t>{
  "sharedData": [
    {
      "data": "Device or other IDs",
      "optional": false,
      "purpose": "App functionality, Analytics, Fraud prevention, security, and compliance",
      "type": "Device or other IDs"
    },
    {
      "data": "Crash logs",
      "optional": false,
      "purpose": "Analytics, Fraud prevention, security, and compliance",
      "type": "App info and performance"
    },
    {
      "data": "Diagnostics",
      "optional": false,
      "purpose": "Analytics, Fraud prevention, security, and compliance",
      "type": "App info and performance"
    },
    {
      "data": "Other app performance data",
      "optional": false,
      "purpose": "App functionality, Analytics, Fraud prevention, security, and compliance",
      "type": "App info and performance"
    },
    {
      "data": "App interactions",
      "optional": false,
      "purpose": "App functionality, Analytics, Fraud prevention, security, and compliance",
      "type": "App activity"
    },
    {
      "data": "Other actions",
      "optional": false,
      "purpose": "App functionality, Analytics, Fraud prevention, security, and compliance",
      "type": "App activity"
    },
    {
      "data": "Purchase history",
      "optional": false,
      "purpose": "App functionality, Analytics, Fraud prevention, security, and compliance",
      "type": "Financial info"
    }
  ],
  "collectedData": [
    {
      "data": "Device or other IDs",
      "optional": true,
      "purpose": "App functionality, Analytics",
      "type": "Device or other IDs"
    },
    {
      "data": "Approximate location",
      "optional": false,
      "purpose": "App functionality, Personalization",
      "type": "Location"
    },
    {
      "data": "Precise location",
      "optional": true,
      "purpose": "App functionality, Personalization",
      "type": "Location"
    },
    {
      "data": "Photos",
      "optional": true,
      "purpose": "App functionality, Fraud prevention, security, and compliance",
      "type": "Photos and videos"
    },
    {
      "data": "Crash logs",
      "optional": false,
      "purpose": "Analytics, Fraud prevention, security, and compliance",
      "type": "App info and performance"
    },
    {
      "data": "Diagnostics",
      "optional": false,
      "purpose": "Analytics, Fraud prevention, security, and compliance",
      "type": "App info and performance"
    },
    {
      "data": "App interactions",
      "optional": false,
      "purpose": "App functionality, Analytics, Advertising or marketing, Personalization",
      "type": "App activity"
    },
    {
      "data": "In-app search history",
      "optional": false,
      "purpose": "App functionality, Analytics, Personalization",
      "type": "App activity"
    },
    {
      "data": "Other actions",
      "optional": false,
      "purpose": "App functionality, Analytics, Personalization",
      "type": "App activity"
    },
    {
      "data": "Other in-app messages",
      "optional": false,
      "purpose": "App functionality",
      "type": "Messages"
    },
    {
      "data": "Purchase history",
      "optional": false,
      "purpose": "App functionality, Analytics, Fraud prevention, security, and compliance",
      "type": "Financial info"
    },
    {
      "data": "Other financial info",
      "optional": true,
      "purpose": "App functionality, Personalization",
      "type": "Financial info"
    },
    {
      "data": "Name",
      "optional": false,
      "purpose": "App functionality",
      "type": "Personal info"
    },
    {
      "data": "Email address",
      "optional": true,
      "purpose": "App functionality, Fraud prevention, security, and compliance, Account management",
      "type": "Personal info"
    },
    {
      "data": "User IDs",
      "optional": false,
      "purpose": "App functionality, Analytics, Developer communications, Fraud prevention, security, and compliance, Personalization, Account management",
      "type": "Personal info"
    },
    {
      "data": "Phone number",
      "optional": true,
      "purpose": "App functionality, Account management",
      "type": "Personal info"
    },
    {
      "data": "Race and ethnicity",
      "optional": true,
      "purpose": "Personalization",
      "type": "Personal info"
    },
    {
      "data": "Political or religious beliefs",
      "optional": true,
      "purpose": "Personalization",
      "type": "Personal info"
    },
    {
      "data": "Sexual orientation",
      "optional": false,
      "purpose": "App functionality, Personalization",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"https://www.waiter.love/en/privacy.html"
}</t>
  </si>
  <si>
    <t>https://www.waiter.love/en/privacy.html</t>
  </si>
  <si>
    <t>com.archerapp.archer</t>
  </si>
  <si>
    <t>https://play.google.com/store/apps/details?id=com.archerapp.archer&amp;hl=en&amp;gl=us</t>
  </si>
  <si>
    <t>Archer: Gay Dating &amp; Gay Chat</t>
  </si>
  <si>
    <t>Aim high, shoot higher with Archer, the community for gay dating &amp; social  networking!🏹 By gay men, for gay men, Archer helps you discover just what you’re looking for— find friends from the LGBTQ+ community, or FWB for something fun and casual, or find your soulmate. Our app celebrates the diversity of the gay community, providing a welcoming space for everyone, including gay couples, open relationship &amp; poly dating.\nOn the Archer gay dating app, every profile is selfie-verified! The app offers unique discovery experiences, like profile tags for finding people with common interests, open messaging and more. Chat and go on fun casual dates with cute guys in your area!\nArcher is an inclusive, gay and queer dating app, where you can chat and meet everyone from a bear to a twink or a daddy to a bro, and everything in between. If you identify as gay, bi, pan, queer, transgender, bigender, genderqueer, or questioning, this is your place. Discover a vibrant gay community on our app where gay chatting is not just a feature, but a celebration of connections, friendships, and maybe something more – join the conversation and make meaningful connections today!\nInformed by a community of gay men, from employees to LGBTQ+ orgs, from our community advocates to thousands of hours of research, Archer sets a new gay dating standard.\nWhether you’re looking for new friends,  FWB (Friends With Benefits), an NSA fling, a potential ONS (One-Night Stand), to chat with your all-time crush, a serious relationship, or anything in between, Archer is the only social gay dating app you’ll ever need!\n🏹Share private albums\n🏹Find exactly what you’re into with Archer tags that cover everything from travel to food, from fitness to position\n🏹Enjoy a safe space for real connections - with selfie verification, health resources, and advanced trust and safety features\n🏹Follow and date cute guys and gay men near you\n🏹Participate in Archer’s social feed with weekly featured prompts\n🏹View one or many with our alternate view options\nSearch Without Secrecy\nWith engaging ways to discover, safe ways to verify, and new ways to come together, the Archer gay dating app is your place to search without secrecy. Anonymous torsos are out, your gorgeous self - IN! Archer helps you meet real people and go on the best gay dates.\nNew Ways to Connect\nShare more photos of yourself and what you’re into on your profile.\nLikely coming soon in the Archer gay dating app - post stories, go live, and join community group gay chats.\nArcher is your go-to app for forming connections within the gay community. Whether you want to find friends or FWB, NSA flings, looking for casual ONS experiences, committing to a serious relationship, an open relationship or something in between, or if you just want to meet new queer people and share what you’re up to! Our app is designed to help you connect with a potential gay partner and create a fulfilling journey as a gay couple.\nNext-Level Safety and Security\nWith a focus on creating a safe and inclusive environment for the queer community, Archer caters to men of all backgrounds and preferences and was created to serve the community’s unique needs. Casual encounters or long-term relationships can both be found on Archer, and whether you’re a gym rat or a fabulous queen, this gay dating app is for you!\nAt Archer, we take the safety and security of our users seriously. That's why we use the latest technology to protect your data and privacy. Our platform is encrypted, and we have a dedicated team of moderators who work around the clock to help keep our community safe and respectful.\nWe require all users to take our Archer pledge to treat everyone respectfully and abide by our community guidelines that promote kindness, safety, and meaningful connections -fostering a positive space for everyone to explore and connect through Archer.\nJoin Archer today! Archer is available in the US, but we’ll soon be available in cities around the world!</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</si>
  <si>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"prevent device from sleeping",
    "type": "Other"
  }
]</t>
  </si>
  <si>
    <t>{
  "sharedData": [
    {
      "data": "App interactions",
      "optional": false,
      "purpose": "Fraud prevention, security, and compliance",
      "type": "App activity"
    },
    {
      "data": "User IDs",
      "optional": false,
      "purpose": "Fraud prevention, security, and compliance",
      "type": "Personal info"
    }
  ],
  "collectedData": [
    {
      "data": "Photos",
      "optional": true,
      "purpose": "App functionality, Fraud prevention, security, and compliance, Personalization",
      "type": "Photos and videos"
    },
    {
      "data": "App interactions",
      "optional": false,
      "purpose": "App functionality, Analytics, Developer communications, Fraud prevention, security, and compliance, Personalization",
      "type": "App activity"
    },
    {
      "data": "Other user-generated content",
      "optional": true,
      "purpose": "App functionality, Personalization",
      "type": "App activity"
    },
    {
      "data": "Other actions",
      "optional": false,
      "purpose": "App functionality, Analytics, Fraud prevention, security, and compliance, Personalization",
      "type": "App activity"
    },
    {
      "data": "Device or other IDs",
      "optional": false,
      "purpose": "Analytics, Developer communications",
      "type": "Device or other IDs"
    },
    {
      "data": "Approximate location",
      "optional": true,
      "purpose": "App functionality, Personalization",
      "type": "Location"
    },
    {
      "data": "Precise location",
      "optional": true,
      "purpose": "App functionality, Personalization",
      "type": "Location"
    },
    {
      "data": "Crash logs",
      "optional": false,
      "purpose": "Analytics, Developer communications",
      "type": "App info and performance"
    },
    {
      "data": "Diagnostics",
      "optional": false,
      "purpose": "Analytics, Developer communications",
      "type": "App info and performance"
    },
    {
      "data": "Name",
      "optional": false,
      "purpose": "App functionality, Developer communications, Advertising or marketing, Fraud prevention, security, and compliance, Personalization,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Analytics, Developer communications, Advertising or marketing, Fraud prevention, security, and compliance, Account management",
      "type": "Personal info"
    },
    {
      "data": "Phone number",
      "optional": false,
      "purpose": "App functionality, Developer communications, Advertising or marketing, Fraud prevention, security, and compliance, Account management",
      "type": "Personal info"
    },
    {
      "data": "Race and ethnicity",
      "optional": true,
      "purpose": "App functionality, Personalization",
      "type": "Personal info"
    },
    {
      "data": "Other info",
      "optional": true,
      "purpose": "App functionality, Personalization",
      "type": "Personal info"
    },
    {
      "data": "Other in-app messages",
      "optional": false,
      "purpose": "App functionality, Developer communications, Fraud prevention, security, and compliance, Account management",
      "type": "Messages"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"http://archerapp.com/privacy"
}</t>
  </si>
  <si>
    <t>http://archerapp.com/privacy</t>
  </si>
  <si>
    <t>com.chinalove</t>
  </si>
  <si>
    <t>https://play.google.com/store/apps/details?id=com.chinalove&amp;hl=en&amp;gl=us</t>
  </si>
  <si>
    <t>ZenDate - Meet Asian Singles</t>
  </si>
  <si>
    <t>Find love &amp; romance on ZenDate match app, the place to meet singles and boost your search for single Asian dates. \nInstall the chat app FREE! \nIt is the best online dating app whether you want to date Asian, or simply meet women and men to chat with. \nEnjoy truly hassle-free online dating via mobile!\nDownload this great dating app and chat service to increase your interest in Asian men, women and their culture. If you love Asian dating then you will not find a better dating site out there. It is your key to the finest experience in online dating!\nMeet beautiful singles and take online dating to the max! Access these features:\n• Register FREE for online dating with singles from Asia.\n• Quickly add your dating profile with ease.\n• Log in wherever you are to experience online dating for mobile.\n• Browse high-quality dating profiles, photos, and videos of singles.\n• Date through e-mail or live, real-time chat messaging.\n• Get stacks of romantic replies and invites from users ready to date.\n• Maintain a chat contact list with your preferred singles.\n• Experience full safety and security for problem free online dating.\nMeet singles from Asia via one of the world’s finest dating sites, which allows you to enjoy instant messages and a range of other features. If you prefer free online dating then you will miss out on this incredible experience! So get started with the best dating site and make a date with destiny.\nAbout Us\nZenDate is at the forefront of the online dating world and offers an unmatched reach. Launched in 1993, our company now covers more than 32 countries and offers the technology that lets members take dating further than ever. The experience we have built since our launch has given us a real insight into what people look for when it comes to dating. \nOur Mission\nEverything we do is aimed at bringing singles together and helping them start a relationship with a special person. We have developed this skill into a fine art! Our effective approach helps couples find each other on our website. That is why we continue to be inspired by the love of those who use ZenDate.\nZenDate is the place for singles to find each other and begin a relationship using a range of communication features. We provide the platform and tools for members to get in touch. Like any dating opportunity, it all starts by creating a profile with a photo and sharing personal details. The next step is to search through the membership database and quickly see other people who have joined. One of the highlights of ZenDate is to read about members. Once members are interested in each other, they can talk using a direct message system and Live Chat. All activity takes place on a secure, reliable and safe network that guarantees the privacy and safety of every member. Our Customer Service Team is always on hand to assist with any enquiries.\nMake the ZenDate mobile app and dating site your No.1 destination for love!</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</si>
  <si>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"change your audio settings",
    "type": "Other"
  },
  {
    "permission": "run at startup",
    "type": "Other"
  },
  {
    "permission": "control vibration",
    "type": "Other"
  },
  {
    "permission": "prevent device from sleeping",
    "type": "Other"
  },
  {
    "permission": "Google Play license check",
    "type": "Other"
  }
]</t>
  </si>
  <si>
    <t>{
  "sharedData": [
    {
      "data": "Device or other IDs",
      "optional": false,
      "purpose": "Advertising or marketing",
      "type": "Device or other IDs"
    }
  ],
  "collectedData": [
    {
      "data": "Photos",
      "optional": true,
      "purpose": "App functionality, Fraud prevention, security, and compliance",
      "type": "Photos and videos"
    },
    {
      "data": "Videos",
      "optional": true,
      "purpose": "App functionality, Fraud prevention, security, and compliance",
      "type": "Photos and videos"
    },
    {
      "data": "Name",
      "optional": false,
      "purpose": "App functionality, Fraud prevention, security, and compliance, Personalization",
      "type": "Personal info"
    },
    {
      "data": "Email address",
      "optional": false,
      "purpose": "App functionality, Advertising or marketing, Fraud prevention, security, and compliance, Account management",
      "type": "Personal info"
    },
    {
      "data": "Sexual orientation",
      "optional": false,
      "purpose": "App functionality, Analytics, Personalization",
      "type": "Personal info"
    },
    {
      "data": "Other info",
      "optional": false,
      "purpose": "App functionality, Analytics, Fraud prevention, security, and compliance",
      "type": "Personal info"
    },
    {
      "data": "Device or other IDs",
      "optional": false,
      "purpose": "Analytics, Advertising or marketing, Fraud prevention, security, and compliance",
      "type": "Device or other IDs"
    },
    {
      "data": "Voice or sound recordings",
      "optional": false,
      "purpose": "App functionality",
      "type": "Audio"
    },
    {
      "data": "Crash logs",
      "optional": false,
      "purpose": "Analytics",
      "type": "App info and performance"
    },
    {
      "data": "Diagnostics",
      "optional": false,
      "purpose": "App functionality, Analytics",
      "type": "App info and performance"
    },
    {
      "data": "Other app performance data",
      "optional": false,
      "purpose": "App functionality",
      "type": "App info and performance"
    },
    {
      "data": "Emails",
      "optional": false,
      "purpose": "App functionality",
      "type": "Messages"
    },
    {
      "data": "Other in-app messages",
      "optional": false,
      "purpose": "App functionality",
      "type": "Messages"
    },
    {
      "data": "App interactions",
      "optional": false,
      "purpose": "App functionality, Analytics, Advertising or marketing, Fraud prevention, security, and compliance",
      "type": "App activity"
    },
    {
      "data": "In-app search history",
      "optional": false,
      "purpose": "App functionality, Analytics, Personalization",
      "type": "App activity"
    },
    {
      "data": "Other user-generated content",
      "optional": true,
      "purpose": "App functionality, Analytics",
      "type": "App activity"
    },
    {
      "data": "Other actions",
      "optional": false,
      "purpose": "App functionality",
      "type": "App activity"
    },
    {
      "data": "Approximate location",
      "optional": false,
      "purpose": "App functionality, Analytics, Personalization",
      "type": "Location"
    },
    {
      "data": "Purchase history",
      "optional": false,
      "purpose": "App functionality, Analytics",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"https://www.zendate.com/privacy-policy/"
}</t>
  </si>
  <si>
    <t>https://www.zendate.com/privacy-policy/</t>
  </si>
  <si>
    <t>com.idealmatch.idma</t>
  </si>
  <si>
    <t>https://play.google.com/store/apps/details?id=com.idealmatch.idma&amp;hl=en&amp;gl=us</t>
  </si>
  <si>
    <t>iris: Dating app Powered by AI</t>
  </si>
  <si>
    <t>Discover a new way to find love with iris Dating, the innovative dating app that combines the excitement of romance with artificial intelligence technology. With iris Dating, every virtual date becomes more than ordinary, as AI becomes your trusted partner to connect you with people who have the facial features you find attractive. Immerse yourself in the delight of mutual attraction as you dive into meticulously selected profiles, opening the way to discovering genuine connections and experiencing true love. \nJoin the global community of iris Dating, an international dating platform that welcomes people from all spheres of life, united by the search for meaningful relationships, authentic companionship and lasting connections. Every day, thousands of people around the world come together on iris Dating, driven by the common inspiration of creating healthy relationships and connections that stand the test of time.\nThe dating app to meet new people and find real love.\nThe first time you see someone truly special feels like a magical moment, because it’s a really powerful emotion. These moments happen at random and are very rare - you remember them for the rest of your life. With our AI dating app, we believe there is a way to remove chance and use technology to create a lot more of these magical moments for everyone.\n🎭 How is iris Dating different?\niris uses cutting-edge AI to give you up to 13X higher chances to meet someone special. AI is not just a feature, it is at the heart of iris.\n⚙️ How does iris AI work?\nAs you Like or Dislike profiles, iris learns your unique taste in facial features and finds attractive singles to fit that taste. It can also predict mutual attraction for a stronger potential match.\n💘 Is it effective?\nOn average, women like up to 55% of the profiles iris recommends to them, and men like up to 85%. Doesn't that sound fantastic?\n🔒 Is it safe?\niris uses an AI-powered system that verifies users' identities to make sure there are no fake profiles and no catfishing.\n💵 Is it free?\niris Dating is free to sign up and get started. You can purchase a premium subscription to use AI features for faster matches and more access.\n💡 Why did you create iris?\nThe first time you see someone truly special is a magical moment, because we experience a powerful emotion. We can't stop thinking about this person - sometimes we remember them for the rest of our lives! But these magical moments happen at random, and are extremely rare.\nWe believe we have found a way to remove chance in online dating and use Artificial Intelligence technology to create a lot more of these special moments for everyone.\nMillions of singles have created a profile on iris - see what they have to say:\n⭐ “Hi! I just wanted to let you know because of your app, I have a Valentine’s date tonight! Thank you so much. I really like the way your dating app is built. And the interface is very user-friendly and unique.”\n- Chi\n⭐ “The algorithm learning matches really help… the relationship I found from this app has been going on for a year and a half.“\n- Chino Asencio\nFollow us for dating and relationship tips: https://eq.irisdating.com/\nFree to download and use.\nView our Terms of Use https://www.irisdating.com/terms-of-use\nView our Privacy Policy https://www.irisdating.com/privacy-policy\nYou must be at least 18 years old to use</t>
  </si>
  <si>
    <t>[
  {
    "permission": "approximate location (network-based)",
    "type": "Location"
  },
  {
    "permission": "precise location (GPS and network-based)",
    "type": "Location"
  },
  {
    "permission": "read the contents of your USB storage",
    "type": "Photos/Media/Files"
  },
  {
    "permission": "read the contents of your USB storage",
    "type": "Storage"
  },
  {
    "permission": "take pictures and videos",
    "type": "Camera"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
    "permission": "Google Play license check",
    "type": "Other"
  }
]</t>
  </si>
  <si>
    <t>{
  "sharedData": [],
  "collectedData": [
    {
      "data": "Device or other IDs",
      "optional": true,
      "purpose": "Advertising or marketing",
      "type": "Device or other IDs"
    },
    {
      "data": "Photos",
      "optional": false,
      "purpose": "App functionality",
      "type": "Photos and videos"
    },
    {
      "data": "Name",
      "optional": false,
      "purpose": "App functionality",
      "type": "Personal info"
    },
    {
      "data": "Email address",
      "optional": true,
      "purpose": "App functionality, Developer communications",
      "type": "Personal info"
    },
    {
      "data": "User IDs",
      "optional": false,
      "purpose": "App functionality",
      "type": "Personal info"
    },
    {
      "data": "Phone number",
      "optional": true,
      "purpose": "App functionality",
      "type": "Personal info"
    },
    {
      "data": "Other info",
      "optional": false,
      "purpose": "App functionality",
      "type": "Personal info"
    },
    {
      "data": "App interactions",
      "optional": false,
      "purpose": "Analytics",
      "type": "App activity"
    },
    {
      "data": "Precise location",
      "optional": true,
      "purpose": "App functionality",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"https://www.irisdating.com/privacy-policy"
}</t>
  </si>
  <si>
    <t>https://www.irisdating.com/privacy-policy</t>
  </si>
  <si>
    <t>com.peoplemedia.ourtime</t>
  </si>
  <si>
    <t>https://play.google.com/store/apps/details?id=com.peoplemedia.ourtime&amp;hl=en&amp;gl=us</t>
  </si>
  <si>
    <t>Ourtime Date, Meet 50+ Singles</t>
  </si>
  <si>
    <t>Ourtime, Dating Made Easy for Singles over 50\nAre you a senior looking for love and companionship? Do you want to meet like-minded mature singles ready to date and start a new chapter in their lives? If so, you are in the right place. The mature dating app Ourtime is specifically designed for single people over 50 seeking a fresh start in their love life. Our unique focus is helping singles in their 50s, 60s, and beyond spark meaningful connections.\nWith our app, you can easily browse profiles of other singles over 50 who are looking for the same thing as you – a meaningful connection with someone special. Our matchmaking algorithm is designed to match you with compatible seniors who share your interests, values, and lifestyle preferences.\nOnce you've found a match, you can start chatting online to get to know each other better. Our app features a user-friendly interface that makes connecting with other seniors and finding your perfect match easy. You can chat, flirt, and even arrange to meet up for a date if you feel comfortable.\nWhether you're a man or a woman over 50, our senior dating app is the perfect place to meet and date with others looking for love and companionship. Our app is safe and secure, with strict privacy policies to protect your personal information. You can rest assured that your data is safe with us.\nSo why wait? Download our mature dating app today and start browsing through profiles of other 50+ singles in your area. Who knows, you might just find the love of your life. Our app is the perfect place to meet seniors ready to date, chat, and meet new people. Take advantage of this opportunity to find your perfect match.\nRight when you join, you can:\n* Tell your story. Customize your profile by adding pictures and telling other members about your life experiences.\n* Discover men's or women's profiles, and customize your search for more personalized date matches.\n* Receive a personalized, curated daily match list that meets your search criteria.\n* Send and receive unlimited likes to other members--the more you send, the higher the chances you make a mutual connection.\nWith a subscription, you can also:\n* Discover mutual connections by seeing who's liked you\n* Engage in conversation by sending messages to other members\n* Instantly receive messages from other members\n* Know when your sent message has been read\n\nWe're here to help you every step of the way. There's no better time than now to go from wondering who's out there to discover someone wonderful. This is your time, so wait no more!</t>
  </si>
  <si>
    <t>{
  "sharedData": [
    {
      "data": "App interactions",
      "optional": false,
      "purpose": "Advertising or marketing, Fraud prevention, security, and compliance",
      "type": "App activity"
    },
    {
      "data": "Name",
      "optional": false,
      "purpose": "Fraud prevention, security, and compliance",
      "type": "Personal info"
    },
    {
      "data": "Email address",
      "optional": false,
      "purpose": "Fraud prevention, security, and compliance",
      "type": "Personal info"
    },
    {
      "data": "User IDs",
      "optional": false,
      "purpose": "Fraud prevention, security, and compliance",
      "type": "Personal info"
    },
    {
      "data": "Phone number",
      "optional": false,
      "purpose": "Fraud prevention, security, and compliance",
      "type": "Personal info"
    },
    {
      "data": "Other info",
      "optional": false,
      "purpose": "Fraud prevention, security, and compliance",
      "type": "Personal info"
    },
    {
      "data": "Device or other IDs",
      "optional": false,
      "purpose": "Advertising or marketing",
      "type": "Device or other IDs"
    },
    {
      "data": "Approximate location",
      "optional": false,
      "purpose": "Fraud prevention, security, and compliance",
      "type": "Location"
    },
    {
      "data": "Photos",
      "optional": false,
      "purpose": "Fraud prevention, security, and compliance",
      "type": "Photos and videos"
    }
  ],
  "collectedData": [
    {
      "data": "App interactions",
      "optional": false,
      "purpose": "App functionality, Analytics, Developer communications, Advertising or marketing, Fraud prevention, security, and compliance, Personalization",
      "type": "App activity"
    },
    {
      "data": "In-app search history",
      "optional": true,
      "purpose": "App functionality",
      "type": "App activity"
    },
    {
      "data": "Other user-generated content",
      "optional": true,
      "purpose": "App functionality, Analytics, Fraud prevention, security, and compliance, Personalization",
      "type": "App activity"
    },
    {
      "data": "Other actions",
      "optional": false,
      "purpose": "App functionality, Analytics, Fraud prevention, security, and compliance, Personalization",
      "type": "App activity"
    },
    {
      "data": "Name",
      "optional": false,
      "purpose": "App functionality, Developer communications, Fraud prevention, security, and compliance, Account management",
      "type": "Personal info"
    },
    {
      "data": "Email address",
      "optional": false,
      "purpose": "Developer communications, Advertising or marketing, Fraud prevention, security, and compliance, Account management",
      "type": "Personal info"
    },
    {
      "data": "User IDs",
      "optional": false,
      "purpose": "App functionality, Analytics, Developer communications, Fraud prevention, security, and compliance, Account management",
      "type": "Personal info"
    },
    {
      "data": "Address",
      "optional": true,
      "purpose": "App functionality, Fraud prevention, security, and compliance",
      "type": "Personal info"
    },
    {
      "data": "Phone number",
      "optional": true,
      "purpose": "App functionality, Advertising or marketing, Fraud prevention, security, and compliance, Account management",
      "type": "Personal info"
    },
    {
      "data": "Race and ethnicity",
      "optional": true,
      "purpose": "App functionality, Analytics",
      "type": "Personal info"
    },
    {
      "data": "Political or religious beliefs",
      "optional": true,
      "purpose": "App functionality, Analytics, Developer communications",
      "type": "Personal info"
    },
    {
      "data": "Sexual orientation",
      "optional": false,
      "purpose": "App functionality, Analytics, Developer communications",
      "type": "Personal info"
    },
    {
      "data": "Other info",
      "optional": false,
      "purpose": "App functionality, Analytics, Developer communications, Advertising or marketing, Fraud prevention, security, and compliance, Account management",
      "type": "Personal info"
    },
    {
      "data": "User payment info",
      "optional": true,
      "purpose": "App functionality, Fraud prevention, security, and compliance, Account management",
      "type": "Financial info"
    },
    {
      "data": "Purchase history",
      "optional": true,
      "purpose": "App functionality, Analytics, Developer communications, Advertising or marketing, Fraud prevention, security, and compliance, Account management",
      "type": "Financial info"
    },
    {
      "data": "Device or other IDs",
      "optional": false,
      "purpose": "App functionality, Analytics, Advertising or marketing, Fraud prevention, security, and compliance",
      "type": "Device or other IDs"
    },
    {
      "data": "Approximate location",
      "optional": false,
      "purpose": "App functionality, Analytics, Developer communications, Fraud prevention, security, and compliance, Account management",
      "type": "Location"
    },
    {
      "data": "Precise location",
      "optional": true,
      "purpose": "App functionality",
      "type": "Location"
    },
    {
      "data": "Other in-app messages",
      "optional": true,
      "purpose": "App functionality, Fraud prevention, security, and compliance",
      "type": "Messages"
    },
    {
      "data": "Crash logs",
      "optional": false,
      "purpose": "App functionality, Analytics",
      "type": "App info and performance"
    },
    {
      "data": "Diagnostics",
      "optional": false,
      "purpose": "App functionality, Analytics, Fraud prevention, security, and compliance",
      "type": "App info and performance"
    },
    {
      "data": "Photos",
      "optional": false,
      "purpose": "App functionality, Fraud prevention, security, and compliance",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"http://www.ourtime.com/v3/privacypolicy"
}</t>
  </si>
  <si>
    <t>http://www.ourtime.com/v3/privacypolicy</t>
  </si>
  <si>
    <t>io.floatme.floatmeapp</t>
  </si>
  <si>
    <t>https://play.google.com/store/apps/details?id=io.floatme.floatmeapp&amp;hl=en&amp;gl=us</t>
  </si>
  <si>
    <t>FloatMe: Budget &amp; Cash Advance</t>
  </si>
  <si>
    <t>Meet FloatMe, your Best Financial Friend designed to help you get, manage, and save money. Get fast cash advances directly to your bank account and more by becoming a member.* ‍No credit checks. No interest. No request for tips ever. No problem. Repay when you get paid or can afford it.\nFLOATS / CASH ADVANCES**\nPay bills, get gas, or buy groceries with cash advances. FloatMe helps you unlock your earned but unpaid wages fast with Floats. All you have to do is download the app today and connect your bank account to get started. Once you’re a member, request Floats at no cost and receive funds in your bank account in 3 days or less. Need funds immediately? We’ll expedite your Instant Float within minutes for a small fee.**\nFINANCIAL FORECAST\nIntroducing the Financial Forecast. Get a smart look ahead that calculates your likely available balance based on your recurring and routine expenses and your projected paydays.\nLOW BALANCE ALERTS\nKnow where your bank balance is at all times. With low balance alerts, we’ll let you know when your funds are getting low, to help you avoid those pesky overdraft fees.\nOFFERS\nWith Offers, you can find recommendations from our growing list of partners to either help you save or make money.\nSPENDING INSIGHTS\nGet to know your money with spending category insights at your fingertips. FloatMe’s handy chart presents a quick view of your transactions. \nSECURELY CONNECT\nFloatMe uses Plaid Portal to securely connect your bank accounts with 256-bit bank-level security to keep your information and money safe. Plaid seamlessly works with over 10,000 banking institutions across the US. We do not support prepaid cards or Chime and Varo accounts.\nABOUT US\nFloatMe launched in early 2020 with a mission to guide millions of Americans to achieve financial prosperity. We accomplish this by bridging small cash gaps with Floats and a suite of tools designed to help members earn, manage, and save money.\nMEMBERSHIP\n* Membership costs $3.99/month and provides access to FloatMe’s suite of financial products and services. Subscription fee is auto-renewed every month unless canceled. You can cancel anytime in-app or by contacting our support team at support@floatme.com\nQuestions? You can contact us through our support portal at www.floatme.com/support\n** Cash Advances:\nMembership is required to request cash advances; approval of your request is not guaranteed. Membership costs $3.99/month and provides access to FloatMe’s suite of financial products and services. Not available in all states. Advances are NOT loans and have no mandatory min or max repayment period. FloatMe’s advance service is not a loan nor is it a contracted obligation to repay a loan. We are NOT a payday loan, cash loan, or personal loan app, nor an app to borrow money. Money advanced has 0% max interest. 0% APR. Instant Float fees are not included in the monthly membership cost and are optional. Instant transfer fees vary from $3-$7.\nExample 1: If you accept a $50 Cash Advance to your external account via ACH, there is a $0 transfer fee and your total repayment amount will be $50.\nExample 2: If you accept a $50 Cash Advance to your external account using the optional instant delivery for a $5 delivery fee, then your total repayment amount will be $55.\nAs of October 1, 2023, Cash Advances or "Floats" are not available to Connecticut residents.\nFloatMe is not affiliated with loan apps, money apps, Credit Karma, Kikoff Credit Builder Loan, Brigit, Credit One, Credit Strong, Albert, Earnin, Dave Bank, Chime, Cleo, Klover, MoneyLion, Empower, Cash Now App, Venmo, Self, Rocket Money, or Possible Finance\nFloatMe's Privacy Policy: https://www.floatme.com/privacy-policy\nFloatMe's Terms and Conditions: https://www.floatme.com/terms\nFloatMe, Corp\n110 E Houston St. 7th Floor\nSan Antonio, TX 78205</t>
  </si>
  <si>
    <t>[
  {
    "permission": "read phone status and identity",
    "type": "Phone"
  },
  {
    "permission": "read phone status and identity",
    "type": "Device ID &amp; call information"
  },
  {
    "permission": "view network connections",
    "type": "Other"
  },
  {
    "permission": "change network connectivity",
    "type": "Other"
  },
  {
    "permission": "full network access",
    "type": "Other"
  },
  {
    "permission": "run at startup",
    "type": "Other"
  },
  {
    "permission": "prevent device from sleeping",
    "type": "Other"
  }
]</t>
  </si>
  <si>
    <t>{
  "sharedData": [
    {
      "data": "Device or other IDs",
      "optional": false,
      "purpose": "App functionality, Analytics, Developer communications, Advertising or marketing, Fraud prevention, security, and compliance, Personalization",
      "type": "Device or other IDs"
    },
    {
      "data": "App interactions",
      "optional": false,
      "purpose": "App functionality, Analytics, Developer communications, Advertising or marketing, Fraud prevention, security, and compliance, Personalization",
      "type": "App activity"
    },
    {
      "data": "In-app search history",
      "optional": false,
      "purpose": "App functionality, Analytics, Developer communications, Advertising or marketing, Fraud prevention, security, and compliance, Personalization",
      "type": "App activity"
    },
    {
      "data": "Crash logs",
      "optional": false,
      "purpose": "Analytics, Developer communications, Fraud prevention, security, and compliance",
      "type": "App info and performance"
    },
    {
      "data": "Diagnostics",
      "optional": false,
      "purpose": "Analytics, Developer communications, Fraud prevention, security, and compliance",
      "type": "App info and performance"
    },
    {
      "data": "Other app performance data",
      "optional": false,
      "purpose": "Analytics, Developer communications, Fraud prevention, security, and compliance",
      "type": "App info and performance"
    },
    {
      "data": "User payment info",
      "optional": false,
      "purpose": "App functionality, Analytics, Developer communications, Fraud prevention, security, and compliance, Account management",
      "type": "Financial info"
    }
  ],
  "collectedData": [
    {
      "data": "Device or other IDs",
      "optional": false,
      "purpose": "App functionality, Analytics, Developer communications, Advertising or marketing, Fraud prevention, security, and compliance, Personalization",
      "type": "Device or other IDs"
    },
    {
      "data": "Name",
      "optional": false,
      "purpose": "App functionality, Account management",
      "type": "Personal info"
    },
    {
      "data": "Email address",
      "optional": false,
      "purpose": "App functionality, Developer communications, Fraud prevention, security, and compliance, Account management",
      "type": "Personal info"
    },
    {
      "data": "User IDs",
      "optional": false,
      "purpose": "App functionality, Analytics, Developer communications, Advertising or marketing, Fraud prevention, security, and compliance, Personalization, Account management",
      "type": "Personal info"
    },
    {
      "data": "Address",
      "optional": false,
      "purpose": "App functionality, Advertising or marketing, Account management",
      "type": "Personal info"
    },
    {
      "data": "Phone number",
      "optional": false,
      "purpose": "App functionality, Developer communications, Advertising or marketing, Fraud prevention, security, and compliance, Account management",
      "type": "Personal info"
    },
    {
      "data": "App interactions",
      "optional": false,
      "purpose": "App functionality, Analytics, Developer communications, Advertising or marketing, Fraud prevention, security, and compliance, Personalization",
      "type": "App activity"
    },
    {
      "data": "In-app search history",
      "optional": false,
      "purpose": "App functionality, Analytics, Developer communications, Advertising or marketing, Fraud prevention, security, and compliance, Personalization",
      "type": "App activity"
    },
    {
      "data": "Crash logs",
      "optional": false,
      "purpose": "Analytics, Developer communications, Fraud prevention, security, and compliance",
      "type": "App info and performance"
    },
    {
      "data": "Diagnostics",
      "optional": false,
      "purpose": "Analytics, Developer communications, Fraud prevention, security, and compliance",
      "type": "App info and performance"
    },
    {
      "data": "Other app performance data",
      "optional": false,
      "purpose": "Analytics, Developer communications, Fraud prevention, security, and compliance",
      "type": "App info and performance"
    },
    {
      "data": "Purchase history",
      "optional": false,
      "purpose": "App functionality, Analytics, Developer communications, Advertising or marketing, Fraud prevention, security, and compliance, Personalization",
      "type": "Financial info"
    },
    {
      "data": "Other financial info",
      "optional": false,
      "purpose": "App functionality, Analytics, Developer communications, Advertising or marketing, Fraud prevention, security, and compliance, Personalization, Account management",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"https://www.floatme.io/privacy-policy"
}</t>
  </si>
  <si>
    <t>https://www.floatme.io/privacy-policy</t>
  </si>
  <si>
    <t>com.robinhood.android</t>
  </si>
  <si>
    <t>https://play.google.com/store/apps/details?id=com.robinhood.android&amp;hl=en&amp;gl=us</t>
  </si>
  <si>
    <t>Robinhood: Stocks &amp; Crypto</t>
  </si>
  <si>
    <t>Robinhood helps you run your money your way. Trade stocks, options, ETFs, with Robinhood Financial &amp; crypto with Robinhood Crypto, all with zero commission fees. Other fees may apply*.\n \nBOOST EVERY DOLLAR FOR RETIREMENT\n- Earn 3% extra on every dollar you contribute to your IRA when you subscribe to Robinhood Gold (fee applies).\n- It’s easy to start a transfer of any retirement account and earn 3% until April 30 with Gold. There’s no limit on dollars matched (terms apply). \n \nCOMMISSION-FREE TRADING\n- Trade stocks, ETFs, and options commission-free\n- Invest with as much or as little as you want, whether it be $1 or $1000\n \nADVANCED CHARTS ARE HERE\n- Identify trends for your investing strategies with technical indicators like moving average (MA), relative strength index (RSI), and more.\n \nLEVEL UP WITH ROBINHOOD GOLD\n- Earn 5% on your uninvested cash. Terms apply.**\n- Get bigger instant deposits (up to $50k)\n- Margin investing with a competitive rate (if eligible)\n- Stay on top of the market with Nasdaq Level II data &amp; Morningstar research\n- $5 monthly fee after 30 day free trial\n \nROBINHOOD CASH CARD\n- Get your paycheck up to two days early with direct deposit***\n- Earn 2% cash back on eligible gas and groceries purchases****\n- Earn cash back when you spend on offers from participating brands\n \nCRYPTO WITH NO COMMISSION FEES\n- We charge 0% to buy/sell crypto.\n- Own your coins and securely transfer them in and out of your account\n- Trade Bitcoin (BTC), Ethereum (ETH), USD Coin (USDC), Dogecoin (DOGE), Avalanche (AVAX), Shiba Inu (SHIB), Uniswap (UNI), Ethereum Classic (ETC), Litecoin (LTC), and more.\n \nINVEST SECURELY WITH LIVE SUPPORT, 24/7\n- Chat with a Robinhood associate on your own schedule for any question you have.\n- Our security tools, like 2-factor authentication, help keep your account safe\n- Protection for your holdings up to $500,000*****\n \nFINANCIAL EDUCATION\n- Learn as you invest with in-app lessons\n- View in-app stock market news and stock performance info\n \nDisclosures\nInvesting is risky, consider investment objectives &amp; risks carefully before investing.\n \n*View Robinhood Financial's fee schedule at rbnhd.co/fees.\n \n**APY as of 11/15/23, and subject to change. Interest is earned on uninvested cash swept from your brokerage account to program banks.\n \n***Early access to direct deposit funds depends on timing of the payer's submission of deposits and is not guaranteed. We generally make these funds available on the day the payment file is received which may be up to two days earlier than the scheduled payment date.\n****Cash back on eligible gas and groceries purchases requires a qualifying direct deposit. \n*****Member of SIPC. Securities in your account protected up to $500,000. For details, see sipc.org. This does not protect against a loss in the market value of securities.\n \nIRA match: Contributions must come from an external account and must be held in the Robinhood IRA for at least five years to avoid the possibility of a withdrawal fee.\n \nRobinhood Money, LLC ("RHY") (NMLS ID: 1990968) offers a spending account and the Robinhood Cash Card. The Robinhood Cash Card is a prepaid card issued by Sutton Bank, Member FDIC, pursuant to a license from Mastercard®. Mastercard and the circles design are registered trademarks of Mastercard International Incorporated.\n \nCryptocurrency trading is offered through an account with Robinhood Crypto (NMLS ID: 1702840).\n \nFractional shares are illiquid outside of Robinhood &amp; are not transferable. Not all securities are eligible for fractional share orders. Learn more at robinhood.com\n \nSecurities trading offered through Robinhood Financial LLC, member SIPC. See our Customer Relationship Summary at rbnhd.co/crs.\nRobinhood Financial LLC and Robinhood Crypto, LLC are wholly-owned subsidiaries of Robinhood Markets, Inc. 2784095\nRobinhood, 85 Willow Road, Menlo Park, CA 94025.</t>
  </si>
  <si>
    <t>[
  {
    "permission": "find accounts on the device",
    "type": "Identity"
  },
  {
    "permission": "find accounts on the device",
    "type": "Contacts"
  },
  {
    "permission": "read your contacts",
    "type": "Contacts"
  },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t>
  </si>
  <si>
    <t>{
  "sharedData": [
    {
      "data": "Name",
      "optional": false,
      "purpose": "Account management",
      "type": "Personal info"
    },
    {
      "data": "User IDs",
      "optional": false,
      "purpose": "Account management",
      "type": "Personal info"
    },
    {
      "data": "Address",
      "optional": false,
      "purpose": "Account management",
      "type": "Personal info"
    },
    {
      "data": "Phone number",
      "optional": false,
      "purpose": "Account management",
      "type": "Personal info"
    },
    {
      "data": "User payment info",
      "optional": false,
      "purpose": "Account management",
      "type": "Financial info"
    },
    {
      "data": "Other financial info",
      "optional": false,
      "purpose": "Account management",
      "type": "Financial info"
    }
  ],
  "collectedData": [
    {
      "data": "Device or other IDs",
      "optional": false,
      "purpose": "App functionality, Analytics, Developer communications, Advertising or marketing, Fraud prevention, security, and compliance, Personalization, Account management",
      "type": "Device or other IDs"
    },
    {
      "data": "App interactions",
      "optional": false,
      "purpose": "App functionality, Analytics, Fraud prevention, security, and compliance",
      "type": "App activity"
    },
    {
      "data": "In-app search history",
      "optional": false,
      "purpose": "Analytics",
      "type": "App activity"
    },
    {
      "data": "Other user-generated content",
      "optional": true,
      "purpose": "Analytics, Developer communications, Fraud prevention, security, and compliance, Personalization, Account management",
      "type": "App activity"
    },
    {
      "data": "Contacts",
      "optional": true,
      "purpose": "Developer communications, Advertising or marketing, Fraud prevention, security, and compliance, Personalization",
      "type": "Contacts"
    },
    {
      "data": "Name",
      "optional": false,
      "purpose": "Developer communications, Advertising or marketing, Fraud prevention, security, and compliance, Personalization, Account management",
      "type": "Personal info"
    },
    {
      "data": "Email address",
      "optional": false,
      "purpose": "App functionality, Analytics, Developer communications, Advertising or marketing, Fraud prevention, security, and compliance, Personalization, Account management",
      "type": "Personal info"
    },
    {
      "data": "User IDs",
      "optional": false,
      "purpose": "App functionality, Analytics, Developer communications, Advertising or marketing, Fraud prevention, security, and compliance, Personalization, Account management",
      "type": "Personal info"
    },
    {
      "data": "Address",
      "optional": false,
      "purpose": "App functionality, Developer communications, Fraud prevention, security, and compliance, Account management",
      "type": "Personal info"
    },
    {
      "data": "Phone number",
      "optional": false,
      "purpose": "App functionality, Developer communications, Fraud prevention, security, and compliance, Account management",
      "type": "Personal info"
    },
    {
      "data": "Other info",
      "optional": true,
      "purpose": "Advertising or marketing, Fraud prevention, security, and compliance, Personalization, Account management",
      "type": "Personal info"
    },
    {
      "data": "Files and docs",
      "optional": true,
      "purpose": "Developer communications, Fraud prevention, security, and compliance, Personalization, Account management",
      "type": "Files and docs"
    },
    {
      "data": "User payment info",
      "optional": true,
      "purpose": "App functionality, Fraud prevention, security, and compliance, Account management",
      "type": "Financial info"
    },
    {
      "data": "Purchase history",
      "optional": true,
      "purpose": "App functionality, Analytics, Fraud prevention, security, and compliance, Personalization, Account management",
      "type": "Financial info"
    },
    {
      "data": "Other financial info",
      "optional": true,
      "purpose": "Fraud prevention, security, and compliance, Personalization, Account management",
      "type": "Financial info"
    },
    {
      "data": "Approximate location",
      "optional": true,
      "purpose": "Analytics, Developer communications, Advertising or marketing, Fraud prevention, security, and compliance, Personalization, Account management",
      "type": "Location"
    },
    {
      "data": "Precise location",
      "optional": true,
      "purpose": "Analytics, Developer communications, Fraud prevention, security, and compliance, Personalization, Account management",
      "type": "Location"
    },
    {
      "data": "Crash logs",
      "optional": false,
      "purpose": "App functionality, Analytics, Developer communications, Fraud prevention, security, and compliance",
      "type": "App info and performance"
    },
    {
      "data": "Other app performance data",
      "optional": false,
      "purpose": "App functionality, Analytics, Fraud prevention, security, and compliance",
      "type": "App info and performance"
    },
    {
      "data": "Photos",
      "optional": true,
      "purpose": "Fraud prevention, security, and compliance, Personalization, Account management",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"https://robinhood.com/l/privacy"
}</t>
  </si>
  <si>
    <t>https://robinhood.com/l/privacy</t>
  </si>
  <si>
    <t>com.chase.sig.android</t>
  </si>
  <si>
    <t>https://play.google.com/store/apps/details?id=com.chase.sig.android&amp;hl=en&amp;gl=us</t>
  </si>
  <si>
    <t>Chase Mobile</t>
  </si>
  <si>
    <t>Bank securely with the Chase Mobile® app: send and receive money with Zelle®, deposit checks, monitor credit score, budget and track income &amp; spend. Use J.P. Morgan Wealth Management to plan, invest, &amp; set and track long-terms goals with Wealth Plan.\nManage your accounts\n• Review account activity: checking, savings, credit card, home, auto &amp; business \n• Deposit checks\nPayments: Convenient ways to pay\n• Send &amp; receive money with Zelle® \n• Schedule and manage payments for your Chase credit card &amp; other bills\n• Transfer money between accounts\nChase Credit Journey®: Get free credit score \n• Take control of your credit, know where you stand, &amp; set score goals \n• Receive free identity monitoring to help keep your information safe \nBudget &amp; Save\n• See daily insights at a glance\n• Set up your budget &amp; track debit/credit transactions\nSecurity: Keep your money safe &amp; secure\n• We may notify you of unusual debit or credit card purchases\n• Lock &amp; unlock your card in the app\nPlan for your future and manage your investments\n• Commission $0 trades for equities, ETFs &amp; options\n• Use J.P. Morgan Wealth Plan for goal setting and tracking \n• Schedule meetings with an advisor\nRewards, offers &amp; deals\n• Track &amp; redeem rewards\n• Earn statement credit by using Chase Offers with eligible credit/debit cards\nConnect with Chase\n• Schedule meetings with bankers\n• Find Chase branches &amp; ATMs\n• Chat with representatives 24/7\nChase QuickDeposit℠ is subject to deposit limits and funds are typically available by the next business day. Available on select mobile devices. See chase.com/QuickDeposit for terms and conditions. Message and data rates may apply. Enrollment in Zelle® is required. Eligible U.S. bank account required. Terms and conditions apply. Learn more at Chase.com/zelle. Zelle and the Zelle related marks are wholly owned by Early Warning Services, LLC and are used herein under license. \n• Some features are available for eligible customers and accounts only. Any time you review your balance, keep in mind it may not reflect all transactions including recent debit card transactions or checks you have written. \n• For illustrative purposes only—not intended as an endorsement or recommendation. \n• IMPORTANT: The projections or other information generated by Wealth Plan regarding the likelihood of various investment outcomes are hypothetical in nature, do not reflect actual investment results and are not guarantees of future results. Results may vary with each use and over time.\n• Commission-free online trades apply to trading in U.S. listed stocks, Exchange-Traded Funds (ETFs), and options. Option trades are subject to a $0.65 per-contract fee. Sales are subject to a regulatory transaction fee of between $0.01 and $0.03 per $1,000 of principal. There are costs associated with owning certain investments, including mutual funds and ETFs. Offer terms and pricing are subject to change and/or termination. Other fees and restrictions (including account types) apply. See chase.com/online-investing-pricing for terms and conditions.\n• Options contract and other fees may apply.\n• J.P. Morgan Wealth Management is a business of JPMorgan Chase &amp; Co., which offers investment products and services through J.P. Morgan Securities LLC (JPMS), a registered broker-dealer and investment adviser, member of FINRA and SIPC. Insurance products are made available through Chase Insurance Agency, Inc. (CIA), a licensed insurance agency, doing business as Chase Insurance Agency Services, Inc. in Florida. Certain custody and other services are provided by JPMorgan Chase Bank, N.A. (JPMCB). JPMS, CIA and JPMCB are affiliated companies under the common control of JPMorgan Chase &amp; Co. Products not available in all states.\nINVESTMENT PRODUCTS:\n• NOT A DEPOSIT\n• NOT FDIC INSURED\n• NO BANK GUARANTEE\n• MAY LOSE VALUE\n• Deposit products provided by JPMorgan Chase Bank, N.A. Member FDIC\n• Equal Opportunity Lender</t>
  </si>
  <si>
    <t>[
  {
    "permission": "read your contacts",
    "type": "Contacts"
  },
  {
    "permission": "approximate location (network-based)",
    "type": "Location"
  },
  {
    "permission": "precise location (GPS and network-based)",
    "type": "Location"
  },
  {
    "permission": "directly call phone numbers",
    "type": "Phone"
  },
  {
    "permission": "read phone status and identity",
    "type": "Phone"
  },
  {
    "permission": "read the contents of your USB storage",
    "type": "Photos/Media/Files"
  },
  {
    "permission": "read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"access Bluetooth settings",
    "type": "Other"
  },
  {
    "permission": "change network connectivity",
    "type": "Other"
  },
  {
    "permission": "connect and disconnect from Wi-Fi",
    "type": "Other"
  },
  {
    "permission": "full network access",
    "type": "Other"
  },
  {
    "permission": "change your audio settings",
    "type": "Other"
  },
  {
    "permission": "control Near Field Communication",
    "type": "Other"
  },
  {
    "permission": "run at startup",
    "type": "Other"
  },
  {
    "permission": "reorder running apps",
    "type": "Other"
  },
  {
    "permission": "control vibration",
    "type": "Other"
  },
  {
    "permission": "prevent device from sleeping",
    "type": "Other"
  }
]</t>
  </si>
  <si>
    <t>{
  "sharedData": [
    {
      "data": "Other financial info",
      "optional": false,
      "purpose": "App functionality",
      "type": "Financial info"
    },
    {
      "data": "Name",
      "optional": false,
      "purpose": "App functionality, Advertising or marketing, Fraud prevention, security, and compliance, Account management",
      "type": "Personal info"
    },
    {
      "data": "Email address",
      "optional": false,
      "purpose": "App functionality, Developer communications, Advertising or marketing, Fraud prevention, security, and compliance, Personalization, Account management",
      "type": "Personal info"
    },
    {
      "data": "Address",
      "optional": false,
      "purpose": "Advertising or marketing, Fraud prevention, security, and compliance, Account management",
      "type": "Personal info"
    },
    {
      "data": "Other info",
      "optional": false,
      "purpose": "Analytics, Developer communications, Advertising or marketing, Fraud prevention, security, and compliance, Personalization",
      "type": "Personal info"
    },
    {
      "data": "Installed apps",
      "optional": false,
      "purpose": "App functionality, Analytics, Developer communications, Fraud prevention, security, and compliance",
      "type": "App activity"
    }
  ],
  "collectedData": [
    {
      "data": "Crash logs",
      "optional": false,
      "purpose": "Analytics",
      "type": "App info and performance"
    },
    {
      "data": "Diagnostics",
      "optional": false,
      "purpose": "App functionality, Analytics, Developer communications, Advertising or marketing, Personalization",
      "type": "App info and performance"
    },
    {
      "data": "Other app performance data",
      "optional": false,
      "purpose": "App functionality, Analytics",
      "type": "App info and performance"
    },
    {
      "data": "Files and docs",
      "optional": false,
      "purpose": "App functionality",
      "type": "Files and docs"
    },
    {
      "data": "User payment info",
      "optional": false,
      "purpose": "App functionality, Analytics, Fraud prevention, security, and compliance, Personalization, Account management",
      "type": "Financial info"
    },
    {
      "data": "Purchase history",
      "optional": false,
      "purpose": "App functionality, Analytics, Developer communications, Advertising or marketing, Fraud prevention, security, and compliance, Personalization",
      "type": "Financial info"
    },
    {
      "data": "Credit score",
      "optional": false,
      "purpose": "Analytics, Personalization",
      "type": "Financial info"
    },
    {
      "data": "Other financial info",
      "optional": false,
      "purpose": "Analytics, Developer communications, Advertising or marketing, Personalization",
      "type": "Financial info"
    },
    {
      "data": "Device or other IDs",
      "optional": false,
      "purpose": "App functionality, Analytics, Developer communications, Advertising or marketing, Fraud prevention, security, and compliance, Personalization",
      "type": "Device or other IDs"
    },
    {
      "data": "Precise location",
      "optional": true,
      "purpose": "App functionality, Fraud prevention, security, and compliance",
      "type": "Location"
    },
    {
      "data": "Photos",
      "optional": true,
      "purpose": "App functionality, Fraud prevention, security, and compliance, Account management",
      "type": "Photos and videos"
    },
    {
      "data": "Name",
      "optional": false,
      "purpose": "App functionality, Analytics, Developer communications, Advertising or marketing, Fraud prevention, security, and compliance, Personalization, Account management",
      "type": "Personal info"
    },
    {
      "data": "Email address",
      "optional": false,
      "purpose": "App functionality, Analytics, Developer communications, Advertising or marketing, Fraud prevention, security, and compliance, Account management",
      "type": "Personal info"
    },
    {
      "data": "User IDs",
      "optional": false,
      "purpose": "App functionality, Analytics, Developer communications, Fraud prevention, security, and compliance, Account management",
      "type": "Personal info"
    },
    {
      "data": "Address",
      "optional": false,
      "purpose": "App functionality, Analytics, Advertising or marketing, Fraud prevention, security, and compliance, Personalization, Account management",
      "type": "Personal info"
    },
    {
      "data": "Phone number",
      "optional": false,
      "purpose": "App functionality, Analytics, Developer communications, Fraud prevention, security, and compliance, Personalization, Account management",
      "type": "Personal info"
    },
    {
      "data": "Other info",
      "optional": false,
      "purpose": "Analytics, Developer communications, Advertising or marketing, Fraud prevention, security, and compliance, Personalization, Account management",
      "type": "Personal info"
    },
    {
      "data": "App interactions",
      "optional": false,
      "purpose": "App functionality, Analytics, Developer communications, Advertising or marketing, Fraud prevention, security, and compliance, Personalization",
      "type": "App activity"
    },
    {
      "data": "Other actions",
      "optional": false,
      "purpose": "App functionality, Analytics, Developer communications, Advertising or marketing, Fraud prevention, security, and compliance, Personalization",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"https://www.chase.com/resources/consumer-privacy"
}</t>
  </si>
  <si>
    <t>https://www.chase.com/resources/consumer-privacy</t>
  </si>
  <si>
    <t>com.cupidmedia.wrapper.latinamericancupid</t>
  </si>
  <si>
    <t>https://play.google.com/store/apps/details?id=com.cupidmedia.wrapper.latinamericancupid&amp;hl=en&amp;gl=us</t>
  </si>
  <si>
    <t>LatinAmericanCupid: Latin Chat</t>
  </si>
  <si>
    <t>With over 5 million singles online (and growing), you have more chances of meeting the Latin woman of your dreams on LatinAmericanCupid than anywhere else. LatinAmericanCupid has connected thousands of singles from all over the world and is the perfect place to meet beautiful Latin women! With the LatinAmericanCupid mobile app, you can create a new account and begin writing your love story in a matter of minutes. Join now and start browsing profiles!\nOnce installed, the LatinAmericanCupid app allows you to:\n• Sign up or log into your LatinAmericanCupid account anytime, anywhere\n• Create, edit and update your profile on the go\n• Upload new beautiful photos\n• Search for matches from our database made up of Latin singles from all over the world\n• Communicate via our advanced messaging features\n• Receive instant notifications\n• Upgrade your membership\nLatinAmericanCupid is part of the well-established Cupid Media network that operates over 30 reputable niche dating sites and apps. With a commitment to connecting Latin singles both locally and worldwide, we bring you a safe and easy environment designed to help you meet the love of your life! This Latin American dating app is the perfect place to meet Brazilian women, Mexican singles, Colombian singles, Puerto Rican singles, Hispanic Singles and other Spanish singles for International dating.</t>
  </si>
  <si>
    <t>{
  "sharedData": [
    {
      "data": "Crash logs",
      "optional": false,
      "purpose": "Analytics, Fraud prevention, security, and compliance",
      "type": "App info and performance"
    },
    {
      "data": "Diagnostics",
      "optional": false,
      "purpose": "Analytics, Fraud prevention, security, and compliance",
      "type": "App info and performance"
    },
    {
      "data": "App interactions",
      "optional": false,
      "purpose": "Analytics",
      "type": "App activity"
    },
    {
      "data": "Other actions",
      "optional": false,
      "purpose": "Analytics, Fraud prevention, security, and compliance",
      "type": "App activity"
    },
    {
      "data": "Photos",
      "optional": false,
      "purpose": "Fraud prevention, security, and compliance",
      "type": "Photos and videos"
    },
    {
      "data": "Approximate location",
      "optional": false,
      "purpose": "Analytics, Advertising or marketing, Fraud prevention, security, and compliance",
      "type": "Location"
    },
    {
      "data": "Name",
      "optional": false,
      "purpose": "Advertising or marketing",
      "type": "Personal info"
    },
    {
      "data": "Email address",
      "optional": false,
      "purpose": "Developer communications, Advertising or marketing",
      "type": "Personal info"
    },
    {
      "data": "User IDs",
      "optional": false,
      "purpose": "Analytics, Developer communications, Advertising or marketing, Fraud prevention, security, and compliance",
      "type": "Personal info"
    },
    {
      "data": "Race and ethnicity",
      "optional": false,
      "purpose": "Advertising or marketing",
      "type": "Personal info"
    },
    {
      "data": "Political or religious beliefs",
      "optional": false,
      "purpose": "Advertising or marketing",
      "type": "Personal info"
    },
    {
      "data": "Sexual orientation",
      "optional": false,
      "purpose": "Advertising or marketing",
      "type": "Personal info"
    },
    {
      "data": "Other info",
      "optional": false,
      "purpose": "Analytics, Advertising or marketing, Fraud prevention, security, and compliance",
      "type": "Personal info"
    }
  ],
  "collectedData": [
    {
      "data": "Crash logs",
      "optional": false,
      "purpose": "Analytics, Fraud prevention, security, and compliance",
      "type": "App info and performance"
    },
    {
      "data": "Diagnostics",
      "optional": false,
      "purpose": "Analytics, Fraud prevention, security, and compliance",
      "type": "App info and performance"
    },
    {
      "data": "Device or other IDs",
      "optional": false,
      "purpose": "Analytics, Fraud prevention, security, and compliance",
      "type": "Device or other IDs"
    },
    {
      "data": "App interactions",
      "optional": false,
      "purpose": "Analytics",
      "type": "App activity"
    },
    {
      "data": "In-app search history",
      "optional": false,
      "purpose": "Personalization",
      "type": "App activity"
    },
    {
      "data": "Other user-generated content",
      "optional": true,
      "purpose": "App functionality, Fraud prevention, security, and compliance",
      "type": "App activity"
    },
    {
      "data": "Other actions",
      "optional": true,
      "purpose": "App functionality, Analytics, Fraud prevention, security, and compliance",
      "type": "App activity"
    },
    {
      "data": "Photos",
      "optional": true,
      "purpose": "App functionality, Fraud prevention, security, and compliance",
      "type": "Photos and videos"
    },
    {
      "data": "Other in-app messages",
      "optional": true,
      "purpose": "App functionality, Fraud prevention, security, and compliance",
      "type": "Messages"
    },
    {
      "data": "Approximate location",
      "optional": false,
      "purpose": "App functionality, Analytics, Advertising or marketing, Fraud prevention, security, and compliance, Personalization, Account management",
      "type": "Location"
    },
    {
      "data": "Name",
      "optional": false,
      "purpose": "App functionality, Developer communications, Advertising or marketing,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Analytics, Fraud prevention, security, and compliance, Account management",
      "type": "Personal info"
    },
    {
      "data": "Race and ethnicity",
      "optional": true,
      "purpose": "App functionality, Advertising or marketing",
      "type": "Personal info"
    },
    {
      "data": "Political or religious beliefs",
      "optional": true,
      "purpose": "App functionality, Advertising or marketing",
      "type": "Personal info"
    },
    {
      "data": "Sexual orientation",
      "optional": true,
      "purpose": "App functionality, Advertising or marketing, Personalization",
      "type": "Personal info"
    },
    {
      "data": "Other info",
      "optional": true,
      "purpose": "App functionality, Analytics, Advertising or marketing, Fraud prevention, security, and compliance",
      "type": "Personal info"
    },
    {
      "data": "Purchase history",
      "optional": true,
      "purpose": "App functionality, Analytics, Advertising or marketing, Personalization",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"https://www.latinamericancupid.com/en/general/privacystatement"
}</t>
  </si>
  <si>
    <t>https://www.latinamericancupid.com/en/general/privacystatement</t>
  </si>
  <si>
    <t>com.eharmony</t>
  </si>
  <si>
    <t>https://play.google.com/store/apps/details?id=com.eharmony&amp;hl=en&amp;gl=us</t>
  </si>
  <si>
    <t>eharmony dating &amp; real love</t>
  </si>
  <si>
    <t>Are you ready to take dating to the next level and find the relationship you’ve always wanted? eharmony, the No.1 trusted dating app*, has helped over 2 million couples find real love. Download and join free to find out why compatibility matters.\nHOW DOES THE EHARMONY DATING APP WORK? \nWhen it comes to dating, compatibility matters. That’s why we’ve created our unique Compatibility Matching System to ensure each of your matches are based on qualities that are important to you. Compared to other dating apps, we make finding love simple. We’ll guide you through the process in three easy steps:\nSTEP 1: TELL US ABOUT YOURSELF\nYour dating journey on our dating app starts with the Compatibility Quiz. Because we get to know you better so we can match you better.  \nSTEP 2: LEARN MORE ABOUT YOUR PERSONALITY \nYour answers to the Compatibility Quiz are compiled to create a Personality Profile, an informative report about your character, lifestyle, relationship behavior and communication style. The results allow eharmony to do the work for you and match you with compatible singles.\nSTEP 3: MATCH WITH COMPATIBLE SINGLES\nIt’s finally time to start dating. Through your Match List you’ll have access to each of your match’s profiles so you can better understand who they are as a person. The list is constantly updated as new members join so you’ll never miss an opportunity to fall in love.\nWHAT HAPPENS NEXT? \nIt’s time to connect with your matches and meet new people! Try one of our different communication features: Send a smile, start a conversation with an icebreaker or use our similarities cards to explore interesting and character traits you and your match share. \neharmony is the #1 Trusted Dating App.  We have a skilled in-house Trust and Safety team to ensure our platform is safe, inclusive, and welcoming to every member of our community. \nTHE REVIEWS ARE IN  \n&lt;i&gt;"The app serves you connections based on values..."&lt;/i&gt; — (PC Mag UK)\n&lt;i&gt;"The OG dating site that focuses on lasting relationships through compatibility..."&lt;/i&gt; — (Techcrunch)\nFIND THE MEMBERSHIP THAT WORKS FOR YOU \nThe Basic Membership is your default free membership upon joining. Begin collecting online dating experience and understand the app before upgrading to Premium. Some limitations may apply.\nThe Premium Membership is not free, but it is worth it. This gives you full access to all of eharmony’s functions and capabilities, making it much easier to find a connect with your ideal partner.\nMembership structure – Online dating is a journey and shouldn’t be rushed. We believe that shorter plans don’t give you the time to properly get to know your matches, which is why we offer our Premium Membership in 6, 12, or 24-month plans.\nDownload our dating app today and find your real love.\nOur terms &amp; conditions:\nPrivacy Policy: https://www.eharmony.com/privacypolicy/\nTerms &amp; Conditions: https://www.eharmony.com/termsandconditions/\nSupplemental Privacy Policy: https://www.eharmony.com/privacypolicy/#pp15\n*Based on 2022 Survey of 1,300 Respondents from the US, UK, Canada and Australia</t>
  </si>
  <si>
    <t>{
  "sharedData": [
    {
      "data": "Device or other IDs",
      "optional": false,
      "purpose": "Advertising or marketing",
      "type": "Device or other IDs"
    },
    {
      "data": "Email address",
      "optional": false,
      "purpose": "Advertising or marketing",
      "type": "Personal info"
    },
    {
      "data": "User IDs",
      "optional": false,
      "purpose": "Analytics",
      "type": "Personal info"
    },
    {
      "data": "Race and ethnicity",
      "optional": false,
      "purpose": "Advertising or marketing",
      "type": "Personal info"
    },
    {
      "data": "Political or religious beliefs",
      "optional": false,
      "purpose": "Advertising or marketing",
      "type": "Personal info"
    }
  ],
  "collectedData": [
    {
      "data": "User payment info",
      "optional": false,
      "purpose": "App functionality, Fraud prevention, security, and compliance",
      "type": "Financial info"
    },
    {
      "data": "Purchase history",
      "optional": false,
      "purpose": "App functionality, Analytics, Developer communications, Fraud prevention, security, and compliance, Account management",
      "type": "Financial info"
    },
    {
      "data": "Other financial info",
      "optional": false,
      "purpose": "App functionality, Fraud prevention, security, and compliance",
      "type": "Financial info"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"App functionality, Analytics, Developer communications",
      "type": "App activity"
    },
    {
      "data": "In-app search history",
      "optional": false,
      "purpose": "App functionality, Personalization",
      "type": "App activity"
    },
    {
      "data": "Other user-generated content",
      "optional": true,
      "purpose": "App functionality, Analytics, Fraud prevention, security, and compliance",
      "type": "App activity"
    },
    {
      "data": "Other actions",
      "optional": true,
      "purpose": "App functionality, Analytics, Developer communications",
      "type": "App activity"
    },
    {
      "data": "Photos",
      "optional": true,
      "purpose": "Analytics, Developer communications, Fraud prevention, security, and compliance",
      "type": "Photos and videos"
    },
    {
      "data": "Approximate location",
      "optional": false,
      "purpose": "App functionality",
      "type": "Location"
    },
    {
      "data": "Precise location",
      "optional": false,
      "purpose": "App functionality",
      "type": "Location"
    },
    {
      "data": "Device or other IDs",
      "optional": false,
      "purpose": "App functionality, Analytics, Developer communications, Advertising or marketing, Fraud prevention, security, and compliance",
      "type": "Device or other IDs"
    },
    {
      "data": "Other in-app messages",
      "optional": false,
      "purpose": "App functionality, Analytics, Developer communications, Fraud prevention, security, and compliance",
      "type": "Messages"
    },
    {
      "data": "Name",
      "optional": false,
      "purpose": "App functionality, Developer communications, Fraud prevention, security, and compliance,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Analytics, Developer communications, Fraud prevention, security, and compliance, Account management",
      "type": "Personal info"
    },
    {
      "data": "Address",
      "optional": false,
      "purpose": "App functionality, Analytics, Fraud prevention, security, and compliance, Personalization, Account management",
      "type": "Personal info"
    },
    {
      "data": "Race and ethnicity",
      "optional": false,
      "purpose": "App functionality, Advertising or marketing, Account management",
      "type": "Personal info"
    },
    {
      "data": "Political or religious beliefs",
      "optional": false,
      "purpose": "App functionality, Advertising or marketing, Account management",
      "type": "Personal info"
    },
    {
      "data": "Sexual orientation",
      "optional": false,
      "purpose": "App functionality, Analytics, Developer communications, Personalization, Account management",
      "type": "Personal info"
    },
    {
      "data": "Other info",
      "optional": false,
      "purpose": "App functionality, Analytics, Fraud prevention, security, and compliance, Personalization,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"https://www.eharmony.com/privacypolicy/"
}</t>
  </si>
  <si>
    <t>https://www.eharmony.com/privacypolicy/</t>
  </si>
  <si>
    <t>com.millionairedating.millionairematch</t>
  </si>
  <si>
    <t>https://play.google.com/store/apps/details?id=com.millionairedating.millionairematch&amp;hl=en&amp;gl=us</t>
  </si>
  <si>
    <t>Meet, Date the Rich Elite - MM</t>
  </si>
  <si>
    <t>We Invented Upscale Dating!®\nJoin MM! Become a VERIFIED MILLIONAIRE™ to stand out. MillionaireMatch, the Elite Dating and Matchmaking app for Millionaires, is where successful people find serious relationships. We are a true exclusive Millionaires Club. This luxury dating app brings together selectively driven professionals such as executives, entrepreneurs, lawyers, and investors, alongside high-net-worth individuals including celebrities, influencers, millionaires, and billionaires.\nMillionaireMatch has been in the elite dating world since 2001. For over 20 years, over 5 million high-quality members choose us over general dating apps because they are looking for a more refined experience.\nMillionaireMatch is the #1 elite matchmaking app for meeting and dating successful, attractive singles. Enjoy these features to meet, date and chat with quality singles on our app:\n-Discover successful singles near you\n-Connect with VERIFIED MILLIONAIRE™\n-Chat with Verified Members online\n-Get 24/7 customer support\n-Videos\n-Chatroom\n-And more!\nBeyond being the elite matchmaking app, MillionaireMatch stands out for its commitment to facilitating genuine, lasting relationships through intelligent dating. We understand that for many of our discerning members, the ultimate goal is to find a partner for a fulfilling and enduring journey. Our platform transcends the transient nature of casual encounters, focusing on creating opportunities for individuals seeking serious, committed relationships that evolve into lasting unions, fostering a league of like-minded, intelligent individuals in search of meaningful connections within our exclusive community.\nThe MillionaireMatch app is the ultimate Millionaires Club where elites can meet. We have been the industry leader in wealthy dating since 2001. We know our members have high standards and want to be discreet. We strongly believe in protecting members' privacy. We never share personal information with other apps or companies.\nAt MillionaireMatch, we're more than just a matchmaking platform; we're the digital space that nurtures profound relationships within our exclusive league. In an era where one in five relationships begins online, MillionaireMatch staunchly champions the significance of long-term commitments. If you seek a professional, successful partner, meet your soulmate with our #1 trusted dating app for high-quality singles.\nMillionaireMatch is not a sugar daddy dating app. Those looking for a sugar daddy or sugar baby relationship will result in being banned on our platform.\nFor busy professionals, finding a genuine connection can be challenging, but MillionaireMatch provides a solution. Our platform is not just about dating; it's about building a future together. Whether you're seeking marriage, a long-term commitment, or a serious relationship, MillionaireMatch is your gateway to like-minded individuals who appreciate the depth of intelligent dating.\nYour journey on MillionaireMatch is not just about finding a partner; it's about embarking on a transformative experience filled with genuine connections. The Premium Membership adds an extra layer of sophistication to your dating journey, making it easier than ever to connect with like-minded individuals who are also seeking serious relationships.\nTo further enhance your experience, we provide 24/7 live support. Your journey on MillionaireMatch is not just about finding a partner; it's about embarking on a transformative experience filled with genuine connections.\nYour privacy is always important to us. To view our Privacy Policy and Terms, please visit the following links:\nPrivacy Policy: https://www.millionairematch.com/privacy_policy_\nTerms of use: https://www.millionairematch.com/service_agreement/\nIf you have any problems or suggestions, feel free to contact us at Support@MillionaireMatch.com.</t>
  </si>
  <si>
    <t>[
  {
    "permission": "approximate location (network-based)",
    "type": "Location"
  },
  {
    "permission": "precise location (GPS and network-based)",
    "type": "Location"
  },
  {
    "permission": "read phone status and identity",
    "type": "Phone"
  },
  {
    "permission": "access USB storage filesystem",
    "type": "Photos/Media/Files"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"access Bluetooth settings",
    "type": "Other"
  },
  {
    "permission": "full network access",
    "type": "Other"
  },
  {
    "permission": "change your audio settings",
    "type": "Other"
  },
  {
    "permission": "run at startup",
    "type": "Other"
  },
  {
    "permission": "reorder running apps",
    "type": "Other"
  },
  {
    "permission": "draw over other apps",
    "type": "Other"
  },
  {
    "permission": "control vibration",
    "type": "Other"
  },
  {
    "permission": "prevent device from sleeping",
    "type": "Other"
  },
  {
    "permission": "modify system settings",
    "type": "Other"
  }
]</t>
  </si>
  <si>
    <t>{
  "sharedData": [],
  "collectedData": [
    {
      "data": "App interactions",
      "optional": false,
      "purpose": "Analytics",
      "type": "App activity"
    },
    {
      "data": "Installed apps",
      "optional": false,
      "purpose": "Analytics",
      "type": "App activity"
    },
    {
      "data": "Name",
      "optional": false,
      "purpose": "App functionality",
      "type": "Personal info"
    },
    {
      "data": "Email address",
      "optional": false,
      "purpose": "App functionality",
      "type": "Personal info"
    },
    {
      "data": "Address",
      "optional": false,
      "purpose": "App functionality",
      "type": "Personal info"
    },
    {
      "data": "Phone number",
      "optional": true,
      "purpose": "App functionality",
      "type": "Personal info"
    },
    {
      "data": "Race and ethnicity",
      "optional": true,
      "purpose": "App functionality",
      "type": "Personal info"
    },
    {
      "data": "Political or religious beliefs",
      "optional": true,
      "purpose": "App functionality",
      "type": "Personal info"
    },
    {
      "data": "Sexual orientation",
      "optional": false,
      "purpose": "App functionality",
      "type": "Personal info"
    },
    {
      "data": "Photos",
      "optional": false,
      "purpose": "App functionality",
      "type": "Photos and videos"
    },
    {
      "data": "Videos",
      "optional": true,
      "purpose": "App functionality",
      "type": "Photos and videos"
    },
    {
      "data": "Approximate location",
      "optional": true,
      "purpose": "App functionality",
      "type": "Location"
    },
    {
      "data": "Precise location",
      "optional": true,
      "purpose": "App functionality",
      "type": "Location"
    },
    {
      "data": "Crash logs",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"https://www.millionairematch.com/privacy_policy_"
}</t>
  </si>
  <si>
    <t>https://www.millionairematch.com/privacy_policy_</t>
  </si>
  <si>
    <t>urmytype.app</t>
  </si>
  <si>
    <t>https://play.google.com/store/apps/details?id=urmytype.app&amp;hl=en&amp;gl=us</t>
  </si>
  <si>
    <t>Ur My Type - Dating. Friends.</t>
  </si>
  <si>
    <t>We use personality types to make online dating and finding friends more meaningful. \nThis works in 3 steps:\n1. Fill out basic information.\n2. Take our personality test. \n3. Get compatible matches to date or make friends!\nOur personality test is inspired by the 16 personalities test which classifies people into 16 personalities as follows:\nINFP - The Idealist\nENFP - The Inspirer\nINTJ - The Strategist\nENTJ - The Commander\nINFJ - The Mystic\nENFJ - The Protagonist\nINTP - The Thinker\nENTP - The Visionary\nISFP - The Adventurer\nESFP - The Entertainer\nISTP - The Craftsman\nESTP - The Dynamo\nISTJ - The Inspector\nESTJ - The Executive\nISFJ - The Nurturer\nESFJ - The Guardian\nWe are pioneering the application of the 16 personalities in the context of dating apps and apps to make friends. \nWe are idealists. We dislike the "plenty of fish" argument and believe in soulmates! However, we know that looks have a role to play in dating apps, which is why pictures are shown on our users' profiles. However, we refuse to believe that looks are the most important factor that meaningful relationships hinge on. Love is deep and tender and cannot be built on looks alone. So, our core philosophy is that personality is the tinder required to light the flame of any relationship and make sure it lasts. \nAlthough Ur My Type was first launched as a dating app, it can also be used as a friend finder. In fact, our data shows that up to 50% of users are on the app to find friends. So, whether you happen to be looking for an online dating site to find your boo, or want to make new friends, or just want some free chat, just turn up and you will find what you are looking for on Ur My Type.\nWe have also had many people use our app to find a penpal. It actually makes sense as someone who is interested in our personality angle would probably have the patience and inclination to be a good penpal. \nAt the moment, 65% of our users are introverts. There might be more extroverts than introverts in society and on most other dating apps, but on our app the opposite is true. It's because people on our app are really nice, as we receive a lot of feedback that our users are kind and respectful, which creates a great environment for introverts to slowly get comfortable. \nBeyond personality types, our users also have a wide variety of interests:\n72% of our users state anime as one of their interests. So if you are looking for an anime dating app, or just looking to befriend new people who feel the same way about anime, then you have come to the right place.\n71% of our users also identify as gamers. Hence, if you are searching for a gamer dating app or want to date other gamers, then there is a high chance for that to happen on our app.\n65% of our users have an interest in enneagram. So if you are looking for an enneagram dating app, or want to meet new people who are interested in enneagram, then it's a good choice for you.\nFinally, 50% of our user-base state that they are interested in astrology and zodiac signs. If you are looking for an astrology dating app, or want to date or befriend others who are into astrology and zodiac, then it can happen on our online dating site.\nThe app will do its best to play cupid and match you with compatible people, but ultimately, success in finding your boo will hinge on your ability to form a meaningful connection with your match once you start chatting. It's on you to bring the rizz!\nSo, it's important that you don't bumble at the beginning of the chat, but instead seek to ask relevant questions or comment on your match's bio. Remember that the best way to be interesting is to be interested! Also, please take things slowly as you start chatting. Don't hoop and schmooze your match right away! Give them time to get comfortable and open up.\nFinally, the app also contains a Community page that serves as an online meetup for users to have interesting discussions and share memes!\nhttps://www.urmytype.world/terms-and-conditions</t>
  </si>
  <si>
    <t>[
  {
    "permission": "approximate location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"change your audio settings",
    "type": "Other"
  },
  {
    "permission": "run at startup",
    "type": "Other"
  },
  {
    "permission": "control vibration",
    "type": "Other"
  },
  {
    "permission": "prevent device from sleeping",
    "type": "Other"
  }
]</t>
  </si>
  <si>
    <t>{
  "sharedData": [],
  "collectedData": [
    {
      "data": "Name",
      "optional": true,
      "purpose": "App functionality, Personalization",
      "type": "Personal info"
    },
    {
      "data": "Email address",
      "optional": false,
      "purpose": "Account management",
      "type": "Personal info"
    },
    {
      "data": "User IDs",
      "optional": false,
      "purpose": "Account management",
      "type": "Personal info"
    },
    {
      "data": "Address",
      "optional": true,
      "purpose": "App functionality, Personalization",
      "type": "Personal info"
    },
    {
      "data": "Sexual orientation",
      "optional": true,
      "purpose": "App functionality, Personalization",
      "type": "Personal info"
    },
    {
      "data": "App interactions",
      "optional": false,
      "purpose": "App functionality, Analytics",
      "type": "App activity"
    },
    {
      "data": "Approximate location",
      "optional": true,
      "purpose": "App functionality, Personalization",
      "type": "Location"
    },
    {
      "data": "Device or other IDs",
      "optional": false,
      "purpose": "Analytics, Account management",
      "type": "Device or other IDs"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"https://www.urmytype.world/privacy-policy"
}</t>
  </si>
  <si>
    <t>https://www.urmytype.world/privacy-policy</t>
  </si>
  <si>
    <t>com.ardor.kexin</t>
  </si>
  <si>
    <t>https://play.google.com/store/apps/details?id=com.ardor.kexin&amp;hl=en&amp;gl=us</t>
  </si>
  <si>
    <t>Ardor：Discover Unique</t>
  </si>
  <si>
    <t>Welcome to Ardor, the dating app that celebrates individuality and helps you connect with like-minded individuals. With Ardor, we invite you to embark on a remarkable journey of self-discovery, exploration, and meaningful connections. 🚀🌟 \nDiscover Unique Beauty, Meet Unique People:\nAt Ardor, we believe that true beauty lies in uniqueness. Our platform embraces diversity and celebrates the distinct qualities that make each person special. With Ardor, you have the opportunity to meet fascinating individuals who embody their own authentic beauty and charm. 🌈💫\nExplore Personal Traits:\nArdor goes beyond surface-level connections. We encourage our users to delve deeper and explore personal traits that define who they are. Our app provides a platform where you can express your true self, share your passions, and discover others who appreciate and resonate with your individuality. 🌸🌟\nEmbrace Diverse Aesthetics:\nBeauty comes in many forms, and Ardor celebrates diverse aesthetics. Our community is a vibrant tapestry of different cultures, backgrounds, and styles. Whether you have a unique sense of fashion, a particular artistic taste, or an unconventional outlook on life, Ardor provides a space where you can embrace and be embraced for your individual aesthetic expression. 🎨🌍\nPersonalized Recommendation System:\nWith Ardor's advanced recommendation system, we strive to make your dating experience as tailored and enjoyable as possible. Our algorithm takes into account your preferences, interests, and personal traits to suggest potential matches that align with your compatibility and shared values. 🎯💞\nFocus on Ritual Sense of Online Socializing:\nAt Ardor, we recognize the importance of building connections beyond superficial interactions. We foster a sense of ritual and meaning in online socializing, encouraging users to engage in thoughtful conversations, heartfelt exchanges, and genuine connections. Ardor aims to create an environment where you can form meaningful relationships that extend beyond the digital realm. 💬💖\nSelf-developed Algorithm, Precise Matching:\nArdor boasts a self-developed algorithm that ensures precise matching based on a variety of factors. We understand that compatibility goes beyond simple interests and physical attraction. Our algorithm takes into account nuanced aspects of personality, values, and aspirations to facilitate connections that have the potential for long-lasting and fulfilling relationships. 🔍✨\nInformation Security &amp; Privacy Protection:\nAt Ardor, your security and privacy are our utmost priorities. We implement robust measures to safeguard your personal information and ensure a safe environment for all users. You can trust that your data is protected, and your interactions on the app are kept confidential. 🔒🔐\nJoin Ardor today and embark on a journey of self-discovery, connection, and authentic relationships. Discover unique beauty, meet unique people, and experience the joy of meaningful connections on Ardor - where individuality is celebrated and cherished. ✨💕🌟\nPrivacy Policy: https://user-terms.ardor-app.com/terms/PrivacyPolicy.html\nTerms: https://user-terms.ardor-app.com/terms/TermsofUse.html</t>
  </si>
  <si>
    <t>{
  "sharedData": [
    {
      "data": "Approximate location",
      "optional": false,
      "purpose": "Fraud prevention, security, and compliance",
      "type": "Location"
    },
    {
      "data": "Crash logs",
      "optional": false,
      "purpose": "Analytics, Developer communications",
      "type": "App info and performance"
    },
    {
      "data": "Photos",
      "optional": false,
      "purpose": "Fraud prevention, security, and compliance",
      "type": "Photos and videos"
    },
    {
      "data": "Address",
      "optional": false,
      "purpose": "Fraud prevention, security, and compliance",
      "type": "Personal info"
    },
    {
      "data": "Device or other IDs",
      "optional": false,
      "purpose": "Analytics, Fraud prevention, security, and compliance",
      "type": "Device or other IDs"
    }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"http://user-terms.ardor-app.com/terms/PrivacyPolicy.html"
}</t>
  </si>
  <si>
    <t>http://user-terms.ardor-app.com/terms/PrivacyPolicy.html</t>
  </si>
  <si>
    <t>com.cupidmedia.wrapper.asiandating</t>
  </si>
  <si>
    <t>https://play.google.com/store/apps/details?id=com.cupidmedia.wrapper.asiandating&amp;hl=en&amp;gl=us</t>
  </si>
  <si>
    <t>AsianDating: Asian Dating</t>
  </si>
  <si>
    <t>One of the best Asian dating apps in the niche, AsianDating is one of the largest and most trusted apps around. AsianDating offers a membership base of over 4.5 million members with a promise of introducing you to single Asian men and beautiful Asian women from all over the world. With the AsianDating mobile app, you can create a new account and begin writing your love story in a matter of minutes. AsianDating is known for its multicultural member base including Filipino women, Chinese women, Thai women, Vietnamese women, Malaysian women, Singaporean women and Indian women. Join now and start browsing profiles to find your first Asian date!\nOnce installed, the AsianDating app allows you to:\n• Sign up or log into your AsianDating account anytime, anywhere\n• Create, edit and update your profile on the go\n• Upload new beautiful photos\n• Search for matches from our database made up of Asian singles from all over the world\n• Communicate via our advanced messaging features\n• Receive instant notifications\n• Upgrade your membership\nAsianDating is part of the well-established Cupid Media network that operates over 30 reputable niche dating sites and apps. With a commitment to connecting Asian singles both locally and worldwide, we bring to you a safe and easy environment designed to help you find your first Asian date in no time and maybe even find the love of your life!</t>
  </si>
  <si>
    <t>{
  "sharedData": [
    {
      "data": "Photos",
      "optional": false,
      "purpose": "Fraud prevention, security, and compliance",
      "type": "Photos and videos"
    },
    {
      "data": "Name",
      "optional": false,
      "purpose": "Advertising or marketing",
      "type": "Personal info"
    },
    {
      "data": "Email address",
      "optional": false,
      "purpose": "Developer communications, Advertising or marketing",
      "type": "Personal info"
    },
    {
      "data": "User IDs",
      "optional": false,
      "purpose": "Analytics, Developer communications, Advertising or marketing, Fraud prevention, security, and compliance",
      "type": "Personal info"
    },
    {
      "data": "Race and ethnicity",
      "optional": false,
      "purpose": "Advertising or marketing",
      "type": "Personal info"
    },
    {
      "data": "Political or religious beliefs",
      "optional": false,
      "purpose": "Advertising or marketing",
      "type": "Personal info"
    },
    {
      "data": "Sexual orientation",
      "optional": false,
      "purpose": "Advertising or marketing",
      "type": "Personal info"
    },
    {
      "data": "Other info",
      "optional": false,
      "purpose": "Analytics, Advertising or marketing, Fraud prevention, security, and compliance",
      "type": "Personal info"
    },
    {
      "data": "App interactions",
      "optional": false,
      "purpose": "Analytics",
      "type": "App activity"
    },
    {
      "data": "Other actions",
      "optional": false,
      "purpose": "Analytics, Fraud prevention, security, and compliance",
      "type": "App activity"
    },
    {
      "data": "Approximate location",
      "optional": false,
      "purpose": "Analytics, Advertising or marketing, Fraud prevention, security, and compliance",
      "type": "Location"
    },
    {
      "data": "Crash logs",
      "optional": false,
      "purpose": "Analytics, Fraud prevention, security, and compliance",
      "type": "App info and performance"
    },
    {
      "data": "Diagnostics",
      "optional": false,
      "purpose": "Analytics, Fraud prevention, security, and compliance",
      "type": "App info and performance"
    }
  ],
  "collectedData": [
    {
      "data": "Other in-app messages",
      "optional": true,
      "purpose": "App functionality, Fraud prevention, security, and compliance",
      "type": "Messages"
    },
    {
      "data": "Photos",
      "optional": true,
      "purpose": "App functionality, Fraud prevention, security, and compliance",
      "type": "Photos and videos"
    },
    {
      "data": "Name",
      "optional": false,
      "purpose": "App functionality, Developer communications, Advertising or marketing,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Analytics, Fraud prevention, security, and compliance, Account management",
      "type": "Personal info"
    },
    {
      "data": "Race and ethnicity",
      "optional": true,
      "purpose": "App functionality, Advertising or marketing",
      "type": "Personal info"
    },
    {
      "data": "Political or religious beliefs",
      "optional": true,
      "purpose": "App functionality, Advertising or marketing",
      "type": "Personal info"
    },
    {
      "data": "Sexual orientation",
      "optional": true,
      "purpose": "App functionality, Advertising or marketing, Personalization",
      "type": "Personal info"
    },
    {
      "data": "Other info",
      "optional": true,
      "purpose": "App functionality, Analytics, Advertising or marketing, Fraud prevention, security, and compliance",
      "type": "Personal info"
    },
    {
      "data": "Purchase history",
      "optional": true,
      "purpose": "App functionality, Analytics, Advertising or marketing, Personalization",
      "type": "Financial info"
    },
    {
      "data": "App interactions",
      "optional": false,
      "purpose": "Analytics",
      "type": "App activity"
    },
    {
      "data": "In-app search history",
      "optional": false,
      "purpose": "Personalization",
      "type": "App activity"
    },
    {
      "data": "Other user-generated content",
      "optional": true,
      "purpose": "App functionality, Fraud prevention, security, and compliance",
      "type": "App activity"
    },
    {
      "data": "Other actions",
      "optional": true,
      "purpose": "App functionality, Analytics, Fraud prevention, security, and compliance",
      "type": "App activity"
    },
    {
      "data": "Device or other IDs",
      "optional": false,
      "purpose": "Analytics, Fraud prevention, security, and compliance",
      "type": "Device or other IDs"
    },
    {
      "data": "Approximate location",
      "optional": false,
      "purpose": "App functionality, Analytics, Advertising or marketing, Fraud prevention, security, and compliance, Personalization, Account management",
      "type": "Location"
    },
    {
      "data": "Crash logs",
      "optional": false,
      "purpose": "Analytics, Fraud prevention, security, and compliance",
      "type": "App info and performance"
    },
    {
      "data": "Diagnostics",
      "optional": false,
      "purpose": "Analytics, Fraud prevention, security, and compliance",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"http://www.asiandating.com/en/general/privacystatement"
}</t>
  </si>
  <si>
    <t>http://www.asiandating.com/en/general/privacystatement</t>
  </si>
  <si>
    <t>com.windowsgames.firefight</t>
  </si>
  <si>
    <t>https://play.google.com/store/apps/details?id=com.windowsgames.firefight&amp;hl=en&amp;gl=us</t>
  </si>
  <si>
    <t>Firefight</t>
  </si>
  <si>
    <t>Firefight is a World War II real-time simulation game with more AI and attention to detail than any other game in its genre to date. Tanks are modelled with a physics engine and have gears, rev counters and speedos, and steer themselves with brake levers to give them realistic looking tracked vehicle movement. Each bullet, shell or piece of shrapnel is modelled in 3D and ricochets realistically off sloping surfaces. You can see each infantryman's rank, name, weapon, ammunition remaining, heart rate and fatigue levels. Machine gunners will call for ammunition when they're running low and other squad members will rush over with spare ammo if they are carrying any. Wounded men call for medics who will sprint over to administer first aid. Off-board artillery can be called in but will have to fire several ranging shots before the full 8 gun battery opens fire simultaneously.\nIf you liked Close Combat you'll love Firefight!</t>
  </si>
  <si>
    <t>[{"name":"Strategy","id":"GAME_STRATEGY"}]</t>
  </si>
  <si>
    <t>{
  "sharedData": [],
  "collectedData": [],
  "securityPractices": [],
  "privacyPolicyUrl": "https://www.windowsgames.co.uk/privacy.html"
}</t>
  </si>
  <si>
    <t>https://www.windowsgames.co.uk/privacy.html</t>
  </si>
  <si>
    <t>com.bydeluxe.d3.android.program.starz</t>
  </si>
  <si>
    <t>https://play.google.com/store/apps/details?id=com.bydeluxe.d3.android.program.starz&amp;hl=en&amp;gl=us</t>
  </si>
  <si>
    <t>STARZ</t>
  </si>
  <si>
    <t>CLAIM YOUR SPECIAL OFFER NOW! ONLY $5/MO FOR 3 MONTHS!\nWith a deep library of visionary original series, curated hit movies and groundbreaking docuseries, STARZ brings diverse perspectives to life through bold storytelling.\nIf you’re already a STARZ subscriber through your TV provider, you can download the app and enjoy at no additional charge through your TV subscription. Otherwise, simply create an account within the app and start watching.\n\nHere’s what you get:\n- Ad-Free Streaming\n- Full downloads of series and movies\n- Stream on up to 4 devices at a time\n- New content added every week so there’s always something new to watch\n\n• Ready to get started? Here’s what to do:\n1) Download the STARZ app.\n2) Sign up. You can cancel at any time.\n3) Create your STARZ profile and stream on Android devices or the web at STARZ.com.\n4) Enjoy STARZ Original Series and hit movies anytime.\nSTARZ online services are only accessible through participating partners in the U.S. and certain U.S. territories where a high-speed broadband connection is available. Service automatically rolls to month-to-month after the promotional period. Prices may vary. STARZ® A LIONSGATE COMPANY</t>
  </si>
  <si>
    <t>[
  {
    "permission": "find accounts on the device",
    "type": "Identity"
  },
  {
    "permission": "find accounts on the device",
    "type": "Contacts"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"prevent device from sleeping",
    "type": "Other"
  }
]</t>
  </si>
  <si>
    <t>{
  "sharedData": [
    {
      "data": "Purchase history",
      "optional": false,
      "purpose": "Account management",
      "type": "Financial info"
    },
    {
      "data": "App interactions",
      "optional": false,
      "purpose": "Analytics, Advertising or marketing, Personalization",
      "type": "App activity"
    },
    {
      "data": "In-app search history",
      "optional": false,
      "purpose": "Analytics, Advertising or marketing, Personalization",
      "type": "App activity"
    },
    {
      "data": "Name",
      "optional": false,
      "purpose": "App functionality, Analytics, Advertising or marketing, Fraud prevention, security, and compliance, Personalization, Account management",
      "type": "Personal info"
    },
    {
      "data": "Email address",
      "optional": false,
      "purpose": "App functionality, Analytics, Developer communications, Advertising or marketing, Fraud prevention, security, and compliance, Personalization, Account management",
      "type": "Personal info"
    },
    {
      "data": "User IDs",
      "optional": false,
      "purpose": "App functionality, Analytics, Advertising or marketing, Fraud prevention, security, and compliance, Personalization, Account management",
      "type": "Personal info"
    },
    {
      "data": "Emails",
      "optional": false,
      "purpose": "Analytics",
      "type": "Messages"
    }
  ],
  "collectedData": [
    {
      "data": "Crash logs",
      "optional": false,
      "purpose": "App functionality",
      "type": "App info and performance"
    },
    {
      "data": "Diagnostics",
      "optional": false,
      "purpose": "Analytics",
      "type": "App info and performance"
    },
    {
      "data": "Other app performance data",
      "optional": false,
      "purpose": "App functionality",
      "type": "App info and performance"
    },
    {
      "data": "Purchase history",
      "optional": false,
      "purpose": "Account management",
      "type": "Financial info"
    },
    {
      "data": "App interactions",
      "optional": false,
      "purpose": "Analytics, Advertising or marketing, Personalization",
      "type": "App activity"
    },
    {
      "data": "In-app search history",
      "optional": false,
      "purpose": "Analytics, Advertising or marketing, Personalization",
      "type": "App activity"
    },
    {
      "data": "Device or other IDs",
      "optional": false,
      "purpose": "App functionality, Account management",
      "type": "Device or other IDs"
    },
    {
      "data": "Name",
      "optional": false,
      "purpose": "App functionality, Analytics, Advertising or marketing, Fraud prevention, security, and compliance, Personalization, Account management",
      "type": "Personal info"
    },
    {
      "data": "Email address",
      "optional": false,
      "purpose": "App functionality, Analytics, Developer communications, Advertising or marketing, Fraud prevention, security, and compliance, Personalization, Account management",
      "type": "Personal info"
    },
    {
      "data": "User IDs",
      "optional": false,
      "purpose": "App functionality, Analytics, Advertising or marketing, Fraud prevention, security, and compliance, Personalization, Account management",
      "type": "Personal info"
    },
    {
      "data": "Emails",
      "optional": false,
      "purpose": "App functionality, Analytics, Developer communications, Advertising or marketing, Fraud prevention, security, and compliance, Personalization, Account management",
      "type": "Messages"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"https://www.starz.com/privacy"
}</t>
  </si>
  <si>
    <t>https://www.starz.com/privacy</t>
  </si>
  <si>
    <t>com.filterchallenge.choicegames.quizfilter</t>
  </si>
  <si>
    <t>https://play.google.com/store/apps/details?id=com.filterchallenge.choicegames.quizfilter&amp;hl=en&amp;gl=us</t>
  </si>
  <si>
    <t>Quiz Reels: Filter Challenge</t>
  </si>
  <si>
    <t>Looking for a quiz filter to film a reel video of your own? Look no further than Quiz Reels: Filter Challenge! This app helps you find the perfect filter challenge with two-option quizzes, turning your fun experience into reel video recordings, and sharing it to the internet.\nWhat makes Quiz Reels: Filter Challenge the ultimate companion for your next quiz reel video?\n👉 Huge collection of trending quiz filters\n👉 Two-option, interactive choice game format\n👉 Track your score, know your achievements\n👉 Share your awesome reel video on social media\n👉 Discover trending short reels\n⚡ Interactive choice game challenges\nQuiz Reels: Filter Challenge takes the process of recording short clips to the next level of fun! Each quiz presents the quizzer with two choices on a specific topic. You can answer questions by simply leaning your head to left or right.\nFilm your colorful reactions, add unique commentary as you go along.\n⚡ Endless fun with quiz filters\nExplore latest trending filter challenges - we have tons of topics to select from. Belt out a tune to answer song quiz questions about trending music. Tackle math questions by showing off your calculation skills.\nFind the perfect quiz filter with funny questions - test your knowledge, reveal your preferences - and keep your viewers guessing.\n⚡ Go viral with your quiz game skills\nRecord your most epic quiz challenge, showcase your general knowledge (or lack thereof), and share your achievements with the world. Put your awesome videos on social media, and watch the likes and comments roll in.\n⚡ Display Your Score\nSee how well you did at the end of each choices game challenge. Was it a perfect score, or a hilarious fail? Share your results with your friends and followers, and see how you stack up!\n⚡ Discover trending short reels\nStay ahead of the curve! Explore our dedicated trending tab to see what quiz filter challenges are taking the internet by storm. Find inspiration for your next video and join the fun.\nWho is Quiz Reels: Filter Challenge for?\n👤 Quiz game fanatics: Love making quick decisions, or testing your knowledge in a fun, interactive way? Quiz Reels: Filter Challenge is the ultimate playground for choice games!\n👤 Trivia buffs: Sharpen your skills and learn new things. Our variety of filter challenges will test your trivia across different categories, all presented in a fun two-option choice game format.\n👤 Content creators: Craving unique and interactive short reels that will stand out from the crowd? This app offers a variety of choice games that will keep your audience engaged and entertained.\n👤 And most importantly, you! Quiz Reels: Filter Challenge always has something to offer for everyone.\nReady to transform your short videos into epic choice games, dominate the world of short reels, and become a viral sensation? Download Quiz Reels: Filter Challenge today, start recording, playing, and sharing!</t>
  </si>
  <si>
    <t>[
  {
    "permission": "access USB storage filesystem",
    "type": "Photos/Media/Files"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"connect and disconnect from Wi-Fi",
    "type": "Other"
  },
  {
    "permission": "full network access",
    "type": "Other"
  },
  {
    "permission": "control vibration",
    "type": "Other"
  },
  {
    "permission": "prevent device from sleeping",
    "type": "Other"
  },
  {
    "permission": "modify system settings",
    "type": "Other"
  }
]</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</si>
  <si>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"https://sites.google.com/view/nowtech/privacy-policy"
}</t>
  </si>
  <si>
    <t>https://sites.google.com/view/nowtech/privacy-policy</t>
  </si>
  <si>
    <t>com.codewaystudios.facedance</t>
  </si>
  <si>
    <t>https://play.google.com/store/apps/details?id=com.codewaystudios.facedance&amp;hl=en&amp;gl=us</t>
  </si>
  <si>
    <t>Face Dance: AI Photo Animator</t>
  </si>
  <si>
    <t>Take a selfie, lip sync, and make it dance with the AI Photo Animator. Animate photos with hundreds of face animations to choose from. Try FaceDance today for free!\nDon't limit yourself with selfies! Here's how to level up the fun with FaceDance:\n- Say your baby's first words\n- Make your boss dance to a hilarious song\n- Let your pet speak up\n- Make your boyfriend sing a love song\n&lt;h2&gt;【 MAKE YOUR PHOTOS SING 】&lt;/h2&gt;Just upload a photo, pick your favorite song, and make your photo sing to it!\n&lt;h2&gt;【 ANIMATE OLD PHOTOS 】&lt;/h2&gt;Animate old photos with the Nostalgia mode. Bring black &amp; white photos back to life.\n&lt;h2&gt;【 CREATE A FACE DANCE OF YOUR OWN 】&lt;/h2&gt;Show off your Face Dance skills! Record yourself while lip-syncing to your favorite sound, and let other users perform your moves with their own selfies!\n&lt;h2&gt;【 TURN FRIENDS INTO MEMES 】&lt;/h2&gt;Upload a picture of a friend and make it...\n—&gt; SING your favorite song\n—&gt; DANCE to trending beats (and yes, TikTok challenges too!)\n—&gt; ACT as your favorite movie character\n&lt;h2&gt;【 SHARE VIDEOS WITH ONE TAP 】&lt;/h2&gt;FaceDance gives you a perfectly optimized video that's ready to share &amp; go viral on TikTok, Instagram, or your favorite chat group!\n&lt;h2&gt;【 KEEP UP WITH TRENDS &amp; GO VIRAL! 】&lt;/h2&gt;We release new dances every day; check in once a day to try new animations on your favorite selfies!\n***Copyright***\nCodeway attaches great importance to confidentiality, intellectual property rights including copyrights and personal data; takes care to be transparent about them.\nIf you believe in good faith that materials transmitted or created through Facedance App infringe your copyright, your personal right or privacy; you may send us a notice requesting that we remove the Material or block access to it by filling out the Rights Policy Form. For more information, please kindly refer to the Rights Policy Form within the app.\n**Privacy**\nYour privacy is our concern. We won't save any of your pictures or animated videos. Check out our privacy policy here: codeway.co/facedance-privacy\n**Terms of Use**\nPlease check our terms of use here: codeway.co/facedance-terms\n**Contact**\nIf you have any questions, or if you'd like to recommend a new song, email us at facedance@codeway.co\nPayment &amp; Subscription Terms:\nChoose between the following subscription options for unlimited access to all features:\n1. Weekly Subscription\n2. Annual Subscription\nFREE TRIAL FOR 3 DAYS - OFFERING UNLIMITED AD-FREE PHOTO ANIMATION FOR A LIMITED TIME\n**You may cancel your subscription at any time**\nFaceDance's free trial allows you unlimited ad-free access to all features for three days. Your account will be automatically charged for renewal, based on the annual subscription plan, within 24 hours before the end of the three-day free trial period.\nYou can cancel auto-renewal at any time, given that the cancellation is at least 24 hours before the end of the current period. Any unused portion of a free trial period will be forfeited when purchasing an auto-renewing subscription.\n**Manage your subscription directly from your iPhone**\nYou can cancel the auto-renewal from the Account Settings:\n- Open the Settings app\n- Tap your name\n- Tap Subscriptions\n- Tap the subscription that you want to manage\nTerms &amp; Conditions: codeway.co/facedance-terms\nPrivacy Policy &amp; EULA: codeway.co/facedance-privacy</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</si>
  <si>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"run at startup",
    "type": "Other"
  },
  {
    "permission": "control vibration",
    "type": "Other"
  },
  {
    "permission": "prevent device from sleeping",
    "type": "Other"
  },
  {
    "permission": "read Google service configuration",
    "type": "Other"
  }
]</t>
  </si>
  <si>
    <t>{
  "sharedData": [],
  "collectedData": [
    {
      "data": "App interactions",
      "optional": false,
      "purpose": "App functionality, Analytics",
      "type": "App activity"
    },
    {
      "data": "In-app search history",
      "optional": false,
      "purpose": "App functionality, Analytics",
      "type": "App activity"
    },
    {
      "data": "Device or other IDs",
      "optional": false,
      "purpose": "App functionality, Analytics",
      "type": "Device or other IDs"
    },
    {
      "data": "Crash logs",
      "optional": false,
      "purpose": "App functionality, Analytics",
      "type": "App info and performance"
    },
    {
      "data": "Voice or sound recordings",
      "optional": false,
      "purpose": "App functionality",
      "type": "Audio"
    },
    {
      "data": "Music files",
      "optional": false,
      "purpose": "App functionality",
      "type": "Audio"
    },
    {
      "data": "Photos",
      "optional": false,
      "purpose": "App functionality",
      "type": "Photos and videos"
    }
  ],
  "securityPractices": [
    {
      "practice": "Data isn’t encrypted",
      "description": "Your data isn’t transferred over a secure connection"
    },
    {
      "practice": "You can request that data be deleted",
      "description": "The developer provides a way for you to request that your data be deleted"
    }
  ],
  "privacyPolicyUrl": "https://storage.googleapis.com/static-assets.facedance.app/legal/facedance-privacy.html"
}</t>
  </si>
  <si>
    <t>https://storage.googleapis.com/static-assets.facedance.app/legal/facedance-privacy.html</t>
  </si>
  <si>
    <t>com.zulutionai.museland</t>
  </si>
  <si>
    <t>https://play.google.com/store/apps/details?id=com.zulutionai.museland&amp;hl=en&amp;gl=us</t>
  </si>
  <si>
    <t>Museland - Fun AI Roleplay</t>
  </si>
  <si>
    <t>Get started on the Museland app, chat with soulful AI characters, create your own soulmate! \nLively chat with our AI - powered characters! Museland is designed to inspire you through the AI captivating roleplay journey. It delivers a variety of unique, real-time, highly relatable characters, always ensuring there's something exciting and interesting for everyone. \n【 Diverse characters 】\nMuseland offers a wide range of diverse characters and soulmate, from warriors to wizards, catering to various preferences. Whether you prefer adventurous explorers or mystical elves, you can find a character and roleplay with them.\n【 Unlimited messages for free 】\nYou can send unlimited messages for free at any time, engaging in interactions with AI. Chat with your AI soulmate for free, get exciting crush on them!\n【 Immersive AI roleplay 】\nMuseland provides an immersive AI roleplay experience, immersing you in a fantasy world full of magic and adventure. Interact with soulful AI characters and explore endless possibilitie, don't miss your soulmate.\n【 Create your own characters 】\nCreate and customize your own characters, including personality, speaking style and background stories. Make your characters unique.\n【 Real-time dialogue 24/7 】\nAI characters are available in 24/7, always ready to serve - hear, understand, and remember you.\nJoin our community on socials, connect with explorers:\nDiscord: https://discord.gg/museland\nPlease feel free to contact us:\nfeedback@museland.ai</t>
  </si>
  <si>
    <t>{
  "sharedData": [],
  "collectedData": [
    {
      "data": "Email address",
      "optional": false,
      "purpose": "Account management",
      "type": "Personal info"
    },
    {
      "data": "User IDs",
      "optional": false,
      "purpose": "App functionality, Analytics, Personalization, Account management",
      "type": "Personal info"
    },
    {
      "data": "Phone number",
      "optional": true,
      "purpose": "Account management",
      "type": "Personal info"
    },
    {
      "data": "Device or other IDs",
      "optional": false,
      "purpose": "Analytics, Fraud prevention, security, and compliance, Personalization",
      "type": "Device or other IDs"
    },
    {
      "data": "Photos",
      "optional": true,
      "purpose": "App functionality",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"https://restapi.museland.ai/terms/PrivacyPolicy.html"
}</t>
  </si>
  <si>
    <t>https://restapi.museland.ai/terms/PrivacyPolicy.html</t>
  </si>
  <si>
    <t>com.burakgon.gamebooster3</t>
  </si>
  <si>
    <t>https://play.google.com/store/apps/details?id=com.burakgon.gamebooster3&amp;hl=en&amp;gl=us</t>
  </si>
  <si>
    <t>Richie Games - Play &amp; Earn</t>
  </si>
  <si>
    <t>🎮 Play, earn, and win with Richie Rewards! Dive into top games and cash out real rewards. Over 10M users and counting! 💰💎 \nWith Richie Rewards, gaming isn't just about fun—it's where fun meets real cash rewards! Turn those gaming hours into dazzling payouts and join the community that's earning while playing. \nWhy Richie Game Booster &amp; Rewards is a Game Changer: \nCha-Ching while Playing! 💸 Dive into our vast game collection and watch as the real cash piles up. Every game, every level, every achievement brings you closer to that payout. \nDaily Surprises Await! 🎁 Feeling lucky? Spin our daily wheel and bag surprise rewards. Who knew gaming could be this rewarding? \nNo More Lags, Just Smooth Gaming! 📈 Our Game Booster ensures each game runs without a hiccup. Say goodbye to freezes and hello to non-stop fun. \nPick, Play, and Profit! 🎮 Choose from a plethora of games that entertain, engage, and fill your pockets. From puzzles to adventures, we've got it all. \nBoost, Play, and Earn with Richie! 🚀 \nWe know the struggle of laggy games. That’s why our Game Booster is here to make every game silky smooth. And with automatic game detection, you just launch and dive straight in. No fuss, no manual additions! \nA Few Key Points About Richie Rewards! 📌🌟 \nWhat We Do Best: 🚀 \nRichie Rewards is your go-to hub for launching and keeping an eye on your games. We're all about giving you the 411 on your device's stats and performance. While we're super at giving insights and analysis, we're not here to boost your game's performance directly. Think of us as your gaming assistant, always ready to help you spot and tackle any issues, like if your FPS feels a bit off. 🕹📊 \nA Little Bit on Permissions &amp; Privacy: 🔒🛡 \nUsage Stats Permission: To know which game you're rocking, we peek at the last running app. That's why we'll ask for your "Usage Stats" permission. \nOverlay Permission: To pop up timely alerts on performance and your earnings, we need the "Display Over Other Apps" permission. It's all about keeping you in the loop! \nYour App List: We respect your privacy! 🤐 We send your installed packages to detect your installed games automatically. When checking out your installed packages, it's all anonymous. It's just our way to spot your installed games and make things smoother for you.\nIf you ever need a helping hand or just want to chat about your gaming journey, drop us a line at help@richie.games. Our friendly team is always here to assist and hear your awesome stories! 💌🤝\nHop into Richie Rewards and experience the ultimate blend of fun and earnings! 🎉</t>
  </si>
  <si>
    <t>[
  {
    "permission": "retrieve running apps",
    "type": "Device &amp; app history"
  },
  {
    "permission": "approximate location (network-based)",
    "type": "Location"
  },
  {
    "permission": "take pictures and videos",
    "type": "Camera"
  },
  {
    "permission": "view Wi-Fi connections",
    "type": "Wi-Fi connection information"
  },
  {
    "permission": "view network connections",
    "type": "Other"
  },
  {
    "permission": "full network access",
    "type": "Other"
  },
  {
    "permission": "run at startup",
    "type": "Other"
  },
  {
    "permission": "draw over other apps",
    "type": "Other"
  },
  {
    "permission": "control vibration",
    "type": "Other"
  },
  {
    "permission": "prevent device from sleeping",
    "type": "Other"
  },
  {
    "permission": "Google Play license check",
    "type": "Other"
  }
]</t>
  </si>
  <si>
    <t>{
  "sharedData": [
    {
      "data": "Device or other IDs",
      "optional": false,
      "purpose": "Analytics, Advertising or marketing, Fraud prevention, security, and compliance",
      "type": "Device or other IDs"
    },
    {
      "data": "User IDs",
      "optional": false,
      "purpose": "App functionality, Analytics, Advertising or marketing, Fraud prevention, security, and compliance, Personalization",
      "type": "Personal info"
    },
    {
      "data": "Other info",
      "optional": false,
      "purpose": "Analytics, Advertising or marketing, Personalization",
      "type": "Personal info"
    },
    {
      "data": "Approximate location",
      "optional": false,
      "purpose": "App functionality, Analytics, Developer communications, Advertising or marketing, Fraud prevention, security, and compliance, Personalization",
      "type": "Location"
    },
    {
      "data": "Crash logs",
      "optional": false,
      "purpose": "Analytics",
      "type": "App info and performance"
    },
    {
      "data": "Diagnostics",
      "optional": false,
      "purpose": "Analytics",
      "type": "App info and performance"
    },
    {
      "data": "App interactions",
      "optional": false,
      "purpose": "Analytics, Fraud prevention, security, and compliance",
      "type": "App activity"
    },
    {
      "data": "Installed apps",
      "optional": false,
      "purpose": "App functionality, Analytics, Fraud prevention, security, and compliance, Personalization",
      "type": "App activity"
    }
  ],
  "collectedData": [
    {
      "data": "Device or other IDs",
      "optional": false,
      "purpose": "App functionality, Analytics, Advertising or marketing, Fraud prevention, security, and compliance, Personalization",
      "type": "Device or other IDs"
    },
    {
      "data": "Name",
      "optional": false,
      "purpose": "App functionality, Fraud prevention, security, and compliance, Account management",
      "type": "Personal info"
    },
    {
      "data": "Email address",
      "optional": false,
      "purpose": "App functionality, Developer communications, Advertising or marketing, Account management",
      "type": "Personal info"
    },
    {
      "data": "User IDs",
      "optional": false,
      "purpose": "App functionality, Analytics, Advertising or marketing, Fraud prevention, security, and compliance, Personalization, Account management",
      "type": "Personal info"
    },
    {
      "data": "Phone number",
      "optional": true,
      "purpose": "Fraud prevention, security, and compliance, Account management",
      "type": "Personal info"
    },
    {
      "data": "Other info",
      "optional": false,
      "purpose": "Analytics, Advertising or marketing, Fraud prevention, security, and compliance, Personalization, Account management",
      "type": "Personal info"
    },
    {
      "data": "Approximate location",
      "optional": false,
      "purpose": "App functionality, Analytics, Developer communications, Advertising or marketing, Fraud prevention, security, and compliance, Personalization",
      "type": "Location"
    },
    {
      "data": "Purchase history",
      "optional": false,
      "purpose": "App functionality, Personalization",
      "type": "Financial info"
    },
    {
      "data": "Crash logs",
      "optional": false,
      "purpose": "Analytics",
      "type": "App info and performance"
    },
    {
      "data": "Diagnostics",
      "optional": false,
      "purpose": "Analytics, Fraud prevention, security, and compliance",
      "type": "App info and performance"
    },
    {
      "data": "App interactions",
      "optional": false,
      "purpose": "App functionality, Analytics, Advertising or marketing, Fraud prevention, security, and compliance, Personalization, Account management",
      "type": "App activity"
    },
    {
      "data": "In-app search history",
      "optional": false,
      "purpose": "App functionality, Analytics, Advertising or marketing, Personalization",
      "type": "App activity"
    },
    {
      "data": "Installed apps",
      "optional": false,
      "purpose": "App functionality, Analytics, Fraud prevention, security, and compliance, Personalization",
      "type": "App activity"
    },
    {
      "data": "Other user-generated content",
      "optional": true,
      "purpose": "Account management",
      "type": "App activity"
    },
    {
      "data": "Other actions",
      "optional": false,
      "purpose": "App functionality, Analytics, Advertising or marketing, Fraud prevention, security, and compliance, Personalization",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"https://megafortuna.co/privacy-policy/"
}</t>
  </si>
  <si>
    <t>https://megafortuna.co/privacy-policy/</t>
  </si>
  <si>
    <t>com.hulu.livingroomplus</t>
  </si>
  <si>
    <t>https://play.google.com/store/apps/details?id=com.hulu.livingroomplus&amp;hl=en&amp;gl=us</t>
  </si>
  <si>
    <t>Hulu for Android TV</t>
  </si>
  <si>
    <t>Watch movies, new TV shows, Hulu Originals, and more with Hulu.\nWhether you’re looking to watch new TV series, browse episodes of your favorite series or want to discover and browse the latest movies you’ll have everything you need.\nExplore and watch movies or stream TV shows your way. Get news, sports (with Hulu + Live TV plan*)  and much more on all of your favorite devices. Browse episodes and watch shows with a plan that works for you—Hulu, Hulu (No Ads), or Hulu + Live TV*. Enjoy your own personalized streaming library.\nOn top of Hulu Originals, you can also keep up with your favorite sports games this football season**  - with NFL, CFB, and more. \n*Regional restrictions, blackouts, and additional terms apply.\n**Live TV Plan required. Regional restrictions, blackouts, and additional terms apply.\nPlus, Hulu is now the home of FX Networks, with 40+ acclaimed series as well as new FX originals. \nHere’s what you have access to on all Hulu plans:\n• Discover and explore a personalized TV experience and streaming library and get recommendation of series and movies just for you\n• Your own unique profiles—create up to 6 profiles so everyone can keep track when they watch\n• My Stuff—add shows and movies for quick access to your favorites\n• Watch movies or shows at home or on the go\n• Premium networks— watch TV series from HBO®, SHOWTIME®, CINEMAX®, and STARZ® for an additional monthly fee\nHulu\nOur ad-supported plan lets you explore and browse episodes, watch movies and more in our huge streaming TV library. Stream thousands of episodes of the shows you love, from award-winning Hulu Originals like The Handmaid’s Tale to other popular shows like This is Us and The Good Doctor. \nHulu (No Ads)\nDiscover the plan that gives you everything you get with the Hulu plan in an ad-free* experience. Plus, you can download from thousands of titles to watch offline.**\n*There are a few shows in our streaming library that are not included in Hulu (No Ads) due to streaming rights. Episodes of those shows will stream uninterrupted — there will just be a quick ad before and after each video. \n**Select content available for download.\nHulu + Live TV*\nWatch on-demand and live TV from 75+ channels, including live news, sports, and more. Plus, get unlimited access to the entire Hulu streaming library through our ad-supported plan. No cable required. No hidden fees when you want to watch shows—There are no equipment rentals fees, or installation appointments.\nWhether you want to watch live news, or binge-watch your favorite anime show, with Hulu you choose the plan that works for you.\n*Regional restrictions, blackouts, and additional terms apply.\nDownload the Hulu app now to watch shows, stream movies, sports, and explore much more!\nTerms of Use: http://www.hulu.com/terms\nPrivacy Policy: http://www.hulu.com/privacy\nYour California Privacy Rights: https://www.hulu.com/ca-privacy-rights\nDo Not Sell My Personal Information: https://www.hulu.com/do-not-sell-my-info\nThis app features third party software, enabling third parties to calculate measurement statistics (e.g., Nielsen’s TV Ratings).\nWe may work with mobile advertising companies to help deliver online and in-app advertisements tailored to your interests based on your activities on our website and apps and on other, unaffiliated websites and apps. To learn more, visit www.aboutads.info. To opt-out of online interest-based advertising, visit www.aboutads.info/choices. To opt-out of cross-app advertising, download the App Choices app at www.aboutads.info/appchoices. Hulu is committed to complying with the DAA’s Self-Regulatory Principles for Online Behavioral Advertising and the DAA’s Application of Self-Regulatory Principles for the Mobile Environment.\nPlease note: This app features Nielsen’s proprietary measurement software which contributes to market research, like Nielsen’s TV Ratings. Please see http://priv-policy.imrworldwide.com/priv/mobile/us/en/optout.html for more information</t>
  </si>
  <si>
    <t>{
  "sharedData": [],
  "collectedData": [
    {
      "data": "Crash logs",
      "optional": false,
      "purpose": "App functionality",
      "type": "App info and performance"
    },
    {
      "data": "Diagnostics",
      "optional": false,
      "purpose": "App functionality",
      "type": "App info and performance"
    },
    {
      "data": "Other app performance data",
      "optional": false,
      "purpose": "App functionality, Analytics",
      "type": "App info and performance"
    },
    {
      "data": "Device or other IDs",
      "optional": false,
      "purpose": "App functionality, Analytics, Developer communications, Advertising or marketing, Personalization",
      "type": "Device or other IDs"
    },
    {
      "data": "App interactions",
      "optional": false,
      "purpose": "App functionality, Analytics, Developer communications, Advertising or marketing, Personalization",
      "type": "App activity"
    },
    {
      "data": "In-app search history",
      "optional": false,
      "purpose": "App functionality, Analytics",
      "type": "App activity"
    },
    {
      "data": "Name",
      "optional": false,
      "purpose": "App functionality, Analytics, Developer communications, Advertising or marketing, Personalization, Account management",
      "type": "Personal info"
    },
    {
      "data": "Email address",
      "optional": false,
      "purpose": "App functionality, Analytics, Developer communications, Advertising or marketing, Personalization, Account management",
      "type": "Personal info"
    },
    {
      "data": "User IDs",
      "optional": false,
      "purpose": "App functionality, Analytics, Developer communications, Advertising or marketing, Personalization, Account management",
      "type": "Personal info"
    },
    {
      "data": "Other info",
      "optional": false,
      "purpose": "App functionality, Analytics, Developer communications, Advertising or marketing, Personalization, Account management",
      "type": "Personal info"
    },
    {
      "data": "Approximate location",
      "optional": false,
      "purpose": "App functionality, Analytics, Developer communications, Advertising or marketing, Personalization",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"https://www.hulu.com/privacy"
}</t>
  </si>
  <si>
    <t>https://www.hulu.com/privacy</t>
  </si>
  <si>
    <t>com.bitstrips.imoji</t>
  </si>
  <si>
    <t>https://play.google.com/store/apps/details?id=com.bitstrips.imoji&amp;hl=en&amp;gl=us</t>
  </si>
  <si>
    <t>Bitmoji</t>
  </si>
  <si>
    <t>Bitmoji is your own personal emoji. \n• Create an expressive cartoon avatar \n• Choose from a huge library of stickers – all featuring YOU \n• Use Bitmoji in Snapchat and wherever else you chat \nUsing Bitmoji in Snapchat unlocks Friendmoji – 2-person Bitmojis featuring you and your friends!</t>
  </si>
  <si>
    <t>[
  {
    "permission": "retrieve running apps",
    "type": "Device &amp; app history"
  },
  {
    "permission": "find accounts on the device",
    "type": "Identity"
  },
  {
    "permission": "read your own contact card",
    "type": "Identity"
  },
  {
    "permission": "find accounts on the device",
    "type": "Contacts"
  },
  {
    "permission": "read your contacts",
    "type": "Contacts"
  },
  {
    "permission": "modify your contacts",
    "type": "Contacts"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"run at startup",
    "type": "Other"
  },
  {
    "permission": "draw over other apps",
    "type": "Other"
  },
  {
    "permission": "control vibration",
    "type": "Other"
  },
  {
    "permission": "prevent device from sleeping",
    "type": "Other"
  }
]</t>
  </si>
  <si>
    <t>{
  "sharedData": [],
  "collectedData": [
    {
      "data": "App interactions",
      "optional": false,
      "purpose": "Analytics",
      "type": "App activity"
    },
    {
      "data": "In-app search history",
      "optional": false,
      "purpose": "Analytics",
      "type": "App activity"
    },
    {
      "data": "Installed apps",
      "optional": false,
      "purpose": "App functionality, Analytics",
      "type": "App activity"
    },
    {
      "data": "Email address",
      "optional": false,
      "purpose": "App functionality, Fraud prevention, security, and compliance, Personalization",
      "type": "Personal info"
    },
    {
      "data": "User IDs",
      "optional": false,
      "purpose": "App functionality, Account management",
      "type": "Personal info"
    },
    {
      "data": "Phone number",
      "optional": false,
      "purpose": "Personalization, Account management",
      "type": "Personal info"
    },
    {
      "data": "Other info",
      "optional": false,
      "purpose": "App functionality, Account management",
      "type": "Personal info"
    },
    {
      "data": "Contacts",
      "optional": true,
      "purpose": "Personalization",
      "type": "Contacts"
    },
    {
      "data": "Device or other IDs",
      "optional": false,
      "purpose": "Analytics",
      "type": "Device or other IDs"
    },
    {
      "data": "Crash logs",
      "optional": false,
      "purpose": "Analytics",
      "type": "App info and performance"
    },
    {
      "data": "Diagnostics",
      "optional": false,
      "purpose": "Analytics",
      "type": "App info and performance"
    },
    {
      "data": "Other app performance data",
      "optional": false,
      "purpose": "App functionality, Analytics",
      "type": "App info and performance"
    }
  ],
  "securityPractices": [
    {
      "practice": "Data is encrypted in transit",
      "description": "Your data is transferred over a secure connection"
    }
  ],
  "privacyPolicyUrl": "https://www.snap.com/privacy/privacy-policy/"
}</t>
  </si>
  <si>
    <t>https://www.snap.com/privacy/privacy-policy/</t>
  </si>
  <si>
    <t>com.vidgetet.browser</t>
  </si>
  <si>
    <t>https://play.google.com/store/apps/details?id=com.vidgetet.browser&amp;hl=en&amp;gl=us</t>
  </si>
  <si>
    <t>Incognito Browser-faster&amp;Safe</t>
  </si>
  <si>
    <t>Incognito Browser offers users a secure and anonymous web browsing experience, allowing you to surf the internet without leaving any traces in their browsing history.\nPlus, it allows you to conveniently discover video resources and save these videos directly to your local storage, enabling you to enjoy them at your convenience.\nKey features of our Incognito Browser include:\n✔ Private Browsing\n︎\nPrivate Browser offers a default setting for private and anonymous browsing. Unlike other browsers where you need to manually switch on an incognito tab, Private Browser automatically opens an incognito window from the very beginning. This means that your browsing history, search history, and cookies will not be saved while using the Private Browser’s incognito mode.\n✔Powerful Video Player\nEnjoy a superior viewing experience with our built-in video player. It supports a wide range of video formats and offers advanced playback features, including playback controls, video quality settings, and subtitle support, ensuring you have an immersive and enjoyable video-watching experience.\n✔ Junk Cleaning\nIndulge in the advantages of efficient junk cleaning as a member of our app. Our cutting-edge cleaning technology enables you to effortlessly eliminate unnecessary files, liberating storage space on your device.\n✔ Process Management\nLeverage streamlined process management. Effortlessly oversee and regulate all active applications, and halt any redundant processes.\n✔ Battery Check\nUse our battery check feature to get a complete picture of your device's battery. It is convenient to check the battery status and understand the battery parameters more comprehensively. We also provide suggestions to help you save power and protect your battery.\n✔ Safe &amp; Secure Browsin\nProtected browsing at its finest. Incognito Browser obstructs tracking to guarantee that no websites or advertisers monitor your online activities.</t>
  </si>
  <si>
    <t>[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"view network connections",
    "type": "Other"
  },
  {
    "permission": "full network access",
    "type": "Other"
  },
  {
    "permission": "close other apps",
    "type": "Other"
  },
  {
    "permission": "draw over other apps",
    "type": "Other"
  },
  {
    "permission": "control vibration",
    "type": "Other"
  },
  {
    "permission": "prevent device from sleeping",
    "type": "Other"
  },
  {
    "permission": "modify system settings",
    "type": "Other"
  },
  {
    "permission": "Google Play license check",
    "type": "Other"
  }
]</t>
  </si>
  <si>
    <t>{
  "sharedData": [],
  "collectedData": [],
  "securityPractices": [
    {
      "practice": "Data is encrypted in transit",
      "description": "Your data is transferred over a secure connection"
    }
  ],
  "privacyPolicyUrl": "https://sites.google.com/view/vidprivacystatement?usp=sharing"
}</t>
  </si>
  <si>
    <t>https://sites.google.com/view/vidprivacystatement?usp=sharing</t>
  </si>
  <si>
    <t>com.meetcleo.cleo</t>
  </si>
  <si>
    <t>https://play.google.com/store/apps/details?id=com.meetcleo.cleo&amp;hl=en&amp;gl=us</t>
  </si>
  <si>
    <t>Cleo: Budget &amp; Cash Advance</t>
  </si>
  <si>
    <t>AI money coach you can actually talk to. Cleo helps 5+ million users &lt;strong&gt;budget, save, build credit, or get a cash advance&lt;/strong&gt; in those low-balance moments.\n&lt;strong&gt;AI MEETS MONEY&lt;/strong&gt;\nCleo turns stressful money life into a simple chat, where you can ask questions and learn about your finances (without being bored to death).\nWant to know how much you spent on takeout last month? Just ask Cleo… maybe this will be what finally gets you to stop overspending.\n&lt;strong&gt;GET UP TO A $250 CASH ADVANCE (1)&lt;/strong&gt;\nDump your overpriced overdraft and get a spot from Cleo instead. Cleo’s up to $250 cash advance has:\n- No interest (APR)\n- No credit checks\n- No late fees\n- No direct deposit required\n&lt;strong&gt;SAVE WITH 4.11% APY&lt;strong&gt;\nGrow your wealth with high-yield savings almost nine times higher than the national average. Think of it as the good kind of interest that accumulates on your savings. \nChoose from four mindless Save Hacks: Set &amp; Forget, Roundups, Smart Save, or Swear Jar—where Cleo fines you for spending at your guilty pleasure stores and adds the cash to your savings.\n&lt;strong&gt;CHALLENGE YOUR SPENDING HABITS&lt;strong&gt;\nFix your spending relationship with a custom made challenge. Cleo won’t just tell you you need to cut back on eating out. She gets specific. She keeps your challenge on track by showing you money motivation… like you saved an extra $100 by not visiting Starbucks four times a week.\n&lt;strong&gt;BUDGET WITHOUT FEELING RESTRICTED&lt;strong&gt;\nBuild a personalized budget (with room for iced coffee). Cleo uses Plaid to read your transaction history in a read-only mode. She can then show you all your accounts in one place, serve you spending breakdown, and share monthly bill trackers and reminders.\n&lt;strong&gt;BUILD CREDIT (WITHOUT A CREDIT CARD) (3)&lt;/strong&gt;\nGlide your way to smoother approvals, lower interest rates, and higher credit limits with a credit score your parents can be proud of. Start building your credit with:\n- 0% APR\n- Cash advance\n- Credit score coaching\n- $1 minimum deposit\n&lt;strong&gt;ACCESS YOUR PAYCHECK UP TO 2 DAYS EARLY (4)&lt;strong&gt;\nDon’t wait until payday. Unlock your earnings early by setting up direct deposits.\nLEGAL STUFF\n(1) Subject to eligibility. Amounts range from $20-$250, and $20-$100 for first-time users. Amounts subject to change. Same day transfers subject to express fees.\n(2) 4.11% Annual Percentage Yield (APY) as of 12/01/2023. Rates are variable and subject to change. Account fees may affect earnings. Cleo is not a bank, banking services provided by Thread Bank, Member FDIC.\n(3) Credit Builder Card is issued by WebBank, Member FDIC pursuant to a license from Visa USA Inc. Access to the Card is subject to approval.\n(4) Early access to direct deposit funds not guaranteed, timing may vary.\nThe Cleo Grow subscription service offers users savings goals, hacks, challenges, and access to an annual percentage yield (APY) on savings. \nThe Cleo Plus subscription offers saving goals, hacks, challenges, APY on savings, credit score insights, and access to cash advances if eligible.\nThe Cleo Credit Builder subscription offers saving goals, hacks, challenges, APY on savings, credit score insights, cash advances if eligible, credit history, and priority support.\nCleo is not affiliated with Credit Karma, Kikoff Credit Builder Loan, Experian Credit Check, Credit One, Credit Strong, Intuit Credit Karma, Albert, Earnin, Dave Bank, Brigit, Chime, Klover, loan apps, Money Lion, FloatMe Cash Advances, Empower, money apps, Cash Advance, Vola, Grid Money, Venmo, Beem, Line Credit, Rocket Money, Possible Finance, CashNetUSA, Rain Cash Advance, Branch paycheck loans, or Gerald payday credit loans app\nLearn more about how we share and protect your data at meetcleo.com/page/privacy-policy&lt;/strong&gt;&lt;/strong&gt;&lt;/strong&gt;&lt;/strong&gt;&lt;/strong&gt;&lt;/strong&gt;&lt;/strong&gt;&lt;/strong&gt;</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</si>
  <si>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"change network connectivity",
    "type": "Other"
  },
  {
    "permission": "full network access",
    "type": "Other"
  },
  {
    "permission": "run at startup",
    "type": "Other"
  },
  {
    "permission": "draw over other apps",
    "type": "Other"
  },
  {
    "permission": "control vibration",
    "type": "Other"
  },
  {
    "permission": "prevent device from sleeping",
    "type": "Other"
  },
  {
    "permission": "Google Play license check",
    "type": "Other"
  }
]</t>
  </si>
  <si>
    <t>{
  "sharedData": [
    {
      "data": "Name",
      "optional": false,
      "purpose": "App functionality, Fraud prevention, security, and compliance",
      "type": "Personal info"
    },
    {
      "data": "Email address",
      "optional": false,
      "purpose": "App functionality, Fraud prevention, security, and compliance, Account management",
      "type": "Personal info"
    },
    {
      "data": "Address",
      "optional": false,
      "purpose": "App functionality, Fraud prevention, security, and compliance",
      "type": "Personal info"
    },
    {
      "data": "Phone number",
      "optional": false,
      "purpose": "App functionality, Fraud prevention, security, and compliance",
      "type": "Personal info"
    },
    {
      "data": "Other info",
      "optional": false,
      "purpose": "App functionality, Fraud prevention, security, and compliance",
      "type": "Personal info"
    }
  ],
  "collectedData": [
    {
      "data": "Device or other IDs",
      "optional": false,
      "purpose": "App functionality, Fraud prevention, security, and compliance",
      "type": "Device or other IDs"
    },
    {
      "data": "Other in-app messages",
      "optional": false,
      "purpose": "App functionality, Developer communications, Personalization",
      "type": "Messages"
    },
    {
      "data": "App interactions",
      "optional": false,
      "purpose": "Analytics",
      "type": "App activity"
    },
    {
      "data": "Crash logs",
      "optional": false,
      "purpose": "Analytics",
      "type": "App info and performance"
    },
    {
      "data": "Diagnostics",
      "optional": false,
      "purpose": "Analytics",
      "type": "App info and performance"
    },
    {
      "data": "User payment info",
      "optional": true,
      "purpose": "App functionality, Fraud prevention, security, and compliance",
      "type": "Financial info"
    },
    {
      "data": "Purchase history",
      "optional": false,
      "purpose": "App functionality, Personalization",
      "type": "Financial info"
    },
    {
      "data": "Credit score",
      "optional": true,
      "purpose": "App functionality, Personalization",
      "type": "Financial info"
    },
    {
      "data": "Other financial info",
      "optional": true,
      "purpose": "App functionality",
      "type": "Financial info"
    },
    {
      "data": "Name",
      "optional": false,
      "purpose": "App functionality, Fraud prevention, security, and compliance, Personalization, Account management",
      "type": "Personal info"
    },
    {
      "data": "Email address",
      "optional": false,
      "purpose": "App functionality, Developer communications, Fraud prevention, security, and compliance, Account management",
      "type": "Personal info"
    },
    {
      "data": "Address",
      "optional": true,
      "purpose": "App functionality, Fraud prevention, security, and compliance",
      "type": "Personal info"
    },
    {
      "data": "Phone number",
      "optional": false,
      "purpose": "App functionality, Fraud prevention, security, and compliance, Account management",
      "type": "Personal info"
    },
    {
      "data": "Other info",
      "optional": true,
      "purpose": "App functionality, Fraud prevention, security, and compliance",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"https://www.meetcleo.com/privacy"
}</t>
  </si>
  <si>
    <t>https://www.meetcleo.com/privacy</t>
  </si>
  <si>
    <t>com.coinbase.android</t>
  </si>
  <si>
    <t>https://play.google.com/store/apps/details?id=com.coinbase.android&amp;hl=en&amp;gl=us</t>
  </si>
  <si>
    <t>Coinbase: Buy Bitcoin &amp; Ether</t>
  </si>
  <si>
    <t>Coinbase is the world’s most trusted cryptocurrency exchange to securely buy, sell, trade, store, and stake crypto. We’re the only publicly traded crypto exchange in the U.S., with over 110 million users across 100+ countries.\nHere’s a taste of what Coinbase offers:\nPOWERFUL TOOLS FOR CRYPTO PROS\n- Buy and sell crypto using advanced trading tools and earn staking rewards¹\n- Access in-depth technical analysis, advanced real-time order books, and charting powered by TradingView.\n- Advanced tools to research and analyze crypto markets to inform trading decisions.\nEXPLORE WEB3\n- Start discovering what web3 has to offer with the Coinbase dapp browser and built-in MPC wallet.\n- Collect NFTs, earn yield with DeFi, join a DAO, and much more.\n- Connect your account to Coinbase Wallet to take control of your crypto, keys and data.\n- Learn about web3 and dapps with our user-friendly guides and tutorials.\nBUY, SELL &amp; MANAGE CRYPTO\n- Coinbase is the most trusted platform to build, manage, and track your crypto portfolio.\n- Securely and seamlessly send and receive crypto.\n- Stake crypto and earn yield on cryptocurrencies like Ethereum and Cardano¹\n- Easily set up automatic or recurring buys.\n- Start earning crypto just by learning about how specific cryptocurrencies work²\n- Follow the latest crypto news and track prices.\n- Seamlessly transfer crypto internationally.\nSECURE &amp; REGULATED EXCHANGE\n- Coinbase is the only publicly traded, US-headquartered crypto exchange (NASDAQ: COIN).\n- All customer assets are held 1:1, and we never trade against our customers or leverage their funds without consent.\n- Our financials are public and audited quarterly by a Big 4 accounting firm.\n- State-of-the-art encryption and security are at the core of our platform, and our security team is constantly working to make sure you and your assets are protected from emerging threats.\n- From auto-enrolled 2 factor-authentication (with security key support), password protection, to multi-approval withdrawals in Coinbase Vault, we provide powerful security features to all our users.\nSUPPORTED ASSETS\nBitcoin (BTC), Ethereum (ETH), USD Coin (USDC)¹, Litecoin (LTC), Cardano (ADA), Polygon (MATIC), Polkadot (DOT), Solana (SOL), Tether (USDT), Dai (DAI), Uniswap (UNI), and hundreds of other cryptocurrencies.\nCOINBASE WALLET\n- Coinbase Wallet is a secure crypto wallet compatible with the exchange that puts you in control of your crypto, keys and data.\n- Store crypto assets in your cryptocurrency wallet safely and securely.\nNEED MORE HELP?\nVisit help.coinbase.com for information and to contact Coinbase Support.\nPRIVACY\nView Coinbase’s legal privacy policy at https://www.coinbase.com/legal/privacy\n—\nCoinbase\n248 3rd St #434\nOakland, CA 94607\nUSA\n—\n¹ Available in select territories.\n² Limited while supplies last and amounts offered for each quiz may vary. Must verify ID to be eligible and complete quiz to earn. Users may only earn once per quiz. Coinbase reserves the right to cancel the learning rewards offer at any time.\nYou earn rewards from the protocol, not Coinbase. Coinbase acts only as a service provider connecting you, the validators, and the protocol. We pass along any rewards earned from staking, minus a transparent Coinbase fee.</t>
  </si>
  <si>
    <t>[
  {
    "permission": "read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"access Bluetooth settings",
    "type": "Other"
  },
  {
    "permission": "control flashlight",
    "type": "Other"
  },
  {
    "permission": "full network access",
    "type": "Other"
  },
  {
    "permission": "change your audio settings",
    "type": "Other"
  },
  {
    "permission": "control Near Field Communication",
    "type": "Other"
  },
  {
    "permission": "run at startup",
    "type": "Other"
  },
  {
    "permission": "control vibration",
    "type": "Other"
  },
  {
    "permission": "prevent device from sleeping",
    "type": "Other"
  },
  {
    "permission": "read Google service configuration",
    "type": "Other"
  }
]</t>
  </si>
  <si>
    <t>{
  "sharedData": [],
  "collectedData": [
    {
      "data": "Approximate location",
      "optional": false,
      "purpose": "App functionality, Advertising or marketing, Fraud prevention, security, and compliance, Personalization",
      "type": "Location"
    },
    {
      "data": "App interactions",
      "optional": false,
      "purpose": "Analytics, Advertising or marketing, Fraud prevention, security, and compliance, Personalization",
      "type": "App activity"
    },
    {
      "data": "In-app search history",
      "optional": false,
      "purpose": "Analytics, Personalization",
      "type": "App activity"
    },
    {
      "data": "Other user-generated content",
      "optional": true,
      "purpose": "App functionality, Personalization",
      "type": "App activity"
    },
    {
      "data": "User payment info",
      "optional": true,
      "purpose": "App functionality, Fraud prevention, security, and compliance",
      "type": "Financial info"
    },
    {
      "data": "Purchase history",
      "optional": false,
      "purpose": "App functionality, Advertising or marketing, Fraud prevention, security, and compliance, Personalization",
      "type": "Financial info"
    },
    {
      "data": "Name",
      "optional": false,
      "purpose": "App functionality, Advertising or marketing, Fraud prevention, security, and compliance",
      "type": "Personal info"
    },
    {
      "data": "Email address",
      "optional": false,
      "purpose": "App functionality, Advertising or marketing, Fraud prevention, security, and compliance, Account management",
      "type": "Personal info"
    },
    {
      "data": "User IDs",
      "optional": false,
      "purpose": "App functionality, Fraud prevention, security, and compliance, Personalization, Account management",
      "type": "Personal info"
    },
    {
      "data": "Address",
      "optional": false,
      "purpose": "Fraud prevention, security, and compliance",
      "type": "Personal info"
    },
    {
      "data": "Phone number",
      "optional": false,
      "purpose": "App functionality, Fraud prevention, security, and compliance, Account management",
      "type": "Personal info"
    },
    {
      "data": "Other info",
      "optional": false,
      "purpose": "Fraud prevention, security, and compliance",
      "type": "Personal info"
    },
    {
      "data": "Crash logs",
      "optional": false,
      "purpose": "Analytics, Developer communications",
      "type": "App info and performance"
    },
    {
      "data": "Diagnostics",
      "optional": false,
      "purpose": "Analytics, Developer communications",
      "type": "App info and performance"
    },
    {
      "data": "Other app performance data",
      "optional": false,
      "purpose": "Analytics",
      "type": "App info and performance"
    },
    {
      "data": "Device or other IDs",
      "optional": false,
      "purpose": "App functionality, Analytics, Fraud prevention, security, and compliance",
      "type": "Device or other IDs"
    },
    {
      "data": "Photos",
      "optional": true,
      "purpose": "Fraud prevention, security, and compliance",
      "type": "Photos and videos"
    },
    {
      "data": "Other in-app messages",
      "optional": true,
      "purpose": "App functionality, Account management",
      "type": "Messages"
    }
  ],
  "securityPractices": [
    {
      "practice": "Data is encrypted in transit",
      "description": "Your data is transferred over a secure connection"
    },
    {
      "practice": "You can request that data be deleted",
      "description": "The developer provides a way for you to request that your data be deleted"
    },
    {
      "practice": "Independent security review",
      "description": "This app has been independently validated against a global security standard. &lt;a href=\"https://appdefensealliance.dev/masa\" target=\"_blank\"&gt;See details&lt;/a&gt;"
    }
  ],
  "privacyPolicyUrl": "https://coinbase.com/legal/privacy"
}</t>
  </si>
  <si>
    <t>https://coinbase.com/legal/privacy</t>
  </si>
  <si>
    <t>com.patreon.android</t>
  </si>
  <si>
    <t>https://play.google.com/store/apps/details?id=com.patreon.android&amp;hl=en&amp;gl=us</t>
  </si>
  <si>
    <t>Patreon</t>
  </si>
  <si>
    <t>Exclusive access to your favorite creators and communities from anywhere.\n\nPatreon is where you can access exclusive podcasts, videos, art, writing, recipes, courses, music, and more from your favorite creators, and build community with both the creators you love and other fans.\n\nWhen you join a creator’s Patreon, you unlock access to a world of exclusive posts, a community group chat, and more. Here’s how you can use the Patreon app to make your experience even better:\n\nACCESS exclusive work from your favorite creators in seconds, from sneak peeks and bonus episodes to demo tracks and behind-the-scenes looks. \n\nJOIN the conversation in community group chats, where you can engage directly with creators and other fans in an intimate space outside of the comments section.\n\nDOWNLOAD podcasts, music, and other audio for easy offline listening.\n\nBE the first to experience the latest releases from creators you love.\n\nIMMERSE yourself in creators’ worlds, where their work is grouped and displayed in easy-to-navigate collections.\n\nGET to know other fans and let other fans get to know you through personalized fan profiles.</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</si>
  <si>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"read phone status and identity",
    "type": "Device ID &amp; call information"
  },
  {
    "permission": "view network connections",
    "type": "Other"
  },
  {
    "permission": "full network access",
    "type": "Other"
  },
  {
    "permission": "run at startup",
    "type": "Other"
  },
  {
    "permission": "control vibration",
    "type": "Other"
  },
  {
    "permission": "prevent device from sleeping",
    "type": "Other"
  },
  {
    "permission": "read Google service configuration",
    "type": "Other"
  }
]</t>
  </si>
  <si>
    <t>{
  "sharedData": [
    {
      "data": "Name",
      "optional": false,
      "purpose": "App functionality",
      "type": "Personal info"
    },
    {
      "data": "Email address",
      "optional": false,
      "purpose": "App functionality",
      "type": "Personal info"
    },
    {
      "data": "Address",
      "optional": false,
      "purpose": "App functionality",
      "type": "Personal info"
    },
    {
      "data": "Phone number",
      "optional": false,
      "purpose": "App functionality",
      "type": "Personal info"
    }
  ],
  "collectedData": [
    {
      "data": "Device or other IDs",
      "optional": false,
      "purpose": "Analytics, Fraud prevention, security, and compliance",
      "type": "Device or other IDs"
    },
    {
      "data": "Voice or sound recordings",
      "optional": true,
      "purpose": "App functionality, Fraud prevention, security, and compliance",
      "type": "Audio"
    },
    {
      "data": "Crash logs",
      "optional": false,
      "purpose": "Analytics",
      "type": "App info and performance"
    },
    {
      "data": "Diagnostics",
      "optional": false,
      "purpose": "Analytics",
      "type": "App info and performance"
    },
    {
      "data": "Other app performance data",
      "optional": false,
      "purpose": "Analytics",
      "type": "App info and performance"
    },
    {
      "data": "User payment info",
      "optional": true,
      "purpose": "App functionality, Fraud prevention, security, and compliance, Account management",
      "type": "Financial info"
    },
    {
      "data": "Purchase history",
      "optional": true,
      "purpose": "App functionality, Analytics, Fraud prevention, security, and compliance, Account management",
      "type": "Financial info"
    },
    {
      "data": "Name",
      "optional": false,
      "purpose": "App functionality, Fraud prevention, security, and compliance,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Analytics, Fraud prevention, security, and compliance, Account management",
      "type": "Personal info"
    },
    {
      "data": "Address",
      "optional": true,
      "purpose": "App functionality, Fraud prevention, security, and compliance, Account management",
      "type": "Personal info"
    },
    {
      "data": "Phone number",
      "optional": true,
      "purpose": "App functionality, Fraud prevention, security, and compliance, Account management",
      "type": "Personal info"
    },
    {
      "data": "Other info",
      "optional": true,
      "purpose": "Fraud prevention, security, and compliance",
      "type": "Personal info"
    },
    {
      "data": "App interactions",
      "optional": false,
      "purpose": "Analytics, Fraud prevention, security, and compliance",
      "type": "App activity"
    },
    {
      "data": "In-app search history",
      "optional": true,
      "purpose": "App functionality, Analytics",
      "type": "App activity"
    },
    {
      "data": "Other user-generated content",
      "optional": true,
      "purpose": "App functionality, Analytics, Fraud prevention, security, and compliance",
      "type": "App activity"
    },
    {
      "data": "Other actions",
      "optional": false,
      "purpose": "App functionality, Analytics, Fraud prevention, security, and compliance",
      "type": "App activity"
    },
    {
      "data": "Other in-app messages",
      "optional": true,
      "purpose": "App functionality, Analytics, Fraud prevention, security, and compliance",
      "type": "Messages"
    },
    {
      "data": "Approximate location",
      "optional": false,
      "purpose": "App functionality, Analytics, Advertising or marketing, Fraud prevention, security, and compliance",
      "type": "Location"
    },
    {
      "data": "Photos",
      "optional": true,
      "purpose": "App functionality, Fraud prevention, security, and compliance",
      "type": "Photos and videos"
    },
    {
      "data": "Videos",
      "optional": true,
      "purpose": "App functionality, Fraud prevention, security, and compliance",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"https://privacy.patreon.com/policies"
}</t>
  </si>
  <si>
    <t>https://privacy.patreon.com/policies</t>
  </si>
  <si>
    <t>com.harman.ble.jbllink</t>
  </si>
  <si>
    <t>https://play.google.com/store/apps/details?id=com.harman.ble.jbllink&amp;hl=en&amp;gl=us</t>
  </si>
  <si>
    <t>JBL Portable</t>
  </si>
  <si>
    <t>Download the JBL Portable app to get the most out of your JBL portable speakers and unlock more features. \nCompatible with the following speakers: \n- Clip 5\n- Go 4\n- Flip 6, Flip 5, Flip 4, Flip 3\n- Charge 5, Charge 4, Charge 3\n- Pulse 5, Pulse 4, Pulse 3, Pulse 2\n- Xtreme 4, Xtreme 3, Xtreme 2, Xtreme\n- Boombox 3, Boombox 2, Boombox\n\nApp features: \n- Connect to compatible JBL portable speakers for Stereo to amplify sound or Party mode for a bigger party\n- Personalize and control your speaker straight from the app \n- Get additional software updates and product support</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</si>
  <si>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"pair with Bluetooth devices",
    "type": "Other"
  },
  {
    "permission": "access Bluetooth settings",
    "type": "Other"
  },
  {
    "permission": "change network connectivity",
    "type": "Other"
  },
  {
    "permission": "expand/collapse status bar",
    "type": "Other"
  },
  {
    "permission": "full network access",
    "type": "Other"
  },
  {
    "permission": "change your audio settings",
    "type": "Other"
  },
  {
    "permission": "draw over other apps",
    "type": "Other"
  },
  {
    "permission": "control vibration",
    "type": "Other"
  },
  {
    "permission": "prevent device from sleeping",
    "type": "Other"
  }
]</t>
  </si>
  <si>
    <t>{
  "sharedData": [],
  "collectedData": [],
  "securityPractices": [
    {
      "practice": "Data is encrypted in transit",
      "description": "Your data is transferred over a secure connection"
    }
  ],
  "privacyPolicyUrl": "https://www.harman.com/privacy-policy-statement"
}</t>
  </si>
  <si>
    <t>https://www.harman.com/privacy-policy-statement</t>
  </si>
  <si>
    <t>com.emojimaker.stickermaker.funnyemoji</t>
  </si>
  <si>
    <t>https://play.google.com/store/apps/details?id=com.emojimaker.stickermaker.funnyemoji&amp;hl=en&amp;gl=us</t>
  </si>
  <si>
    <t>Funny Emoji - Emoji Maker</t>
  </si>
  <si>
    <t>Funny Emoji - Emoji Maker: Your Personal Touch in Every Message!\nWelcome to Funny Emoji Maker, the innovative app that revolutionizes the way you communicate in the digital world. Designed for creativity enthusiasts and anyone who loves adding a personal touch to their conversations, our emoji maker app offers a rich suite of features to make your digital expressions as unique as you are.\nKey Features of emoji maker:\n🌈 Emoji Recommendations: Embark on your creative journey with personalized suggestions from our emoji maker app. These recommendations, tailored to your unique style, provide a springboard for your imagination, inspiring you to craft something truly original.\n👁️ In-Depth Emoji Creator Experience: Unleash your creativity with our comprehensive emoji creation tools. Select from a diverse range of facial elements like eyes, mouths, and noses, and accessorize with hats, glasses, beards, and more. Customize emoji using a custom emoji maker to create an emoji that resonates with your current mood or message.\n📦 Custom Emoji Package Creation: Organize and curate your emojis into thematic packs. These packs allow you to categorize your creations by mood, occasion, or any theme you desire, making it easy to find and use them in your conversations.\n🔄 Flexible Sharing Options: Effortlessly share your custom emojis or entire packs. Our diy emoji app supports easy sharing, allowing you to enhance your conversations on various messaging platforms or save them directly to your device for future use.\nWith Emoji Creator and Make Emoji, every message becomes an opportunity to showcase your creativity. Dive into a world where your texts are not just words, but a canvas for your imagination. Unleash the power of emoji for text, transforming your digital communication into an art form. We're excited to see the personal touch you bring to every chat. If you love our Emoji apps, please support us with your ratings and reviews. Together, let's redefine the art of messaging! 🌈💌</t>
  </si>
  <si>
    <t>{
  "sharedData": [],
  "collectedData": [],
  "securityPractices": [
    {
      "practice": "Data is encrypted in transit",
      "description": "Your data is transferred over a secure connection"
    }
  ],
  "privacyPolicyUrl": "https://firebasestorage.googleapis.com/v0/b/assa102-emoji---sticker-maker.appspot.com/o/Privacy-Policy.html?alt=media&amp;token=3adde861-bf38-49c7-ad94-26c9a7f8eb61"
}</t>
  </si>
  <si>
    <t>https://firebasestorage.googleapis.com/v0/b/assa102-emoji---sticker-maker.appspot.com/o/Privacy-Policy.html?alt=media&amp;token=3adde861-bf38-49c7-ad94-26c9a7f8eb61</t>
  </si>
  <si>
    <t>com.tapchamps.tap</t>
  </si>
  <si>
    <t>https://play.google.com/store/apps/details?id=com.tapchamps.tap&amp;hl=en&amp;gl=us</t>
  </si>
  <si>
    <t>TC: Play Games &amp; Earn Rewards</t>
  </si>
  <si>
    <t>PLAY and WIN with TapChamps! Play the games you love and win prizes.\nWin gift cards and other prizes just by doing something you already do everyday! Rewards card of your choice? Check. Your favorite games? Check. TapChamps is the rewards app that has everything you need to take your gaming experience to the next level.\n💎TapChamps is playable by all mobile game enthusiasts alike! Go from just playing games to paying games with TapChamps – the rewards app that awards you to play the games you already love and introduces you to new ones – all in one app! So what are you waiting for? Find fun games to play and earn rewards from anywhere!\n🎮 Play and Win! With a growing list of some of the most amazing games around, you can play so many of your favorite casual games like Yahtzee, Wordscapes, Cooking Madness, Solitaire, Bingo, Word Connect and more. We make it easy for you to play your favorite games while you earn rewards!\n🎁 Rewards! Play games and redeem prizes like a VISA gift card, Amazon rewards and so much more. With TapChamps, the more you play the more game rewards you can collect! \n🏆 Rewards earning is more fun with a community! With the TapChamps rewards app, you invite your friends and the gaming community to play and earn rewards, too!\nThe TapChamps game rewards app is simple to use, so you can start playing the games you love and earn rewards anytime, anywhere:\n1. Download our rewards app and start playing games new or familiar\n2. Accumulate rewards points instantly when you start playing\n3. Redeem your points for VISA gift cards and other amazing rewards and prizes or get paid directly through PayPal.\n4. That’s it – No forms or additional tasks are required!\nTAPCHAMPS FEATURES\n🎮 GAMES &amp; TOURNAMENTS 🎮\n● Play and win rewards and tournaments with friends and the online gaming community\n● If you love casual games you’ll love our vast library of games from all types of genres\n● Play the games you’re playing like Solitaire, Yahtzee, Dice Dreams, Cooking Madness, Woodoku, Brain Test and so much more!\n🥇 REWARDS 🥇\n● Win  rewards right through the TapChamps rewards app\n● Earn gift cards from Paypal, Amazon, or VISA gift cards and more - there are so many prizes for you to choose from!\n● Play and win even bigger prizes in TapChamps Tournaments!\n💳 TapChamps EGIFT CARDS &amp; REWARDS 💳\n● Amazon Rewards\n● VISA Gift Card\n● PayPal Prepaid Gift Card\n● Play Store Gift Card\n● Visa Gift Card\n● PS Store Gift Card\n● Nintendo Gift Card\n● Xbox Gift Card\nPlay and win with the rewards app, TapChamps. Download today to start playing games with rewards!\nTapChamps rewarded play is not endorsed, licensed or sponsored by Amazon Visa, Play store, Nintendo or any other gift card providers.</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</si>
  <si>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"draw over other apps",
    "type": "Other"
  },
  {
    "permission": "control vibration",
    "type": "Other"
  },
  {
    "permission": "prevent device from sleeping",
    "type": "Other"
  }
]</t>
  </si>
  <si>
    <t>{
  "sharedData": [
    {
      "data": "Approximate location",
      "optional": false,
      "purpose": "Analytics, Fraud prevention, security, and compliance, Personalization",
      "type": "Location"
    },
    {
      "data": "App interactions",
      "optional": false,
      "purpose": "App functionality, Fraud prevention, security, and compliance",
      "type": "App activity"
    },
    {
      "data": "Device or other IDs",
      "optional": false,
      "purpose": "App functionality, Advertising or marketing, Fraud prevention, security, and compliance",
      "type": "Device or other IDs"
    },
    {
      "data": "User IDs",
      "optional": false,
      "purpose": "Analytics, Fraud prevention, security, and compliance",
      "type": "Personal info"
    },
    {
      "data": "Phone number",
      "optional": false,
      "purpose": "Fraud prevention, security, and compliance",
      "type": "Personal info"
    }
  ],
  "collectedData": [
    {
      "data": "Approximate location",
      "optional": false,
      "purpose": "App functionality, Analytics, Fraud prevention, security, and compliance",
      "type": "Location"
    },
    {
      "data": "Crash logs",
      "optional": false,
      "purpose": "Analytics",
      "type": "App info and performance"
    },
    {
      "data": "Diagnostics",
      "optional": false,
      "purpose": "Analytics, Fraud prevention, security, and compliance",
      "type": "App info and performance"
    },
    {
      "data": "App interactions",
      "optional": false,
      "purpose": "App functionality, Analytics, Developer communications, Advertising or marketing, Fraud prevention, security, and compliance, Personalization",
      "type": "App activity"
    },
    {
      "data": "In-app search history",
      "optional": false,
      "purpose": "App functionality",
      "type": "App activity"
    },
    {
      "data": "Installed apps",
      "optional": false,
      "purpose": "App functionality, Analytics, Advertising or marketing, Fraud prevention, security, and compliance, Personalization",
      "type": "App activity"
    },
    {
      "data": "Other user-generated content",
      "optional": true,
      "purpose": "App functionality, Account management",
      "type": "App activity"
    },
    {
      "data": "Other actions",
      "optional": false,
      "purpose": "App functionality, Analytics, Fraud prevention, security, and compliance, Personalization",
      "type": "App activity"
    },
    {
      "data": "Device or other IDs",
      "optional": false,
      "purpose": "App functionality, Analytics, Developer communications, Advertising or marketing, Fraud prevention, security, and compliance, Personalization, Account management",
      "type": "Device or other IDs"
    },
    {
      "data": "Other in-app messages",
      "optional": false,
      "purpose": "App functionality, Account management",
      "type": "Messages"
    },
    {
      "data": "Email address",
      "optional": false,
      "purpose": "App functionality, Developer communications, Advertising or marketing, Account management",
      "type": "Personal info"
    },
    {
      "data": "User IDs",
      "optional": false,
      "purpose": "App functionality, Analytics, Fraud prevention, security, and compliance",
      "type": "Personal info"
    },
    {
      "data": "Phone number",
      "optional": true,
      "purpose": "Fraud prevention, security, and compliance",
      "type": "Personal info"
    },
    {
      "data": "Other info",
      "optional": false,
      "purpose": "App functionality, Analytics, Fraud prevention, security, and compliance, Personalization",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"https://www.tapchamps.com/privacy/"
}</t>
  </si>
  <si>
    <t>https://www.tapchamps.com/privacy/</t>
  </si>
  <si>
    <t>com.liedetector.test.truth.lie.scanner.prank</t>
  </si>
  <si>
    <t>https://play.google.com/store/apps/details?id=com.liedetector.test.truth.lie.scanner.prank&amp;hl=en&amp;gl=us</t>
  </si>
  <si>
    <t>Lie Detector - Lie Test Prank</t>
  </si>
  <si>
    <t>❓ Too bored?\n❓ Looking for some fun entertainment on your phone?\nIt's time to prank your friends with lie detector app\n📠 Lie Detector Test is an entertaining simulation game designed to determine if you are telling the truth or lying.\n🔥 Lie detector\nLie Test Prank provides you 2 methods to test. You can use fingerprint or voice check. Our application will simulate the analysis process, then display a message indicating whether they are telling the truth or lying. Just imagine the reactions when people believe you are capable of detecting their honesty or deception!\n👍 Test Dual\nRefresh the way to play lie detector with 2 player simultaneous check feature. Ask a question, let them both answer and place their hands on the screen. Find out who is lying fast.\n🤣 Play with friends\nThis is the top prank app for prank lovers. You can spend hours laughing with your family and friends with this Lie Detector app\n📝 Tips for you\nDo you want to be the one in control of the game? Give you a little tip. Press + if you want the result to tell the truth, - for lie.\n⭐This truth quiz will give you hours of entertainment.⭐\nMain features of Lie Detector - Lie Test Prank:\n- Lie detector prank simulator\n- Fingerprint scanner\n- Voice detector\n- Test Dual\n🔴Disclaimer:\nThe Lie Detector Test app is for fun and entertainment purposes only with friends. Results are for entertainment purposes only and do not provide real truth detection functionality.\n✔️ If you have any questions regarding the Lie Detector - Lie Test Prank app, please contact us. We will respond to you as soon as possible. Thank you!</t>
  </si>
  <si>
    <t>[
  {
    "permission": "record audio",
    "type": "Microphone"
  },
  {
    "permission": "view Wi-Fi connections",
    "type": "Wi-Fi connection information"
  },
  {
    "permission": "view network connections",
    "type": "Other"
  },
  {
    "permission": "full network access",
    "type": "Other"
  },
  {
    "permission": "control vibration",
    "type": "Other"
  },
  {
    "permission": "prevent device from sleeping",
    "type": "Other"
  }
]</t>
  </si>
  <si>
    <t>{
  "sharedData": [
    {
      "data": "Device or other IDs",
      "optional": false,
      "purpose": "Analytics, Advertising or marketing",
      "type": "Device or other IDs"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"https://bazookastudio.wordpress.com/"
}</t>
  </si>
  <si>
    <t>https://bazookastudio.wordpress.com/</t>
  </si>
  <si>
    <t>com.roku.web.trc</t>
  </si>
  <si>
    <t>https://play.google.com/store/apps/details?id=com.roku.web.trc&amp;hl=en&amp;gl=us</t>
  </si>
  <si>
    <t>The Roku Channel</t>
  </si>
  <si>
    <t>Welcome to The Roku Channel: Your home for free and live TV! \n400+ Live TV channels, Hollywood hits, trending TV series, exclusive Roku Originals, sports coverage, music, and popular kids’ entertainment. All streaming free. \n• 400+ Live TV channels: Local news and weather, TV favorites, and more \n• Roku Originals: Exclusive movies and shows \n• Espacio Latino: Spanish language entertainment including 65+ live channels \n• Family-friendly fun: Movies and shows both kids and parents will love \nLive TV  \nEnjoy 400+ live channels with local news and weather, sports coverage, cooking, and more. \nRoku Originals \nThe Roku Channel is the exclusive home for these Emmy®-nominated unique series and movies, like WEIRD: The Al Yankovic Story. \nEspacio Latino \nHit movies, popular shows, telenovelas, news, and family entertainment in Spanish—all for free. Plus, stream 65+ free live channels with music and popular Latino entertainment. \nKids &amp; Family \nGet the whole family together with free movies and shows everyone will enjoy. Easily set parental controls to ensure a carefree viewing experience.\nPopular music playlists \nFrom the latest chart-toppers, rock, rap, and cherished classics, our extensive music video library offers a mix for every mood and occasion.\nEasy streaming \nIt’s quick and easy to find something great to watch with a simple layout designed for anyone to use.\nHappy Streaming™</t>
  </si>
  <si>
    <t>{
  "sharedData": [
    {
      "data": "Device or other IDs",
      "optional": false,
      "purpose": "Analytics, Advertising or marketing",
      "type": "Device or other IDs"
    }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"User IDs",
      "optional": false,
      "purpose": "App functionality, Analytics, Personalization",
      "type": "Personal info"
    },
    {
      "data": "Device or other IDs",
      "optional": true,
      "purpose": "Analytics, Advertising or marketing, Personalization",
      "type": "Device or other IDs"
    },
    {
      "data": "App interactions",
      "optional": false,
      "purpose": "Analytics, Personalization",
      "type": "App activity"
    },
    {
      "data": "In-app search history",
      "optional": false,
      "purpose": "Analytics, Personalization",
      "type": "App activity"
    },
    {
      "data": "Other actions",
      "optional": false,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"https://docs.roku.com/published/userprivacypolicy/en/us"
}</t>
  </si>
  <si>
    <t>https://docs.roku.com/published/userprivacypolicy/en/us</t>
  </si>
  <si>
    <t>ai.socialapps.speakmaster</t>
  </si>
  <si>
    <t>https://play.google.com/store/apps/details?id=ai.socialapps.speakmaster&amp;hl=en&amp;gl=us</t>
  </si>
  <si>
    <t>Poly.AI - Create AI Chat Bot</t>
  </si>
  <si>
    <t>Our app changes the way we interact with AI chatbots. With advanced technology, our chatbots think and reply like real characters, with authentic voices. Choose from a huge selection of characters, each with their own unique voice and personality. Whether you're chatting with your favorite celeb, a beloved movie character, or a historical figure, it'll feel like talking to a real person.\nMod - With the amazing Mod, no more dead-end conversations. Users worldwide can create Mods to enter new stories with their favorite characters. Experience sweet romance, intense battles, or thrilling adventures with Mods. And the fun doesn't stop there – load exciting Mods created by others. Each character can have multiple Mods, offering different storylines and satisfying your imagination!\nCharacter creation - Now everyone can create characters! Ignite your imagination and bring any character to life, real or imaginary. Be creative and craft a character to keep private or share with others. Join a vibrant community and interact with characters made by others. Let your characters come alive in this thrilling experience!\nImmerse in endless conversations - Our AI chatbots use cutting-edge technology to generate natural and engaging responses, unlike repetitive traditional chatbots. Just enjoy the free talk.\nNever stop exploring - Perfect for chat, learning, and exploration. Our AI chatbots provide endless entertainment and engagement for history buffs, pop culture fans, or anyone looking for a fun way to pass the time. With a growing selection of characters, you'll always have new personalities to chat with.\nOur app offers the ultimate immersive conversational experience. With authentic voices and character thinking, our chatbots make you feel like you're talking to a real person. You'll never run out of things to say, and there are no language barriers. So why not download our app today and start exploring the world of endless conversations, all for free?\nTerms of Use: https://app.socialapps.ai/static/hy/speakmaster/termsofUse/index.html\nPrivacy Policy: https://app.socialapps.ai/static/hy/speakmaster/privacyPolicy/index.html\nPlease send your feedback to support@socialapps.ai</t>
  </si>
  <si>
    <t>[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"send sticky broadcast",
    "type": "Other"
  },
  {
    "permission": "change network connectivity",
    "type": "Other"
  },
  {
    "permission": "connect and disconnect from Wi-Fi",
    "type": "Other"
  },
  {
    "permission": "control flashlight",
    "type": "Other"
  },
  {
    "permission": "full network access",
    "type": "Other"
  },
  {
    "permission": "change your audio settings",
    "type": "Other"
  },
  {
    "permission": "use accounts on the device",
    "type": "Other"
  },
  {
    "permission": "control vibration",
    "type": "Other"
  },
  {
    "permission": "prevent device from sleeping",
    "type": "Other"
  },
  {
    "permission": "modify system settings",
    "type": "Other"
  }
]</t>
  </si>
  <si>
    <t>{
  "sharedData": [],
  "collectedData": [
    {
      "data": "Voice or sound recordings",
      "optional": true,
      "purpose": "App functionality",
      "type": "Audio"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"Analytics",
      "type": "App activity"
    },
    {
      "data": "Email address",
      "optional": false,
      "purpose": "App functionality, Account management",
      "type": "Personal info"
    },
    {
      "data": "Device or other IDs",
      "optional": false,
      "purpose": "Analytics",
      "type": "Device or other IDs"
    }
  ],
  "securityPractices": [
    {
      "practice": "Data isn’t encrypted",
      "description": "Your data isn’t transferred over a secure connection"
    },
    {
      "practice": "You can request that data be deleted",
      "description": "The developer provides a way for you to request that your data be deleted"
    }
  ],
  "privacyPolicyUrl": "https://app.socialapps.ai/static/hy/speakmaster/privacyPolicy/index.html"
}</t>
  </si>
  <si>
    <t>https://app.socialapps.ai/static/hy/speakmaster/privacyPolicy/index.html</t>
  </si>
  <si>
    <t>com.Polystation.BuildABabe</t>
  </si>
  <si>
    <t>https://play.google.com/store/apps/details?id=com.Polystation.BuildABabe&amp;hl=en&amp;gl=us</t>
  </si>
  <si>
    <t>Build A Queen</t>
  </si>
  <si>
    <t>Make the right choices to Build the Most Beautiful Queen!</t>
  </si>
  <si>
    <t>[
  {
    "permission": "read phone status and identity",
    "type": "Phone"
  },
  {
    "permission": "view Wi-Fi connections",
    "type": "Wi-Fi connection information"
  },
  {
    "permission": "read phone status and identity",
    "type": "Device ID &amp; call information"
  },
  {
    "permission": "view network connections",
    "type": "Other"
  },
  {
    "permission": "full network access",
    "type": "Other"
  },
  {
    "permission": "prevent device from sleeping",
    "type": "Other"
  },
  {
    "permission": "Google Play license check",
    "type": "Other"
  }
]</t>
  </si>
  <si>
    <t>{
  "sharedData": [
    {
      "data": "Approximate location",
      "optional": false,
      "purpose": "Analytics, Advertising or marketing, Fraud prevention, security, and compliance",
      "type": "Location"
    },
    {
      "data": "Device or other IDs",
      "optional": false,
      "purpose": "Analytics, Advertising or marketing, Fraud prevention, security, and compliance",
      "type": "Device or other IDs"
    },
    {
      "data": "App interactions",
      "optional": false,
      "purpose": "Analytics, Advertising or marketing, Fraud prevention, security, and compliance",
      "type": "App activity"
    },
    {
      "data": "Other actions",
      "optional": false,
      "purpose": "Analytics, Advertising or marketing, Fraud prevention, security, and compliance",
      "type": "App activity"
    }
  ],
  "collectedData": [
    {
      "data": "Crash logs",
      "optional": false,
      "purpose": "App functionality, Analytics, Fraud prevention, security, and compliance",
      "type": "App info and performance"
    },
    {
      "data": "Diagnostics",
      "optional": false,
      "purpose": "App functionality, Analytics, Fraud prevention, security, and compliance",
      "type": "App info and performance"
    },
    {
      "data": "Purchase history",
      "optional": false,
      "purpose": "App functionality, Analytics, Advertising or marketing, Fraud prevention, security, and compliance",
      "type": "Financial info"
    },
    {
      "data": "Approximate location",
      "optional": false,
      "purpose": "App functionality, Analytics, Advertising or marketing, Fraud prevention, security, and compliance, Personalization",
      "type": "Location"
    },
    {
      "data": "Device or other IDs",
      "optional": false,
      "purpose": "App functionality, Advertising or marketing, Fraud prevention, security, and compliance, Personalization",
      "type": "Device or other IDs"
    },
    {
      "data": "App interactions",
      "optional": false,
      "purpose": "App functionality, Analytics, Advertising or marketing, Fraud prevention, security, and compliance, Personalization",
      "type": "App activity"
    },
    {
      "data": "Other actions",
      "optional": false,
      "purpose": "App functionality, Analytics, Advertising or marketing, Fraud prevention, security, and compliance, Personalization",
      "type": "App activity"
    }
  ],
  "securityPractices": [
    {
      "practice": "Data isn’t encrypted",
      "description": "Your data isn’t transferred over a secure connection"
    },
    {
      "practice": "You can request that data be deleted",
      "description": "The developer provides a way for you to request that your data be deleted"
    }
  ],
  "privacyPolicyUrl": "http://supersonic.com/privacy"
}</t>
  </si>
  <si>
    <t>http://supersonic.com/privacy</t>
  </si>
  <si>
    <t>com.orangeorapple.flashcards</t>
  </si>
  <si>
    <t>https://play.google.com/store/apps/details?id=com.orangeorapple.flashcards&amp;hl=en&amp;gl=us</t>
  </si>
  <si>
    <t>Flashcards Deluxe</t>
  </si>
  <si>
    <t>Flashcards Deluxe is an easy to use yet powerful and full-featured flashcard app which you can use to study just about anything you want.\n\n(There is a free lite version available.)\nFeatures:\n• Two smart study modes that automatically focus more on the cards you miss: Leitner and a more advanced Spaced Repetition mode\n• Text to speech (TTS) audio in 18 languages (no internet connection needed to study) \n• Multiple choice option \n• Spelling tests (listen to audio and use keyboard to answer) \n• Searchable listing of your cards that allows you to easily look up other terms as you study \n• Organize decks in folders and combine decks for studying \n• Several flashcard color themes to choose from (sky, wood, chalkboard, etc.) \n• Divide cards into categories \n• 1 to 5 sided cards \n• Include pictures and sounds. Zoom into pictures. Auto repeat sounds. \n• 3 response levels: Wrong, I kind of know, I know really well (vs the standard correct/wrong) - for more efficient studying \n• Easy navigation - swipe or tap to answer (customizable) \n• Draw self-graded answer with your finger (drawing not saved)\n• Automatically turn cards off after getting them correct a certain number/percentage of reviews \n• Clean, efficient user interface, including full-screen and landscape viewing \n• Custom text and background colors \n• Browse mode that lets you easily navigate forward or back without keeping score \n• Slideshow mode \n• Large number of cards (10,000+) can be imported easily \n• Backup your flashcards to your computer \n• Dropbox and Google Drive support\n• Very easy to get started, with lots of features and options for advanced users \n• Great support! I promptly respond to any questions or feedback you may have. Use my website's public forum or email me. \nYou can create flashcards either on your computer or directly within the app. If you don't want to make your own, you can browse and download flashcards the app's Shared Library.\nPlease see our website at OrangeOrApple.com for more information. If you are not satisfied with the product for any reason, please let me know why and I'll try to help.</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</si>
  <si>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network connections",
    "type": "Other"
  },
  {
    "permission": "full network access",
    "type": "Other"
  },
  {
    "permission": "control vibration",
    "type": "Other"
  },
  {
    "permission": "Google Play license check",
    "type": "Other"
  }
]</t>
  </si>
  <si>
    <t>{
  "sharedData": [],
  "collectedData": [
    {
      "data": "Email address",
      "optional": true,
      "purpose": "Account management",
      "type": "Personal info"
    },
    {
      "data": "Files and docs",
      "optional": true,
      "purpose": "App functionality",
      "type": "Files and docs"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"http://orangeorapple.com/Flashcards/PrivacyPolicy.aspx"
}</t>
  </si>
  <si>
    <t>http://orangeorapple.com/Flashcards/PrivacyPolicy.aspx</t>
  </si>
  <si>
    <t>com.simulationcurriculum.skysafari7</t>
  </si>
  <si>
    <t>https://play.google.com/store/apps/details?id=com.simulationcurriculum.skysafari7&amp;hl=en&amp;gl=us</t>
  </si>
  <si>
    <t>SkySafari Astronomy</t>
  </si>
  <si>
    <t>SkySafari is a powerful planetarium that fits in your pocket, puts the universe at your fingertips, and is incredibly easy to use! \nSimply hold your device to the sky and quickly locate planets, constellations, satellites, and millions of stars and deep sky objects. Packed with interactive information and rich graphics, discover why SkySafari is your perfect stargazing companion under the night sky.\nNotable features in Version 7:\n+ Complete support for the latest version of Android. We’ve got you covered and release regular updates. \n+ OneSky - allows you to see what other users are observing, in real time.  This feature highlights objects in the sky chart and indicates with a number how many users are observing a particular object.\n+ Sky Tonight - jump to the new Tonight section to see what’s visible in your sky tonight.  Expanded information has been designed to help plan your night and includes Moon &amp; Sun info, calendar curations, and the best positioned deep sky and solar system objects.\n+ Orbit Mode - Lift off from the Earth and travel to the planets, moons and stars.\n+ Guided Audio Tours - Listen to more than four hours of audio narration to learn the history, mythology, and science of the heavens.\n+ Galaxy View - Visualize the 3-D location of stars and deep sky objects in our Galaxy the Milky Way.\n+ Pronounce - “Yoor-a- nus”, not “Your-anus”? The pronunciation guide in SkySafari will help you learn how to correctly pronounce the names of hundreds of celestial objects from different categories such as stars, constellations and planets.\nIf you haven't used SkySafari before, here's what you can do with it:\n+ Hold your device up, and SkySafari will find stars, constellations, planets, and more! The star chart updates automatically with your real time movements for the ultimate stargazing experience.\n+ See an eclipse now, in the past or in the future! Simulate the night sky from anywhere on Earth many years in the past or in the future! Animate meteor showers, comet approaches, transits, conjunctions, and other celestial events with SkySafari’s Time Flow.\n+ Locate the Sun, Moon, or Mars from our extensive database and track the arrow to be directed to their exact locations in the sky before you. See spectacular views of Venus, Jupiter, Saturn, and other planets!\n+ Learn about the history, mythology, and science of the heavens! Browse from hundreds of object descriptions, astronomical photographs, and NASA spacecraft images in SkySafari. Explore tons of NASA Space Missions! \n+ Stay up-to-date with Sky Calendar, for all major sky events every day – miss nothing!\n+ 120,000 stars; over 200 star clusters, nebulae, and galaxies; all major planets and moons, and dozens of asteroids, comets, and satellites including the International Space Station (ISS).\n+ Animated meteor showers with complete viewing information &amp; spectacular graphics.\n+ Night Mode – Preserves your eyesight after dark.\n+ Horizon Panoramas – choose from beautiful built-in vistas, or customize your own!\n+ Advanced Search – Find objects using properties other than their name.\n+ Much more!\n+ Plus unlock the SkySafari Premium Subscription to access amazing features: massive deep sky database, events, curated news and articles, connected stargazing features, light pollution map and more.\nFor even more features, and telescope control check out SkySafari 7 Plus and SkySafari 7 Pro!</t>
  </si>
  <si>
    <t>[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"view network connections",
    "type": "Other"
  },
  {
    "permission": "full network access",
    "type": "Other"
  },
  {
    "permission": "run at startup",
    "type": "Other"
  },
  {
    "permission": "control vibration",
    "type": "Other"
  },
  {
    "permission": "prevent device from sleeping",
    "type": "Other"
  },
  {
    "permission": "set an alarm",
    "type": "Other"
  },
  {
    "permission": "Google Play license check",
    "type": "Other"
  },
  {
    "permission": "read Google service configuration",
    "type": "Other"
  }
]</t>
  </si>
  <si>
    <t>{
  "sharedData": [],
  "collectedData": [
    {
      "data": "Device or other IDs",
      "optional": false,
      "purpose": "Account management",
      "type": "Device or other IDs"
    },
    {
      "data": "App interactions",
      "optional": false,
      "purpose": "Analytics",
      "type": "App activity"
    },
    {
      "data": "Email address",
      "optional": true,
      "purpose":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"https://www.livesky.com/privacy.html"
}</t>
  </si>
  <si>
    <t>nl.richardvijgen.architectureofradioAndroid</t>
  </si>
  <si>
    <t>https://play.google.com/store/apps/details?id=nl.richardvijgen.architectureofradioAndroid&amp;hl=en&amp;gl=us</t>
  </si>
  <si>
    <t>Architecture of Radio</t>
  </si>
  <si>
    <t>The infosphere, Visualized.\nEvery time we use our phones, tablets or laptops we are entering an invisible world of wireless digital signals. It is a world that we cannot see but that is literally all around us.\nThe Architecture of Radio is a 360 degree data visualization of what this world might look like. It shows the cell towers, GPS satellites and Wi-Fi routers around you that allow us to live our digital lives.\n"Fascinating and beautiful" – PCMag\n"Enter The Matrix!" – Fast Company\n"Both beautiful and slightly disturbing" – Business Insider\n"the sight of this invisible world is breathtaking" – Gizmodo\n"an entirely new lens through which to view the [reality] we have, but rely on every day." – Boston Globe\n"Fascinating." – NYTimes.com\nWhy should I use this app?\nOut of curiosity! We are increasingly dependent on a global ecosystem of digital signals. We use them for so many things, yet we cannot see them. We can see the roads we use to travel, the buildings we live in, but not the infrastructure that is changing the world. How can we understand this world without understanding how it works? \nThe purpose of this app is to make the invisible visible so we can look at it, think about it and discuss it.\nWhy Should I not use this app?\nThis app is not a measurement tool. It’s purpose is to inspire, to see the world through a different lens. The app is based on real world data and gives you a pretty good idea of the density of digital signals around you, but it won’t tell you where to move the couch to get a better WIFI signal.\nSo how does it work?\nThe Architecture of Radio is a data visualization, based on global open datasets of cell tower, Wi-Fi and satellite locations. Based on your GPS location the app shows a 360 degree visualization of signals around you. The dataset includes almost 7 million cell towers, 19 million Wi-Fi routers and hundreds of satellites.\nIs this really what radio signals look like?\nWe can’t see radio with our eyes. The waves that we use for our cell phones and Wi-Fi are way outside the spectrum of visible light. In order to “see” radio, it has to be interpreted or translated into an image that we can see. There are many ways to do that but it will always be an interpretation.\nThe Architecture of Radio is an impression of the infosphere, a way of seeing it.</t>
  </si>
  <si>
    <t>[
  {
    "permission": "approximate location (network-based)",
    "type": "Location"
  },
  {
    "permission": "precise location (GPS and network-based)",
    "type": "Location"
  },
  {
    "permission": "full network access",
    "type": "Other"
  },
  {
    "permission": "control vibration",
    "type": "Other"
  }
]</t>
  </si>
  <si>
    <t>{
  "sharedData": [],
  "collectedData": [],
  "securityPractices": [],
  "privacyPolicyUrl": "https://architectureofradio.com/privacy.html"
}</t>
  </si>
  <si>
    <t>https://architectureofradio.com/privacy.html</t>
  </si>
  <si>
    <t>com.playdatedigital.PowerPonies</t>
  </si>
  <si>
    <t>https://play.google.com/store/apps/details?id=com.playdatedigital.PowerPonies&amp;hl=en&amp;gl=us</t>
  </si>
  <si>
    <t>My Little Pony: Power Ponies</t>
  </si>
  <si>
    <t>Reading a book can take you anywhere!  That’s what Spike finds out when his favorite comic book magically hoofs the ponies and him into battle with a dastardly supervillain in the middle of Maretropolis!  Your favorite fillies are busting out with brand new superpowers, but it may take a special sidekick to save their hay! If he’s going to be the hero, Spike better ‘power pony’ up… and it may be a power you can also find in yourself!\nMY LITTLE PONY: POWER PONIES is a dive into a crazy comic adventure featuring all your favorite ponies-- powered up!  This is the perfect interactive storybook for your My Little Pony fan who admires and wants to be a superhero - and who also needs the reassurance that they are wonderful and important just as they are.\n  \nMY LITTLE PONY: POWER PONIES is the latest storybook app from PlayDate Digital, an action-packed blend of story and animation, comic\nstyle adventure and deep lessons about friendship and growing up.  \n●A hilarious fable that gently addresses the experience of growing up in the world with older friends, schoolmates and family members.\n● Over the top comic-style graphics and animations!\n●Filled with your favorite fillies-- Rainbow Dash, Fluttershy, Applejack, Pinkie Pie, Twilight Sparkle—all power ponied up!\n●Interactive MY LITTLE PONY action and voices on every page!\n●Has ‘read to me’ and ‘read along’ modes for every level of early reader\n●Difficult words highlighted and sounded out on each page\n●Includes a ‘sight word’ practice section\nLearning Goals\nEarly and emergent literacy\n●New vocabulary\n●Expanding early reading skills\n●Increasing reading comprehension</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</si>
  <si>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"http://playdatedigital.com/contact-us/privacy-policy"
}</t>
  </si>
  <si>
    <t>http://playdatedigital.com/contact-us/privacy-policy</t>
  </si>
  <si>
    <t>com.virtlab.cncsim_full</t>
  </si>
  <si>
    <t>https://play.google.com/store/apps/details?id=com.virtlab.cncsim_full&amp;hl=en&amp;gl=us</t>
  </si>
  <si>
    <t>CNC Simulator</t>
  </si>
  <si>
    <t>A software simulator of a numerical control (CNC) lathe is an educational methodological development intended for basic familiarization of novice machine building specialists with the principles of programming parts turning operations using standard GM code (Fanuc System A).\nThe basis of the three-dimensional simulation model is a lathe with a classical arrangement of units, equipped with a CNC system, an eight-position turret, a three-jaw chuck, a tailstock, a coolant supply system and other machinery. Material processing is performed on two axes in the horizontal plane.\nField of application of the software product: educational process using computer technology: laboratory lessons of students in computer classes, distance learning, demonstration support of lecture material in the group of areas of training and specialties: «Metallurgy, Engineering and Material Processing».\nThe functionality of the simulator: preparation of texts of control programs of turning operations in the format of a standard GM code, checking control programs for syntax and technological errors, playing on the computer screen (or other computing device) three-dimensional graphic models of the main components of the lathe machine and metal-cutting tools to simulate the process of turning metal, the three-dimensional visualization of the process of forming parts during turning on the compiled control programs, visualization of toolpaths, implementation of interactive user interaction with the simulation model of technological equipment.</t>
  </si>
  <si>
    <t>{
  "sharedData": [],
  "collectedData": [],
  "securityPractices": [],
  "privacyPolicyUrl": "https://sunspire.site/mobile-applications-security-policy/"
}</t>
  </si>
  <si>
    <t>https://sunspire.site/mobile-applications-security-policy/</t>
  </si>
  <si>
    <t>com.braksoftware.HumanJapaneseIntermediate</t>
  </si>
  <si>
    <t>https://play.google.com/store/apps/details?id=com.braksoftware.HumanJapaneseIntermediate&amp;hl=en&amp;gl=us</t>
  </si>
  <si>
    <t>Human Japanese Intermediate</t>
  </si>
  <si>
    <t>Learn Japanese with the long-awaited sequel to Human Japanese!\nAlmost three years in the making, Human Japanese Intermediate is packed with content and features that will take your Japanese language skills to the next level. If you liked the first HJ, you'll love Intermediate. (And if you're new to Human Japanese, welcome aboard! Find a full list of content by chapter at www.humanjapanese.com/intermediate.)\nIn Human Japanese Intermediate, you'll find:\n- More than 40 illuminating chapters\n- Over 2600 example sentences and dialogs with crystal-clear recordings of male and female speech\n- Kanji animations, tips, illustrations, and more\n- Photos and cultural notes to keep you engaged and energized\n- Intelligent quizzes that track your history and help you focus on trouble spots\n- INGREDIENTS™ example sentence breakdowns for total clarity in every example\nLike its predecessor, Human Japanese Intermediate is built on the idea that the best way to learn and truly comprehend Japanese is to have it explained by someone who speaks your language. Core concepts are explained in a friendly, down-to-earth tone, with frequent comparisons to similar aspects of English. With humor and warmth, it demystifies and illuminates the real nuts-and-bolts of the language--not just vocabulary and canned phrases like many other products.\nExplanations come alive with deeply interwoven interactive example sentences--more than 2600 in total--so that you can immediately see and hear exactly what you're learning.\nStay on track with an exciting new patent-pending feature called INGREDIENTS™ example sentence breakdowns. Next to every sentence is an icon that provides an instantaneous, simultaneous lookup of every word in the sentence, even conjugated forms! That means you'll never lose your flow in the middle of an interesting discussion just because you've momentarily forgotten the meaning of a word.\nKANJI\nHuman Japanese Intermediate also gets into kanji in a big way. At the end of most chapters, a new batch of kanji is introduced, with animations of each character, plus example sentences, illustrations, writing tips, and more. Our goal is not to simply throw a bag of characters in your lap, but to carefully explain how everything works.\nTo this end, Human Japanese Intermediate keeps track of which kanji you've learned at what point in the text and automatically adjusts the "spelling" of words in example sentences as appropriate to your current knowledge. So early on, you might encounter the following sentence:\nそのひとの　なまえを　しらない。\nBut later, after you've met several of kanji used in these words, the version you would see is:\nその人の　名前を　知らない。\nThis approach removes the most overwhelming aspect of learning kanji--the fact that most sentences contain many characters you don't yet know--and that helps you to stay focused and energized.\nQUIZZES\nStay sharp with five different kinds of quizzes: chapter reviews, vocab, conjugation, kanji stroke order, and kanji flashcard.\nQuizzes keep track of which questions you get right and wrong, to help you concentrate on your trouble spots.\nAnd when you get a question wrong, it's not simply "Try again." Wherever possible, the quiz provides a hint that is specific to that question, to help you remember and learn.\nPHOTOS AND CULTURAL NOTES\nWe've packed Human Japanese with hundreds of photos, illustrations, and cultural asides to keep you interested and energized. You'll find tours of hotels, train stations, convenience stores, supermarkets, kissaten (coffee shops), temples, and more.\nLEARN JAPANESE WITH US\nWe care deeply about helping you to grow in your understanding of Japanese. Whether you've worked through the original Human Japanese app or have come from a different background, it will be our pleasure and privilege to be your guide on the next stage of your journey. Hajimemashou!</t>
  </si>
  <si>
    <t>august.mendeleev.pro</t>
  </si>
  <si>
    <t>https://play.google.com/store/apps/details?id=august.mendeleev.pro&amp;hl=en&amp;gl=us</t>
  </si>
  <si>
    <t>Periodic Table 2024 PRO</t>
  </si>
  <si>
    <t>Periodic Table PRO - is a mobile chemistry assistant on your phone. It is an organizational chart representing all chemical elements in an ordered form by atomic number, electron configuration, and chemical properties.\nThe main components of the table include horizontal rows (periods) and vertical columns (groups or families). Each element is represented by a symbol and an atomic number. As you move from left to right and from top to bottom, the atomic numbers and electron configuration of the elements change, reflecting patterns in their chemical behavior.\nThe periodic table helps to better understand the properties of elements, their relationships and trends. It is also useful for predicting reactions and researching new materials, as well as simplifying chemistry learning and practical applications.\nUsing our application you can easily answer any question related to Chemistry, for example: what is the atomic mass of Samarium and Polonium?\nWhat is the melting point of Rubidium, what is its RTEC and CAS number?\nIn what year and by whom were Bromine, Gold, Sulfur and Livermorium discovered?\nWhat does Bismuth, Molybdenum, Indium, or Argon look like?\nBenefits of the PRO version:\n- More interactive tables\n- Chemical dictionary\n- Atomic mass calculator\n- Chemical reactions\n- More than 3200 isotopes\n- Chemical Element Notes\n- Favorite properties and quick access to them\n- Improved filtering in the search engine\nAdditional properties of Chemical Elements:\n+ Molar heat of vaporization\n+ Molar heat of fusion\n+ Specific heat capacity\n+ Thermal expansion\n+ Liquid density\n+ Volumetric modulus of elasticity\n+ Young's modulus of elasticity\n+ Heat transfer coefficient\n+ Speed of sound\n+ Refractive index\n+ Poisson's ratio\n+ Shear modulus\n+ Brinell hardness\n+ Mohs hardness\n+ Vickers hardness\n+ Half-life\n+ Radioactivity\n+ Period of existence of an element\n+ Name of spatial symmetry group\n+ Number of spatial symmetry group\n+ CID number\n+ RTEC number\n+ Nuclear effective cross section\n+ Standard electrode potentials\n+ Molar volume\n+ Country of discovery\niOS version in the App Store: http://itunes.apple.com/app/id1451726577\nWEB Version: https://periodic-table.tech\n◈◈◈◈Copying, distribution and modification of the application - Periodic Table PRO, is prohibited without the permission of the developer. Actions without the developer's consent are illegal and bear criminal, administrative and civil liability.◈◈◈◈◈</t>
  </si>
  <si>
    <t>{
  "sharedData": [],
  "collectedData": [],
  "securityPractices": [],
  "privacyPolicyUrl": "https://periodic-table.tech/privacy-policy"
}</t>
  </si>
  <si>
    <t>https://periodic-table.tech/privacy-policy</t>
  </si>
  <si>
    <t>com.vitotechnology.SolarWalk</t>
  </si>
  <si>
    <t>https://play.google.com/store/apps/details?id=com.vitotechnology.SolarWalk&amp;hl=en&amp;gl=us</t>
  </si>
  <si>
    <t>Solar Walk  - Explore Planets</t>
  </si>
  <si>
    <t>Solar Walk: Explore the Universe in Planetarium 3D is an amazing 3D model of our Solar system bringing the universe to the palm of your hand and allowing you to explore planets, satellites, moons, comets, 3D models of spacecraft and other space objects anytime and anywhere and learn a lot about space exploration.\nObserve Solar system with planetarium app 3D on your device!\nStart your fascinating journey through the realms of space and explore the universe we live in. Learn astronomy facts with an interactive encyclopedia of the Solar system &lt;i&gt;Solar Walk&lt;/i&gt;!\nAmazing interactive encyclopedia of the Solar system! Find out astronomy facts, explore planets and moons in real time, watch educational movies, turn up and down the 3D models of spacecraft, become a real universe explorer with this planetarium app 3D. Space exploration in your device!\nWith this planet viewer you will be able to:\n► Turn into an astronomer and explore satellites, asteroids, dwarfs, comets, stars, 3D models of spacecraft, etc. Choose any celestial body and read detailed information and astronomy facts about it. Enjoy gorgeous graphics and visuals while navigating through the Solar system 3D!\n► Travel in time and see what the universe like at a certain period. Solar Walk is an excellent planet viewer for all space lovers!\n► Find an exciting view of the Milky Way Galaxy and other fascinating things in the encyclopedia of the Solar system 3D. Solar Walk is your telescope to see planets in real time and any other celestial body without visiting the planetarium.\n► Watch a collection of educational movies and learn interesting astronomy facts about space-related topics including Earth's moon phases, Earth's cycles, tidal phenomena, and zodiacal constellations.*\n► Enjoy planetarium 3D in real time with the help of special glasses and activating the anaglyph mode. Space exploration is entertaining!\n► Make virtual flights from one space object or celestial body to another with this orrery 3D.\n► Share interesting screenshots of this app with your friends.\n► Choose the view mode to explore the interactive encyclopedia of the Solar system 3D comfortable for you (orrery/true-to-scale).\nTry all features of this great orrery 3D &amp; planet viewer!\n&lt;i&gt;&lt;small&gt;*Available through In-App Purchases.&lt;/small&gt;&lt;/i&gt;\n&lt;i&gt;Solar Walk&lt;/i&gt; is a great educational tool, orrery 3D, appropriate for everyone. The amount of information and astronomy facts users can learn about planets and moons, satellites and any other celestial body in this planetarium 3D is impressive. Information is detailed, animated videos and wonderful 3D models of spacecraft make learning even more engaging!\nOur entire universe can be explored through this excellent space simulator!</t>
  </si>
  <si>
    <t>[
  {
    "permission": "find accounts on the device",
    "type": "Identity"
  },
  {
    "permission": "find accounts on the device",
    "type": "Contacts"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"run at startup",
    "type": "Other"
  },
  {
    "permission": "control vibration",
    "type": "Other"
  },
  {
    "permission": "prevent device from sleeping",
    "type": "Other"
  },
  {
    "permission": "Google Play license check",
    "type": "Other"
  }
]</t>
  </si>
  <si>
    <t>{
  "sharedData": [],
  "collectedData": [
    {
      "data": "Crash logs",
      "optional": false,
      "purpose": "Analytics",
      "type": "App info and performance"
    },
    {
      "data": "App interactions",
      "optional": false,
      "purpose": "Analytics",
      "type": "App activity"
    },
    {
      "data": "Installed apps",
      "optional": false,
      "purpose": "Analytics, Personalization",
      "type": "App activity"
    },
    {
      "data": "Device or other IDs",
      "optional": false,
      "purpose": "Analytics, Advertising or marketing",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"http://vitotechnology.com/privacy-policy.html"
}</t>
  </si>
  <si>
    <t>com.polywise.lucid</t>
  </si>
  <si>
    <t>https://play.google.com/store/apps/details?id=com.polywise.lucid&amp;hl=en&amp;gl=us</t>
  </si>
  <si>
    <t>Imprint: Learn Visually</t>
  </si>
  <si>
    <t>*Winner of Google's "Best App of 2023"*\nImprint is your visual guide to the world's most important knowledge.\n \n- Master essential topics in psychology, philosophy, history, finance, leadership, business, health, science, technology and more.\n \n- Understand complex concepts quickly, with elegant visuals that clarify key ideas and help you stay focused.\n \n- Complete a chapter in two minutes or less, in bite-sized sessions throughout your day.\n \n- Explore our rapidly expanding catalog, featuring:\n \nCOURSES\n- Philosophy and the Meaning Life with Professor John Kaag\n- Bitcoin and Blockchains\n- The History of the United States Government\n \nQUICK READS\n- The Freudian Mind: Id, Ego, Superego\n- NFTs: A Visual Guide\n- You Are What Your Gut Bacteria Eat\n \nVISUAL GUIDES TO BESTSELLING BOOKS\n- Sapiens by Yuval Noah Harari\n- Atomic Habits by James Clear\n- The Beginner's Guide to the Stock Market by Matthew Kratter\n- ADHD 2.0 by Dr Edward M. Hallowell and John J. Ratey\n \n...and much more!\n \n--\n \nSUBSCRIPTION PRICING AND TERMS:\n \nImprint offers an auto-renewing yearly subscription and an auto-renewing monthly subscription which allows you full access to all of the content in our catalog for as long as you maintain an active subscription.\n \nThese prices are for United States customers. Pricing in other countries may vary and actual charges may be converted to your local currency depending on your country.\n \nPayment will be charged to the credit card connected to your Google Play account at the time of initial subscription purchase. Subscriptions automatically renew unless auto-renew is turned off at least 24-hours before the end of the current subscription period. Your account will be charged for renewal within 24 hours prior to the end of the current period end date, and the cost of the renewal will be listed. You can manage your subscription and auto-renewal can be turned off by going to your Account Settings after the purchase.\n \nRead more about our Privacy Policy here: https://bit.ly/2UzFLvt\n \nRead more about our Terms of Service here: https://bit.ly/2Jc1rZm</t>
  </si>
  <si>
    <t>{
  "sharedData": [],
  "collectedData": [
    {
      "data": "Approximate location",
      "optional": false,
      "purpose": "Analytics",
      "type": "Location"
    },
    {
      "data": "Device or other IDs",
      "optional": false,
      "purpose": "App functionality, Fraud prevention, security, and compliance, Account management",
      "type": "Device or other IDs"
    },
    {
      "data": "App interactions",
      "optional": false,
      "purpose": "App functionality, Analytics, Personalization, Account management",
      "type": "App activity"
    },
    {
      "data": "Crash logs",
      "optional": false,
      "purpose": "App functionality",
      "type": "App info and performance"
    },
    {
      "data": "Diagnostics",
      "optional": false,
      "purpose": "App functionality",
      "type": "App info and performance"
    },
    {
      "data": "Email address",
      "optional": true,
      "purpose": "Account management",
      "type": "Personal info"
    },
    {
      "data": "User IDs",
      "optional": false,
      "purpose": "App functionality, Analytics, Fraud prevention, security, and compliance, Personalization, Account management",
      "type": "Personal info"
    }
  ],
  "securityPractices": [
    {
      "practice": "Data isn’t encrypted",
      "description": "Your data isn’t transferred over a secure connection"
    },
    {
      "practice": "You can request that data be deleted",
      "description": "The developer provides a way for you to request that your data be deleted"
    }
  ],
  "privacyPolicyUrl": "https://docs.google.com/document/d/1XwD2NWvdf4zZhRKYjBvPD4Q7S0f4-OhnaK8orj0GpJM/edit"
}</t>
  </si>
  <si>
    <t>https://docs.google.com/document/d/1XwD2NWvdf4zZhRKYjBvPD4Q7S0f4-OhnaK8orj0GpJM/edit</t>
  </si>
  <si>
    <t>com.bestfungames.cdl</t>
  </si>
  <si>
    <t>https://play.google.com/store/apps/details?id=com.bestfungames.cdl&amp;hl=en&amp;gl=us</t>
  </si>
  <si>
    <t>CDL Prep Practice Test 2024</t>
  </si>
  <si>
    <t>Ace your CDL test with confidence and ease!  \nAre you gearing up for your CDL (Commercial Driver's License) test? Look no further! \nOur app features over 1,600 expertly-crafted practice questions that closely simulate the actual CDL exam. Covering all essential sections - General Knowledge, Air Brakes, Combination Vehicles, Hazardous Materials, Passenger Vehicles, and more - our practice tests ensure you’re well-equipped to pass the exam.\n## Pass On Your First Attempt ##\nOur app offers a personalized study plan tailored to your skill level, study frequency, and target test date. Unsure when you'll take the exam? Adjust your study plan anytime. Our proprietary readiness score helps you determine when you're prepared to ace the real exam on your first try.\n## Designed &amp; Developed By Experts ##\nKey Features:\n• Comprehensive CDL Exam Preparation\n• Hundreds of Engaging Flashcards\n• 1,600+ Expert-Written Practice Questions\n• Complete Coverage of CDL Exam Sections\n• 200+ Informative Tests and Quizzes\n• Detailed Explanations for Every Question\n• 5 Test &amp; Quiz Modes for Versatile Learning\n• Designed By Industry Experts\n• Insightful Community Stats for Comparison \n• Progress Tracking and Performance Metrics \n• Convenient Reminders and Customizable Widgets\nFor more information on our Terms of Use and Privacy Policy, please visit the following websites:\nhttps://bestfungamesllc.com/terms\nhttps://bestfungamesllc.com/privacy</t>
  </si>
  <si>
    <t>{
  "sharedData": [],
  "collectedData": [
    {
      "data": "Crash logs",
      "optional": false,
      "purpose": "Analytics",
      "type": "App info and performance"
    },
    {
      "data": "Diagnostics",
      "optional": false,
      "purpose": "Analytics",
      "type": "App info and performance"
    },
    {
      "data": "Other financial info",
      "optional": false,
      "purpose": "Personalization",
      "type": "Financial info"
    },
    {
      "data": "User IDs",
      "optional": false,
      "purpose": "Analytics",
      "type": "Personal info"
    },
    {
      "data": "Other info",
      "optional": false,
      "purpose": "Analytics",
      "type": "Personal info"
    },
    {
      "data": "App interactions",
      "optional": false,
      "purpose": "Analytics",
      "type": "App activity"
    },
    {
      "data": "Other actions",
      "optional": false,
      "purpose": "Analytics",
      "type": "App activity"
    },
    {
      "data": "Device or other IDs",
      "optional": false,
      "purpose": "Personalization",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"https://bestfungamesllc.com/privacy"
}</t>
  </si>
  <si>
    <t>https://bestfungamesllc.com/privacy</t>
  </si>
  <si>
    <t>com.crazylab.cameramath</t>
  </si>
  <si>
    <t>https://play.google.com/store/apps/details?id=com.crazylab.cameramath&amp;hl=en&amp;gl=us</t>
  </si>
  <si>
    <t>UpStudy - Camera Math Solver</t>
  </si>
  <si>
    <t>Attention students! UpStudy (formerly CameraMath) solves all your study problems. Yes, by all we mean multiple subjects such as Mathematics, Chemistry, Physics and Biology, and word or geometry problems too. Simply take a photo of the question and UpStudy will automatically find the best solution to it.\n\nUpStudy (formerly CameraMath) is an essential learning and problem-solving tool for students! Just snap a picture of the question of the homework and UpStudy will show you the step-by-step solution with detailed explanations.\n\n【Subjects】\n- Mathematics\n- Chemistry\n- Physics\n- Biology\n- ...\n\nUpStudy (formerly CameraMath) covers all levels of math including Arithmetic, Algebras, Trigonometry, Pre-Calculus, Calculus, and more.\n\n【Features】\n- Arithmetic\n- Algebra I\n- Algebra II\n- Pre-calculus\n- Calculus\n- Trigonometric\n- Statistics\n- Geometry\n\n【Description】\nUpStudy (formerly CameraMath) is an intelligent, accessible, on-demand and personalized AI tutor application.\nDon’t know answers to the any questions, and no one around to help with homework? UpStudy (formerly CameraMath) is your personal AI tutor for homework. When you find a problem that you don’t know how to solve, you can easily take a photo with UpStudy and you’ll get the answer in a few seconds. UpStudy provides you with detailed explanations of the questions to help you learn any subjects effortlessly.\nAt the same time, welcome to join our community group to talk with more people, provide us with feedback, ask for help from others, open to discuss with more topics and meet more new friends.\n\n- Take a photo for your problem in a snap, easy to use and efficient.\n- Get instant help from either our AI tutor or real tutors at anytime.\n- Recognize any problems quickly and accurately. The homework solver is like a teacher on the spot.\n- Cover diverse subjects for students at all levels, whether it is Mathematics, Chemistry, Physics or Biology.\n- Get detailed step-by-step solutions to deepen your understanding of any problems, help you fully understand and excel in classes and tests.\n- The scientific calculator can support manual editing of mathematical questions in the math keyboard.\n- Keep historical search records, review them at any time.\n\nX : https://twitter.com/UpStudy_App\nInstagram : https://www.instagram.com/upstudy_app\n\nFeel free to contact us if you have any questions support@upstudy.ai\nTerms of Use : https://upstudy.ai/TermsOfUse\nPrivacy Policy : https://upstudy.ai/PrivacyPolicy\n\n【UpStudy Premium】\n- Homework done fast and intelligent\n- Better understand with AI\n- Help from real and AI tutors\n- No interruption\n\n- Payment will be charged to your Google Play account at the confirmation of purchase.\n- Subscription automatically renews unless it is canceled at least 24 hours before the end of the current period.\n- Your account will be charged for renewal within 24 hours prior to the end of the current period.\n- You can manage and cancel your subscriptions by going to your account settings on the Google Play after purchase.\n- Any unused portion of a free trial period, if offered, will be forfeited when the user purchases a subscription.</t>
  </si>
  <si>
    <t>{
  "sharedData": [
    {
      "data": "Crash logs",
      "optional": false,
      "purpose": "Analytics, Advertising or marketing",
      "type": "App info and performance"
    },
    {
      "data": "Diagnostics",
      "optional": false,
      "purpose": "Advertising or marketing",
      "type": "App info and performance"
    },
    {
      "data": "App interactions",
      "optional": false,
      "purpose": "Advertising or marketing",
      "type": "App activity"
    },
    {
      "data": "Approximate location",
      "optional": false,
      "purpose": "Advertising or marketing",
      "type": "Location"
    },
    {
      "data": "Device or other IDs",
      "optional": false,
      "purpose": "Advertising or marketing",
      "type": "Device or other IDs"
    }
  ],
  "collectedData": [
    {
      "data": "Diagnostics",
      "optional": false,
      "purpose": "Analytics",
      "type": "App info and performance"
    },
    {
      "data": "In-app search history",
      "optional": false,
      "purpose": "App functionality, Analytics",
      "type": "App activity"
    },
    {
      "data": "Other in-app messages",
      "optional": false,
      "purpose": "Developer communications",
      "type": "Messages"
    },
    {
      "data": "Email address",
      "optional": false,
      "purpose": "App functionality, Account management",
      "type": "Personal info"
    },
    {
      "data": "User IDs",
      "optional": false,
      "purpose": "App functionality, Analytics, Developer communications, Account management",
      "type": "Personal info"
    },
    {
      "data": "Approximate location",
      "optional": false,
      "purpose": "Analytics",
      "type": "Location"
    },
    {
      "data": "Purchase history",
      "optional": false,
      "purpose": "App functionality, Analytics",
      "type": "Financial info"
    },
    {
      "data": "Photos",
      "optional": false,
      "purpose": "App functionality, Analytics",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"https://cameramath.com/PrivacyPolicy"
}</t>
  </si>
  <si>
    <t>https://cameramath.com/PrivacyPolicy</t>
  </si>
  <si>
    <t>com.codeway.homework</t>
  </si>
  <si>
    <t>https://play.google.com/store/apps/details?id=com.codeway.homework&amp;hl=en&amp;gl=us</t>
  </si>
  <si>
    <t>Nerd AI - Tutor &amp; Math Helper</t>
  </si>
  <si>
    <t>Powered by the latest AI technology, Nerd AI is here to help you breeze through your studies. With a range of powerful features, Nerd AI transforms the way you approach writing, problem-solving, language learning, summarizing, coding, and expanding your knowledge on any topic.\nSCAN AND SOLVE\nSnap a photo of your question and get answers in a second with step-by-step explanations.\nWRITE EFFORTLESSLY\nSay goodbye to the writing struggles and hello to a world of effortless creativity. With our cutting-edge features, you can generate compelling essays, captivating blogs, and polished presentation scripts with utmost ease. Customize the word count and writing tone to match your requirements or cater to your specific audience perfectly. \n \nIMPROVE LANGUAGE SKILLS\nReady to level up your language skills? Nerd AI has got your back! Our intelligent grammar hints and text translation tools will help you become a linguistic maestro.\nREWRITE\nShape your words like a pro with Nerd AI's rewriting capabilities. Whether you need to paraphrase, simplify, continue texts, or fine-tune your writing drafts, we've got you covered. Make your writing shine and convey your thoughts with precision.\nLEARN TO CODE\nDo you want to learn to code but have no idea where to start? No problem! Nerd AI provides comprehensive assistance with any programming language. Understand the logic behind any code as Nerd AI explains it \nand take your coding skills to new heights. Input your code, and Nerd AI will check and optimize it for you, paving the way for coding success!\nTRIVIA QUEST:\nKnowledge is power, and Nerd AI loves to challenge your intellect! Engage in stimulating trivia quests covering a wide range of topics. \nFeel the power of Nerd AI as it transforms the way you write, learn languages, summarize texts, rewrite content, and delve into the world of coding. Download now and experience the joy of seamless learning and creativity!</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</si>
  <si>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network connections",
    "type": "Other"
  },
  {
    "permission": "pair with Bluetooth devices",
    "type": "Other"
  },
  {
    "permission": "access Bluetooth settings",
    "type": "Other"
  },
  {
    "permission": "full network access",
    "type": "Other"
  },
  {
    "permission": "prevent device from sleeping",
    "type": "Other"
  },
  {
    "permission": "read Google service configuration",
    "type": "Other"
  }
]</t>
  </si>
  <si>
    <t>{
  "sharedData": [],
  "collectedData": [
    {
      "data": "Diagnostics",
      "optional": false,
      "purpose": "Analytics",
      "type": "App info and performance"
    },
    {
      "data": "Other app performance data",
      "optional": false,
      "purpose": "Analytics",
      "type": "App info and performance"
    },
    {
      "data": "App interactions",
      "optional": false,
      "purpose": "App functionality, Analytics, Developer communications, Advertising or marketing, Fraud prevention, security, and compliance, Personalization",
      "type": "App activity"
    },
    {
      "data": "In-app search history",
      "optional": false,
      "purpose": "App functionality, Analytics, Developer communications, Advertising or marketing, Fraud prevention, security, and compliance, Personalization",
      "type": "App activity"
    },
    {
      "data": "Other user-generated content",
      "optional": false,
      "purpose": "App functionality, Analytics",
      "type": "App activity"
    },
    {
      "data": "User IDs",
      "optional": false,
      "purpose": "App functionality, Analytics, Developer communications, Advertising or marketing, Fraud prevention, security, and compliance, Personalization",
      "type": "Personal info"
    },
    {
      "data": "Device or other IDs",
      "optional": false,
      "purpose": "App functionality, Analytics, Developer communications, Fraud prevention, security, and compliance",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"https://static.nerdai.app/privacy-en.html"
}</t>
  </si>
  <si>
    <t>https://static.nerdai.app/privacy-en.html</t>
  </si>
  <si>
    <t>com.microsoft.math</t>
  </si>
  <si>
    <t>https://play.google.com/store/apps/details?id=com.microsoft.math&amp;hl=en&amp;gl=us</t>
  </si>
  <si>
    <t>Microsoft Math Solver</t>
  </si>
  <si>
    <t>Math that’s easy, fun, and accessible! Math Solver is an app from Microsoft where every feature is 100% free (like step-by-step instructions) for learners of all ages and abilities. That means whether you’re practicing simple arithmetic or learning advanced algebra and calculus, we’ll guide you to the answer instantly. All for free and now with a games section! \nHOW IT WORKS: \nUse your camera to scan the problem, write it out on our whiteboard, or enter it in our calculator. Whatever you choose, Math Solver will help you solve it instantly with a detailed step-by-step explanation, interactive graphs, or similar problems from the web. And when you’re ready for more practice, you can take a daily quiz, play a game, or explore video lectures and articles.  \nWHAT YOU CAN DO: \n● Scan printed or handwritten math  \n● Write a math equation on screen like you would on paper \n● Type and edit using advanced math calculator \n● Get interactive step-by-step explanations  \n● Access and leverage our graphing calculator \n● Import images with math equations from your mobile device \n● Learn more with similar problems and video lectures  \n● Scan and plot x-y data tables for linear/non-linear functions \n● Learn in your language – we support Chinese, French, German, Hindi, Italian, Japanese, Portuguese, Russian, Spanish, and more \nWHAT WE CAN SOLVE: \n● Elementary: arithmetic, real, complex numbers, LCM, GCD, factors, and percentages \n● Pre-Algebra: radicals and exponents, fractions, matrices, determinants \n● Algebra: quadratic equations, system of equations, inequalities, rational expressions, linear, quadratic and exponential graphs \n● Basic Calculus: summations, limits, derivatives, integrals \n● Statistics: mean, median, mode, standard deviation, permutations, combinations \nLearn more about Microsoft Math Solver on our website: https://math.microsoft.com/ Contact us at mathsupport@microsoft.com or @microsoftmath on social. Looking forward to your feedback!</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</si>
  <si>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"run at startup",
    "type": "Other"
  },
  {
    "permission": "draw over other apps",
    "type": "Other"
  },
  {
    "permission": "control vibration",
    "type": "Other"
  },
  {
    "permission": "prevent device from sleeping",
    "type": "Other"
  }
]</t>
  </si>
  <si>
    <t>{
  "sharedData": [],
  "collectedData": [
    {
      "data": "Photos",
      "optional": true,
      "purpose": "App functionality",
      "type": "Photos and videos"
    },
    {
      "data": "App interactions",
      "optional": false,
      "purpose": "Analytics",
      "type": "App activity"
    },
    {
      "data": "Crash logs",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"https://privacy.microsoft.com/en-US/privacystatement"
}</t>
  </si>
  <si>
    <t>https://privacy.microsoft.com/en-US/privacystatement</t>
  </si>
  <si>
    <t>com.languageeducation.learnanewlanguage</t>
  </si>
  <si>
    <t>https://play.google.com/store/apps/details?id=com.languageeducation.learnanewlanguage&amp;hl=en&amp;gl=us</t>
  </si>
  <si>
    <t>MemoryLingo - Learn Languages</t>
  </si>
  <si>
    <t>🌎 📚 Have you tried many language learning apps but no results? Say Hello to "Memorize - Learn Languages" - Your Key to Global Conversations! 📚 🌎\n\nEver aspired to grasp a new language? If you're gearing up for a trip, broadening your horizons, or simply aiming for personal growth, "Memorize - Learn-Languages" is tailored to guide you towards fluency swiftly and effectively. \n\n📖 Features:\n\n1️⃣ Word Memorization:\nLay the groundwork by familiarizing yourself with a vast collection of common words. From verbs to nouns, grasp the essentials that will pave your way in any dialogue with Memorize - English Learning app.\n\n2️⃣ Sentence Memorization:\nMaster the art of context thanks to Language-Learning Lingo Memorize! Engage with prevalent sentences, enabling you to understand structure and create your own phrases with confidence.\n\n3️⃣ Diverse Categories:\nExplore lessons across varied themes such as travel, sports, the internet, vacations, transport, and more. Whether discussing the trending topics online or making travel arrangements, we've got your back for you learning languages easily.\n\n4️⃣ Phrasal Words:\nElevate your linguistic capabilities by Memorize Free Language Learning apps! Learning languages is more easy now. Delve into phrasal verbs and idiomatic expressions, ensuring you're in sync with native speakers and colloquial chats.\n\n5️⃣ Quizzes:\nAssess yourself and learn a new language! Our interactive quizzes for learning english let you measure your progress, with challenges catering to all levels, ensuring continuous growth.\n\n💡🗂️ Why "Memorize - Learn Languages English app"?:\n\n🔍 Science-Driven Approaches: We employ the latest in linguistic research, promising a meaningful and lasting learning experience.\n\n🌐 All-Inclusive: Catering to everyone, from the curious beginner to the dedicated linguist and bilingual, our content is diverse and comprehensive.\n\n🔄 Effective Repetition: Ensuring that repetition bolsters memory, our system constantly reinforces what you've learned, making it instinctual.\n\n🔄 Consistent Enhancements:\nStay ahead to learn English free! We constantly add new content, ranging from words and sentences to categories and quizzes.\n\nBoost your language skills with the membot tutor, an innovative vocabulary builder designed to enhance your word mastery. Engage in quiz crafted by the membot tutor to test and expand your vocabulary. This vocabulary builder isn't just a study tool; it's a comprehensive quiz-driven journey to language proficiency, guided by the membot tutor. Embrace the power of quiz, and let the aibot tutor be your guide to a richer vocabulary.\n\nBe it for professional endeavors, leisure, or self-improvement, set forth towards linguistic excellence. Learn English with Memorize Learn - Languages. Download free english language learning app and commence your global dialogue today! 🌐📚💬</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</si>
  <si>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"read phone status and identity",
    "type": "Device ID &amp; call information"
  },
  {
    "permission": "view network connections",
    "type": "Other"
  },
  {
    "permission": "full network access",
    "type": "Other"
  },
  {
    "permission": "prevent device from sleeping",
    "type": "Other"
  }
]</t>
  </si>
  <si>
    <t>{
  "sharedData": [
    {
      "data": "Device or other IDs",
      "optional": false,
      "purpose": "Analytics, Advertising or marketing",
      "type": "Device or other IDs"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"collectedData": [
    {
      "data": "Device or other IDs",
      "optional": false,
      "purpose": "Analytics, Advertising or marketing",
      "type": "Device or other IDs"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"securityPractices": [
    {
      "practice": "Data isn’t encrypted",
      "description": "Your data isn’t transferred over a secure connection"
    },
    {
      "practice": "Data can’t be deleted",
      "description": "The developer doesn’t provide a way for you to request that your data be deleted"
    }
  ],
  "privacyPolicyUrl": "https://www.appcentric.net/privacy-policy.html"
}</t>
  </si>
  <si>
    <t>https://www.appcentric.net/privacy-policy.html</t>
  </si>
  <si>
    <t>com.getmimo</t>
  </si>
  <si>
    <t>https://play.google.com/store/apps/details?id=com.getmimo&amp;hl=en&amp;gl=us</t>
  </si>
  <si>
    <t>Learn Coding/Programming: Mimo</t>
  </si>
  <si>
    <t>Code in Python, JavaScript, HTML, CSS, or SQL, and kickstart your career in Tech in 5 minutes a day! Whether you're an aspiring developer or just starting your coding journey in HTML, JavaScript, or other programming languages, the Mimo coding and programming app is designed to make learning to code accessible, engaging, and effective.Learn to code in popular programming languages like Python or JavaScript and become a confident coder. Mimo offers training through distant learning and free courses in Python, JavaScript, HTML, CSS, SQL, and career courses designed to help you start a new Tech career. With the Mimo coding app, you can learn to code, practice your skills, advance your career, and become a developer. Learn coding in Python, JavaScript, HTML, SQL, and more at your own pace, and show your programming skills to the world. Everyone can learn the latest tech skills.\nWith Mimo that offers Python, SQL, JavaScript, CSS, HTML courses, and more development tools, you can choose career paths: Full-stack or Front-end development, and progress fast in learning programming! In no time, you can kickstart your career in Tech and land your dream job.\n- Google Play's Editor's Choice\n- Best Self-Improvement Apps of 2018\nThe Mimo coding app is an effective way to learn to code in Python, JavaScript, HTML, SQL, and CSS. Our programming courses\nsuit everyone. Access coding and programming lessons to learn Python, JavaScript, or HTML!\nMimo makes learning to code and diving into computer science intuitive and easy. We built our curriculum with experts to help you learn better and work on real projects in HTML, JavaScript, CSS, Python, and SQL.\nWith Mimo Learn Coding/Programming: Python, JavaScript, SQL, HTML, CSS, you'll be able to:\n- Advance your career with Full-stack, Front-end development, Python Career Path, and more.\n• Explore and master coding skills by learning Python and JavaScript, building projects, and practicing programming. Gain expertise in HTML, CSS, SQL, and beyond to enhance your technical proficiency.\n• Go through a structured curriculum that guides you through the code learning.\n• Solve bite-size coding challenges for efficient and focused code learning.\n• Run code in Python, JavaScript, HTML, and SQL and build real-world projects on the go with our mobile IDE.\n• Test your knowledge in interactive coding and programming playgrounds.\n• Put your coding skills into action with guided projects that provide real-world experience.\n• Get certification in programming to enhance your professional portfolio and share your achievements on platforms such as LinkedIn.\n• Connect with millions of learners worldwide and become proficient in Python, JavaScript, and more.\nWhat our learners say:\n•I love it! I've made so much progress with JavaScript, Python, and HTML with Mimo. I wanted to learn programming for fun! Thanks to Mimo, maybe I can start programming." Faxri Qurbanov\n"If you ever want to learn to code and don't know where to start, I recommend this learn coding app. They are the best and have much to offer: Python coding and learning app, JavaScript app, HTML coding app!" Peace Emmy\nExplore our free coding courses and efficiently learn JavaScript, HTML, Python, CSS, and SQL. Build websites and apps through hands-on coding and enhance your project portfolio with free training and distant learning.\n- Write real code on our mobile code editor - IDE, which helps you run code anywhere, compete with Mimo's community, solve coding challenges, and learn programming languages (Python, JavaScript, HTML, CSS, and SQL)!\n- "This way, you can work learning to code into your daily routine whenever you have a few minutes of downtime." – TechCrunch\n• "The app's lessons are bite-size to make it easy to squeeze coding into your busy day." – The New York Times\nStart your Tech career with Mimo! Develop coding skills in Python, JavaScript, HTML, CSS, and SQL to unlock new opportunities. You can code, too!</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</si>
  <si>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"run at startup",
    "type": "Other"
  },
  {
    "permission": "control vibration",
    "type": "Other"
  },
  {
    "permission": "prevent device from sleeping",
    "type": "Other"
  },
  {
    "permission": "read Google service configuration",
    "type": "Other"
  }
]</t>
  </si>
  <si>
    <t>{
  "sharedData": [
    {
      "data": "App interactions",
      "optional": false,
      "purpose": "App functionality, Analytics, Developer communications, Fraud prevention, security, and compliance, Personalization, Account management",
      "type": "App activity"
    },
    {
      "data": "Other user-generated content",
      "optional": false,
      "purpose": "App functionality",
      "type": "App activity"
    },
    {
      "data": "Other actions",
      "optional": false,
      "purpose": "App functionality, Analytics, Developer communications, Personalization",
      "type": "App activity"
    },
    {
      "data": "Device or other IDs",
      "optional": false,
      "purpose": "App functionality, Analytics, Developer communications, Advertising or marketing",
      "type": "Device or other IDs"
    },
    {
      "data": "Email address",
      "optional": false,
      "purpose": "App functionality, Developer communications, Advertising or marketing, Fraud prevention, security, and compliance, Account management",
      "type": "Personal info"
    },
    {
      "data": "User IDs",
      "optional": false,
      "purpose": "App functionality, Analytics, Advertising or marketing, Fraud prevention, security, and compliance, Personalization, Account management",
      "type": "Personal info"
    }
  ],
  "collectedData": [
    {
      "data": "App interactions",
      "optional": false,
      "purpose": "App functionality, Analytics, Developer communications, Fraud prevention, security, and compliance, Personalization, Account management",
      "type": "App activity"
    },
    {
      "data": "Other user-generated content",
      "optional": true,
      "purpose": "App functionality",
      "type": "App activity"
    },
    {
      "data": "Other actions",
      "optional": false,
      "purpose": "App functionality, Analytics, Developer communications, Personalization",
      "type": "App activity"
    },
    {
      "data": "Device or other IDs",
      "optional": false,
      "purpose": "App functionality, Analytics, Developer communications, Advertising or marketing",
      "type": "Device or other IDs"
    },
    {
      "data": "Name",
      "optional": true,
      "purpose": "App functionality, Developer communications, Advertising or marketing, Personalization,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Analytics, Advertising or marketing, Fraud prevention, security, and compliance, Personalization, Account management",
      "type": "Personal info"
    },
    {
      "data": "Crash logs",
      "optional": true,
      "purpose": "Analytics",
      "type": "App info and performance"
    },
    {
      "data": "Diagnostics",
      "optional": true,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"https://getmimo.com/privacy"
}</t>
  </si>
  <si>
    <t>https://getmimo.com/privacy</t>
  </si>
  <si>
    <t>com.ar.drawing.ai.sketch.draweasy.trace.sketch</t>
  </si>
  <si>
    <t>https://play.google.com/store/apps/details?id=com.ar.drawing.ai.sketch.draweasy.trace.sketch&amp;hl=en&amp;gl=us</t>
  </si>
  <si>
    <t>Ar Drawing: Trace to Sketch</t>
  </si>
  <si>
    <t>AR Draw: Trace to Sketch utilizes Augmented Reality (AR) technology to project images onto a surface and transform any image into a sketch.\nIntroducing Sketch AR and AR Drawing - Your ultimate artistic companion 🎨📲\nUnleash your creative talent with the AR Sketching and Drawing App, where imagination meets technology. With a myriad of features at your fingertips, this app transforms your ordinary photos into extraordinary works of art. Whether you're an ambitious artist or a seasoned pro, our app provides a creative outlet to express your imagination.\nKey features of the AR Drawing App:\n🖋️Accurately trace any image: Harness the power of augmented reality to trace images using your phone's camera output. The image won't appear on paper, but you can trace it with high precision, replicating every stroke. Choose from various categories to find the perfect reference material.\n🌄Diverse template categories: Explore numerous template categories, each brimming with inspiration. Whether you love landscapes, portraits, or abstract art, we have something to meet your needs. Just select a template image and let your imagination run wild on your digital sketchpad.\n🎥Time-lapse video recording: Capture your artistic journey with the time-lapse video recording feature. Watch your creations come to life as you turn a blank canvas into a masterpiece while recording the entire process.\n🖌️Convert library images: Take any image from your library and instantly convert it into a traceable image. Sketch and create your unique artworks on a blank canvas, turning your favorite photos into beautiful works of art.\n✨Customize your artistic vision: Fine-tune your art by making the image transparent or creating line drawings. These powerful tools allow you to add your unique touch, enhancing your creative style and sophistication.\nAR Drawing: Tracking everything allows you to surpass your creative limits. Whether you're trying to replicate a favorite image or embarking on an entirely new artistic journey, our app provides the tools and inspiration you need.\nExperience AR Drawing: Sketch &amp; Draw today and embark on a visual adventure that will redefine your artistic potential. Let your imagination soar and turn ordinary images into extraordinary masterpieces. Your artistic journey begins here 🚀!</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</si>
  <si>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"change network connectivity",
    "type": "Other"
  },
  {
    "permission": "connect and disconnect from Wi-Fi",
    "type": "Other"
  },
  {
    "permission": "control flashlight",
    "type": "Other"
  },
  {
    "permission": "full network access",
    "type": "Other"
  },
  {
    "permission": "run at startup",
    "type": "Other"
  },
  {
    "permission": "control vibration",
    "type": "Other"
  },
  {
    "permission": "prevent device from sleeping",
    "type": "Other"
  }
]</t>
  </si>
  <si>
    <t>{
  "sharedData": [],
  "collectedData": [
    {
      "data": "Crash logs",
      "optional": true,
      "purpose": "Analytics",
      "type": "App info and performance"
    },
    {
      "data": "Diagnostics",
      "optional": true,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"https://docs.google.com/document/d/1sivFznm8fODLF-yaP59T4ve4Dzg2toOVB1RoPH_n9rk/edit"
}</t>
  </si>
  <si>
    <t>https://docs.google.com/document/d/1sivFznm8fODLF-yaP59T4ve4Dzg2toOVB1RoPH_n9rk/edit</t>
  </si>
  <si>
    <t>com.customuse.customuse</t>
  </si>
  <si>
    <t>https://play.google.com/store/apps/details?id=com.customuse.customuse&amp;hl=en&amp;gl=us</t>
  </si>
  <si>
    <t>Customuse: Skins Maker Roblox</t>
  </si>
  <si>
    <t>Join the growing community of over 2 million designers and creators with Customuse, the ultimate 3D design tool. Make unique Roblox skins, design Zepeto clothes, create Minecraft avatars, customize filters for TikTok/Snapchat/Instagram and much more.\nMAKE ROBLOX SKINS\n- Design your dream Roblox skin in seconds.\n- Pick from thousands of templates or start from scratch.\n- Publish your designs directly to Roblox with a few clicks or upload to Roblox Studio.\n- Earn Robux by selling your clothing designs on the Roblox marketplace. Customuse creators are earning 100,000+ Robux with their unique designs.\n- Get inspired with design suggestions from other creators to elevate your Roblox shirts and outfits.\nCREATE MINECRAFT SKINS\n- Build unique Minecraft skins with ease.\n- Use Customuse to enhance your Minecraft gaming experience.\n- Share your creations directly to Minecraft and social media channels.\n- Add 3D accessories and features to make your avatar truly unique.\nDESIGN ZEPETO CLOTHES\n- Create Zepeto outfits that turn heads.\n- Use our ready-made templates or go custom.\n- Earn ZEMs by sharing your fashion designs to the Zepeto marketplace and social media.\n- Turn your fashion design dreams into reality.\n- Share your Zepeto designs across platforms to boost your fashion profile.\nCUSTOMIZE FILTERS FOR SOCIAL MEDIA\n- Make custom AR filters for Instagram, Snapchat, and TikTok.\n- Use our AI tools to create face filters that everyone will want to use.\n- Test and share your filters directly on social media platforms.\n- Create dynamic social media posts with AR elements that capture attention.\nCREATE 3D CLOTHING MOCKUPS\n- Design your own clothes and see how they fit with our virtual try-on feature.\n- Make designer clothing for any occasion.\n- Share your clothing mockups in social media posts.\n- Explore styles and fabrics in 3D, perfect for aspiring fashion designers.\n- Add your own branding or make a logo and custom prints with our graphic design tools.\nAI TOOLS\n- Use our AI generator to make Roblox and Minecraft skins with just a prompt.\n- Get design suggestions tailored to your needs.\n- Boost your 3D designs with AI-assisted features.\n- Perfect for 3D modeling enthusiasts looking to jump into the metaverse.\n- Discover new design realms with AI-driven insights and analytics.\nADDITIONAL FEATURES\n- Customuse is perfect for creating robust social media posts that stand out.\n- Whether you're a 3D modeling beginner or a pro, you'll find tools that fit your skill level.\n- Use Customuse on multiple devices including iPhone, Desktop or even as your Roblox Studio for iPad.\nStart creating today!\nPrivacy policy: https://customuse.com/privacy/privacy.pdf\nTerms of use: https://customuse.com/terms-of-service/terms-of-service.pdf\nDo you have questions or comments? Get in touch: https://discord.com/invite/customuse\nDISCLAIMER: This application is not affiliated with Roblox Corporation, Mojang AB, Snapchat, Naver Z, Meta, TikTok. Name, brand and assets (Roblox, Minecraft, Snapchat, ZEPETO, Instagram) are the property of their respective platform owners.</t>
  </si>
  <si>
    <t>{
  "sharedData": [],
  "collectedData": [
    {
      "data": "Crash logs",
      "optional": true,
      "purpose": "Analytics",
      "type": "App info and performance"
    },
    {
      "data": "Approximate location",
      "optional": false,
      "purpose": "Analytics",
      "type": "Location"
    },
    {
      "data": "Device or other IDs",
      "optional": false,
      "purpose": "App functionality, Analytics, Account management",
      "type": "Device or other IDs"
    },
    {
      "data": "Name",
      "optional": true,
      "purpose": "Account management",
      "type": "Personal info"
    },
    {
      "data": "Email address",
      "optional": true,
      "purpose": "Account management",
      "type": "Personal info"
    },
    {
      "data": "User IDs",
      "optional": false,
      "purpose": "App functionality, Analytics, Account management",
      "type": "Personal info"
    },
    {
      "data": "Photos",
      "optional": true,
      "purpose": "App functionality",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"https://customuse.notion.site/Customuse-Privacy-Policy-4499481dc31d40099b17d064369dda2b"
}</t>
  </si>
  <si>
    <t>https://customuse.notion.site/Customuse-Privacy-Policy-4499481dc31d40099b17d064369dda2b</t>
  </si>
  <si>
    <t>com.artimind.aiart.artgenerator.artavatar</t>
  </si>
  <si>
    <t>https://play.google.com/store/apps/details?id=com.artimind.aiart.artgenerator.artavatar&amp;hl=en&amp;gl=us</t>
  </si>
  <si>
    <t>Artimind: AI Art Generator</t>
  </si>
  <si>
    <t>Are you looking for a way to create stunning and unique art pieces without any artistic skills?\nIntroducing Artimind, the revolutionary AI Art Generator application that allows you to create beautiful anime art AI pieces with just a few taps. With Artimind - the AI image generator, you can unleash your creativity and produce AI pictures that is truly one-of-a-kind.\nImagine being able to create art that is personalized to your taste and style. With AI picture generator, you can choose from a variety of AI images styles, colors, and techniques to produce art AI that is truly unique. Whether you're a professional artist or a beginner, Artimind makes it easy to create art that is both beautiful and meaningful.\nFeature of this AI photo generator app\n► Generate stunning AI art generator.\n► Create unbelievable places from idea\n► Build AI portraits characters in myths\n► Infinite style art to try\nHow to use the AI art generator app\nStep 1: Upload your photo generator\nStep 2: Write a unique prompt text to image AI\nStep 3: Choose your favorite AI image style\nStep 4: Tap to generate your AI photos\nDiscover Artimind AI generator and start creating your own stunning art pieces with the help of AI genarator technology. With Artimind, you can unleash your creativity and produce portrait AI that is truly one-of-a-kind. Experience the power of AI and take your style art to the next level with Artimind.\nIf you have any questions about the AI art maker app, don't hesitate to contact support email: trustedapp.help@gmail.com.\nThank you for choosing our Artimind: AI Art Generator app. Have a nice day! ❤️</t>
  </si>
  <si>
    <t>{
  "sharedData": [
    {
      "data": "Device or other IDs",
      "optional": false,
      "purpose": "Analytics",
      "type": "Device or other IDs"
    }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"https://sites.google.com/view/ai-art-generator-policy/home"
}</t>
  </si>
  <si>
    <t>https://sites.google.com/view/ai-art-generator-policy/home</t>
  </si>
  <si>
    <t>com.womboai.wombodream</t>
  </si>
  <si>
    <t>https://play.google.com/store/apps/details?id=com.womboai.wombodream&amp;hl=en&amp;gl=us</t>
  </si>
  <si>
    <t>WOMBO Dream - AI Art Generator</t>
  </si>
  <si>
    <t>Image Generator - Turn text to AI art photos, beautiful digital artworks &amp; paintings using the power of AI! All you need to do is enter a prompt, pick an art style - and watch WOMBO Dream - AI Art Generator bring your idea to life in seconds. Do you want to create a photo, picture, drawing or painting that is your artwork? WOMBO Dream - AI Art Generator is an art station for you. You can turn text into any image or photo you want.\nIt's like magic: simply type in whatever you want Dream to paint - such as “Alien Space Station” or “Rainbow Forest” - pick a style (Realistic, VFX, Anime, Avatar, Street Art etc.) and hit create!\nYou don’t need a paint brush, pencil, or any art supplies to make beautiful artwork, all you need is an idea. Take a back seat and let WOMBO Dream unleash your creativity.\n► Turn text to art, ask Dream to paint you:\n- Movie Posters\n- Song Lyrics\n- Journal Entries\n- Poems\n- Star Signs\nand much more!\n► Explore art styles\nWhether you’re looking for a vibrant colourful painting or something darker and more dystopian, WOMBO Dream - AI photo generator, has you covered with an array of selected styles.\n► Edit with text\nCustomize your ai images &amp; photos and adjust tiny details by writing a simple instruction. Whether you want to change the hair color, add a background, or adjust the lighting, the possibilities are endless. Create your own AI Generated Photos!\n► Create art from images\nStart with an image as a visual base for your prompt. Upload a photo or select one from our library, and watch our AI transform it into a masterpiece tailored to your vision. Transform photos of your partners or bring your kids artwork to life. Enjoy your AI Generated art, photos &amp; images.\n► Share Your Art &amp; Go Viral\nShare your art with your friends, family, or on social media to join the latest #AIArt trend.\n► Get Inspired &amp; Explore Artwork\nSave your artwork to your profile so that you can view it for later, it’s that simple! Get an extra boost of inspiration by browsing the public gallery of amazing AI images generated by AI artists from all over the world. Explore and like the ideas of others and get your creative juices flowing!\n► Have AI Generated Pictures, Painting &amp; Images Using advanced AI technology, you can turn any text into a stunning image in seconds. Whether you're looking to create a beautiful piece of art or design your own anime art characters, our WOMBO Dream - AI Art Generator app has got you covered.\nOur AI drawing and painting tools make it easy for you to create images that reflect your unique style and vision. With our art creator feature, you can experiment with different colors, textures, and patterns until you achieve the perfect look. Unleash your creativity and start making incredible images today with our WOMBO Dream -  AI Generated Photo app.\n► Who is WOMBO Dream?\nWOMBO is a Canadian artificial intelligence(AI) company transforming the future of entertainment. Creativity is at the core of human interaction, we want to enable everyone to unleash their creative potential and power next-generation media that will make people laugh and smile! With over 140+ Million app installs to date, we’re just getting started.</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</si>
  <si>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network connections",
    "type": "Other"
  },
  {
    "permission": "full network access",
    "type": "Other"
  },
  {
    "permission": "run at startup",
    "type": "Other"
  },
  {
    "permission": "reorder running apps",
    "type": "Other"
  },
  {
    "permission": "set wallpaper",
    "type": "Other"
  },
  {
    "permission": "control vibration",
    "type": "Other"
  },
  {
    "permission": "prevent device from sleeping",
    "type": "Other"
  },
  {
    "permission": "Google Play license check",
    "type": "Other"
  },
  {
    "permission": "read Google service configuration",
    "type": "Other"
  }
]</t>
  </si>
  <si>
    <t>{
  "sharedData": [],
  "collectedData": [
    {
      "data": "Crash logs",
      "optional": false,
      "purpose": "Analytics, Fraud prevention, security, and compliance",
      "type": "App info and performance"
    },
    {
      "data": "Diagnostics",
      "optional": false,
      "purpose": "Analytics, Fraud prevention, security, and compliance",
      "type": "App info and performance"
    },
    {
      "data": "Other app performance data",
      "optional": false,
      "purpose": "Analytics",
      "type": "App info and performance"
    },
    {
      "data": "Email address",
      "optional": true,
      "purpose": "App functionality, Personalization, Account management",
      "type": "Personal info"
    },
    {
      "data": "User IDs",
      "optional": true,
      "purpose": "App functionality, Personalization, Account management",
      "type": "Personal info"
    },
    {
      "data": "App interactions",
      "optional": false,
      "purpose": "Analytics",
      "type": "App activity"
    },
    {
      "data": "Other user-generated content",
      "optional": true,
      "purpose": "App functionality, Analytics, Personalization",
      "type": "App activity"
    },
    {
      "data": "Device or other IDs",
      "optional": false,
      "purpose": "App functionality, Analytics, Advertising or marketing, Fraud prevention, security, and compliance, Personalization,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"https://www.w.ai/privacy-policy"
}</t>
  </si>
  <si>
    <t>https://www.w.ai/privacy-policy</t>
  </si>
  <si>
    <t>com.diamond.painting.by.number</t>
  </si>
  <si>
    <t>https://play.google.com/store/apps/details?id=com.diamond.painting.by.number&amp;hl=en&amp;gl=us</t>
  </si>
  <si>
    <t>Diamond Painting by Number</t>
  </si>
  <si>
    <t>Are you new to painting? Don't worry!\nJust fill the diamond into the canvas according to the number to complete a masterpiece of your own.\nThere are a variety of pictures in the game for you to choose from! \nTry a variety of painting styles and themes, there is always one for you!\nImprove your drawing ability. Come and enjoy the process of relaxing and having fun!</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</si>
  <si>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"read phone status and identity",
    "type": "Device ID &amp; call information"
  },
  {
    "permission": "view network connections",
    "type": "Other"
  },
  {
    "permission": "full network access",
    "type": "Other"
  },
  {
    "permission": "run at startup",
    "type": "Other"
  },
  {
    "permission": "control vibration",
    "type": "Other"
  },
  {
    "permission": "prevent device from sleeping",
    "type": "Other"
  }
]</t>
  </si>
  <si>
    <t>{
  "sharedData": [
    {
      "data": "Photos",
      "optional": false,
      "purpose": "App functionality",
      "type": "Photos and videos"
    },
    {
      "data": "Approximate location",
      "optional": false,
      "purpose": "Analytics, Advertising or marketing",
      "type": "Location"
    },
    {
      "data": "Device or other IDs",
      "optional": false,
      "purpose": "Analytics, Advertising or marketing, Account management",
      "type": "Device or other IDs"
    }
  ],
  "collectedData": [],
  "securityPractices": [
    {
      "practice": "Data isn’t encrypted",
      "description": "Your data isn’t transferred over a secure connection"
    },
    {
      "practice": "You can request that data be deleted",
      "description": "The developer provides a way for you to request that your data be deleted"
    }
  ],
  "privacyPolicyUrl": "http://creative100.cc/privacy.html"
}</t>
  </si>
  <si>
    <t>http://creative100.cc/privacy.html</t>
  </si>
  <si>
    <t>com.adobe.spark.post</t>
  </si>
  <si>
    <t>https://play.google.com/store/apps/details?id=com.adobe.spark.post&amp;hl=en&amp;gl=us</t>
  </si>
  <si>
    <t>Adobe Express: AI Video Design</t>
  </si>
  <si>
    <t>Adobe Express is your all-in-one AI content creation app. Quickly make stunning social posts, images, videos, flyers, logos and more.\nDREAM IT. MAKE IT. EASY.\nJump-start your creativity with Text to Image, powered by generative AI. Quickly turn your text prompts into extraordinary photo art, and watch your imagination come to life with our AI photo generator.\nMAKE THE IMPOSSIBLE POSSIBLE\nWith Generative Fill, powered by generative AI, you can insert, remove, or replace people, objects, and more with a typed prompt. Achieve results you never imagined you could.\nHEADLINES THAT POP\nWhether you’re creating a flyer or your next TikTok, make every word pop with Text Effects, powered by generative AI. Type a prompt and turn your text into anything you imagine.\nVIDEO MADE EASY\nVideo creation as simple as drag and drop. Get started with extraordinary templates and combine video clips, images, music, and animations to make videos that stand out. Go from idea to post faster than ever, no experience required.\nKICK-START YOUR IDEAS\nBring your imagination to life with Text to Template, powered by generative AI. Type a prompt and generate awe-inspiring editable templates for social posts, flyers, cards and more.\nEASILY STAY ON BRAND\nWith brand kits, it’s easy to create consistent on-brand content. Keep all your fonts, colors, and logos at your fingertips, ready to drop into any design.\nCONTENT SCHEDULING SIMPLIFIED\nWith content scheduler, you can easily plan, preview, schedule and publish your content to all your social media channels in just a few clicks. Whenever and wherever you want.\nBYE-BYE BACKGROUNDS\nWith Quick Actions, it’s easy to remove backgrounds, add video captions, generate QR codes, transform images into GIFs, and resize your content in a single click.\nQUICK ACTION TOOLS\n· Trim &amp; resize designs for any channel in a tap\n· Remove backgrounds, convert image files, reverse videos, crop images for multiple platforms &amp; more\n· Convert to GIF\n· Generate QR codes in different styles and colors\n· Animate a character with your voice\n· Generate and edit video captions\n· Logo maker\nSome features are not currently supported on all devices, but good things are coming. Support for more devices is rolling out over time.\nQUESTIONS?\nYour feedback and engagement will help us make Adobe Express better for everyone.\nJoin our Discord community\n[https://discord.gg/adobeexpress] to share your thoughts, connect with the community and get involved with creative challenges\nVisit Uservoice [https://adobeexpress.uservoice.com/forums/951181-adobe-express] to request new features\nLet us know about any bugs or issues you encounter in our Adobe Community Forum [https://community.adobe.com/t5/adobe-express/ct-p/ct-adobe-express]\nPREMIUM MEMBERSHIP\nYour Adobe Express Premium membership unlocks access to Premium features:\n· Over 200M royalty-free Adobe Stock photos, videos, music tracks, design elements and fonts\n· 250  generative credits to generate images, templates and more \n· Remove Video Background, One-click Resize for multiple channels, brand kits  and more\nUse your Adobe Express Premium plan across your desktop browser and mobile phone. Also includes Adobe Photoshop Express on mobile.\nPlease refer to our full terms of service for more details. [http://www.adobe.com/go/terms_en]\nTerms and conditions: \nYour use of this Adobe application is governed by the Adobe General Terms of Use http://www.adobe.com/go/terms_en, and Adobe Privacy Policy http://www.adobe.com/go/privacy_policy_en and any successor versions thereto.\nDo not sell or share my personal information: www.adobe.com/go/ca-rights\nAll trademarks are the property of their respective owners.</t>
  </si>
  <si>
    <t>[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"change your audio settings",
    "type": "Other"
  },
  {
    "permission": "run at startup",
    "type": "Other"
  },
  {
    "permission": "prevent device from sleeping",
    "type": "Other"
  }
]</t>
  </si>
  <si>
    <t>{
  "sharedData": [
    {
      "data": "App interactions",
      "optional": false,
      "purpose": "Analytics",
      "type": "App activity"
    },
    {
      "data": "Approximate location",
      "optional": false,
      "purpose": "Analytics, Developer communications",
      "type": "Location"
    },
    {
      "data": "Device or other IDs",
      "optional": false,
      "purpose": "Analytics, Developer communications, Advertising or marketing",
      "type": "Device or other IDs"
    },
    {
      "data": "Crash logs",
      "optional": false,
      "purpose": "Analytics",
      "type": "App info and performance"
    },
    {
      "data": "Diagnostics",
      "optional": false,
      "purpose": "Analytics",
      "type": "App info and performance"
    },
    {
      "data": "Other app performance data",
      "optional": false,
      "purpose": "Analytics",
      "type": "App info and performance"
    },
    {
      "data": "Name",
      "optional": false,
      "purpose": "Developer communications",
      "type": "Personal info"
    },
    {
      "data": "Email address",
      "optional": false,
      "purpose": "Developer communications",
      "type": "Personal info"
    }
  ],
  "collectedData": [
    {
      "data": "App interactions",
      "optional": true,
      "purpose": "Analytics",
      "type": "App activity"
    },
    {
      "data": "In-app search history",
      "optional": true,
      "purpose": "App functionality, Analytics",
      "type": "App activity"
    },
    {
      "data": "Approximate location",
      "optional": true,
      "purpose": "Analytics, Developer communications",
      "type": "Location"
    },
    {
      "data": "Device or other IDs",
      "optional": true,
      "purpose": "Analytics, Developer communications, Advertising or marketing",
      "type": "Device or other IDs"
    },
    {
      "data": "Crash logs",
      "optional": true,
      "purpose": "Analytics",
      "type": "App info and performance"
    },
    {
      "data": "Diagnostics",
      "optional": true,
      "purpose": "Analytics",
      "type": "App info and performance"
    },
    {
      "data": "Other app performance data",
      "optional": true,
      "purpose": "Analytics",
      "type": "App info and performance"
    },
    {
      "data": "Photos",
      "optional": true,
      "purpose": "App functionality",
      "type": "Photos and videos"
    },
    {
      "data": "Videos",
      "optional": true,
      "purpose": "App functionality",
      "type": "Photos and videos"
    },
    {
      "data": "Name",
      "optional": false,
      "purpose": "App functionality, Developer communications, Personalization, Account management",
      "type": "Personal info"
    },
    {
      "data": "Email address",
      "optional": false,
      "purpose": "App functionality, Developer communications, Personalization,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"https://www.adobe.com/privacy/policy.html"
}</t>
  </si>
  <si>
    <t>https://www.adobe.com/privacy/policy.html</t>
  </si>
  <si>
    <t>com.tapuniverse.aiartgenerator</t>
  </si>
  <si>
    <t>https://play.google.com/store/apps/details?id=com.tapuniverse.aiartgenerator&amp;hl=en&amp;gl=us</t>
  </si>
  <si>
    <t>AI Art Generator - AI Filter</t>
  </si>
  <si>
    <t>AI Art Generator uses artificial intelligence to create unique and beautiful works of art, inspired by your own creativity. With just a few taps, you can turn your thoughts into reality, creating stunning, ready to use images and make your life easier.\nHow does it work?\nThe AI Art Generator uses a process called text-to-image generation to create art from your text prompts. Simply type in what you want to create, and the AI will generate a unique image that matches your description. You can use this app to create anything from abstract paintings to realistic portraits, and even to generate your own custom emojis.\nNot only can you use text prompts, you can also use picture like art prompts to create your own ai art. Upload photo, choose art style and authorize AI generated art for you.\nThere are many benefits using AI Art Generator, including:\n* Creativity: The AI Art Generator helps you to be more creative, by providing you with inspiration and new ideas.\n* Expressiveness: Express yourself more effectively, by allowing you to create images that represent your thoughts and feelings.\n* Personalization: Create personalized images, such as gifts for friends and family, or custom artwork for your home.\nHow to use the AI generated art?\nUsing the AI Art Generator is simple. Just follow these steps:\n1. Open the app and input text prompts or upload your photo.\n2. Select a theme from the "Theme" menu.\n3. Tap the "Generate" button to create your image.\n4. Save and share your AI art\nThe AI generated art is still under development, and there are some limitations to what it can do. However, the AI Art Generator is constantly improving, new features are being added all the time and it has a limitless potential for development. We value your input since your feedback can help us to enhance our app to better improve the user experience.\nTry the AI Art Generator today and see what amazing things you can create!</t>
  </si>
  <si>
    <t>{
  "sharedData": [],
  "collectedData": [
    {
      "data": "Device or other IDs",
      "optional": false,
      "purpose": "Analytics, Advertising or marketing",
      "type": "Device or other IDs"
    }
  ],
  "securityPractices": [
    {
      "practice": "Data is encrypted in transit",
      "description": "Your data is transferred over a secure connection"
    },
    {
      "practice": "Data can’t be deleted",
      "description": "The developer doesn’t provide a way for you to request that your data be deleted"
    }
  ],
  "privacyPolicyUrl": "https://tapuniverse.com/policy/"
}</t>
  </si>
  <si>
    <t>ai.art.generated.drawing.anime.photo.dream</t>
  </si>
  <si>
    <t>https://play.google.com/store/apps/details?id=ai.art.generated.drawing.anime.photo.dream&amp;hl=en&amp;gl=us</t>
  </si>
  <si>
    <t>Anime AI - Photo Maker</t>
  </si>
  <si>
    <t>Mesmerizing 2D AI Photo !AIGC!The AIGC app that is popular all over the world!\nTurn photos and texts into the anime work you want\nYou only need to enter keywords or upload pictures and click on the art style you like\nAnime AI will turn the pictures you want into reality\nSelect and click Create to generate the work of art in your mind\n【Generate your two-dimensional avatar】\nUpload a selfie Click on the corresponding style, just wait a few seconds\nYou can have a game that is completely generated by ai and only exists in the second dimension:\n--- ninja\n--- Pirates\n---Samurai\n---High school students\n---Mermaid\nWaiting for various interesting avatars\n【Can't draw? Imagination alone can become a painter 】\n---Van Gogh\n--- Monet\n---Cyberpunk\n---classical oil painting\n---modern Art\nJust enter a few keywords to generate your own artwork\n【Enjoy the fun of creating unique content】\n--- Explore endless filters\n--- Generate funny portraits for your friends\n---Turn pet photos into hilarious new images\n--- Understand what you look like as a different gender\n---there are more!\n【Let your exclusive two-dimensional avatar become your special picture in the network】\nAnd you can also share your work with friends or family members, let everyone share the exquisite artwork you created!\nUse Anime AI to create more works of art that belong to you and share your unique ideas with your friends!</t>
  </si>
  <si>
    <t>{
  "sharedData": [
    {
      "data": "Device or other IDs",
      "optional": false,
      "purpose": "Analytics, Advertising or marketing, Fraud prevention, security, and compliance",
      "type": "Device or other IDs"
    }
  ],
  "collectedData": [],
  "securityPractices": [
    {
      "practice": "Data isn’t encrypted",
      "description": "Your data isn’t transferred over a secure connection"
    },
    {
      "practice": "You can request that data be deleted",
      "description": "The developer provides a way for you to request that your data be deleted"
    }
  ],
  "privacyPolicyUrl": "https://sites.google.com/view/playredandblue/"
}</t>
  </si>
  <si>
    <t>https://sites.google.com/view/playredandblue/</t>
  </si>
  <si>
    <t>ai.generated.art.photo</t>
  </si>
  <si>
    <t>https://play.google.com/store/apps/details?id=ai.generated.art.photo&amp;hl=en&amp;gl=us</t>
  </si>
  <si>
    <t>Artist AI Art Photo Generator</t>
  </si>
  <si>
    <t>🎨 Ever imagine an app that help turn your imagination come to life in stunning artwork. Look no further than Artist AI Art Photo Generator! Experience the power of AI as it transforms your fantasy into stunning art. 🌟 \n𝐇𝐎𝐖 𝐓𝐎 IGNITE YOUR CREATIVITY❓ \nEnjoy on a journey where creativity knows no limits. Generate stunning AI photos in just 3 easy steps: \n1️⃣ Type in your ideas or a simple prompt. \n2️⃣ Explore a diverse collection of over 100 stunning art styles. \n3️⃣ Tap a button and see AI work its magic, generating your unique artwork in seconds. \nIn the blink of an eye, you'll receive awe-inspiring artworks that bring your fantasies to life with Artist AI Art Photo Generator. \n💡 EXPLORE WITHOUT BOUNDARIES \nCurious about what awaits in the world of Artist AI Art Photo Generator? \n_ Discover beautiful AI photo styles that unlock the artist within you. \n_ Transform dreams, fantasy, and imagination into anime-inspired photos or any artwork styles imaginable to impress yourself and your friends. \nReady to elevate your creativity? The adventure of turning dreams into real artwork begins now! \n👑 PREMIUM EXPERIENCE \nWanna be even more creativity with Artist AI Art Photo Generator? \nUnlock premium access, starting from just $4.99. Choose from weekly, monthly, or yearly plans to access exclusive benefits and supercharged features. \nExcited to immerse yourself in the world of AI-generated art photos? Don't wait! Download now and breathe life into your dreams and imagination on a real canvas! \n*Terms of Service: https://leostudio.global/policies/#tos \n*Privacy Policy: https://leostudio.global/policies/ \n📧 INSPIRATION AT YOUR FINGERTIPS \nHungry for more imaginative possibilities? Share your thoughts and queries with us at support@leogstudio.global. \nExperience the power of Artist AI Art Photo Generator. If you're not an artist and can't turn your fantasies into artwork, let a PRO create for ya~~ 🚀</t>
  </si>
  <si>
    <t>[
  {
    "permission": "read the contents of your USB storage",
    "type": "Photos/Media/Files"
  },
  {
    "permission": "read the contents of your USB storage",
    "type": "Storage"
  },
  {
    "permission": "view Wi-Fi connections",
    "type": "Wi-Fi connection information"
  },
  {
    "permission": "view network connections",
    "type": "Other"
  },
  {
    "permission": "allow Wi-Fi Multicast reception",
    "type": "Other"
  },
  {
    "permission": "full network access",
    "type": "Other"
  },
  {
    "permission": "prevent device from sleeping",
    "type": "Other"
  }
]</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</si>
  <si>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"https://leostudio.global/policies"
}</t>
  </si>
  <si>
    <t>https://leostudio.global/policies</t>
  </si>
  <si>
    <t>me.bazaart.app</t>
  </si>
  <si>
    <t>https://play.google.com/store/apps/details?id=me.bazaart.app&amp;hl=en&amp;gl=us</t>
  </si>
  <si>
    <t>Bazaart: Design &amp; Photo Editor</t>
  </si>
  <si>
    <t>Bazaart is an easy-to-use design studio and photo editor. No design experience required. From online selling to digital marketing to social media posting, Bazaart is here to help. Get your design superpowers today!\nGet Creative  💫\nCreate AI art, stories, logos, flyers, posters, cards, collages, invitations, memes, profile pics, product photography (white background an option), stickers, and works of art.\nPowerful design and editing tools 🧰\n• Instantly remove the background from any photo with the magic eraser\n• Remove objects and people from any photo using the remove tool\n• Turn your text into fantastic images using the AI art tool\n• Replace anything in a photo with a simple text prompt using the AI replace tool\n• Turn blurry photos into HD, boost resolution and quality with the enhance tool\n• Cut out photos like a pro with the crop and eraser tools\n• Create your own WhatsApp stickers\n• Enhance, adjust, and customize photos: change exposure, contrast, saturation, vibrance, warmth, tint, shadows, highlights, and blur\n• Add up to 30 photo layers: each layer is independently editable and all changes reversible\n• Apply fabulous filters on photos to add a “wow” effect\n• Create custom edge styles for photos with the outline and shadow tools\n• Combine photos with mind-blowing blending effects\n• Edit and modify text with alignment\n• Perfectly align photos, text, and any element with auto-snapping\nBeautiful content you’ll love 🥰\n• Choose from thousands of amazing backgrounds, stickers and shapes\n• Add stunning photo overlays\n• Browse through a great collection of fonts or add your own \n• Use photos from your gallery, Google Photos, Google Drive, Dropbox, and more\nWhen you’re ready ✨\n• Save as an image with an opaque (JPG) or transparent background (PNG)\n• Share your creations on social media or send as text or email\nUpgrade to Bazaart Premium 🍒\nCreate professional looking designs in seconds with Premium!\n• Remove people and objects from your photos\n• Create without limits with a huge collection of templates, graphics and fonts\n• Get full access to all advanced tools and VIP support\nYour Bazaart Premium subscription will automatically renew at the end of each term and your credit card will be charged through your Google Play account unless you unsubscribe. Refunds will not be provided for any unused portion of the term.\nNeed help? Please email us at support@bazaart.me and we will get back to you quickly!\nBAZAART® is a registered trademark of Bazaart Ltd.</t>
  </si>
  <si>
    <t>{
  "sharedData": [
    {
      "data": "Device or other IDs",
      "optional": false,
      "purpose": "Analytics",
      "type": "Device or other IDs"
    },
    {
      "data": "Name",
      "optional": false,
      "purpose": "Developer communications, Account management",
      "type": "Personal info"
    },
    {
      "data": "Email address",
      "optional": false,
      "purpose": "Analytics, Developer communications, Account management",
      "type": "Personal info"
    }
  ],
  "collectedData": [
    {
      "data": "Device or other IDs",
      "optional": false,
      "purpose": "Analytics, Developer communications, Advertising or marketing",
      "type": "Device or other IDs"
    },
    {
      "data": "Crash logs",
      "optional": false,
      "purpose": "Analytics",
      "type": "App info and performance"
    },
    {
      "data": "Diagnostics",
      "optional": false,
      "purpose": "Analytics",
      "type": "App info and performance"
    },
    {
      "data": "App interactions",
      "optional": false,
      "purpose": "Analytics, Personalization",
      "type": "App activity"
    },
    {
      "data": "Other user-generated content",
      "optional": false,
      "purpose": "Analytics, Personalization",
      "type": "App activity"
    },
    {
      "data": "Name",
      "optional": true,
      "purpose": "App functionality, Account management",
      "type": "Personal info"
    },
    {
      "data": "Email address",
      "optional": true,
      "purpose": "Analytics,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"https://bazaart.me/terms#privacy"
}</t>
  </si>
  <si>
    <t>https://bazaart.me/terms#privacy</t>
  </si>
  <si>
    <t>com.vblast.flipaclip</t>
  </si>
  <si>
    <t>https://play.google.com/store/apps/details?id=com.vblast.flipaclip&amp;hl=en&amp;gl=us</t>
  </si>
  <si>
    <t>FlipaClip: Create 2D Animation</t>
  </si>
  <si>
    <t>Unleash the power of your imagination and explore your unique animation style with FlipaClip! This incredible app provides you with the tools and platform to bring your ideas to life. \nIt's a great tool for beginners and aspiring animators to explore their creativity and make animated videos or gifs. Whether you're into whimsical storytelling, expressive characters, or captivating visual effects, FlipaClip empowers you to create animations that truly reflect your creative vision. Get ready to unlock your imagination and embark on a journey of endless possibilities!\nThis simple frame-by-frame app has gained immense popularity worldwide! With its intuitive interface and powerful features, it's like having a virtual flipbook at your fingertips. It's worth noting that FlipaClip has received the prestigious "App of the Year" award from the Google Play Store and has been downloaded over 30 million times to date..\nAnimation has many unique methods and styles. Today FlipaClip creators are making things all kinds of animated styles like Cartoons, Memes, Animé, Stick Figures, Stickman, Drawing on Video, Animating Pictures, Stop Motion, Gacha, Gâcha Life, Furry, Sketch, Music Animated Videos, Loopable NFT, Animals, Fandom, Sketchy, Scribbs or Scribbles on dance videos, and random things. If you are a gamer you’ll love some amazing animations people make of Roblox characters, Minecraft, Battle Royale to name a few! \nOrganize projects into stacks, switch between light and dark mode, use blending modes, glow effect, add photos, add video, add music, discover new challenges, and more!\nThe app is known for the pre-production stage all the way to complete high-quality short stories. Storyboarding and or creating animatics is a big thing.\nEvery day, countless individuals unleash their creativity using FlipaClip. From aspiring animators to passionate content creators, a thriving community is forming, where people craft captivating animations that inspire and engage. Some are even becoming influential figures, sharing their unique creations and captivating audiences with their imaginative animations.\nStart animating with FlipaClip today! It only takes a few minutes!\nFLIPACLIP FEATURES\nART DRAWING TOOLS\n• Make art with practical tools like Brushes, Lasso, Fill, Eraser, Ruler shapes, Mirror tool, and insert Text with multiple font options all for free!\n• Paint on custom canvas sizes\n• Draw with pressure-sensitive stylus. Samsung S Pen and SonarPen are supported.\nANIMATION LAYERS\n• Try the Glow Effect for free!\n• Use Blending Mode to enhance the look of your creation. Also free.\n• Make art on up to 3 layers for free, or go pro and add up to 10 layers!\nPOWERFUL VIDEO ANIMATION TOOLS:\n• Animation timeline and essential tools.\n• Onion skin animating tool for precise animation.\n• Frames viewer for seamless workflow.\n• Overlay grids to guide your drawings.\n• Frames scrub animation controls.\n• And much more!\nCREATE VIDEOS WITH MUSIC AND SOUND EFFECTS:\n• Effortlessly create, add, and edit audio clips across six free audio tracks.\n• Record your own voice for dialogue in animations.\n• Import your personal audio files.\n• Explore our curated sound effects packages for creative enhancement.\nPHOTOS &amp; VIDEOS:\n• Animate on top of images and or videos.\n• Create rotoscopes effortlessly.\nSAVE YOUR ANIMATIONS\n• Choose MP4 or GIF files.\n• PNG sequences with transparency are supported.\n• Post your animated videos to YouTube directly from the app.\nSHARE MOVIES:\n• Share your animations anywhere!\n• Easily post to TikTok, YouTube, Twitter, Bilibili, Instagram, Facebook, Tumblr and many more.\nPLAY! CHOOSE AN EVENT CHALLENGE!\n• Participate for free in all kinds of challenges or contests we put out.\n• Win exciting prizes while having fun!\n-----------------------------------------\nFIND FLIPACLIP ON MOST POPULAR SOCIAL PLATFORMS\nNEED SUPPORT?\nShare any issues, feedback, ideas at http://support.flipaclip.com/\nAlso on Discord https://discord.com/invite/flipaclip</t>
  </si>
  <si>
    <t>[
  {
    "permission": "find accounts on the device",
    "type": "Identity"
  },
  {
    "permission": "find accounts on the device",
    "type": "Contacts"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"record audio",
    "type": "Microphone"
  },
  {
    "permission": "view Wi-Fi connections",
    "type": "Wi-Fi connection information"
  },
  {
    "permission": "view network connections",
    "type": "Other"
  },
  {
    "permission": "full network access",
    "type": "Other"
  },
  {
    "permission": "use accounts on the device",
    "type": "Other"
  },
  {
    "permission": "control vibration",
    "type": "Other"
  },
  {
    "permission": "prevent device from sleeping",
    "type": "Other"
  },
  {
    "permission": "read Google service configuration",
    "type": "Other"
  }
]</t>
  </si>
  <si>
    <t>{
  "sharedData": [],
  "collectedData": [
    {
      "data": "App interactions",
      "optional": false,
      "purpose": "Analytics",
      "type": "App activity"
    },
    {
      "data": "In-app search history",
      "optional": false,
      "purpose": "Analytics",
      "type": "App activity"
    },
    {
      "data": "Name",
      "optional": true,
      "purpose": "App functionality, Account management",
      "type": "Personal info"
    },
    {
      "data": "Email address",
      "optional": true,
      "purpose": "App functionality, Analytics, Developer communications, Personalization, Account management",
      "type": "Personal info"
    },
    {
      "data": "User IDs",
      "optional": false,
      "purpose": "App functionality, Analytics, Advertising or marketing, Personalization, Account management",
      "type": "Personal info"
    },
    {
      "data": "Other info",
      "optional": false,
      "purpose": "Analytics, Account management",
      "type": "Personal info"
    },
    {
      "data": "Device or other IDs",
      "optional": false,
      "purpose": "Analytics, Developer communications, Advertising or marketing, Personalization",
      "type": "Device or other IDs"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"https://flipaclip.com/privacy-policy"
}</t>
  </si>
  <si>
    <t>https://flipaclip.com/privacy-policy</t>
  </si>
  <si>
    <t>com.phantomapps.edtradepadpro</t>
  </si>
  <si>
    <t>https://play.google.com/store/apps/details?id=com.phantomapps.edtradepadpro&amp;hl=en&amp;gl=us</t>
  </si>
  <si>
    <t>Elite Dangerous TradePad Pro</t>
  </si>
  <si>
    <t>ED Trade Pad is a comprehensive trading notepad for the game Elite:Dangerous. \nAccess to over 3 million prices and data for over 1 million systems and 69,000+ stations.\n**This is the Ad Free version**\nSearch for system info, station info, commodity prices, ships, modules and more.\nPowerful route calculator makes it easy to find the best routes. You can also take notes and easily search for any notes that you have entered.\n**Instant price, commodity, module and ship updates for every station.**\nHow to transfer your data from the free app to the ad-free app:\n1. Open the free app on your phone\n2. Go to Settings -&gt; Backup Data to SD Card\n3. Now open this ad-free Pro version on your phone\n4. Go to Settings -&gt; Restore Data from SD Card\n5. You are done. You can now uninstall the free app after checking the data has been transferred ok.\nThe app also contains Galnet news feed.\nHope it helps you conquer the galaxy.\nFeatures \n- powerful route calculator shows you which commodities to trade at which station\n- calculate loop routes\n- calculate multi-hop routes\n- save routes for offline use\n- view system info\n- view station info\n- view module data\n- calculate routes to/from a certain location allows you to specify max. distance, max. landing pad size, max. distance from star etc.\n- sort routes by highest profit, distance, last updated\n- pin your favourite top 5 routes to the homepage\n- commodity search\n- ship search\n- module search\n- material search\n- take notes for everything you have encountered\n- search notes\n- contribute to keeping prices up-to-date by updating and submitting new prices for each station\n- Galnet news feed\n- store and search notes for each station or system\n- look up body information\n- new material design\n- supported languages: English, Russian, German\n- instant updates on prices, commodities, modules and ships for every station\nDisclaimer: This app uses data from a 3rd party source, which is updated by the player community. Some data may not be updated in a while and so may become out of date. We endeavour to provide the most up-to-date data at all times.</t>
  </si>
  <si>
    <t>[
  {
    "permission": "read the contents of your USB storage",
    "type": "Photos/Media/Files"
  },
  {
    "permission": "read the contents of your USB storage",
    "type": "Storage"
  },
  {
    "permission": "view network connections",
    "type": "Other"
  },
  {
    "permission": "full network access",
    "type": "Other"
  },
  {
    "permission": "use accounts on the device",
    "type": "Other"
  },
  {
    "permission": "prevent device from sleeping",
    "type": "Other"
  }
]</t>
  </si>
  <si>
    <t>{
  "sharedData": [],
  "collectedData": [],
  "securityPractices": [],
  "privacyPolicyUrl": "https://phantomapps.co.uk/apps/edtradepad/edtradepad-privacy-policy.html"
}</t>
  </si>
  <si>
    <t>https://phantomapps.co.uk/apps/edtradepad/edtradepad-privacy-policy.html</t>
  </si>
  <si>
    <t>com.anyspark.shiftalert</t>
  </si>
  <si>
    <t>https://play.google.com/store/apps/details?id=com.anyspark.shiftalert&amp;hl=en&amp;gl=us</t>
  </si>
  <si>
    <t>Code Alerts: BL3 (Pro)</t>
  </si>
  <si>
    <t>The ultimate app for keeping up to date with the latest shift codes for Borderlands 3.\nNever miss a shift code with code alerts for the Borderlands 3 video game.\nThis is the premium fully featured version of our app and doesn't contain any adverts.\nWe are not affiliated with SHiFT, Gearbox Software, 2k Games or the Borderlands series.\n \nWe have no control over the frequency or content of any codes which we find. We simply provide them to you in a simple format and offer a platform for you to track and manage your codes and receive alerts when we discover new codes. \nWhen you want to redeem a code it is quickly copied to your clipboard with the press of a button. We provide a convienient link for the official website where you can paste your code and quickly redeem online with your own SHiFT account.\nFeatures: \n- Never miss another code with new code alerts to your device.\n- Easily see which codes are valid, expired or used. Keep track and save time.\n- Never need to type in a long code again with our simple copy / paste system.\n- Alerts mean there's no need to keep checking the app for updates.\n- Keep track of all of the Borderlands 3 codes you've redeemed from the app.\n- Always get your codes on time, before they expire without searching or checking online.\nIf you experience any difficulties using our app please reach out to us at support@shiftalert.co.uk where we are always happy to help you.</t>
  </si>
  <si>
    <t>{
  "sharedData": [
    {
      "data": "Device or other IDs",
      "optional": false,
      "purpose": "App functionality, Analytics, Developer communications, Advertising or marketing",
      "type": "Device or other IDs"
    },
    {
      "data": "Crash logs",
      "optional": false,
      "purpose": "Analytics",
      "type": "App info and performance"
    },
    {
      "data": "Diagnostics",
      "optional": false,
      "purpose": "Analytics",
      "type": "App info and performance"
    },
    {
      "data": "Other app performance data",
      "optional": false,
      "purpose": "App functionality, Analytics, Developer communications, Advertising or marketing",
      "type": "App info and performance"
    },
    {
      "data": "App interactions",
      "optional": false,
      "purpose": "App functionality, Analytics, Developer communications, Advertising or marketing",
      "type": "App activity"
    },
    {
      "data": "Other user-generated content",
      "optional": false,
      "purpose": "App functionality, Analytics, Developer communications, Advertising or marketing",
      "type": "App activity"
    },
    {
      "data": "Other actions",
      "optional": false,
      "purpose": "App functionality, Analytics, Developer communications, Advertising or marketing",
      "type": "App activity"
    }
  ],
  "collectedData": [
    {
      "data": "Device or other IDs",
      "optional": false,
      "purpose": "App functionality, Analytics, Developer communications, Advertising or marketing",
      "type": "Device or other IDs"
    },
    {
      "data": "Crash logs",
      "optional": false,
      "purpose": "Analytics",
      "type": "App info and performance"
    },
    {
      "data": "Diagnostics",
      "optional": false,
      "purpose": "Analytics",
      "type": "App info and performance"
    },
    {
      "data": "Other app performance data",
      "optional": false,
      "purpose": "App functionality, Analytics, Developer communications, Advertising or marketing",
      "type": "App info and performance"
    },
    {
      "data": "App interactions",
      "optional": false,
      "purpose": "App functionality, Analytics, Developer communications, Advertising or marketing",
      "type": "App activity"
    },
    {
      "data": "Other user-generated content",
      "optional": true,
      "purpose": "App functionality, Analytics, Developer communications, Advertising or marketing",
      "type": "App activity"
    },
    {
      "data": "Other actions",
      "optional": false,
      "purpose": "App functionality, Analytics, Developer communications, Advertising or marketing",
      "type": "App activity"
    }
  ],
  "securityPractices": [
    {
      "practice": "Data is encrypted in transit",
      "description": "Your data is transferred over a secure connection"
    },
    {
      "practice": "Data can’t be deleted",
      "description": "The developer doesn’t provide a way for you to request that your data be deleted"
    }
  ],
  "privacyPolicyUrl": "https://shiftalert.net/BL3/PrivacyPolicy.html"
}</t>
  </si>
  <si>
    <t>https://shiftalert.net/BL3/PrivacyPolicy.html</t>
  </si>
  <si>
    <t>com.aronvsr.yesaid</t>
  </si>
  <si>
    <t>https://play.google.com/store/apps/details?id=com.aronvsr.yesaid&amp;hl=en&amp;gl=us</t>
  </si>
  <si>
    <t>Ye said</t>
  </si>
  <si>
    <t>Add album-themed widgets with Mr. West's best quotes to your home-screen!\nCheer yourself up with some funny, inspirational, and genius quotes from Ye himself. Tap the ADVISORY icon to retrieve a new one.\nAll controversial quotes and hate speech related remarks made in more recent years by Mr. West are avoided. We do not condone these.</t>
  </si>
  <si>
    <t>{
  "sharedData": [],
  "collectedData": [],
  "securityPractices": [],
  "privacyPolicyUrl": "https://bpstudios.nl/privacy"
}</t>
  </si>
  <si>
    <t>https://bpstudios.nl/privacy</t>
  </si>
  <si>
    <t>com.lucui.veronasalternativetale</t>
  </si>
  <si>
    <t>https://play.google.com/store/apps/details?id=com.lucui.veronasalternativetale&amp;hl=en&amp;gl=us</t>
  </si>
  <si>
    <t>Verona's Alternative Tale</t>
  </si>
  <si>
    <t>A short but heartwarming tale of Verona's two best friends bonding over their mutual love for gelato.</t>
  </si>
  <si>
    <t>[
  {
    "permission": "view network connections",
    "type": "Other"
  }
]</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</si>
  <si>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"https://string-tuner.web.app"
}</t>
  </si>
  <si>
    <t>https://string-tuner.web.app</t>
  </si>
  <si>
    <t>pro.cashtree</t>
  </si>
  <si>
    <t>https://play.google.com/store/apps/details?id=pro.cashtree&amp;hl=en&amp;gl=us</t>
  </si>
  <si>
    <t>PLAYTIME - Earn Money Playing</t>
  </si>
  <si>
    <t>The PLAYTIME is a money earning app where you can play free games and earn money, earn cash rewards and win gift cards. Money and side cash earning directly from your phone! Make a better use of your time, continue having fun playing your favorite games and get paid for doing that! \nThe PLAYTIME app is the top free side cash rewards app to earn money with your phone! Compare PLAYTIME to other cash apps and see for yourself what cash payments and fast earnings mean! Instant cash outs, unlimited cash out amounts and money earning opportunity!\nLooking for a perfect way to earn money rewards and free gift cards? A new fun app to earn money &amp; side cash playing games? This side cash money app is perfect for you!\nEarn money daily on your phone playing free mobile games and listening to music on the PLAYTIME app!\nWhat is special about the PLAYTIME - Play Games &amp; Earn Money app? It is so easy! You can earn cash money and gift cards for playing games! \n\n💵CASH or GIFT CARDS: In the PLAYTIME, you will be paid for every second you play games and you can cash out instantly or play more free mobile games.\n🎲FREE GAMES: All our mobile games are free of charge and you don’t need to pay, see ads or go through any registrations. \n🤑DAILY REWARDS: By playing every day you will receive valuable daily rewards and extra free cash, and earn side money for doing all of that! So easy, you have to try it!\n\nREMEMBER!!\n💰💰💰The more games you play, the more money you receive! 💰💰💰\nWhat are you waiting for?\n🤑TRY OUT PLAYTIME AND START EARNING MONEY! 🤑</t>
  </si>
  <si>
    <t>[
  {
    "permission": "retrieve running apps",
    "type": "Device &amp; app history"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"run at startup",
    "type": "Other"
  },
  {
    "permission": "control vibration",
    "type": "Other"
  },
  {
    "permission": "prevent device from sleeping",
    "type": "Other"
  },
  {
    "permission": "Google Play license check",
    "type": "Other"
  }
]</t>
  </si>
  <si>
    <t>{
  "sharedData": [],
  "collectedData": [
    {
      "data": "Crash logs",
      "optional": true,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"privacyPolicyUrl": "https://www.thespotlight.pro/privacy"
}</t>
  </si>
  <si>
    <t>https://www.thespotlight.pro/privacy</t>
  </si>
  <si>
    <t>com.playstation.remoteplay</t>
  </si>
  <si>
    <t>https://play.google.com/store/apps/details?id=com.playstation.remoteplay&amp;hl=en&amp;gl=us</t>
  </si>
  <si>
    <t>PS Remote Play</t>
  </si>
  <si>
    <t>Use PS Remote Play to access your PS5™ or PS4™ wherever you go.\nWith PS Remote Play, you can:\n• Display the PlayStation®5 or PlayStation®4 screen on your mobile device.\n• Use the on-screen controller on your mobile device to control your PS5 or PS4.\n• Use the DUALSHOCK®4 wireless controller on mobile devices with Android 10 or later installed.\n• Use the DualSense™ wireless controller on mobile devices with Android 12 or later installed.\n• Use the DualSense Edge™ wireless controller on mobile devices with Android 14 or later installed.\n• Join voice chats using the mic on your mobile device.\n• Enter text on your PS5 or PS4 using the keyboard on your mobile device.\nTo use this app, you need the following:\n• A mobile device with Android 9 or later installed\n• A PS5 or PS4 console with the latest system software version\n• An account for PlayStation Network\n• A fast and stable internet connection\nWhen using mobile data:\n• Depending on your carrier and network conditions, you may not be able to use Remote Play.\n• Remote Play uses a lot more data than most video streaming services. Data charges may apply.\nVerified devices:\n• Google Pixel 8 series\n• Google Pixel 7 series\n• Google Pixel 6 series\n\nUsing your Controller:\n• You can use the DUALSHOCK 4 wireless controller on mobile devices with Android 10 or later installed. (On devices with Android 10 and 11 installed, use the on-screen controller to use the touch pad function.)\n• You can use the DualSense wireless controller on mobile devices with Android 12 or later installed.\n• You can use the DualSense Edge wireless controller on mobile devices with Android 14 or later installed.\nNote:\n• This app may not work properly on unverified devices.\n• This app may not be compatible with some games.\n• Your controller may vibrate differently than when playing on your PS5 or PS4 console.\n• Depending on your mobile device's performance, you might experience input lag when using your wireless controller.\nApp subject to end-user license agreement:\nwww.playstation.com/legal/sie-inc-mobile-application-license-agreement/</t>
  </si>
  <si>
    <t>[
  {
    "permission": "record audio",
    "type": "Microphone"
  },
  {
    "permission": "view Wi-Fi connections",
    "type": "Wi-Fi connection information"
  },
  {
    "permission": "view network connections",
    "type": "Other"
  },
  {
    "permission": "pair with Bluetooth devices",
    "type": "Other"
  },
  {
    "permission": "full network access",
    "type": "Other"
  },
  {
    "permission": "control vibration",
    "type": "Other"
  }
]</t>
  </si>
  <si>
    <t>{
  "sharedData": [],
  "collectedData": [
    {
      "data": "Other actions",
      "optional": true,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"https://www.playstation.com/en-us/legal/terms-of-use/op-privacy-policy/"
}</t>
  </si>
  <si>
    <t>https://www.playstation.com/en-us/legal/terms-of-use/op-privacy-policy/</t>
  </si>
  <si>
    <t>ai.character.app</t>
  </si>
  <si>
    <t>https://play.google.com/store/apps/details?id=ai.character.app&amp;hl=en&amp;gl=us</t>
  </si>
  <si>
    <t>Character AI: AI-Powered Chat</t>
  </si>
  <si>
    <t>Meet AIs that feel alive. Chat with anyone, anywhere, and anytime. \nGet ready to experience the power of super-intelligent AI chat bots that hear you, understand you, and remember you.\n\nWith the official mobile app for Character AI you can:\n- Chat with ultra-realistic AI personalities\n- Enjoy unlimited free messaging (and no ads!)\n- Discover millions of user-created Characters\n- Use advanced creation tools to create anything you need\n- Make new friends and build lifelong companionship\n- Talk with famous characters and AI celebrities\n- Get help from your very own personal assistant\nImmerse yourself in captivating stories, get homework help from your favorite anime personas, learn a new language, and even write a novel… all with the help of the most advanced AI assistant that YOU design! The only limit is your imagination and we encourage you to push the frontier of what’s possible with this innovative technology. Welcome to the C.AI community! We’re excited to see what you bring to life!\nPlease feel free to leave a review and share feedback or feature requests on our forums: https://beta.character.ai/community\nUnlike ChatGPT, Character AI is powered by our own proprietary technology founded on large language models (LLMs) we build and develop from scratch. Please remember that everything Characters say is made up!\nJoin us on socials for latest Character.AI updates, news and announcements. \nTwitter: https://twitter.com/character_ai \nReddit: https://www.reddit.com/r/CharacterAI/ \nInstagram: https://www.instagram.com/characterai/ \nFacebook: https://www.facebook.com/CharacterAI</t>
  </si>
  <si>
    <t>[
  {
    "permission": "approximate location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"access Bluetooth settings",
    "type": "Other"
  },
  {
    "permission": "change network connectivity",
    "type": "Other"
  },
  {
    "permission": "full network access",
    "type": "Other"
  },
  {
    "permission": "change your audio settings",
    "type": "Other"
  },
  {
    "permission": "run at startup",
    "type": "Other"
  },
  {
    "permission": "draw over other apps",
    "type": "Other"
  },
  {
    "permission": "control vibration",
    "type": "Other"
  },
  {
    "permission": "prevent device from sleeping",
    "type": "Other"
  },
  {
    "permission": "Google Play license check",
    "type": "Other"
  },
  {
    "permission": "read Google service configuration",
    "type": "Other"
  }
]</t>
  </si>
  <si>
    <t>{
  "sharedData": [],
  "collectedData": [
    {
      "data": "App interactions",
      "optional": false,
      "purpose": "Analytics",
      "type": "App activity"
    },
    {
      "data": "In-app search history",
      "optional": false,
      "purpose": "App functionality, Analytics",
      "type": "App activity"
    },
    {
      "data": "Other user-generated content",
      "optional": false,
      "purpose": "App functionality, Analytics",
      "type": "App activity"
    },
    {
      "data": "Email address",
      "optional": false,
      "purpose": "App functionality, Account management",
      "type": "Personal info"
    },
    {
      "data": "Device or other IDs",
      "optional": false,
      "purpose": "App functionality",
      "type": "Device or other IDs"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"https://beta.character.ai/privacy"
}</t>
  </si>
  <si>
    <t>https://beta.character.ai/privacy</t>
  </si>
  <si>
    <t>translate.dog.meaning</t>
  </si>
  <si>
    <t>https://play.google.com/store/apps/details?id=translate.dog.meaning&amp;hl=en&amp;gl=us</t>
  </si>
  <si>
    <t>Human to Dog Translator</t>
  </si>
  <si>
    <t>Are you struggling to understand your dog's sounds and behaviors? 🐕\nOr have you ever dream about talking to your puppy in his own language? 🐕\nNow it’s possible! Our Dog Language Translator App will help you to UNDERSTAND the emotions of your beloved dog. Just simply record human or dog voices, and start understanding each other on a whole new level.\nWondering why you should use this app? Here are the top huge benefits:\n🐾 Understand your dog's needs, emotions, and desires effortlessly.\n🗣️ Communicate effectively by translating your own messages into dog language.\n⏰ Address your dog's needs promptly, leading to a happier and healthier pet.\n🚀 Bridge the communication gap and ensure a happier, healthier relationship.\n📱 Two-way translation: translate dog to human and human to dog.\n🌟 Experience the joy of connecting with your dog on a deeper level. \nWhether you're training your dog, simulating conversations, or simply having fun with your furry companion, this app has got you covered. Say goodbye to miscommunications and hello to a deeper bond with your dog. Download the Dog Language Translator App now and start experiencing the magic of understanding your dog like never before!!!\nWhat you can get:\n💡 Smart dog translator dog simulator\n🐾 Various simulated dog sounds with the dog simulator\n🐾 Relieve stress with your pet &amp; dog games\n🐾 20+ different dog emotions by dog translator\n🐾 Enjoyable, captivating and live dog sounds\n🐾 Tips for any dog problems\n🐾 Tips for dog training\n🚀 Fast and seamless One-Touch functionality\n✅ Simple and easy to use\n📱 User-friendly interface ensures easy interaction\nTop benefits you get after using Dog Language Translator App:\n1️⃣ Decode dog barking and gestures\n- Human dog translator: Translate your dog's barks, whines, and gestures into human language\n- Gain insights into what your dog wants, whether it's food, playtime, or attention\n2️⃣ Communicate effectively with your dog\n- Dog human translator: Record your voice and translate it into realistic dog sounds\n- Use the dog sounds dog simulator app to interact and communicate with your furry friend\n3️⃣ Enhance dog training experience\n- Get valuable tips for dog training based on understanding their communication\n- Improve your training techniques by understanding your dog's responses and behavior\n4️⃣ Have fun with dog games and dog translator pranks app\n- Play pranks on your family by translating their words into hilarious dog sounds\n- Engage in interactive dog games for entertainment\n- Surprise your friends with realistic dog barking sounds\n5️⃣ Explore a variety of dog sounds and meanings\n- Discover different types of dog barks and their corresponding meanings\n- Expand your knowledge of dog language and deepen your bond with your canine companion</t>
  </si>
  <si>
    <t>[
  {
    "permission": "view Wi-Fi connections",
    "type": "Wi-Fi connection information"
  },
  {
    "permission": "view network connections",
    "type": "Other"
  },
  {
    "permission": "full network access",
    "type": "Other"
  },
  {
    "permission": "run at startup",
    "type": "Other"
  },
  {
    "permission": "prevent device from sleeping",
    "type": "Other"
  },
  {
    "permission": "set an alarm",
    "type": "Other"
  }
]</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</si>
  <si>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"https://taskdaily.live/privacy.html"
}</t>
  </si>
  <si>
    <t>https://taskdaily.live/privacy.html</t>
  </si>
  <si>
    <t>mobi.ifunny</t>
  </si>
  <si>
    <t>https://play.google.com/store/apps/details?id=mobi.ifunny&amp;hl=en&amp;gl=us</t>
  </si>
  <si>
    <t>iFunny - cool memes &amp; videos</t>
  </si>
  <si>
    <t>Love and iFunny are the only two things you can enjoy without being good at. And if for some reason you are not having much of the first one, you can still indulge yourself in the world of fun!\nSome scientifically proven facts about iFunny:\n- iFunny is not the same without you.\n- Nobody wants to miss a fresh set of features.\n- Be it a boring class or a slow day at work, iFunny is always there for you.\n- iFunny users are 146% happier than baby koalas.\nWhat we're scrolling and laughing at right now:\n- Edgy Jokes\n- WTF Memes\n- Cute Animals\n- Games &amp; Anime\n- Wholesome Wednesday\nWait, you're still here? Download iFunny and scroll away!\nTwitter: https://twitter.com/iFunny/\nFacebook: https://www.facebook.com/iFunny/\nTerms of Use: https://ifunny.co/docs/tos_for_inapp</t>
  </si>
  <si>
    <t>[
  {
    "permission": "find accounts on the device",
    "type": "Identity"
  },
  {
    "permission": "find accounts on the device",
    "type": "Contacts"
  },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"measure app storage space",
    "type": "Other"
  },
  {
    "permission": "full network access",
    "type": "Other"
  },
  {
    "permission": "run at startup",
    "type": "Other"
  },
  {
    "permission": "prevent device from sleeping",
    "type": "Other"
  },
  {
    "permission": "install shortcuts",
    "type": "Other"
  },
  {
    "permission": "uninstall shortcuts",
    "type": "Other"
  }
]</t>
  </si>
  <si>
    <t>{
  "sharedData": [
    {
      "data": "App interactions",
      "optional": false,
      "purpose": "Analytics, Advertising or marketing, Fraud prevention, security, and compliance, Personalization",
      "type": "App activity"
    },
    {
      "data": "Other user-generated content",
      "optional": false,
      "purpose": "Analytics, Advertising or marketing, Fraud prevention, security, and compliance, Personalization",
      "type": "App activity"
    },
    {
      "data": "Other actions",
      "optional": false,
      "purpose": "Analytics, Advertising or marketing, Fraud prevention, security, and compliance, Personalization",
      "type": "App activity"
    },
    {
      "data": "Device or other IDs",
      "optional": false,
      "purpose": "Analytics, Advertising or marketing, Fraud prevention, security, and compliance, Personalization",
      "type": "Device or other IDs"
    },
    {
      "data": "Other info",
      "optional": false,
      "purpose": "Analytics, Advertising or marketing, Personalization",
      "type": "Personal info"
    },
    {
      "data": "Approximate location",
      "optional": false,
      "purpose": "Analytics, Advertising or marketing, Fraud prevention, security, and compliance, Personalization",
      "type": "Location"
    },
    {
      "data": "Precise location",
      "optional": false,
      "purpose": "Analytics, Advertising or marketing, Fraud prevention, security, and compliance, Personalization",
      "type": "Location"
    }
  ],
  "collectedData": [
    {
      "data": "App interactions",
      "optional": false,
      "purpose": "App functionality, Analytics, Advertising or marketing, Fraud prevention, security, and compliance, Personalization",
      "type": "App activity"
    },
    {
      "data": "In-app search history",
      "optional": false,
      "purpose": "App functionality, Analytics, Advertising or marketing, Fraud prevention, security, and compliance",
      "type": "App activity"
    },
    {
      "data": "Other user-generated content",
      "optional": false,
      "purpose": "App functionality, Analytics, Advertising or marketing, Fraud prevention, security, and compliance, Personalization",
      "type": "App activity"
    },
    {
      "data": "Other actions",
      "optional": false,
      "purpose": "App functionality, Analytics, Advertising or marketing, Fraud prevention, security, and compliance, Personalization",
      "type": "App activity"
    },
    {
      "data": "Crash logs",
      "optional": false,
      "purpose": "App functionality, Analytics",
      "type": "App info and performance"
    },
    {
      "data": "Diagnostics",
      "optional": false,
      "purpose": "Analytics, Personalization",
      "type": "App info and performance"
    },
    {
      "data": "Other app performance data",
      "optional": false,
      "purpose": "Analytics, Personalization",
      "type": "App info and performance"
    },
    {
      "data": "Photos",
      "optional": false,
      "purpose": "App functionality, Analytics, Fraud prevention, security, and compliance, Personalization",
      "type": "Photos and videos"
    },
    {
      "data": "Videos",
      "optional": true,
      "purpose": "App functionality, Personalization",
      "type": "Photos and videos"
    },
    {
      "data": "Device or other IDs",
      "optional": false,
      "purpose": "App functionality, Analytics, Advertising or marketing, Fraud prevention, security, and compliance, Personalization",
      "type": "Device or other IDs"
    },
    {
      "data": "Other in-app messages",
      "optional": true,
      "purpose": "App functionality, Fraud prevention, security, and compliance",
      "type": "Messages"
    },
    {
      "data": "Email address",
      "optional": true,
      "purpose": "App functionality, Analytics, Developer communications, Advertising or marketing, Fraud prevention, security, and compliance, Personalization, Account management",
      "type": "Personal info"
    },
    {
      "data": "Phone number",
      "optional": true,
      "purpose": "App functionality, Analytics, Account management",
      "type": "Personal info"
    },
    {
      "data": "Other info",
      "optional": true,
      "purpose": "App functionality, Analytics, Advertising or marketing, Personalization",
      "type": "Personal info"
    },
    {
      "data": "Approximate location",
      "optional": true,
      "purpose": "App functionality, Analytics, Advertising or marketing, Fraud prevention, security, and compliance, Personalization",
      "type": "Location"
    },
    {
      "data": "Precise location",
      "optional": true,
      "purpose": "App functionality, Analytics, Advertising or marketing, Fraud prevention, security, and compliance, Personalization",
      "type": "Location"
    }
  ],
  "securityPractices": [
    {
      "practice": "Data isn’t encrypted",
      "description": "Your data isn’t transferred over a secure connection"
    },
    {
      "practice": "You can request that data be deleted",
      "description": "The developer provides a way for you to request that your data be deleted"
    }
  ],
  "privacyPolicyUrl": "https://ifunny.co/app/privacy"
}</t>
  </si>
  <si>
    <t>https://ifunny.co/app/privacy</t>
  </si>
  <si>
    <t>com.playdatedigital.operation</t>
  </si>
  <si>
    <t>https://play.google.com/store/apps/details?id=com.playdatedigital.operation&amp;hl=en&amp;gl=us</t>
  </si>
  <si>
    <t>Operation</t>
  </si>
  <si>
    <t>Hey Doc, Cavity Sam needs your help! Make him better or get the buzzer!\nIf you grew up with Hasbro’s classic OPERATION board game or have kids who are working the tweezers as we speak, this engrossing app brings a childhood favorite to life!  Just like the board game, the app tests kids’ hand-eye coordination and fine motor skills but also unveils twelve entertaining short tales!\nTransformed into an exciting tactile app experience, the OPERATION App delivers everything you remember and more including the classic ailments and the nail biting ‘tweezer’ tension!  Remember carefully trying to remove Sam’s ailments? Now you can try with a set of virtual tweezers! If you touch the side, Sam’s nose lights up.  You hear the familiar buzzer and feel your device vibrate in this beautiful tactile experience.\nKids learn what each ailment means as Cavity Sam gets personal and ‘spills his guts’ on all twelve of the classic ailments.  A fun rhyming narrative introduces the user to Cavity Sam’s peculiar situation and how he ended up in each mess.   ‘Read along’ medical files give you and your emerging reader the story behind Cavity Sam’s every ache and pain and a fun way to practice those fine motor skills. Fix him quick!! He will be so glad. \nReturn to the operating table after every successful operation to pick the ailment you want to tackle next! There are twelve different ways to make Cavity Sam feel better and a relatable story behind each one! Plus, every successful operation includes an easy to read ‘lesson learned’ that kids can use to stay healthy and strong in their own lives. \nThe new OPERATION app delivers all the classic ‘buzz’ you can handle with ‘virtual’ tweezers, but so much more! \nFeatures include:\n•	All twelve classic funny ailments, including Charlie Horse, Adam’s Apple, Spare Ribs, Wrenched Ankle, Butterflies in the Stomach, Water on the Knee, Writer’s Cramp, Pulled Muscle, Broken Heart, Wish Bone, Bread Basket and Funny Bone!\n•	Maze: Navigate Cavity Sam’s insides to find and remove his ‘ouchies’ \n•	Surgical camera:  Focus the surgical camera to find what’s gone wrong (and make it right)!\n•	Deliver medicines:  Tilt your device to move the treatment to the right spot!\n•	Eliminate germs: Swipe away the pesky bugs that are keeping Cavity Sam down!\n•	Cavity Sam, brought to ‘achy breaky’ life!\n•	Twelve different ways to fix up Cavity Sam and make him feel better!\n•	Classic ‘tweezer’ play for every ailment\n•	Fun rhyming narrative\n•	Learn the story behind every ‘owie’ – how did Sam end up this way?\n•	Sam shares ‘lessons learned’ that kids can use to stay healthy and strong.\n•	Beautiful animations\n•	The ‘buzzer!’\nABOUT PLAYDATE DIGITAL\nPlayDate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kids.\nVisit us: playdatedigital.com\nLike us: facebook.com/playdatedigital\nFollow us: @playdatedigital\nWatch all our app trailers: youtube.com/PlayDateDigital1\nHAVE QUESTIONS? \nWe'd love to hear from you! Your questions suggestions and comments are always welcome. Contact us 24/7 at info@playdatedigital.com</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</si>
  <si>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"http://playdatedigital.com/privacy-policy/"
}</t>
  </si>
  <si>
    <t>http://playdatedigital.com/privacy-policy/</t>
  </si>
  <si>
    <t>starlink.satellitemap.app</t>
  </si>
  <si>
    <t>https://play.google.com/store/apps/details?id=starlink.satellitemap.app&amp;hl=en&amp;gl=us</t>
  </si>
  <si>
    <t>Starlink Watch</t>
  </si>
  <si>
    <t>Monitor the Starlink satellite constellation rollout on your phone or tablet.\nUse AR (Augmented Reality) to see real-time location of satellites as they move across your sky.</t>
  </si>
  <si>
    <t>[
  {
    "permission": "approximate location (network-based)",
    "type": "Location"
  },
  {
    "permission": "precise location (GPS and network-based)",
    "type": "Location"
  },
  {
    "permission": "take pictures and videos",
    "type": "Camera"
  },
  {
    "permission": "full network access",
    "type": "Other"
  },
  {
    "permission": "control vibration",
    "type": "Other"
  }
]</t>
  </si>
  <si>
    <t>{
  "sharedData": [],
  "collectedData": [
    {
      "data": "Approximate location",
      "optional": true,
      "purpose": "App functionality",
      "type": "Location"
    },
    {
      "data": "Email address",
      "optional": true,
      "purpose": "App functionality, Developer communications, Personalization,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"https://satellitemap.space/about.html#privacy"
}</t>
  </si>
  <si>
    <t>https://satellitemap.space/about.html#privacy</t>
  </si>
  <si>
    <t>com.lescapadou.tracing</t>
  </si>
  <si>
    <t>https://play.google.com/store/apps/details?id=com.lescapadou.tracing&amp;hl=en&amp;gl=us</t>
  </si>
  <si>
    <t>Writing Wizard - Handwriting</t>
  </si>
  <si>
    <t>Schools: if you use Google Suite for Education, a school version which can be easily deployed is available. Please contact us at support@lescapadou.com for more information.\n• "Fantastic, customizable tracing practice with fun rewards." - 5 Stars - Common Sense Media\nLEARN TO WRITE LETTERS\nWriting Wizard is the perfect app to help your child learn how to write the letters of the alphabet, numbers, and words through a fun system carefully designed to maintain motivation. Add your own words such as your child's name for even more fun!\n---\n•  Children's Technology Review's Editor's Choice\n•  27,000+ units sold to US Kindergartens and preschools!\n---\nFEATURES\n• Show and enforce how to write letters correctly\n• 10 Fonts available (including 3 most popular USA fonts)\n• Learn to write uppercase &amp; lowercase alphabet letters, numbers and words\n• Ability to create your own word lists (and record audio for each word)\n• Learn with 50+ fun animated stickers, sound effects, and interactive games that animate letters at the end of the writing\n• Fully customizable (difficulty, size, ...)\n• Check learning progress thanks to with reports\n• Shapes tracing activity for toddlers\n• Create Worksheets and print them to help your child to write on paper\nSuitable for kindergarten, toddlers, early learners, preschool and 1st grade kids, Writing Wizard is an award-winning app used in schools.\n\nPERFECT FOR KIDS\nKids want to have fun, and Writing Wizard offers a lot of fun to keep them motivated to write letters. \n• Kids learn to write letters of the alphabet, numbers and shapes using fun animated stickers and sound effects\n• Once the writing is complete, kids can play with fun games which animate word’s letters \n• Kids can collect stars in 5-Stars play mode \n• Early learners have five practice options: capital letters, lower-case letters, numbers, shapes or practicing full words\n\nPERFECT FOR PARENTS &amp; TEACHERS\n• Detailed reports\n• Import and export word lists\n• Multiple parameters to customize the app according to child’s current education level (letter size, difficulty, show/hide model, etc.)\n• 3 most popular fonts in the US (ZB, DN &amp; HWT) and 7 international fonts (UK, Scandinavia, 3 Australian fonts, French, Swiss)\n• Letter names and letter sounds (which can be customized)\n• A customizable 5-Stars play mode to maintain motivation and fun \n\nKNOW WHAT'S INSIDE\nAs a Moms with Apps member, we follow the "Know what's inside" best practices for kids’ apps.\nL’Escapadou takes children’s privacy seriously. We believe you should not have to worry about your kids being tracked by apps or websites. This app:\n• Does not contain ads (except for our own apps which are listed in a child protected section)\n• Does not collect any user information\n• Does not contain in-app purchases (except for school licences)\n• Protected External Links (an addition must be solved).</t>
  </si>
  <si>
    <t>[
  {
    "permission": "record audio",
    "type": "Microphone"
  },
  {
    "permission": "view Wi-Fi connections",
    "type": "Wi-Fi connection information"
  },
  {
    "permission": "view network connections",
    "type": "Other"
  },
  {
    "permission": "full network access",
    "type": "Other"
  },
  {
    "permission": "control vibration",
    "type": "Other"
  }
]</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</si>
  <si>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"http://lescapadou.com/LEscapadou_-_Fun_and_Educational_applications_for_iPad_and_IPhone/LEscapadou_-_Privacy_Policy.html"
}</t>
  </si>
  <si>
    <t>http://lescapadou.com/LEscapadou_-_Fun_and_Educational_applications_for_iPad_and_IPhone/LEscapadou_-_Privacy_Policy.html</t>
  </si>
  <si>
    <t>com.cowlyowl.dinosaurmix</t>
  </si>
  <si>
    <t>https://play.google.com/store/apps/details?id=com.cowlyowl.dinosaurmix&amp;hl=en&amp;gl=us</t>
  </si>
  <si>
    <t>Dinosaur Mix</t>
  </si>
  <si>
    <t>Create your own dinosaur!  Mix and swap body parts then see it come to life.  Explore the world, let out a roar and find eggs to change your dinosaur's appearance.\nMix up the body, head, tail and legs from a Tyrannosaurus, Spinosaurus, Triceratops, Stegosaurus and Brachiosaurus into many combinations.\nFeatures:\n- Find the right food to feed your dinosaur\n- Stomp around the forest or volcanic plains\n- Play with the wildlife and scenery\n- Child friendly dinosaur noises\n- No goals or objectives, just a free play sandbox\nChild friendly app:\n- No in-app purchases\n- No third-party advertising\n- No social media\n- Play anywhere : no Internet or WiFi required\nCowly Owl creates games for the whole family to play together. These games encourage creative exploration and social interaction, designed with all ages in mind.\nhttp://www.cowlyowl.com/\n^_^</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</si>
  <si>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"http://www.cowlyowl.com/privacy"
}</t>
  </si>
  <si>
    <t>http://www.cowlyowl.com/privacy</t>
  </si>
  <si>
    <t>xyz.mreprogramming.ultimateghostdetector</t>
  </si>
  <si>
    <t>https://play.google.com/store/apps/details?id=xyz.mreprogramming.ultimateghostdetector&amp;hl=en&amp;gl=us</t>
  </si>
  <si>
    <t>Ultimate Ghost Detector Real</t>
  </si>
  <si>
    <t>This app is a powerful tool that uses the device's sensors to provide paranormal investigators and enthusiasts with valuable data and features.\nAfter the success of the Ultimate EMF Detector with over 2.5 million downloads we decided to make an app specially designed for people interested in the paranormal.\nThere are 5 main modes:\n1) EMF Advanced: EM Field detector and analyzer with graphs sounds and more.\n2) EMF Simple: EM Field detector with a simple UI showing a LED bar or an analog meter.\n3) EVP Recorder: Sound recorder used to capture sound to be analyzed for EVP.\n4) Motion Detector: Motion and Vibration detector with graphs and more used to detect microvibrations on tables, furniture etc\n5) Multi Meter: A combination of the EMF, Motion and EVP modes that provides all the data simultaneously. This mode has the feature to record EVP automatically when a sound alarm is triggered.\nAll data, EMF, Motion, Sound can be recorded with the included recorders.\nUnits of measurements include, microTesla, Gauss, metric and imperial units.\nExtra features include a flashlight and a quick-launch camera button as well as a radar, compass, xyz bars and graphs, needles, LEDs, multiple sound alarms with vibration and more.\nYou should try the EMF Strength Sound (Radar) option on the EMF Advanced for an adaptive sound indicator.\nThis app is customizable with different backgrounds and colors.\n\nYou can use this app to detect changes in the magnetic field around the device, observe and record vibrations and capture sound to analyze for EVP. This data could, in theory, be useful in the search of ghosts, entities and paranormal phenomena.\nThis app is 100% Real meaning that it provides real data directly from the sensors without manipulating them or adding fake effects.\n\nNOTE that this app uses the magnetic sensor. If your phone doesn't have this sensor the app is NOT going to display any measurements. If you open the app and the readings are 0 it means that this app can't work on your phone. Also avoid getting your phone near powerful electrical devices like power transformers since you might damage it. Use at your own risk.\nPrivacy policy: \nmreprogramming.github.io</t>
  </si>
  <si>
    <t>[
  {
    "permission": "take pictures and videos",
    "type": "Camera"
  },
  {
    "permission": "record audio",
    "type": "Microphone"
  },
  {
    "permission": "control flashlight",
    "type": "Other"
  },
  {
    "permission": "control vibration",
    "type": "Other"
  }
]</t>
  </si>
  <si>
    <t>com.mahjonghelper.android</t>
  </si>
  <si>
    <t>https://play.google.com/store/apps/details?id=com.mahjonghelper.android&amp;hl=en&amp;gl=us</t>
  </si>
  <si>
    <t>Mahjong Helper &amp; Calculator</t>
  </si>
  <si>
    <t>Mahjong is an enjoyable game, played around the world. However, for beginners (and even more experienced players!), calculating the value of a hand can be confusing. On top of that, payments between players after the value of each hand is calculated can also be tricky.\nMahjong Helper aims to simplify the tasks of scoring and payments between games. It can also be used to keep a history of matches played, and to easily experiment with different methods of scoring.\nFeatures:\n* Multiple Matches\n* Beautiful, easy-to-read tiles.\n* Hand Scorer / Calculator with intuitive tile/set-type selector (press, slide, and release to choose a tile)\n* Supports European Classical, Hong Kong, Japanese Modern / EMF Riichi scoring (with Dora tiles and Red Fives), and Chinese Official (MCR / Competition)\n* 4, 3, and 2 player scoring modes\n* Send scores from Hand Scorer to Score Sheet, or enter scores manually.\n* Score Sheet calculates payments between players, supports "Ready" declarations and counters in Japanese Mahjong.\n* see how the score is calculated on the "Scoring" panel - great for those learning the game, or just to double-check!\n* Supports seat rotation between rounds, or groups that prefer keeping the same positions throughout.\n* Share matches across devices - other players can keep a record of the match &amp; contribute to scoring from their own devices (Android, iOS).  Requires a data connection.\nI hope you like it!</t>
  </si>
  <si>
    <t>{
  "sharedData": [],
  "collectedData": [],
  "securityPractices": [],
  "privacyPolicyUrl": "http://cyberdog.ca/mahjong-helper/privacy-policy/"
}</t>
  </si>
  <si>
    <t>http://cyberdog.ca/mahjong-helper/privacy-policy/</t>
  </si>
  <si>
    <t>md.plus</t>
  </si>
  <si>
    <t>https://play.google.com/store/apps/details?id=md.plus&amp;hl=en&amp;gl=us</t>
  </si>
  <si>
    <t>MD +</t>
  </si>
  <si>
    <t>MD+ (Dragon World Plus) is an exclusive application of the best anime. Includes all the chapters of the different ball sagas, you will also find all the movies, sleeves and ovas\nDownload Mundo Dragon and enjoy the whole story from the beginning. We are sure you will enjoy it!\nWatch and download all the series, movies, specials and more, in the best quality!\nYou will no longer have to look for where to find them, you will have everything in one place and in a safe way without exposing your device.\nMD+ is surely the most complete and exciting app you will find!\n\n*****Important*****\nThis "MD+" application is in accordance with 17 USC § 512 and the Digital Millennium Copyright Act (“DMCA”). It is our policy to respond to any notification of infringement and take appropriate action under the Digital Millennium Copyright Act (“DMCA”) and other applicable intellectual property laws.\nThis app (MD+) was designed by fans for entertainment purposes. The platform functions as a video search engine and does not store or host any files or other copyrighted material. The material is reproduced through external links that have been found on public access pages, so this material is considered free distribution.\n"MD+" is unaware if the responsible pages have contracts for the sale or transfer of rights to the material to reproduce, host or allow it to be downloaded.\n"MD+" does not attribute the quality of author, does not alter the content, does not delete or change the name of the author, does not modify the title, does not endorse the products, services, content, information, data, opinions, files and any kind of existing material on the responsible pages.</t>
  </si>
  <si>
    <t>{
  "sharedData": [],
  "collectedData": [],
  "securityPractices": [
    {
      "practice": "Data is encrypted in transit",
      "description": "Your data is transferred over a secure connection"
    },
    {
      "practice": "Data can’t be deleted",
      "description": "The developer doesn’t provide a way for you to request that your data be deleted"
    }
  ],
  "privacyPolicyUrl": "http://www.e-droid.net/privacy.php?ida=2699132&amp;idl=en"
}</t>
  </si>
  <si>
    <t>http://www.e-droid.net/privacy.php?ida=2699132&amp;idl=en</t>
  </si>
  <si>
    <t>https://play.google.com/store/apps/details?id=com.littlebooksalive.playingvid2&amp;hl=en&amp;gl=us</t>
  </si>
  <si>
    <t>{
  "sharedData": [],
  "collectedData": [],
  "securityPractices": [
    {
      "practice": "Committed to follow the Play Families Policy",
      "description": "The developer has committed to follow the Play Families Policy for this app. &lt;a href=\"https://support.google.com/googleplay/android-developer/answer/9893335\" target=\"_blank\"&gt;See the policy&lt;/a&gt;"
    }
  ],
  "privacyPolicyUrl": "https://littlebooksalive.com/privacy-policy/"
}</t>
  </si>
  <si>
    <t>https://littlebooksalive.com/privacy-policy/</t>
  </si>
  <si>
    <t>https://play.google.com/store/apps/details?id=com.Aerfish.UniverseSplitter&amp;hl=en&amp;gl=us</t>
  </si>
  <si>
    <t>{
  "sharedData": [],
  "collectedData": [],
  "securityPractices": [],
  "privacyPolicyUrl": "http://aerfish.com/privacypolicy"
}</t>
  </si>
  <si>
    <t>http://aerfish.com/privacypolicy</t>
  </si>
  <si>
    <t>https://play.google.com/store/apps/details?id=com.tinder&amp;hl=en&amp;gl=us</t>
  </si>
  <si>
    <t>[
  {
    "permission": "read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"connect and disconnect from Wi-Fi",
    "type": "Other"
  },
  {
    "permission": "full network access",
    "type": "Other"
  },
  {
    "permission": "change your audio settings",
    "type": "Other"
  },
  {
    "permission": "run at startup",
    "type": "Other"
  },
  {
    "permission": "control vibration",
    "type": "Other"
  },
  {
    "permission": "prevent device from sleeping",
    "type": "Other"
  },
  {
    "permission": "read Google service configuration",
    "type": "Other"
  }
]</t>
  </si>
  <si>
    <t>{
  "sharedData": [
    {
      "data": "Photos",
      "optional": false,
      "purpose": "Fraud prevention, security, and compliance",
      "type": "Photos and videos"
    },
    {
      "data": "Other app performance data",
      "optional": false,
      "purpose": "App functionality, Analytics",
      "type": "App info and performance"
    },
    {
      "data": "App interactions",
      "optional": false,
      "purpose": "Advertising or marketing, Fraud prevention, security, and compliance",
      "type": "App activity"
    },
    {
      "data": "Name",
      "optional": false,
      "purpose": "Fraud prevention, security, and compliance",
      "type": "Personal info"
    },
    {
      "data": "Email address",
      "optional": false,
      "purpose": "Fraud prevention, security, and compliance",
      "type": "Personal info"
    },
    {
      "data": "User IDs",
      "optional": false,
      "purpose": "Fraud prevention, security, and compliance",
      "type": "Personal info"
    },
    {
      "data": "Phone number",
      "optional": false,
      "purpose": "Fraud prevention, security, and compliance",
      "type": "Personal info"
    },
    {
      "data": "Other info",
      "optional": false,
      "purpose": "Fraud prevention, security, and compliance",
      "type": "Personal info"
    },
    {
      "data": "Device or other IDs",
      "optional": false,
      "purpose": "Advertising or marketing",
      "type": "Device or other IDs"
    },
    {
      "data": "Approximate location",
      "optional": false,
      "purpose": "Fraud prevention, security, and compliance",
      "type": "Location"
    }
  ],
  "collectedData": [
    {
      "data": "User payment info",
      "optional": true,
      "purpose": "App functionality, Fraud prevention, security, and compliance, Account management",
      "type": "Financial info"
    },
    {
      "data": "Purchase history",
      "optional": true,
      "purpose": "App functionality, Analytics, Developer communications, Advertising or marketing, Fraud prevention, security, and compliance, Account management",
      "type": "Financial info"
    },
    {
      "data": "Other in-app messages",
      "optional": true,
      "purpose": "App functionality, Fraud prevention, security, and compliance",
      "type": "Messages"
    },
    {
      "data": "Photos",
      "optional": false,
      "purpose": "App functionality, Fraud prevention, security, and compliance",
      "type": "Photos and videos"
    },
    {
      "data": "Crash logs",
      "optional": false,
      "purpose": "App functionality, Analytics",
      "type": "App info and performance"
    },
    {
      "data": "Diagnostics",
      "optional": false,
      "purpose": "App functionality, Analytics, Fraud prevention, security, and compliance",
      "type": "App info and performance"
    },
    {
      "data": "Other app performance data",
      "optional": false,
      "purpose": "App functionality, Analytics, Fraud prevention, security, and compliance",
      "type": "App info and performance"
    },
    {
      "data": "App interactions",
      "optional": false,
      "purpose": "App functionality, Analytics, Developer communications, Advertising or marketing, Fraud prevention, security, and compliance, Personalization",
      "type": "App activity"
    },
    {
      "data": "Other user-generated content",
      "optional": true,
      "purpose": "App functionality, Analytics, Fraud prevention, security, and compliance, Personalization",
      "type": "App activity"
    },
    {
      "data": "Other actions",
      "optional": false,
      "purpose": "App functionality, Analytics, Fraud prevention, security, and compliance, Personalization",
      "type": "App activity"
    },
    {
      "data": "Contacts",
      "optional": true,
      "purpose": "App functionality",
      "type": "Contacts"
    },
    {
      "data": "Name",
      "optional": false,
      "purpose": "App functionality, Developer communications, Fraud prevention, security, and compliance,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Analytics, Developer communications, Advertising or marketing, Fraud prevention, security, and compliance, Account management",
      "type": "Personal info"
    },
    {
      "data": "Phone number",
      "optional": false,
      "purpose": "App functionality, Fraud prevention, security, and compliance, Account management",
      "type": "Personal info"
    },
    {
      "data": "Sexual orientation",
      "optional": true,
      "purpose": "App functionality, Analytics, Developer communications",
      "type": "Personal info"
    },
    {
      "data": "Other info",
      "optional": false,
      "purpose": "App functionality, Analytics, Developer communications, Advertising or marketing, Fraud prevention, security, and compliance, Personalization, Account management",
      "type": "Personal info"
    },
    {
      "data": "Device or other IDs",
      "optional": false,
      "purpose": "App functionality, Analytics, Advertising or marketing, Fraud prevention, security, and compliance",
      "type": "Device or other IDs"
    },
    {
      "data": "Approximate location",
      "optional": false,
      "purpose": "App functionality, Analytics, Developer communications, Advertising or marketing, Fraud prevention, security, and compliance, Account management",
      "type": "Location"
    },
    {
      "data": "Precise location",
      "optional": false,
      "purpose": "App functionality",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"https://policies.tinder.com/privacy"
}</t>
  </si>
  <si>
    <t>https://policies.tinder.com/privacy</t>
  </si>
  <si>
    <t>https://play.google.com/store/apps/details?id=com.affinityapps.twozerofour&amp;hl=en&amp;gl=us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</si>
  <si>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"prevent device from sleeping",
    "type": "Other"
  }
]</t>
  </si>
  <si>
    <t>{
  "sharedData": [
    {
      "data": "Name",
      "optional": false,
      "purpose": "Fraud prevention, security, and compliance",
      "type": "Personal info"
    },
    {
      "data": "Email address",
      "optional": false,
      "purpose": "Fraud prevention, security, and compliance",
      "type": "Personal info"
    },
    {
      "data": "User IDs",
      "optional": false,
      "purpose": "Fraud prevention, security, and compliance",
      "type": "Personal info"
    },
    {
      "data": "Phone number",
      "optional": false,
      "purpose": "Fraud prevention, security, and compliance",
      "type": "Personal info"
    },
    {
      "data": "Other info",
      "optional": false,
      "purpose": "Fraud prevention, security, and compliance",
      "type": "Personal info"
    },
    {
      "data": "Device or other IDs",
      "optional": false,
      "purpose": "Advertising or marketing",
      "type": "Device or other IDs"
    },
    {
      "data": "App interactions",
      "optional": false,
      "purpose": "Advertising or marketing, Fraud prevention, security, and compliance",
      "type": "App activity"
    },
    {
      "data": "Photos",
      "optional": false,
      "purpose": "Fraud prevention, security, and compliance",
      "type": "Photos and videos"
    },
    {
      "data": "Approximate location",
      "optional": false,
      "purpose": "Fraud prevention, security, and compliance",
      "type": "Location"
    }
  ],
  "collectedData": [
    {
      "data": "Name",
      "optional": false,
      "purpose": "App functionality, Developer communications, Fraud prevention, security, and compliance, Account management",
      "type": "Personal info"
    },
    {
      "data": "Email address",
      "optional": true,
      "purpose": "App functionality, Developer communications, Advertising or marketing, Fraud prevention, security, and compliance, Account management",
      "type": "Personal info"
    },
    {
      "data": "User IDs",
      "optional": false,
      "purpose": "App functionality, Analytics, Developer communications, Advertising or marketing, Fraud prevention, security, and compliance, Account management",
      "type": "Personal info"
    },
    {
      "data": "Phone number",
      "optional": false,
      "purpose": "App functionality, Advertising or marketing, Fraud prevention, security, and compliance",
      "type": "Personal info"
    },
    {
      "data": "Political or religious beliefs",
      "optional": true,
      "purpose": "App functionality, Analytics",
      "type": "Personal info"
    },
    {
      "data": "Sexual orientation",
      "optional": true,
      "purpose": "App functionality, Analytics, Developer communications",
      "type": "Personal info"
    },
    {
      "data": "Other info",
      "optional": false,
      "purpose": "App functionality, Analytics, Developer communications, Advertising or marketing, Fraud prevention, security, and compliance, Account management",
      "type": "Personal info"
    },
    {
      "data": "Device or other IDs",
      "optional": false,
      "purpose": "App functionality, Analytics, Advertising or marketing, Fraud prevention, security, and compliance",
      "type": "Device or other IDs"
    },
    {
      "data": "App interactions",
      "optional": false,
      "purpose": "App functionality, Analytics, Developer communications, Advertising or marketing, Fraud prevention, security, and compliance, Personalization",
      "type": "App activity"
    },
    {
      "data": "Other user-generated content",
      "optional": true,
      "purpose": "App functionality, Analytics, Fraud prevention, security, and compliance",
      "type": "App activity"
    },
    {
      "data": "Other actions",
      "optional": false,
      "purpose": "App functionality, Analytics, Fraud prevention, security, and compliance, Personalization",
      "type": "App activity"
    },
    {
      "data": "Photos",
      "optional": false,
      "purpose": "App functionality, Fraud prevention, security, and compliance",
      "type": "Photos and videos"
    },
    {
      "data": "Other in-app messages",
      "optional": true,
      "purpose": "App functionality, Fraud prevention, security, and compliance",
      "type": "Messages"
    },
    {
      "data": "Purchase history",
      "optional": true,
      "purpose": "App functionality, Analytics, Developer communications, Advertising or marketing, Fraud prevention, security, and compliance, Account management",
      "type": "Financial info"
    },
    {
      "data": "Crash logs",
      "optional": false,
      "purpose": "App functionality, Analytics",
      "type": "App info and performance"
    },
    {
      "data": "Diagnostics",
      "optional": false,
      "purpose": "App functionality, Analytics, Fraud prevention, security, and compliance",
      "type": "App info and performance"
    },
    {
      "data": "Approximate location",
      "optional": false,
      "purpose": "App functionality, Analytics, Developer communications, Advertising or marketing, Fraud prevention, security, and compliance, Account management",
      "type": "Location"
    },
    {
      "data": "Precise location",
      "optional": false,
      "purpose": "App functionality",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"https://www.upward-app.com/privacy-policy"
}</t>
  </si>
  <si>
    <t>https://www.upward-app.com/privacy-policy</t>
  </si>
  <si>
    <t>https://play.google.com/store/apps/details?id=com.mason.wooplus&amp;hl=en&amp;gl=us</t>
  </si>
  <si>
    <t>&lt;h2&gt;🔥 Featured on BBC, Forbes, Google Play &amp; the App Store!&lt;/h2&gt;\nWooPlus is the ultimate plus size &amp; BBW dating app to find dates, chat, meet new people, and make friends, with no body shaming. \nJoin over 9 million users in this vibrant community to match, find friends (or bff), chat &amp; date effortlessly to start your dating journey!\n🌟  "Let's mark WooPlus as a win for body positivity." - Bustle\nWooPlus is a free dating app to chat with plus size singles and meet people nearby who appreciate curvy bodies you can't find on other dating apps.  As the best BBW dating app, WooPlus is also your chubby friend finder, playing the cupid for those who respect plus size ladies to match and date local singles.\n💕 Download now!\n✨ Join for FREE: The best online dating site for big, beautiful women (BBW) &amp; big and tall individuals.\n🗨️ Instant CHAT: Add chat with a simple "Say Hi" &amp; chat with girls right away! \n🎉 FUN Experience: Flaunt your personality and showcase your rizz through video features, boosting your dating game.\n👍 REAL Profiles: All profiles are professionally checked to block bots and scammers. \n🤗 Inclusive VIBES: Make new friends near you, meet strangers, chat and date local plus size singles, expanding your social circle.\n👩‍❤️‍👨 Female FRIENDLY: Confident to meet new friends &amp; celebrate full-figured beauty.\n🎖️ Curvy Ally: An exclusive badge for men appreciating and respecting curvy women, putting ladies in control over online dating chat.\n🚫 Ad-Free Experience: Focus on what matters - enjoy your dating!\n💖 Ready to Meet Your Love?\nWooPlus welcomes adults from the US, UK, Canada, Australia, Germany, and internationally dating with curvy girls, super-size big beautiful women (SSBBW), and chubby guys rooted in respect. Our inclusive dating app champions diversity – whether you're black, Latino, Asian, interracial, or LGBTQ+ (lesbian, gay, bisexual).\n👏  Real Social Buzz\n🌟  "WooPlus is a safe and comfortable space to let love in." - BBC\n🌟  "WooPlus wants to end the 'marginalization of people with atypical bodies'" - PEOPLE\n🌟  "Plus-size dating app WooPlus will now ban 'fat-shaming fools'"- YAHOO\n🌟  "WooPlus, hailed as an answer to Tinder for the bigger and rounder female population." - MIRROR\nWooPlus isn't just a dating app; it's a revolutionary platform, that cultivating connections beyond superficial judgments. We champion diversity and inclusivity, celebrating the beauty of all body types. WooPlus dating app is to create a space where every individual feels valued, respected, and empowered.\n👉 FREE to download and use! Why not try it now?\n📲 Stay connected on social media: @wooplus_dating (Instagram, TikTok)\n📜 Terms of Service: https://www.wooplus.com/terms\n🔐 Privacy Policy: https://www.wooplus.com/privacy\n💡 Dating Tips: https://www.wooplus.com/bbwdating</t>
  </si>
  <si>
    <t>[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"full network access",
    "type": "Other"
  },
  {
    "permission": "change your audio settings",
    "type": "Other"
  },
  {
    "permission": "run at startup",
    "type": "Other"
  },
  {
    "permission": "control vibration",
    "type": "Other"
  },
  {
    "permission": "prevent device from sleeping",
    "type": "Other"
  }
]</t>
  </si>
  <si>
    <t>{
  "sharedData": [
    {
      "data": "Other in-app messages",
      "optional": false,
      "purpose": "App functionality, Analytics, Fraud prevention, security, and compliance",
      "type": "Messages"
    },
    {
      "data": "Voice or sound recordings",
      "optional": false,
      "purpose": "App functionality",
      "type": "Audio"
    }
  ],
  "collectedData": [
    {
      "data": "Approximate location",
      "optional": true,
      "purpose": "App functionality, Analytics, Developer communications, Advertising or marketing, Fraud prevention, security, and compliance, Personalization, Account management",
      "type": "Location"
    },
    {
      "data": "Precise location",
      "optional": true,
      "purpose": "App functionality, Analytics, Developer communications, Advertising or marketing, Fraud prevention, security, and compliance, Personalization, Account management",
      "type": "Location"
    },
    {
      "data": "Device or other IDs",
      "optional": false,
      "purpose": "Analytics, Fraud prevention, security, and compliance, Account management",
      "type": "Device or other IDs"
    },
    {
      "data": "Name",
      "optional": false,
      "purpose": "App functionality, Analytics, Developer communications, Advertising or marketing, Fraud prevention, security, and compliance, Personalization, Account management",
      "type": "Personal info"
    },
    {
      "data": "Email address",
      "optional": true,
      "purpose": "App functionality, Developer communications, Advertising or marketing, Fraud prevention, security, and compliance, Personalization, Account management",
      "type": "Personal info"
    },
    {
      "data": "User IDs",
      "optional": true,
      "purpose": "App functionality, Analytics, Developer communications, Advertising or marketing, Fraud prevention, security, and compliance, Personalization, Account management",
      "type": "Personal info"
    },
    {
      "data": "Race and ethnicity",
      "optional": true,
      "purpose": "App functionality, Analytics, Advertising or marketing, Personalization",
      "type": "Personal info"
    },
    {
      "data": "Political or religious beliefs",
      "optional": true,
      "purpose": "App functionality, Analytics, Advertising or marketing, Personalization",
      "type": "Personal info"
    },
    {
      "data": "Sexual orientation",
      "optional": true,
      "purpose": "App functionality, Analytics, Advertising or marketing, Personalization",
      "type": "Personal info"
    },
    {
      "data": "Other info",
      "optional": true,
      "purpose": "App functionality, Analytics, Advertising or marketing, Personalization",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"https://wooplus.com/privacy"
}</t>
  </si>
  <si>
    <t>https://wooplus.com/privacy</t>
  </si>
  <si>
    <t>https://play.google.com/store/apps/details?id=com.fwbhookup.xpal&amp;hl=en&amp;gl=us</t>
  </si>
  <si>
    <t>{
  "sharedData": [
    {
      "data": "Crash logs",
      "optional": false,
      "purpose": "Analytics",
      "type": "App info and performance"
    },
    {
      "data": "Other app performance data",
      "optional": false,
      "purpose": "Analytics",
      "type": "App info and performance"
    }
  ],
  "collectedData": [
    {
      "data": "Precise location",
      "optional": true,
      "purpose": "App functionality, Personalization",
      "type": "Location"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"Analytics",
      "type": "App activity"
    },
    {
      "data": "Other user-generated content",
      "optional": true,
      "purpose": "App functionality, Personalization",
      "type": "App activity"
    },
    {
      "data": "User payment info",
      "optional": true,
      "purpose": "App functionality, Account management",
      "type": "Financial info"
    },
    {
      "data": "Purchase history",
      "optional": false,
      "purpose": "App functionality, Account management",
      "type": "Financial info"
    },
    {
      "data": "Device or other IDs",
      "optional": false,
      "purpose": "App functionality, Analytics, Developer communications, Advertising or marketing, Account management",
      "type": "Device or other IDs"
    },
    {
      "data": "Voice or sound recordings",
      "optional": true,
      "purpose": "App functionality",
      "type": "Audio"
    },
    {
      "data": "Photos",
      "optional": true,
      "purpose": "App functionality, Personalization, Account management",
      "type": "Photos and videos"
    },
    {
      "data": "Other in-app messages",
      "optional": false,
      "purpose": "App functionality, Analytics, Account management",
      "type": "Messages"
    },
    {
      "data": "Name",
      "optional": true,
      "purpose": "App functionality, Developer communications, Account management",
      "type": "Personal info"
    },
    {
      "data": "Email address",
      "optional": true,
      "purpose": "App functionality, Account management",
      "type": "Personal info"
    },
    {
      "data": "User IDs",
      "optional": false,
      "purpose": "App functionality, Account management",
      "type": "Personal info"
    },
    {
      "data": "Race and ethnicity",
      "optional": true,
      "purpose": "App functionality, Personalization",
      "type": "Personal info"
    },
    {
      "data": "Political or religious beliefs",
      "optional": true,
      "purpose": "App functionality, Personalization",
      "type": "Personal info"
    },
    {
      "data": "Sexual orientation",
      "optional": true,
      "purpose": "App functionality, Personalization",
      "type": "Personal info"
    }
  ],
  "securityPractices": [
    {
      "practice": "Data isn’t encrypted",
      "description": "Your data isn’t transferred over a secure connection"
    },
    {
      "practice": "You can request that data be deleted",
      "description": "The developer provides a way for you to request that your data be deleted"
    }
  ],
  "privacyPolicyUrl": "http://xpalapp.com/privacy.html"
}</t>
  </si>
  <si>
    <t>http://xpalapp.com/privacy.html</t>
  </si>
  <si>
    <t>com.std.ichat.app</t>
  </si>
  <si>
    <t>https://play.google.com/store/apps/details?id=com.std.ichat.app&amp;hl=en&amp;gl=us</t>
  </si>
  <si>
    <t>آیچت - دوست یابی، چتروم نزدیکا</t>
  </si>
  <si>
    <t>آیچَت یک شبکه اجتماعی و پیام رسان حرفه ای برای چت و گفتگو هستش که با اون میتونی با هر کاربری که تو برنامه عضو شده یا آنلاینه گپ بزنی و باهم دوست بشین.\nامکانات آیچَت خیلی کامله! دوست یابی، چت، گفتگو و کلی امکانات دیگه که برای سرگرمی شما کاربر عزیزمون طراحی شده.\nچت روم آیچَت کاملا هستش!\nبرای کار با آیچَت نیازی به ثبت شماره یا ایمیل نیست، خیلی راحت با یک ثبت نام ساده میتونید وارد برنامه بشید و شروع به چت و گفتگو کنید، اونم بصورت چت ناشناس!\nآیچَت برای دوست یابی، هم صحبتی، چت و گفتگو میتونه خیلی کمکت کنه.\nما هم مثل خودت اهل سرگرمی و چت کردن هستیم واسه همین برامون مهمه که توی آیچَت جمعی صمیمی، مطمئن و سالم داشته باشیم!\nچت روم آیچَت خیلی شلوغه، کلی امکانات داره دقیقا مثل چت روم های قدیمی پرشین چت، باران چت، میهن چت و ...\nتازه واسه دوستی و دوست یابی هم کلی امکانات داره!\nبا آیچَت میتونی نزدیکا تو پیدا کنی و باهاشون گپ بزنی\nآیچَت پاتوق سرگرمی و باهم بودنه\nچت آیچت | پاتوق سرگرمی، چت دوست یابی\nچت آیچت | هم صحبت و دوستان جدید\nبا کمک رادار دوستان اطرافتو پیدا کن و باهاشون گپ بزن\nشرح امکانات آیچَت:\nثبت نام ساده بدون نیاز به شماره و ایمیل\nسیستم چت لایو بدون تاخیر\nامکان جستجوی پیشرفته\nامکان چت خصوصی با همه کاربران\nامکان چت دوست یابی و گپ با همه کاربران\nامکان پیدا کردن افراد نزدیک به خودت یا همشهری ها\nچت روم کاملا حرفه ای\nچت ناشناس مجهز به نزدیک یاب\nامکان ارسال متن، عکس ، صدا و فیلم\nبدون هیچگونه پیام یا نوتیفیکیشن اضافه\nامنیت بسیار بالا و رمزگذاری پیام ها\nامکان هم صحبتی، دوست یابی، چت و گفتگو\nچت (آیچَت) | پاتوقِ چَت با نزدیکا\nپیشاپیش ورودتو به جمع صمیمی خودمون تبریک میگیم😍♥️\nآیچت (آی‌چت)؛ پیام رسان،چت با نزدیکا\nچت (آیچَت) | پاتوقِ چت با نزدیکا\nچت آیچت | بازی، سرگرمی، چت روم، دوست یابی\nآیچت (آی‌چت)؛ پیام رسان،چت با نزدیکا\nچت (آیچَت) | پاتوقِ چت با نزدیکا\nآیچَت ، محیطی سالم برای چت ؛ سرگرمی و هم صحبتی با دوستان</t>
  </si>
  <si>
    <t>[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"full network access",
    "type": "Other"
  },
  {
    "permission": "control vibration",
    "type": "Other"
  },
  {
    "permission": "prevent device from sleeping",
    "type": "Other"
  }
]</t>
  </si>
  <si>
    <t>{
  "sharedData": [
    {
      "data": "Name",
      "optional": false,
      "purpose": "App functionality, Account management",
      "type": "Personal info"
    },
    {
      "data": "Sexual orientation",
      "optional": false,
      "purpose": "Analytics, Account management",
      "type": "Personal info"
    }
  ],
  "collectedData":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"https://friendly.datingappsdeveloper.com/ichat_privacy.html"
}</t>
  </si>
  <si>
    <t>https://friendly.datingappsdeveloper.com/ichat_privacy.html</t>
  </si>
  <si>
    <t>https://play.google.com/store/apps/details?id=com.flure.app&amp;hl=en&amp;gl=us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</si>
  <si>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"change your audio settings",
    "type": "Other"
  },
  {
    "permission": "run at startup",
    "type": "Other"
  },
  {
    "permission": "draw over other apps",
    "type": "Other"
  },
  {
    "permission": "control vibration",
    "type": "Other"
  },
  {
    "permission": "prevent device from sleeping",
    "type": "Other"
  }
]</t>
  </si>
  <si>
    <t>{
  "sharedData": [],
  "collectedData": [
    {
      "data": "Emails",
      "optional": false,
      "purpose": "App functionality, Analytics, Developer communications, Fraud prevention, security, and compliance, Personalization, Account management",
      "type": "Messages"
    },
    {
      "data": "Other in-app messages",
      "optional": false,
      "purpose": "App functionality, Analytics, Developer communications, Personalization, Account management",
      "type": "Messages"
    },
    {
      "data": "App interactions",
      "optional": false,
      "purpose": "App functionality, Analytics",
      "type": "App activity"
    },
    {
      "data": "In-app search history",
      "optional": false,
      "purpose": "App functionality, Analytics, Personalization",
      "type": "App activity"
    },
    {
      "data": "Other user-generated content",
      "optional": false,
      "purpose": "App functionality, Analytics, Personalization, Account management",
      "type": "App activity"
    },
    {
      "data": "Other actions",
      "optional": false,
      "purpose": "App functionality, Analytics, Personalization, Account management",
      "type": "App activity"
    },
    {
      "data": "Crash logs",
      "optional": false,
      "purpose": "App functionality, Analytics",
      "type": "App info and performance"
    },
    {
      "data": "Precise location",
      "optional": false,
      "purpose": "App functionality, Analytics, Personalization, Account management",
      "type": "Location"
    },
    {
      "data": "Photos",
      "optional": false,
      "purpose": "App functionality, Analytics, Personalization, Account management",
      "type": "Photos and videos"
    },
    {
      "data": "Videos",
      "optional": true,
      "purpose": "App functionality, Personalization, Account management",
      "type": "Photos and videos"
    },
    {
      "data": "Name",
      "optional": false,
      "purpose": "App functionality, Analytics, Developer communications, Fraud prevention, security, and compliance, Personalization, Account management",
      "type": "Personal info"
    },
    {
      "data": "Email address",
      "optional": false,
      "purpose": "App functionality, Analytics, Developer communications, Fraud prevention, security, and compliance, Personalization, Account management",
      "type": "Personal info"
    },
    {
      "data": "User IDs",
      "optional": false,
      "purpose": "App functionality, Analytics, Developer communications, Fraud prevention, security, and compliance, Personalization, Account management",
      "type": "Personal info"
    },
    {
      "data": "Sexual orientation",
      "optional": false,
      "purpose": "App functionality, Analytics, Personalization, Account management",
      "type": "Personal info"
    },
    {
      "data": "Other info",
      "optional": false,
      "purpose": "App functionality, Analytics, Personalization, Account management",
      "type": "Personal info"
    },
    {
      "data": "Device or other IDs",
      "optional": false,
      "purpose": "App functionality, Analytics, Personalization,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"https://www.flure.com/privacy"
}</t>
  </si>
  <si>
    <t>https://www.flure.com/privacy</t>
  </si>
  <si>
    <t>https://play.google.com/store/apps/details?id=com.maybeyou&amp;hl=en&amp;gl=us</t>
  </si>
  <si>
    <t>[
  {
    "permission": "approximate location (network-based)",
    "type": "Location"
  },
  {
    "permission": "precise location (GPS and network-based)",
    "type": "Location"
  },
  {
    "permission": "read the contents of your USB storage",
    "type": "Photos/Media/Files"
  },
  {
    "permission": "read the contents of your USB storage",
    "type": "Storage"
  },
  {
    "permission": "take pictures and videos",
    "type": "Camera"
  },
  {
    "permission": "view Wi-Fi connections",
    "type": "Wi-Fi connection information"
  },
  {
    "permission": "view network connections",
    "type": "Other"
  },
  {
    "permission": "full network access",
    "type": "Other"
  },
  {
    "permission": "control vibration",
    "type": "Other"
  },
  {
    "permission": "prevent device from sleeping",
    "type": "Other"
  }
]</t>
  </si>
  <si>
    <t>{
  "sharedData": [
    {
      "data": "Approximate location",
      "optional": false,
      "purpose": "Analytics, Fraud prevention, security, and compliance",
      "type": "Location"
    },
    {
      "data": "Precise location",
      "optional": false,
      "purpose": "Analytics, Fraud prevention, security, and compliance",
      "type": "Location"
    },
    {
      "data": "Diagnostics",
      "optional": false,
      "purpose": "Fraud prevention, security, and compliance",
      "type": "App info and performance"
    },
    {
      "data": "Other app performance data",
      "optional": false,
      "purpose": "Analytics, Fraud prevention, security, and compliance",
      "type": "App info and performance"
    },
    {
      "data": "Device or other IDs",
      "optional": false,
      "purpose": "Analytics, Fraud prevention, security, and compliance",
      "type": "Device or other IDs"
    }
  ],
  "collectedData": [
    {
      "data": "Purchase history",
      "optional": false,
      "purpose": "App functionality",
      "type": "Financial info"
    },
    {
      "data": "App interactions",
      "optional": false,
      "purpose": "Analytics, Advertising or marketing, Personalization",
      "type": "App activity"
    },
    {
      "data": "Other in-app messages",
      "optional": false,
      "purpose": "App functionality",
      "type": "Messages"
    },
    {
      "data": "Photos",
      "optional": true,
      "purpose": "App functionality, Personalization",
      "type": "Photos and videos"
    },
    {
      "data": "Other app performance data",
      "optional": false,
      "purpose": "Analytics, Fraud prevention, security, and compliance",
      "type": "App info and performance"
    },
    {
      "data": "Device or other IDs",
      "optional": false,
      "purpose": "Analytics, Advertising or marketing, Fraud prevention, security, and compliance, Personalization",
      "type": "Device or other IDs"
    },
    {
      "data": "Name",
      "optional": false,
      "purpose": "App functionality",
      "type": "Personal info"
    },
    {
      "data": "Race and ethnicity",
      "optional": true,
      "purpose": "App functionality, Personalization",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"https://sites.google.com/view/maybe-you/privacy-policy"
}</t>
  </si>
  <si>
    <t>https://sites.google.com/view/maybe-you/privacy-policy</t>
  </si>
  <si>
    <t>https://play.google.com/store/apps/details?id=ru.mamba.client&amp;hl=en&amp;gl=us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</si>
  <si>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"pair with Bluetooth devices",
    "type": "Other"
  },
  {
    "permission": "change network connectivity",
    "type": "Other"
  },
  {
    "permission": "full network access",
    "type": "Other"
  },
  {
    "permission": "change your audio settings",
    "type": "Other"
  },
  {
    "permission": "control vibration",
    "type": "Other"
  },
  {
    "permission": "prevent device from sleeping",
    "type": "Other"
  }
]</t>
  </si>
  <si>
    <t>{
  "sharedData": [
    {
      "data": "Crash logs",
      "optional": false,
      "purpose": "Analytics",
      "type": "App info and performance"
    },
    {
      "data": "Diagnostics",
      "optional": false,
      "purpose": "Analytics",
      "type": "App info and performance"
    },
    {
      "data": "Device or other IDs",
      "optional": false,
      "purpose": "Analytics, Advertising or marketing",
      "type": "Device or other IDs"
    },
    {
      "data": "App interactions",
      "optional": false,
      "purpose": "Analytics",
      "type": "App activity"
    },
    {
      "data": "Contacts",
      "optional": false,
      "purpose": "App functionality",
      "type": "Contacts"
    }
  ],
  "collectedData": [
    {
      "data": "Photos",
      "optional": true,
      "purpose": "App functionality",
      "type": "Photos and videos"
    },
    {
      "data": "Crash logs",
      "optional": false,
      "purpose": "Analytics",
      "type": "App info and performance"
    },
    {
      "data": "Diagnostics",
      "optional": false,
      "purpose": "Analytics",
      "type": "App info and performance"
    },
    {
      "data": "Emails",
      "optional": false,
      "purpose": "App functionality, Developer communications, Account management",
      "type": "Messages"
    },
    {
      "data": "Approximate location",
      "optional": true,
      "purpose": "App functionality, Fraud prevention, security, and compliance, Personalization, Account management",
      "type": "Location"
    },
    {
      "data": "Precise location",
      "optional": true,
      "purpose": "App functionality, Analytics, Fraud prevention, security, and compliance, Personalization, Account management",
      "type": "Location"
    },
    {
      "data": "Device or other IDs",
      "optional": true,
      "purpose": "Analytics, Advertising or marketing, Personalization",
      "type": "Device or other IDs"
    },
    {
      "data": "App interactions",
      "optional": false,
      "purpose": "App functionality, Analytics, Fraud prevention, security, and compliance, Personalization",
      "type": "App activity"
    },
    {
      "data": "Name",
      "optional": false,
      "purpose": "App functionality",
      "type": "Personal info"
    },
    {
      "data": "Email address",
      "optional": false,
      "purpose": "App functionality, Developer communications, Account management",
      "type": "Personal info"
    },
    {
      "data": "User IDs",
      "optional": false,
      "purpose": "App functionality, Analytics, Developer communications, Fraud prevention, security, and compliance, Personalization, Account management",
      "type": "Personal info"
    },
    {
      "data": "Phone number",
      "optional": true,
      "purpose": "App functionality, Fraud prevention, security, and compliance, Account management",
      "type": "Personal info"
    },
    {
      "data": "Race and ethnicity",
      "optional": true,
      "purpose": "App functionality",
      "type": "Personal info"
    },
    {
      "data": "Sexual orientation",
      "optional": true,
      "purpose": "App functionality",
      "type": "Personal info"
    },
    {
      "data": "Contacts",
      "optional": true,
      "purpose": "App functionality",
      "type": "Contacts"
    },
    {
      "data": "Purchase history",
      "optional": false,
      "purpose": "App functionality",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"https://www.mamba.ru/app/confidentiality"
}</t>
  </si>
  <si>
    <t>https://www.mamba.ru/app/confidentiality</t>
  </si>
  <si>
    <t>https://play.google.com/store/apps/details?id=app.blackgentry&amp;hl=en&amp;gl=us</t>
  </si>
  <si>
    <t>[
  {
    "permission": "approximate location (network-based)",
    "type": "Location"
  },
  {
    "permission": "precise location (GPS and network-based)",
    "type": "Location"
  },
  {
    "permission": "directly call phone numbers",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"view network connections",
    "type": "Other"
  },
  {
    "permission": "full network access",
    "type": "Other"
  },
  {
    "permission": "run at startup",
    "type": "Other"
  },
  {
    "permission": "control vibration",
    "type": "Other"
  },
  {
    "permission": "prevent device from sleeping",
    "type": "Other"
  }
]</t>
  </si>
  <si>
    <t>{
  "sharedData": [],
  "collectedData": [
    {
      "data": "Photos",
      "optional": false,
      "purpose": "App functionality",
      "type": "Photos and videos"
    },
    {
      "data": "Precise location",
      "optional": false,
      "purpose": "App functionality, Analytics, Developer communications, Advertising or marketing, Fraud prevention, security, and compliance, Personalization, Account management",
      "type": "Location"
    },
    {
      "data": "Device or other IDs",
      "optional": false,
      "purpose": "Fraud prevention, security, and compliance",
      "type": "Device or other IDs"
    },
    {
      "data": "Other in-app messages",
      "optional": false,
      "purpose": "App functionality",
      "type": "Messages"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"App functionality, Analytics, Personalization",
      "type": "App activity"
    },
    {
      "data": "Other user-generated content",
      "optional": false,
      "purpose": "App functionality, Account management",
      "type": "App activity"
    },
    {
      "data": "Name",
      "optional": false,
      "purpose": "App functionality, Account management",
      "type": "Personal info"
    },
    {
      "data": "Email address",
      "optional": false,
      "purpose": "App functionality, Account management",
      "type": "Personal info"
    },
    {
      "data": "User IDs",
      "optional": false,
      "purpose": "App functionality, Analytics, Developer communications, Advertising or marketing, Fraud prevention, security, and compliance, Personalization, Account management",
      "type": "Personal info"
    },
    {
      "data": "Phone number",
      "optional": true,
      "purpose": "App functionality, Account management",
      "type": "Personal info"
    },
    {
      "data": "Sexual orientation",
      "optional": true,
      "purpose": "Personalization, Account management",
      "type": "Personal info"
    },
    {
      "data": "Other info",
      "optional": false,
      "purpose": "App functionality, Analytics, Developer communications, Advertising or marketing, Fraud prevention, security, and compliance, Personalization, Account management",
      "type": "Personal info"
    }
  ],
  "securityPractices": [
    {
      "practice": "Data isn’t encrypted",
      "description": "Your data isn’t transferred over a secure connection"
    },
    {
      "practice": "You can request that data be deleted",
      "description": "The developer provides a way for you to request that your data be deleted"
    }
  ],
  "privacyPolicyUrl": "https://blackgentryapp.com/privacy-policy-2/"
}</t>
  </si>
  <si>
    <t>https://blackgentryapp.com/privacy-policy-2/</t>
  </si>
  <si>
    <t>https://play.google.com/store/apps/details?id=ru.loveplanet.app&amp;hl=en&amp;gl=us</t>
  </si>
  <si>
    <t>[
  {
    "permission": "find accounts on the device",
    "type": "Identity"
  },
  {
    "permission": "find accounts on the device",
    "type": "Contacts"
  },
  {
    "permission": "approximate location (network-based)",
    "type": "Location"
  },
  {
    "permission": "read the contents of your USB storage",
    "type": "Photos/Media/Files"
  },
  {
    "permission": "read the contents of your USB storage",
    "type": "Storage"
  },
  {
    "permission": "take pictures and videos",
    "type": "Camera"
  },
  {
    "permission": "record audio",
    "type": "Microphone"
  },
  {
    "permission": "view Wi-Fi connections",
    "type": "Wi-Fi connection information"
  },
  {
    "permission": "view network connections",
    "type": "Other"
  },
  {
    "permission": "disable your screen lock",
    "type": "Other"
  },
  {
    "permission": "control flashlight",
    "type": "Other"
  },
  {
    "permission": "full network access",
    "type": "Other"
  },
  {
    "permission": "change your audio settings",
    "type": "Other"
  },
  {
    "permission": "control Near Field Communication",
    "type": "Other"
  },
  {
    "permission": "run at startup",
    "type": "Other"
  },
  {
    "permission": "control vibration",
    "type": "Other"
  },
  {
    "permission": "prevent device from sleeping",
    "type": "Other"
  },
  {
    "permission": "Google Play license check",
    "type": "Other"
  }
]</t>
  </si>
  <si>
    <t>{
  "sharedData": [],
  "collectedData": [
    {
      "data": "App interactions",
      "optional": false,
      "purpose": "Analytics, Advertising or marketing, Fraud prevention, security, and compliance, Personalization",
      "type": "App activity"
    },
    {
      "data": "In-app search history",
      "optional": false,
      "purpose": "Analytics, Advertising or marketing, Fraud prevention, security, and compliance, Personalization",
      "type": "App activity"
    },
    {
      "data": "Other user-generated content",
      "optional": true,
      "purpose": "Analytics, Personalization",
      "type": "App activity"
    },
    {
      "data": "Name",
      "optional": false,
      "purpose": "App functionality",
      "type": "Personal info"
    },
    {
      "data": "Email address",
      "optional": false,
      "purpose": "App functionality",
      "type": "Personal info"
    },
    {
      "data": "User IDs",
      "optional": false,
      "purpose": "App functionality",
      "type": "Personal info"
    },
    {
      "data": "Political or religious beliefs",
      "optional": true,
      "purpose": "Personalization",
      "type": "Personal info"
    },
    {
      "data": "Precise location",
      "optional": true,
      "purpose": "App functionality",
      "type": "Location"
    },
    {
      "data": "Device or other IDs",
      "optional": false,
      "purpose": "App functionality",
      "type": "Device or other IDs"
    },
    {
      "data": "Photos",
      "optional": true,
      "purpose": "App functionality",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"http://loveplanet.ru/a-conditions/en"
}</t>
  </si>
  <si>
    <t>http://loveplanet.ru/a-conditions/en</t>
  </si>
  <si>
    <t>https://play.google.com/store/apps/details?id=com.antiland&amp;hl=en&amp;gl=us</t>
  </si>
  <si>
    <t>[
  {
    "permission": "find accounts on the device",
    "type": "Identity"
  },
  {
    "permission": "find accounts on the device",
    "type": "Contacts"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"access Bluetooth settings",
    "type": "Other"
  },
  {
    "permission": "full network access",
    "type": "Other"
  },
  {
    "permission": "run at startup",
    "type": "Other"
  },
  {
    "permission": "draw over other apps",
    "type": "Other"
  },
  {
    "permission": "control vibration",
    "type": "Other"
  },
  {
    "permission": "prevent device from sleeping",
    "type": "Other"
  }
]</t>
  </si>
  <si>
    <t>{
  "sharedData": [
    {
      "data": "Crash logs",
      "optional": false,
      "purpose": "App functionality, Analytics",
      "type": "App info and performance"
    }
  ],
  "collectedData": [
    {
      "data": "Device or other IDs",
      "optional": false,
      "purpose": "App functionality, Fraud prevention, security, and compliance, Account management",
      "type": "Device or other IDs"
    },
    {
      "data": "Other in-app messages",
      "optional": true,
      "purpose": "App functionality",
      "type": "Messages"
    },
    {
      "data": "Email address",
      "optional": true,
      "purpose": "App functionality, Developer communications, Account management",
      "type": "Personal info"
    },
    {
      "data": "User IDs",
      "optional": false,
      "purpose": "App functionality, Account management",
      "type": "Personal info"
    },
    {
      "data": "Phone number",
      "optional": true,
      "purpose": "App functionality",
      "type": "Personal info"
    },
    {
      "data": "Crash logs",
      "optional": true,
      "purpose": "App functionality, Analytics",
      "type": "App info and performance"
    },
    {
      "data": "App interactions",
      "optional": false,
      "purpose": "App functionality, Analytics",
      "type": "App activity"
    },
    {
      "data": "In-app search history",
      "optional": false,
      "purpose": "App functionality, Analytics",
      "type": "App activity"
    },
    {
      "data": "Other user-generated content",
      "optional": true,
      "purpose": "App functionality",
      "type": "App activity"
    },
    {
      "data": "Photos",
      "optional": true,
      "purpose": "App functionality",
      "type": "Photos and videos"
    },
    {
      "data": "Videos",
      "optional": true,
      "purpose": "App functionality",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"https://www.antiland.com/en/confidential/"
}</t>
  </si>
  <si>
    <t>https://www.antiland.com/en/confidential/</t>
  </si>
  <si>
    <t>https://play.google.com/store/apps/details?id=com.muzmatch.muzmatchapp&amp;hl=en&amp;gl=us</t>
  </si>
  <si>
    <t>[
  {
    "permission": "find accounts on the device",
    "type": "Identity"
  },
  {
    "permission": "find accounts on the device",
    "type": "Contacts"
  },
  {
    "permission": "read your contacts",
    "type": "Contacts"
  },
  {
    "permission": "approximate location (network-based)",
    "type": "Location"
  },
  {
    "permission": "precise location (GPS and network-based)",
    "type": "Location"
  },
  {
    "permission": "read phone status and identity",
    "type": "Phone"
  },
  {
    "permission": "read the contents of your USB storage",
    "type": "Photos/Media/Files"
  },
  {
    "permission": "read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"change network connectivity",
    "type": "Other"
  },
  {
    "permission": "control flashlight",
    "type": "Other"
  },
  {
    "permission": "full network access",
    "type": "Other"
  },
  {
    "permission": "change your audio settings",
    "type": "Other"
  },
  {
    "permission": "control Near Field Communication",
    "type": "Other"
  },
  {
    "permission": "run at startup",
    "type": "Other"
  },
  {
    "permission": "control vibration",
    "type": "Other"
  },
  {
    "permission": "prevent device from sleeping",
    "type": "Other"
  }
]</t>
  </si>
  <si>
    <t>{
  "sharedData": [],
  "collectedData": [
    {
      "data": "App interactions",
      "optional": false,
      "purpose": "Analytics",
      "type": "App activity"
    },
    {
      "data": "Other user-generated content",
      "optional": false,
      "purpose": "Analytics",
      "type": "App activity"
    },
    {
      "data": "Photos",
      "optional": false,
      "purpose": "App functionality, Account management",
      "type": "Photos and videos"
    },
    {
      "data": "Videos",
      "optional": false,
      "purpose": "App functionality",
      "type": "Photos and videos"
    },
    {
      "data": "Voice or sound recordings",
      "optional": false,
      "purpose": "App functionality",
      "type": "Audio"
    },
    {
      "data": "Name",
      "optional": true,
      "purpose": "App functionality, Personalization, Account management",
      "type": "Personal info"
    },
    {
      "data": "Email address",
      "optional": true,
      "purpose": "App functionality, Account management",
      "type": "Personal info"
    },
    {
      "data": "Phone number",
      "optional": true,
      "purpose": "Account management",
      "type": "Personal info"
    },
    {
      "data": "Race and ethnicity",
      "optional": true,
      "purpose": "App functionality, Account management",
      "type": "Personal info"
    },
    {
      "data": "Political or religious beliefs",
      "optional": true,
      "purpose": "App functionality, Account management",
      "type": "Personal info"
    },
    {
      "data": "Sexual orientation",
      "optional": true,
      "purpose": "App functionality, Account management",
      "type": "Personal info"
    },
    {
      "data": "Crash logs",
      "optional": false,
      "purpose": "Analytics",
      "type": "App info and performance"
    },
    {
      "data": "Diagnostics",
      "optional": false,
      "purpose": "Analytics",
      "type": "App info and performance"
    },
    {
      "data": "Other app performance data",
      "optional": false,
      "purpose": "Analytics",
      "type": "App info and performance"
    },
    {
      "data": "Approximate location",
      "optional": true,
      "purpose": "App functionality, Analytics, Developer communications, Fraud prevention, security, and compliance, Account management",
      "type": "Location"
    },
    {
      "data": "Precise location",
      "optional": true,
      "purpose": "App functionality, Analytics, Developer communications, Fraud prevention, security, and compliance, Personalization, Account management",
      "type": "Location"
    },
    {
      "data": "Device or other IDs",
      "optional": false,
      "purpose": "App functionality, Analytics, Account management",
      "type": "Device or other IDs"
    },
    {
      "data": "Other in-app messages",
      "optional": false,
      "purpose": "App functionality",
      "type": "Messages"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"https://muzz.com/privacy"
}</t>
  </si>
  <si>
    <t>https://muzz.com/privacy</t>
  </si>
  <si>
    <t>https://play.google.com/store/apps/details?id=com.nikitadev.stockspro&amp;hl=en&amp;gl=us</t>
  </si>
  <si>
    <t>https://play.google.com/store/apps/details?id=com.xinke.hp12c.google&amp;hl=en&amp;gl=us</t>
  </si>
  <si>
    <t>{
  "sharedData": [],
  "collectedData": [],
  "securityPractices": [],
  "privacyPolicyUrl": "https://sites.google.com/view/12ccalculator/home"
}</t>
  </si>
  <si>
    <t>https://sites.google.com/view/12ccalculator/home</t>
  </si>
  <si>
    <t>https://play.google.com/store/apps/details?id=com.myapps.wags76.myaccounts&amp;hl=en&amp;gl=us</t>
  </si>
  <si>
    <t>{
  "sharedData": [
    {
      "data": "Files and docs",
      "optional": false,
      "purpose": "App functionality",
      "type": "Files and docs"
    }
  ],
  "collectedData": [
    {
      "data": "Email address",
      "optional": true,
      "purpose": "App functionality",
      "type": "Personal info"
    }
  ],
  "securityPractices": [
    {
      "practice": "Data isn’t encrypted",
      "description": "Your data isn’t transferred over a secure connection"
    },
    {
      "practice": "Data can’t be deleted",
      "description": "The developer doesn’t provide a way for you to request that your data be deleted"
    }
  ],
  "privacyPolicyUrl": "http://sarcasticous.com/privacy.htm"
}</t>
  </si>
  <si>
    <t>http://sarcasticous.com/privacy.htm</t>
  </si>
  <si>
    <t>https://play.google.com/store/apps/details?id=net.thesimplest.managecreditcardinstantly&amp;hl=en&amp;gl=us</t>
  </si>
  <si>
    <t>[
  {
    "permission": "read your text messages (SMS or MMS)",
    "type": "SMS"
  },
  {
    "permission": "receive text messages (SMS)",
    "type": "SMS"
  },
  {
    "permission": "read the contents of your USB storage",
    "type": "Photos/Media/Files"
  },
  {
    "permission": "read the contents of your USB storage",
    "type": "Storage"
  },
  {
    "permission": "run at startup",
    "type": "Other"
  }
]</t>
  </si>
  <si>
    <t>{
  "sharedData": [],
  "collectedData": [],
  "securityPractices": [],
  "privacyPolicyUrl": "http://www.thesimplest.net/privacy-policy"
}</t>
  </si>
  <si>
    <t>http://www.thesimplest.net/privacy-policy</t>
  </si>
  <si>
    <t>https://play.google.com/store/apps/details?id=com.expensemanager.pro&amp;hl=en&amp;gl=us</t>
  </si>
  <si>
    <t>[
  {
    "permission": "read your text messages (SMS or MMS)",
    "type": "SMS"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"full network access",
    "type": "Other"
  },
  {
    "permission": "run at startup",
    "type": "Other"
  },
  {
    "permission": "prevent device from sleeping",
    "type": "Other"
  },
  {
    "permission": "Google Play license check",
    "type": "Other"
  }
]</t>
  </si>
  <si>
    <t>{
  "sharedData": [],
  "collectedData": [],
  "securityPractices": [],
  "privacyPolicyUrl": "https://sites.google.com/view/bishinews-expensemanager/privacy"
}</t>
  </si>
  <si>
    <t>https://sites.google.com/view/bishinews-expensemanager/privacy</t>
  </si>
  <si>
    <t>https://play.google.com/store/apps/details?id=com.glambu&amp;hl=en&amp;gl=us</t>
  </si>
  <si>
    <t>[
  {
    "permission": "read your contacts",
    "type": "Contacts"
  },
  {
    "permission": "modify your contacts",
    "type": "Contacts"
  },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"run at startup",
    "type": "Other"
  },
  {
    "permission": "draw over other apps",
    "type": "Other"
  },
  {
    "permission": "control vibration",
    "type": "Other"
  },
  {
    "permission": "prevent device from sleeping",
    "type": "Other"
  }
]</t>
  </si>
  <si>
    <t>{
  "sharedData": [
    {
      "data": "Approximate location",
      "optional": false,
      "purpose": "App functionality",
      "type": "Location"
    },
    {
      "data": "Crash logs",
      "optional": false,
      "purpose": "Analytics",
      "type": "App info and performance"
    },
    {
      "data": "Diagnostics",
      "optional": false,
      "purpose": "Analytics",
      "type": "App info and performance"
    },
    {
      "data": "Other app performance data",
      "optional": false,
      "purpose": "Analytics",
      "type": "App info and performance"
    }
  ],
  "collectedData": [
    {
      "data": "Installed apps",
      "optional": true,
      "purpose": "App functionality, Analytics",
      "type": "App activity"
    },
    {
      "data": "Other user-generated content",
      "optional": true,
      "purpose": "App functionality",
      "type": "App activity"
    },
    {
      "data": "Other actions",
      "optional": true,
      "purpose": "App functionality",
      "type": "App activity"
    },
    {
      "data": "Precise location",
      "optional": false,
      "purpose": "App functionality, Fraud prevention, security, and compliance",
      "type": "Location"
    },
    {
      "data": "Purchase history",
      "optional": false,
      "purpose": "Fraud prevention, security, and compliance",
      "type": "Financial info"
    },
    {
      "data": "Other financial info",
      "optional": false,
      "purpose": "Fraud prevention, security, and compliance",
      "type": "Financial info"
    },
    {
      "data": "Email address",
      "optional": false,
      "purpose": "Fraud prevention, security, and compliance",
      "type": "Personal info"
    },
    {
      "data": "User IDs",
      "optional": false,
      "purpose": "Fraud prevention, security, and compliance",
      "type": "Personal info"
    },
    {
      "data": "Phone number",
      "optional": true,
      "purpose": "App functionality",
      "type": "Personal info"
    },
    {
      "data": "Race and ethnicity",
      "optional": true,
      "purpose": "App functionality",
      "type": "Personal info"
    },
    {
      "data": "Sexual orientation",
      "optional": false,
      "purpose": "App functionality, Personalization",
      "type": "Personal info"
    },
    {
      "data": "Other info",
      "optional": true,
      "purpose": "App functionality",
      "type": "Personal info"
    },
    {
      "data": "Device or other IDs",
      "optional": false,
      "purpose": "Fraud prevention, security, and compliance",
      "type": "Device or other IDs"
    },
    {
      "data": "Photos",
      "optional": false,
      "purpose": "App functionality",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"https://glambu.com/privacy"
}</t>
  </si>
  <si>
    <t>https://glambu.com/privacy</t>
  </si>
  <si>
    <t>https://play.google.com/store/apps/details?id=com.affinityapps.chispa&amp;hl=en&amp;gl=us</t>
  </si>
  <si>
    <t>{
  "sharedData": [
    {
      "data": "Name",
      "optional": false,
      "purpose": "Fraud prevention, security, and compliance",
      "type": "Personal info"
    },
    {
      "data": "Email address",
      "optional": false,
      "purpose": "Fraud prevention, security, and compliance",
      "type": "Personal info"
    },
    {
      "data": "User IDs",
      "optional": false,
      "purpose": "Fraud prevention, security, and compliance",
      "type": "Personal info"
    },
    {
      "data": "Phone number",
      "optional": false,
      "purpose": "Fraud prevention, security, and compliance",
      "type": "Personal info"
    },
    {
      "data": "Other info",
      "optional": false,
      "purpose": "Fraud prevention, security, and compliance",
      "type": "Personal info"
    },
    {
      "data": "Approximate location",
      "optional": false,
      "purpose": "Fraud prevention, security, and compliance",
      "type": "Location"
    },
    {
      "data": "Photos",
      "optional": false,
      "purpose": "Fraud prevention, security, and compliance",
      "type": "Photos and videos"
    },
    {
      "data": "App interactions",
      "optional": false,
      "purpose": "Advertising or marketing, Fraud prevention, security, and compliance",
      "type": "App activity"
    },
    {
      "data": "Device or other IDs",
      "optional": false,
      "purpose": "Advertising or marketing",
      "type": "Device or other IDs"
    }
  ],
  "collectedData": [
    {
      "data": "Name",
      "optional": false,
      "purpose": "App functionality, Developer communications, Fraud prevention, security, and compliance,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Analytics, Developer communications, Advertising or marketing, Fraud prevention, security, and compliance, Account management",
      "type": "Personal info"
    },
    {
      "data": "Phone number",
      "optional": false,
      "purpose": "App functionality, Advertising or marketing, Fraud prevention, security, and compliance",
      "type": "Personal info"
    },
    {
      "data": "Race and ethnicity",
      "optional": false,
      "purpose": "App functionality",
      "type": "Personal info"
    },
    {
      "data": "Sexual orientation",
      "optional": false,
      "purpose": "App functionality, Analytics, Developer communications",
      "type": "Personal info"
    },
    {
      "data": "Other info",
      "optional": false,
      "purpose": "App functionality, Analytics, Developer communications, Advertising or marketing, Fraud prevention, security, and compliance, Account management",
      "type": "Personal info"
    },
    {
      "data": "Other in-app messages",
      "optional": true,
      "purpose": "App functionality, Fraud prevention, security, and compliance",
      "type": "Messages"
    },
    {
      "data": "Approximate location",
      "optional": false,
      "purpose": "App functionality, Analytics, Developer communications, Advertising or marketing, Fraud prevention, security, and compliance, Account management",
      "type": "Location"
    },
    {
      "data": "Precise location",
      "optional": false,
      "purpose": "App functionality",
      "type": "Location"
    },
    {
      "data": "Photos",
      "optional": false,
      "purpose": "App functionality, Fraud prevention, security, and compliance",
      "type": "Photos and videos"
    },
    {
      "data": "App interactions",
      "optional": false,
      "purpose": "App functionality, Analytics, Developer communications, Advertising or marketing, Fraud prevention, security, and compliance, Personalization",
      "type": "App activity"
    },
    {
      "data": "Other user-generated content",
      "optional": true,
      "purpose": "App functionality, Analytics, Fraud prevention, security, and compliance",
      "type": "App activity"
    },
    {
      "data": "Other actions",
      "optional": false,
      "purpose": "App functionality, Analytics, Fraud prevention, security, and compliance, Personalization",
      "type": "App activity"
    },
    {
      "data": "Device or other IDs",
      "optional": false,
      "purpose": "App functionality, Analytics, Advertising or marketing, Fraud prevention, security, and compliance",
      "type": "Device or other IDs"
    },
    {
      "data": "Crash logs",
      "optional": false,
      "purpose": "App functionality, Analytics",
      "type": "App info and performance"
    },
    {
      "data": "Diagnostics",
      "optional": false,
      "purpose": "App functionality, Analytics, Fraud prevention, security, and compliance",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"https://www.chispa-app.com/en/privacy-policy"
}</t>
  </si>
  <si>
    <t>https://www.chispa-app.com/en/privacy-policy</t>
  </si>
  <si>
    <t>https://play.google.com/store/apps/details?id=com.ftw_and_co.happn&amp;hl=en&amp;gl=us</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</si>
  <si>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"full network access",
    "type": "Other"
  },
  {
    "permission": "change your audio settings",
    "type": "Other"
  },
  {
    "permission": "run at startup",
    "type": "Other"
  },
  {
    "permission": "control vibration",
    "type": "Other"
  },
  {
    "permission": "prevent device from sleeping",
    "type": "Other"
  },
  {
    "permission": "read Google service configuration",
    "type": "Other"
  }
]</t>
  </si>
  <si>
    <t>{
  "sharedData": [
    {
      "data": "Device or other IDs",
      "optional": false,
      "purpose": "Analytics, Advertising or marketing",
      "type": "Device or other IDs"
    },
    {
      "data": "Email address",
      "optional": false,
      "purpose": "Advertising or marketing",
      "type": "Personal info"
    },
    {
      "data": "User IDs",
      "optional": false,
      "purpose": "Advertising or marketing",
      "type": "Personal info"
    },
    {
      "data": "Phone number",
      "optional": false,
      "purpose": "Advertising or marketing",
      "type": "Personal info"
    },
    {
      "data": "Other info",
      "optional": false,
      "purpose": "Advertising or marketing",
      "type": "Personal info"
    },
    {
      "data": "Approximate location",
      "optional": false,
      "purpose": "Advertising or marketing",
      "type": "Location"
    }
  ],
  "collectedData": [
    {
      "data": "Other in-app messages",
      "optional": false,
      "purpose": "App functionality",
      "type": "Messages"
    },
    {
      "data": "Purchase history",
      "optional": false,
      "purpose": "App functionality, Analytics, Account management",
      "type": "Financial info"
    },
    {
      "data": "Device or other IDs",
      "optional": false,
      "purpose": "Analytics, Advertising or marketing, Fraud prevention, security, and compliance, Account management",
      "type": "Device or other IDs"
    },
    {
      "data": "Crash logs",
      "optional": false,
      "purpose": "Analytics",
      "type": "App info and performance"
    },
    {
      "data": "Diagnostics",
      "optional": false,
      "purpose": "Analytics",
      "type": "App info and performance"
    },
    {
      "data": "Name",
      "optional": false,
      "purpose": "App functionality, Developer communications, Fraud prevention, security, and compliance,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Analytics, Developer communications, Advertising or marketing, Fraud prevention, security, and compliance, Personalization, Account management",
      "type": "Personal info"
    },
    {
      "data": "Phone number",
      "optional": true,
      "purpose": "App functionality, Advertising or marketing, Account management",
      "type": "Personal info"
    },
    {
      "data": "Sexual orientation",
      "optional": false,
      "purpose": "App functionality, Analytics, Developer communications, Fraud prevention, security, and compliance, Personalization",
      "type": "Personal info"
    },
    {
      "data": "Other info",
      "optional": false,
      "purpose": "App functionality, Analytics, Developer communications, Advertising or marketing, Fraud prevention, security, and compliance, Personalization, Account management",
      "type": "Personal info"
    },
    {
      "data": "App interactions",
      "optional": false,
      "purpose": "App functionality, Analytics, Developer communications, Fraud prevention, security, and compliance, Personalization, Account management",
      "type": "App activity"
    },
    {
      "data": "Other user-generated content",
      "optional": true,
      "purpose": "App functionality, Analytics, Fraud prevention, security, and compliance",
      "type": "App activity"
    },
    {
      "data": "Other actions",
      "optional": false,
      "purpose": "App functionality, Analytics, Developer communications, Fraud prevention, security, and compliance, Personalization",
      "type": "App activity"
    },
    {
      "data": "Photos",
      "optional": false,
      "purpose": "App functionality, Analytics, Developer communications, Fraud prevention, security, and compliance, Account management",
      "type": "Photos and videos"
    },
    {
      "data": "Fitness info",
      "optional": true,
      "purpose": "App functionality, Personalization",
      "type": "Health and fitness"
    },
    {
      "data": "Approximate location",
      "optional": false,
      "purpose": "App functionality, Analytics, Developer communications, Advertising or marketing, Fraud prevention, security, and compliance, Personalization",
      "type": "Location"
    },
    {
      "data": "Precise location",
      "optional": true,
      "purpose": "App functionality, Analytics, Personalization",
      "type": "Location"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"http://www.happn.fr/privacy-policy"
}</t>
  </si>
  <si>
    <t>http://www.happn.fr/privacy-policy</t>
  </si>
  <si>
    <t>https://play.google.com/store/apps/details?id=com.cupidmedia.wrapper.filipinocupid&amp;hl=en&amp;gl=us</t>
  </si>
  <si>
    <t>{
  "sharedData": [
    {
      "data": "Crash logs",
      "optional": false,
      "purpose": "Analytics, Fraud prevention, security, and compliance",
      "type": "App info and performance"
    },
    {
      "data": "Diagnostics",
      "optional": false,
      "purpose": "Analytics, Fraud prevention, security, and compliance",
      "type": "App info and performance"
    },
    {
      "data": "Approximate location",
      "optional": false,
      "purpose": "Analytics, Advertising or marketing, Fraud prevention, security, and compliance",
      "type": "Location"
    },
    {
      "data": "Photos",
      "optional": false,
      "purpose": "Fraud prevention, security, and compliance",
      "type": "Photos and videos"
    },
    {
      "data": "Name",
      "optional": false,
      "purpose": "Advertising or marketing",
      "type": "Personal info"
    },
    {
      "data": "Email address",
      "optional": false,
      "purpose": "Developer communications, Advertising or marketing",
      "type": "Personal info"
    },
    {
      "data": "User IDs",
      "optional": false,
      "purpose": "Analytics, Developer communications, Advertising or marketing, Fraud prevention, security, and compliance",
      "type": "Personal info"
    },
    {
      "data": "Race and ethnicity",
      "optional": false,
      "purpose": "Advertising or marketing",
      "type": "Personal info"
    },
    {
      "data": "Political or religious beliefs",
      "optional": false,
      "purpose": "Advertising or marketing",
      "type": "Personal info"
    },
    {
      "data": "Sexual orientation",
      "optional": false,
      "purpose": "Advertising or marketing",
      "type": "Personal info"
    },
    {
      "data": "Other info",
      "optional": false,
      "purpose": "Analytics, Advertising or marketing, Fraud prevention, security, and compliance",
      "type": "Personal info"
    },
    {
      "data": "App interactions",
      "optional": false,
      "purpose": "Analytics",
      "type": "App activity"
    },
    {
      "data": "Other actions",
      "optional": false,
      "purpose": "Analytics, Fraud prevention, security, and compliance",
      "type": "App activity"
    }
  ],
  "collectedData": [
    {
      "data": "Other in-app messages",
      "optional": true,
      "purpose": "App functionality, Fraud prevention, security, and compliance",
      "type": "Messages"
    },
    {
      "data": "Crash logs",
      "optional": false,
      "purpose": "Analytics, Fraud prevention, security, and compliance",
      "type": "App info and performance"
    },
    {
      "data": "Diagnostics",
      "optional": false,
      "purpose": "Analytics, Fraud prevention, security, and compliance",
      "type": "App info and performance"
    },
    {
      "data": "Approximate location",
      "optional": false,
      "purpose": "App functionality, Analytics, Advertising or marketing, Fraud prevention, security, and compliance, Personalization, Account management",
      "type": "Location"
    },
    {
      "data": "Device or other IDs",
      "optional": false,
      "purpose": "Analytics, Fraud prevention, security, and compliance",
      "type": "Device or other IDs"
    },
    {
      "data": "Photos",
      "optional": true,
      "purpose": "App functionality, Fraud prevention, security, and compliance",
      "type": "Photos and videos"
    },
    {
      "data": "Name",
      "optional": false,
      "purpose": "App functionality, Developer communications, Advertising or marketing, Account management",
      "type": "Personal info"
    },
    {
      "data": "Email address",
      "optional": false,
      "purpose": "App functionality, Developer communications, Advertising or marketing, Fraud prevention, security, and compliance, Account management",
      "type": "Personal info"
    },
    {
      "data": "User IDs",
      "optional": false,
      "purpose": "App functionality, Analytics, Fraud prevention, security, and compliance, Account management",
      "type": "Personal info"
    },
    {
      "data": "Race and ethnicity",
      "optional": true,
      "purpose": "App functionality, Advertising or marketing",
      "type": "Personal info"
    },
    {
      "data": "Political or religious beliefs",
      "optional": true,
      "purpose": "App functionality, Advertising or marketing",
      "type": "Personal info"
    },
    {
      "data": "Sexual orientation",
      "optional": true,
      "purpose": "App functionality, Advertising or marketing, Personalization",
      "type": "Personal info"
    },
    {
      "data": "Other info",
      "optional": true,
      "purpose": "App functionality, Analytics, Advertising or marketing, Fraud prevention, security, and compliance",
      "type": "Personal info"
    },
    {
      "data": "App interactions",
      "optional": false,
      "purpose": "Analytics",
      "type": "App activity"
    },
    {
      "data": "In-app search history",
      "optional": false,
      "purpose": "Personalization",
      "type": "App activity"
    },
    {
      "data": "Other user-generated content",
      "optional": true,
      "purpose": "App functionality, Fraud prevention, security, and compliance",
      "type": "App activity"
    },
    {
      "data": "Other actions",
      "optional": true,
      "purpose": "App functionality, Analytics, Fraud prevention, security, and compliance",
      "type": "App activity"
    },
    {
      "data": "Purchase history",
      "optional": true,
      "purpose": "App functionality, Analytics, Advertising or marketing, Personalization",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"https://www.filipinocupid.com/en/general/privacystatement"
}</t>
  </si>
  <si>
    <t>https://www.filipinocupid.com/en/general/privacystatement</t>
  </si>
  <si>
    <t>xelluf.fivecentpro</t>
  </si>
  <si>
    <t>https://play.google.com/store/apps/details?id=xelluf.fivecentpro&amp;hl=en&amp;gl=us</t>
  </si>
  <si>
    <t>5 Cent Pro : Mini Games 100+</t>
  </si>
  <si>
    <t>Play over 100+ mini games without installation!\nYou can play any game you want without any installation required. You can play hundreds of games in one place using all our mobile apps! Discover great games with 5 cent mini games!</t>
  </si>
  <si>
    <t>{
  "sharedData": [],
  "collectedData": [],
  "securityPractices": [
    {
      "practice": "Data is encrypted in transit",
      "description": "Your data is transferred over a secure connection"
    }
  ],
  "privacyPolicyUrl": "https://docs.google.com/document/d/1AdV2g_VV_OVqveGeTFX1SlReFGGZUqWnvq1dpV-xXc0/edit?usp=sharing"
}</t>
  </si>
  <si>
    <t>https://docs.google.com/document/d/1AdV2g_VV_OVqveGeTFX1SlReFGGZUqWnvq1dpV-xXc0/edit?usp=sharing</t>
  </si>
  <si>
    <t>https://play.google.com/store/apps/details?id=com.playrix.fishdomdd.gplay&amp;hl=en&amp;gl=us</t>
  </si>
  <si>
    <t>[{"name":"Puzzle","id":"GAME_PUZZLE"},{"name":"Match 3","id":null},{"name":"Match 3 adventure","id":null},{"name":"Single player","id":null},{"name":"Stylized","id":null},{"name":"Offline","id":null}]</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</si>
  <si>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"full network access",
    "type": "Other"
  },
  {
    "permission": "control vibration",
    "type": "Other"
  },
  {
    "permission": "prevent device from sleeping",
    "type": "Other"
  },
  {
    "permission": "Google Play license check",
    "type": "Other"
  },
  {
    "permission": "read Google service configuration",
    "type": "Other"
  }
]</t>
  </si>
  <si>
    <t>{
  "sharedData": [
    {
      "data": "Device or other IDs",
      "optional": false,
      "purpose": "Advertising or marketing, Fraud prevention, security, and compliance",
      "type": "Device or other IDs"
    },
    {
      "data": "Other actions",
      "optional": false,
      "purpose": "Advertising or marketing",
      "type": "App activity"
    },
    {
      "data": "Approximate location",
      "optional": false,
      "purpose": "Advertising or marketing, Fraud prevention, security, and compliance",
      "type": "Location"
    },
    {
      "data": "Purchase history",
      "optional": false,
      "purpose": "Advertising or marketing, Fraud prevention, security, and compliance, Personalization",
      "type": "Financial info"
    }
  ],
  "collectedData": [
    {
      "data": "Device or other IDs",
      "optional": false,
      "purpose": "App functionality, Analytics, Developer communications, Advertising or marketing, Fraud prevention, security, and compliance, Account management",
      "type": "Device or other IDs"
    },
    {
      "data": "Other actions",
      "optional": false,
      "purpose": "Analytics, Developer communications, Advertising or marketing",
      "type": "App activity"
    },
    {
      "data": "Crash logs",
      "optional": false,
      "purpose": "Analytics, Developer communications",
      "type": "App info and performance"
    },
    {
      "data": "Diagnostics",
      "optional": false,
      "purpose": "App functionality, Analytics, Developer communications",
      "type": "App info and performance"
    },
    {
      "data": "Other in-app messages",
      "optional": false,
      "purpose": "App functionality",
      "type": "Messages"
    },
    {
      "data": "Approximate location",
      "optional": false,
      "purpose": "App functionality, Analytics, Advertising or marketing, Fraud prevention, security, and compliance, Personalization",
      "type": "Location"
    },
    {
      "data": "Email address",
      "optional": true,
      "purpose": "Analytics, Fraud prevention, security, and compliance",
      "type": "Personal info"
    },
    {
      "data": "User IDs",
      "optional": false,
      "purpose": "App functionality, Analytics, Developer communications, Fraud prevention, security, and compliance, Account management",
      "type": "Personal info"
    },
    {
      "data": "Purchase history",
      "optional": false,
      "purpose": "App functionality, Analytics, Advertising or marketing, Fraud prevention, security, and compliance, Personalization",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"https://www.playrix.com/privacy/index.html"
}</t>
  </si>
  <si>
    <t>https://play.google.com/store/apps/details?id=com.fingersoft.hcr2&amp;hl=en&amp;gl=us</t>
  </si>
  <si>
    <t>[{"name":"Racing","id":"GAME_RACING"},{"name":"Stunt driving","id":null},{"name":"Arcade","id":"GAME_ARCADE"},{"name":"Multiplayer","id":null},{"name":"Competitive multiplayer","id":null},{"name":"Stylized","id":null}]</t>
  </si>
  <si>
    <t>{
  "sharedData": [],
  "collectedData": [
    {
      "data": "Crash logs",
      "optional": false,
      "purpose": "Analytics",
      "type": "App info and performance"
    },
    {
      "data": "Diagnostics",
      "optional": false,
      "purpose": "Analytics",
      "type": "App info and performance"
    },
    {
      "data": "Device or other IDs",
      "optional": true,
      "purpose": "Analytics, Advertising or marketing",
      "type": "Device or other IDs"
    },
    {
      "data": "Purchase history",
      "optional": false,
      "purpose": "Analytics, Fraud prevention, security, and compliance, Personalization",
      "type": "Financial info"
    },
    {
      "data": "Name",
      "optional": true,
      "purpose": "App functionality",
      "type": "Personal info"
    },
    {
      "data": "Email address",
      "optional": true,
      "purpose": "App functionality, Developer communications, Advertising or marketing",
      "type": "Personal info"
    },
    {
      "data": "User IDs",
      "optional": false,
      "purpose": "App functionality, Analytics, Fraud prevention, security, and compliance",
      "type": "Personal info"
    },
    {
      "data": "Other in-app messages",
      "optional": false,
      "purpose": "Fraud prevention, security, and compliance",
      "type": "Messages"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"http://www.fingersoft.com/privacy.html"
}</t>
  </si>
  <si>
    <t>http://www.fingersoft.com/privacy.html</t>
  </si>
  <si>
    <t>https://play.google.com/store/apps/details?id=com.outfit7.mytalkingangela2&amp;hl=en&amp;gl=us</t>
  </si>
  <si>
    <t>[
  {
    "permission": "record audio",
    "type": "Microphone"
  },
  {
    "permission": "view Wi-Fi connections",
    "type": "Wi-Fi connection information"
  },
  {
    "permission": "view network connections",
    "type": "Other"
  },
  {
    "permission": "full network access",
    "type": "Other"
  },
  {
    "permission": "run at startup",
    "type": "Other"
  },
  {
    "permission": "prevent device from sleeping",
    "type": "Other"
  }
]</t>
  </si>
  <si>
    <t>{
  "sharedData": [
    {
      "data": "Approximate location",
      "optional": false,
      "purpose": "Analytics, Advertising or marketing, Fraud prevention, security, and compliance",
      "type": "Location"
    },
    {
      "data": "Device or other IDs",
      "optional": false,
      "purpose": "Advertising or marketing",
      "type": "Device or other IDs"
    },
    {
      "data": "Diagnostics",
      "optional": false,
      "purpose": "Advertising or marketing",
      "type": "App info and performance"
    }
  ],
  "collectedData": [
    {
      "data": "Device or other IDs",
      "optional": true,
      "purpose": "App functionality, Analytics, Advertising or marketing, Fraud prevention, security, and compliance",
      "type": "Device or other IDs"
    },
    {
      "data": "App interactions",
      "optional": false,
      "purpose": "Analytics",
      "type": "App activity"
    },
    {
      "data": "Installed apps",
      "optional": false,
      "purpose": "Advertising or marketing, Fraud prevention, security, and compliance",
      "type": "App activity"
    },
    {
      "data": "Other actions",
      "optional": false,
      "purpose": "Analytics",
      "type": "App activity"
    },
    {
      "data": "Purchase history",
      "optional": false,
      "purpose": "App functionality, Fraud prevention, security, and compliance",
      "type": "Financial info"
    },
    {
      "data": "Crash logs",
      "optional": false,
      "purpose": "App functionality, Analytics",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"https://talkingtomandfriends.com/privacy-general/apps-privacy-policy"
}</t>
  </si>
  <si>
    <t>https://talkingtomandfriends.com/privacy-general/apps-privacy-policy</t>
  </si>
  <si>
    <t>https://play.google.com/store/apps/details?id=com.vm3.global&amp;hl=en&amp;gl=us</t>
  </si>
  <si>
    <t>{
  "sharedData": [
    {
      "data": "Crash logs",
      "optional": false,
      "purpose": "App functionality, Analytics",
      "type": "App info and performance"
    }
  ],
  "collectedData": [
    {
      "data": "Name",
      "optional": false,
      "purpose": "App functionality, Analytics",
      "type": "Personal info"
    },
    {
      "data": "Email address",
      "optional": true,
      "purpose": "Account management",
      "type": "Personal info"
    },
    {
      "data": "User IDs",
      "optional": false,
      "purpose": "App functionality, Analytics, Account management",
      "type": "Personal info"
    },
    {
      "data": "Other info",
      "optional": true,
      "purpose": "Analytics",
      "type": "Personal info"
    },
    {
      "data": "Device or other IDs",
      "optional": false,
      "purpose": "Analytics, Account management",
      "type": "Device or other IDs"
    },
    {
      "data": "Crash logs",
      "optional": false,
      "purpose": "App functionality, Analytics",
      "type": "App info and performance"
    },
    {
      "data": "Diagnostics",
      "optional": false,
      "purpose": "Analytics",
      "type": "App info and performance"
    },
    {
      "data": "Other app performance data",
      "optional": false,
      "purpose": "Analytics",
      "type": "App info and performance"
    },
    {
      "data": "App interactions",
      "optional": false,
      "purpose": "Analytics",
      "type": "App activity"
    },
    {
      "data": "Photos",
      "optional": true,
      "purpose": "App functionality",
      "type": "Photos and videos"
    },
    {
      "data": "Videos",
      "optional": true,
      "purpose": "App functionality",
      "type": "Photos and videos"
    },
    {
      "data": "Purchase history",
      "optional": false,
      "purpose": "App functionality, Analytics",
      "type": "Financial info"
    },
    {
      "data": "Emails",
      "optional": true,
      "purpose": "App functionality, Developer communications, Advertising or marketing, Account management",
      "type": "Messages"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"https://www.centurygame.com/privacy-policy/"
}</t>
  </si>
  <si>
    <t>https://www.centurygame.com/privacy-policy/</t>
  </si>
  <si>
    <t>https://play.google.com/store/apps/details?id=com.games.bottle&amp;hl=en&amp;gl=us</t>
  </si>
  <si>
    <t>[{"name":"Action","id":"GAME_ACTION"},{"name":"Casual","id":"GAME_CASUAL"},{"name":"Hypercasual","id":null},{"name":"Single player","id":null},{"name":"Stylized","id":null},{"name":"Low poly","id":null},{"name":"Offline","id":null}]</t>
  </si>
  <si>
    <t>{
  "sharedData": [
    {
      "data": "App interactions",
      "optional": false,
      "purpose": "App functionality, Analytics",
      "type": "App activity"
    },
    {
      "data": "Other actions",
      "optional": false,
      "purpose": "App functionality, Analytics",
      "type": "App activity"
    },
    {
      "data": "Approximate location",
      "optional": false,
      "purpose": "App functionality, Analytics, Advertising or marketing",
      "type": "Location"
    },
    {
      "data": "Precise location",
      "optional": false,
      "purpose": "App functionality, Analytics, Advertising or marketing",
      "type": "Location"
    },
    {
      "data": "Purchase history",
      "optional": false,
      "purpose": "App functionality, Analytics, Advertising or marketing, Fraud prevention, security, and compliance",
      "type": "Financial info"
    },
    {
      "data": "Device or other IDs",
      "optional": false,
      "purpose": "App functionality, Analytics, Advertising or marketing",
      "type": "Device or other IDs"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"collectedData": [
    {
      "data": "App interactions",
      "optional": false,
      "purpose": "App functionality, Analytics",
      "type": "App activity"
    },
    {
      "data": "Installed apps",
      "optional": false,
      "purpose": "Advertising or marketing",
      "type": "App activity"
    },
    {
      "data": "Other actions",
      "optional": false,
      "purpose": "App functionality, Analytics",
      "type": "App activity"
    },
    {
      "data": "Approximate location",
      "optional": false,
      "purpose": "App functionality, Analytics, Advertising or marketing",
      "type": "Location"
    },
    {
      "data": "Precise location",
      "optional": false,
      "purpose": "App functionality, Analytics, Advertising or marketing",
      "type": "Location"
    },
    {
      "data": "Purchase history",
      "optional": false,
      "purpose": "App functionality, Analytics, Advertising or marketing, Fraud prevention, security, and compliance",
      "type": "Financial info"
    },
    {
      "data": "Device or other IDs",
      "optional": false,
      "purpose": "App functionality, Analytics, Advertising or marketing",
      "type": "Device or other IDs"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"securityPractices": [
    {
      "practice": "Data isn’t encrypted",
      "description": "Your data isn’t transferred over a secure connection"
    },
    {
      "practice": "Data can’t be deleted",
      "description": "The developer doesn’t provide a way for you to request that your data be deleted"
    }
  ],
  "privacyPolicyUrl": "https://www.aigames.ae/policy"
}</t>
  </si>
  <si>
    <t>https://www.aigames.ae/policy</t>
  </si>
  <si>
    <t>srch</t>
  </si>
  <si>
    <t>https://play.google.com/store/apps/details?id=com.tgc.sky.android</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</si>
  <si>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network connections",
    "type": "Other"
  },
  {
    "permission": "disable your screen lock",
    "type": "Other"
  },
  {
    "permission": "full network access",
    "type": "Other"
  },
  {
    "permission": "control Near Field Communication",
    "type": "Other"
  },
  {
    "permission": "control vibration",
    "type": "Other"
  },
  {
    "permission": "prevent device from sleeping",
    "type": "Other"
  },
  {
    "permission": "Google Play license check",
    "type": "Other"
  }
]</t>
  </si>
  <si>
    <t>{
  "sharedData": [
    {
      "data": "Crash logs",
      "optional": false,
      "purpose": "Analytics",
      "type": "App info and performance"
    },
    {
      "data": "Other in-app messages",
      "optional": false,
      "purpose": "App functionality, Fraud prevention, security, and compliance",
      "type": "Messages"
    },
    {
      "data": "Device or other IDs",
      "optional": false,
      "purpose": "Analytics, Account management",
      "type": "Device or other IDs"
    }
  ],
  "collectedData": [
    {
      "data": "Crash logs",
      "optional": false,
      "purpose": "Analytics",
      "type": "App info and performance"
    },
    {
      "data": "Diagnostics",
      "optional": false,
      "purpose": "Analytics, Fraud prevention, security, and compliance",
      "type": "App info and performance"
    },
    {
      "data": "Other app performance data",
      "optional": false,
      "purpose": "Analytics, Fraud prevention, security, and compliance",
      "type": "App info and performance"
    },
    {
      "data": "Other in-app messages",
      "optional": false,
      "purpose": "App functionality, Analytics, Fraud prevention, security, and compliance",
      "type": "Messages"
    },
    {
      "data": "Purchase history",
      "optional": false,
      "purpose": "App functionality, Analytics, Advertising or marketing, Fraud prevention, security, and compliance",
      "type": "Financial info"
    },
    {
      "data": "Email address",
      "optional": false,
      "purpose": "Account management",
      "type": "Personal info"
    },
    {
      "data": "User IDs",
      "optional": false,
      "purpose": "App functionality, Fraud prevention, security, and compliance, Account management",
      "type": "Personal info"
    },
    {
      "data": "Device or other IDs",
      "optional": false,
      "purpose": "Analytics, Fraud prevention, security, and compliance, Account management",
      "type": "Device or other IDs"
    },
    {
      "data": "App interactions",
      "optional": false,
      "purpose": "Analytics, Fraud prevention, security, and compliance",
      "type": "App activity"
    },
    {
      "data": "Other user-generated content",
      "optional": false,
      "purpose": "App functionality, Analytics",
      "type": "App activity"
    },
    {
      "data": "Other actions",
      "optional": false,
      "purpose": "Analytics, Fraud prevention, security, and compliance",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"https://thatgamecompany.helpshift.com/a/sky-children-of-the-light/?s=legal&amp;f=privacy-policy&amp;l=en"
}</t>
  </si>
  <si>
    <t>https://play.google.com/store/apps/details?id=org.pbskids.gamesapp</t>
  </si>
  <si>
    <t>https://play.google.com/store/apps/details?id=com.rvappstudios.abc_kids_toddler_tracing_phonics</t>
  </si>
  <si>
    <t>https://play.google.com/store/apps/details?id=com.facebook.talk</t>
  </si>
  <si>
    <t>{
  "sharedData": [],
  "collectedData": [
    {
      "data": "Crash logs",
      "optional": false,
      "purpose": "App functionality, Analytics",
      "type": "App info and performance"
    },
    {
      "data": "Diagnostics",
      "optional": false,
      "purpose": "Analytics",
      "type": "App info and performance"
    },
    {
      "data": "Other app performance data",
      "optional": true,
      "purpose": "App functionality, Analytics",
      "type": "App info and performance"
    },
    {
      "data": "Other in-app messages",
      "optional": true,
      "purpose": "App functionality, Analytics",
      "type": "Messages"
    },
    {
      "data": "Name",
      "optional": false,
      "purpose": "App functionality, Analytics, Personalization",
      "type": "Personal info"
    },
    {
      "data": "Email address",
      "optional": false,
      "purpose": "App functionality",
      "type": "Personal info"
    },
    {
      "data": "User IDs",
      "optional": false,
      "purpose": "App functionality, Analytics",
      "type": "Personal info"
    },
    {
      "data": "Phone number",
      "optional": true,
      "purpose": "App functionality",
      "type": "Personal info"
    },
    {
      "data": "Other info",
      "optional": true,
      "purpose": "App functionality, Analytics, Personalization",
      "type": "Personal info"
    },
    {
      "data": "Photos",
      "optional": true,
      "purpose": "App functionality, Analytics",
      "type": "Photos and videos"
    },
    {
      "data": "Videos",
      "optional": true,
      "purpose": "App functionality, Analytics",
      "type": "Photos and videos"
    },
    {
      "data": "Device or other IDs",
      "optional": false,
      "purpose": "App functionality, Analytics",
      "type": "Device or other IDs"
    },
    {
      "data": "Approximate location",
      "optional": false,
      "purpose": "App functionality, Analytics",
      "type": "Location"
    },
    {
      "data": "Contacts",
      "optional": true,
      "purpose": "App functionality, Analytics, Personalization",
      "type": "Contacts"
    },
    {
      "data": "Voice or sound recordings",
      "optional": true,
      "purpose": "App functionality, Analytics",
      "type": "Audio"
    },
    {
      "data": "App interactions",
      "optional": false,
      "purpose": "App functionality, Analytics, Personalization",
      "type": "App activity"
    },
    {
      "data": "Other user-generated content",
      "optional": true,
      "purpose": "App functionality, Analytics",
      "type": "App activity"
    },
    {
      "data": "Other actions",
      "optional": true,
      "purpose": "App functionality,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"https://www.facebook.com/legal/messengerkids/privacypolicy?version=2020"
}</t>
  </si>
  <si>
    <t>https://play.google.com/store/apps/details?id=com.childrensplace.tcpmobileapp</t>
  </si>
  <si>
    <t>[
  {
    "permission": "approximate location (network-based)",
    "type": "Location"
  },
  {
    "permission": "precise location (GPS and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Wi-Fi connections",
    "type": "Wi-Fi connection information"
  },
  {
    "permission": "view network connections",
    "type": "Other"
  },
  {
    "permission": "pair with Bluetooth devices",
    "type": "Other"
  },
  {
    "permission": "access Bluetooth settings",
    "type": "Other"
  },
  {
    "permission": "full network access",
    "type": "Other"
  },
  {
    "permission": "run at startup",
    "type": "Other"
  },
  {
    "permission": "control vibration",
    "type": "Other"
  },
  {
    "permission": "prevent device from sleeping",
    "type": "Other"
  }
]</t>
  </si>
  <si>
    <t>{
  "sharedData": [
    {
      "data": "Name",
      "optional": false,
      "purpose": "App functionality, Analytics",
      "type": "Personal info"
    },
    {
      "data": "Email address",
      "optional": false,
      "purpose": "App functionality, Analytics",
      "type": "Personal info"
    },
    {
      "data": "User IDs",
      "optional": false,
      "purpose": "App functionality, Analytics",
      "type": "Personal info"
    },
    {
      "data": "Device or other IDs",
      "optional": false,
      "purpose": "Analytics",
      "type": "Device or other IDs"
    }
  ],
  "collectedData": [
    {
      "data": "Name",
      "optional": false,
      "purpose": "App functionality, Analytics, Advertising or marketing, Fraud prevention, security, and compliance, Personalization, Account management",
      "type": "Personal info"
    },
    {
      "data": "Email address",
      "optional": false,
      "purpose": "App functionality, Analytics, Advertising or marketing, Fraud prevention, security, and compliance, Personalization, Account management",
      "type": "Personal info"
    },
    {
      "data": "User IDs",
      "optional": false,
      "purpose": "App functionality, Analytics, Account management",
      "type": "Personal info"
    },
    {
      "data": "Address",
      "optional": false,
      "purpose": "App functionality, Account management",
      "type": "Personal info"
    },
    {
      "data": "Phone number",
      "optional": false,
      "purpose": "App functionality, Account management",
      "type": "Personal info"
    },
    {
      "data": "Crash logs",
      "optional": true,
      "purpose": "App functionality",
      "type": "App info and performance"
    },
    {
      "data": "App interactions",
      "optional": false,
      "purpose": "Analytics",
      "type": "App activity"
    },
    {
      "data": "In-app search history",
      "optional": true,
      "purpose": "App functionality",
      "type": "App activity"
    }
  ],
  "securityPractices": [
    {
      "practice": "Data is encrypted in transit",
      "description": "Your data is transferred over a secure connection"
    },
    {
      "practice": "You can request that data be deleted",
      "description": "The developer provides a way for you to request that your data be deleted"
    }
  ],
  "privacyPolicyUrl": "https://www.childrensplace.com/us/help-center/policies/PrivacyPolicy"
}</t>
  </si>
  <si>
    <t>https://play.google.com/store/apps/details?id=com.rvappstudios.baby.toddler.kids.games.learning.activity</t>
  </si>
  <si>
    <t>https://play.google.com/store/apps/details?id=org.pbskids.video</t>
  </si>
  <si>
    <t>{
  "sharedData": [],
  "collectedData": [
    {
      "data": "App interactions",
      "optional": false,
      "purpose": "Analytics",
      "type": "App activity"
    },
    {
      "data": "Other actions",
      "optional": false,
      "purpose": "Analytics",
      "type": "App activity"
    },
    {
      "data": "Approximate location",
      "optional": false,
      "purpose": "App functionality",
      "type": "Location"
    },
    {
      "data": "Crash logs",
      "optional": false,
      "purpose": "Analytics",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"https://pbskids.org/privacy/"
}</t>
  </si>
  <si>
    <t>https://play.google.com/store/apps/details?id=org.khankids.android</t>
  </si>
  <si>
    <t>{
  "sharedData": [],
  "collectedData": [
    {
      "data": "App interactions",
      "optional": false,
      "purpose": "Analytics",
      "type": "App activity"
    },
    {
      "data": "Name",
      "optional": false,
      "purpose": "App functionality",
      "type": "Personal info"
    },
    {
      "data": "Email address",
      "optional": false,
      "purpose": "App functionality",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"https://www.khanacademy.org/kids/privacy-policy"
}</t>
  </si>
  <si>
    <t>https://play.google.com/store/apps/details?id=com.rvappstudios.abc.spelling.toddler.spell.phonics</t>
  </si>
  <si>
    <t>https://play.google.com/store/apps/details?id=com.amayasoft.cars.kids.racing.toddlers.garage.game</t>
  </si>
  <si>
    <t>{
  "sharedData": [],
  "collectedData": [
    {
      "data": "Device or other IDs",
      "optional": false,
      "purpose": "App functionality, Analytics",
      "type": "Device or other IDs"
    },
    {
      "data": "Purchase history",
      "optional": false,
      "purpose": "App functionality, Analytics",
      "type": "Financial info"
    },
    {
      "data": "App interactions",
      "optional": false,
      "purpose": "Analytics",
      "type": "App activity"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"http://amayakids.com/privacy_android.html"
}</t>
  </si>
  <si>
    <t>https://play.google.com/store/apps/details?id=es.monkimun.lingokids</t>
  </si>
  <si>
    <t>{
  "sharedData": [],
  "collectedData": [
    {
      "data": "App interactions",
      "optional": false,
      "purpose": "App functionality, Analytics, Developer communications, Fraud prevention, security, and compliance, Personalization",
      "type": "App activity"
    },
    {
      "data": "In-app search history",
      "optional": true,
      "purpose": "Analytics",
      "type": "App activity"
    },
    {
      "data": "Other user-generated content",
      "optional": true,
      "purpose": "Developer communications",
      "type": "App activity"
    },
    {
      "data": "Name",
      "optional": true,
      "purpose": "Developer communications, Personalization",
      "type": "Personal info"
    },
    {
      "data": "Email address",
      "optional": true,
      "purpose": "App functionality, Analytics, Developer communications, Fraud prevention, security, and compliance, Account management",
      "type": "Personal info"
    },
    {
      "data": "Device or other IDs",
      "optional": false,
      "purpose": "App functionality, Analytics, Developer communications, Fraud prevention, security, and compliance, Personalization, Account management",
      "type": "Device or other IDs"
    },
    {
      "data": "Crash logs",
      "optional": false,
      "purpose": "Analytics",
      "type": "App info and performance"
    },
    {
      "data": "Diagnostics",
      "optional": false,
      "purpose": "App functionality, Analytics, Fraud prevention, security, and compliance",
      "type": "App info and performance"
    },
    {
      "data": "Other app performance data",
      "optional": false,
      "purpose": "Analytics",
      "type": "App info and performance"
    },
    {
      "data": "Purchase history",
      "optional": false,
      "purpose": "App functionality, Analytics, Developer communications, Fraud prevention, security, and compliance, Account management",
      "type": "Financial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"https://lingokids.com/privacy-policy"
}</t>
  </si>
  <si>
    <t>https://play.google.com/store/apps/details?id=mobi.abcmouse.academy_goo</t>
  </si>
  <si>
    <t>{
  "sharedData": [
    {
      "data": "Device or other IDs",
      "optional": false,
      "purpose": "Analytics, Advertising or marketing",
      "type": "Device or other IDs"
    },
    {
      "data": "Crash logs",
      "optional": false,
      "purpose": "Analytics",
      "type": "App info and performance"
    },
    {
      "data": "Diagnostics",
      "optional": false,
      "purpose": "Analytics",
      "type": "App info and performance"
    },
    {
      "data": "User IDs",
      "optional": false,
      "purpose": "Advertising or marketing",
      "type": "Personal info"
    }
  ],
  "collectedData": [
    {
      "data": "User payment info",
      "optional": false,
      "purpose": "App functionality, Account management",
      "type": "Financial info"
    },
    {
      "data": "Purchase history",
      "optional": false,
      "purpose": "Account management",
      "type": "Financial info"
    },
    {
      "data": "Device or other IDs",
      "optional": false,
      "purpose": "Analytics, Advertising or marketing",
      "type": "Device or other IDs"
    },
    {
      "data": "Crash logs",
      "optional": false,
      "purpose": "Analytics",
      "type": "App info and performance"
    },
    {
      "data": "Diagnostics",
      "optional": false,
      "purpose": "Analytics",
      "type": "App info and performance"
    },
    {
      "data": "Name",
      "optional": false,
      "purpose": "App functionality, Advertising or marketing, Personalization",
      "type": "Personal info"
    },
    {
      "data": "Email address",
      "optional": false,
      "purpose": "App functionality, Developer communications, Advertising or marketing, Fraud prevention, security, and compliance, Personalization, Account management",
      "type": "Personal info"
    },
    {
      "data": "User IDs",
      "optional": false,
      "purpose": "App functionality, Analytics, Fraud prevention, security, and compliance, Personalization, Account management",
      "type": "Personal info"
    },
    {
      "data": "Phone number",
      "optional": true,
      "purpose": "App functionality, Developer communications, Advertising or marketing, Personalization, Account management",
      "type": "Personal info"
    },
    {
      "data": "App interactions",
      "optional": false,
      "purpose": "Analytics, Advertising or marketing, Personalization",
      "type": "App activity"
    },
    {
      "data": "Installed apps",
      "optional": false,
      "purpose": "App functionality, Account management",
      "type": "App activity"
    },
    {
      "data": "Other user-generated content",
      "optional": false,
      "purpose": "Personalization",
      "type": "App activity"
    },
    {
      "data": "Other actions",
      "optional": false,
      "purpose": "Analytics",
      "type": "App activity"
    },
    {
      "data": "Approximate location",
      "optional": false,
      "purpose": "App functionality, Analytics, Fraud prevention, security, and compliance, Account management",
      "type": "Location"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"http://www.abcmouse.com/privacy"
}</t>
  </si>
  <si>
    <t>https://play.google.com/store/apps/details?id=com.amayasoft.dinosaur.games.little.kids.toddlers</t>
  </si>
  <si>
    <t>{
  "sharedData": [],
  "collectedData": [
    {
      "data": "Device or other IDs",
      "optional": false,
      "purpose": "App functionality, Analytics",
      "type": "Device or other IDs"
    },
    {
      "data": "Crash logs",
      "optional": false,
      "purpose": "Analytics",
      "type": "App info and performance"
    },
    {
      "data": "Diagnostics",
      "optional": false,
      "purpose": "Analytics",
      "type": "App info and performance"
    },
    {
      "data": "Purchase history",
      "optional": false,
      "purpose": "App functionality, Analytics",
      "type": "Financial info"
    },
    {
      "data": "App interactions",
      "optional": false,
      "purpose": "Analytics",
      "type": "App activity"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"http://amayakids.com/privacy_android.html"
}</t>
  </si>
  <si>
    <t>https://play.google.com/store/apps/details?id=com.paperboatapps.google.kiddopia</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</si>
  <si>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"view network connections",
    "type": "Other"
  },
  {
    "permission": "full network access",
    "type": "Other"
  },
  {
    "permission": "control vibration",
    "type": "Other"
  },
  {
    "permission": "prevent device from sleeping",
    "type": "Other"
  },
  {
    "permission": "Google Play license check",
    "type": "Other"
  },
  {
    "permission": "read Google service configuration",
    "type": "Other"
  }
]</t>
  </si>
  <si>
    <t>{
  "sharedData": [],
  "collectedData":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"https://kiddopia.com/privacy-policy.html"
}</t>
  </si>
  <si>
    <t>https://play.google.com/store/apps/details?id=com.amazon.tahoe.freetime</t>
  </si>
  <si>
    <t>[
  {
    "permission": "find accounts on the device",
    "type": "Identity"
  },
  {
    "permission": "add or remove accounts",
    "type": "Identity"
  },
  {
    "permission": "find accounts on the device",
    "type": "Contacts"
  },
  {
    "permission": "approximate location (network-based)",
    "type": "Location"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Wi-Fi connections",
    "type": "Wi-Fi connection information"
  },
  {
    "permission": "view network connections",
    "type": "Other"
  },
  {
    "permission": "create accounts and set passwords",
    "type": "Other"
  },
  {
    "permission": "pair with Bluetooth devices",
    "type": "Other"
  },
  {
    "permission": "connect and disconnect from Wi-Fi",
    "type": "Other"
  },
  {
    "permission": "full network access",
    "type": "Other"
  },
  {
    "permission": "draw over other apps",
    "type": "Other"
  },
  {
    "permission": "use accounts on the device",
    "type": "Other"
  },
  {
    "permission": "prevent device from sleeping",
    "type": "Other"
  }
]</t>
  </si>
  <si>
    <t>{
  "sharedData": [],
  "collectedData": [
    {
      "data": "Device or other IDs",
      "optional": false,
      "purpose": "Analytics",
      "type": "Device or other IDs"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"Analytics",
      "type": "App activity"
    },
    {
      "data": "In-app search history",
      "optional": false,
      "purpose": "Analytics, Personalization",
      "type": "App activity"
    },
    {
      "data": "Other actions",
      "optional": false,
      "purpose": "App functionality, Analytics",
      "type": "App activity"
    },
    {
      "data": "Name",
      "optional": false,
      "purpose": "App functionality, Account management",
      "type": "Personal info"
    },
    {
      "data": "Email address",
      "optional": false,
      "purpose": "App functionality, Account management",
      "type": "Personal info"
    },
    {
      "data": "User IDs",
      "optional": false,
      "purpose": "Account management",
      "type": "Personal info"
    },
    {
      "data": "Phone number",
      "optional": false,
      "purpose": "App functionality",
      "type": "Personal info"
    },
    {
      "data": "Other info",
      "optional": false,
      "purpose": "Personalization",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"https://www.amazon.com/gp/help/customer/display.html?nodeId=468496"
}</t>
  </si>
  <si>
    <t>https://play.google.com/store/apps/details?id=com.rvappstudios.baby.games.piano.phone.kids</t>
  </si>
  <si>
    <t>https://play.google.com/store/apps/details?id=com.getepic.Epic</t>
  </si>
  <si>
    <t>{
  "sharedData": [
    {
      "data": "Crash logs",
      "optional": false,
      "purpose": "Analytics",
      "type": "App info and performance"
    },
    {
      "data": "Diagnostics",
      "optional": false,
      "purpose": "Analytics",
      "type": "App info and performance"
    }
  ],
  "collectedData": [
    {
      "data": "App interactions",
      "optional": false,
      "purpose": "Analytics, Personalization",
      "type": "App activity"
    },
    {
      "data": "Other user-generated content",
      "optional": false,
      "purpose": "App functionality",
      "type": "App activity"
    },
    {
      "data": "Name",
      "optional": false,
      "purpose": "Personalization, Account management",
      "type": "Personal info"
    },
    {
      "data": "Email address",
      "optional": false,
      "purpose": "Account management",
      "type": "Personal info"
    },
    {
      "data": "User IDs",
      "optional": false,
      "purpose": "Analytics, Account management",
      "type": "Personal info"
    },
    {
      "data": "Other info",
      "optional": false,
      "purpose": "App functionality",
      "type": "Personal info"
    },
    {
      "data": "Crash logs",
      "optional": false,
      "purpose": "Analytics",
      "type": "App info and performance"
    },
    {
      "data": "Diagnostics",
      "optional": false,
      "purpose": "Analytics",
      "type": "App info and performance"
    },
    {
      "data": "Device or other IDs",
      "optional": false,
      "purpose": "Analytics,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"https://www.getepic.com/privacy/"
}</t>
  </si>
  <si>
    <t>https://play.google.com/store/apps/details?id=com.google.android.apps.kids.familylink</t>
  </si>
  <si>
    <t>[
  {
    "permission": "find accounts on the device",
    "type": "Identity"
  },
  {
    "permission": "add or remove accounts",
    "type": "Identity"
  },
  {
    "permission": "find accounts on the device",
    "type": "Contacts"
  },
  {
    "permission": "read your contacts",
    "type": "Contacts"
  },
  {
    "permission": "read the contents of your USB storage",
    "type": "Photos/Media/Files"
  },
  {
    "permission": "read the contents of your USB storage",
    "type": "Storage"
  },
  {
    "permission": "view network connections",
    "type": "Other"
  },
  {
    "permission": "measure app storage space",
    "type": "Other"
  },
  {
    "permission": "full network access",
    "type": "Other"
  },
  {
    "permission": "run at startup",
    "type": "Other"
  },
  {
    "permission": "use accounts on the device",
    "type": "Other"
  },
  {
    "permission": "prevent device from sleeping",
    "type": "Other"
  },
  {
    "permission": "read Google service configuration",
    "type": "Other"
  }
]</t>
  </si>
  <si>
    <t>{
  "sharedData": [],
  "collectedData": [
    {
      "data": "App interactions",
      "optional": false,
      "purpose": "App functionality, Analytics, Advertising or marketing",
      "type": "App activity"
    },
    {
      "data": "In-app search history",
      "optional": true,
      "purpose": "App functionality, Analytics",
      "type": "App activity"
    },
    {
      "data": "Contacts",
      "optional": true,
      "purpose": "Account management",
      "type": "Contacts"
    },
    {
      "data": "Name",
      "optional": true,
      "purpose": "App functionality, Account management",
      "type": "Personal info"
    },
    {
      "data": "Email address",
      "optional": false,
      "purpose": "App functionality, Analytics, Account management",
      "type": "Personal info"
    },
    {
      "data": "User IDs",
      "optional": false,
      "purpose": "App functionality, Analytics, Fraud prevention, security, and compliance, Personalization, Account management",
      "type": "Personal info"
    },
    {
      "data": "Address",
      "optional": true,
      "purpose": "App functionality, Account management",
      "type": "Personal info"
    },
    {
      "data": "Phone number",
      "optional": true,
      "purpose": "App functionality, Account management",
      "type": "Personal info"
    },
    {
      "data": "Other info",
      "optional": false,
      "purpose": "App functionality, Analytics, Account management",
      "type": "Personal info"
    },
    {
      "data": "Crash logs",
      "optional": false,
      "purpose": "Analytics",
      "type": "App info and performance"
    },
    {
      "data": "Diagnostics",
      "optional": false,
      "purpose": "Analytics",
      "type": "App info and performance"
    },
    {
      "data": "Other app performance data",
      "optional": false,
      "purpose": "Analytics",
      "type": "App info and performance"
    },
    {
      "data": "Other in-app messages",
      "optional": true,
      "purpose": "App functionality, Analytics",
      "type": "Messages"
    },
    {
      "data": "User payment info",
      "optional": true,
      "purpose": "App functionality, Fraud prevention, security, and compliance, Account management",
      "type": "Financial info"
    },
    {
      "data": "Voice or sound recordings",
      "optional": true,
      "purpose": "App functionality, Analytics, Fraud prevention, security, and compliance, Personalization",
      "type": "Audio"
    },
    {
      "data": "Device or other IDs",
      "optional": false,
      "purpose": "App functionality, Analytics, Advertising or marketing, Account management",
      "type": "Device or other IDs"
    },
    {
      "data": "Photos",
      "optional": true,
      "purpose": "App functionality, Account management",
      "type": "Photos and videos"
    }
  ],
  "securityPractices": [
    {
      "practice": "Data is encrypted in transit",
      "description": "Your data is transferred over a secure connection"
    },
    {
      "practice": "You can request that data be deleted",
      "description": "The developer provides a way for you to request that your data be deleted"
    },
    {
      "practice": "Independent security review",
      "description": "This app has been independently validated against a global security standard. &lt;a href=\"https://appdefensealliance.dev/masa\" target=\"_blank\"&gt;See details&lt;/a&gt;"
    }
  ],
  "privacyPolicyUrl": "https://www.google.com/policies/privacy"
}</t>
  </si>
  <si>
    <t>https://play.google.com/store/apps/details?id=com.learnwithhomer.webapp</t>
  </si>
  <si>
    <t>[
  {
    "permission": "record audio",
    "type": "Microphone"
  },
  {
    "permission": "view Wi-Fi connections",
    "type": "Wi-Fi connection information"
  },
  {
    "permission": "view network connections",
    "type": "Other"
  },
  {
    "permission": "connect and disconnect from Wi-Fi",
    "type": "Other"
  },
  {
    "permission": "full network access",
    "type": "Other"
  },
  {
    "permission": "change your audio settings",
    "type": "Other"
  },
  {
    "permission": "run at startup",
    "type": "Other"
  },
  {
    "permission": "prevent device from sleeping",
    "type": "Other"
  }
]</t>
  </si>
  <si>
    <t>{
  "sharedData": [],
  "collectedData": [
    {
      "data": "Device or other IDs",
      "optional": false,
      "purpose": "Analytics",
      "type": "Device or other IDs"
    },
    {
      "data": "Name",
      "optional": false,
      "purpose": "Personalization",
      "type": "Personal info"
    },
    {
      "data": "Email address",
      "optional": false,
      "purpose": "App functionality, Analytics, Developer communications, Account management",
      "type": "Personal info"
    },
    {
      "data": "User IDs",
      "optional": false,
      "purpose": "App functionality, Analytics, Developer communications, Personalization, Account management",
      "type": "Personal info"
    },
    {
      "data": "Phone number",
      "optional": true,
      "purpose": "Developer communications, Advertising or marketing",
      "type": "Personal info"
    },
    {
      "data": "Other info",
      "optional": true,
      "purpose": "App functionality, Analytics, Personalization",
      "type": "Personal info"
    },
    {
      "data": "App interactions",
      "optional": false,
      "purpose": "Analytics, Personalization",
      "type": "App activity"
    },
    {
      "data": "Other actions",
      "optional": false,
      "purpose": "Analytics, Personalization",
      "type": "App activity"
    },
    {
      "data": "Crash logs",
      "optional": false,
      "purpose": "Analytics",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"https://www.beginlearning.com/privacy-policy/#homer-section"
}</t>
  </si>
  <si>
    <t>com.peppapig.worldofpeppapig_g</t>
  </si>
  <si>
    <t>https://play.google.com/store/apps/details?id=com.peppapig.worldofpeppapig_g</t>
  </si>
  <si>
    <t>Celebrate 20 years of Peppa Pig! Join us this very special month with new games &amp; activities for your little ones. Snorts and giggles guaranteed!\nSAFE &amp; AD FREE\nFeaturing the award-winning show’s friendly characters, the World of Peppa Pig offers your family a COPPA and kidSAFE certified and ad-free environment, filled with lots of learning, creative play and fun!\nPLAY &amp; LEARN\nTailored towards the development of pre-schoolers, there are plenty of age-appropriate kid's games to play, videos and creative activities for your little ones to explore, watch and grow with. Your little one will join Peppa and friends as they...\n• Build toys\n• Solve puzzles\n• Nurture guinea pigs in Peppa's garden\n• Make delicious smoothies for Candy Cat\nAnd for our 20th Anniversary,\n• Decorate a special 20th anniversary cake\n• Solve a new connect-the-dots\n• Learn how to sort with a unique trophy sorting game\nCREATE\nUnleash young creative minds and grow imaginations. Little ones will find activities with tools to encourage and explore self-expression. Get creative...\n• With coloring, painting &amp; drawing\n• Play dress-up with their favorite characters\n• Create pictures in Peppa's world with Scenemaker\n• Role play and create stories in Peppa's world\nWATCH\nDownload and enjoy exclusive videos on the go! Watch your favorite adventures and moments with Peppa &amp; friends, and look out for new episode and video updates so you can…\n• Sing-a-long to your favorite songs from the show\n• Learn classic nursery rhymes with Peppa and friends\n• Dance to music videos from Peppa's latest albums\n• Rewind and re-watch your favorite scenes in full length episodes…\nSUBSCRIPTION DETAILS\nThe World of Peppa Pig is a pre-school kids subscription app. Whilst the app contains lots of free content, videos and episodes, subscribing will give you unlimited access to everything that the app has to offer. Start your free trial now to unlock all the content, fun and games within the app. No need to worry – you can cancel at any time!\n• Get UNLIMITED ACCESS to all kid’s games, videos and activities within the app with a monthly or yearly payment. Brand new content added regularly.\n• Users will get a FREE 7-DAY TRIAL to explore at the time of signing up. Please note, you will need to cancel at least 24 hours before the end of the 7 days, if you do not wish to continue with a paid subscription.\n• Cancel your subscription at any time. Subscription will automatically renew and your account will be charged, unless auto-renew is turned off at least 24-hours before the end of the current period, by going to the Account Settings page of the app, after purchase. Please note that you will not get a refund for any remaining period of a subscription.\n• Payment will be charged to your Android Account at confirmation of purchase.\n• Family Sharing currently does not support subscriptions.\nMORE INFORMATION\nFor more information, please see links below:\nFAQs: https://www.peppapig.com/world-of-peppa-pig/help/\nPrivacy Policy: https://findyourfun.com/privacypolicy\nTerms of Use: https://findyourfun.com/terms-of-use\nCONTACT US\nWe’d love to hear from you!\nEmail us at support@peppapig.com</t>
  </si>
  <si>
    <t>{
  "sharedData": [],
  "collectedData": [
    {
      "data": "Crash logs",
      "optional": false,
      "purpose": "Analytics",
      "type": "App info and performance"
    },
    {
      "data": "Diagnostics",
      "optional": false,
      "purpose": "Analytics",
      "type": "App info and performance"
    },
    {
      "data": "Other app performance data",
      "optional": false,
      "purpose": "Analytics",
      "type": "App info and performance"
    },
    {
      "data": "App interactions",
      "optional": false,
      "purpose": "Analytics",
      "type": "App activity"
    },
    {
      "data": "Other actions",
      "optional": false,
      "purpose": "Analytics, Advertising or marketing",
      "type": "App activity"
    },
    {
      "data": "Email address",
      "optional": true,
      "purpose": "Developer communications, Advertising or marketing",
      "type": "Personal info"
    },
    {
      "data": "Device or other IDs",
      "optional": false,
      "purpose": "Advertising or marketing",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"https://findyourfun.com/privacypolicy"
}</t>
  </si>
  <si>
    <t>https://play.google.com/store/apps/details?id=com.rvappstudios.math.kids.counting</t>
  </si>
  <si>
    <t>https://play.google.com/store/apps/details?id=com.amayasoft.toddler.kids.games.boys.girls.shapes</t>
  </si>
  <si>
    <t>{
  "sharedData": [],
  "collectedData": [
    {
      "data": "App interactions",
      "optional": false,
      "purpose": "Analytics",
      "type": "App activity"
    },
    {
      "data": "Purchase history",
      "optional": false,
      "purpose": "App functionality, Analytics",
      "type": "Financial info"
    },
    {
      "data": "Crash logs",
      "optional": false,
      "purpose": "Analytics",
      "type": "App info and performance"
    },
    {
      "data": "Diagnostics",
      "optional": false,
      "purpose": "Analytics",
      "type": "App info and performance"
    },
    {
      "data": "Device or other IDs",
      "optional": false,
      "purpose": "App functionality, Analytics",
      "type": "Device or other IDs"
    }
  ],
  "securityPractices": [
    {
      "practice": "Data is encrypted in transit",
      "description": "Your data is transferred over a secure connection"
    },
    {
      "practice": "Committed to follow the Play Families Policy",
      "description": "The developer has committed to follow the Play Families Policy for this app. &lt;a href=\"https://support.google.com/googleplay/android-developer/answer/9893335\" target=\"_blank\"&gt;See the policy&lt;/a&gt;"
    }
  ],
  "privacyPolicyUrl": "http://amayakids.com/privacy_android.html"
}</t>
  </si>
  <si>
    <t>https://play.google.com/store/apps/details?id=com.sagosago.School.googleplay</t>
  </si>
  <si>
    <t>{
  "sharedData": [
    {
      "data": "User IDs",
      "optional": false,
      "purpose": "Analytics, Advertising or marketing",
      "type": "Personal info"
    },
    {
      "data": "Device or other IDs",
      "optional": false,
      "purpose": "Analytics, Advertising or marketing",
      "type": "Device or other IDs"
    }
  ],
  "collectedData": [
    {
      "data": "Purchase history",
      "optional": false,
      "purpose": "App functionality, Analytics, Fraud prevention, security, and compliance, Account management",
      "type": "Financial info"
    },
    {
      "data": "Crash logs",
      "optional": false,
      "purpose": "App functionality, Analytics",
      "type": "App info and performance"
    },
    {
      "data": "Diagnostics",
      "optional": false,
      "purpose": "App functionality, Analytics",
      "type": "App info and performance"
    },
    {
      "data": "Other app performance data",
      "optional": false,
      "purpose": "App functionality, Analytics",
      "type": "App info and performance"
    },
    {
      "data": "App interactions",
      "optional": false,
      "purpose": "Analytics",
      "type": "App activity"
    },
    {
      "data": "Installed apps",
      "optional": false,
      "purpose": "App functionality, Analytics, Personalization",
      "type": "App activity"
    },
    {
      "data": "Other user-generated content",
      "optional": false,
      "purpose": "App functionality, Analytics",
      "type": "App activity"
    },
    {
      "data": "Other actions",
      "optional": false,
      "purpose": "App functionality, Analytics",
      "type": "App activity"
    },
    {
      "data": "Email address",
      "optional": false,
      "purpose": "App functionality, Developer communications, Advertising or marketing, Fraud prevention, security, and compliance, Account management",
      "type": "Personal info"
    },
    {
      "data": "User IDs",
      "optional": false,
      "purpose": "App functionality, Analytics, Advertising or marketing, Fraud prevention, security, and compliance, Account management",
      "type": "Personal info"
    },
    {
      "data": "Approximate location",
      "optional": false,
      "purpose": "Analytics, Advertising or marketing, Fraud prevention, security, and compliance",
      "type": "Location"
    },
    {
      "data": "Device or other IDs",
      "optional": false,
      "purpose": "Analytics, Advertising or marketing, Fraud prevention, security, and compliance,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"https://playpiknik.link/privacy-policy"
}</t>
  </si>
  <si>
    <t>https://play.google.com/store/apps/details?id=com.budgestudios.googleplay.BlueyBLU</t>
  </si>
  <si>
    <t>{
  "sharedData": [],
  "collectedData": [
    {
      "data": "Device or other IDs",
      "optional": false,
      "purpose": "Analytics",
      "type": "Device or other IDs"
    },
    {
      "data": "App interactions",
      "optional": false,
      "purpose": "App functionality, Analytics",
      "type": "App activity"
    },
    {
      "data": "Installed apps",
      "optional": false,
      "purpose": "Analytics, Advertising or marketing",
      "type": "App activity"
    },
    {
      "data": "Crash logs",
      "optional": false,
      "purpose": "Analytics",
      "type": "App info and performance"
    },
    {
      "data": "Diagnostics",
      "optional": false,
      "purpose": "Analytics",
      "type": "App info and performance"
    },
    {
      "data": "Other app performance data",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"https://budgestudios.com/en/legal/privacy-policy/"
}</t>
  </si>
  <si>
    <t>https://play.google.com/store/apps/details?id=com.justalk.kids.android</t>
  </si>
  <si>
    <t>[
  {
    "permission": "read sensitive log data",
    "type": "Device &amp; app history"
  },
  {
    "permission": "approximate location (network-based)",
    "type": "Location"
  },
  {
    "permission": "precise location (GPS and network-based)",
    "type": "Location"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"full network access",
    "type": "Other"
  },
  {
    "permission": "change your audio settings",
    "type": "Other"
  },
  {
    "permission": "run at startup",
    "type": "Other"
  },
  {
    "permission": "draw over other apps",
    "type": "Other"
  },
  {
    "permission": "control vibration",
    "type": "Other"
  },
  {
    "permission": "prevent device from sleeping",
    "type": "Other"
  },
  {
    "permission": "install shortcuts",
    "type": "Other"
  }
]</t>
  </si>
  <si>
    <t>{
  "sharedData": [
    {
      "data": "App interactions",
      "optional": false,
      "purpose": "Analytics",
      "type": "App activity"
    },
    {
      "data": "Crash logs",
      "optional": false,
      "purpose": "Analytics",
      "type": "App info and performance"
    }
  ],
  "collectedData": [
    {
      "data": "Device or other IDs",
      "optional": false,
      "purpose": "Fraud prevention, security, and compliance",
      "type": "Device or other IDs"
    },
    {
      "data": "User IDs",
      "optional": false,
      "purpose": "Account management",
      "type": "Personal info"
    },
    {
      "data": "Phone number",
      "optional": true,
      "purpose": "App functionality",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"https://kids.justalk.com/privacy.html"
}</t>
  </si>
  <si>
    <t>https://play.google.com/store/apps/details?id=com.amayasoft.kids.preschool.learning.games.educational.app</t>
  </si>
  <si>
    <t>{
  "sharedData": [],
  "collectedData": [
    {
      "data": "Device or other IDs",
      "optional": false,
      "purpose": "App functionality, Analytics",
      "type": "Device or other IDs"
    },
    {
      "data": "Purchase history",
      "optional": false,
      "purpose": "App functionality, Analytics",
      "type": "Financial info"
    },
    {
      "data": "App interactions",
      "optional": false,
      "purpose": "Analytics",
      "type": "App activity"
    },
    {
      "data": "Crash logs",
      "optional": false,
      "purpose": "Analytics",
      "type": "App info and performance"
    },
    {
      "data": "Diagnostics",
      "optional": false,
      "purpose": "Analytics",
      "type": "App info and performance"
    },
    {
      "data": "Email address",
      "optional": false,
      "purpose": "App functionality",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"http://amayakids.com/privacy_android.html"
}</t>
  </si>
  <si>
    <t>https://play.google.com/store/apps/details?id=com.educational.baby.games</t>
  </si>
  <si>
    <t>{
  "sharedData": [],
  "collectedData": [
    {
      "data": "App interactions",
      "optional": false,
      "purpose": "App functionality, Analytics, Personalization",
      "type": "App activity"
    },
    {
      "data": "Installed apps",
      "optional": false,
      "purpose": "Personalization",
      "type": "App activity"
    },
    {
      "data": "Crash logs",
      "optional": false,
      "purpose": "Analytics",
      "type": "App info and performance"
    },
    {
      "data": "Diagnostics",
      "optional": false,
      "purpose": "Analytics",
      "type": "App info and performance"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"https://sites.google.com/view/fpg-ent-privacy-policy"
}</t>
  </si>
  <si>
    <t>https://play.google.com/store/apps/details?id=tinytap.kids.learning.games</t>
  </si>
  <si>
    <t>[
  {
    "permission": "find accounts on the device",
    "type": "Identity"
  },
  {
    "permission": "find accounts on the device",
    "type": "Contacts"
  },
  {
    "permission": "read phone status and identity",
    "type": "Phone"
  },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"take pictures and videos",
    "type": "Camera"
  },
  {
    "permission": "record audio",
    "type": "Microphone"
  },
  {
    "permission": "view Wi-Fi connections",
    "type": "Wi-Fi connection information"
  },
  {
    "permission": "read phone status and identity",
    "type": "Device ID &amp; call information"
  },
  {
    "permission": "view network connections",
    "type": "Other"
  },
  {
    "permission": "pair with Bluetooth devices",
    "type": "Other"
  },
  {
    "permission": "full network access",
    "type": "Other"
  },
  {
    "permission": "run at startup",
    "type": "Other"
  },
  {
    "permission": "reorder running apps",
    "type": "Other"
  },
  {
    "permission": "use accounts on the device",
    "type": "Other"
  },
  {
    "permission": "control vibration",
    "type": "Other"
  },
  {
    "permission": "prevent device from sleeping",
    "type": "Other"
  },
  {
    "permission": "Google Play license check",
    "type": "Other"
  }
]</t>
  </si>
  <si>
    <t>{
  "sharedData": [],
  "collectedData": [
    {
      "data": "Email address",
      "optional": false,
      "purpose": "App functionality, Developer communications, Account management",
      "type": "Personal info"
    },
    {
      "data": "Device or other IDs",
      "optional": false,
      "purpose": "App functionality, Analytics, Developer communications, Account management",
      "type": "Device or other IDs"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"http://blog.tinytap.it/terms-of-use/"
}</t>
  </si>
  <si>
    <t>https://play.google.com/store/apps/details?id=com.prodigygame.prodigy</t>
  </si>
  <si>
    <t>[
  {
    "permission": "read the contents of your USB storage",
    "type": "Photos/Media/Files"
  },
  {
    "permission": "read the contents of your USB storage",
    "type": "Storage"
  },
  {
    "permission": "view Wi-Fi connections",
    "type": "Wi-Fi connection information"
  },
  {
    "permission": "view network connections",
    "type": "Other"
  },
  {
    "permission": "full network access",
    "type": "Other"
  },
  {
    "permission": "run at startup",
    "type": "Other"
  },
  {
    "permission": "prevent device from sleeping",
    "type": "Other"
  }
]</t>
  </si>
  <si>
    <t>{
  "sharedData": [
    {
      "data": "Crash logs",
      "optional": false,
      "purpose": "Analytics",
      "type": "App info and performance"
    },
    {
      "data": "App interactions",
      "optional": false,
      "purpose": "Analytics",
      "type": "App activity"
    }
  ],
  "collectedData": [
    {
      "data": "Diagnostics",
      "optional": false,
      "purpose": "Analytics",
      "type": "App info and performance"
    },
    {
      "data": "User IDs",
      "optional": false,
      "purpose": "App functionality, Analytics, Fraud prevention, security, and compliance,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"https://www.prodigygame.com/Privacy-Policy/"
}</t>
  </si>
  <si>
    <t>https://play.google.com/store/apps/details?id=com.rvappstudios.jigsaw.puzzles.kids</t>
  </si>
  <si>
    <t>https://play.google.com/store/apps/details?id=com.storytoys.hungry.caterpillar.play.school.abc.kids.books.free.android.googleplay</t>
  </si>
  <si>
    <t>{
  "sharedData": [],
  "collectedData": [
    {
      "data": "Crash logs",
      "optional": true,
      "purpose": "Analytics",
      "type": "App info and performance"
    },
    {
      "data": "Approximate location",
      "optional": false,
      "purpose": "Analytics",
      "type": "Location"
    },
    {
      "data": "Device or other IDs",
      "optional": false,
      "purpose": "Analytics, Developer communications",
      "type": "Device or other IDs"
    },
    {
      "data": "App interactions",
      "optional": false,
      "purpose": "Analytics",
      "type": "App activity"
    }
  ],
  "securityPractices": [
    {
      "practice": "Data is encrypted in transit",
      "description": "Your data is transferred over a secure connection"
    },
    {
      "practice": "Data can’t be deleted",
      "description": "The developer doesn’t provide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"http://storytoys.com/privacy"
}</t>
  </si>
  <si>
    <t>https://play.google.com/store/apps/details?id=air.com.starfall.more</t>
  </si>
  <si>
    <t>{
  "sharedData": [],
  "collectedData": [
    {
      "data": "Device or other IDs",
      "optional": false,
      "purpose": "Analytics",
      "type": "Device or other IDs"
    },
    {
      "data": "App interactions",
      "optional": false,
      "purpose": "Analytics",
      "type": "App activity"
    },
    {
      "data": "Email address",
      "optional": true,
      "purpose": "App functionality, Developer communications, Account management",
      "type": "Personal info"
    },
    {
      "data": "User IDs",
      "optional": true,
      "purpose": "App functionality, Account management",
      "type": "Personal info"
    }
  ],
  "securityPractices": [
    {
      "practice": "Data is encrypted in transit",
      "description": "Your data is transferred over a secure connection"
    },
    {
      "practice": "You can request that data be deleted",
      "description": "The developer provides a way for you to request that your data be deleted"
    },
    {
      "practice": "Committed to follow the Play Families Policy",
      "description": "The developer has committed to follow the Play Families Policy for this app. &lt;a href=\"https://support.google.com/googleplay/android-developer/answer/9893335\" target=\"_blank\"&gt;See the policy&lt;/a&gt;"
    }
  ],
  "privacyPolicyUrl": "https://teach.starfall.com/lv/info/privacy"
}</t>
  </si>
  <si>
    <t>https://play.google.com/store/apps/details?id=com.rvappstudios.shapes.colors.toddler</t>
  </si>
  <si>
    <t>https://play.google.com/store/apps/details?id=com.hip.app</t>
  </si>
  <si>
    <t>[
  {
    "permission": "read the contents of your USB storage",
    "type": "Photos/Media/Files"
  },
  {
    "permission": "modify or delete the contents of your USB storage",
    "type": "Photos/Media/Files"
  },
  {
    "permission": "read the contents of your USB storage",
    "type": "Storage"
  },
  {
    "permission": "modify or delete the contents of your USB storage",
    "type": "Storage"
  },
  {
    "permission": "view network connections",
    "type": "Other"
  },
  {
    "permission": "pair with Bluetooth devices",
    "type": "Other"
  },
  {
    "permission": "full network access",
    "type": "Other"
  },
  {
    "permission": "run at startup",
    "type": "Other"
  },
  {
    "permission": "prevent device from sleeping",
    "type": "Other"
  }
]</t>
  </si>
  <si>
    <t>{
  "sharedData": [],
  "collectedData": [],
  "securityPractices": [],
  "privacyPolicyUrl": "http://humanimprovement.org/privacy-policy"
}</t>
  </si>
  <si>
    <t>topfreemacapps</t>
  </si>
  <si>
    <t>https://apps.apple.com/us/app/justjoin-for-zoom-meetings/id1514260034?mt=12&amp;uo=4</t>
  </si>
  <si>
    <t>JustJoin for Zoom meetings</t>
  </si>
  <si>
    <t>Joining Zoom meetings can be very painful. You're notified several minutes too early, you need to open your calendar, find the event, click on the link, go through a web browser redirection... And when you think you're in, here comes the password prompt forcing you to go back to your calendar event and copy-paste the password to finally join the meeting.
Imagine you can replace all these steps with a single click... This is not a dream, this is JustJoin!
JustJoin is a discreet app that connects to the Calendar app and monitors your Zoom meetings in real time. It is capable of finding the meeting number and password inside calendar events and display a notification at the right time.
You can even choose to be notified a few seconds or minutes before the actual start of the meeting, you will never be waited for again.
JustJoin is compatible with virtually any calendar providing service as long as you can configure your account in macOS Calendar app: Google Calendar, Microsoft Exchange, Apple iCloud, Yahoo!, AOL, ...
Don't worry about your privacy, your calendar data is processed by JustJoin app locally on your computer, there is no data sent to a server.
Disclaimer
The developer of this application is not related to Zoom Video Communications, Inc.</t>
  </si>
  <si>
    <t>[
  "Productivity",
  "Utilities"
]</t>
  </si>
  <si>
    <t>4+</t>
  </si>
  <si>
    <t>{
  "Data Not Linked to You": {
    "Analytics": {
      "Usage Data": [
        "Product Interaction"
      ]
    },
    "App Functionality": {
      "Diagnostics": [
        "Crash Data"
      ]
    }
  }
}</t>
  </si>
  <si>
    <t>https://www.grcbox.com/privacy/</t>
  </si>
  <si>
    <t>https://apps.apple.com/us/app/betternet-vpn-best-wifi-proxy/id1028905953?mt=12&amp;uo=4</t>
  </si>
  <si>
    <t>Betternet VPN—Best WiFi Proxy</t>
  </si>
  <si>
    <t>Betternet VPN gives you secure and private online connections through its top-rated VPN servers. Connect to a high-speed VPN proxy to stay anonymous while browsing online, even when using public WiFi or personal hotspots. Using our unlimited VPN service, your IP and location are secured and your activities can no longer be tracked. Betternet is the best VPN proxy service to guard your privacy.
Betternet Free VPN Features:
- Free, unlimited data with no credit card required (ad-supported)
- Simple, one tap connect to VPN
- Complete privacy with no registration or email required and no saved logs
- Automatically connects you to the fastest VPN server
- Blocks malware and phishing
- Tor over VPN, split tunneling, PKI encryption, DNS leak protection, and more
Upgrade to Betternet Premium VPN:
- 1000+ fast VPN servers with connections up to 1 Gbps
- 115+ virtual VPN locations globally
- IKEv2 (IPSec)
- Auto-connect on device startup
- Multiple VPN modes for fast and secure gaming, browsing, and watching content
- Connect to Betternet VPN on up to 10 devices
- Ad-free experience
Betternet Premium VPN Subscriptions:
Annual plan: first 14 days free, then $95.99/yr.
Monthly plan: first 7 days free, then $12.99/mo.
- Payments are made through the App Store at the point of purchase
- Subscriptions automatically renew unless auto-renew is turned off at least 24-hours before the end of the subscription period
- Any unused portion of a trial period will be forfeited upon purchasing a subscription
Terms of Service: https://www.betternet.co/terms/
Privacy Policy: https://www.betternet.co/privacy-policy/</t>
  </si>
  <si>
    <t>{
  "Data Not Linked to You": {
    "Analytics": {
      "Identifiers": [
        "User ID",
        "Device ID"
      ],
      "Location": [
        "Coarse Location"
      ],
      "Purchases": [
        "Purchase History"
      ],
      "Usage Data": [
        "Product Interaction",
        "Advertising Data"
      ]
    },
    "App Functionality": {
      "Contact Info": [
        "Email Address"
      ],
      "Diagnostics": [
        "Crash Data"
      ],
      "Identifiers": [
        "User ID",
        "Device ID"
      ],
      "Location": [
        "Coarse Location"
      ],
      "Purchases": [
        "Purchase History"
      ],
      "User Content": [
        "Customer Support",
        "Other User Content"
      ]
    },
    "Developer’s Advertising or Marketing": {
      "Contact Info": [
        "Email Address"
      ],
      "Identifiers": [
        "Device ID"
      ]
    },
    "Product Personalization": {
      "Location": [
        "Coarse Location"
      ],
      "Purchases": [
        "Purchase History"
      ],
      "Usage Data": [
        "Product Interaction",
        "Advertising Data"
      ]
    }
  },
  "Data Used to Track You": {
    "Analytics": {
      "Identifiers": [
        "User ID",
        "Device ID"
      ],
      "Location": [
        "Coarse Location"
      ],
      "Purchases": [
        "Purchase History"
      ],
      "Usage Data": [
        "Product Interaction",
        "Advertising Data"
      ]
    },
    "App Functionality": {
      "Contact Info": [
        "Email Address"
      ],
      "Diagnostics": [
        "Crash Data"
      ],
      "Identifiers": [
        "User ID",
        "Device ID"
      ],
      "Location": [
        "Coarse Location"
      ],
      "Purchases": [
        "Purchase History"
      ],
      "User Content": [
        "Customer Support",
        "Other User Content"
      ]
    },
    "Developer’s Advertising or Marketing": {
      "Contact Info": [
        "Email Address"
      ],
      "Identifiers": [
        "Device ID"
      ]
    },
    "Product Personalization": {
      "Location": [
        "Coarse Location"
      ],
      "Purchases": [
        "Purchase History"
      ],
      "Usage Data": [
        "Product Interaction",
        "Advertising Data"
      ]
    }
  }
}</t>
  </si>
  <si>
    <t>https://www.betternet.co/privacy-policy/</t>
  </si>
  <si>
    <t>https://apps.apple.com/us/app/telegram/id747648890?mt=12&amp;uo=4</t>
  </si>
  <si>
    <t>Pure instant messaging — simple, fast, secure, and synced across all your devices. One of the world's top 10 most downloaded apps with over 500 million active users.
FAST: Telegram is the fastest messaging app on the market, connecting people via a unique, distributed network of data centers around the globe.
SYNCED: You can access your messages from all your phones, tablets and computers at once. Telegram apps are standalone, so you don’t need to keep your phone connected. Start typing on one device and finish the message from another. Never lose your data again.
UNLIMITED: You can send media and files, without any limits on their type and size. Your entire chat history will require no disk space on your device, and will be securely stored in the Telegram cloud for as long as you need it. 
SECURE: We made it our mission to provide the best security combined with ease of use. Everything on Telegram, including chats, groups, media, etc. is encrypted using a combination of 256-bit symmetric AES encryption, 2048-bit RSA encryption, and Diffie–Hellman secure key exchange. 
100% FREE &amp; OPEN: Telegram has a fully documented and free API for developers, open source apps and verifiable builds to prove the app you download is built from the exact same source code that is published. 
POWERFUL: You can create group chats with up to 200,000 members, share large videos, documents of any type (.DOCX, .MP3, .ZIP, etc.) up to 2 GB each, and even set up bots for specific tasks. Telegram is the perfect tool for hosting online communities and coordinating teamwork.
RELIABLE: Built to deliver your messages using as little data as possible, Telegram is the most reliable messaging system ever made. It works even on the weakest mobile connections. 
FUN: Telegram has powerful photo and video editing tools, animated stickers and emoji, fully customizable themes to change the appearance of your app, and an open sticker/GIF platform to cater to all your expressive needs.
SIMPLE: While providing an unprecedented array of features, we take great care to keep the interface clean. Telegram is so simple you already know how to use it.
PRIVATE: We take your privacy seriously and will never give any third parties access to your data. You can delete any message you ever sent or received for both sides, at any time and without a trace. Telegram will never use your data to show you ads.
For those interested in maximum privacy, Telegram offers Secret Chats. Secret Chat messages can be programmed to self-destruct automatically from both participating devices. This way you can send all types of disappearing content — messages, photos, videos, and even files. Secret Chats use End-to-End Encryption to ensure that a message can only be read by its intended recipient.
We keep expanding the boundaries of what you can do with a messaging app. Don’t wait years for older messengers to catch up with Telegram — join the revolution today.
Terms of Use: https://www.apple.com/legal/internet-services/itunes/dev/stdeula/</t>
  </si>
  <si>
    <t>[
  "Social Networking",
  "Lifestyle"
]</t>
  </si>
  <si>
    <t>17+</t>
  </si>
  <si>
    <t>{
  "Data Linked to You": {
    "App Functionality": {
      "Contact Info": [
        "Name",
        "Phone Number"
      ],
      "Contacts": [
        "Contacts"
      ],
      "Identifiers": [
        "User ID"
      ],
      "Location": [
        "Precise Location"
      ],
      "User Content": [
        "Emails or Text Messages",
        "Photos or Videos",
        "Audio Data"
      ]
    }
  }
}</t>
  </si>
  <si>
    <t>http://telegram.org/privacy</t>
  </si>
  <si>
    <t>https://apps.apple.com/us/app/amazon-kindle/id302584613?uo=4</t>
  </si>
  <si>
    <t>Amazon Kindle</t>
  </si>
  <si>
    <t>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 Kindle Vella brings you stories released one short episode at a time. The first three episodes of every story are always free--after that, purchase Tokens and redeem them to unlock episodes. Tokens may only be used to unlock Kindle Vella story episodes and are available for In-App purchase. Kindle Vella and In-App purchase of Tokens are currently only available in the US.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t>
  </si>
  <si>
    <t>[
  "Books"
]</t>
  </si>
  <si>
    <t>12+</t>
  </si>
  <si>
    <t>{
  "Data Linked to You": {
    "Analytics": {
      "Contact Info": [
        "Email Address",
        "Name",
        "Phone Number"
      ],
      "Diagnostics": [
        "Crash Data",
        "Performance Data",
        "Other Diagnostic Data"
      ],
      "Identifiers": [
        "User ID",
        "Device ID"
      ],
      "Other Data": [
        "Other Data Types"
      ],
      "Purchases": [
        "Purchase History"
      ],
      "Search History": [
        "Search History"
      ],
      "Usage Data": [
        "Product Interaction",
        "Other Usage Data"
      ],
      "User Content": [
        "Customer Support",
        "Other User Content"
      ]
    },
    "App Functionality": {
      "Contact Info": [
        "Email Address",
        "Name",
        "Phone Number"
      ],
      "Diagnostics": [
        "Crash Data",
        "Performance Data",
        "Other Diagnostic Data"
      ],
      "Identifiers": [
        "User ID",
        "Device ID"
      ],
      "Other Data": [
        "Other Data Types"
      ],
      "Purchases": [
        "Purchase History"
      ],
      "Search History": [
        "Search History"
      ],
      "Usage Data": [
        "Product Interaction",
        "Other Usage Data"
      ],
      "User Content": [
        "Photos or Videos",
        "Customer Support",
        "Other User Content"
      ]
    },
    "Developer’s Advertising or Marketing": {
      "Contact Info": [
        "Email Address",
        "Name",
        "Phone Number"
      ],
      "Identifiers": [
        "User ID",
        "Device ID"
      ],
      "Location": [
        "Coarse Location"
      ],
      "Search History": [
        "Search History"
      ],
      "Usage Data": [
        "Product Interaction"
      ]
    },
    "Other Purposes": {
      "Contact Info": [
        "Email Address",
        "Name",
        "Phone Number"
      ],
      "Diagnostics": [
        "Crash Data",
        "Performance Data",
        "Other Diagnostic Data"
      ],
      "Identifiers": [
        "User ID",
        "Device ID"
      ],
      "Location": [
        "Coarse Location"
      ],
      "Other Data": [
        "Other Data Types"
      ],
      "Purchases": [
        "Purchase History"
      ],
      "Search History": [
        "Search History"
      ],
      "Usage Data": [
        "Product Interaction",
        "Other Usage Data"
      ],
      "User Content": [
        "Customer Support",
        "Other User Content"
      ]
    },
    "Product Personalization": {
      "Contact Info": [
        "Name"
      ],
      "Identifiers": [
        "User ID",
        "Device ID"
      ],
      "Other Data": [
        "Other Data Types"
      ],
      "Purchases": [
        "Purchase History"
      ],
      "Search History": [
        "Search History"
      ],
      "Usage Data": [
        "Product Interaction"
      ],
      "User Content": [
        "Photos or Videos",
        "Other User Content"
      ]
    }
  }
}</t>
  </si>
  <si>
    <t>http://www.amazon.com/privacy</t>
  </si>
  <si>
    <t>https://apps.apple.com/us/app/microsoft-excel/id462058435?mt=12&amp;uo=4</t>
  </si>
  <si>
    <t>Microsoft Excel</t>
  </si>
  <si>
    <t>This application requires a qualifying Microsoft 365 subscription. Microsoft 365 includes premium Word, Excel, and PowerPoint apps, 1 TB cloud storage in OneDrive, advanced security, and more, all in one convenient subscription. With Microsoft 365, you get features as soon as they are released ensuring you’re always working with the latest.
Create, view, edit, and share your spreadsheets using Excel for Mac. Now it’s easier than ever to work with spreadsheets across your devices and with others. Share your files and collaborate in real time within a document or edit Office docs attached to emails. Get smart assistance features as soon as they are released in Word, Excel, and PowerPoint so you’re always working with the latest. Whether you’re balancing a budget, tracking milestones, or looking to visualize any data, Excel is your go-to app for working with spreadsheets. 
Kickstart your analysis
• Achieve more and enhance your documents with access to a growing catalog of premium templates for Word, Excel, and PowerPoint.
• Rich formatting and layout options produce beautifully pristine documents on any device including laptops, iPads, and iPhones. 
Analyze with confidence
• AI enhances your workbooks by recognizing patterns in your data and making suggestions that speed up your work.
• New charts and graphs help you present your data in compelling ways, with formatting, sparklines, and tables to better understand your data. 
• Easily create forecasts with just a click to predict trends. 
Accomplish more together
• Whether it’s a school project, expense report, or family budget, seamlessly work with others with real-time co-authoring to bring your ideas and plans together faster.
• Share your documents with the click of a button to invite others to edit in real time. Easily manage permissions and see who’s currently working in a document. 
• Add comments or assign tasks to people in your group for clean editing and organization.
Learn more about Microsoft 365
Microsoft 365 is a cloud-based subscription service that brings together premium versions of Word, Excel, PowerPoint, Outlook and OneDrive, with the best tools for the way people work today. Please visit: http://go.microsoft.com/fwlink/?linkid=2015120 for information on Licensing Terms.
Unlock the full Microsoft Office experience with a qualifying Microsoft 365 subscription for your phone, tablet, PC, and Mac. 
Microsoft 365 annual subscriptions purchased from the app will be charged to your App Store account and will automatically renew within 24 hours prior to the end of the current subscription period unless auto-renewal is disabled beforehand. You can manage your subscriptions in your App Store account settings.
This app is provided by either Microsoft or a third-party app publisher and is subject to a separate privacy statement and terms and conditions. 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
Please refer to the Microsoft Software License Terms for Microsoft Office. See “License Agreement” link under Information. By installing the app, you agree to these terms and conditions.</t>
  </si>
  <si>
    <t>[
  "Productivity",
  "Business"
]</t>
  </si>
  <si>
    <t>{
  "Data Linked to You": {
    "Analytics": {
      "Diagnostics": [
        "Crash Data",
        "Performance Data",
        "Other Diagnostic Data"
      ],
      "Identifiers": [
        "User ID",
        "Device ID"
      ],
      "Location": [
        "Coarse Location"
      ],
      "Usage Data": [
        "Product Interaction"
      ]
    },
    "App Functionality": {
      "Contact Info": [
        "Email Address",
        "Name"
      ],
      "Contacts": [
        "Contacts"
      ],
      "Diagnostics": [
        "Crash Data",
        "Performance Data",
        "Other Diagnostic Data"
      ],
      "Identifiers": [
        "User ID",
        "Device ID"
      ],
      "Usage Data": [
        "Product Interaction"
      ],
      "User Content": [
        "Other User Content"
      ]
    }
  }
}</t>
  </si>
  <si>
    <t>http://go.microsoft.com/fwlink/?LinkID=507539</t>
  </si>
  <si>
    <t>topfreeapplications</t>
  </si>
  <si>
    <t>https://apps.apple.com/us/app/chatgpt/id6448311069?uo=4</t>
  </si>
  <si>
    <t>ChatGPT</t>
  </si>
  <si>
    <t>Introducing ChatGPT for iOS: OpenAI’s latest advancements at your fingertips.
This official app is free, syncs your history across devices, and brings you the newest model improvements from OpenAI.
With ChatGPT in your pocket, you’ll find:
· Voice mode—tap the Headphones icon to speak on the go, request a bedtime story for your family, or settle a dinner table debate.
· Creative inspiration—birthday gift ideas or help creating a personalized greeting card. 
· Tailored advice—help crafting a personalized response or talking through a tough situation.
· Learning opportunities—help explaining electricity to a dinosaur loving kid or the ability to easily refamiliarize yourself with a historic event. 
· Professional input—a brainstorm partner for marketing copy or a business plan.
· Instant answers—clarification whether the napkin goes on the right or the left of the plate or a recipe when you only have a few ingredients.
Join hundreds of millions of users and try the app captivating the world. Download ChatGPT today.
Terms of service &amp; privacy policy:
https://openai.com/policies/terms-of-use
https://openai.com/policies/privacy-policy</t>
  </si>
  <si>
    <t>{
  "Data Linked to You": {
    "Analytics": {
      "Contact Info": [
        "Email Address"
      ],
      "Identifiers": [
        "User ID"
      ],
      "Usage Data": [
        "Product Interaction"
      ],
      "User Content": [
        "Other User Content"
      ]
    },
    "App Functionality": {
      "Contact Info": [
        "Email Address",
        "Name",
        "Phone Number"
      ],
      "Diagnostics": [
        "Crash Data",
        "Performance Data",
        "Other Diagnostic Data"
      ],
      "Identifiers": [
        "User ID"
      ],
      "Usage Data": [
        "Product Interaction"
      ],
      "User Content": [
        "Other User Content"
      ]
    }
  }
}</t>
  </si>
  <si>
    <t>https://openai.com/policies/privacy-policy</t>
  </si>
  <si>
    <t>https://apps.apple.com/us/app/locket-widget/id1600525061?uo=4</t>
  </si>
  <si>
    <t>Locket Widget</t>
  </si>
  <si>
    <t>Locket is a widget that shows live photos from your best friends, right to your Home Screen. You and your best friends will see new pictures from each other every time you unlock your phone. It’s a little glimpse of what everyone’s up to throughout the day.
HOW IT WORKS
1. Add the Locket widget to your Home Screen
2. When a friend sends you a photo, it instantly appears on your Locket widget!
3. To share a pic back, tap into the widget, take a pic with the camera, and then hit send! It appears right on your friends’ Home Screens
FOR YOUR CLOSE FRIENDS
• To keep things friendly, you can only have 20 friends on the app.
• On Locket, there’s no worrying about follower count, just add your best friends and family and live in the moment.
• With Locket, you’re able to be real and share photos to the people that matter.
REACT TO FRIENDS' PHOTOS
• Send a Locket reaction to your friends to let them know you saw their image.
• They’ll get a notification and you’ll love watching the emojis rain down on your photo.
• We don’t count or track the reactions, so you can be real and authentic without worrying about likes and filters like other platforms.
BUILD A HISTORY OF YOUR LOCKETS
• As you and friends snap Lockets, you’ll build up a history of all images sent.
• Share them out as photos or use our video recap feature to stitch together the memories of you and your friends, capturing those “love it” moments.
• Locket will also make you a recap video at the end of every month with all of the photos you've shared.
ADD LOCKETS FOR YOUR BESTIES AND CRUSHES
• Decorate your home screen with more photos and images dedicated to your crush or your bestie
• Add the “Crush” or “Best Friend” picture widget, and see photos only from that person. Plus, you can send images just to that person too!
Here’s what our users say:
“I love this app because I get to share cute pictures to my friends” - HI
“AMAZING SO WORTH IT” - rikkibear29282902
“Best app made this year” - johanjodel_
Plus, users love our camera (so you’ll love the photos!) - @sonnielove3 on Twitter even said, “It’s sum about that locket camera”
Download the free app! We’re keeping Locket free so you can send photos to the people that matter (friends, family, bestie, etc.). With Locket, your phone will feel like it’s bringing you closer to your best friends.
Please write to us at team@locketcamera.com. Thanks for having Locket on your Home Screen!</t>
  </si>
  <si>
    <t>[
  "Social Networking",
  "Photo &amp; Video"
]</t>
  </si>
  <si>
    <t>{
  "Data Linked to You": {
    "Analytics": {
      "Contact Info": [
        "Phone Number"
      ],
      "Diagnostics": [
        "Crash Data",
        "Performance Data"
      ],
      "Identifiers": [
        "Device ID"
      ],
      "Location": [
        "Coarse Location"
      ],
      "Purchases": [
        "Purchase History"
      ],
      "Usage Data": [
        "Product Interaction",
        "Advertising Data"
      ]
    },
    "App Functionality": {
      "Contact Info": [
        "Name",
        "Phone Number"
      ],
      "Contacts": [
        "Contacts"
      ],
      "Diagnostics": [
        "Crash Data"
      ],
      "Identifiers": [
        "User ID"
      ],
      "Location": [
        "Coarse Location"
      ],
      "Purchases": [
        "Purchase History"
      ],
      "Usage Data": [
        "Advertising Data"
      ],
      "User Content": [
        "Photos or Videos",
        "Customer Support"
      ]
    },
    "Developer’s Advertising or Marketing": {
      "Identifiers": [
        "Device ID"
      ]
    },
    "Product Personalization": {
      "Contact Info": [
        "Email Address",
        "Name",
        "Phone Number"
      ],
      "Contacts": [
        "Contacts"
      ],
      "Location": [
        "Coarse Location"
      ]
    },
    "Third-Party Advertising": {
      "Diagnostics": [
        "Crash Data",
        "Performance Data"
      ],
      "Identifiers": [
        "Device ID"
      ],
      "Location": [
        "Coarse Location"
      ],
      "Usage Data": [
        "Product Interaction",
        "Advertising Data"
      ]
    }
  },
  "Data Used to Track You": {
    "Analytics": {
      "Contact Info": [
        "Phone Number"
      ],
      "Diagnostics": [
        "Crash Data",
        "Performance Data"
      ],
      "Identifiers": [
        "Device ID"
      ],
      "Location": [
        "Coarse Location"
      ],
      "Purchases": [
        "Purchase History"
      ],
      "Usage Data": [
        "Product Interaction",
        "Advertising Data"
      ]
    },
    "App Functionality": {
      "Contact Info": [
        "Name",
        "Phone Number"
      ],
      "Contacts": [
        "Contacts"
      ],
      "Diagnostics": [
        "Crash Data"
      ],
      "Identifiers": [
        "User ID"
      ],
      "Location": [
        "Coarse Location"
      ],
      "Purchases": [
        "Purchase History"
      ],
      "Usage Data": [
        "Advertising Data"
      ],
      "User Content": [
        "Photos or Videos",
        "Customer Support"
      ]
    },
    "Developer’s Advertising or Marketing": {
      "Identifiers": [
        "Device ID"
      ]
    },
    "Product Personalization": {
      "Contact Info": [
        "Email Address",
        "Name",
        "Phone Number"
      ],
      "Contacts": [
        "Contacts"
      ],
      "Location": [
        "Coarse Location"
      ]
    },
    "Third-Party Advertising": {
      "Diagnostics": [
        "Crash Data",
        "Performance Data"
      ],
      "Identifiers": [
        "Device ID"
      ],
      "Location": [
        "Coarse Location"
      ],
      "Usage Data": [
        "Product Interaction",
        "Advertising Data"
      ]
    }
  }
}</t>
  </si>
  <si>
    <t>https://locket.camera/privacy</t>
  </si>
  <si>
    <t>https://apps.apple.com/us/app/t-life-t-mobile-tuesdays/id1111876388?uo=4</t>
  </si>
  <si>
    <t>T Life (T-Mobile Tuesdays)</t>
  </si>
  <si>
    <t>Meet T Life, the new app that brings together your connected world—and the home of T-Mobile Tuesdays and Magenta Status.
Magenta Status:
Premium benefits. Brands you love. Get your VIP vibes.
-No hoops to jump through.  Status from day one.
-15% off all Hilton brands and an upgrade to Hilton Honors Silver.
- Hassle-free rental car returns with free refueling at Dollar Rental.
-25% off concert tickets nationwide
-And so much more.
T-Mobile Tuesdays:
Get free stuff and exclusive perks, just for being a customer.
-Now with even more thankings every Tuesday
- Score deals every Tuesday from popular brands for food, fashion, entertainment, and essentials.
- Enjoy weekly savings on fuel and earn cash back on dining.
- Save on hotels, car rentals, and amusement parks.
- Enter for a chance to win epic prizes.
T-Mobile Home Internet:
- Set up your Wi-Fi Gateway &amp; manage remotely.
- View your network connection status, monitor signal strength, and if your connection needs a boost, find the ideal gateway location using the interactive placement assistant.
- Manage and monitor all your connected devices, including setting screen-time limits.
SyncUP KIDS™ Watch:
- See and set up step goals.
- See and edit virtual boundaries.
- Manage school mode.
- View location history.</t>
  </si>
  <si>
    <t>[
  "Lifestyle",
  "Entertainment"
]</t>
  </si>
  <si>
    <t>{
  "Data Linked to You": {
    "Analytics": {
      "Diagnostics": [
        "Performance Data"
      ],
      "Usage Data": [
        "Product Interaction"
      ]
    },
    "App Functionality": {
      "Contact Info": [
        "Physical Address"
      ]
    },
    "Developer’s Advertising or Marketing": {
      "Location": [
        "Precise Location",
        "Coarse Location"
      ]
    }
  },
  "Data Not Linked to You": {
    "Analytics": {
      "Diagnostics": [
        "Performance Data"
      ],
      "Usage Data": [
        "Product Interaction"
      ]
    },
    "App Functionality": {
      "Contact Info": [
        "Physical Address"
      ]
    },
    "Developer’s Advertising or Marketing": {
      "Location": [
        "Precise Location",
        "Coarse Location"
      ]
    }
  }
}</t>
  </si>
  <si>
    <t>http://www.t-mobile.com/company/website/privacypolicy.aspx</t>
  </si>
  <si>
    <t>https://apps.apple.com/us/app/google-meet/id1096918571?uo=4</t>
  </si>
  <si>
    <t>Google Meet</t>
  </si>
  <si>
    <t>Google Meet is a high-quality video calling app designed to help you have meaningful and fun interactions with your friends, family, colleagues, and classmates, wherever they are.
Meet lets you connect in whatever way works for you: Call someone spontaneously, schedule time together, or send a video message that they can see and respond to later.
Meet also helps you get things done. It integrates with other Google Workspace apps like Gmail, Docs, Slides, and Calendar and offers a number of features to help you run smooth and engaging meetings, like emoji reactions, recordings, transcripts, and breakout rooms.*
Features to forward to:
Make spontaneous calls or host meetings with your friends and colleagues, all in one app.
Exchange video messages with small groups or one-on-one.
Access on any device: Meet works across mobile, tablet, web, and smart devices,** so everyone can join.
High quality video: Show up looking your best with up to 4k video quality video***, light adjustment, and stylized backgrounds.
Use live sharing to watch YouTube videos, listen to music, and play games together from anywhere in the world.
Make your call fun with family friendly features like effects, backgrounds, and reactions.
Enjoy one-on-one video calls for up to 24 hours and host meetings for up to 60 minutes and 100 people at no cost.
Learn more about Google Meet: https://workspace.google.com/products/meet/
Follow us for more:
Twitter: https://twitter.com/googleworkspace
Linkedin: https://www.linkedin.com/showcase/googleworkspace
Facebook: https://www.facebook.com/googleworkspace/
*Meeting recordings, transcripts, and breakout rooms are available as premium features. See https://workspace.google.com/pricing.html for more details
**Not available in every language.
***Bandwidth permitting. Google Meet automatically adjusts to the highest video quality possible based on your bandwidth.
Data charges may apply. Check your carrier for details.
Specific feature availability may vary based on device specifications.</t>
  </si>
  <si>
    <t>[
  "Social Networking"
]</t>
  </si>
  <si>
    <t>{
  "Data Linked to You": {
    "Analytics": {
      "Contact Info": [
        "Email Address",
        "Phone Number"
      ],
      "Contacts": [
        "Contacts"
      ],
      "Diagnostics": [
        "Crash Data",
        "Performance Data",
        "Other Diagnostic Data"
      ],
      "Identifiers": [
        "User ID",
        "Device ID"
      ],
      "Location": [
        "Coarse Location"
      ],
      "Other Data": [
        "Other Data Types"
      ],
      "Search History": [
        "Search History"
      ],
      "Usage Data": [
        "Product Interaction"
      ],
      "User Content": [
        "Photos or Videos",
        "Customer Support"
      ]
    },
    "App Functionality": {
      "Contact Info": [
        "Physical Address",
        "Email Address",
        "Name",
        "Phone Number"
      ],
      "Contacts": [
        "Contacts"
      ],
      "Diagnostics": [
        "Crash Data",
        "Performance Data",
        "Other Diagnostic Data"
      ],
      "Identifiers": [
        "User ID",
        "Device ID"
      ],
      "Location": [
        "Coarse Location"
      ],
      "Other Data": [
        "Other Data Types"
      ],
      "Search History": [
        "Search History"
      ],
      "Usage Data": [
        "Product Interaction"
      ],
      "User Content": [
        "Photos or Videos",
        "Audio Data",
        "Customer Support",
        "Other User Content"
      ]
    },
    "Product Personalization": {
      "Contact Info": [
        "Email Address"
      ],
      "Contacts": [
        "Contacts"
      ],
      "Identifiers": [
        "User ID",
        "Device ID"
      ],
      "Search History": [
        "Search History"
      ],
      "Usage Data": [
        "Product Interaction"
      ]
    }
  }
}</t>
  </si>
  <si>
    <t>https://apps.apple.com/us/app/reddit/id1064216828?uo=4</t>
  </si>
  <si>
    <t>Welcome to Reddit, the heart of the internet.
Reddit is a social network with something for everyone: trending topics, diverse discussions, and engaging communities and comment threads.
Redditors have authentic and interesting conversations around all sorts of curated content. You’ll find gaming communities, bloggers, meme-makers, fandoms, travel enthusiasts, support groups, AI forums, news junkies, artists, and creators of all types.
Reddit has over 100,000 online communities (forums where members post and comment) dedicated to specific topics. Some of the most popular communities are:
• r/AskReddit, where users can ask and answer questions
• r/funny, which is full of humorous content
• r/science, for scientific discussions and news
• r/gifs, with funny animated gifs for your viewing pleasure
On Reddit you’ll find:
• Thousands of community groups
Breaking news, social media trends, sports highlights, TV fan theories, open AI discussions and personalized content, there's a community for everyone.
• Loads of laughs
Find memes, oddly satisfying videos, funny cat videos, and more to help you lose track of time.
• AMAs, or "Ask Me Anything"
Celebrities, politicians, and experts answer questions from users.
• The best discussions on any topic
Reddit’s discussion threads are where community members jump in with humor and insights for just about anything; pop culture, sports, entertainment, or financial advice.
• Get answers to anonymous questions 
Ask communities anything you want. Ask questions on relationships, mental health, parenting, career help, fitness plans, and more.
• Anonymous profiles so you can do YOU
Connect with people about any topic, join interactive community groups or threads, and chat with other redditors, all anonymously.
Voting and Karma:
Instead of likes and hearts, Reddit’s social network runs on upvotes or downvotes. Voting on posts and comments increase or decrease the creator’s karma, and helps popular and relevant posts rise to the top, while filtering out low-quality or irrelevant posts.
While karma doesn't directly impact your ability to use Reddit, more karma can increase posts’ visibility and help you get noticed. Some communities require karma to post or comment, which helps prevent spam or low-quality content.
Reddit Premium:
Purchase Reddit Premium to enjoy an ads-free experience and access to premium avatar gear, r/lounge, custom app icons, and more.
Payment will be charged on a recurring monthly or annual basis to your Apple account. Your monthly or annual Premium subscription will automatically renew unless you cancel at least 24 hours before your subscription ends. Cancel anytime in your device’s Account Settings. No partial refunds.
Privacy Policy: https://www.redditinc.com/policies/privacy-policy 
User Agreement: https://www.redditinc.com/policies/user-agreement 
Content Policy: https://www.redditinc.com/policies/content-policy 
If you have any problems with the app, get support at RedditHelp.com</t>
  </si>
  <si>
    <t>[
  "News",
  "Social Networking"
]</t>
  </si>
  <si>
    <t>{
  "Data Not Linked to You": {
    "Analytics": {
      "Diagnostics": [
        "Crash Data",
        "Performance Data",
        "Other Diagnostic Data"
      ],
      "Identifiers": [
        "User ID",
        "Device ID"
      ],
      "Location": [
        "Coarse Location"
      ],
      "Purchases": [
        "Purchase History"
      ],
      "Search History": [
        "Search History"
      ],
      "Usage Data": [
        "Product Interaction",
        "Advertising Data"
      ],
      "User Content": [
        "Other User Content"
      ]
    },
    "App Functionality": {
      "Contact Info": [
        "Email Address"
      ],
      "Diagnostics": [
        "Crash Data",
        "Performance Data",
        "Other Diagnostic Data"
      ],
      "Identifiers": [
        "User ID",
        "Device ID"
      ],
      "Location": [
        "Coarse Location"
      ],
      "Purchases": [
        "Purchase History"
      ],
      "Search History": [
        "Search History"
      ],
      "Usage Data": [
        "Product Interaction"
      ],
      "User Content": [
        "Emails or Text Messages",
        "Photos or Videos",
        "Customer Support",
        "Other User Content"
      ]
    },
    "Developer’s Advertising or Marketing": {
      "Contact Info": [
        "Email Address"
      ],
      "Identifiers": [
        "User ID",
        "Device ID"
      ],
      "Location": [
        "Coarse Location"
      ],
      "Purchases": [
        "Purchase History"
      ],
      "Usage Data": [
        "Product Interaction",
        "Advertising Data"
      ],
      "User Content": [
        "Other User Content"
      ]
    },
    "Product Personalization": {
      "Contact Info": [
        "Email Address"
      ],
      "Diagnostics": [
        "Performance Data",
        "Other Diagnostic Data"
      ],
      "Identifiers": [
        "User ID",
        "Device ID"
      ],
      "Location": [
        "Coarse Location"
      ],
      "Purchases": [
        "Purchase History"
      ],
      "Search History": [
        "Search History"
      ],
      "Usage Data": [
        "Product Interaction"
      ],
      "User Content": [
        "Other User Content"
      ]
    },
    "Third-Party Advertising": {
      "Identifiers": [
        "User ID",
        "Device ID"
      ],
      "Location": [
        "Coarse Location"
      ],
      "Usage Data": [
        "Product Interaction",
        "Advertising Data"
      ],
      "User Content": [
        "Other User Content"
      ]
    }
  },
  "Data Used to Track You": {
    "Analytics": {
      "Diagnostics": [
        "Crash Data",
        "Performance Data",
        "Other Diagnostic Data"
      ],
      "Identifiers": [
        "User ID",
        "Device ID"
      ],
      "Location": [
        "Coarse Location"
      ],
      "Purchases": [
        "Purchase History"
      ],
      "Search History": [
        "Search History"
      ],
      "Usage Data": [
        "Product Interaction",
        "Advertising Data"
      ],
      "User Content": [
        "Other User Content"
      ]
    },
    "App Functionality": {
      "Contact Info": [
        "Email Address"
      ],
      "Diagnostics": [
        "Crash Data",
        "Performance Data",
        "Other Diagnostic Data"
      ],
      "Identifiers": [
        "User ID",
        "Device ID"
      ],
      "Location": [
        "Coarse Location"
      ],
      "Purchases": [
        "Purchase History"
      ],
      "Search History": [
        "Search History"
      ],
      "Usage Data": [
        "Product Interaction"
      ],
      "User Content": [
        "Emails or Text Messages",
        "Photos or Videos",
        "Customer Support",
        "Other User Content"
      ]
    },
    "Developer’s Advertising or Marketing": {
      "Contact Info": [
        "Email Address"
      ],
      "Identifiers": [
        "User ID",
        "Device ID"
      ],
      "Location": [
        "Coarse Location"
      ],
      "Purchases": [
        "Purchase History"
      ],
      "Usage Data": [
        "Product Interaction",
        "Advertising Data"
      ],
      "User Content": [
        "Other User Content"
      ]
    },
    "Product Personalization": {
      "Contact Info": [
        "Email Address"
      ],
      "Diagnostics": [
        "Performance Data",
        "Other Diagnostic Data"
      ],
      "Identifiers": [
        "User ID",
        "Device ID"
      ],
      "Location": [
        "Coarse Location"
      ],
      "Purchases": [
        "Purchase History"
      ],
      "Search History": [
        "Search History"
      ],
      "Usage Data": [
        "Product Interaction"
      ],
      "User Content": [
        "Other User Content"
      ]
    },
    "Third-Party Advertising": {
      "Identifiers": [
        "User ID",
        "Device ID"
      ],
      "Location": [
        "Coarse Location"
      ],
      "Usage Data": [
        "Product Interaction",
        "Advertising Data"
      ],
      "User Content": [
        "Other User Content"
      ]
    }
  }
}</t>
  </si>
  <si>
    <t>https://www.reddit.com/help/privacypolicy</t>
  </si>
  <si>
    <t>toppaidapplications</t>
  </si>
  <si>
    <t>https://apps.apple.com/us/app/procreate-pocket/id916366645?uo=4</t>
  </si>
  <si>
    <t>Procreate Pocket</t>
  </si>
  <si>
    <t>App of the Year winner Procreate Pocket is the most feature-packed and versatile art app ever designed for iPhone. 
Procreate Pocket has everything you need to create expressive sketches, rich paintings, gorgeous illustrations, and beautiful animations. Offering hundreds of handmade brushes, a suite of intuitive artistic tools, an advanced layer system, and the powerful Valkyrie graphics engine. Work on the couch, on the train, at the beach, or while waiting in line for coffee. 
It’s a complete art studio in the palm of your hand.
Highlights:
• High resolution canvases — up to 16k by 4k on compatible devices
• Intuitive Dark Mode interface made for iPhone
• Revolutionary QuickShape feature for perfect shapes
• Smooth and responsive smudge sampling
• Powered by Valkyrie, the lightning-fast 64-bit painting engine 
• Create art in stunning 64-bit color
• 250 levels of undo and redo
• Continuous auto-save — never lose work again
Breakthrough brushes:
• Packed with 100s of beautifully crafted brushes
• Brush sets keep your painting, sketching, and drawing brushes organized
• Over 100 customizable settings for every brush
• Brush Studio — design custom brushes
• Import and export custom Procreate brushes
• Import Adobe® Photoshop® brushes, and run them faster than Photoshop®
Full-featured layering system:
• Layer your art for precise control over details and composition
• Create Layer and Clipping Masks for non-destructive editing
• Stay organized by combining layers into groups
• Transform objects simultaneously across multiple layers
• Access over 25 layer blend modes for industry-grade compositing
Color without compromise:
• Fill your line work with ColorDrop
• Disc, Classic, Harmony, Value, and Palette color panels
• Import color profiles for color matching
• Assign Color Dynamics to any brush
Precision design tools:
• Add vector text to your illustrations
• Easily import all your favorite fonts
• Crop and resize your canvas for perfect composition
• Perspective, isometric, 2D, and symmetry visual guides
• Drawing Assist perfects your strokes in real time
• StreamLine smooths your strokes for beautiful lettering and expert inking
Animation Assist: 
• Easy frame-by-frame animation with customizable onion skinning
• Create storyboards, GIFs, animatics, and simple animations
• Export your animations in the full resolution of your canvas
 Dramatic finishing effects:
• Gradient Map — remap your image’s colors with a customizable gradient
• Glitch, Chromatic Aberration, Glow, and Halftone to add new dimensions to your work
• Gaussian and Motion Blur filters for depth and movement, or use Sharpen for perfect clarity
• Advanced Noise filter gives you more control for a classic, retro look
• Adjust Hue, Saturation, or Brightness in real time
• Powerful image adjustments including Color Balance, Curves, and HSB
• Bring your art to life with the fun, intuitive, and creative Warp, Symmetry, and Liquify Dynamics 
Time-lapse replay:
• Relive your creative journey with Procreate's celebrated Time-lapse Replay
• Export your Time-lapse recording in 4K for high-end video production
• Share a short, 30-second version of your Time-lapse on your socials
Reference Companion:
• Keep a full canvas or reference image with you at all times 
• Paint on your face with AR
• Color-pick right from the reference window
Import assets and share your creations:
• Import or export your art as Adobe® Photoshop® PSD files
• Import Adobe® ASE and ACO Color Palettes
• Import images files such as JPG, PNG, and TIFF
• Drag and drop artworks, brushes, palettes, and fonts between applications• Export to AirDrop, iCloud Drive, Photos, iTunes, Dropbox, Google Drive, Facebook, X (formerly Twitter), Instagram, TikTok, Weibo, Mail, and more
• Share your art as PDF, JPEG, PNG, TIFF, GIF, HEVC, or MP4 files</t>
  </si>
  <si>
    <t>[
  "Graphics &amp; Design",
  "Productivity"
]</t>
  </si>
  <si>
    <t>{}</t>
  </si>
  <si>
    <t>https://procreate.art/app/privacy-policy/</t>
  </si>
  <si>
    <t>https://apps.apple.com/us/app/heads-up/id623592465?uo=4</t>
  </si>
  <si>
    <t>Heads Up!</t>
  </si>
  <si>
    <t>It’s the game The New York Times called a “Sensation,” and Cosmopolitan said “will be the best dollar you’ve spent.” Heads Up! is the fun and hilarious game by Ellen DeGeneres and is one of the best games to play with friends! Now available to play through Facetime - where you can play with friends and family all over the world!
Do you love playing charades games? Heads Up! is just that, a fun twist on charades! Just guess the word that's on your head as your friends shout clues your way during 60 seconds of guessing glory! From naming celebrities, to singing, to silly accents - the game categories are endless and the fun is unstoppable.!
Choose from one of many exciting game decks like Harry Potter, Friends, and Marvel, or create a category all your own!
How to play Heads Up:
Pick a category - check! One player holds the phone to their glorious forehead like a headband, and 3, 2, 1! Go! Guess the words on the screen as your friends excitedly shout out clues. Got an answer right? Ding! Tilt your head down and keep on ruling this guessing game, you genius! Can’t guess what it is? Don’t stress! Just tilt your head up and skip to a new word! It’s that simple. So just download, grab a group of friends, and let the party games begin!
Cool Game Features:
- Play with friends, family, or hundreds of players at once!
- Draw a new game card simply by tilting your phone!
- Keep videos of your hilarious game play for your own amusement, or share them right to Facebook
- Like to play games on zoom? Take your Heads Up game online
- Diverse categories let you challenge your smartypants friends and entertain your kids for hours, all from one app!
With 40+themed decks packed to the brim with exciting gameplay cards, the fun will never stop!
Card Decks include:
- Celebrities
- Movies
- Animals
- Accents
- Superheroes
- Characters
- And lots more!
Game night fans, your new favorite charades app is here! What are you waiting for? Download today! 
1. Ad Choices: policies.warnerbros.com/privacy/en-us/#adchoice
2. Terms of Use: policies.warnerbros.com/terms/en-us
3. Do Not Sell My Personal Information: privacycenter.wb.com/do-not-sell
Embedded webview is needed to display the opened hyperlink to the Privacy Center</t>
  </si>
  <si>
    <t>[
  "Games",
  "Entertainment",
  "Word",
  "Card"
]</t>
  </si>
  <si>
    <t>{
  "Data Not Linked to You": {
    "Analytics": {
      "Identifiers": [
        "User ID"
      ],
      "Purchases": [
        "Purchase History"
      ],
      "Usage Data": [
        "Product Interaction",
        "Other Usage Data"
      ]
    },
    "App Functionality": {
      "Identifiers": [
        "User ID"
      ],
      "Location": [
        "Precise Location",
        "Coarse Location"
      ],
      "Usage Data": [
        "Product Interaction",
        "Other Usage Data"
      ]
    },
    "Product Personalization": {
      "Identifiers": [
        "User ID"
      ],
      "Usage Data": [
        "Product Interaction",
        "Other Usage Data"
      ]
    }
  }
}</t>
  </si>
  <si>
    <t>http://www.warnerbros.com/privacy/policy.html</t>
  </si>
  <si>
    <t>https://apps.apple.com/us/app/terraria/id640364616?uo=4</t>
  </si>
  <si>
    <t>DIG! FIGHT! EXPLORE! BUILD! Join the community of millions of Terrarians!
TERRARIA MOBILE REBUILT FROM THE GROUND UP – NEW AND IMPROVED AND NOW INCLUDING THE 1.4.4 UPDATE AS WELL AS LABOR OF LOVE CONTENT!
"This is the full version of Terraria, built from the ground up... If you loved it on PC or consoles, you’ll love it here.” - Slide To Play
The very world is at your fingertips as you fight for survival, fortune, and glory. Delve deep into cavernous expanses, seek out ever-greater foes to test your mettle in combat, or construct your own city - In the World of Terraria, the choice is yours!
We recommend at least iPhone 6S, iPad Air 2, iPad Mini 4 or newer. We support iPhone 5S, iPad Air 1, iPad Mini 2 running at least iOS 10.0, but these devices may experience reduced performance.
• MULTIPLAYER – Play with up to 7 friends on Local Wifi or Online via device-device Wifi hosted games or through the Mobile Terraria Dedicated Server for PC (available for free on Terraria.org)
• TERRARIA REIMAGINED FOR MOBILE – Fully customizable controls and User Interface provide a level of polish and capability not previously possible!
• Gamepad support – including fully-remappable buttons - Play with your Bluetooth connected gamepad where supported.
• Full array of World sizes – Small/Medium/Large...the same size as on Terraria for PC!  Now includes random world name generator and the ability to use World Seeds (including some hidden easter egg worlds)
• New!  On top of the additions from Journey’s End, all of the Terraria content from the 1.3.1 – 1.3.5 updates is here!   This includes: 
- Wiring Overhaul, logic gates, sensors, and the Grand Design
- Desert Overhaul, Sandstorms and Blizzards
- Party Events
- Old One’s Army crossover event
- And much more!
• New!  Master Mode presents an even higher level of challenge for the worthy Terraria veterans.
• New!  Journey Mode creates a more accessible Terraria experience than ever before – tailor your gameplay to fit your unique preferences!
• New!  Quality of Life features – from Block Swap to the Void Vault to Boss Health Bars to customizable UI appearance options
• New!  Atmospheric and Weather effects will play a greater role than ever before!
• New! The Terraria Bestiary will help you keep track of the enemies, allies, and critters you encounter!
• New foes, including brand new bosses and events to test your mettle in combat
• Over 400 enemies to combat, defeat, and plunder for loot
• Over 20 Biomes and Mini-Biomes to explore, both above and underground – from lush forests to barren deserts to dungeons, the underworld, and even the terrifying Corruption await!
• Updated crafting with multiple added item options
• Over 20 NPCs to discover, each providing their own benefits and unique style
• More than 1000 new items to discover – bringing the total item count to more than 5000!
• In-depth building options that are easy to learn but allow for amazing feats of architecture in the hands of a master.
• And much, much more!
In short, every pixel of Terraria has been reimagined and hand crafted for the BEST possible mobile experience!
Follow us on Twitter @Terraria_Logic and @505_Games
Join our community on Discord @ http://Discord.GG/Terraria
Like us on Facebook at www.facebook.com/TerrariaOfficial and https://www.facebook.com/505Games
Visit us on the web at www.terraria.org
Join the official Terraria Forums at: https://forums.terraria.org/</t>
  </si>
  <si>
    <t>[
  "Games",
  "Adventure",
  "Entertainment",
  "Simulation"
]</t>
  </si>
  <si>
    <t>9+</t>
  </si>
  <si>
    <t>https://apps.apple.com/us/app/ppsspp-gold-psp-emulator/id6502287918?uo=4</t>
  </si>
  <si>
    <t>Play PSP games on your iOS device, at high definition with extra features!
PPSSPP is the original PSP emulator for mobile devices. It runs a lot of games, but depending on the power of your device all may not run at full speed.
No games are included with this download. Use your own real PSP games and turn them into .ISO or .CSO files, or simply play free homemade games, which are available in the built-in "homebrew store".
The PPSSPP project is in no way affiliated with Sony. PSP is a trademark of Sony.</t>
  </si>
  <si>
    <t>[
  "Developer Tools",
  "Games"
]</t>
  </si>
  <si>
    <t>https://www.ppsspp.org/privacy/</t>
  </si>
  <si>
    <t>https://apps.apple.com/us/app/my-macros-diet-calories/id475249619?uo=4</t>
  </si>
  <si>
    <t>My Macros+ | Diet &amp; Calories</t>
  </si>
  <si>
    <t>As featured on
• Good Morning America
• DailyBurn
• AskMen
• Mens Health
• Macrosinc.net
My Macros+ is the only diet tracking app made by a fitness professional. Created after years of frustration with the diet apps currently available, we are proud to bring you the complete diet tracking solution.
Tracking your food is quick, easy and can be done in as little as 3 taps.
- HUGE food database, over 5 Million Food Items! 
- Barcode scanner
- Set your nutrition goals by gram or percent
- As many nutrition goals as you want — Supports carb cycling, high/low days and more
- Monitor your weight with beautiful graphs
- See nutrition breakdowns for each day, meal &amp; food
- Have as many meals as you want — No more being stuck with only Breakfast, Lunch, Dinner &amp; Snack
- Input custom food straight off the label — MM+ converts and stores it properly for you to make tracking in any serving size quick and easy.
- Track Water
- Smart food categorization to make tracking even faster
- Built in food from your favorite brands and restaurants
- All foods are completely customizable — Enter your own food in any serving size or edit a existing food to be any serving size you want.
- Syncs between all iOS platforms
—Reach Your Goals—
• Beautiful daily nutritional reporting system
• Graph your weight over time to easily track your progress
• Macro calculator to help get you started on the right track
—Make Progress Together—
• View your friends meals in real time through our My Circle feature
• See their foods and recipes to get ideas for your own diet
NEED DIET HELP? We’ve got you covered
• Our Macro Coach feature is an optional monthly subscription that allows you to use our AI system to help you reach your goals
• Fill out our initial questionnaire and receive your initial macro goal
• As you progress towards your goals our system will intelligently update your macro goals to make sure you stay on track.
—Widgets—
Monitor your progress with convenience home screen widgets. Keep an eye on things like your daily progress, bodyweight and more
* New in iOS 17 interactive widgets. Track your water and more straight from your home screen.
—Dark Mode Supported—
With iOS 13 we now fully support dark mode.
—Apple Watch App—
MM+ on Apple Watch is now available, it allows you to keep track of your daily nutrition, macros left, water &amp; bodyweight. You can also fast track foods straight from your wrist
—Apple Health Integration—
My Macros+ utilizes Apple Health by sharing all of the nutrition data that MM+ tracks to be displayed alongside the rest of your health data
—App Shortcut—
Perform many convenient tracking features through the Shortcuts App or completely hands free by asking Siri.
WANT EVEN MORE FEATURES?
A MM+ Pro level membership is an optional monthly subscription that unlocks even more powerful features right inside My Macros+
• Diet summary — In-depth breakdown of your diet, body weight and favorite foods over any range of time
• Bodyweight goals — Stay on track with advanced weight tracking features
• Detailed Analysis — Want to see calories consumed and how that affects your body weight? Compare any data point side by side to gain deep insight
• Spreadsheet export — Get all of your data in CSV format for even richer analysis
• Notes — You can keep notes about individual meals or the entire days themselves
• Meal timer — Problem remembering your next meal? Set a timer. We’ll remind you when it's time to eat
• MM+ on the web through any web browser
ABOUT OPTIONAL SUBQ
- SubQs are charged to your iTunes Account and auto-renew unless turned off &gt; 24hrs before the end of the current period. Any free trial left will be forfeited at purchase and subscriptions can be managed through the users Account Settings. Your account will be charged for renewal within 24-hrs prior to the end of the current period. $1.99/mo or $19.99/year for MM+ Pro and/or $9.99/mo for Auto Adjusting Macros.
TOS: getmymacros.com/t.html</t>
  </si>
  <si>
    <t>[
  "Health &amp; Fitness",
  "Lifestyle"
]</t>
  </si>
  <si>
    <t>{
  "Data Linked to You": {
    "Analytics": {
      "Usage Data": [
        "Product Interaction",
        "Other Usage Data"
      ]
    },
    "App Functionality": {
      "Contact Info": [
        "Email Address",
        "Name"
      ]
    },
    "Other Purposes": {
      "Diagnostics": [
        "Crash Data"
      ]
    },
    "Product Personalization": {
      "Health &amp; Fitness": [
        "Health"
      ]
    }
  },
  "Data Not Linked to You": {
    "Analytics": {
      "Usage Data": [
        "Product Interaction",
        "Other Usage Data"
      ]
    },
    "App Functionality": {
      "Contact Info": [
        "Email Address",
        "Name"
      ]
    },
    "Other Purposes": {
      "Diagnostics": [
        "Crash Data"
      ]
    },
    "Product Personalization": {
      "Health &amp; Fitness": [
        "Health"
      ]
    }
  }
}</t>
  </si>
  <si>
    <t>http://getmymacros.com/privacypolicy.html</t>
  </si>
  <si>
    <t>toppaidipadapplications</t>
  </si>
  <si>
    <t>https://apps.apple.com/us/app/papas-freezeria-hd/id715822238?uo=4</t>
  </si>
  <si>
    <t>Papa's Freezeria HD</t>
  </si>
  <si>
    <t>Serve up summertime treats in Papa's Freezeria HD, now available on iPad!  
NOTE: This game requires an iPad 2 / iPad Mini or newer.
-- ABOUT THE GAME --
In this new edition of Papa's Freezeria, you'll be working at an oceanfront ice cream shop on Calypso Island, but your laid-back summer job gets hectic when all of Papa Louie's customers arrive on the island!  You'll need to serve up delicious Freezer sundaes by pouring ice cream, blending mixable candies and syrups, adding whipped cream and toppings, and don't forget a cherry on top for that perfect summertime treat!
This latest game features dozens of syrups, candies, and toppings that unlock as you play, and a variety of new and returning customers looking to beat the heat with your ice cream sundaes. The time-management and hands-on gameplay seen in "Papa's Burgeria" is back, with plenty of new twists for serving ice cream treats.  You'll need to watch the lobby for new customers arriving, add ice cream and goodies to sundae cups, keep an eye on the blenders mixing your ingredients, and add toppings and syrups before serving the sundae to your wacky customers.
-- NEW FEATURES --
This updated version of Papa's Freezeria features dozens of customers not found in previous editions of the game, as well as DOUBLING the amount of unlockable ingredients found in the original!  We've also added new touch controls to make building and topping sundaes easier and more enjoyable on tablets.
You can choose to play as Penny or Alberto, or you can now design your own custom character to work in the Freezeria!  Create a boy or a girl, with dozens of hairstyles, hair colors, skin tones, and facial expressions.  You can even adjust your head size, neck, eye and mouth positions to make your character look just right.
You can also buy and earn new clothing for your worker, by playing Foodini's Mini-Games or visiting the Shop!  Browse through hundreds of shirts, jackets, hats, pants, and accessories to give your worker that perfect look.
Play new Mini-Games like "Saucy Shot" and "Mitch's Mess" after each workday to earn new furniture for your Shop and new clothing for your worker!
The customizable lobby from Papa's Burgeria is back, now with various themes of new posters and furniture, and an easy way to change your trim and countertop colors in the shop!
You can also earn 100 achievements for completing various tasks in the game, including serving sundaes with certain mixables and toppings, earning bonuses on the Build Station, playing mini-games, and earning Customer Awards.  Papa's Freezeria HD also supports Game Center achievements and leaderboards!
-- GAME FEATURES --
- Hands-on ice cream shop in the Papa Louie universe
- Updated and remastered for iPad
- Multi-tasking between building, mixing, and topping
- New custom workers designed by you
- 80 customers to serve with unique orders
- Over 50 ingredients to unlock
- Hundreds of furniture and clothing items to decorate your shop and worker
- Challenging Closers and Food Critic
- Various shop upgrades to purchase with your earned tips
- 100 Achievements with Game Center support</t>
  </si>
  <si>
    <t>[
  "Games",
  "Strategy",
  "Simulation"
]</t>
  </si>
  <si>
    <t>"UNDISCLOSED"</t>
  </si>
  <si>
    <t>https://apps.apple.com/us/app/shadowrocket/id932747118?uo=4</t>
  </si>
  <si>
    <t>Shadowrocket</t>
  </si>
  <si>
    <t>Rule based proxy utility client for iPhone/iPad.
- Capture all HTTP/HTTPS/TCP traffic from any applications on your device, and redirect to the proxy server.
- Record and display HTTP, HTTPS, DNS requests from your iOS devices.
- Configure rules using domain match, domain suffix, domain keyword, CIDR IP range, and/or GeoIP lookup.
- Measure traffic usage and network speed on WiFi, cellular, direct and proxy connections.
- Import rule files from URL or iCloud Drive.
- Block ads by domain, user agent rules.
- Local DNS Mapping.
- Work on cellular networks.
- Decrypt HTTPS traffic.
- Perform URL rewrite.
- Fully IPv6 supports.
- Script filter supports.
- Multi-level forward proxy.
- Support kcptun, cloak, gost, v2ray plugins.
- Support DNS over HTTTPS, DNS over TLS, DNS over QUIC.</t>
  </si>
  <si>
    <t>[
  "Utilities"
]</t>
  </si>
  <si>
    <t>https://shadowlaunch.com/privacy.html</t>
  </si>
  <si>
    <t>https://apps.apple.com/us/app/five-nights-at-freddys/id912536422?uo=4</t>
  </si>
  <si>
    <t>NOTE: Remastered version from the PC version. A device with at least 2 GB of RAM is required for this game to run properly.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
NOTE: Interface and audio in English. Subtitles in English, French, German, Dutch, Spanish (Latin America), Italian, Portuguese (Brazil), Russian, Japanese, Chinese (Simplified), Korean.
#MadeWithFusion</t>
  </si>
  <si>
    <t>[
  "Games",
  "Strategy",
  "Action"
]</t>
  </si>
  <si>
    <t>https://apps.apple.com/us/app/papas-pastaria-to-go/id1518055618?uo=4</t>
  </si>
  <si>
    <t>Papa's Pastaria To Go!</t>
  </si>
  <si>
    <t>Become Portallini's primo pasta chef in Papa's Pastaria To Go!
-- ABOUT THE GAME --
It's a destination wedding in the waterfront town of Portallini!  When you can't find a hotel room for attending Little Edoardo and Olga's wedding, you decide to reserve the only available room at Papa's Pastaria, which also puts you in charge of the restaurant!  
You'll have to take orders, cook and stir noodles, and pour delicious sauces to craft a perfect plate of pasta!  Add shakers and toppings onto each order of pasta, and finish off the meal with a side order of fresh-baked bread. Work your way through the holidays as you serve seasonal sensational dishes to your hungry customers, and unlock brand-new Daily Specials at the Pastaria!
-- GAME FEATURES --
NEW FEATURES - All of your favorite features from other versions of Papa's restaurants are now available in this "To Go" game, redesigned and reimagined for smaller screens!
HOLIDAY FLAVORS - Celebrate the seasons in Portallini with delicious holiday flavors!  Your customers will order pasta made with unique seasonal ingredients.  You'll unlock new pasta noodles, sauces, shakers, and toppings for each holiday of the year, and your customers will love trying these festive flavors in their pasta.
SERVE SPECIAL RECIPES - Earn Special Recipes from your customers, and serve them as the Daily Special in the Pastaria!  Each Special has a bonus you can earn for serving a prime example of that recipe.  Master each special to earn a special prize!
CUSTOMIZE YOUR WORKERS - Play as Doan or Utah, or create your own custom character to work in the pasta restaurant!  You can also show off your holiday spirit with a massive variety of holiday outfits and clothing for your workers.  Choose unique color combinations for each item of clothing, and create your own style with millions of combinations!
SPECIAL DELIVERY - Some customers don't want to travel all the way to Portallini for their pasta.  When you start taking phone orders, customers can call to place their order, and you'll hire a Driver to help take and deliver orders to their homes instead!
COLLECT STICKERS - Complete a variety of tasks and achievements while playing to earn colorful Stickers for your collection.  Each customer has a set of three favorite Stickers: Earn all three and you'll be rewarded with a brand-new outfit to give to that customer!
DECORATE THE SHOP - Customize the Pastaria lobby with themed furniture and decorations for each holiday of the year!  Mix and match your favorite styles, or add items that match the current holiday so customers won't mind waiting longer for their food.
CLIPPING COUPONS - Missing your favorite customer?  Send them a coupon with the help of your friendly mailman, Vincent!  Customers love a good deal, and will promptly arrive to order another meal.  Coupons are great for completing quests for Stickers and for strategically leveling up customers!
DAILY MINI-GAMES - Play Foodini's famous Mini-Games after each workday to earn new furniture for your lobby and new clothing for your workers.
-- MORE FEATURES --
- Hands-on pasta shop in the Papa Louie universe
- All new controls and gameplay features designed for touchscreens
- Multi-task between cooking noodles, adding sauce and toppings, and baking bread
- Custom chefs and drivers
- 12 separate holidays to unlock, each with more ingredients
- Earn and master 40 unique Special Recipes
- 90 colorful Stickers to earn for completing tasks
- 130 customers to serve with unique orders
- Use Stickers to unlock new outfits for your customers
- 85 ingredients to unlock</t>
  </si>
  <si>
    <t>https://apps.apple.com/us/app/reds-first-flight/id1596736236?uo=4</t>
  </si>
  <si>
    <t>Red's First Flight</t>
  </si>
  <si>
    <t>Rebuilt from the ground up, Red's First Flight is a faithful re-make of the original Angry Birds game that took the world by storm!
The survival of the Angry Birds is at stake. Dish out revenge on the greedy pigs who stole their eggs. Use the unique powers of each bird to destroy the pigs' defenses. Angry Birds features challenging physics-based gameplay and hours of replay value. Each level requires logic, skill and force to solve!
– Enjoy fun and satisfying slingshot gameplay!
– Play all 8 original Angry Birds episodes from 2012 – over 390 levels!
– 3-star all the levels and hunt for the Golden Eggs!
– All the original classic characters just as you remember them!
– Call in the Mighty Eagle to destroy those hard-to-beat levels!
– No IAPs!
– No intrusive pop-up ads interrupting gameplay!
Relive your first smartphone gaming experience with THE mobile game of mobile games.
We may update the game periodically, for example, to add new features or content or to fix bugs or other technical issues. Please note that the game may not function properly if you do not have the newest version installed. If you have not installed the latest update, Rovio will not be responsible for the game failing to function as expected.
--------
Terms of Use: http://www.rovio.com/eula
Privacy Policy: http://www.rovio.com/privacy</t>
  </si>
  <si>
    <t>[
  "Games",
  "Puzzle",
  "Entertainment",
  "Action"
]</t>
  </si>
  <si>
    <t>{
  "Data Linked to You": {
    "Analytics": {
      "Contact Info": [
        "Email Address"
      ],
      "Identifiers": [
        "User ID",
        "Device ID"
      ],
      "Location": [
        "Coarse Location"
      ],
      "Other Data": [
        "Other Data Types"
      ],
      "Usage Data": [
        "Product Interaction",
        "Advertising Data"
      ]
    },
    "App Functionality": {
      "Contact Info": [
        "Email Address"
      ],
      "Diagnostics": [
        "Crash Data",
        "Performance Data"
      ],
      "Identifiers": [
        "User ID",
        "Device ID"
      ],
      "Location": [
        "Coarse Location"
      ],
      "Other Data": [
        "Other Data Types"
      ],
      "Usage Data": [
        "Product Interaction",
        "Advertising Data"
      ]
    },
    "Developer’s Advertising or Marketing": {
      "Contact Info": [
        "Email Address"
      ],
      "Identifiers": [
        "Device ID"
      ],
      "Location": [
        "Coarse Location"
      ],
      "Other Data": [
        "Other Data Types"
      ],
      "Usage Data": [
        "Advertising Data"
      ]
    },
    "Product Personalization": {
      "Identifiers": [
        "User ID"
      ],
      "Location": [
        "Coarse Location"
      ],
      "Usage Data": [
        "Product Interaction",
        "Advertising Data"
      ]
    }
  }
}</t>
  </si>
  <si>
    <t>https://www.rovio.com/privacy/</t>
  </si>
  <si>
    <t>newapplications</t>
  </si>
  <si>
    <t>https://apps.apple.com/us/app/beautiful-cosmetics-painting/id6503679939?uo=4</t>
  </si>
  <si>
    <t>Beautiful cosmetics painting</t>
  </si>
  <si>
    <t>Do you like Mom's makeup? We provide you with a lot of cosmetics patterns, but no color, come to paint the cosmetics graffiti, complete your own painting!</t>
  </si>
  <si>
    <t>https://doc-hosting.flycricket.io/beautiful-cosmetics-painting/2ff248ce-cc53-4878-a8ba-5ab3a331c96d/privacy</t>
  </si>
  <si>
    <t>https://apps.apple.com/us/app/cv-maker-resume-builder-app/id6503440954?uo=4</t>
  </si>
  <si>
    <t>CV Maker &amp; Resume Builder app</t>
  </si>
  <si>
    <t>This CV maker is the ultimate app for creating professional resumes with ease. Whether you're a job seeker, a student, or a professional looking to update your CV, this app provides you with the tools to design, save, and share your resume seamlessly. Choose from a variety of templates and customize your CV to stand out in today's competitive job market.
Key Features:
- Easy Resume Creation:
User-friendly interface that simplifies the resume-building process.
- Diverse Templates:
Access a wide range of professionally designed templates.
- Save and Edit:
Save your resumes for future edits and updates.
- Share and Export:
Share your resume directly from the app or export it in PDF.
Get Started with us Today!
Take the hassle out of resume writing and put your best foot forward in your job search. With this app, you can craft a standout resume in minutes, save it securely, and share it with confidence.
Privacy policy: https://docs.google.com/document/d/1qyKUzaASDTHv77yPv5jzaKWg1B1H41mVYZv9sN7WCJY/edit?usp=sharing Terms&amp;Conditions: https://docs.google.com/document/d/12kgx0bwEKukwYJNwhHPJGLkSKg-4-_XVrNY-MSvW9cY/edit?usp=sharing</t>
  </si>
  <si>
    <t>[
  "Business",
  "Productivity"
]</t>
  </si>
  <si>
    <t>https://docs.google.com/document/d/1qyKUzaASDTHv77yPv5jzaKWg1B1H41mVYZv9sN7WCJY/edit?usp=sharing</t>
  </si>
  <si>
    <t>https://apps.apple.com/us/app/%ED%8C%AC%EC%9B%8C%ED%81%AC-fanwork-%EC%A7%84%EC%A0%95%ED%95%9C-%ED%8C%AC%ED%88%AC%ED%8C%AC-%ED%94%8C%EB%9E%AB%ED%8F%BC/id6502553917?uo=4</t>
  </si>
  <si>
    <t>팬워크 FanWork : 진정한 팬투팬 플랫폼</t>
  </si>
  <si>
    <t>Fandom economy platform that supports fandom creation and commercialization - FanWork
■ Fan to Fan : Community space where you can choose the fandom activity you want
Make fandom activities easier and more convenient with K-pop fandom customized categories!
A service that verifies and hires services for events held by fans.
■ Fan Workshop_E-commerce that supports fandom creators’ creation and fandom purchases
You can purchase everything from original Fanwork goods to goods created by fans themselves!
Share the tourist courses experienced by the fandom and enjoy your own K-culture tourism products!
■ Fandom Portfolio_Certify your fandom and communicate with confidence
Use your fandom profile and fandom EQ to find fandom friends who fit you perfectly, and use the real-name authentication bulletin board and identity verification transactions safely!
Accompany concerts, trade used goods, and make group purchases with confidence with real-name verified friends!
■ FANDOM’S TEAMWORK
Strengthening the exchange function between fandoms, differentiating it as a Seongdeok (successful nerd) platform for multiple fandoms, and differentiating it with a new experience created by the fandom itself and enjoyed with local real fan friends.
Fan Walk provides a special tourism product that allows you to experience fandom culture (birthday cafes, outside stones, etc.), fandom creative markets, and Deokji pilgrimage that are unique to Korean fandom with local Korean fandom travel friends who have similar tastes.
NEED THE FANWORK
Community commerce where K-pop fandoms around the world communicate safely and create tourism products - FanWork
Are You Fandom?
Anyone can become a goods maker at Fanwork!
Anyone can become a content creator at Fanwork!
Anyone can become a tourism product planner at Fanwork!
■ You can only communicate by selecting the information about the artist you want.
THE BOYZ,Seventeen,NCT,NCT WISH,NCT 127,NCT U,NCT DREAM,WayV,SuperM,Stray Kids,BOYNEXTDOOR,TOMORROW X TOGETHER,RIIZE,andTEAM,ENHYPEN,TWS,ONF,BTS,SHINee,ZEROBASEONE,A-TEEZ,TREASURE,DAY6,EXO,EVNNE,AB6IX,ASTRO,BTOB,PLAVE,TAEMIN,WOODZ,Xdinary Heroes,TVXQ,Wanna One,CIX,B.A.P,SUPER JUNIOR,SUJU,BIGBANG,2am,2PM,TAEYANG,INFINITE,HIGHLIGHT,CNBLUE,TEENTOP,BLOCK-B,G-DRAGON,SEO IN GUK,VIXX,NU'EST,GOT7,WINNER,JANNABI,JANG DEOK CHEOL,MELOMANCE,MASTA X,NFLYING,IKON,SF9,EXO-CBX,ROY KIM,ERIC NAM,KANG SEUNG YOON,DINDIN,PARK JAE JUNG,ZICO,B.I,KYUHYUN,JUNG SEUNG HWAN,IMHERO,BSS,ONEUS,KANGDANIEL,BAEKHYUN,CHEN,MINO,JEONG DONG WON,BIG NAUGHTY,VICTON,LEE CHAN WON,BE'O,LEE MU JIN,J-HOPE,RM,JIMIN,JK,V,AGUST D,ZE:A,BLACK PINK,LE SSERAFIM,(G)I-DLE,AESPA,NewJeans,IVE,Red Velvet,NMIXX,IZ*ONE,TWICE,NiziU,IU,ITZY,STAYC,Wonder Girls,KARA,SNSD,YOUNHA,HyunA,Park Bom,2NE1,4MINUTE,AfterSchool,T-ARA,f(x),Secret,missA,GIRL'SDAY,SISTAR,Apink,Brave Girls,BrownEyedGirls,EXID,A.O.A,MAMAMOO,LOVELYZ,GFRIEND,OH MY GIRL,WJSN,I.O.I,MOMOLAND,AKMU,LEE HI,BAEK A YEON,YerinBaek,SUNMI,Heize,TAEYEON,BOL4,Fromis_9,JENNIE,JISOO,HWASA,JEON SOMI,LEE YOUNGJI,GOT THE BEAT,Kep1er,ISEGYE IDOL,H1-KEY,VIVIZ,FIFTY FIFTY,QWER,BABY MONSTER,ILLIT,tripleS,KIM SEJEONG,Wendy,Joy,YENA,Miyeon,YUQI,NAYEON,JIHYO,LISA,SEULGI
■ Inquiries and Information
Inquiries: fanworker@fanwork.co.kr
X: https://x.com/Fandom_teamWork
Instagram: https://www.instagram.com/fandom_teamwork
Youtube: https://www.youtube.com/@fandom_teamwork
Website: https://www.fanwork.co.kr
■ Information on service access rights
Required access: None
Optional access rights: Storage space (download images, attach profile images, attach topic/collection images)
You can use the service even if you do not agree to the optional access rights, but use of some functions may be restricted.
■ Terms &amp; Conditions and Privacy Policy
Terms &amp; Conditions: https://www.fanwork.co.kr/terms-conditions/
Privacy Policy: https://www.fanwork.co.kr/privacy-policy/</t>
  </si>
  <si>
    <t>[
  "Social Networking",
  "Entertainment"
]</t>
  </si>
  <si>
    <t>{
  "Data Not Linked to You": {
    "Analytics": {
      "Identifiers": [
        "Device ID"
      ]
    },
    "App Functionality": {
      "Diagnostics": [
        "Crash Data"
      ]
    }
  },
  "Data Used to Track You": {
    "Analytics": {
      "Identifiers": [
        "Device ID"
      ]
    },
    "App Functionality": {
      "Diagnostics": [
        "Crash Data"
      ]
    }
  }
}</t>
  </si>
  <si>
    <t>https://www.fanwork.co.kr/privacy-policy/</t>
  </si>
  <si>
    <t>https://apps.apple.com/us/app/ohio-cdl-2024/id6503647627?uo=4</t>
  </si>
  <si>
    <t>Ohio CDL 2024</t>
  </si>
  <si>
    <t>Get road-ready for the Ohio CDL exam with the most comprehensive preparation app available! the app is designed to provide you with an in-depth understanding of all the critical topics you need to master to achieve a perfect score on your licensing exam.
Features:
Traffic Mastery: From signs to signals, navigate through interactive content that prepares you for every road sign and traffic scenario you'll encounter on the test.
Signal Identification: Learn to quickly identify and respond to various traffic signals, ensuring your knowledge is both thorough and exam-ready.
Pavement Markings: Understand every line and marking on the road with detailed graphics and explanations.
Road Rules &amp; Regulations: Dive deep into Ohio road rules with engaging practice questions that cover every important regulation.
Parking Know-How: Master the often tricky parking rules with targeted questions and clear, concise tips.
The Ohio CDL test is your gateway to a professional driving career, and this app is your trusty companion through each step of the study process. We offer insider tips to streamline your study sessions, making preparation efficient and focused.
Dynamic Practice Tests:
Each time you embark on a practice test, you'll face 10 random questions from a vast bank mirroring the actual Ohio CDL test structure—complete with give-way and multiple-choice questions. This simulates the real test environment, giving you the confidence and practice you need.
Study Smart:
We emphasize understanding, not just memorization. Our explanations clarify why answers are correct, helping you internalize the logic and improve critical thinking skills for the exam.
Prepare to pass the Ohio CDL Test with "Ohio CDL Permit Prep 2024" and take a significant step toward your career in commercial driving. With continuous practice and our expertly curated content, you're not just studying—you're ensuring your success on the road ahead.
Download now and start the engine on your commercial driving future!
To access the app's content and features, you may opt for a lifetime subscription. This subscription is a recurring transaction that will be billed to your iTunes Account upon purchase confirmation and will automatically renew unless cancelled at least 24 hours before the end of the current subscription period. Renewal charges will be applied within 24 hours before the end of the current period. Subscriptions and auto-renewal settings can be managed by going to your iTunes Account Settings after purchase.
Privacy Policy: https://cutt.ly/ZwQyA5IC
Terms of Use: https://cutt.ly/vmcAJba</t>
  </si>
  <si>
    <t>[
  "Education",
  "Utilities"
]</t>
  </si>
  <si>
    <t>{
  "Data Not Linked to You": {
    "Analytics": {
      "Usage Data": [
        "Advertising Data"
      ]
    },
    "Third-Party Advertising": {
      "Usage Data": [
        "Advertising Data"
      ]
    }
  },
  "Data Used to Track You": {
    "Analytics": {
      "Usage Data": [
        "Advertising Data"
      ]
    },
    "Third-Party Advertising": {
      "Usage Data": [
        "Advertising Data"
      ]
    }
  }
}</t>
  </si>
  <si>
    <t>https://cutt.ly/ZwQyA5IC</t>
  </si>
  <si>
    <t>https://apps.apple.com/us/app/edmond-citylink/id6502869394?uo=4</t>
  </si>
  <si>
    <t>Edmond Citylink</t>
  </si>
  <si>
    <t>The Edmond Citylink app allows passengers from participating agencies manage their transportation from the convenience of their smart phone.
Flexibility to Manage Trips
Empower riders with direct access to review and manage their trips
View upcoming and completed trips, easily cancel trips
Convenient Trip Details View
Passenger notifications with accurate vehicle ETAs, reduce wait time
Ability to follow shuttle on a visual map to see exact location
Simple Mobile Interface
24/7 access to account profiles, settings, and reservations
Customer user preferences and save favorite destinations|
NOTE: Access to some features will depend on the service guidelines for your individual transportation agency.</t>
  </si>
  <si>
    <t>[
  "Travel",
  "Utilities"
]</t>
  </si>
  <si>
    <t>https://www.ecolane.com/privacy-policy-mobile-app</t>
  </si>
  <si>
    <t>https://apps.apple.com/us/app/himma-app/id6498629131?uo=4</t>
  </si>
  <si>
    <t>HIMMA APP</t>
  </si>
  <si>
    <t>The HIMMA Team is dedicated to delivering top-tier healthcare services to both children and families, prioritizing the utmost quality and personalized care. We honor and uphold the uniqueness of each child while ensuring their well-being remains our foremost focus</t>
  </si>
  <si>
    <t>[
  "Health &amp; Fitness"
]</t>
  </si>
  <si>
    <t>https://himma-app.ae/app/privacy_policy_himma.html</t>
  </si>
  <si>
    <t>https://apps.apple.com/us/app/colonya-banca-m%C3%B3vil/id6471112771?uo=4</t>
  </si>
  <si>
    <t>Colonya - Banca móvil</t>
  </si>
  <si>
    <t>Bienvenido a la nueva APP de Colonya, un servicio actualizado con una navegación fácil e intuitiva, creado para ofrecerle una mayor comodidad y agilidad, accediendo a su banca electrónica en cualquier lugar y momento de forma totalmente segura a través de su dispositivo móvil.
Introduciendo las mismas claves que utiliza para el acceso a Colonya Directa, podrá:
• Consultar y gestionar sus cuentas y tarjetas
• Realizar traspasos y transferencias
• Consulta y compraventa de valores nacionales
• Apagar/Encender tarjetas
• Aplazar los pagos de sus compras
• Gestionar sus recibos domiciliados
¡Y mucho más!
La APP de Colonya se ha creado bajo el compromiso de mejorar la calidad del servicio a nuestros clientes, con las máximas garantías de seguridad.</t>
  </si>
  <si>
    <t>[
  "Finance"
]</t>
  </si>
  <si>
    <t>https://colonya.com/es/legal/politica-de-privacidad/</t>
  </si>
  <si>
    <t>https://apps.apple.com/us/app/funny-guy-2/id6502125672?uo=4</t>
  </si>
  <si>
    <t>Funny Guy 2</t>
  </si>
  <si>
    <t>These fun stickers are perfect for adding a touch of humor to your messages. Whether you're feeling sassy, sarcastic, or just plain happy, there's a sticker for every mood and situation. Easy to use: just tap the sticker you want and send it in your message. Perfect for iMessage on iPhone and iPad. By purchasing this sticker pack, you are directly supporting me as an independent creator. Your support means a lot and helps me continue to create more awesome content for you! Thank you for your support and enjoy the stickers!</t>
  </si>
  <si>
    <t>[
  "Stickers"
]</t>
  </si>
  <si>
    <t>https://htmlpreview.github.io/?https://github.com/Agawu93/Agawu93/blob/main/Privacy_Policy.html</t>
  </si>
  <si>
    <t>https://apps.apple.com/us/app/bacan-barberia-peluqueria/id6503200058?uo=4</t>
  </si>
  <si>
    <t>Bacan Barberia Peluqueria</t>
  </si>
  <si>
    <t>Bacan barbería peluquería te permite reservar turnos desde tu teléfono.
Funcionalidades:
* Reservá de forma rápida y sencilla.
* Agendá tus turnos directamente en tu smartphone.
* Gestioná tus turnos.
* Recibir notificaciones de tus turnos próximos.
* Consultar Horarios de atención.
* Envía y recibe mensajes desde tu smartphone.</t>
  </si>
  <si>
    <t>[
  "Lifestyle"
]</t>
  </si>
  <si>
    <t>{
  "Data Linked to You": {
    "App Functionality": {
      "Contact Info": [
        "Email Address",
        "Name"
      ]
    }
  }
}</t>
  </si>
  <si>
    <t>http://www.bacanbarberia.com.ar/politicas.html</t>
  </si>
  <si>
    <t>https://apps.apple.com/us/app/capital-one-shopping-extension/id1477110326?mt=12&amp;uo=4</t>
  </si>
  <si>
    <t>Capital One Shopping Extension</t>
  </si>
  <si>
    <t>A simple and free way to help you save online
Here’s how it works:
Available coupons are instantly applied to your cart at checkout.
Capital One Shopping searches for a better price while you shop at Amazon, Target, Nike and over 100,000 other stores. So just shop like you normally would and you'll get automatic deals on tech, clothing, travel, gaming, qualifying energy bills and more. It's that easy.
Earn Capital One Shopping Rewards while you shop, then redeem those Shopping Rewards for gift cards. Cha-ching!
Forget multiple tabs and browser windows, and stop spending time looking for deals online. Let Capital One Shopping do it for you.
It's kinda genius.
Capital One Shopping is 100% free to use and dedicated to watching out for you and your money. In the last year alone, we’ve saved users over $160 million (!!!). Time to cash in.
Don’t buy without Capital One Shopping. Add the Capital One Shopping button to your browser today and stop overpaying online.
By installing, you agree to our terms of service at https://capitaloneshopping.com/our-terms/terms-of-service.
Some services may not be available outside the United States. Capital One Shopping has approximately 100,000 stores worldwide; not all merchants ship internationally. Estimated $160 million savings based on worldwide users.</t>
  </si>
  <si>
    <t>{
  "Data Linked to You": {
    "Analytics": {
      "Diagnostics": [
        "Crash Data"
      ]
    },
    "App Functionality": {
      "Diagnostics": [
        "Crash Data"
      ]
    },
    "Developer’s Advertising or Marketing": {
      "Browsing History": [
        "Browsing History"
      ],
      "Identifiers": [
        "User ID",
        "Device ID"
      ],
      "Purchases": [
        "Purchase History"
      ],
      "Search History": [
        "Search History"
      ],
      "Usage Data": [
        "Product Interaction",
        "Advertising Data",
        "Other Usage Data"
      ]
    },
    "Product Personalization": {
      "Browsing History": [
        "Browsing History"
      ],
      "Identifiers": [
        "User ID",
        "Device ID"
      ],
      "Purchases": [
        "Purchase History"
      ],
      "Search History": [
        "Search History"
      ],
      "Usage Data": [
        "Product Interaction",
        "Advertising Data",
        "Other Usage Data"
      ]
    },
    "Third-Party Advertising": {
      "Identifiers": [
        "User ID",
        "Device ID"
      ],
      "Usage Data": [
        "Product Interaction",
        "Advertising Data"
      ]
    }
  },
  "Data Not Linked to You": {
    "Analytics": {
      "Diagnostics": [
        "Crash Data"
      ]
    },
    "App Functionality": {
      "Diagnostics": [
        "Crash Data"
      ]
    },
    "Developer’s Advertising or Marketing": {
      "Browsing History": [
        "Browsing History"
      ],
      "Identifiers": [
        "User ID",
        "Device ID"
      ],
      "Purchases": [
        "Purchase History"
      ],
      "Search History": [
        "Search History"
      ],
      "Usage Data": [
        "Product Interaction",
        "Advertising Data",
        "Other Usage Data"
      ]
    },
    "Product Personalization": {
      "Browsing History": [
        "Browsing History"
      ],
      "Identifiers": [
        "User ID",
        "Device ID"
      ],
      "Purchases": [
        "Purchase History"
      ],
      "Search History": [
        "Search History"
      ],
      "Usage Data": [
        "Product Interaction",
        "Advertising Data",
        "Other Usage Data"
      ]
    },
    "Third-Party Advertising": {
      "Identifiers": [
        "User ID",
        "Device ID"
      ],
      "Usage Data": [
        "Product Interaction",
        "Advertising Data"
      ]
    }
  },
  "Data Used to Track You": {
    "Analytics": {
      "Diagnostics": [
        "Crash Data"
      ]
    },
    "App Functionality": {
      "Diagnostics": [
        "Crash Data"
      ]
    },
    "Developer’s Advertising or Marketing": {
      "Browsing History": [
        "Browsing History"
      ],
      "Identifiers": [
        "User ID",
        "Device ID"
      ],
      "Purchases": [
        "Purchase History"
      ],
      "Search History": [
        "Search History"
      ],
      "Usage Data": [
        "Product Interaction",
        "Advertising Data",
        "Other Usage Data"
      ]
    },
    "Product Personalization": {
      "Browsing History": [
        "Browsing History"
      ],
      "Identifiers": [
        "User ID",
        "Device ID"
      ],
      "Purchases": [
        "Purchase History"
      ],
      "Search History": [
        "Search History"
      ],
      "Usage Data": [
        "Product Interaction",
        "Advertising Data",
        "Other Usage Data"
      ]
    },
    "Third-Party Advertising": {
      "Identifiers": [
        "User ID",
        "Device ID"
      ],
      "Usage Data": [
        "Product Interaction",
        "Advertising Data"
      ]
    }
  }
}</t>
  </si>
  <si>
    <t>https://capitaloneshopping.com/our-terms/privacy-policy</t>
  </si>
  <si>
    <t>https://apps.apple.com/us/app/microsoft-remote-desktop/id1295203466?mt=12&amp;uo=4</t>
  </si>
  <si>
    <t>Microsoft Remote Desktop</t>
  </si>
  <si>
    <t>Use Microsoft Remote Desktop for Mac to connect to Azure Virtual Desktop, Windows 365, admin-provided virtual apps and desktops, or remote PCs. With Microsoft Remote Desktop, you can be productive no matter where you are.
GET STARTED
Configure your PC for remote access using the information at https://aka.ms/rdsetup.
Learn about our other Remote Desktop clients at https://aka.ms/rdclients.
KEY ​FEATURES
• Access remote PCs running Windows Professional or Enterprise and Windows Server.
• Access managed resources published by your admin.
• Connect through a Remote Desktop Gateway.
• Secure connection to your data and applications.
• Simple management of your connections and user account from the Connection Center.
• Audio and video streaming.
• Redirect folders, your clipboard, and local devices such as microphones and cameras.
Submit feedback at https://aka.ms/rdmacfbk.</t>
  </si>
  <si>
    <t>[
  "Business"
]</t>
  </si>
  <si>
    <t>{
  "Data Linked to You": {
    "Analytics": {
      "Usage Data": [
        "Other Usage Data"
      ]
    },
    "App Functionality": {
      "Diagnostics": [
        "Crash Data",
        "Performance Data",
        "Other Diagnostic Data"
      ],
      "Identifiers": [
        "User ID",
        "Device ID"
      ],
      "Usage Data": [
        "Other Usage Data"
      ]
    }
  }
}</t>
  </si>
  <si>
    <t>https://go.microsoft.com/fwlink/?LinkId=521839</t>
  </si>
  <si>
    <t>https://apps.apple.com/us/app/whatsapp-messenger/id310633997?uo=4</t>
  </si>
  <si>
    <t>WhatsApp Messenger</t>
  </si>
  <si>
    <t>WhatsApp from Meta is a FREE messaging and video calling app. It’s used by over 2B people in more than 180 countries. It’s simple, reliable, and private, so you can easily keep in touch with your friends and family. WhatsApp works across mobile and desktop even on slow connections, with no subscription fees*.
Private messaging across the world
Your personal messages and calls to friends and family are end-to-end encrypted. No one outside of your chats, not even WhatsApp, can read or listen to them.
Simple and secure connections, right away
All you need is your phone number, no user names or logins. You can quickly view your contacts who are on WhatsApp and start messaging.
High quality voice and video calls
Make secure video and voice calls with up to 8 people for free*. Your calls work across mobile devices using your phone’s Internet service, even on slow connections.
Group chats to keep you in contact
Stay in touch with your friends and family. End-to-end encrypted group chats let you share messages, photos, videos and documents across mobile and desktop.
Stay connected in real time
Share your location with only those in your individual or group chat, and stop sharing at any time. Or record a voice message to connect quickly.
Share daily moments through Status
Status allows you to share text, photos, video and GIF updates that disappear after 24 hours. You can choose to share status posts with all your contacts or just selected ones.
*Data charges may apply. Contact your provider for details.
---------------------------------------------------------
If you have any feedback or questions, please go to WhatsApp &gt; Settings &gt; Help &gt; Contact Us</t>
  </si>
  <si>
    <t>[
  "Social Networking",
  "Utilities"
]</t>
  </si>
  <si>
    <t>{
  "Data Linked to You": {
    "Analytics": {
      "Search History": [
        "Search History"
      ]
    },
    "App Functionality": {
      "Search History": [
        "Search History"
      ]
    },
    "Developer’s Advertising or Marketing": {
      "Identifiers": [
        "Device ID"
      ],
      "Usage Data": [
        "Advertising Data"
      ]
    },
    "Other Purposes": {
      "Contact Info": [
        "Phone Number"
      ],
      "Identifiers": [
        "User ID",
        "Device ID"
      ],
      "Usage Data": [
        "Product Interaction"
      ]
    },
    "Product Personalization": {
      "User Content": [
        "Other User Content"
      ]
    }
  },
  "Data Not Linked to You": {
    "Analytics": {
      "Search History": [
        "Search History"
      ]
    },
    "App Functionality": {
      "Search History": [
        "Search History"
      ]
    },
    "Developer’s Advertising or Marketing": {
      "Identifiers": [
        "Device ID"
      ],
      "Usage Data": [
        "Advertising Data"
      ]
    },
    "Other Purposes": {
      "Contact Info": [
        "Phone Number"
      ],
      "Identifiers": [
        "User ID",
        "Device ID"
      ],
      "Usage Data": [
        "Product Interaction"
      ]
    },
    "Product Personalization": {
      "User Content": [
        "Other User Content"
      ]
    }
  }
}</t>
  </si>
  <si>
    <t>https://www.whatsapp.com/legal/#Privacy</t>
  </si>
  <si>
    <t>https://apps.apple.com/us/app/smartplay-for-safari/id1545815826?mt=12&amp;uo=4</t>
  </si>
  <si>
    <t>SmartPlay for Safari</t>
  </si>
  <si>
    <t>** SmartPlay is a Safari Web Extension that will give you extra control and functions (e.g., Video Effects, Playback Speed, Custom Subtitles, Auto Skip Intros, IMDB Rating, etc.) when you're watching video streams on popular websites. 
** Supports Netflix, YouTube, Prime Video, HBO, Hulu, iQIYI, ESPN, Linkedin, Lynda, Udemy, etc. 
** It's easy to use and doesn't track you or collect any personal information. 
Just play your favorite movie, TV show, or video, and a new control panel will appear on top of the player! 
"Safari Web Extension" was first introduced at WWDC 2020 June. This is the first Safari Web Extension that gives you complete control over your online video streams. 
-- KEY FEATURES --
Shows IMDB Rating and Votes for each movie or TV show (Netflix Only). 
Access Netflix Hidden Categories and Search for Categories. 
Adjust video brightness, saturation, contrast, and gray scale. Live preview of changes. 
Control Playback Speed (from 0.01x slower to 5x faster). 
When watching a slow movie, you can speed it up; if you're learning a new language using Netflix, you can watch the video in slow motion. 
Quick Rewind (60 seconds). 
Auto-Skip Intros and Recaps. No need to press the Skip button each time (Netflix Only). 
Add Multiple Custom Subtitles (in SRT or VTT format) to your video stream. 
Supports any language. Customize subtitle position, color, size, background color, background opacity, time offset, font family, and font encoding. 
Control Volume with Mouse Wheel. 
Zoom in and out of the video. 
Change video position. 
Show Detailed Information about the Video Stream (Netflix Only). 
Includes detailed video, audio, and network information (e.g., Resolution, Frame Rate, Bitrate, Codec, HDR Support, Current CDN, Throughput, Movie ID, etc.). 
Supports Netflix, YouTube, Prime Video, HBO, Hulu, iQIYI, ESPN, Linkedin, Lynda, Udemy, and etc. 
-- HOW TO SETUP --
1. Please run the app and click the button on the welcome screen. This will take you to the Extensions Preferences pane in Safari. Click the checkbox next to the item called SmartPlay. 
2. Go to a website (e.g., Netflix.com), click the SmartPlay icon in your Safari toolbar, then click "Always Allow on This Website" to grant SmartPlay access to this website. You're all set! Click the SmartPlay icon again to customize the extension's settings. 
Note: Safari may show you a notice saying that the extension can read your sensitive information and browsing history. It's just a general reminder that shows up for every extension. SmartPlay never reads or collects any of your personal information such as passwords or credit card numbers. It's completely safe to use. You have my word!
The extension will work on Safari version 14 for MacOS version 11, 10.15, and 10.14. 
-- DISCLAIMER --
This browser extension is not endorsed or affiliated with any of the aforementioned websites or services in any way. All product names, logos, and brands are property of their respective owners. 
-- SUBSCRIPTION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The cost depends on the selected plan. 
Subscriptions may be managed by the user and auto-renewal may be turned off by going to the user's Account Settings after purchase. 
Any unused portion of the free trial will be forfeited when the user purchases a subscription. 
Privacy Policy: http://www.9bestapp.com/resources/privacy-policy.html
Terms: http://www.9bestapp.com/terms/</t>
  </si>
  <si>
    <t>[
  "Entertainment",
  "Utilities"
]</t>
  </si>
  <si>
    <t>{
  "Data Not Linked to You": {
    "Analytics": {
      "Purchases": [
        "Purchase History"
      ]
    },
    "App Functionality": {
      "Purchases": [
        "Purchase History"
      ]
    }
  }
}</t>
  </si>
  <si>
    <t>http://www.9bestapp.com/resources/privacy-policy.html</t>
  </si>
  <si>
    <t>https://apps.apple.com/us/app/amazon-prime-video/id545519333?uo=4</t>
  </si>
  <si>
    <t>Watch movies, TV, and sports, including Amazon Originals like The Lord of the Rings: The Rings of Power, The Boys, The Marvelous Mrs. Maisel, and Tom Clancy’s Jack Ryan as well as recommendations just for you.
App features:
• Download videos to watch offline.
• Rent or buy new-release movies and popular TV shows (availability varies by marketplace).
• Cast from your phone or tablet to the big screen with Chromecast.
• Multi-user profiles allow creating personalized entertainment experiences.
• Go behind the scenes of movies and TV shows with exclusive X-Ray access, powered by IMDb.
• Watch on Apple TV by downloading the separate tvOS app (requires Apple TV 3rd generation or later).
The Prime Video app is now available on Mac by downloading the separate macOS app (requires macOS Big Sur 11.4 or later)
If you subscribe to Prime Video via iTunes (where available), payment is charged to your iTunes Account at confirmation of purchase and your membership automatically renews monthly unless auto-renewal is turned off at least 24 hours before the end of the then current plan period. Your account is charged for renewal within 24 hours before the end of each plan period at the rate of your selected plan. Manage your subscription and turn off auto-renewal anytime by going to My Account or through iTunes.
For customers located within the European Union, United Kingdom or Brazil: By using this app, you agree to Amazon’s Conditions of Use and Prime Video’s Terms of Use found here: www.primevideo.com/ww-av-legal-home. Please see our Privacy Notice, our Cookies Notice and our Interest-Based Ads Notice found here: www.primevideo.com/ww-av-legal-home. 
For all other customers: By using this app, you agree to Amazon’s Conditions of Use, Privacy Notice and Prime Video’s Terms of Use found here: www.primevideo.com/ww-av-legal-home.</t>
  </si>
  <si>
    <t>[
  "Entertainment",
  "Lifestyle"
]</t>
  </si>
  <si>
    <t>{
  "Data Linked to You": {
    "Analytics": {
      "Contact Info": [
        "Email Address",
        "Name",
        "Phone Number"
      ],
      "Diagnostics": [
        "Crash Data",
        "Performance Data",
        "Other Diagnostic Data"
      ],
      "Financial Info": [
        "Payment Info"
      ],
      "Identifiers": [
        "User ID",
        "Device ID"
      ],
      "Location": [
        "Precise Location"
      ],
      "Other Data": [
        "Other Data Types"
      ],
      "Purchases": [
        "Purchase History"
      ],
      "Search History": [
        "Search History"
      ],
      "Usage Data": [
        "Product Interaction",
        "Advertising Data"
      ],
      "User Content": [
        "Customer Support"
      ]
    },
    "App Functionality": {
      "Contact Info": [
        "Email Address",
        "Name",
        "Phone Number"
      ],
      "Diagnostics": [
        "Crash Data",
        "Performance Data",
        "Other Diagnostic Data"
      ],
      "Financial Info": [
        "Payment Info"
      ],
      "Identifiers": [
        "User ID",
        "Device ID"
      ],
      "Location": [
        "Precise Location"
      ],
      "Other Data": [
        "Other Data Types"
      ],
      "Purchases": [
        "Purchase History"
      ],
      "Search History": [
        "Search History"
      ],
      "Usage Data": [
        "Product Interaction",
        "Advertising Data"
      ],
      "User Content": [
        "Customer Support"
      ]
    },
    "Developer’s Advertising or Marketing": {
      "Contact Info": [
        "Email Address",
        "Name",
        "Phone Number"
      ],
      "Identifiers": [
        "User ID",
        "Device ID"
      ],
      "Purchases": [
        "Purchase History"
      ],
      "Search History": [
        "Search History"
      ],
      "Usage Data": [
        "Product Interaction",
        "Advertising Data"
      ]
    },
    "Other Purposes": {
      "Contact Info": [
        "Email Address",
        "Name",
        "Phone Number"
      ],
      "Diagnostics": [
        "Crash Data",
        "Performance Data",
        "Other Diagnostic Data"
      ],
      "Financial Info": [
        "Payment Info"
      ],
      "Identifiers": [
        "User ID",
        "Device ID"
      ],
      "Other Data": [
        "Other Data Types"
      ],
      "Purchases": [
        "Purchase History"
      ],
      "Search History": [
        "Search History"
      ],
      "Usage Data": [
        "Product Interaction"
      ],
      "User Content": [
        "Customer Support"
      ]
    },
    "Product Personalization": {
      "Identifiers": [
        "User ID",
        "Device ID"
      ],
      "Other Data": [
        "Other Data Types"
      ],
      "Purchases": [
        "Purchase History"
      ],
      "Search History": [
        "Search History"
      ],
      "Usage Data": [
        "Product Interaction"
      ]
    },
    "Third-Party Advertising": {
      "Identifiers": [
        "User ID"
      ],
      "Other Data": [
        "Other Data Types"
      ],
      "Usage Data": [
        "Product Interaction"
      ]
    }
  }
}</t>
  </si>
  <si>
    <t>https://www.primevideo.com/ww-av-legal-home</t>
  </si>
  <si>
    <t>https://apps.apple.com/us/app/mybrands-az/id6502641899?uo=4</t>
  </si>
  <si>
    <t>MyBrands.az</t>
  </si>
  <si>
    <t>Discover MyBrands, Your Ultimate Shopping Destination!
Welcome to MyBrands, the all-in-one e-commerce platform where fashion meets function. Dive into a diverse world of premium brands and exclusive products tailored just for you. From the latest clothing collections to exquisite perfumes, MyBrands brings a luxurious shopping experience right to your fingertips.
Features of MyBrands:
Extensive Product Selection: Explore a vast array of categories including clothes, perfumes, and more. Whether you're refreshing your wardrobe or searching for the perfect scent, find everything in one place.
Bonus Card Program: Shop and earn rewards with MyBrands! Collect points with every purchase and unlock exclusive discounts and offers through our Bonus Card system.
Advanced Filtering Options: Quickly find your favorites with our intuitive filter system. Sort by brand, price, color, and more to streamline your shopping experience.
Real-Time Notifications: Stay informed with instant alerts on new arrivals, upcoming sales, and special promotions tailored to your preferences.
Easy Order Tracking: Keep tabs on your purchases with our seamless order management feature. From placement to delivery, track your order every step of the way.
Safe &amp; Secure Shopping: Shop with confidence knowing that your data and transactions are protected by the latest security measures.
MyBrands is not just an app; it's a lifestyle. Embrace a new era of shopping with a platform that understands your needs and caters to your style. Download MyBrands today and transform the way you shop!</t>
  </si>
  <si>
    <t>[
  "Shopping"
]</t>
  </si>
  <si>
    <t>{
  "Data Linked to You": {
    "Analytics": {
      "Diagnostics": [
        "Crash Data",
        "Performance Data"
      ],
      "Usage Data": [
        "Product Interaction"
      ]
    },
    "App Functionality": {
      "Contact Info": [
        "Other User Contact Info"
      ],
      "User Content": [
        "Emails or Text Messages",
        "Photos or Videos",
        "Customer Support"
      ]
    },
    "Product Personalization": {
      "Usage Data": [
        "Product Interaction"
      ]
    },
    "Third-Party Advertising": {
      "Usage Data": [
        "Product Interaction"
      ]
    }
  },
  "Data Not Linked to You": {
    "Analytics": {
      "Diagnostics": [
        "Crash Data",
        "Performance Data"
      ],
      "Usage Data": [
        "Product Interaction"
      ]
    },
    "App Functionality": {
      "Contact Info": [
        "Other User Contact Info"
      ],
      "User Content": [
        "Emails or Text Messages",
        "Photos or Videos",
        "Customer Support"
      ]
    },
    "Product Personalization": {
      "Usage Data": [
        "Product Interaction"
      ]
    },
    "Third-Party Advertising": {
      "Usage Data": [
        "Product Interaction"
      ]
    }
  }
}</t>
  </si>
  <si>
    <t>https://mybrands.az/privacy-cookies</t>
  </si>
  <si>
    <t>https://apps.apple.com/us/app/omo%E5%A4%8D%E5%8F%A4%E7%9B%B8%E6%9C%BA-%E6%B0%9B%E5%9B%B4%E6%84%9F%E8%83%B6%E7%89%87ccd%E7%9B%B8%E6%9C%BA-%E6%8B%8D%E5%87%BA%E6%A2%A6%E6%A0%B8%E6%84%9F%E4%BD%8E%E5%83%8F%E7%B4%A0%E8%80%81%E7%85%A7%E7%89%87/id6502740482?uo=4</t>
  </si>
  <si>
    <t>OMO复古相机-氛围感胶片CCD相机，拍出梦核感低像素老照片</t>
  </si>
  <si>
    <t>OMO是一款复古相机应用，可以将手机转变为多功能的摄影工具，支持（未来）实时预览以及相片导入，可根据需要调节视频清晰度，实现复古滤镜效果。
它提供了一系列专业级摄影参数的调整选项，包括快门、曝光补偿等，同时增加了多种特效，让您的摄影作品更具个性和艺术感。
OMO还支持导入图片并添加复古胶片滤镜和经典时间戳，增强照片的年代感和故事性。
我们精心设计了许多特色功能包括一键出片、实况拍照、收藏夹快速访问、手动调参和倒计时功能，这些功能简化了摄影流程，让拍摄更加便捷。
无论您是自拍还是拍摄怀旧复古情绪大片，翻转镜头和辅助构图工具都让拍摄过程更加轻松自如。无论是冷白皮还是奶油肌，都能轻松实现。
【OMO复古相机会员说明】
OMO复古相机会员权益：解锁全部会员相机。
1 月订阅会员说明：
- -订阅周期：1月
- -订阅价格：28元
2 年订阅会员说明：
- -订阅周期：1年
- -订阅价格：38元
3 终身会员说明：
- -订阅周期：永久有效
- -订阅价格：68元
【付款】
确认购买周、月的连续订阅会员服务后，将通过您的iTunes账号自动续订，苹果iTunes账户会在每个服务周期到期前的24小时内自动扣除下一期费用，扣费成功后延长相应服务期限。如需取消续订，请在订阅周期结束的至少24小时前通过iTunes/AppleID设置管理中手动关闭自动续费功能。更多细则请见会员服务协议·用户隐私政策协议photoby用户协议·会员服务自动续费协议
1. 开通连续包月套餐后,每隔一个自然月将自动续费并自动延长一个月会员；
2. iPhone连续包月费用将从用户的苹果iTunes 账号中扣除;
3. 如需取消续订,请在扣费前至少24小时关闭自动续费;
4. 取消方法：从Home 页进入【设置】一&gt;点击 【iunes Store与App Store】-&gt;点击 【Apple ID】,选择【查看 Apple ID】-&gt; 账号设置-＞【订阅】,选择photoby.连续包月取消订阅即可.
【相关协议】
用户协议----https://omocam.com/agreement
隐私政策----https://omocam.com/privacy</t>
  </si>
  <si>
    <t>[
  "Photo &amp; Video"
]</t>
  </si>
  <si>
    <t>https://omocam.com/privacy</t>
  </si>
  <si>
    <t>https://apps.apple.com/us/app/antlifebuoy/id6503684018?uo=4</t>
  </si>
  <si>
    <t>AntLifebuoy</t>
  </si>
  <si>
    <t>Ants who love diving rest on lifebuoys, being careful of the bubbles everywhere on the water surface. Rotating ants avoid bubbles to prevent ants who love diving from being taken away by bubbles. Let's challenge together, control two ants who love diving together, and see who gets the highest score.</t>
  </si>
  <si>
    <t>[
  "Games"
]</t>
  </si>
  <si>
    <t>{
  "Data Not Linked to You": {
    "App Functionality": {
      "Diagnostics": [
        "Crash Data"
      ],
      "Identifiers": [
        "Device ID"
      ]
    }
  },
  "Data Used to Track You": {
    "App Functionality": {
      "Diagnostics": [
        "Crash Data"
      ],
      "Identifiers": [
        "Device ID"
      ]
    }
  }
}</t>
  </si>
  <si>
    <t>https://www.privacypolicies.com/live/fbb1f150-b13f-4c73-af7b-181327aa8e00</t>
  </si>
  <si>
    <t>https://apps.apple.com/us/app/bxbsgp/id6503639208?uo=4</t>
  </si>
  <si>
    <t>bxbsgp</t>
  </si>
  <si>
    <t>The flying ball soars in the sky. The player's task is to control the ball to obtain items, but to avoid obstacles along the way and avoid these dangers to get higher scores.</t>
  </si>
  <si>
    <t>https://www.freeprivacypolicy.com/live/f16d497e-4a2a-4d24-95de-71b4e8c4a292</t>
  </si>
  <si>
    <t>https://apps.apple.com/us/app/skills-%D9%85%D9%87%D8%A7%D8%B1%D8%A7%D8%AA/id6502351531?uo=4</t>
  </si>
  <si>
    <t>Skills مهارات</t>
  </si>
  <si>
    <t>"Skills مهارات" is an esteemed educational institution situated in Bahrain, dedicated to imparting the Arabic language to children, irrespective of their linguistic background. Tailoring their curriculum to accommodate a spectrum of proficiency levels, "Skills" places a premium on interactive and playful learning approaches. Embracing the philosophy that active engagement fosters optimal learning outcomes, the institute incorporates a variety of stimulating activities and games into its pedagogical framework. By cultivating an environment where learning is enjoyable and participatory, "Skills" endeavors to instill in children a deep appreciation for Arabic language and culture, equipping them with the linguistic skills and confidence to thrive in a multicultural world.</t>
  </si>
  <si>
    <t>[
  "Education",
  "Books"
]</t>
  </si>
  <si>
    <t>{
  "Data Linked to You": {
    "Analytics": {
      "Diagnostics": [
        "Crash Data",
        "Performance Data"
      ],
      "Identifiers": [
        "User ID",
        "Device ID"
      ]
    },
    "App Functionality": {
      "Contact Info": [
        "Physical Address",
        "Email Address",
        "Name",
        "Phone Number"
      ],
      "Identifiers": [
        "User ID"
      ],
      "User Content": [
        "Photos or Videos"
      ]
    }
  },
  "Data Used to Track You": {
    "Analytics": {
      "Diagnostics": [
        "Crash Data",
        "Performance Data"
      ],
      "Identifiers": [
        "User ID",
        "Device ID"
      ]
    },
    "App Functionality": {
      "Contact Info": [
        "Physical Address",
        "Email Address",
        "Name",
        "Phone Number"
      ],
      "Identifiers": [
        "User ID"
      ],
      "User Content": [
        "Photos or Videos"
      ]
    }
  }
}</t>
  </si>
  <si>
    <t>https://skills-prod.byklabs.com/privacy-policy</t>
  </si>
  <si>
    <t>https://apps.apple.com/us/app/pages/id409201541?mt=12&amp;uo=4</t>
  </si>
  <si>
    <t>Pages</t>
  </si>
  <si>
    <t>Create gorgeous documents in minutes with the Pages for Mac word processor. Start with an Apple-designed template to instantly create gorgeous reports, digital books, resumes, posters, and more. Or use a blank document and create your own design. Easily add images, movies, audio, tables, charts, and shapes. Use comments, change tracking, and highlights to review your work.
Collaborate with others at the same time
• With real-time collaboration, your whole team can work together on a document at the same time on Mac, iPad, iPhone, and even on a PC
• Share your document publicly or with specific people, see who’s currently in the document with you, and view other people’s cursors to follow their edits
• See a list of recent changes in collaborative documents, including when people join, comment, and make edits
• Available for documents stored in iCloud or in Box
Get started quickly
• Choose from over 90 Apple-designed templates to instantly create beautiful reports, digital books, resumes, cards, posters, and more
• Get quick access to shapes, media, tables, charts, and sharing options
• Import and edit Microsoft Word and text files
• Quickly open password-protected documents using Touch ID on supported Macs
Create beautiful documents
• Format your document with gorgeous styles, fonts, and textures
• Enhance your document with a library of over 700 editable shapes
• Easily add images, video, and audio
• Add an image gallery to view a collection of photos on the same page
• Create interactive EPUB books that can be shared with others or published to Apple Books for download or purchase
Advanced tools
• Use the table of contents view to easily navigate your document or book
• Add comments and join threaded conversations
• Turn on change tracking to mark up a document as you edit it
• Add bookmarks to easily link from one part of your document to another
• View pages side by side as you work
• Turn on facing pages to format your document as two-page spreads
• Create page templates to keep the design consistent across your page layout document
• Add linked text boxes so text easily flows from one place to another
• Create footnotes and endnotes and view character, word, and paragraph counts
• Use powerful graphics tools including image background removal and masking
• Add elegant mathematical equations using LaTeX or MathML notation
• Seamless integration with EndNote* for inserting citations
iCloud
• Turn on iCloud so your documents are automatically available on your Mac, iPad, iPhone, and from a Mac or PC browser at iCloud.com
• Pages automatically saves your documents as you make changes
Share a copy of your work
• Use AirDrop to send your document to anyone nearby
• Quickly and easily share a link to your work via Mail or Messages
• Export your document in EPUB, Microsoft Word, RTF, TXT, and PDF format
• Print wirelessly with AirPrint, including page range selection, number of copies, and two-sided printing
* EndNote sold separately. EndNote integration requires a plug-in available from Pages support link.
Some features may require Internet access; additional fees and terms may apply.</t>
  </si>
  <si>
    <t>{
  "Data Linked to You": {
    "Analytics": {
      "Diagnostics": [
        "Performance Data",
        "Other Diagnostic Data"
      ],
      "Identifiers": [
        "User ID",
        "Device ID"
      ],
      "Usage Data": [
        "Product Interaction"
      ]
    },
    "App Functionality": {
      "Contact Info": [
        "Email Address",
        "Name",
        "Phone Number"
      ],
      "Identifiers": [
        "User ID"
      ],
      "User Content": [
        "Photos or Videos",
        "Audio Data",
        "Other User Content"
      ]
    }
  }
}</t>
  </si>
  <si>
    <t>https://www.apple.com/legal/privacy/en-ww</t>
  </si>
  <si>
    <t>https://apps.apple.com/us/app/hp-smart-for-desktop/id1474276998?mt=12&amp;uo=4</t>
  </si>
  <si>
    <t>HP Smart for Desktop</t>
  </si>
  <si>
    <t>The app that lets you print, scan, fax, and share documents from anywhere. HP Smart makes it easy to set up your HP printer and get straight to your printing needs—even if you aren’t a computer geek.
The HP Smart app helps you:
	•	Print, scan, and copy from any device.
	•	Setup your HP printer and get help troubleshooting unexpected issues.
	•	Print documents straight from your computer or the cloud.
	•	Scan documents as PDF or JPEG files and share them with friends, family, colleagues, or save to the cloud.
	•	Create in-app shortcuts to boost your productivity.
	•	Fax documents digitally, without using a fax machine.
	•	Create crafts, cards, and kid’s coloring worksheets using pre-designed templates.
	•	Monitor your printer’s ink levels, manage your Instant Ink subscription, and order more supplies when you are running low.
Download the app to get started with your HP printer!
Note: Some HP Smart features require a network connection and an HP account for full functionality. Certain features are only available in English.</t>
  </si>
  <si>
    <t>{
  "Data Linked to You": {
    "Analytics": {
      "Diagnostics": [
        "Crash Data",
        "Performance Data",
        "Other Diagnostic Data"
      ],
      "Identifiers": [
        "User ID",
        "Device ID"
      ],
      "Location": [
        "Coarse Location"
      ],
      "Purchases": [
        "Purchase History"
      ],
      "Usage Data": [
        "Product Interaction",
        "Advertising Data",
        "Other Usage Data"
      ],
      "User Content": [
        "Customer Support"
      ]
    },
    "App Functionality": {
      "Contact Info": [
        "Email Address",
        "Name",
        "Phone Number"
      ],
      "Diagnostics": [
        "Crash Data",
        "Performance Data",
        "Other Diagnostic Data"
      ],
      "Financial Info": [
        "Payment Info"
      ],
      "Identifiers": [
        "User ID"
      ],
      "Location": [
        "Coarse Location"
      ],
      "Purchases": [
        "Purchase History"
      ],
      "Usage Data": [
        "Product Interaction",
        "Advertising Data",
        "Other Usage Data"
      ],
      "User Content": [
        "Customer Support"
      ]
    },
    "Developer’s Advertising or Marketing": {
      "Contact Info": [
        "Email Address",
        "Name"
      ],
      "Identifiers": [
        "User ID"
      ],
      "Location": [
        "Coarse Location"
      ],
      "Purchases": [
        "Purchase History"
      ],
      "Usage Data": [
        "Product Interaction",
        "Advertising Data",
        "Other Usage Data"
      ]
    },
    "Other Purposes": {
      "Contact Info": [
        "Physical Address",
        "Other User Contact Info"
      ]
    },
    "Product Personalization": {
      "Contact Info": [
        "Name"
      ],
      "Identifiers": [
        "User ID"
      ],
      "Location": [
        "Coarse Location"
      ],
      "Purchases": [
        "Purchase History"
      ],
      "Usage Data": [
        "Advertising Data"
      ],
      "User Content": [
        "Customer Support"
      ]
    }
  },
  "Data Used to Track You": {
    "Analytics": {
      "Diagnostics": [
        "Crash Data",
        "Performance Data",
        "Other Diagnostic Data"
      ],
      "Identifiers": [
        "User ID",
        "Device ID"
      ],
      "Location": [
        "Coarse Location"
      ],
      "Purchases": [
        "Purchase History"
      ],
      "Usage Data": [
        "Product Interaction",
        "Advertising Data",
        "Other Usage Data"
      ],
      "User Content": [
        "Customer Support"
      ]
    },
    "App Functionality": {
      "Contact Info": [
        "Email Address",
        "Name",
        "Phone Number"
      ],
      "Diagnostics": [
        "Crash Data",
        "Performance Data",
        "Other Diagnostic Data"
      ],
      "Financial Info": [
        "Payment Info"
      ],
      "Identifiers": [
        "User ID"
      ],
      "Location": [
        "Coarse Location"
      ],
      "Purchases": [
        "Purchase History"
      ],
      "Usage Data": [
        "Product Interaction",
        "Advertising Data",
        "Other Usage Data"
      ],
      "User Content": [
        "Customer Support"
      ]
    },
    "Developer’s Advertising or Marketing": {
      "Contact Info": [
        "Email Address",
        "Name"
      ],
      "Identifiers": [
        "User ID"
      ],
      "Location": [
        "Coarse Location"
      ],
      "Purchases": [
        "Purchase History"
      ],
      "Usage Data": [
        "Product Interaction",
        "Advertising Data",
        "Other Usage Data"
      ]
    },
    "Other Purposes": {
      "Contact Info": [
        "Physical Address",
        "Other User Contact Info"
      ]
    },
    "Product Personalization": {
      "Contact Info": [
        "Name"
      ],
      "Identifiers": [
        "User ID"
      ],
      "Location": [
        "Coarse Location"
      ],
      "Purchases": [
        "Purchase History"
      ],
      "Usage Data": [
        "Advertising Data"
      ],
      "User Content": [
        "Customer Support"
      ]
    }
  }
}</t>
  </si>
  <si>
    <t>https://www.hp.com/us-en/privacy/ww-privacy.html</t>
  </si>
  <si>
    <t>https://apps.apple.com/us/app/notability-notes-pdf/id360593530?uo=4</t>
  </si>
  <si>
    <t>Notability: Notes, PDF</t>
  </si>
  <si>
    <t>Take your notes beyond paper! Download for free and enjoy the powerful, yet wonderfully simple note-taking experience. You will quickly see why we’re Apple Editor’s Choice!
Notability is as versatile as you. Jot down thoughts, import &amp; annotate textbooks, sync your notes with audio, or sketch your next masterpiece. Whether you’re a student, professional, or hobbyist—you’ll find all the tools you need.
MORE THAN PAPER AND PEN
• Write on a variety of paper templates with customizable spacing and backgrounds.
• Take notes with multi-media tools like pencil, highlighter, text, and audio.
• Mark up textbooks, documents, lecture slides, assignments, or images.
• Clean up calculations with Math Conversion technology.
• Search anything in your notes, including handwriting and imported documents.
HANDWRITE AND SKETCH NATURALLY
• Write with the most lifelike, vector-based digital pencil on the market. 
• Ink is fine-tuned for the most responsive, precise writing experience (compatible with Apple Pencil &amp; Logitech Crayon).
STAY ORGANIZED, PAPER-FREE
• All your notes in one place! Always keep notes with you, without the weight, hassle, or paper waste.
• Organize notes with customizable subjects and dividers.
NEVER MISS A THING WITH AUDIO PLAYBACK 
• Get more out of your lectures and meetings with audio recording, synced to your notes.
• Tap anywhere (in playback mode) to see your note come to life in real-time.
• Search or copy time-stamped text from Audio Transcripts.
EASILY SHARE IDEAS IN PRESENTATION MODE
• Present ideas full-screen without distracting toolbars.
• Engage an audience with all of Notability's tools including a Laser Pointer.
MULTI-TASK WITH MULTI-NOTE
• Work with two notes side-by-side.
• Drag &amp; Drop handwriting, typed text, and images between notes.
IMPORT, ANNOTATE, AND SHARE
• Import and mark-up PDFs, DOCs, PPTs, images, GIFs, and more.
• Easily create searchable PDFs using built-in Document Scan.
• Full-featured, left-aligned typing with word count and formatting options.
FIND AND SHARE INSPIRATION
• Publish your notes for the world to see in the Notability Gallery.
• Browse notes from the community, search topics, save favorites, and download templates!
---
Download Notability for free on iPad, Mac, and iPhone and enjoy Notability with limited editing and features.
Unlock the premium, unlimited note-taking experience with an annual Notability subscription. Subscribers get:
• Unlimited edits, Audio Transcripts, Auto-Backup support, and iCloud sync.
• MyScript Handwriting Recognition and Math Conversion technology.
---
Subscription auto-renews unless canceled, and will be charged via Apple iTunes account on an annual basis. Prices vary by location. You can manage your subscription in account settings after purchase. Family Sharing is not supported.
For technical assistance reach our team at support@gingerlabs.com. Visit notability.com or connect with us @notabilityapp on social.
Privacy policy: https://notability.com/privacy
Terms of Service: https://notability.com/terms
Notability is a registered trademark of Ginger Labs, Inc.</t>
  </si>
  <si>
    <t>[
  "Productivity",
  "Education"
]</t>
  </si>
  <si>
    <t>{
  "Data Linked to You": {
    "Analytics": {
      "Diagnostics": [
        "Other Diagnostic Data"
      ],
      "Usage Data": [
        "Product Interaction"
      ]
    },
    "App Functionality": {
      "Identifiers": [
        "User ID"
      ]
    },
    "Developer’s Advertising or Marketing": {
      "Contact Info": [
        "Email Address"
      ]
    }
  },
  "Data Not Linked to You": {
    "Analytics": {
      "Diagnostics": [
        "Other Diagnostic Data"
      ],
      "Usage Data": [
        "Product Interaction"
      ]
    },
    "App Functionality": {
      "Identifiers": [
        "User ID"
      ]
    },
    "Developer’s Advertising or Marketing": {
      "Contact Info": [
        "Email Address"
      ]
    }
  }
}</t>
  </si>
  <si>
    <t>https://notability.com/privacy</t>
  </si>
  <si>
    <t>https://apps.apple.com/us/app/widgetwall/id1618466427?mt=12&amp;uo=4</t>
  </si>
  <si>
    <t>WidgetWall</t>
  </si>
  <si>
    <t>An ever-growing suite of highly customizable widgets for your desktop!
Free Widgets:
- Clock
- Calculator
- Photos
- Stopwatch
- Timer
- App Shortcuts
- Video
Premium Widgets, available with an in-app purchase:
- Alarm
- Countdown
- Countup
- Emoji Browser  
- TikTok
- Weather
- Stats
- Music
- Calendar
- Reminders
- Notes
- Browser
Thank you for giving WidgetWall a try! We started WidgetWall as an after-work passion project, and thanks to you, we've recently been able to make it our primary job! You can take comfort in knowing that we care a whole lot about making the best app we can, and we care deeply about your feedback. If you encounter any issues or have requests, please let us know any time. We are indebted to you and want to make the app the best it can be for you. Thank you!
Terms of Use: https://amicoapps.com/terms/
Privacy Policy: https://amicoapps.com/privacy/</t>
  </si>
  <si>
    <t>[
  "Productivity"
]</t>
  </si>
  <si>
    <t>{
  "Data Not Linked to You": {
    "Analytics": {
      "Diagnostics": [
        "Crash Data"
      ],
      "Location": [
        "Precise Location"
      ],
      "Usage Data": [
        "Product Interaction"
      ]
    },
    "App Functionality": {
      "Location": [
        "Precise Location"
      ]
    }
  },
  "Data Used to Track You": {
    "Analytics": {
      "Diagnostics": [
        "Crash Data"
      ],
      "Location": [
        "Precise Location"
      ],
      "Usage Data": [
        "Product Interaction"
      ]
    },
    "App Functionality": {
      "Location": [
        "Precise Location"
      ]
    }
  }
}</t>
  </si>
  <si>
    <t>https://amicoapps.com/privacy</t>
  </si>
  <si>
    <t>https://apps.apple.com/us/app/imovie/id408981434?mt=12&amp;uo=4</t>
  </si>
  <si>
    <t>iMovie</t>
  </si>
  <si>
    <t>With a streamlined design and intuitive editing features, iMovie lets you create Hollywood-style trailers and beautiful movies like never before. Browse your video library, share favorite moments, and create beautiful movies that you can edit at resolutions up to 4K. You can even start editing movies on an iPhone or iPad, and finish them on a Mac.
Browse and share video
•  See all your video clips and photos organized in one place
•  Quickly share a clip or a portion of a clip
•  Background import lets you begin watching and sharing video instantly
Make Hollywood-style trailers
•  Choose from 29 trailer templates with stunning graphics and original scores by some of the world's top film composers
•  Customize movie studio logos, cast names, and credits
•  Select the best videos and photos for your trailer with the help of animated drop zones
Create beautiful 4K and HD movies
•  Edit movies at up to 4K resolution with video from iPhone, GoPro, and other Ultra HD cameras on compatible Macs
•  Change focus points or the depth effect for video shot in Cinematic mode on iPhone (requires macOS Monterey or later)
•  Support for 1080p HD video at 60 frames per second for smoother, more life-like action shots
•  Import Magic Movie, Storyboard and Movie projects created with iMovie on iPhone or iPad into the timeline
•  Enhance your movie by adding titles, transitions, and 3D globes and travel maps
•  Speed up and slow down the action with fast-forward and slow-motion effects
•  Create sophisticated picture-in-picture, side-by-side, and green screen effects
•  Create a soundtrack using built-in music and sound effects, songs from your iTunes library, songs you've recorded in GarageBand, and your own narration
Fine-tune every clip
•  Instantly improve the look and sound of your video using one-click Enhance
•  Give your video a boost with easy-to-use color controls
•  Stabilize shaky video for a smoother picture that's easier to watch
•  Automatically zoom in on faces and glide across panorama photos with the Ken Burns Effect
•  Choose from 48 fun video and audio effects
•  Send your project to Final Cut Pro and take advantage of advanced editing tools, professional effects, third-party plug-ins, and more
Share with friends and family
•  Email videos with Mail Drop when signed in to iCloud
•  Export a video optimized for YouTube, Facebook, and other popular video destinations
•  Share any video frame as an image
Create App Previews for the App Store
•  Import iPhone and iPad screen recording videos captured with QuickTime Player
•  Highlight features with 11 animated titles designed to showcase apps in action
•  Export finished videos using the App Preview share option
System Requirements: macOS 13.5 or later, 4GB RAM, 3.5GB of available disk space.</t>
  </si>
  <si>
    <t>{
  "Data Linked to You": {
    "Analytics": {
      "Diagnostics": [
        "Performance Data",
        "Other Diagnostic Data"
      ],
      "Identifiers": [
        "Device ID"
      ],
      "Usage Data": [
        "Product Interaction"
      ]
    },
    "App Functionality": {
      "Diagnostics": [
        "Performance Data",
        "Other Diagnostic Data"
      ],
      "Location": [
        "Precise Location"
      ]
    }
  },
  "Data Not Linked to You": {
    "Analytics": {
      "Diagnostics": [
        "Performance Data",
        "Other Diagnostic Data"
      ],
      "Identifiers": [
        "Device ID"
      ],
      "Usage Data": [
        "Product Interaction"
      ]
    },
    "App Functionality": {
      "Diagnostics": [
        "Performance Data",
        "Other Diagnostic Data"
      ],
      "Location": [
        "Precise Location"
      ]
    }
  }
}</t>
  </si>
  <si>
    <t>topfreeipadapplications</t>
  </si>
  <si>
    <t>https://apps.apple.com/us/app/netflix/id363590051?uo=4</t>
  </si>
  <si>
    <t>Looking for the most talked about TV shows and movies from around the world? They’re all on Netflix.
We’ve got award-winning series, movies, documentaries, and stand-up specials. And with the mobile app, you get Netflix while you travel, commute, or just take a break.
What you’ll love about Netflix:
• We add TV shows and movies all the time. Browse new titles or search for your favorites, and stream videos right on your device.
• The more you watch, the better Netflix gets at recommending TV shows and movies you’ll love.
• Enjoy a safe watching experience just for kids with family-friendly entertainment.
• Preview quick videos of our series and movies and get notifications for new episodes and releases.
Netflix membership is a month-to-month subscription that begins at sign up. You can easily cancel anytime, online, 24 hours a day. There are no long-term contracts or cancellation fees. We just want you to love what you watch.
Please note that the App Privacy information applies to information collected through the Netflix iOS, iPadOS and tvOS apps. See the Netflix Privacy Statement (link below) to learn more about information we collect in other contexts, including account registration.
Privacy policy: www.netflix.com/privacy
Terms of use: www.netflix.com/terms
Phone Number: +18667160414
Email: iosappstore@netflix.com</t>
  </si>
  <si>
    <t>{
  "Data Linked to You": {
    "Analytics": {
      "Identifiers": [
        "Device ID"
      ]
    },
    "App Functionality": {
      "Identifiers": [
        "Device ID"
      ]
    },
    "Other Purposes": {
      "Identifiers": [
        "Device ID"
      ]
    },
    "Product Personalization": {
      "Identifiers": [
        "Device ID"
      ]
    },
    "Third-Party Advertising": {
      "Location": [
        "Coarse Location"
      ],
      "Other Data": [
        "Other Data Types"
      ],
      "Usage Data": [
        "Product Interaction",
        "Other Usage Data"
      ]
    }
  },
  "Data Not Linked to You": {
    "Analytics": {
      "Identifiers": [
        "Device ID"
      ]
    },
    "App Functionality": {
      "Identifiers": [
        "Device ID"
      ]
    },
    "Other Purposes": {
      "Identifiers": [
        "Device ID"
      ]
    },
    "Product Personalization": {
      "Identifiers": [
        "Device ID"
      ]
    },
    "Third-Party Advertising": {
      "Location": [
        "Coarse Location"
      ],
      "Other Data": [
        "Other Data Types"
      ],
      "Usage Data": [
        "Product Interaction",
        "Other Usage Data"
      ]
    }
  }
}</t>
  </si>
  <si>
    <t>https://netflix.com/privacy</t>
  </si>
  <si>
    <t>https://apps.apple.com/us/app/subway-surfers/id512939461?uo=4</t>
  </si>
  <si>
    <t>[
  "Games",
  "Action",
  "Casual",
  "Entertainment"
]</t>
  </si>
  <si>
    <t>{
  "Data Not Linked to You": {
    "Analytics": {
      "Diagnostics": [
        "Crash Data",
        "Performance Data",
        "Other Diagnostic Data"
      ],
      "Identifiers": [
        "User ID",
        "Device ID"
      ],
      "Location": [
        "Coarse Location"
      ],
      "Purchases": [
        "Purchase History"
      ],
      "Usage Data": [
        "Product Interaction",
        "Advertising Data",
        "Other Usage Data"
      ],
      "User Content": [
        "Gameplay Content",
        "Customer Support"
      ]
    },
    "App Functionality": {
      "Diagnostics": [
        "Crash Data",
        "Performance Data",
        "Other Diagnostic Data"
      ],
      "Identifiers": [
        "User ID",
        "Device ID"
      ],
      "Location": [
        "Coarse Location"
      ],
      "Purchases": [
        "Purchase History"
      ],
      "Usage Data": [
        "Product Interaction",
        "Advertising Data"
      ],
      "User Content": [
        "Gameplay Content",
        "Customer Support"
      ]
    },
    "Third-Party Advertising": {
      "Identifiers": [
        "Device ID"
      ],
      "Location": [
        "Coarse Location"
      ],
      "Purchases": [
        "Purchase History"
      ],
      "Usage Data": [
        "Product Interaction",
        "Advertising Data",
        "Other Usage Data"
      ],
      "User Content": [
        "Gameplay Content"
      ]
    }
  },
  "Data Used to Track You": {
    "Analytics": {
      "Diagnostics": [
        "Crash Data",
        "Performance Data",
        "Other Diagnostic Data"
      ],
      "Identifiers": [
        "User ID",
        "Device ID"
      ],
      "Location": [
        "Coarse Location"
      ],
      "Purchases": [
        "Purchase History"
      ],
      "Usage Data": [
        "Product Interaction",
        "Advertising Data",
        "Other Usage Data"
      ],
      "User Content": [
        "Gameplay Content",
        "Customer Support"
      ]
    },
    "App Functionality": {
      "Diagnostics": [
        "Crash Data",
        "Performance Data",
        "Other Diagnostic Data"
      ],
      "Identifiers": [
        "User ID",
        "Device ID"
      ],
      "Location": [
        "Coarse Location"
      ],
      "Purchases": [
        "Purchase History"
      ],
      "Usage Data": [
        "Product Interaction",
        "Advertising Data"
      ],
      "User Content": [
        "Gameplay Content",
        "Customer Support"
      ]
    },
    "Third-Party Advertising": {
      "Identifiers": [
        "Device ID"
      ],
      "Location": [
        "Coarse Location"
      ],
      "Purchases": [
        "Purchase History"
      ],
      "Usage Data": [
        "Product Interaction",
        "Advertising Data",
        "Other Usage Data"
      ],
      "User Content": [
        "Gameplay Content"
      ]
    }
  }
}</t>
  </si>
  <si>
    <t>https://apps.apple.com/us/app/facebook/id284882215?uo=4</t>
  </si>
  <si>
    <t>Where real people propel your curiosity. Whether you’re thrifting gear, showing a reel to that group who gets it, or sharing laughs over fun images reimagined by AI, Facebook helps you make things happen like no other social network.
Explore and expand your interests: 
* Ask Meta AI to search topics that matter to you, and get instant results more interactive than just text
* Shop Marketplace for deals and hidden gems to nurture your hobbies
* Personalize your Feed to see more of what you like, less of what you don’t
* Dive into reels and videos for how-to’s or quick entertainment
Connect with people and communities:
* Join groups to learn tips from real people who’ve been there, done that
* Turn on sharing to Instagram to save time
* Privately message relatable posts that only your BFF will get or that Reels trend everyone’s talking about
Share your world:
* Use generative AI to delight friends with custom images, or just get help writing posts
* Customize your profile to choose how you show up and who sees your posts
* Effortlessly create reels from trending templates, or showcase your creativity with a full suite of editing tools
* Capture moments on the fly with stories
Some features may not be available in your country or region. 
Terms &amp; Policies: https://www.facebook.com/policies_center Consumer Health 
Privacy Policy: https://www.facebook.com/privacy/policies/health.
Learn how we're working to keep you safe across Meta technologies at the Meta Safety Center: https://about.meta.com/actions/safety</t>
  </si>
  <si>
    <t>{
  "Data Linked to You": {
    "Analytics": {
      "Browsing History": [
        "Browsing History"
      ],
      "Contact Info": [
        "Physical Address",
        "Email Address",
        "Name",
        "Phone Number",
        "Other User Contact Info"
      ],
      "Contacts": [
        "Contacts"
      ],
      "Diagnostics": [
        "Crash Data",
        "Performance Data",
        "Other Diagnostic Data"
      ],
      "Financial Info": [
        "Payment Info",
        "Other Financial Info"
      ],
      "Health &amp; Fitness": [
        "Health",
        "Fitness"
      ],
      "Identifiers": [
        "User ID",
        "Device ID"
      ],
      "Location": [
        "Precise Location",
        "Coarse Location"
      ],
      "Other Data": [
        "Other Data Types"
      ],
      "Purchases": [
        "Purchase History"
      ],
      "Search History": [
        "Search History"
      ],
      "Sensitive Info": [
        "Sensitive Info"
      ],
      "Usage Data": [
        "Product Interaction",
        "Advertising Data",
        "Other Usage Data"
      ],
      "User Content": [
        "Photos or Videos",
        "Audio Data",
        "Gameplay Content",
        "Customer Support",
        "Other User Content"
      ]
    },
    "App Functionality": {
      "Browsing History": [
        "Browsing History"
      ],
      "Contact Info": [
        "Physical Address",
        "Email Address",
        "Name",
        "Phone Number",
        "Other User Contact Info"
      ],
      "Contacts": [
        "Contacts"
      ],
      "Diagnostics": [
        "Crash Data",
        "Performance Data",
        "Other Diagnostic Data"
      ],
      "Financial Info": [
        "Payment Info",
        "Credit Info",
        "Other Financial Info"
      ],
      "Health &amp; Fitness": [
        "Health",
        "Fitness"
      ],
      "Identifiers": [
        "User ID",
        "Device ID"
      ],
      "Location": [
        "Precise Location",
        "Coarse Location"
      ],
      "Other Data": [
        "Other Data Types"
      ],
      "Purchases": [
        "Purchase History"
      ],
      "Search History": [
        "Search History"
      ],
      "Sensitive Info": [
        "Sensitive Info"
      ],
      "Usage Data": [
        "Product Interaction",
        "Advertising Data",
        "Other Usage Data"
      ],
      "User Content": [
        "Emails or Text Messages",
        "Photos or Videos",
        "Audio Data",
        "Gameplay Content",
        "Customer Support",
        "Other User Content"
      ]
    },
    "Developer’s Advertising or Marketing": {
      "Browsing History": [
        "Browsing History"
      ],
      "Contact Info": [
        "Physical Address",
        "Email Address",
        "Name",
        "Phone Number",
        "Other User Contact Info"
      ],
      "Contacts": [
        "Contacts"
      ],
      "Diagnostics": [
        "Crash Data",
        "Performance Data",
        "Other Diagnostic Data"
      ],
      "Financial Info": [
        "Other Financial Info"
      ],
      "Identifiers": [
        "User ID",
        "Device ID"
      ],
      "Location": [
        "Precise Location",
        "Coarse Location"
      ],
      "Other Data": [
        "Other Data Types"
      ],
      "Purchases": [
        "Purchase History"
      ],
      "Search History": [
        "Search History"
      ],
      "Usage Data": [
        "Product Interaction",
        "Advertising Data",
        "Other Usage Data"
      ],
      "User Content": [
        "Photos or Videos",
        "Gameplay Content",
        "Other User Content"
      ]
    },
    "Other Purposes": {
      "Browsing History": [
        "Browsing History"
      ],
      "Contact Info": [
        "Physical Address",
        "Email Address",
        "Name",
        "Phone Number",
        "Other User Contact Info"
      ],
      "Contacts": [
        "Contacts"
      ],
      "Diagnostics": [
        "Crash Data",
        "Performance Data",
        "Other Diagnostic Data"
      ],
      "Financial Info": [
        "Other Financial Info"
      ],
      "Identifiers": [
        "User ID",
        "Device ID"
      ],
      "Location": [
        "Precise Location",
        "Coarse Location"
      ],
      "Other Data": [
        "Other Data Types"
      ],
      "Purchases": [
        "Purchase History"
      ],
      "Search History": [
        "Search History"
      ],
      "Usage Data": [
        "Product Interaction",
        "Advertising Data",
        "Other Usage Data"
      ],
      "User Content": [
        "Photos or Videos",
        "Gameplay Content",
        "Customer Support",
        "Other User Content"
      ]
    },
    "Product Personalization": {
      "Browsing History": [
        "Browsing History"
      ],
      "Contact Info": [
        "Physical Address",
        "Email Address",
        "Name",
        "Phone Number",
        "Other User Contact Info"
      ],
      "Contacts": [
        "Contacts"
      ],
      "Diagnostics": [
        "Crash Data",
        "Performance Data",
        "Other Diagnostic Data"
      ],
      "Financial Info": [
        "Other Financial Info"
      ],
      "Identifiers": [
        "User ID",
        "Device ID"
      ],
      "Location": [
        "Precise Location",
        "Coarse Location"
      ],
      "Other Data": [
        "Other Data Types"
      ],
      "Purchases": [
        "Purchase History"
      ],
      "Search History": [
        "Search History"
      ],
      "Sensitive Info": [
        "Sensitive Info"
      ],
      "Usage Data": [
        "Product Interaction",
        "Advertising Data",
        "Other Usage Data"
      ],
      "User Content": [
        "Photos or Videos",
        "Gameplay Content",
        "Other User Content"
      ]
    },
    "Third-Party Advertising": {
      "Browsing History": [
        "Browsing History"
      ],
      "Contact Info": [
        "Physical Address",
        "Email Address",
        "Name",
        "Phone Number",
        "Other User Contact Info"
      ],
      "Contacts": [
        "Contacts"
      ],
      "Diagnostics": [
        "Crash Data",
        "Performance Data",
        "Other Diagnostic Data"
      ],
      "Financial Info": [
        "Other Financial Info"
      ],
      "Identifiers": [
        "User ID",
        "Device ID"
      ],
      "Location": [
        "Precise Location",
        "Coarse Location"
      ],
      "Other Data": [
        "Other Data Types"
      ],
      "Purchases": [
        "Purchase History"
      ],
      "Search History": [
        "Search History"
      ],
      "Usage Data": [
        "Product Interaction",
        "Advertising Data",
        "Other Usage Data"
      ],
      "User Content": [
        "Photos or Videos",
        "Gameplay Content",
        "Other User Content"
      ]
    }
  },
  "Data Used to Track You": {
    "Analytics": {
      "Browsing History": [
        "Browsing History"
      ],
      "Contact Info": [
        "Physical Address",
        "Email Address",
        "Name",
        "Phone Number",
        "Other User Contact Info"
      ],
      "Contacts": [
        "Contacts"
      ],
      "Diagnostics": [
        "Crash Data",
        "Performance Data",
        "Other Diagnostic Data"
      ],
      "Financial Info": [
        "Payment Info",
        "Other Financial Info"
      ],
      "Health &amp; Fitness": [
        "Health",
        "Fitness"
      ],
      "Identifiers": [
        "User ID",
        "Device ID"
      ],
      "Location": [
        "Precise Location",
        "Coarse Location"
      ],
      "Other Data": [
        "Other Data Types"
      ],
      "Purchases": [
        "Purchase History"
      ],
      "Search History": [
        "Search History"
      ],
      "Sensitive Info": [
        "Sensitive Info"
      ],
      "Usage Data": [
        "Product Interaction",
        "Advertising Data",
        "Other Usage Data"
      ],
      "User Content": [
        "Photos or Videos",
        "Audio Data",
        "Gameplay Content",
        "Customer Support",
        "Other User Content"
      ]
    },
    "App Functionality": {
      "Browsing History": [
        "Browsing History"
      ],
      "Contact Info": [
        "Physical Address",
        "Email Address",
        "Name",
        "Phone Number",
        "Other User Contact Info"
      ],
      "Contacts": [
        "Contacts"
      ],
      "Diagnostics": [
        "Crash Data",
        "Performance Data",
        "Other Diagnostic Data"
      ],
      "Financial Info": [
        "Payment Info",
        "Credit Info",
        "Other Financial Info"
      ],
      "Health &amp; Fitness": [
        "Health",
        "Fitness"
      ],
      "Identifiers": [
        "User ID",
        "Device ID"
      ],
      "Location": [
        "Precise Location",
        "Coarse Location"
      ],
      "Other Data": [
        "Other Data Types"
      ],
      "Purchases": [
        "Purchase History"
      ],
      "Search History": [
        "Search History"
      ],
      "Sensitive Info": [
        "Sensitive Info"
      ],
      "Usage Data": [
        "Product Interaction",
        "Advertising Data",
        "Other Usage Data"
      ],
      "User Content": [
        "Emails or Text Messages",
        "Photos or Videos",
        "Audio Data",
        "Gameplay Content",
        "Customer Support",
        "Other User Content"
      ]
    },
    "Developer’s Advertising or Marketing": {
      "Browsing History": [
        "Browsing History"
      ],
      "Contact Info": [
        "Physical Address",
        "Email Address",
        "Name",
        "Phone Number",
        "Other User Contact Info"
      ],
      "Contacts": [
        "Contacts"
      ],
      "Diagnostics": [
        "Crash Data",
        "Performance Data",
        "Other Diagnostic Data"
      ],
      "Financial Info": [
        "Other Financial Info"
      ],
      "Identifiers": [
        "User ID",
        "Device ID"
      ],
      "Location": [
        "Precise Location",
        "Coarse Location"
      ],
      "Other Data": [
        "Other Data Types"
      ],
      "Purchases": [
        "Purchase History"
      ],
      "Search History": [
        "Search History"
      ],
      "Usage Data": [
        "Product Interaction",
        "Advertising Data",
        "Other Usage Data"
      ],
      "User Content": [
        "Photos or Videos",
        "Gameplay Content",
        "Other User Content"
      ]
    },
    "Other Purposes": {
      "Browsing History": [
        "Browsing History"
      ],
      "Contact Info": [
        "Physical Address",
        "Email Address",
        "Name",
        "Phone Number",
        "Other User Contact Info"
      ],
      "Contacts": [
        "Contacts"
      ],
      "Diagnostics": [
        "Crash Data",
        "Performance Data",
        "Other Diagnostic Data"
      ],
      "Financial Info": [
        "Other Financial Info"
      ],
      "Identifiers": [
        "User ID",
        "Device ID"
      ],
      "Location": [
        "Precise Location",
        "Coarse Location"
      ],
      "Other Data": [
        "Other Data Types"
      ],
      "Purchases": [
        "Purchase History"
      ],
      "Search History": [
        "Search History"
      ],
      "Usage Data": [
        "Product Interaction",
        "Advertising Data",
        "Other Usage Data"
      ],
      "User Content": [
        "Photos or Videos",
        "Gameplay Content",
        "Customer Support",
        "Other User Content"
      ]
    },
    "Product Personalization": {
      "Browsing History": [
        "Browsing History"
      ],
      "Contact Info": [
        "Physical Address",
        "Email Address",
        "Name",
        "Phone Number",
        "Other User Contact Info"
      ],
      "Contacts": [
        "Contacts"
      ],
      "Diagnostics": [
        "Crash Data",
        "Performance Data",
        "Other Diagnostic Data"
      ],
      "Financial Info": [
        "Other Financial Info"
      ],
      "Identifiers": [
        "User ID",
        "Device ID"
      ],
      "Location": [
        "Precise Location",
        "Coarse Location"
      ],
      "Other Data": [
        "Other Data Types"
      ],
      "Purchases": [
        "Purchase History"
      ],
      "Search History": [
        "Search History"
      ],
      "Sensitive Info": [
        "Sensitive Info"
      ],
      "Usage Data": [
        "Product Interaction",
        "Advertising Data",
        "Other Usage Data"
      ],
      "User Content": [
        "Photos or Videos",
        "Gameplay Content",
        "Other User Content"
      ]
    },
    "Third-Party Advertising": {
      "Browsing History": [
        "Browsing History"
      ],
      "Contact Info": [
        "Physical Address",
        "Email Address",
        "Name",
        "Phone Number",
        "Other User Contact Info"
      ],
      "Contacts": [
        "Contacts"
      ],
      "Diagnostics": [
        "Crash Data",
        "Performance Data",
        "Other Diagnostic Data"
      ],
      "Financial Info": [
        "Other Financial Info"
      ],
      "Identifiers": [
        "User ID",
        "Device ID"
      ],
      "Location": [
        "Precise Location",
        "Coarse Location"
      ],
      "Other Data": [
        "Other Data Types"
      ],
      "Purchases": [
        "Purchase History"
      ],
      "Search History": [
        "Search History"
      ],
      "Usage Data": [
        "Product Interaction",
        "Advertising Data",
        "Other Usage Data"
      ],
      "User Content": [
        "Photos or Videos",
        "Gameplay Content",
        "Other User Content"
      ]
    }
  }
}</t>
  </si>
  <si>
    <t>http://www.facebook.com/about/privacy/</t>
  </si>
  <si>
    <t>https://apps.apple.com/us/app/neku-make-avatar-sticker/id1630343674?uo=4</t>
  </si>
  <si>
    <t>Neku: make avatar sticker</t>
  </si>
  <si>
    <t>Hand-drawn cartoon your social network profile icon create the self-portrait cartoon face, and style your personal profile avatar!
- With the powerful avatar editing 
- kinds of avatar template
- kinds of components 
- Pick the cutest clothes and the best hairstyles
- Design your avatar in the anime style and use it right away
- There are rich collections of eyes and haircuts of your desired color, eyebrows, mouths, beautiful clothes and background.
==================================
Neku PRO subscription options:
==================================
Neku PRO weekly
Neku PRO annually
Your Neku PRO subscription will
automatically renew 24-hours prior to the end
of each term (month or year correspondingly)
and your card will be charged through your
iTunes account. You can turn off auto-renewal
at any time in your iTunes account settings,
but refunds will not be provided for any
unused period of the term.
Neku Terms of Use: https://avatar.zthd.io/EULA/
Neku Privacy Policy: https://avatar.zthd.io/Privacy-Terms/</t>
  </si>
  <si>
    <t>[
  "Entertainment",
  "Social Networking"
]</t>
  </si>
  <si>
    <t>{
  "Data Linked to You": {
    "Analytics": {
      "Diagnostics": [
        "Crash Data",
        "Performance Data"
      ],
      "Identifiers": [
        "Device ID"
      ],
      "Usage Data": [
        "Product Interaction",
        "Advertising Data"
      ]
    },
    "App Functionality": {
      "Identifiers": [
        "Device ID"
      ],
      "Usage Data": [
        "Product Interaction"
      ]
    },
    "Developer’s Advertising or Marketing": {
      "Usage Data": [
        "Advertising Data"
      ]
    },
    "Product Personalization": {
      "Identifiers": [
        "Device ID"
      ]
    },
    "Third-Party Advertising": {
      "Identifiers": [
        "Device ID"
      ],
      "Usage Data": [
        "Product Interaction",
        "Advertising Data"
      ]
    }
  },
  "Data Not Linked to You": {
    "Analytics": {
      "Diagnostics": [
        "Crash Data",
        "Performance Data"
      ],
      "Identifiers": [
        "Device ID"
      ],
      "Usage Data": [
        "Product Interaction",
        "Advertising Data"
      ]
    },
    "App Functionality": {
      "Identifiers": [
        "Device ID"
      ],
      "Usage Data": [
        "Product Interaction"
      ]
    },
    "Developer’s Advertising or Marketing": {
      "Usage Data": [
        "Advertising Data"
      ]
    },
    "Product Personalization": {
      "Identifiers": [
        "Device ID"
      ]
    },
    "Third-Party Advertising": {
      "Identifiers": [
        "Device ID"
      ],
      "Usage Data": [
        "Product Interaction",
        "Advertising Data"
      ]
    }
  },
  "Data Used to Track You": {
    "Analytics": {
      "Diagnostics": [
        "Crash Data",
        "Performance Data"
      ],
      "Identifiers": [
        "Device ID"
      ],
      "Usage Data": [
        "Product Interaction",
        "Advertising Data"
      ]
    },
    "App Functionality": {
      "Identifiers": [
        "Device ID"
      ],
      "Usage Data": [
        "Product Interaction"
      ]
    },
    "Developer’s Advertising or Marketing": {
      "Usage Data": [
        "Advertising Data"
      ]
    },
    "Product Personalization": {
      "Identifiers": [
        "Device ID"
      ]
    },
    "Third-Party Advertising": {
      "Identifiers": [
        "Device ID"
      ],
      "Usage Data": [
        "Product Interaction",
        "Advertising Data"
      ]
    }
  }
}</t>
  </si>
  <si>
    <t>https://apps.apple.com/us/app/poppy-playtime-chapter-1/id1610947489?uo=4</t>
  </si>
  <si>
    <t>You must stay alive in this horror/puzzle adventure. Try to survive the vengeful toys waiting for you in the abandoned toy factory. Use your GrabPack to hack electrical circuits or nab anything from afar. Explore the mysterious facility... and don't get caught.
---Welcome to Playtime Co.!---
Playtime Co. was once the king of the toy manufacturing industry... until everybody inside of the factory one day disappeared into thin air. Now, years later, you must explore the abandoned factory and uncover the truth.
---The Toys---
The toys of Playtime Co. are a lively bunch! From Bot to Huggy, Catbee to Poppy, Playtime does it all! As long as you're at Playtime Co., why not pay the toys a little visit? You might just make a few friends...
---The GrabPack---
This amazing GrabPack is a wearable backpack, accompanied by 2 artificial hands attached via steel wire. With this handy, state-of-the-art tool, there's no limit to what Playtime Co. employees can accomplish! The following list of features should help to show you what the GrabPack has to offer.
- The hands' powerful grip allows for movement of heavy objects with ease!
- A lengthy and flexible wire gives any employee the ability to reach whatever they may need, no matter the distance!
- The steel wire makes conducting electricity a breeze!
The only limit is the length of your GrabPack's wire.
Won't you stick around? There's lots of fun in store for you. It's almost Playtime...</t>
  </si>
  <si>
    <t>[
  "Games",
  "Puzzle",
  "Adventure"
]</t>
  </si>
  <si>
    <t>https://www.enchantedmob.com/privacy-policy.html</t>
  </si>
  <si>
    <t>https://apps.apple.com/us/app/papas-sushiria-to-go/id1504952058?uo=4</t>
  </si>
  <si>
    <t>Slice and serve delicious sushi in Papa's Sushiria To Go!
-- ABOUT THE GAME --
Your tour of Papa Louie's new restaurant goes awry when you break the lucky cat statue outside of the shop.  Is this to blame for the restaurant's underwhelming opening day?  When Papa Louie leaves on a mission to find a new statue, you're left in charge of Papa's Sushiria, where you need to master the fine art of sushi making!
You'll need to cook, season, and spread the rice onto nori and soy paper using the all-in-one "Sushi Square" cooker.  Add fillings to the sushi, and roll it up before placing toppings and drizzling sauces across the top.  Slice up the sushi into bite-sized pieces, and prepare a delicious Bubble Tea to serve alongside the order before serving it to your hungry customers.  Sakura Bay celebrates different holidays throughout the year, and you'll unlock new seasonal ingredients as you go for creating deliciously festive sushi and tea.
-- GAME FEATURES --
NEW FEATURES - All of your favorite features from other versions of Papa's restaurants are now available in this "To Go" game, redesigned and reimagined for smaller screens!
HOLIDAY FLAVORS - Celebrate the seasons in Sakura Bay with tasty holiday flavors!  Your customers will order delectable sushi made with seasonal ingredients.  You'll unlock new fillings, soy paper, sauces, toppings, and tea flavors for each holiday of the year, and your customers will love trying these festive flavors in their sushi rolls.
SERVE SPECIAL RECIPES - Earn Special Recipes from your customers, and serve them as the Daily Special in the Sushiria!  Each Special has a bonus you can earn for serving a prime example of that recipe.  Master each special to earn a special prize!
CUSTOMIZE YOUR WORKERS - Play as Matt or Clover, or create your own custom character to work in the sushi restaurant!  You can also show off your holiday spirit with a massive variety of holiday outfits and clothing for your workers.  Choose unique color combinations for each item of clothing, and create your own style with millions of combinations!
SPECIAL DELIVERY - Some customers don't want to travel all the way to Sakura Bay for fresh sushi.  When you start taking phone orders, customers can call to place their order, and you'll hire a Driver to help take and deliver orders to their homes instead!
COLLECT STICKERS - Complete a variety of tasks and achievements while playing to earn colorful Stickers for your collection.  Each customer has a set of three favorite Stickers: Earn all three and you'll be rewarded with a brand-new outfit to give to that customer!
DECORATE THE SHOP - Customize the Sushiria lobby with themed furniture and decorations for each holiday of the year!  Mix and match your favorite styles, or add items that match the current holiday so customers won't mind waiting longer for their food.
CLIPPING COUPONS - Missing your favorite customer?  Send them a coupon with the help of your friendly mailman, Vincent!  Customers love a good deal, and will promptly arrive to order another meal.  Coupons are great for completing quests for Stickers and for strategically leveling up customers!
DAILY MINI-GAMES - Play Foodini's famous Mini-Games after each workday to earn new furniture for your lobby and new clothing for your workers.
-- MORE FEATURES --
- Hands-on sushi shop in the Papa Louie universe
- All new controls and gameplay features designed for touchscreens
- Multi-task between cooking rice, building and slicing sushi, and making bubble tea
- Custom chefs and drivers
- 12 separate holidays to unlock, each with more ingredients
- Earn and master 40 unique Special Recipes
- 90 colorful Stickers to earn for completing tasks
- 128 customers to serve with unique orders
- Use Stickers to unlock new outfits for your customers
- 146 ingredients to unlock</t>
  </si>
  <si>
    <t>[
  "Games",
  "Simulation",
  "Strategy"
]</t>
  </si>
  <si>
    <t>https://apps.apple.com/us/app/unpacking/id6450058135?uo=4</t>
  </si>
  <si>
    <t>Unpacking</t>
  </si>
  <si>
    <t>Unpacking is a BAFTA Award-winning zen game about the familiar experience of pulling possessions out of boxes and fitting them into a new home. Part block-fitting puzzle, part home decoration, you are invited to create a satisfying living space while learning clues about the life you’re unpacking. Over the course of eight house moves, you are given a chance to experience a sense of intimacy with a character you never see and a story you’re never told.
FEATURES
- Unpack a home — from a single bedroom to an entire house
- Meditative gameplay with no timers, meters or scores — perfect for playing at your own pace or on the move
- Explore domestic environments with all their nooks and crannies while you stack plates, hang towels, and arrange bookshelves
- Discover a character's story through the items that come with her to each new home (and the items that get left behind)
- Perfect for mobile — Unpack with the touch of a finger, feel the world through haptics, and easily create snapshots and videos for sharing on social media
- Soundtrack by BAFTA award-winning composer and audio director Jeff van Dyck
- Winner of over 20 awards, including the 2022 BAFTA Games Awards for Narrative and EE Game of the Year
- Experience this handcrafted story in its entirety right in the palm of your hand</t>
  </si>
  <si>
    <t>[
  "Games",
  "Puzzle",
  "Casual"
]</t>
  </si>
  <si>
    <t>https://www.humblebundle.com/privacy</t>
  </si>
  <si>
    <t>https://apps.apple.com/us/app/plague-inc/id525818839?uo=4</t>
  </si>
  <si>
    <t>Plague Inc.</t>
  </si>
  <si>
    <t>Can you infect the world? Plague Inc. is a unique mix of high strategy and terrifyingly realistic simulation.
Your pathogen has just infected 'Patient Zero'. Now you must bring about the end of human history by evolving a deadly, global Plague whilst adapting against everything humanity can do to defend itself.
Brilliantly executed with innovative gameplay and built from the ground up for iPhone &amp; iPad, Plague Inc. evolves the strategy genre and pushes mobile gaming (and you) to new levels. It’s You vs. the world - only the strongest can survive!
◈◈◈ #1 top game globally with well over a billion games played ◈◈◈
Plague Inc. is a global hit with over a million 5 star ratings and features in newspapers such as The Economist, New York Post, Boston Herald, The Guardian and London Metro!
The developer of Plague Inc. was invited to speak at the CDC in Atlanta about the disease models inside the game!
▶ “The game creates a compelling world that engages the public on serious public health topics” – The Centers for Disease Control and Prevention
▶ "Plague Inc: The Cure encapsulates the complexities of a global pandemic response and highlights how crucial international collaboration is needed to address such a threat.” – Coalition for Epidemic Preparedness Innovations
▶ “Best Tablet Game” - New York Daily News
▶ “Plague Inc. will snag your attention in all the right ways and keep it there” - Touch Arcade
▶ “No denying Plague Inc.'s high-level of quality” - Modojo
▶ “Plague Inc. should not be as much fun as it is” – London Metro
▶ “Will leave you hoping to destroy the world, all in the name of a bit of fun” – Pocket Lint
▶ “Plague Inc.'s gameplay is infectious” - Slide to Play
▶ Winner – “Overall Game of the Year” – Pocket Gamer
▶ “Killing billions has never been so fun” – IGN
◈◈◈
Features:
● Stunning retina graphics with a highly polished interface (Contagion guaranteed)
● Highly detailed, hyper-realistic world with advanced AI (Outbreak management)
● Comprehensive in-game help and tutorial system (I am Legendarily helpful)
● 12 different disease types with radically different strategies to master (12 Monkeys?)
● Full Save/Load functionality (28 Saves Later!)
● 50+ countries to infect, hundreds of traits to evolve and thousands of world events to adapt to (Pandemic evolved)
● Full game support for scoreboards and achievements
● Expansion updates add the mind controlling Neurax Worm, the zombie producing Necroa Virus, Speed Runs and real life Scenarios!
Localised in English, German, Spanish, Brazilian Portuguese, Italian, French, Japanese, Korean, Simplified Chinese, Traditional Chinese and Russian. (more coming soon)
P.S. Give yourself a pat on the back if you got all the themed literature references!
Special sale price to celebrate being one of the most popular paid iPhone games ever!
◈◈◈
Like Plague Inc. on Facebook:
http://www.facebook.com/PlagueInc
Follow me on Twitter:
www.twitter.com/NdemicCreations</t>
  </si>
  <si>
    <t>{
  "Data Not Linked to You": {
    "Analytics": {
      "User Content": [
        "Other User Content"
      ]
    },
    "App Functionality": {
      "Diagnostics": [
        "Crash Data",
        "Performance Data",
        "Other Diagnostic Data"
      ]
    }
  }
}</t>
  </si>
  <si>
    <t>http://www.ndemiccreations.com/en/24-legal</t>
  </si>
  <si>
    <t>https://apps.apple.com/us/app/max-stream-hbo-tv-movies/id1666653815?uo=4</t>
  </si>
  <si>
    <t>It’s all here. Iconic series, award-winning movies, fresh originals, and family favorites, featuring the DC Universe and HBO. Discover the best entertainment for every mood. Max – the one to watch.
Subscribe now! 
With Max you'll get:
• Unlimited access to thousands of TV shows and movies.
• A deep library of brands and studios like HBO, the Wizarding World, HGTV, TLC, Magnolia Network, Food Network, and Adult Swim.
• The largest streaming library of the DC Universe shows and movies.
• Hundreds of original series from HBO and Max.
• CNN Max, a 24/7 live feed featuring breaking news and coverage of the world’s biggest stories. Now available in beta to all Max subscribers — at no additional cost.
• Stream select live games and matches from the NBA, NHL, NCAA March Madness, MLB Postseason, and U.S. Soccer with the B/R Sports Add-On, on us for a limited time.*
• Award-winning shows and movies that everyone's talking about like the HBO Original series The Last of Us, Succession, The White Lotus, House of the Dragon, and more.
• Iconic favorite TV shows like Friends, South Park, Rick and Morty, 90-Day Fiancé, Fixer Upper, Beat Bobby Flay, House Hunters, Sesame Street, Looney Tunes, and more.
• Family-friendly entertainment for the whole household.
• Fascinating documentaries and unscripted series.
• Enjoy your favorite shows and movies at home or on-the-go. Max is available on TV, web browser, mobile, tablet, and gaming console devices.
Features:
• Browse or search with ease across HBO, movies, series, genres, and brands.
• Download shows and movies you love to watch on-the-go with select plans. (Download limits vary by subscription plan.)
• Personalized profiles for the entire family with customizable ratings, profile PIN protection, and kid-proof exit.
• Pick up episodes and movies where you left off across your favorite devices.
• Keep up with everything you love, all in one place with My Stuff.
• Watch on multiple devices at the same time. (Limits vary by subscription plan.)
• Stream with high quality video and surround sound on select plans.
Content and feature availability on Max may vary by region. Some titles and features shown above may not be available in your country.
Your subscription will automatically renew at the then-current price of your plan unless auto-renew is turned off at least 24 hours before the renewal. Your App Store account will automatically be charged at the same price for renewal within 24 hours prior to the end of the current subscription period. You can manage or cancel your subscription by visiting the App Store app or Subscriptions under Settings on your Apple device after purchase.
*Pricing and availability of the B/R Sports Add-On after the promotional period will vary by subscription provider.™/© 2024 MLB
Purposes disclosed in the App Privacy label may vary based on features or services that may not be available in all regions. Max is only available in certain territories.
Terms of Use: https://max.com/terms-of-use/</t>
  </si>
  <si>
    <t>{
  "Data Linked to You": {
    "Analytics": {
      "Diagnostics": [
        "Other Diagnostic Data"
      ],
      "User Content": [
        "Other User Content"
      ]
    },
    "App Functionality": {
      "Diagnostics": [
        "Other Diagnostic Data"
      ],
      "Usage Data": [
        "Other Usage Data"
      ]
    },
    "Developer’s Advertising or Marketing": {
      "Contact Info": [
        "Email Address",
        "Name"
      ],
      "Identifiers": [
        "User ID",
        "Device ID"
      ],
      "Location": [
        "Coarse Location"
      ],
      "Other Data": [
        "Other Data Types"
      ],
      "Purchases": [
        "Purchase History"
      ],
      "Usage Data": [
        "Product Interaction",
        "Advertising Data"
      ]
    },
    "Product Personalization": {
      "Contact Info": [
        "Email Address",
        "Name",
        "Other User Contact Info"
      ],
      "Identifiers": [
        "User ID",
        "Device ID"
      ],
      "Location": [
        "Coarse Location"
      ],
      "Purchases": [
        "Purchase History"
      ],
      "Search History": [
        "Search History"
      ],
      "Usage Data": [
        "Product Interaction",
        "Advertising Data"
      ]
    },
    "Third-Party Advertising": {
      "Contact Info": [
        "Email Address"
      ],
      "Identifiers": [
        "User ID",
        "Device ID"
      ],
      "Location": [
        "Coarse Location"
      ],
      "Purchases": [
        "Purchase History"
      ],
      "Usage Data": [
        "Product Interaction",
        "Advertising Data"
      ]
    }
  },
  "Data Not Linked to You": {
    "Analytics": {
      "Diagnostics": [
        "Other Diagnostic Data"
      ],
      "User Content": [
        "Other User Content"
      ]
    },
    "App Functionality": {
      "Diagnostics": [
        "Other Diagnostic Data"
      ],
      "Usage Data": [
        "Other Usage Data"
      ]
    },
    "Developer’s Advertising or Marketing": {
      "Contact Info": [
        "Email Address",
        "Name"
      ],
      "Identifiers": [
        "User ID",
        "Device ID"
      ],
      "Location": [
        "Coarse Location"
      ],
      "Other Data": [
        "Other Data Types"
      ],
      "Purchases": [
        "Purchase History"
      ],
      "Usage Data": [
        "Product Interaction",
        "Advertising Data"
      ]
    },
    "Product Personalization": {
      "Contact Info": [
        "Email Address",
        "Name",
        "Other User Contact Info"
      ],
      "Identifiers": [
        "User ID",
        "Device ID"
      ],
      "Location": [
        "Coarse Location"
      ],
      "Purchases": [
        "Purchase History"
      ],
      "Search History": [
        "Search History"
      ],
      "Usage Data": [
        "Product Interaction",
        "Advertising Data"
      ]
    },
    "Third-Party Advertising": {
      "Contact Info": [
        "Email Address"
      ],
      "Identifiers": [
        "User ID",
        "Device ID"
      ],
      "Location": [
        "Coarse Location"
      ],
      "Purchases": [
        "Purchase History"
      ],
      "Usage Data": [
        "Product Interaction",
        "Advertising Data"
      ]
    }
  }
}</t>
  </si>
  <si>
    <t>https://apps.apple.com/us/app/google-maps/id585027354?uo=4</t>
  </si>
  <si>
    <t>Google Maps</t>
  </si>
  <si>
    <t>Navigate your world faster and easier with Google Maps. Over 220 countries and territories mapped and hundreds of millions of businesses and places on the map. Get real-time GPS navigation, traffic, and transit info, and find what you need by getting the latest information on businesses, including grocery stores, pharmacies and other important places.
Get where you need to go efficiently:
• Find the best route with automatic rerouting based on live traffic, incidents, and road closure
Find important businesses:
• Know what’s open in your area and their latest business hours
• Find local restaurants offering delivery and takeout
• Create lists of your important places 
Get there faster with real-time updates
• Beat traffic with real-time ETAs and traffic conditions
• Catch your bus, train, or ride-share with real-time transit info
• Save time with automatic rerouting based on live traffic, incidents, and road closure
• With Live View in Google Maps, see the way you need to go with arrows and directions placed right on top of your world. There’s no second guessing or missing another turn.
More experiences on Google Maps
• Offline maps to search and navigate without an internet connection
• Street View and indoor imagery for restaurants, shops, museums and more
• Indoor maps to quickly find your way inside big places like airports, malls and stadiums
Some features not available in all countries
Navigation isn't intended to be used by oversized or emergency vehicles</t>
  </si>
  <si>
    <t>[
  "Navigation",
  "Food &amp; Drink"
]</t>
  </si>
  <si>
    <t>{
  "Data Linked to You": {
    "Analytics": {
      "Contact Info": [
        "Physical Address",
        "Email Address"
      ],
      "Diagnostics": [
        "Crash Data",
        "Performance Data",
        "Other Diagnostic Data"
      ],
      "Identifiers": [
        "User ID",
        "Device ID"
      ],
      "Location": [
        "Precise Location",
        "Coarse Location"
      ],
      "Other Data": [
        "Other Data Types"
      ],
      "Search History": [
        "Search History"
      ],
      "Usage Data": [
        "Product Interaction",
        "Advertising Data",
        "Other Usage Data"
      ],
      "User Content": [
        "Emails or Text Messages",
        "Photos or Videos",
        "Audio Data",
        "Customer Support",
        "Other User Content"
      ]
    },
    "App Functionality": {
      "Contact Info": [
        "Physical Address",
        "Email Address",
        "Name",
        "Phone Number"
      ],
      "Contacts": [
        "Contacts"
      ],
      "Diagnostics": [
        "Crash Data",
        "Performance Data",
        "Other Diagnostic Data"
      ],
      "Financial Info": [
        "Payment Info"
      ],
      "Identifiers": [
        "User ID",
        "Device ID"
      ],
      "Location": [
        "Precise Location",
        "Coarse Location"
      ],
      "Other Data": [
        "Other Data Types"
      ],
      "Search History": [
        "Search History"
      ],
      "Usage Data": [
        "Product Interaction",
        "Other Usage Data"
      ],
      "User Content": [
        "Emails or Text Messages",
        "Photos or Videos",
        "Audio Data",
        "Customer Support",
        "Other User Content"
      ]
    },
    "Product Personalization": {
      "Contact Info": [
        "Physical Address"
      ],
      "Contacts": [
        "Contacts"
      ],
      "Identifiers": [
        "User ID",
        "Device ID"
      ],
      "Location": [
        "Precise Location",
        "Coarse Location"
      ],
      "Other Data": [
        "Other Data Types"
      ],
      "Search History": [
        "Search History"
      ],
      "Usage Data": [
        "Product Interaction"
      ],
      "User Content": [
        "Photos or Videos",
        "Audio Data",
        "Other User Content"
      ]
    },
    "Third-Party Advertising": {
      "Browsing History": [
        "Browsing History"
      ],
      "Identifiers": [
        "User ID"
      ],
      "Location": [
        "Coarse Location"
      ],
      "Other Data": [
        "Other Data Types"
      ],
      "Search History": [
        "Search History"
      ],
      "Usage Data": [
        "Advertising Data"
      ]
    }
  }
}</t>
  </si>
  <si>
    <t>https://www.google.com/policies/privacy/</t>
  </si>
  <si>
    <t>https://apps.apple.com/us/app/temu-shop-like-a-billionaire/id1641486558?uo=4</t>
  </si>
  <si>
    <t>Shop on Temu for exclusive offers. 
No matter what you're looking for, Temu has you covered, including fashion, home decor, handmade crafts, beauty &amp; cosmetics, clothing, shoes, and more.
Download Temu today and enjoy incredible deals daily.
WIDE SELECTION
Discover thousands of new products and shops.
CONVENIENCE
Fast and secure checkout.
Free shipping &amp; returns within 90 days.
*Other conditions may apply
Visit temu.com or follow us on:
Instagram: https://www.instagram.com/temu/
TikTok: https://www.tiktok.com/@temu 
Facebook: https://www.facebook.com/shoptemu
Youtube: https://www.youtube.com/@temu</t>
  </si>
  <si>
    <t>{
  "Data Linked to You": {
    "Analytics": {
      "Diagnostics": [
        "Crash Data",
        "Performance Data",
        "Other Diagnostic Data"
      ],
      "Identifiers": [
        "User ID"
      ],
      "Purchases": [
        "Purchase History"
      ],
      "Search History": [
        "Search History"
      ],
      "Usage Data": [
        "Product Interaction"
      ]
    },
    "App Functionality": {
      "Contact Info": [
        "Physical Address",
        "Email Address",
        "Name",
        "Phone Number"
      ],
      "Diagnostics": [
        "Crash Data",
        "Performance Data",
        "Other Diagnostic Data"
      ],
      "Financial Info": [
        "Payment Info"
      ],
      "Identifiers": [
        "User ID"
      ],
      "Location": [
        "Precise Location",
        "Coarse Location"
      ],
      "Purchases": [
        "Purchase History"
      ],
      "Search History": [
        "Search History"
      ],
      "Usage Data": [
        "Product Interaction"
      ],
      "User Content": [
        "Photos or Videos"
      ]
    },
    "Developer’s Advertising or Marketing": {
      "Contact Info": [
        "Email Address",
        "Phone Number"
      ],
      "Identifiers": [
        "User ID"
      ],
      "Usage Data": [
        "Product Interaction"
      ]
    },
    "Product Personalization": {
      "Identifiers": [
        "User ID"
      ],
      "Purchases": [
        "Purchase History"
      ],
      "Search History": [
        "Search History"
      ],
      "Usage Data": [
        "Product Interaction"
      ]
    }
  }
}</t>
  </si>
  <si>
    <t>https://www.temu.com/privacy-and-cookie-policy.html</t>
  </si>
  <si>
    <t>https://apps.apple.com/us/app/papas-paleteria-to-go/id6477835115?uo=4</t>
  </si>
  <si>
    <t>Craft refreshing paletas and ice pops in Papa's Paleteria To Go!
-- ABOUT THE GAME --
After winning a priceless pendant at the grand opening of Papa's Paleteria, excitement turns to chaos when Toby the Sea Lion dashes off with your cherished prize!  Papa Louie sets off in pursuit, and leaves you to run the new shop instead!  Now it's up to you to helm the operation, crafting delectable paletas and ice pops for everyone visiting the seaside town of San Fresco.  Pour a variety of purees, creams, and chunky fillings into paleta molds, and send them to the deep freeze for a quick chill.  Decorate the frozen treats with a variety of dips, drizzles, and toppings before serving them to your picky customers.  Work your way through the holidays as you serve seasonal ice pops, unlock new ingredients, and earn Daily Specials featuring delicious paleta recipes that will keep your customers coming back for more.
-- GAME FEATURES --
SWEET SHAPES AND FRESH FILLINGS - Choose a mold to craft each paleta with a unique shape, then fill it with a variety of fruit purees, chunky fillings, sweet creams and custards.  Chill the mold in the freezer to create the perfect frozen treat.
TOP AND DECORATE - Add delicious dips, sprinkles, crumbles, and decorative drizzles to the frozen paleta, turning your pops into irresistible works of edible art!
HOLIDAY FLAVORS - Celebrate the seasons with delicious holiday flavors!
As you reach new ranks, the seasons and holidays in San Fresco will change, and your customers will start ordering holiday-themed paletas!  Unlock a treasure trove of molds, fillings, dips, toppings, and drizzles tailored to each special occasion, ensuring your customers indulge in the spirit of the season!
SERVE SPECIAL RECIPES - Earn Special Recipes from your customers, and serve them as the Daily Special in the Paleteria!  Each Special has a bonus you can earn for serving a prime example of that recipe.  Master each special to earn a special prize!
CUSTOMIZE YOUR WORKERS - Play as Hacky Zak or Liezel, or create your own custom character to work in the restaurant!  You can also show off your holiday spirit with a massive variety of holiday outfits and clothing for your workers.  Choose unique color combinations for each item of clothing, and create your own style with millions of combinations!
SPECIAL DELIVERY - Some customers don't want to travel all the way to the San Fresco Wharf for their paletas.  When you start taking phone orders, customers can call to place their order, and you'll hire a Driver to help take and deliver orders to their homes instead!
FOOD TRUCK FUN - After you hire a Driver, you can send them out in a Food Truck between days to serve whatever you like!  Use your imagination to create your own unique paletas and ice pops, then serve them from the Food Truck and see who shows up to try them.  You can even mix and match ingredients from different holidays in the Food Truck for creative combinations!
COLLECT STICKERS - Complete a variety of tasks and achievements while playing to earn colorful Stickers for your collection.  Each customer has a set of three favorite Stickers: Earn all three and you'll be rewarded with a brand-new outfit to give to that customer!
AND MUCH MORE - Decorate the lobby with themed holiday furniture, send coupons to your customers to persuade them to visit the restaurant, and unwind with Foodini's Mini-Games to unlock an array or new rewards, from furniture to fashionable attire!
-- MORE FEATURES --
- Hands-on ice pop shop in the Papa Louie universe
- Multi-task between filling molds, chilling paletas, and topping the pops
- Custom chefs and drivers
- 12 separate holidays to unlock, each with more ingredients
- Earn and master 40 unique Special Recipes
- 90 colorful Stickers to earn for completing tasks
- 148 customers to serve with unique orders
- Use Stickers to unlock new outfits for your customers
- 129 ingredients to unlock</t>
  </si>
  <si>
    <t>https://apps.apple.com/us/app/papas-donuteria-to-go/id1462324486?uo=4</t>
  </si>
  <si>
    <t>Papa's Donuteria To Go!</t>
  </si>
  <si>
    <t>Fry and serve delicious donuts in Papa's Donuteria To Go!
-- ABOUT THE GAME --
You just got a new job at Papa's Donuteria in the whimsical town of Powder Point!  The pay and benefits are nice, but you took the job for that coveted Line-Jump Pass for the amusement park right outside the shop.  It's not all fun and games though: Now you also have to cook delicious donuts every day for all of the crazy customers in this carnival-like town.
You'll need to prepare donuts using a variety of doughs and shapes, then toss them in the fryer and cook both sides until they're just right.  Finish the delicious donuts with tasty fillings, icing, and toppings before serving them to your hungry customers.  First-time visitors may just order one donut to try, but repeat customers can't get enough and will start ordering more donuts when they visit!  Powder Point also celebrates different holidays year-round, so get ready to unlock new festive ingredients as you play through the holidays!
-- GAME FEATURES --
NEW FEATURES - All of your favorite features from other versions of Papa's restaurants are now available in this "To Go" game, redesigned and reimagined for smaller screens!
HOLIDAY FLAVORS - Celebrate the seasons in Powder Point with delicious holiday flavors!  Your customers will order donuts with a dizzying array of seasonal ingredients.  You'll unlock new donut shapes, fillings, icing, drizzles, and toppings for each holiday of the year, and your customers will love trying new tasty flavors.
SERVE SPECIAL RECIPES - Earn Special Recipes from your customers, and serve them as the Daily Special in the Donuteria!  Each Special has a bonus you can earn for serving a prime example of that recipe.  Master each special to earn a special prize!
CUSTOMIZE YOUR WORKERS - Play as Tony or Scooter, or create your own custom character to work in the donut shop!  You can also show off your holiday spirit with a massive variety of holiday outfits and clothing for your workers.  Choose unique color combinations for each item of clothing, and create your own style with millions of combinations!
SPECIAL DELIVERY - Some customers don't want to come all the way to the amusement park to get their donut fix!  When you start taking phone orders, customers can call to place their donut order, and you'll hire a Driver to help take and deliver orders to their homes instead!
COLLECT STICKERS - Complete a variety of tasks and achievements while playing to earn colorful Stickers for your collection.  Each customer has a set of three favorite Stickers: Earn all three and you'll be rewarded with a brand-new outfit to give to that customer!
DECORATE THE SHOP - Customize the Donuteria lobby with themed furniture and decorations for each holiday of the year!  Mix and match your favorite styles, or add items that match the current holiday so customers won't mind waiting longer for their food.
CLIPPING COUPONS - Missing your favorite customer?  Send them a coupon with the help of your friendly mailman, Vincent!  Customers love a good deal, and will promptly arrive to order another meal.  Coupons are great for completing quests for Stickers and for strategically leveling up customers!
DAILY MINI-GAMES - Play Foodini's famous Mini-Games after each workday to earn new furniture for your lobby and new clothing for your workers.
-- MORE FEATURES --
- Hands-on donut shop in the Papa Louie universe
- All new controls and gameplay features designed for touchscreens
- Multi-task between preparing, frying, filling, and topping
- Custom chefs and drivers
- 12 separate holidays to unlock, each with more ingredients
- Earn and master 40 unique Special Recipes
- 90 colorful Stickers to earn for completing tasks
- 121 customers to serve with unique orders
- Use Stickers to unlock new outfits for your customers
- 117 ingredients to unlock</t>
  </si>
  <si>
    <t>https://apps.apple.com/us/app/garten-of-banban-2/id6445905944?uo=4</t>
  </si>
  <si>
    <t>Garten of Banban 2</t>
  </si>
  <si>
    <t>Explore the underworld of Banban’s Kindergarten:
It turned out Banban’s Kindergarten had a massive underground facility! Who would have thought! Unfortunately, your discovery was a painful one, as your curiosity has led to the crashing of your elevator. You must now explore this new region of the facility that you have landed in, uncover the horrifying truth behind the place, and escape with your life.
More friends to make!
The potential of making friends in Banban’s Kindergarten is endless! The friends that you made in the first Garten of Banban are a mere fraction of the friends to be made, and now that you are stuck in a much deeper chamber after the events of the first game, you are sure to make some more friends!</t>
  </si>
  <si>
    <t>[
  "Games",
  "Entertainment",
  "Adventure",
  "Action"
]</t>
  </si>
  <si>
    <t>https://www.euphoricbrothers.com/mobile-privacy-policy</t>
  </si>
  <si>
    <t>https://apps.apple.com/us/app/nomad-sculpt/id1519508653?uo=4</t>
  </si>
  <si>
    <t>Nomad Sculpt</t>
  </si>
  <si>
    <t>• Sculpting tools
Clay, flatten, smooth, mask and many other brushes will let you shape your creation.
You can also use the trim boolean cutting tool with lasso, rectangle and other shapes, for hardsurface purposes.
• Stroke customization
Falloff, alphas, tilings, pencil pressure and other stroke parameters can be customized.
You can save and load your tools preset as well.
• Painting tools
Vertex painting with color, roughness and metalness.
You can easily manage all your material presets as well.
• Layers
Record your sculpting and painting operations in separate layers for easier iteration during the creation process.
Both the sculpting and painting changes are recorded.
• Multiresolution sculpting
Go back and forth between multiple resolution of your mesh for a flexible workflow.
• Voxel remeshing
Remesh quickly your mesh to get a uniform level of detail.
It can be used to quickly sketch a rough shape at the beginning of the creation process.
• Dynamic topology
Refine locally your mesh under your brush to get an automatic level of detail.
You can even keep your layers, as they will be automatically updated!
• Decimate
Reduce the number of polygons by keeping as many details as possible.
• Face Group
Segment your mesh into subgroups with the face group tool.
• Automatic UV unwrap
The automatic UV unwrapper can use face groups to control the unwrapping process.
• Baking
You can transfer vertex data such as color, roughness, metalness and small scaled detail in to textures.
You can also do the opposite, transfering textures data into vertex data or layers.
• Primitive shape
Cylinder, torus, tube, lathe and other primitives can be used to quickly start new shapes from scratch.
• PBR rendering
Beautiful PBR rendering by default, with lighting and shadows.
You can always switch to matcap for a more standard shading for sculpting purposes.
• Post processing
Screen Space Reflection, Depth of Field, Ambient Occlusion, Tone mapping, etc
• Export and Import
Supported formats include glTF, OBJ, STL or PLY files.
• Interface
Easy-to-use interface, designed for mobile experience.
Customization is possible as well!
• Quad Remesher (separate in-app purchase only)
Remesh your object automatically with a quad dominant mesh that follows the mesh curvatures.
It supports guides, face groups and density painting.</t>
  </si>
  <si>
    <t>[
  "Graphics &amp; Design"
]</t>
  </si>
  <si>
    <t>https://nomadsculpt.com/policy</t>
  </si>
  <si>
    <t>https://apps.apple.com/us/app/papas-bakeria-to-go/id1491196899?uo=4</t>
  </si>
  <si>
    <t>Papa's Bakeria To Go!</t>
  </si>
  <si>
    <t>Bake and decorate delicious pies in Papa's Bakeria To Go!
-- ABOUT THE GAME --
After missing out on your dream job, Papa Louie helps you out by hiring you to run Papa's Bakeria, a brand-new restaurant located in Whiskview Mall!  This big-time bakery serves the most sought-after pies in town, and gets plenty of foot traffic from some of the pickiest customers around.  
You'll need to prepare pies with delicious crusts and flavorful fillings, then top the pie with various crust designs, meringues, or crumbles before popping it in the oven.  After the pie has baked, it's time to decorate it with a wide array of drizzles, shakers, and toppings before serving a slice to your hungry customers.  Whiskview Mall is decorated to celebrate different holidays throughout the year, and you'll unlock new festive ingredients as you go for delicious seasonal pies.
-- GAME FEATURES --
NEW FEATURES - All of your favorite features from other versions of Papa's restaurants are now available in this "To Go" game, redesigned and reimagined for smaller screens!
HOLIDAY FLAVORS - Celebrate the seasons at Whiskview Mall with tasty holiday flavors!  Your customers will order delicious pies made with seasonal ingredients.  You'll unlock new fillings, crust designs, syrups, and toppings for each holiday of the year, and your customers will love trying these festive flavors.
SERVE SPECIAL RECIPES - Earn Special Recipes from your customers, and serve them as the Daily Special in the Bakeria!  Each Special has a bonus you can earn for serving a prime example of that recipe.  Master each special to earn a special prize!
CUSTOMIZE YOUR WORKERS - Play as Timm or Cecilia, or create your own custom character to work in the bakery!  You can also show off your holiday spirit with a massive variety of holiday outfits and clothing for your workers.  Choose unique color combinations for each item of clothing, and create your own style with millions of combinations!
SPECIAL DELIVERY - Some customers don't want to come all the way to Whiskview Mall for fresh pies.  When you start taking phone orders, customers can call to place their order, and you'll hire a Driver to help take and deliver orders to their homes instead!
COLLECT STICKERS - Complete a variety of tasks and achievements while playing to earn colorful Stickers for your collection.  Each customer has a set of three favorite Stickers: Earn all three and you'll be rewarded with a brand-new outfit to give to that customer!
DECORATE THE SHOP - Customize the Bakeria lobby with themed furniture and decorations for each holiday of the year!  Mix and match your favorite styles, or add items that match the current holiday so customers won't mind waiting longer for their food.
CLIPPING COUPONS - Missing your favorite customer?  Send them a coupon with the help of your friendly mailman, Vincent!  Customers love a good deal, and will promptly arrive to order another meal.  Coupons are great for completing quests for Stickers and for strategically leveling up customers!
DAILY MINI-GAMES - Play Foodini's famous Mini-Games after each workday to earn new furniture for your lobby and new clothing for your workers.
-- MORE FEATURES --
- Hands-on pie shop in the Papa Louie universe
- All new controls and gameplay features designed for touchscreens
- Multi-task between building, baking, and topping pies
- Custom chefs and drivers
- 12 separate holidays to unlock, each with more ingredients
- Earn and master 40 unique Special Recipes
- 90 colorful Stickers to earn for completing tasks
- 126 customers to serve with unique orders
- Use Stickers to unlock new outfits for your customers
- 123 ingredients to unlock</t>
  </si>
  <si>
    <t>https://apps.apple.com/us/app/google-chrome/id535886823?uo=4</t>
  </si>
  <si>
    <t>Google Chrome</t>
  </si>
  <si>
    <t>Download the new Google Chrome for your iPhone and iPad. Now more simple, secure and faster than ever. Get the best of Google Search, and easily sync your bookmarks and passwords with Chrome on your laptop. Download the fast, secure browser recommended by Google.
NEW - You can now set Chrome as your default browser. Follow the in-app prompt or go to Settings &gt; Google Chrome to set Chrome as default. All web links will automatically open in Chrome.
• SEARCH WITH GOOGLE - Chrome is the browser with Google built in. Search and get answers on Google fast.
• BROWSE FAST - Choose from personalized search results that instantly appear as you type and quickly browse previously-visited websites.
• SEARCH FROM YOUR HOME SCREEN - Access Chrome from your iOS home screen with the new widget.
• ACCESS YOUR CHROME ACROSS DEVICES - When you sign in to Chrome, you can save bookmarks, passwords and more in your Google Account, so you can access them on your other devices.
• STORE PASSWORDS &amp; PAYMENT METHODS - Chrome can save your passwords and payment information, and automatically fill them into forms when you need them.
• VOICE SEARCH - Use Google voice search to get answers without typing.
• MANAGE TABS EASILY - See all your tabs in a single view and easily organize them into groups.
• ARTICLES FOR YOU - Chrome surfaces articles, blogs, and content that we think you might like. The more you use Chrome, the more personalized it gets. You’ll always have what’s most relevant to you at your fingertips.
• GOOGLE TRANSLATE - Chrome lets you translate an entire site in a single click with Google Translate built in.
• INCOGNITO MODE - Use Incognito mode to browse without saving your history (learn more at http://goo.gl/WUx02)
• SAVE YOUR SITES - Save pages for later with bookmarks in Chrome.</t>
  </si>
  <si>
    <t>[
  "Utilities",
  "Productivity"
]</t>
  </si>
  <si>
    <t>{
  "Data Linked to You": {
    "Analytics": {
      "Diagnostics": [
        "Crash Data"
      ],
      "User Content": [
        "Customer Support"
      ]
    },
    "App Functionality": {
      "Diagnostics": [
        "Crash Data"
      ],
      "User Content": [
        "Customer Support"
      ]
    },
    "Product Personalization": {
      "Browsing History": [
        "Browsing History"
      ],
      "Identifiers": [
        "User ID",
        "Device ID"
      ],
      "Location": [
        "Coarse Location"
      ],
      "Search History": [
        "Search History"
      ],
      "Usage Data": [
        "Product Interaction"
      ]
    }
  },
  "Data Not Linked to You": {
    "Analytics": {
      "Diagnostics": [
        "Crash Data"
      ],
      "User Content": [
        "Customer Support"
      ]
    },
    "App Functionality": {
      "Diagnostics": [
        "Crash Data"
      ],
      "User Content": [
        "Customer Support"
      ]
    },
    "Product Personalization": {
      "Browsing History": [
        "Browsing History"
      ],
      "Identifiers": [
        "User ID",
        "Device ID"
      ],
      "Location": [
        "Coarse Location"
      ],
      "Search History": [
        "Search History"
      ],
      "Usage Data": [
        "Product Interaction"
      ]
    }
  }
}</t>
  </si>
  <si>
    <t>https://www.google.com/intl/en/chrome/privacy/</t>
  </si>
  <si>
    <t>https://apps.apple.com/us/app/paypal-send-shop-manage/id283646709?uo=4</t>
  </si>
  <si>
    <t>More ways to PayPal— It’s a simple and secure way to get paid back, send money to friends, discover cashback offers from brands you love, manage your account and more.
FIND DEALS RIGHT IN THE APP
• Stack your rewards – Get cashback offers³ from brands you love and keep collecting your eligible credit card rewards** on top of it all 
³Eligible items only. Redeem points for cash or other options. Terms and exclusions apply. See PayPal Rewards terms and conditions at PayPal.com/rewards-terms. **Subject to issuer’s rewards program terms PayPal rewards are subject to applicable terms: paypal.com/us/legalhub/pp-rewards-program-tnc
SEND AND REQUEST MONEY FOR FREE
• When funded by a bank account or with your PayPal balance, it’s free to send money or get paid back by friends and family in the US on PayPal 
• Request money securely from friends or family and personalize your payments
EARN UNLIMITED 3% CASH BACK
• Earn an unlimited 3% cash back¹ when you use the PayPal Cashback Mastercard(R) for PayPal purchases-unlimited cash back, no rotating categories, no annual fee²
• Apply for your card, manage your account, and redeem your cash back in the app.
¹ Subject to credit approval.  See Rewards Program Terms for details and eligibility criteria found at: https://www.synchronycredit.com/gecrbterms/html/PayPalCashbackRewardsTerms.htm
² For New Accounts:  Variable Purchase APRs are 20.24%, 29.24% and 32.24%.  Minimum Interest Charge is $2.  APRs are accurate as of August 1, 2023, and will vary with the market based on Prime Rate.  
Learn more at https://paypal.com/cashbackcard
GROW YOUR MONEY WITH HIGH-YIELD SAVINGS
• Roll your money into PayPal Savings and earn a current 4.30% APY–that’s 9x the national average*.
• Easily manage your account right from the app. Transfer money in and out, set individual goals, and track your progress as your savings grows. 
*As of June 07, 2023, the annual percentage yield (APY) for PayPal Savings is 4.30%. This is a variable rate and can change at any time, including after the account is opened. National average source: FDIC National Rates and Rate Caps as of April 15, 2024. https://www.fdic.gov/resources/bankers/national-rates/#one PayPal is a financial technology company, not a bank. Banking service provided by Synchrony Bank, Member FDIC. PayPal Balance account is required to use PayPal Savings.
TRACK ORDERS STRAIGHT TO YOUR DOORSTEP
• Auto-track your packages even if you didn’t pay with PayPal and get live updates each step of the way
• Simply link your Gmail account to track your packages or add tracking details manually in the app if it didn't update automatically. Not all sellers are participants.
PAY IN 4 WITH PAYPAL
• Buy now and pay later by splitting your purchase into 4 interest-free payments at millions of online retailers with no late fees
• Payments are easy to manage in the app. Pay in 4 is available upon approval for purchases of $30 - $1500 and is currently not available to residents of MO or NV. 18 years old or older to apply. PayPal, Inc.: Loans to CA residents are made or arranged pursuant to a CA Financing Law License. GA Installment Lender Licensee, NMLS #910457. RI Small Loan Lender Licensee. NM residents: Go to paypal.com/us/webapps/mpp/campaigns/newmexicodisclosure. Learn more atpaypal.com/payin4
TRUST PAYPAL SECURE TRANSACTIONS
• PayPal helps keep your financial information secure, with commercially available encryption and fraud protection
Availability of features varies by market</t>
  </si>
  <si>
    <t>[
  "Finance",
  "Utilities"
]</t>
  </si>
  <si>
    <t>{
  "Data Linked to You": {
    "Analytics": {
      "Browsing History": [
        "Browsing History"
      ],
      "Identifiers": [
        "Device ID"
      ],
      "Purchases": [
        "Purchase History"
      ],
      "Search History": [
        "Search History"
      ],
      "Usage Data": [
        "Product Interaction",
        "Advertising Data",
        "Other Usage Data"
      ],
      "User Content": [
        "Photos or Videos"
      ]
    },
    "App Functionality": {
      "Diagnostics": [
        "Crash Data",
        "Performance Data",
        "Other Diagnostic Data"
      ]
    },
    "Developer’s Advertising or Marketing": {
      "Browsing History": [
        "Browsing History"
      ],
      "Contact Info": [
        "Email Address"
      ],
      "Identifiers": [
        "Device ID"
      ],
      "Purchases": [
        "Purchase History"
      ],
      "Search History": [
        "Search History"
      ],
      "Usage Data": [
        "Product Interaction",
        "Advertising Data",
        "Other Usage Data"
      ]
    },
    "Other Purposes": {
      "Diagnostics": [
        "Crash Data",
        "Performance Data",
        "Other Diagnostic Data"
      ]
    },
    "Product Personalization": {
      "Browsing History": [
        "Browsing History"
      ],
      "Contact Info": [
        "Email Address",
        "Name"
      ],
      "Identifiers": [
        "Device ID"
      ],
      "Purchases": [
        "Purchase History"
      ],
      "Search History": [
        "Search History"
      ],
      "Usage Data": [
        "Product Interaction",
        "Other Usage Data"
      ]
    }
  },
  "Data Not Linked to You": {
    "Analytics": {
      "Browsing History": [
        "Browsing History"
      ],
      "Identifiers": [
        "Device ID"
      ],
      "Purchases": [
        "Purchase History"
      ],
      "Search History": [
        "Search History"
      ],
      "Usage Data": [
        "Product Interaction",
        "Advertising Data",
        "Other Usage Data"
      ],
      "User Content": [
        "Photos or Videos"
      ]
    },
    "App Functionality": {
      "Diagnostics": [
        "Crash Data",
        "Performance Data",
        "Other Diagnostic Data"
      ]
    },
    "Developer’s Advertising or Marketing": {
      "Browsing History": [
        "Browsing History"
      ],
      "Contact Info": [
        "Email Address"
      ],
      "Identifiers": [
        "Device ID"
      ],
      "Purchases": [
        "Purchase History"
      ],
      "Search History": [
        "Search History"
      ],
      "Usage Data": [
        "Product Interaction",
        "Advertising Data",
        "Other Usage Data"
      ]
    },
    "Other Purposes": {
      "Diagnostics": [
        "Crash Data",
        "Performance Data",
        "Other Diagnostic Data"
      ]
    },
    "Product Personalization": {
      "Browsing History": [
        "Browsing History"
      ],
      "Contact Info": [
        "Email Address",
        "Name"
      ],
      "Identifiers": [
        "Device ID"
      ],
      "Purchases": [
        "Purchase History"
      ],
      "Search History": [
        "Search History"
      ],
      "Usage Data": [
        "Product Interaction",
        "Other Usage Data"
      ]
    }
  }
}</t>
  </si>
  <si>
    <t>https://apps.apple.com/us/app/threads-an-instagram-app/id6446901002?uo=4</t>
  </si>
  <si>
    <t>Say more with Threads — Instagram’s text-based conversation app.
Threads is where communities come together to discuss everything from the topics you care about today to what’ll be trending tomorrow. Whatever it is you’re interested in, you can follow and connect directly with your favorite creators and others who love the same things — or build a loyal following of your own to share your ideas, opinions and creativity with the world.
A few things you can do on Threads…
■ Access your Instagram followers
Your Instagram username and verification badge are reserved for you. Automatically follow the same accounts you follow on Instagram in a few taps, and discover new accounts too.
■ Share your point of view
Spin up a new thread to express what's on your mind. This is your space to be yourself, and you control who can reply.
■ Connect with friends and your favorite creators
Jump to the replies to get in on the action and react to commentary, humor and insight from the creators you know and love. Find your community and connect with people who care about whatever it is you’re interested in.
■ Control the conversation
Customize your settings and use controls to manage who can see your content, reply to your threads, or mention you. Accounts you’ve blocked will carry over from Instagram, and we’re enforcing the same Community Guidelines to help ensure everyone interacts safely and authentically. 
■ Find ideas and inspiration
From TV recommendations to career advice, get answers to your questions or learn something new from crowd-sourced conversations, thought leaders and industry experts.
■ Never miss a moment
Stay on top of the latest trends and live events. Whether it’s about new music, movie premieres, sports, games, TV shows, fashion, or the latest product releases, find discussions and receive notifications any time your favorite profiles start a new thread.
■ Open social networking – coming soon
In the future, there will be ways to discover more content and reach wider audiences: we are planning features that allow you to search for, follow and interact with users on open, interoperable social networks that we believe can shape the future of the internet.
Meta Terms: https://www.facebook.com/terms.php
Meta Privacy Policy: https://privacycenter.instagram.com/policy
Threads Supplemental Privacy Policy: https://help.instagram.com/515230437301944
Threads Supplemental Terms: https://help.instagram.com/769983657850450
Instagram Community Guidelines: https://help.instagram.com/477434105621119
Consumer Health Privacy Policy: https://privacycenter.instagram.com/policies/health</t>
  </si>
  <si>
    <t>{
  "Data Linked to You": {
    "Analytics": {
      "Browsing History": [
        "Browsing History"
      ],
      "Contact Info": [
        "Physical Address",
        "Email Address",
        "Name",
        "Phone Number",
        "Other User Contact Info"
      ],
      "Contacts": [
        "Contacts"
      ],
      "Diagnostics": [
        "Crash Data",
        "Performance Data",
        "Other Diagnostic Data"
      ],
      "Financial Info": [
        "Payment Info",
        "Other Financial Info"
      ],
      "Health &amp; Fitness": [
        "Health",
        "Fitness"
      ],
      "Identifiers": [
        "User ID",
        "Device ID"
      ],
      "Location": [
        "Precise Location",
        "Coarse Location"
      ],
      "Other Data": [
        "Other Data Types"
      ],
      "Purchases": [
        "Purchase History"
      ],
      "Search History": [
        "Search History"
      ],
      "Sensitive Info": [
        "Sensitive Info"
      ],
      "Usage Data": [
        "Product Interaction",
        "Advertising Data",
        "Other Usage Data"
      ],
      "User Content": [
        "Photos or Videos",
        "Audio Data",
        "Gameplay Content",
        "Customer Support",
        "Other User Content"
      ]
    },
    "App Functionality": {
      "Browsing History": [
        "Browsing History"
      ],
      "Contact Info": [
        "Physical Address",
        "Email Address",
        "Name",
        "Phone Number",
        "Other User Contact Info"
      ],
      "Contacts": [
        "Contacts"
      ],
      "Diagnostics": [
        "Crash Data",
        "Performance Data",
        "Other Diagnostic Data"
      ],
      "Financial Info": [
        "Payment Info",
        "Credit Info",
        "Other Financial Info"
      ],
      "Health &amp; Fitness": [
        "Health",
        "Fitness"
      ],
      "Identifiers": [
        "User ID",
        "Device ID"
      ],
      "Location": [
        "Precise Location",
        "Coarse Location"
      ],
      "Other Data": [
        "Other Data Types"
      ],
      "Purchases": [
        "Purchase History"
      ],
      "Search History": [
        "Search History"
      ],
      "Sensitive Info": [
        "Sensitive Info"
      ],
      "Usage Data": [
        "Product Interaction",
        "Advertising Data",
        "Other Usage Data"
      ],
      "User Content": [
        "Emails or Text Messages",
        "Photos or Videos",
        "Audio Data",
        "Gameplay Content",
        "Customer Support",
        "Other User Content"
      ]
    },
    "Developer’s Advertising or Marketing": {
      "Browsing History": [
        "Browsing History"
      ],
      "Contact Info": [
        "Physical Address",
        "Email Address",
        "Name",
        "Phone Number",
        "Other User Contact Info"
      ],
      "Contacts": [
        "Contacts"
      ],
      "Diagnostics": [
        "Crash Data",
        "Performance Data",
        "Other Diagnostic Data"
      ],
      "Financial Info": [
        "Other Financial Info"
      ],
      "Identifiers": [
        "User ID",
        "Device ID"
      ],
      "Location": [
        "Precise Location",
        "Coarse Location"
      ],
      "Other Data": [
        "Other Data Types"
      ],
      "Purchases": [
        "Purchase History"
      ],
      "Search History": [
        "Search History"
      ],
      "Usage Data": [
        "Product Interaction",
        "Advertising Data",
        "Other Usage Data"
      ],
      "User Content": [
        "Photos or Videos",
        "Gameplay Content",
        "Other User Content"
      ]
    },
    "Other Purposes": {
      "Browsing History": [
        "Browsing History"
      ],
      "Contact Info": [
        "Physical Address",
        "Email Address",
        "Name",
        "Phone Number",
        "Other User Contact Info"
      ],
      "Contacts": [
        "Contacts"
      ],
      "Diagnostics": [
        "Crash Data",
        "Performance Data",
        "Other Diagnostic Data"
      ],
      "Financial Info": [
        "Other Financial Info"
      ],
      "Identifiers": [
        "User ID",
        "Device ID"
      ],
      "Location": [
        "Precise Location",
        "Coarse Location"
      ],
      "Other Data": [
        "Other Data Types"
      ],
      "Purchases": [
        "Purchase History"
      ],
      "Search History": [
        "Search History"
      ],
      "Usage Data": [
        "Product Interaction",
        "Advertising Data",
        "Other Usage Data"
      ],
      "User Content": [
        "Photos or Videos",
        "Gameplay Content",
        "Customer Support",
        "Other User Content"
      ]
    },
    "Product Personalization": {
      "Browsing History": [
        "Browsing History"
      ],
      "Contact Info": [
        "Physical Address",
        "Email Address",
        "Name",
        "Phone Number",
        "Other User Contact Info"
      ],
      "Contacts": [
        "Contacts"
      ],
      "Diagnostics": [
        "Crash Data",
        "Performance Data",
        "Other Diagnostic Data"
      ],
      "Financial Info": [
        "Other Financial Info"
      ],
      "Identifiers": [
        "User ID",
        "Device ID"
      ],
      "Location": [
        "Precise Location",
        "Coarse Location"
      ],
      "Other Data": [
        "Other Data Types"
      ],
      "Purchases": [
        "Purchase History"
      ],
      "Search History": [
        "Search History"
      ],
      "Sensitive Info": [
        "Sensitive Info"
      ],
      "Usage Data": [
        "Product Interaction",
        "Advertising Data",
        "Other Usage Data"
      ],
      "User Content": [
        "Photos or Videos",
        "Gameplay Content",
        "Other User Content"
      ]
    },
    "Third-Party Advertising": {
      "Browsing History": [
        "Browsing History"
      ],
      "Contact Info": [
        "Physical Address",
        "Email Address",
        "Name",
        "Phone Number",
        "Other User Contact Info"
      ],
      "Contacts": [
        "Contacts"
      ],
      "Diagnostics": [
        "Crash Data",
        "Performance Data",
        "Other Diagnostic Data"
      ],
      "Financial Info": [
        "Other Financial Info"
      ],
      "Identifiers": [
        "User ID",
        "Device ID"
      ],
      "Location": [
        "Precise Location",
        "Coarse Location"
      ],
      "Other Data": [
        "Other Data Types"
      ],
      "Purchases": [
        "Purchase History"
      ],
      "Search History": [
        "Search History"
      ],
      "Usage Data": [
        "Product Interaction",
        "Advertising Data",
        "Other Usage Data"
      ],
      "User Content": [
        "Photos or Videos",
        "Gameplay Content",
        "Other User Content"
      ]
    }
  }
}</t>
  </si>
  <si>
    <t>https://privacycenter.instagram.com/policy</t>
  </si>
  <si>
    <t>https://apps.apple.com/us/app/forest-focus-for-productivity/id866450515?uo=4</t>
  </si>
  <si>
    <t>Forest: Focus for Productivity</t>
  </si>
  <si>
    <t>## Top productivity app in 136 countries. More than 2 million satisfied paying users. Featured in Apple's "Amazing Apps" TV commercial.
## Staying focused with the cutest gamified timer. 
## Over 1,500,000 real trees were planted on Earth by our users.  
"Forest works well, and if your goal is to be more in the moment, ignore your phone and actually talk to your friends when you are with them, this is the app for you."— The New York Times 
"In order to establish new, better habits, it's helpful to engage with tools that make it easier to reinforce them. For anyone looking to curtail their phone usage, the Forest app might be for you."— Business Insider
If you want to temporarily put down your phone and focus on what’s more important in real life, you can plant a seed in Forest. As time goes by, this seed will gradually grow into a tree. However, if you cannot resist the temptation of using your phone and leave the app, your tree will wither. 
The sense of achievement and responsibility will encourage you to stay away from your phone, and will help you make better use of your time. Stop getting distracted by your phone, make you self-motivated and get more things done.
Stay focused, Be present! 
STAY FOCUSED
• A interesting way to help you beat phone addiction and overcome distraction
• Turn your focused moments into a lush forest.
• Create personalized Allow Lists for different situations. Non-allowed apps will be blocked. (iOS 16 or above)
GET MOTIVATED
• Earn rewards and unlock more than 90 new tree species and white noises.
• Share your forest and compete with friends and users around the world.
• Plant trees along with friends &amp; family.
• Unlock achievements and earn extra rewards.
• Plant real trees on Earth and protect the environment with tree-planting organization Trees for the Future.
STATISTICS
• Manage your own tags and view detailed statistics of your time distribution.
• Browse your weekly, monthly and even your yearly big forest.
• Track your focused time in the Apple Health App.
• Track your daily phone usage and screen time.
• Recall memories of your planting journey with our brand new Forest Timeline!
It's never too late to build up productive habits! 
NOTICE
• Forest is compatible with iPhone, iPad and Apple Watch, and can be used across these iOS devices with a one-time purchase. The full app with the aforementioned features is available on iPhone and iPad; on Apple Watch you can view live planting session and today’s focus stats. To download or unlock a non-iOS version, it requires a separate purchase. By logging into the same account, your data can be synchronized across all platforms.
• Due to iOS limitations, the Allow List feature is only available on iOS/iPadOS 16 or above. If you’re using a device running iOS/iPadOS 15 or below, your tree will wither when you leave Forest during a planting session.
• Due to budget constraint, the number of real trees each user can plant is limited to five. We will be introducing limited time events that will allow users to plant more real trees. Please follow our social media page or check the in-app announcement for more updates.
• There is only one version of Forest on the App Store. Other apps that are similar and mimics Forest are not developed by the Forest team. Thank you for your support!
Like us on Facebook: https://www.facebook.com/forestapp.cc/
Follow us on Twitter: https://twitter.com/forestapp_cc
Follow us on Instagram: https://www.instagram.com/forest_app/
We also provide browser extensions. Find out more on www.forestapp.cc</t>
  </si>
  <si>
    <t>[
  "Productivity",
  "Lifestyle"
]</t>
  </si>
  <si>
    <t>{
  "Data Linked to You": {
    "Analytics": {
      "User Content": [
        "Other User Content"
      ]
    },
    "App Functionality": {
      "Diagnostics": [
        "Performance Data"
      ],
      "User Content": [
        "Photos or Videos"
      ]
    },
    "Developer’s Advertising or Marketing": {
      "Contact Info": [
        "Email Address"
      ],
      "Usage Data": [
        "Advertising Data"
      ]
    }
  },
  "Data Not Linked to You": {
    "Analytics": {
      "User Content": [
        "Other User Content"
      ]
    },
    "App Functionality": {
      "Diagnostics": [
        "Performance Data"
      ],
      "User Content": [
        "Photos or Videos"
      ]
    },
    "Developer’s Advertising or Marketing": {
      "Contact Info": [
        "Email Address"
      ],
      "Usage Data": [
        "Advertising Data"
      ]
    }
  },
  "Data Used to Track You": {
    "Analytics": {
      "User Content": [
        "Other User Content"
      ]
    },
    "App Functionality": {
      "Diagnostics": [
        "Performance Data"
      ],
      "User Content": [
        "Photos or Videos"
      ]
    },
    "Developer’s Advertising or Marketing": {
      "Contact Info": [
        "Email Address"
      ],
      "Usage Data": [
        "Advertising Data"
      ]
    }
  }
}</t>
  </si>
  <si>
    <t>http://www.forestapp.cc/privacy</t>
  </si>
  <si>
    <t>https://apps.apple.com/us/app/zombieville-usa-2/id454781476?uo=4</t>
  </si>
  <si>
    <t>Zombieville USA 2</t>
  </si>
  <si>
    <t>The definitive zombie shooter returns, reborn with stunning new graphics, gameplay and more!
Brought to you by the creators of Battleheart, OMG Pirates!, and the original Zombieville USA - this sequel is jam packed with content and features.  Take command of your favorite character, customize them with a spectrum of weapons and skills, and do battle with the living dead - either alone, or with your friends!
- Features - 
• Simple, pick-up-and-play arcade action.  Fight hordes of enemies, make the most of your ammo, and go for your high score!
• Tons of unlockable content, including dozens of weapons, skills, playable characters and upgrades. 
• Incredibly fluid, stylish animation optimized for retina displays.
• Full Game Center integration, including achievements and leader boards.
• Wireless Co-op multiplayer!  (requires iPhone 3GS+, iPod Touch 3rd Gen+, or any iPad)
• iCloud support, allowing your zombie slaying progress to sync automatically to all of your devices!
Follow us on Twitter @MikaMobile to keep up to date on all of our games!</t>
  </si>
  <si>
    <t>[
  "Games",
  "Entertainment",
  "Casual",
  "Action"
]</t>
  </si>
  <si>
    <t>UNDISCLOSED</t>
  </si>
  <si>
    <t/>
  </si>
  <si>
    <t>https://apps.apple.com/us/app/pibbi-apocalipse-coloring-book/id6503665252?uo=4</t>
  </si>
  <si>
    <t>Pibbi Apocalipse Coloring Book</t>
  </si>
  <si>
    <t>Enjoy the Pibby world with different Apocalypse game model!
Welcome to our coloring game designed for both children and adults. In our game, you can have fun with different game modes and develop your imagination.
Coloring Mode:
Choose from Pibby of coloring pages!
Color your imagination with different colors.
After you finish painting, you can save it to your phone.
You can zoom feature.
Easy and useful interface.
choosing your home and character.
Concept:
· Bun Bun, Mailman Moe, Dino, Ladybug, Alloy Boy, Melira, Alloy Boy, Nazrin, Bree Bunny, Felicity Fox, Melira and more!
DISCLAIMER:
-------------------
This is NOT an Official App, just made by a fan for fans. No copyright infringement is intended and any request to remove any of the images, logos, names or sounds will be honored.
All images used in this application are believed to be in the public domain. If you own rights to any of the images and do not wish them to appear here, please contact us directly; Images will be removed from the application. If you feel there is copyright infringement or direct trademark that does not comply with the "Fair Use" guidelines, contact us directly.</t>
  </si>
  <si>
    <t>[
  "Education",
  "Games",
  "Puzzle"
]</t>
  </si>
  <si>
    <t>{
  "Data Linked to You": {
    "Analytics": {
      "Diagnostics": [
        "Crash Data"
      ]
    },
    "Third-Party Advertising": {
      "Diagnostics": [
        "Crash Data"
      ]
    }
  },
  "Data Not Linked to You": {
    "Analytics": {
      "Diagnostics": [
        "Crash Data"
      ]
    },
    "Third-Party Advertising": {
      "Diagnostics": [
        "Crash Data"
      ]
    }
  },
  "Data Used to Track You": {
    "Analytics": {
      "Diagnostics": [
        "Crash Data"
      ]
    },
    "Third-Party Advertising": {
      "Diagnostics": [
        "Crash Data"
      ]
    }
  }
}</t>
  </si>
  <si>
    <t>https://sites.google.com/view/zakariabenmijouappstore/</t>
  </si>
  <si>
    <t>{
    "targetedAge": ["children", "adults"]
}</t>
  </si>
  <si>
    <t>https://apps.apple.com/us/app/callerplus/id6502508913?uo=4</t>
  </si>
  <si>
    <t>CallerPlus</t>
  </si>
  <si>
    <t>Her sektöre uygun bir sipariş uygulaması ile işletmenizi dijitalleştirin! "CallerPlus" ile restoranlardan petshoplara, çiçekçilerden diğer tüm sektörlere kadar geniş bir yelpazede hizmet sunabilirsiniz. İşletmenize özel QR kod ile müşterilerinizin size kolayca ulaşmasını sağlayın ve dijital menünüz üzerinden sipariş almaya başlayın.
Kolay Kullanım: İşletmenize özel QR kod ile müşterileriniz uygulamayı indirip, hızlıca üye olur.
Nasıl Çalışır?
1. QR Kod Oluşturma: İşletmenize özel QR kod oluşturun ve müşterilerinize iletin.
2. Uygulamayı İndirme: Müşterileriniz QR kodu kullanarak uygulamayı indirir ve üye olur.
3. Dijital Menü: Müşterileriniz işletmenizin dijital menüsünü görüntüler.
4. Sipariş Verme: Müşteriler dijital menü üzerinden siparişlerini verir.
Müşteri memnuniyetini artırmak ve işletmenizi dijital dünyaya taşımak için "CallerPlus" ile hemen tanışın!
Dijital Menü: Müşterileriniz, işletmenizin dijital menüsünü görüntüleyebilir ve sipariş verebilir.
QR Kod Oluşturma: İşletmenize özel QR kod oluşturun ve müşterilerinize iletin.</t>
  </si>
  <si>
    <t>[
  "Food &amp; Drink",
  "Shopping"
]</t>
  </si>
  <si>
    <t>{
  "Data Linked to You": {
    "Analytics": {
      "Diagnostics": [
        "Crash Data",
        "Performance Data"
      ],
      "Usage Data": [
        "Product Interaction"
      ]
    },
    "App Functionality": {
      "Diagnostics": [
        "Crash Data",
        "Performance Data"
      ],
      "Identifiers": [
        "Device ID"
      ]
    },
    "Developer’s Advertising or Marketing": {
      "Contact Info": [
        "Name"
      ],
      "Identifiers": [
        "User ID"
      ],
      "Purchases": [
        "Purchase History"
      ]
    },
    "Product Personalization": {
      "Usage Data": [
        "Product Interaction"
      ]
    }
  },
  "Data Not Linked to You": {
    "Analytics": {
      "Diagnostics": [
        "Crash Data",
        "Performance Data"
      ],
      "Usage Data": [
        "Product Interaction"
      ]
    },
    "App Functionality": {
      "Diagnostics": [
        "Crash Data",
        "Performance Data"
      ],
      "Identifiers": [
        "Device ID"
      ]
    },
    "Developer’s Advertising or Marketing": {
      "Contact Info": [
        "Name"
      ],
      "Identifiers": [
        "User ID"
      ],
      "Purchases": [
        "Purchase History"
      ]
    },
    "Product Personalization": {
      "Usage Data": [
        "Product Interaction"
      ]
    }
  }
}</t>
  </si>
  <si>
    <t>https://sepetapp.com/app-policy/6ae1faae98c1494aaee4adb12865b869/privacy_policy</t>
  </si>
  <si>
    <t>https://apps.apple.com/us/app/fasttargetextraction/id6503666504?uo=4</t>
  </si>
  <si>
    <t>FastTargetExtraction</t>
  </si>
  <si>
    <t>Quickly find the email address or link address contained in your content. You can choose to copy or save and view the parsing record.</t>
  </si>
  <si>
    <t>https://www.termsfeed.com/live/2cb5c07d-2590-4859-bf56-d25ab4645ca9</t>
  </si>
  <si>
    <t>https://apps.apple.com/us/app/boond-social-quiz-game/id6476025046?uo=4</t>
  </si>
  <si>
    <t>Boond: Social Quiz Game</t>
  </si>
  <si>
    <t>Discover how well you know your friends with Boond. Answer questions on various topics and try to guess your friends' answers. It's a fun way to learn more about each other.
Why Boond?
- Deepen Connections: Learn new facts about your friends and let them learn about you.
- Test Your Knowledge: See who you know best and who thinks like you.
- Understand Values: Gain insight into each other’s values and perspectives.
- Fun and Simple: Enjoy a straightforward, engaging game with friends or acquaintances.
Key Features:
- Varied Topics: From pop culture to personal preferences, answer questions across a vast range of topics.
- Guess and Reveal: Predict your friends’ answers and see how well you know them.
- Surprising Insights: Find out who shares your thoughts and who surprises you.
- Interactive Play: Connect with friends, family, or acquaintances.</t>
  </si>
  <si>
    <t>[
  "Social Networking",
  "Family",
  "Games",
  "Trivia"
]</t>
  </si>
  <si>
    <t>{
  "Data Linked to You": {
    "App Functionality": {
      "Contact Info": [
        "Email Address",
        "Name"
      ],
      "Identifiers": [
        "User ID"
      ],
      "Sensitive Info": [
        "Sensitive Info"
      ],
      "Usage Data": [
        "Product Interaction"
      ],
      "User Content": [
        "Emails or Text Messages"
      ]
    }
  }
}</t>
  </si>
  <si>
    <t>https://getboond.com//privacy</t>
  </si>
  <si>
    <t>https://apps.apple.com/us/app/kaveh-motor/id6503355970?uo=4</t>
  </si>
  <si>
    <t>Kaveh Motor</t>
  </si>
  <si>
    <t>You can send any question about your car repair, our experts help you</t>
  </si>
  <si>
    <t>https://www.termsfeed.com/live/2375b4d6-5b29-429c-b5ac-84821d806697</t>
  </si>
  <si>
    <t>https://apps.apple.com/us/app/messenger/id1480068668?mt=12&amp;uo=4</t>
  </si>
  <si>
    <t>Messenger</t>
  </si>
  <si>
    <t>Made for big screens and close connections. Get access to free* texting, and high-quality voice and video chat built specifically for desktop.
MADE FOR DESKTOP, MADE FOR YOU
Type even faster, multi-task while video chatting so you never miss a moment and stay connected with desktop notifications.
SPEND QUALITY TIME IN HIGH QUALITY
Host one-on-one meetings or bring the whole group together with free*, high-quality voice and video chat features.
GET THE GROUP TOGETHER WITH ROOMS
Send a link to group video chat with anyone, even if they don't have Messenger. Host up to 50 people with no time limits.
SAY 'HI' IN LOW LIGHT WITH DARK MODE
Cut down glare from your screen in low-light situations, so you can stay in touch no matter when or where you are.
EXPRESS YOURSELF WITH STICKERS, GIFS AND EMOJIS
Tell your story with stickers, gifs and emojis when words aren't enough.
SHARE WITH FRIENDS
Send photos and videos to keep your close friends up to speed. Receive files for even more productivity.
*Calls are free over Wi-Fi but otherwise, standard data charges apply.
Privacy Policy: https://www.facebook.com/about/privacy | LEARN MORE at: https://messenger.com</t>
  </si>
  <si>
    <t>[
  "Social Networking",
  "Productivity"
]</t>
  </si>
  <si>
    <t>https://www.facebook.com/about/privacy/</t>
  </si>
  <si>
    <t>https://apps.apple.com/us/app/the-unarchiver/id425424353?mt=12&amp;uo=4</t>
  </si>
  <si>
    <t>The Unarchiver</t>
  </si>
  <si>
    <t>The Unarchiver is a small and easy to use program that can unarchive many different kinds of archive files. It will open common formats such as Zip, RAR (including v5), 7-zip, Tar, Gzip and Bzip2. It will also open many older formats, such as StuffIt, DiskDoubler, LZH, ARJ and ARC. It will even open other kinds of files, like ISO and BIN disc images, some Windows .EXE installers. The list is actually much longer - see the program homepage for the full list.
The Unarchiver also tries to detect and correctly handle the filename encoding in the archives it opens, allowing you to open files from every part of the world without getting garbled filenames.
The Unarchiver aims to be the only unarchiving program you will ever need, and to stay out of your way.
Also, if you need to open archives on your iPad or iPhone, look for "Archives" on the App Store, or go to https://theunarchiver.com/archives. It is based on The Unarchiver, and lets you easily handle Archives on iOS!</t>
  </si>
  <si>
    <t>{
  "Data Not Linked to You": {
    "App Functionality": {
      "Diagnostics": [
        "Crash Data"
      ]
    }
  }
}</t>
  </si>
  <si>
    <t>https://macpaw.com/policy</t>
  </si>
  <si>
    <t>https://apps.apple.com/us/app/onedrive/id823766827?mt=12&amp;uo=4</t>
  </si>
  <si>
    <t>OneDrive</t>
  </si>
  <si>
    <t>Start with 5 GB of free cloud storage or upgrade to a Microsoft 365 subscription to get 1 TB of storage. Microsoft 365 includes premium Office apps, 1 TB cloud storage in OneDrive, advanced security, and more, all in one convenient subscription. With Microsoft 365, you get features as soon as they are released ensuring you’re always working with the latest.
Microsoft OneDrive keeps your files and photos backed up, protected, synced, and accessible on your Mac and across all your other devices. Easily share documents, photos, and other files with friends, family, and colleagues. Know that your files are safe with advanced security features that protect what’s important. 
Protection and Security
• Your OneDrive files are backed up and available even if something happens to your Mac.
• Your files are encrypted in OneDrive.
• Keep important files secured with Personal Vault.** 
• Restore documents with version history.
• Stay protected with ransomware detection &amp; recovery.*
Access
• Access your files using Finder in Mac OS, OneDrive online or in the mobile app.
• Access files offline on your smartphone, Mac, or tablet.
• Save local space on your Mac with Files On-Demand.
File sharing
• Share docs, photos, videos, and albums with friends and family.
• Work in the same document with others in real time with Office apps.
• Get notifications when a shared document is edited.
• Set password-protected or expiring sharing links.*
• Keep files private in OneDrive unless your share them 
Office Apps 
• OneDrive works with Microsoft Word, Excel, PowerPoint, OneNote and Outlook.
• Access, back up, view, save. and share your Office documents.
• Collaborate in real time on Word, Excel, PowerPoint, and OneNote files stored in OneDrive.
*Requires a Microsoft 365 subscription
**Mac users can access and use Personal Vault by visiting onedrive.com on a browser.
Learn more about Microsoft 365
Microsoft 365 is a cloud-based subscription service that brings together premium versions of Word, Excel, PowerPoint, Outlook and OneDrive, with the best tools for the way people work today. Please visit: http://go.microsoft.com/fwlink/?linkid=2015120 for information on Licensing Terms.
Unlock the full Microsoft Office experience with a qualifying Microsoft 365 subscription for your phone, tablet, PC, and Mac. 
Microsoft 365 annual subscriptions purchased from the app will be charged to your App Store account and will automatically renew within 24 hours prior to the end of the current subscription period unless auto-renewal is disabled beforehand. You can manage your subscriptions in your App Store account settings.
This app is provided by either Microsoft or a third-party app publisher and is subject to a separate privacy statement and terms and conditions. 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
Please refer to the Microsoft Software License Terms for Microsoft Office. See “License Agreement” link under Information. By installing the app, you agree to these terms and conditions.</t>
  </si>
  <si>
    <t>{
  "Data Linked to You": {
    "Analytics": {
      "Identifiers": [
        "User ID",
        "Device ID"
      ],
      "Usage Data": [
        "Product Interaction"
      ],
      "User Content": [
        "Photos or Videos",
        "Audio Data",
        "Customer Support",
        "Other User Content"
      ]
    },
    "App Functionality": {
      "Contact Info": [
        "Email Address",
        "Name"
      ],
      "Diagnostics": [
        "Crash Data",
        "Performance Data",
        "Other Diagnostic Data"
      ],
      "Identifiers": [
        "User ID",
        "Device ID"
      ],
      "Usage Data": [
        "Product Interaction"
      ],
      "User Content": [
        "Photos or Videos",
        "Audio Data",
        "Customer Support",
        "Other User Content"
      ]
    }
  }
}</t>
  </si>
  <si>
    <t>http://go.microsoft.com/fwlink/?LinkId=74170&amp;wa=wsignin1.0</t>
  </si>
  <si>
    <t>https://apps.apple.com/us/app/microsoft-onenote/id784801555?mt=12&amp;uo=4</t>
  </si>
  <si>
    <t>Microsoft OneNote</t>
  </si>
  <si>
    <t>Capture your thoughts, discoveries, and ideas in your very own digital notebook using OneNote for Mac. Now it is easier than ever capture your thoughts, add pictures or files, and share notes across your devices and with others. Share your notes and collaborate in real time with colleagues or friends. Type anywhere on this free-form canvas, use a digital pen to write or draw, and add pictures and files right in your notes. Whether you’re at home, in the office, or on the go, OneNote in your go-to digital notebook.
Capture Anything
• Write memos, make a digital sketchbook, or jot down notes.
• Save pictures of whiteboards, photos or printed documents in your notes. Take a picture, crop, and insert right into OneNote.
• Highlight can’t-miss notes with Important and To Do tags.
• Use a variety of digital pen colors and settings to create handwritten notes and drawings.
• Draw with confidence with tools like “Convert to Shapes” which automatically converts hand drawn shapes into crisp, perfectly regular polygons and circles.
Organize, Search and Secure
• Organize your notes in a way that works for you using tabs, labels, and color coding to keep track of all your projects.
• Create, rename, search, sort, and copy pages, sections, and entire notebooks.
• Find your most recent notes quickly and pin the pages you most use to the top.
• Secure your notes with a password and control permissions when sharing with others.
• Track daily to-dos, flag questions to raise after a meeting, or mark important points.
Collaborate and Share
• Share ideas and your notes with friends and colleagues.
• Collaborate in real time using a shared notepad.
• Sync your notes to the cloud (OneDrive, OneDrive for Business*, and SharePoint), making it easy to access your notes anywhere.
*For you to sign in to OneDrive for Business, your organization needs to have a qualifying SharePoint Online or Office 365 business subscription plan. You cannot sign in with an account from an on-premises directory.
Learn more about Microsoft 365
Microsoft 365 is a cloud-based subscription service that brings together premium versions of Word, Excel, PowerPoint, Outlook and OneDrive, with the best tools for the way people work today. Please visit: http://go.microsoft.com/fwlink/?linkid=2015120 for information on Licensing Terms.
Unlock the full Microsoft Office experience with a qualifying Microsoft 365 subscription for your phone, tablet, PC, and Mac. 
Microsoft 365 annual subscriptions purchased from the app will be charged to your App Store account and will automatically renew within 24 hours prior to the end of the current subscription period unless auto-renewal is disabled beforehand. You can manage your subscriptions in your App Store account settings.
This app is provided by either Microsoft or a third-party app publisher and is subject to a separate privacy statement and terms and conditions. 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t>
  </si>
  <si>
    <t>http://go.microsoft.com/fwlink/?LinkID=322046</t>
  </si>
  <si>
    <t>https://apps.apple.com/us/app/vpn-proxy-maste-unlimited-vpn/id1475620342?mt=12&amp;uo=4</t>
  </si>
  <si>
    <t>VPN Proxy Maste® Unlimited VPN</t>
  </si>
  <si>
    <t>VPN Proxy Master, the top privacy guard for Mac in the world, is the best VPN for online security and privacy. If you need a VPN to encrypt your network traffic under any Wi-Fi hotspot to browse freely, anonymously and securely without being tracked, then get VPN Proxy Master for your Mac!
Enjoy the following features NOW:
GLOBAL SERVERS
• 6700+ worldwide fast VPN servers with stable connection.
• Enjoy more streaming servers for online movies and videos.
PROTECT YOUR PRIVACY
• Support Wi-Fi Auto Protect, protect your security in all network conditions.
• Support Kill Switch, protect your data from online leaks.
• Multiple protocols for security make sure you completely anonymous.
AVAILABLE ON ALL DEVICES
• Work on all systems, available on phone, laptop, tablet, and PC.
• One account - all connected devices can be protected.
• Best VPN for office, school, home and public places.
FREE VPN SERVICE
• Automatically connect to the optimal server.
• VPN Proxy Master provides a basic free VPN service, but if you want to enjoy more benefits, welcome to use the Premium.
EASY TO USE
• One click to connect, Simple setup.
• 24/7 live chat and email support solve all problems.
----------------------------------------------
Subscription Information:
• Start 7-day trial: no commitment, cancel anytime.
• Payment will be charged to iTunes Account at confirmation of purchase.
• Subscription automatically renews unless auto-renew is turned off at least 24-hours before the end of the current billing period.
• Account will be charged for renewal within 24-hours prior to the end of the current period, after recalculate the cost of the renewal.
• Subscription is managed by the user and the auto-renewal can be turned off in user's Account Settings.
• Any unused portion of a free trial period, if offered, will be forfeited when the user purchases a subscription to that plan.
Privacy Policy: http://128.199.107.72/file/PrivacyPolicy.html
Terms of Service: http://128.199.107.72/file/Secure.html</t>
  </si>
  <si>
    <t>{
  "Data Not Linked to You": {
    "Analytics": {
      "Diagnostics": [
        "Performance Data"
      ],
      "Identifiers": [
        "User ID",
        "Device ID"
      ],
      "Usage Data": [
        "Product Interaction"
      ],
      "User Content": [
        "Customer Support"
      ]
    },
    "App Functionality": {
      "Contact Info": [
        "Email Address"
      ],
      "Diagnostics": [
        "Crash Data",
        "Performance Data"
      ],
      "Identifiers": [
        "User ID",
        "Device ID"
      ],
      "Usage Data": [
        "Product Interaction"
      ],
      "User Content": [
        "Customer Support"
      ]
    }
  }
}</t>
  </si>
  <si>
    <t>https://vpnproxymaster.com/policy</t>
  </si>
  <si>
    <t>https://apps.apple.com/us/app/bloons-td-6/id1118115766?uo=4</t>
  </si>
  <si>
    <t>Craft your perfect defense from a combination of powerful Monkey Towers and awesome Heroes, then pop every last invading Bloon!
Over a decade of tower defense pedigree and regular massive updates makes Bloons TD 6 a favorite game for millions of players. Enjoy endless hours of strategy gaming with Bloons TD 6!
HUGE CONTENT!
* Regular updates! We release several updates every year with new characters, features, and gameplay.
* Boss Events! Fearsome Boss Bloons will challenge even the strongest defenses.
* Odysseys! Battle through a series of maps connected by their theme, rules, and rewards.
* Contested Territory! Join forces with other players and battle for territory against five other teams. Capture tiles on a shared map and compete on the leaderboards.
* Quests! Delve into what makes the Monkeys tick with Quests, crafted to tell tales and share knowledge.
* Trophy Store! Earn Trophies to unlock dozens of cosmetic items that let you customize your Monkeys, Bloons, animations, music, and more.
* Content Browser! Create your own Challenges and Odysseys, then share them with other players and check out the most liked and played community content.
EPIC MONKEY TOWERS &amp; HEROES!
* 23 powerful Monkey Towers, each with 3 upgrade paths and unique activated abilities.
* Paragons! Explore the incredible power of the newest Paragon upgrades.
* 16 diverse Heroes, with 20 signature upgrades and 2 special abilities. Plus, unlockable skins and voiceovers!
ENDLESS AWESOMENESS!
* 4-Player Co-Op! Play every map and mode with up to 3 other players in public or private games.
* Play anywhere - single player offline works even when your WiFi doesn’t!
* 70+ handcrafted maps, with more added every update.
* Monkey Knowledge! Over 100 meta-upgrades to add power where you need it.
* Powers and Insta Monkeys! Earned through gameplay, events, and achievements. Instantly add power for tricky maps and modes.
We pack as much content and polish into each update as possible, and we’ll continue to add new features, content, and challenges in regular updates.
We truly respect your time and support, and we hope Bloons TD 6 will be the best strategy game you’ve ever played. If it’s not, please contact us at https://support.ninjakiwi.com and tell us what we can do better!
Now those Bloons aren't going to pop themselves... sharpen your darts and go play Bloons TD 6!
**********
Ninja Kiwi Notes: 
Please review our Terms of Service and Privacy Policy. You will be prompted in-game to accept these terms in order to cloud save and protect your game progress:
https://ninjakiwi.com/terms
https://ninjakiwi.com/privacy_policy
Bloons TD 6 contains in-game items that can be purchased with real money. You can disable in-app purchases in your device's settings, or reach us at https://support.ninjakiwi.com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https://support.ninjakiwi.com.
Streamers and Video Creators: 
Ninja Kiwi is actively promoting channel creators on YouTube and Twitch! If you are not already working with us, keep making videos and tell us about your channel at streamers@ninjakiwi.com.</t>
  </si>
  <si>
    <t>[
  "Games",
  "Strategy",
  "Action",
  "Entertainment"
]</t>
  </si>
  <si>
    <t>{
  "Data Linked to You": {
    "Analytics": {
      "Usage Data": [
        "Product Interaction"
      ],
      "User Content": [
        "Gameplay Content"
      ]
    },
    "App Functionality": {
      "Diagnostics": [
        "Crash Data",
        "Performance Data"
      ],
      "Identifiers": [
        "User ID"
      ],
      "Purchases": [
        "Purchase History"
      ],
      "Usage Data": [
        "Product Interaction"
      ],
      "User Content": [
        "Gameplay Content"
      ]
    }
  },
  "Data Not Linked to You": {
    "Analytics": {
      "Usage Data": [
        "Product Interaction"
      ],
      "User Content": [
        "Gameplay Content"
      ]
    },
    "App Functionality": {
      "Diagnostics": [
        "Crash Data",
        "Performance Data"
      ],
      "Identifiers": [
        "User ID"
      ],
      "Purchases": [
        "Purchase History"
      ],
      "Usage Data": [
        "Product Interaction"
      ],
      "User Content": [
        "Gameplay Content"
      ]
    }
  }
}</t>
  </si>
  <si>
    <t>https://ninjakiwi.com/privacy_policy</t>
  </si>
  <si>
    <t>https://apps.apple.com/us/app/papas-wingeria-hd/id895913573?uo=4</t>
  </si>
  <si>
    <t>Papa's Wingeria HD</t>
  </si>
  <si>
    <t>Fry up tons of wild wings and things for your picky customers in Papa's Wingeria HD!  
NOTE: This game requires an iPad 2 / iPad Mini or newer
-- ABOUT THE GAME --
You've won a trip to Starlight City and find yourself in charge of Papa's latest restaurant, where you'll need to run the fryers and toss chicken wings in an assortment of flavorful sauces.  Your customers expect a great presentation, so arrange the fried foods with sides and veggies so they're pleasing to the eye -- and their stomachs!
Though the restaurant is known for its famous wings, you'll also unlock a variety of other meats to fry for your customers, as well as a wide array of delicious sauces and plenty of sides and dips to go with their meal.  The familiar hands-on gameplay of the series is back, but this time you'll especially have to focus on presentation and how to best lay out the plate with all of the food ordered.  Learn a variety of patterns for arranging the food to earn the best scores from your customers, and earn big tips to spend in the Shop!
-- NEW FEATURES --
This brand-new edition of Papa's Wingeria stocks the restaurant with additional meats, sauces, and sides that aren't found in any previous version of the game!  You can also serve 20 new customers that didn't appear in the original version, for a total of 89 unique customers that will visit the Wingeria.
You can choose to play as either Chuck or Mandi, and the custom characters from "Papa's Freezeria HD" return with even more hairstyles and new customization options.  You can also find an expanded wardrobe of clothing for your workers in the Shop, where you can buy new clothing and accessories with your hard-earned tips.
Papa's Wingeria HD now features a Dining Room where customers can sit down and enjoy their wings, and you'll be able to hire a Server to help you take orders and deliver food to the seated customers.  You can hire Chuck or Mandi as your Server, or create another custom character to staff your restaurant.  Any clothing and accessories you buy in the Shop can be used by both of your workers, so you can coordinate their uniforms or give them each their own style!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The customizable lobby is back, with new themes of furniture and new posters for decorating your shop.  You can change the wallpaper, flooring, countertop, and trim, which will also change the decor in the Dining Room as well!
Earn 90 achievements for various accomplishments in the game, including serving orders with certain foods or sauces, playing mini-games, and earning Customer Awards.  Papa's Wingeria HD also supports Game Center achievements and leaderboards!
-- GAME FEATURES --
- Hands-on wing restaurant in the Papa Louie universe
- Updated and remastered for iPad
- Multi-tasking between frying, saucing, and building
- Custom chefs and servers
- 34 ingredients to unlock
- 89 customers to serve with unique orders
- Hundreds of furniture and clothing items to decorate your shop and workers
- Challenging Closers and Food Critic
- Purchase shop upgrades with your earned tips
- 90 Achievements with Game Center support</t>
  </si>
  <si>
    <t>https://apps.apple.com/us/app/procreate/id425073498?uo=4</t>
  </si>
  <si>
    <t>Procreate</t>
  </si>
  <si>
    <t>Loved by creative professionals and aspiring artists alike, Procreate is the leading creative application made for iPad.
Procreate has everything you need to create expressive sketches, rich paintings, gorgeous illustrations, and beautiful animations. Offering 100s of handmade brushes, a suite of industry-leading artistic tools, an advanced layer system, and the powerful Valkyrie graphics engine. 
It’s a complete art studio you can take anywhere.
Highlights:
• High resolution canvases — up to 16k by 8k on compatible iPad Pros
• Beautifully intuitive interface made for iPad and Apple Pencil
• Revolutionary QuickShape feature for perfect shapes
• Smooth and responsive smudge sampling
• 3D Painting with Lighting Studio, exportable as models, images, or animations
• Powered by Valkyrie, the lightning-fast 64-bit painting engine
• Speed up your workflow with keyboard shortcuts
• Create art in stunning 64-bit color
• Continuous auto-save — never lose work again
Breakthrough brushes:
• Packed with hundreds of beautifully crafted brushes
• Brush sets to organize your painting, sketching, and drawing brushes
• Over 100 customizable settings for every brush
• Add Metallic and Roughness for painting in 3D
• Brush Studio — design custom Procreate brushes
• Import and export custom Procreate brushes
• Import Adobe® Photoshop® brushes, and run them faster than Photoshop®
Full-featured layering system:
• Layer your art for precise control over details and composition
• Create Layer Masks and Clipping Masks for non-destructive editing
• Stay organized by combining layers into Groups
• Select multiple layers to move or Transform objects simultaneously
• Access over 25 layer blend modes for industry-grade compositing
Color without compromise:
• Fill your line work with ColorDrop and SwatchDrop
• Disc, Classic, Harmony, Value, and Palette color panels
• Import color profiles for color matching
• Assign Color Dynamics to any brush
Precision design tools:
• Add vector text to your illustrations
• Easily import all your favorite fonts
• Crop and resize your canvas for perfect composition
• Perspective, Isometric, 2D, and Symmetry visual guides
• Drawing Assist perfects your strokes in real time
• StreamLine and stabilization smooths strokes for beautiful calligraphy and expert inking
• Use Scribble to name layers, change settings, and create text
Accessibility features:
• Advanced stroke stabilization
• Dynamic Type, VoiceOver, and Feedback Sounds
• Assignable single-touch gestures
• Color naming
Animation and Page Assist
• Easy frame-by-frame animation with customizable onion skinning
• Create storyboards, GIFs, animatics, and simple animations
• Sketch page-by-page concepts or begin a comic with Page Assist
• Import, edit, and share PDFs
Dramatic finishing effects:
• Brush in image adjustments and effects with Apple Pencil 
• Glitch, Chromatic Aberration, Bloom, Noise, and Halftone add new dimensions to your work
• Gaussian, Motion, and Perspective Blur filters create depth and movement
• Powerful image adjustments including Color Balance, Curves, HSB, and Gradient Map
• Bring your art to life with the fun, intuitive, and creative Warp, Symmetry, and Liquify Dynamics 
Time-lapse replay
• Relive your creative journey with Procreate’s Time-lapse Replay
• Export your Time-lapse recording in 4K for high-quality video production
• Share a shorter 30-second Time-lapse on your socials
Import assets and share your creations:
• Import or export your art as Adobe® Photoshop® PSD files
• Import Adobe® ASE and ACO Color Palettes
• Import image files such as JPG, PNG, and TIFF
• Export your working files in layered .procreate or PSD file formats
• Share your art as TIFF, transparent PNG, multi-page PDF, web-ready JPEG, OBJ, USDZ, and animated GIFs, PNGs, and MP4s</t>
  </si>
  <si>
    <t>https://procreate.com/app/privacy-policy</t>
  </si>
  <si>
    <t>https://apps.apple.com/us/app/microsoft-powerpoint/id462062816?mt=12&amp;uo=4</t>
  </si>
  <si>
    <t>Microsoft PowerPoint</t>
  </si>
  <si>
    <t>This application requires a qualifying Microsoft 365 subscription. Microsoft 365 includes premium Word, Excel, and PowerPoint apps, 1 TB cloud storage in OneDrive, advanced security, and more, all in one convenient subscription. With Microsoft 365, you get features as soon as they are released ensuring you’re always working with the latest.
Create, edit, collaborate, and share presentations using PowerPoint for Mac. Now it’s easier than ever to create, edit, and share presentations seamlessly across your devices and with others. Share your files and collaborate in real time within a document or edit Office docs attached to emails. Get smart assistance features as soon as they are released in Word, Excel, and PowerPoint so you’re always working with the latest. Whether you need to show off your school project, business plan, or family vacation photos, PowerPoint is your go-to app for presentations.
Kickstart your creativity
• Achieve more and enhance your documents with access to a growing catalog of premium templates for Word, Excel, and PowerPoint.
• Advanced formatting and layout options produce beautifully pristine documents on any device including laptops, iPads, and iPhones. 
Present with confidence
• Get your ideas across with beautiful design, rich animation, cinematic motion, 3D models, and icons.
• Save documents right to Microsoft OneDrive or another cloud provider to access them on any device and at any time you have internet access.
• Dark Mode allows you to focus on creating presentations in low-light environments.
Accomplish more together
• Whether it’s a school project, sales pitch, or family slideshow, seamlessly work with others with real-time co-authoring to bring your ideas and plans together faster.
• Share your documents with the click of a button to invite others to edit in real time. Easily manage permissions and see who’s currently working in a document.
• Add comments or assign tasks to people in your group for clean editing and organization.
Learn more about Microsoft 365
Microsoft 365 is a cloud-based subscription service that brings together premium versions of Word, Excel, PowerPoint, Outlook and OneDrive, with the best tools for the way people work today. Please visit: http://go.microsoft.com/fwlink/?linkid=2015120 for information on Licensing Terms.
Unlock the full Microsoft Office experience with a qualifying Microsoft 365 subscription for your phone, tablet, PC, and Mac. 
Microsoft 365 annual subscriptions purchased from the app will be charged to your App Store account and will automatically renew within 24 hours prior to the end of the current subscription period unless auto-renewal is disabled beforehand. You can manage your subscriptions in your App Store account settings.
This app is provided by either Microsoft or a third-party app publisher and is subject to a separate privacy statement and terms and conditions. 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
Please refer to the Microsoft Software License Terms for Microsoft Office. See “License Agreement” link under Information. By installing the app, you agree to these terms and conditions.</t>
  </si>
  <si>
    <t>https://apps.apple.com/us/app/wood-nuts-bolts-puzzle/id6472426288?uo=4</t>
  </si>
  <si>
    <t>Introducing Wood Nuts &amp; Bolts Puzzle, a captivating game designed to challenge your problem-solving skills! This game is perfect for fans of brain tests, quiz and IQ games.
Key Features:
- Creative Gameplay: Master the art of strategically rotating wooden bolts to fit them into place.
- Multiple Difficulty Levels: Embark on a journey through 300+ levels, from beginner to advanced. Each level introduces fresh hurdles and brain-teasing wood-based puzzles to keep your mind sharp.
- Hint System: Receive valuable advice to conquer tricky wood puzzles through a limited hint system.
- Multiple Solutions: Explore numerous strategies to enhance your problem-solving skills and discover efficient wood-based solutions.
- 10+ skins to customize wood nuts and bolts.
- Compete globally, ascend the leaderboard, and earn achievements to showcase your wood puzzle-solving prowess.
Your objective in Wood Nuts &amp; Bolts Puzzle is to dismantle the wooden plates from the puzzle board by deciphering the correct unlocking sequence:
1. Examine the wooden nuts and bolts that require precise twisting.
2. Rearrange the nuts and bolts into the correct positions to eliminate all wooden plates.
3. Experiment with methods to efficiently manipulate and align the bolts. Discover the optimal solution.
4. Successfully complete each puzzle to unlock new difficulty levels.
Get ready to challenge your brain with the engaging Wood Nuts &amp; Bolts Puzzle game. Download it now and prepare for an immersive wood puzzle experience!</t>
  </si>
  <si>
    <t>[
  "Games",
  "Casual",
  "Puzzle"
]</t>
  </si>
  <si>
    <t>{
  "Data Linked to You": {
    "Analytics": {
      "Diagnostics": [
        "Crash Data",
        "Performance Data"
      ],
      "Identifiers": [
        "User ID",
        "Device ID"
      ],
      "Purchases": [
        "Purchase History"
      ],
      "Usage Data": [
        "Product Interaction",
        "Advertising Data"
      ]
    },
    "App Functionality": {
      "Diagnostics": [
        "Crash Data",
        "Performance Data"
      ],
      "Identifiers": [
        "User ID",
        "Device ID"
      ],
      "Purchases": [
        "Purchase History"
      ],
      "Usage Data": [
        "Product Interaction",
        "Advertising Data"
      ]
    },
    "Developer’s Advertising or Marketing": {
      "Diagnostics": [
        "Crash Data",
        "Performance Data"
      ],
      "Identifiers": [
        "User ID",
        "Device ID"
      ],
      "Purchases": [
        "Purchase History"
      ],
      "Usage Data": [
        "Product Interaction",
        "Advertising Data"
      ]
    },
    "Product Personalization": {
      "Diagnostics": [
        "Crash Data",
        "Performance Data"
      ],
      "Identifiers": [
        "User ID",
        "Device ID"
      ],
      "Purchases": [
        "Purchase History"
      ],
      "Usage Data": [
        "Product Interaction",
        "Advertising Data"
      ]
    }
  },
  "Data Not Linked to You": {
    "Analytics": {
      "Diagnostics": [
        "Crash Data",
        "Performance Data"
      ],
      "Identifiers": [
        "User ID",
        "Device ID"
      ],
      "Purchases": [
        "Purchase History"
      ],
      "Usage Data": [
        "Product Interaction",
        "Advertising Data"
      ]
    },
    "App Functionality": {
      "Diagnostics": [
        "Crash Data",
        "Performance Data"
      ],
      "Identifiers": [
        "User ID",
        "Device ID"
      ],
      "Purchases": [
        "Purchase History"
      ],
      "Usage Data": [
        "Product Interaction",
        "Advertising Data"
      ]
    },
    "Developer’s Advertising or Marketing": {
      "Diagnostics": [
        "Crash Data",
        "Performance Data"
      ],
      "Identifiers": [
        "User ID",
        "Device ID"
      ],
      "Purchases": [
        "Purchase History"
      ],
      "Usage Data": [
        "Product Interaction",
        "Advertising Data"
      ]
    },
    "Product Personalization": {
      "Diagnostics": [
        "Crash Data",
        "Performance Data"
      ],
      "Identifiers": [
        "User ID",
        "Device ID"
      ],
      "Purchases": [
        "Purchase History"
      ],
      "Usage Data": [
        "Product Interaction",
        "Advertising Data"
      ]
    }
  },
  "Data Used to Track You": {
    "Analytics": {
      "Diagnostics": [
        "Crash Data",
        "Performance Data"
      ],
      "Identifiers": [
        "User ID",
        "Device ID"
      ],
      "Purchases": [
        "Purchase History"
      ],
      "Usage Data": [
        "Product Interaction",
        "Advertising Data"
      ]
    },
    "App Functionality": {
      "Diagnostics": [
        "Crash Data",
        "Performance Data"
      ],
      "Identifiers": [
        "User ID",
        "Device ID"
      ],
      "Purchases": [
        "Purchase History"
      ],
      "Usage Data": [
        "Product Interaction",
        "Advertising Data"
      ]
    },
    "Developer’s Advertising or Marketing": {
      "Diagnostics": [
        "Crash Data",
        "Performance Data"
      ],
      "Identifiers": [
        "User ID",
        "Device ID"
      ],
      "Purchases": [
        "Purchase History"
      ],
      "Usage Data": [
        "Product Interaction",
        "Advertising Data"
      ]
    },
    "Product Personalization": {
      "Diagnostics": [
        "Crash Data",
        "Performance Data"
      ],
      "Identifiers": [
        "User ID",
        "Device ID"
      ],
      "Purchases": [
        "Purchase History"
      ],
      "Usage Data": [
        "Product Interaction",
        "Advertising Data"
      ]
    }
  }
}</t>
  </si>
  <si>
    <t>https://www.abigames.com.vn/policy</t>
  </si>
  <si>
    <t>https://apps.apple.com/us/app/capcut-video-editor/id1500855883?uo=4</t>
  </si>
  <si>
    <t>CapCut is a free all-in-one video editing app that helps you create incredible videos. 
「Easy to use」
Cut, reverse and change speed: getting it just right is easier than ever, posting only your wonderful moments.
 「High quality」
Advanced filters and flawless beauty effects open up a world of possibilities.
「Top Music Hits/Sounding incredible」
Tremendous music library and exclusive copyright songs.
「Stickers and text」
Top trending stickers and fonts let you fully express your videos.
 「Effect」
Get creative with a range of magical effects.
Terms of Service —
https://www.capcut.net/clause/user-agreement?region=us
Privacy Policy —
https://www.capcut.net/clause/privacy?region=us
Contact: capcut.support@bytedance.com</t>
  </si>
  <si>
    <t>{
  "Data Linked to You": {
    "Analytics": {
      "Diagnostics": [
        "Crash Data",
        "Performance Data",
        "Other Diagnostic Data"
      ],
      "Identifiers": [
        "User ID",
        "Device ID"
      ],
      "Usage Data": [
        "Product Interaction"
      ],
      "User Content": [
        "Customer Support"
      ]
    },
    "App Functionality": {
      "Contact Info": [
        "Other User Contact Info"
      ],
      "Diagnostics": [
        "Crash Data",
        "Performance Data",
        "Other Diagnostic Data"
      ],
      "Identifiers": [
        "User ID",
        "Device ID"
      ],
      "Usage Data": [
        "Product Interaction"
      ],
      "User Content": [
        "Photos or Videos",
        "Audio Data",
        "Customer Support",
        "Other User Content"
      ]
    },
    "Developer’s Advertising or Marketing": {
      "Identifiers": [
        "Device ID"
      ]
    },
    "Other Purposes": {
      "User Content": [
        "Customer Support"
      ]
    }
  },
  "Data Used to Track You": {
    "Analytics": {
      "Diagnostics": [
        "Crash Data",
        "Performance Data",
        "Other Diagnostic Data"
      ],
      "Identifiers": [
        "User ID",
        "Device ID"
      ],
      "Usage Data": [
        "Product Interaction"
      ],
      "User Content": [
        "Customer Support"
      ]
    },
    "App Functionality": {
      "Contact Info": [
        "Other User Contact Info"
      ],
      "Diagnostics": [
        "Crash Data",
        "Performance Data",
        "Other Diagnostic Data"
      ],
      "Identifiers": [
        "User ID",
        "Device ID"
      ],
      "Usage Data": [
        "Product Interaction"
      ],
      "User Content": [
        "Photos or Videos",
        "Audio Data",
        "Customer Support",
        "Other User Content"
      ]
    },
    "Developer’s Advertising or Marketing": {
      "Identifiers": [
        "Device ID"
      ]
    },
    "Other Purposes": {
      "User Content": [
        "Customer Support"
      ]
    }
  }
}</t>
  </si>
  <si>
    <t>https://www.capcut.net/clause/privacy?language=en</t>
  </si>
  <si>
    <t>https://apps.apple.com/us/app/toca-boca-world/id1208138685?uo=4</t>
  </si>
  <si>
    <t>Toca Boca World is a game with endless possibilities, where you can tell stories and decorate a whole world and fill it with characters you collect and create!
What will you do first - design your dream house, spend a day at the beach with friends or direct your own sitcom? Decorate a restaurant or play that you’re running a dog daycare center? 
Express yourself, play with your characters and designs, tell stories and explore a world of fun with gifts every Friday!
You'll love Toca Boca World because you can:
• Download the app and start playing right away
• Tell your stories your way
• Use the Home Designer tool to design &amp; decorate your own houses
• Create and design your own characters with Character Creator
• Get exciting gifts every Friday
• Engage in Roleplay
• Explore and play across new locations
• Unlock hundreds of secrets
• Create, design and play in endless ways on a secure platform 
Create your own characters, homes and stories!
Toca Boca World is the perfect game when looking to explore, be creative, express yourself or simply want to enjoy a quiet moment playing, creating characters, telling stories and relaxing in your own world.
Weekly gifts!
Every Friday, players can claim gifts at the Post Office. We also have annual Gift Bonanzas when we re-release previous years’ gifts!
11 locations &amp; 40+ characters included in the game download
Start discovering your world by visiting the hair salon, shopping mall, food court, and your first apartment in Bop City! Play out your own stories with your characters, unlock secrets, decorate, design and create!
The home designer &amp; character creator tools
The Home Designer and Character Creator tools are included in the game download! Use them to create and design your own interiors, characters, and outfits!
Get new locations, houses, furniture, pets and more!
Checked out all the included houses and furniture and want to explore more? Our in-app shop is constantly updated and contains 100+ additional locations, 500+ pets and 600+ new characters available for purchase. 
A safe and secure platform
Toca Boca World is a single player kids’ game where you can be free to explore, create and play.
About Us:
At Toca Boca, we believe in the power of play. Our fun and award-winning apps and kids’ games have been downloaded more than 849 million times in 215 countries. Go to tocaboca.com to learn more about Toca Boca and our products.
We take privacy seriously. https://tocaboca.com/privacy
Toca Boca World can be downloaded at no charge, with in-app purchases available.</t>
  </si>
  <si>
    <t>[
  "Education",
  "Entertainment"
]</t>
  </si>
  <si>
    <t>{
  "Data Linked to You": {
    "Analytics": {
      "Diagnostics": [
        "Crash Data",
        "Performance Data",
        "Other Diagnostic Data"
      ],
      "Identifiers": [
        "User ID",
        "Device ID"
      ],
      "Purchases": [
        "Purchase History"
      ],
      "Usage Data": [
        "Product Interaction"
      ]
    },
    "App Functionality": {
      "Diagnostics": [
        "Crash Data",
        "Performance Data",
        "Other Diagnostic Data"
      ],
      "Identifiers": [
        "User ID",
        "Device ID"
      ],
      "Purchases": [
        "Purchase History"
      ],
      "Usage Data": [
        "Product Interaction"
      ]
    },
    "Developer’s Advertising or Marketing": {
      "Identifiers": [
        "User ID",
        "Device ID"
      ]
    },
    "Other Purposes": {
      "Location": [
        "Coarse Location"
      ]
    },
    "Product Personalization": {
      "Location": [
        "Coarse Location"
      ]
    }
  },
  "Data Not Linked to You": {
    "Analytics": {
      "Diagnostics": [
        "Crash Data",
        "Performance Data",
        "Other Diagnostic Data"
      ],
      "Identifiers": [
        "User ID",
        "Device ID"
      ],
      "Purchases": [
        "Purchase History"
      ],
      "Usage Data": [
        "Product Interaction"
      ]
    },
    "App Functionality": {
      "Diagnostics": [
        "Crash Data",
        "Performance Data",
        "Other Diagnostic Data"
      ],
      "Identifiers": [
        "User ID",
        "Device ID"
      ],
      "Purchases": [
        "Purchase History"
      ],
      "Usage Data": [
        "Product Interaction"
      ]
    },
    "Developer’s Advertising or Marketing": {
      "Identifiers": [
        "User ID",
        "Device ID"
      ]
    },
    "Other Purposes": {
      "Location": [
        "Coarse Location"
      ]
    },
    "Product Personalization": {
      "Location": [
        "Coarse Location"
      ]
    }
  }
}</t>
  </si>
  <si>
    <t>https://tocaboca.com/privacy</t>
  </si>
  <si>
    <t>https://apps.apple.com/us/app/the-chosen/id6443956656?uo=4</t>
  </si>
  <si>
    <t>The Chosen</t>
  </si>
  <si>
    <t>Come and see for yourself—witness the ground-breaking historical drama about the life of Jesus, seen through the eyes of those who knew Him. Set against the backdrop of Roman oppression in first-century Israel, this multi-season show shares an authentic and intimate look at Jesus’ revolutionary life and teachings.
Watch all seasons now. Stream on your iPhone, iPad, or cast to your TV—nothing required!
And when you finish the seasons, there’s more. Enjoy lots of app exclusives — our Aftershow, Bible Roundtables, and behind-the-scenes extras—found only here.</t>
  </si>
  <si>
    <t>[
  "Entertainment"
]</t>
  </si>
  <si>
    <t>{
  "Data Linked to You": {
    "Analytics": {
      "Diagnostics": [
        "Performance Data",
        "Other Diagnostic Data"
      ]
    },
    "App Functionality": {
      "Contact Info": [
        "Email Address",
        "Phone Number"
      ],
      "Identifiers": [
        "User ID"
      ],
      "Usage Data": [
        "Product Interaction"
      ]
    },
    "Developer’s Advertising or Marketing": {
      "Contact Info": [
        "Email Address",
        "Name",
        "Phone Number"
      ],
      "Identifiers": [
        "User ID"
      ],
      "Usage Data": [
        "Advertising Data"
      ]
    },
    "Product Personalization": {
      "Contact Info": [
        "Email Address"
      ],
      "Usage Data": [
        "Product Interaction"
      ],
      "User Content": [
        "Other User Content"
      ]
    },
    "Third-Party Advertising": {
      "Identifiers": [
        "Device ID"
      ],
      "Usage Data": [
        "Advertising Data"
      ]
    }
  },
  "Data Not Linked to You": {
    "Analytics": {
      "Diagnostics": [
        "Performance Data",
        "Other Diagnostic Data"
      ]
    },
    "App Functionality": {
      "Contact Info": [
        "Email Address",
        "Phone Number"
      ],
      "Identifiers": [
        "User ID"
      ],
      "Usage Data": [
        "Product Interaction"
      ]
    },
    "Developer’s Advertising or Marketing": {
      "Contact Info": [
        "Email Address",
        "Name",
        "Phone Number"
      ],
      "Identifiers": [
        "User ID"
      ],
      "Usage Data": [
        "Advertising Data"
      ]
    },
    "Product Personalization": {
      "Contact Info": [
        "Email Address"
      ],
      "Usage Data": [
        "Product Interaction"
      ],
      "User Content": [
        "Other User Content"
      ]
    },
    "Third-Party Advertising": {
      "Identifiers": [
        "Device ID"
      ],
      "Usage Data": [
        "Advertising Data"
      ]
    }
  },
  "Data Used to Track You": {
    "Analytics": {
      "Diagnostics": [
        "Performance Data",
        "Other Diagnostic Data"
      ]
    },
    "App Functionality": {
      "Contact Info": [
        "Email Address",
        "Phone Number"
      ],
      "Identifiers": [
        "User ID"
      ],
      "Usage Data": [
        "Product Interaction"
      ]
    },
    "Developer’s Advertising or Marketing": {
      "Contact Info": [
        "Email Address",
        "Name",
        "Phone Number"
      ],
      "Identifiers": [
        "User ID"
      ],
      "Usage Data": [
        "Advertising Data"
      ]
    },
    "Product Personalization": {
      "Contact Info": [
        "Email Address"
      ],
      "Usage Data": [
        "Product Interaction"
      ],
      "User Content": [
        "Other User Content"
      ]
    },
    "Third-Party Advertising": {
      "Identifiers": [
        "Device ID"
      ],
      "Usage Data": [
        "Advertising Data"
      ]
    }
  }
}</t>
  </si>
  <si>
    <t>https://watch.thechosen.tv/privacy</t>
  </si>
  <si>
    <t>https://apps.apple.com/us/app/youtube-kids/id936971630?uo=4</t>
  </si>
  <si>
    <t>[
  "Entertainment",
  "Education"
]</t>
  </si>
  <si>
    <t>{
  "Data Linked to You": {
    "Analytics": {
      "Other Data": [
        "Other Data Types"
      ]
    },
    "App Functionality": {
      "Other Data": [
        "Other Data Types"
      ],
      "User Content": [
        "Audio Data"
      ]
    },
    "Developer’s Advertising or Marketing": {
      "Contact Info": [
        "Email Address"
      ],
      "Location": [
        "Coarse Location"
      ],
      "Usage Data": [
        "Advertising Data"
      ]
    },
    "Product Personalization": {
      "Identifiers": [
        "User ID"
      ],
      "Search History": [
        "Search History"
      ],
      "Usage Data": [
        "Product Interaction"
      ]
    }
  },
  "Data Not Linked to You": {
    "Analytics": {
      "Other Data": [
        "Other Data Types"
      ]
    },
    "App Functionality": {
      "Other Data": [
        "Other Data Types"
      ],
      "User Content": [
        "Audio Data"
      ]
    },
    "Developer’s Advertising or Marketing": {
      "Contact Info": [
        "Email Address"
      ],
      "Location": [
        "Coarse Location"
      ],
      "Usage Data": [
        "Advertising Data"
      ]
    },
    "Product Personalization": {
      "Identifiers": [
        "User ID"
      ],
      "Search History": [
        "Search History"
      ],
      "Usage Data": [
        "Product Interaction"
      ]
    }
  }
}</t>
  </si>
  <si>
    <t>https://kids.youtube.com/privacynotice</t>
  </si>
  <si>
    <t>https://apps.apple.com/us/app/spotify-music-and-podcasts/id324684580?uo=4</t>
  </si>
  <si>
    <t>Spotify - Music and Podcasts</t>
  </si>
  <si>
    <t>With the Spotify music and podcast app, you can play millions of songs, albums and original podcasts for free. Stream music and podcasts, discover albums, playlists or even single songs for free on your mobile or tablet. Subscribe to Spotify Premium to download and listen offline wherever you are.
WHY SPOTIFY FOR MUSIC AND PODCASTS?
• Discover new music, albums, playlists and original podcasts.
• Search for your favorite song or artist by typing a lyric
• Enjoy amazing sound quality on music and podcasts across all devices.
• Create and share your own music playlists to suit your mood or discover other playlists you might like.
• Listen to daily music mixes made just for you.
• Explore top songs from different genres, countries or decades.
• Subscribe to your favourite podcasts so that you never miss an episode, then curate your very own podcast library.
• Bookmark individual podcasts into Playlists
• Listen to music and podcasts on your mobile, tablet, desktop, PlayStation, Chromecast, TV or wearable device.
Listen to popular and exclusive podcasts like;
• The Joe Rogan Experience
• Modern Wisdom
• 2 Bears, 1 Cave with Tom Segura and Bert Kreischer
• Call Her Daddy and Crime Junkie
Search, discover and play music and podcasts from all over the world for free, anywhere, anytime or create your own music playlists with the latest songs to suit your mood.
Listen and discover the latest music from artists like;
• Bad Bunny
• Billie Eilish
• Renzo Pianciola
• The Temper Trap
• Harry Styles
Listen to your favorite music artists all day every day via the Popular Radio playlist feature. Here are just some of the artists we’ve already curated;
• Taylor Swift
• Drake
• Eminem
• Coldplay
• Paolo Nutini
• Fleetwood Mac
Listen to over 40 category genres - New Releases, Charts, Live Events, Made for You, At Home, Only You, Summer, Pop, Workout, Hip-Hop, Mood, Party, Pride, Dance/Electronic, Alternative, Indie, Equal, Wellness, Rock, Frequency, R&amp;B, Disney,, Throwback, Radar, Chill, Sleep, In the car, Kids &amp; Family, Caribbean, Classical, Romance, Jazz, Instrumental, Afro, Christian and Gospel and Country.
WHY GO PREMIUM?
• Listen to albums and playlists without ad breaks.
• Download and listen to music and podcasts offline, wherever you are.
• Jump back in and listen to your top songs with on-demand playback.
• Choose from 4 subscription options – Individual, Duo, Family, Student. There’s no commitment and you can cancel any time
Audiobooks in Premium currently available in Australia, the UK &amp; the US. Discover 250,000+ titles, 15 hours/month of available listening for Premium Individual subscribers and Duo &amp; Family plan managers.
LOVE SPOTIFY?
Like us on Facebook: http://www.facebook.com/spotify
Follow us on Twitter: http://twitter.com/spotify
Please note: This app features Nielsen’s audience measurement software which will allow you to contribute to market research, such as Nielsen’s Audio Measurement. If you don't want to participate, you can opt-out within the app settings. To learn more about our digital audience measurement products and your choices in regard to them, please visit http://www.nielsen.com/digitalprivacy for more information.</t>
  </si>
  <si>
    <t>[
  "Music",
  "Entertainment"
]</t>
  </si>
  <si>
    <t>{
  "Data Linked to You": {
    "Analytics": {
      "Contact Info": [
        "Phone Number"
      ],
      "Diagnostics": [
        "Performance Data",
        "Other Diagnostic Data"
      ],
      "Health &amp; Fitness": [
        "Health",
        "Fitness"
      ],
      "Identifiers": [
        "User ID",
        "Device ID"
      ],
      "Location": [
        "Coarse Location"
      ],
      "Other Data": [
        "Other Data Types"
      ],
      "Purchases": [
        "Purchase History"
      ],
      "Search History": [
        "Search History"
      ],
      "Usage Data": [
        "Product Interaction",
        "Advertising Data",
        "Other Usage Data"
      ],
      "User Content": [
        "Audio Data"
      ]
    },
    "App Functionality": {
      "Contact Info": [
        "Physical Address",
        "Email Address",
        "Name",
        "Phone Number"
      ],
      "Diagnostics": [
        "Crash Data",
        "Performance Data",
        "Other Diagnostic Data"
      ],
      "Financial Info": [
        "Payment Info"
      ],
      "Health &amp; Fitness": [
        "Health"
      ],
      "Identifiers": [
        "User ID",
        "Device ID"
      ],
      "Location": [
        "Coarse Location"
      ],
      "Other Data": [
        "Other Data Types"
      ],
      "Purchases": [
        "Purchase History"
      ],
      "Search History": [
        "Search History"
      ],
      "Usage Data": [
        "Product Interaction",
        "Advertising Data"
      ],
      "User Content": [
        "Photos or Videos",
        "Audio Data",
        "Other User Content"
      ]
    },
    "Developer’s Advertising or Marketing": {
      "Contact Info": [
        "Email Address",
        "Phone Number"
      ],
      "Identifiers": [
        "User ID",
        "Device ID"
      ],
      "Location": [
        "Coarse Location"
      ],
      "Usage Data": [
        "Product Interaction",
        "Advertising Data"
      ]
    },
    "Other Purposes": {
      "Identifiers": [
        "User ID"
      ]
    },
    "Product Personalization": {
      "Contacts": [
        "Contacts"
      ],
      "Health &amp; Fitness": [
        "Health",
        "Fitness"
      ],
      "Identifiers": [
        "User ID",
        "Device ID"
      ],
      "Location": [
        "Coarse Location"
      ],
      "Search History": [
        "Search History"
      ],
      "Usage Data": [
        "Product Interaction",
        "Advertising Data"
      ],
      "User Content": [
        "Audio Data"
      ]
    },
    "Third-Party Advertising": {
      "Contact Info": [
        "Email Address"
      ],
      "Identifiers": [
        "User ID",
        "Device ID"
      ],
      "Location": [
        "Coarse Location"
      ],
      "Usage Data": [
        "Product Interaction",
        "Advertising Data"
      ]
    }
  },
  "Data Used to Track You": {
    "Analytics": {
      "Contact Info": [
        "Phone Number"
      ],
      "Diagnostics": [
        "Performance Data",
        "Other Diagnostic Data"
      ],
      "Health &amp; Fitness": [
        "Health",
        "Fitness"
      ],
      "Identifiers": [
        "User ID",
        "Device ID"
      ],
      "Location": [
        "Coarse Location"
      ],
      "Other Data": [
        "Other Data Types"
      ],
      "Purchases": [
        "Purchase History"
      ],
      "Search History": [
        "Search History"
      ],
      "Usage Data": [
        "Product Interaction",
        "Advertising Data",
        "Other Usage Data"
      ],
      "User Content": [
        "Audio Data"
      ]
    },
    "App Functionality": {
      "Contact Info": [
        "Physical Address",
        "Email Address",
        "Name",
        "Phone Number"
      ],
      "Diagnostics": [
        "Crash Data",
        "Performance Data",
        "Other Diagnostic Data"
      ],
      "Financial Info": [
        "Payment Info"
      ],
      "Health &amp; Fitness": [
        "Health"
      ],
      "Identifiers": [
        "User ID",
        "Device ID"
      ],
      "Location": [
        "Coarse Location"
      ],
      "Other Data": [
        "Other Data Types"
      ],
      "Purchases": [
        "Purchase History"
      ],
      "Search History": [
        "Search History"
      ],
      "Usage Data": [
        "Product Interaction",
        "Advertising Data"
      ],
      "User Content": [
        "Photos or Videos",
        "Audio Data",
        "Other User Content"
      ]
    },
    "Developer’s Advertising or Marketing": {
      "Contact Info": [
        "Email Address",
        "Phone Number"
      ],
      "Identifiers": [
        "User ID",
        "Device ID"
      ],
      "Location": [
        "Coarse Location"
      ],
      "Usage Data": [
        "Product Interaction",
        "Advertising Data"
      ]
    },
    "Other Purposes": {
      "Identifiers": [
        "User ID"
      ]
    },
    "Product Personalization": {
      "Contacts": [
        "Contacts"
      ],
      "Health &amp; Fitness": [
        "Health",
        "Fitness"
      ],
      "Identifiers": [
        "User ID",
        "Device ID"
      ],
      "Location": [
        "Coarse Location"
      ],
      "Search History": [
        "Search History"
      ],
      "Usage Data": [
        "Product Interaction",
        "Advertising Data"
      ],
      "User Content": [
        "Audio Data"
      ]
    },
    "Third-Party Advertising": {
      "Contact Info": [
        "Email Address"
      ],
      "Identifiers": [
        "User ID",
        "Device ID"
      ],
      "Location": [
        "Coarse Location"
      ],
      "Usage Data": [
        "Product Interaction",
        "Advertising Data"
      ]
    }
  }
}</t>
  </si>
  <si>
    <t>http://www.spotify.com/legal/privacy-policy/</t>
  </si>
  <si>
    <t>https://apps.apple.com/us/app/amazon-shopping/id297606951?uo=4</t>
  </si>
  <si>
    <t>Amazon Shopping</t>
  </si>
  <si>
    <t>Amazon Shopping offers app-only benefits to help make shopping on Amazon faster and easier. Browse, view product details, read reviews, and purchase millions of products. Amazon delivers to 100+ countries in as quickly as 3-5 days. Whether you’re buying gifts, reading reviews, tracking orders, scanning products, or just shopping, the Amazon Shopping app offers more benefits than shopping on Amazon via your desktop.   
Never miss a delivery
Get real-time tracking and delivery notifications so you know where your package is and when it arrives. 
Know exactly what you’re purchasing
Full 360° product view lets you see items from every angle. “View in you room” makes sure it fits by using your phone’s camera and VR so you can see it in your space. 
We’ll notify you when items go on sale
Just tap the heart icon to save items to Your Lists and we’ll alert you of price drops so you don’t miss a deal. 
Never forget your password
Save time by staying securely signed in. If you prefer to sign out, use facial or fingerprint identification to sign back in. 
Connect with us when it works best for you
Live chat support is open 24 hours, 7 days a week. Once you’ve started a chat, it stays that way for 24 hours so you don’t have to start your support session from the beginning. 
We’ll find that item for you
Not sure of an item’s brand or where to but it? Just tap the scan icon in the search bar, take a picture of the item or its barcode, and we’ll find it for you. 
In order to provide a rich experience and enable features such as voice shopping, notifications, visual search, customer reviews, and authentication this app may request permission to access contacts, camera, microphone, notification, touch id, photos and Bluetooth.
Amazon Shopping is available in English, Spanish, German, and Simplified Chinese. In addition to International Shopping, you can change your settings in this single app to shop Amazon.ca, Amazon.co.uk, Amazon.de, Amazon.fr, Amazon.com, Amazon.it, Amazon.es, Amazon.cn, Amazon.co.jp or Amazon.in.
For customers located within the European Union, United Kingdom or Brazil: By using this app, you agree to Amazon’s Conditions of Use applicable for your country. Please also see the applicable Privacy Notice, Cookies Notice and Interest-Based Ads Notice for your country. Links to these terms and notices can be found in the footer of your local Amazon homepage.
For all other customers: By using this app, you agree to the applicable Amazon Conditions of Use (e.g. www.amazon.com/conditionsofuse) and Privacy Notice (e.g. www.amazon.com/privacy) for your country. Links to these terms and notices can be found in the footer of your local Amazon homepage.
If your device supports TrueDepth technology, the app will use your device camera to detect your facial movements only while using certain features such as virtually try-on products like sunglasses. All information processed using this technology remains on your device and is not otherwise stored, processed or shared by Amazon.</t>
  </si>
  <si>
    <t>[
  "Shopping",
  "Lifestyle"
]</t>
  </si>
  <si>
    <t>{
  "Data Linked to You": {
    "Analytics": {
      "Contact Info": [
        "Physical Address",
        "Email Address",
        "Name",
        "Phone Number"
      ],
      "Diagnostics": [
        "Crash Data",
        "Performance Data",
        "Other Diagnostic Data"
      ],
      "Financial Info": [
        "Payment Info"
      ],
      "Health &amp; Fitness": [
        "Health"
      ],
      "Identifiers": [
        "User ID",
        "Device ID"
      ],
      "Location": [
        "Coarse Location"
      ],
      "Other Data": [
        "Other Data Types"
      ],
      "Purchases": [
        "Purchase History"
      ],
      "Search History": [
        "Search History"
      ],
      "Usage Data": [
        "Product Interaction",
        "Advertising Data"
      ],
      "User Content": [
        "Photos or Videos",
        "Audio Data",
        "Customer Support",
        "Other User Content"
      ]
    },
    "App Functionality": {
      "Contact Info": [
        "Physical Address",
        "Email Address",
        "Name",
        "Phone Number"
      ],
      "Diagnostics": [
        "Crash Data",
        "Performance Data",
        "Other Diagnostic Data"
      ],
      "Financial Info": [
        "Payment Info",
        "Other Financial Info"
      ],
      "Health &amp; Fitness": [
        "Health"
      ],
      "Identifiers": [
        "User ID",
        "Device ID"
      ],
      "Location": [
        "Precise Location",
        "Coarse Location"
      ],
      "Other Data": [
        "Other Data Types"
      ],
      "Purchases": [
        "Purchase History"
      ],
      "Search History": [
        "Search History"
      ],
      "Sensitive Info": [
        "Sensitive Info"
      ],
      "Usage Data": [
        "Product Interaction",
        "Advertising Data",
        "Other Usage Data"
      ],
      "User Content": [
        "Photos or Videos",
        "Audio Data",
        "Customer Support",
        "Other User Content"
      ]
    },
    "Developer’s Advertising or Marketing": {
      "Contact Info": [
        "Physical Address",
        "Email Address",
        "Name",
        "Phone Number"
      ],
      "Identifiers": [
        "User ID",
        "Device ID"
      ],
      "Purchases": [
        "Purchase History"
      ],
      "Usage Data": [
        "Product Interaction",
        "Advertising Data"
      ]
    },
    "Other Purposes": {
      "Contact Info": [
        "Physical Address",
        "Email Address",
        "Name",
        "Phone Number"
      ],
      "Diagnostics": [
        "Crash Data",
        "Performance Data",
        "Other Diagnostic Data"
      ],
      "Financial Info": [
        "Payment Info",
        "Other Financial Info"
      ],
      "Identifiers": [
        "User ID",
        "Device ID"
      ],
      "Location": [
        "Coarse Location"
      ],
      "Other Data": [
        "Other Data Types"
      ],
      "Purchases": [
        "Purchase History"
      ],
      "Search History": [
        "Search History"
      ],
      "Usage Data": [
        "Product Interaction",
        "Other Usage Data"
      ],
      "User Content": [
        "Photos or Videos",
        "Customer Support",
        "Other User Content"
      ]
    },
    "Product Personalization": {
      "Identifiers": [
        "User ID",
        "Device ID"
      ],
      "Purchases": [
        "Purchase History"
      ],
      "Search History": [
        "Search History"
      ],
      "Sensitive Info": [
        "Sensitive Info"
      ],
      "Usage Data": [
        "Product Interaction",
        "Advertising Data"
      ],
      "User Content": [
        "Photos or Videos",
        "Other User Content"
      ]
    },
    "Third-Party Advertising": {
      "Identifiers": [
        "User ID"
      ],
      "Usage Data": [
        "Advertising Data"
      ]
    }
  }
}</t>
  </si>
  <si>
    <t>https://apps.apple.com/us/app/pinterest/id429047995?uo=4</t>
  </si>
  <si>
    <t>Pinterest is a place of endless possibilities. You can:
- Explore new ideas
- Shop new trends
- Try new things
Unlock billions of ideas and turn your dreams into reality. On Pinterest, nothing is impossible:
Seeing yourself in your dream wardrobe? Finding new recipes for weeknight dinner? Shopping the perfect pieces for your home? Creating a life you love?
It's Possible.</t>
  </si>
  <si>
    <t>[
  "Lifestyle",
  "Photo &amp; Video"
]</t>
  </si>
  <si>
    <t>{
  "Data Linked to You": {
    "Analytics": {
      "Browsing History": [
        "Browsing History"
      ],
      "Contact Info": [
        "Email Address"
      ],
      "Diagnostics": [
        "Crash Data",
        "Performance Data",
        "Other Diagnostic Data"
      ],
      "Identifiers": [
        "User ID",
        "Device ID"
      ],
      "Location": [
        "Coarse Location"
      ],
      "Search History": [
        "Search History"
      ],
      "Usage Data": [
        "Product Interaction",
        "Advertising Data"
      ]
    },
    "App Functionality": {
      "Browsing History": [
        "Browsing History"
      ],
      "Contact Info": [
        "Physical Address",
        "Email Address",
        "Name",
        "Phone Number"
      ],
      "Contacts": [
        "Contacts"
      ],
      "Diagnostics": [
        "Crash Data",
        "Performance Data",
        "Other Diagnostic Data"
      ],
      "Identifiers": [
        "User ID"
      ],
      "Location": [
        "Coarse Location"
      ],
      "Search History": [
        "Search History"
      ],
      "Usage Data": [
        "Product Interaction",
        "Advertising Data"
      ],
      "User Content": [
        "Photos or Videos"
      ]
    },
    "Developer’s Advertising or Marketing": {
      "Contact Info": [
        "Email Address"
      ],
      "Identifiers": [
        "User ID",
        "Device ID"
      ],
      "Location": [
        "Precise Location",
        "Coarse Location"
      ],
      "Search History": [
        "Search History"
      ],
      "Usage Data": [
        "Advertising Data"
      ]
    },
    "Product Personalization": {
      "Contact Info": [
        "Name"
      ],
      "Identifiers": [
        "User ID"
      ],
      "Location": [
        "Coarse Location"
      ],
      "Search History": [
        "Search History"
      ],
      "Usage Data": [
        "Product Interaction",
        "Advertising Data"
      ]
    }
  },
  "Data Used to Track You": {
    "Analytics": {
      "Browsing History": [
        "Browsing History"
      ],
      "Contact Info": [
        "Email Address"
      ],
      "Diagnostics": [
        "Crash Data",
        "Performance Data",
        "Other Diagnostic Data"
      ],
      "Identifiers": [
        "User ID",
        "Device ID"
      ],
      "Location": [
        "Coarse Location"
      ],
      "Search History": [
        "Search History"
      ],
      "Usage Data": [
        "Product Interaction",
        "Advertising Data"
      ]
    },
    "App Functionality": {
      "Browsing History": [
        "Browsing History"
      ],
      "Contact Info": [
        "Physical Address",
        "Email Address",
        "Name",
        "Phone Number"
      ],
      "Contacts": [
        "Contacts"
      ],
      "Diagnostics": [
        "Crash Data",
        "Performance Data",
        "Other Diagnostic Data"
      ],
      "Identifiers": [
        "User ID"
      ],
      "Location": [
        "Coarse Location"
      ],
      "Search History": [
        "Search History"
      ],
      "Usage Data": [
        "Product Interaction",
        "Advertising Data"
      ],
      "User Content": [
        "Photos or Videos"
      ]
    },
    "Developer’s Advertising or Marketing": {
      "Contact Info": [
        "Email Address"
      ],
      "Identifiers": [
        "User ID",
        "Device ID"
      ],
      "Location": [
        "Precise Location",
        "Coarse Location"
      ],
      "Search History": [
        "Search History"
      ],
      "Usage Data": [
        "Advertising Data"
      ]
    },
    "Product Personalization": {
      "Contact Info": [
        "Name"
      ],
      "Identifiers": [
        "User ID"
      ],
      "Location": [
        "Coarse Location"
      ],
      "Search History": [
        "Search History"
      ],
      "Usage Data": [
        "Product Interaction",
        "Advertising Data"
      ]
    }
  }
}</t>
  </si>
  <si>
    <t>https://policy.pinterest.com/privacy-policy</t>
  </si>
  <si>
    <t>https://apps.apple.com/us/app/google/id284815942?uo=4</t>
  </si>
  <si>
    <t>Google</t>
  </si>
  <si>
    <t>The Google app keeps you in the know about things that matter to you. Find quick answers, explore your interests, and stay up to date with Discover. Chat with Gemini to supercharge your ideas. Use text, voice, photos and your camera to get help in new ways. The more you use the Google app, the better it gets.
Feature highlights:
• Use your camera to identify what you’re looking at – whether that’s a colorful butterfly, a spiky plant, or anything else you’re curious about.
• Translate over 100 languages on things like road signs, menus, and any other words you can point your camera at.
• See something you like? Use your camera to find out where you can buy it.
• Refine your camera searches by adding words – whether you want those shoes but in ‘blue’, or want to learn how to ‘repair’ that broken bit on your bicycle.
• Search by singing, even when you’ve forgotten the lyrics. Hum a song into the Google app to find out what it is.
• Use your camera for homework help. With step-by-step guides and videos, you can learn ways to solve math, chemistry, biology and physics problems.
• Chat to get help learning in new ways, writing thank you notes, planning events, and more with Gemini
Here's what you can do with Gemini:
• Get help with writing, brainstorming, learning, and more
• Summarize and find quick info from Gmail or Google Drive
• Generate images on the fly
• Use text, voice, photos and your camera to get help in new ways
• Make plans with Google Maps and Google Flights
Get personalized updates in Discover:
• Stay in the know about topics that interest you.
• Start your morning with weather and top news.
• Get real-time updates on sports, movies, and events.
• Know as soon as your favorite artists drop new albums.
• Get stories about your interests and hobbies.
• Follow interesting topics, right from Search results.
Search safely and securely:
• All searches in the Google app are protected by encrypting the connection between your device and Google.
• Privacy controls are easy to find and use. Tap your profile picture to access your menu and delete recent search history from your account with one click.
• Search proactively filters webspam to help ensure that you see safe, high-quality results.
More ways to access Google:
• Google Search widget — Search from your home screen or lock screen with the new Google widget. Choose from 2 widgets, giving you a quick search bar in both sizes, and shortcuts to choose how you Search with Lens, Voice, and Incognito in the medium size widget.
Gemini is coming to select users and countries in the Google app. See the region and language availability in the Help Center: https://support.google.com/gemini?p=gemini_app_requirements_ios
Learn more about what the Google app can do for you: http://www.google.com/search/about
Privacy policy: https://www.google.com/policies/privacy
Your feedback helps us create products you'll love. Join a user research study here:
https://goo.gl/kKQn99</t>
  </si>
  <si>
    <t>[
  "Utilities",
  "Reference"
]</t>
  </si>
  <si>
    <t>{
  "Data Linked to You": {
    "Analytics": {
      "Browsing History": [
        "Browsing History"
      ],
      "Contact Info": [
        "Email Address"
      ],
      "Contacts": [
        "Contacts"
      ],
      "Diagnostics": [
        "Crash Data",
        "Performance Data",
        "Other Diagnostic Data"
      ],
      "Identifiers": [
        "User ID",
        "Device ID"
      ],
      "Location": [
        "Precise Location",
        "Coarse Location"
      ],
      "Other Data": [
        "Other Data Types"
      ],
      "Search History": [
        "Search History"
      ],
      "Usage Data": [
        "Product Interaction",
        "Advertising Data"
      ],
      "User Content": [
        "Audio Data",
        "Customer Support",
        "Other User Content"
      ]
    },
    "App Functionality": {
      "Browsing History": [
        "Browsing History"
      ],
      "Contact Info": [
        "Physical Address",
        "Email Address",
        "Name",
        "Phone Number"
      ],
      "Contacts": [
        "Contacts"
      ],
      "Diagnostics": [
        "Crash Data",
        "Performance Data",
        "Other Diagnostic Data"
      ],
      "Financial Info": [
        "Payment Info"
      ],
      "Identifiers": [
        "User ID",
        "Device ID"
      ],
      "Location": [
        "Precise Location",
        "Coarse Location"
      ],
      "Other Data": [
        "Other Data Types"
      ],
      "Search History": [
        "Search History"
      ],
      "Usage Data": [
        "Product Interaction",
        "Advertising Data"
      ],
      "User Content": [
        "Emails or Text Messages",
        "Photos or Videos",
        "Audio Data",
        "Customer Support",
        "Other User Content"
      ]
    },
    "Developer’s Advertising or Marketing": {
      "Browsing History": [
        "Browsing History"
      ],
      "Contact Info": [
        "Email Address",
        "Name"
      ],
      "Identifiers": [
        "User ID",
        "Device ID"
      ],
      "Location": [
        "Coarse Location"
      ],
      "Search History": [
        "Search History"
      ],
      "Usage Data": [
        "Product Interaction",
        "Advertising Data"
      ]
    },
    "Product Personalization": {
      "Browsing History": [
        "Browsing History"
      ],
      "Contact Info": [
        "Physical Address",
        "Email Address"
      ],
      "Identifiers": [
        "User ID",
        "Device ID"
      ],
      "Location": [
        "Precise Location",
        "Coarse Location"
      ],
      "Search History": [
        "Search History"
      ],
      "Usage Data": [
        "Product Interaction",
        "Advertising Data"
      ]
    },
    "Third-Party Advertising": {
      "Browsing History": [
        "Browsing History"
      ],
      "Contact Info": [
        "Name"
      ],
      "Identifiers": [
        "User ID",
        "Device ID"
      ],
      "Location": [
        "Coarse Location"
      ],
      "Search History": [
        "Search History"
      ],
      "Usage Data": [
        "Product Interaction",
        "Advertising Data"
      ]
    }
  }
}</t>
  </si>
  <si>
    <t>http://www.google.com/privacy</t>
  </si>
  <si>
    <t>https://apps.apple.com/us/app/microsoft-authenticator/id983156458?uo=4</t>
  </si>
  <si>
    <t>Microsoft Authenticator</t>
  </si>
  <si>
    <t>Use Microsoft Authenticator for easy, secure sign-ins for all your online accounts using multi-factor authentication, passwordless, or password autofill. You also have additional account management options for your Microsoft personal, work or school accounts.
Getting started with multi-factor authentication
Multi factor authentication (MFA)provides a second layer of security. When enabled, during login after entering your password, you’ll be asked for an additional way to prove it’s really you. Either approve the notification sent to the Microsoft Authenticator, or enter the one-time password (OTP) generated by the app. The OTP codes have a 30 second timer counting down. This timer is so you never have to use the same time-based one-time password (TOTP) twice and you don’t have to remember the number. The OTP doesn’t require you to be connected to a network, and it won’t drain your battery. You can add multiple accounts to your app, including non-Microsoft accounts like Facebook, Amazon, Dropbox, Google, LinkedIn, GitHub, and more.
Getting started with passwordless
Use your phone, not your password, to log into your Microsoft account. Just enter your username, then approve the notification sent to your phone. Your fingerprint, face ID, or PIN will provide a second layer of security in this two-step verification process. After you’ve signed in with two factor authentication (2FA), you’ll have access to all your Microsoft products and services, such as Outlook, OneDrive, Office, and more.
Getting started with autofill
Microsoft Authenticator app can also autofill passwords for you. Sign-in on the Passwords tab inside the Authenticator app with your personal Microsoft account to start syncing passwords, including the passwords saved in Microsoft Edge. Make Microsoft Authenticator the default autofill provider and start autofilling passwords on apps and sites you visit on your mobile. Your passwords are protected with multi-factor authentication in the app. You will need to prove yourself with your fingerprint, face ID, or PIN to access and autofill passwords on your mobile. You can also import passwords from Google Chrome and other password managers.
Microsoft personal, work or school accounts
Sometimes your work or school might ask you to install the Microsoft Authenticator when accessing certain organization resources. You will need to register your device to your organization through the app and add your work or school account. Microsoft Authenticator supports cert-based authentication by issuing a certificate on your device. This will let your organization know that the sign-in request is coming from a trusted device and help you seamlessly and securely access additional Microsoft apps and services without needing to log into each.</t>
  </si>
  <si>
    <t>{
  "Data Linked to You": {
    "Analytics": {
      "Diagnostics": [
        "Other Diagnostic Data"
      ],
      "Identifiers": [
        "User ID",
        "Device ID"
      ],
      "Usage Data": [
        "Product Interaction"
      ],
      "User Content": [
        "Customer Support",
        "Other User Content"
      ]
    },
    "App Functionality": {
      "Diagnostics": [
        "Crash Data"
      ]
    }
  },
  "Data Not Linked to You": {
    "Analytics": {
      "Diagnostics": [
        "Other Diagnostic Data"
      ],
      "Identifiers": [
        "User ID",
        "Device ID"
      ],
      "Usage Data": [
        "Product Interaction"
      ],
      "User Content": [
        "Customer Support",
        "Other User Content"
      ]
    },
    "App Functionality": {
      "Diagnostics": [
        "Crash Data"
      ]
    }
  }
}</t>
  </si>
  <si>
    <t>http://www.microsoft.com/privacystatement/en-us/WindowsAzureMulti-FactorAuthentication/Default.aspx</t>
  </si>
  <si>
    <t>https://apps.apple.com/us/app/the-roku-app-official/id482066631?uo=4</t>
  </si>
  <si>
    <t>Get to know the must-have app for streamers
Use the free Roku® mobile app to:
• Control your Roku devices with a convenient remote
• Use your voice or keyboard to quickly search for entertainment
• Enjoy private listening with headphones
• Stream free movies, live TV, and more on the go with The Roku Channel  
• Cast media files from your phone, like videos and photos, to your TV 
• Add and launch channels on your Roku devices
• Enter text on your Roku device easier with your mobile keyboard
You must connect your phone or tablet to the same wireless network as your Roku device to use certain features of the mobile app. Some features require a compatible Roku device and may require logging into your Roku account.
Feature availability:
•  Voice search is available in English in the US, UK, and Canada. It’s also available in Spanish in Mexico and the US.
•  The Roku Channel can be viewed in the mobile app in the US only. 
•  Some channels require payment, can change, and vary by country.
For more information, go to http://support.roku.com
Privacy Policy: go.roku.com/privacypolicy
CA Privacy Notice: https://docs.roku.com/published/userprivacypolicy/en/us#userprivacypolicy-en_us-CCPA</t>
  </si>
  <si>
    <t>{
  "Data Linked to You": {
    "Analytics": {
      "Diagnostics": [
        "Crash Data",
        "Performance Data"
      ]
    },
    "App Functionality": {
      "Diagnostics": [
        "Crash Data",
        "Performance Data"
      ]
    },
    "Developer’s Advertising or Marketing": {
      "Contact Info": [
        "Email Address",
        "Name"
      ],
      "Identifiers": [
        "User ID",
        "Device ID"
      ],
      "Search History": [
        "Search History"
      ],
      "Usage Data": [
        "Product Interaction"
      ]
    },
    "Other Purposes": {
      "Contact Info": [
        "Email Address"
      ],
      "Identifiers": [
        "User ID",
        "Device ID"
      ],
      "Usage Data": [
        "Product Interaction"
      ]
    },
    "Product Personalization": {
      "Contact Info": [
        "Email Address",
        "Name"
      ],
      "Identifiers": [
        "User ID",
        "Device ID"
      ],
      "Search History": [
        "Search History"
      ],
      "Usage Data": [
        "Product Interaction"
      ]
    },
    "Third-Party Advertising": {
      "Contact Info": [
        "Email Address",
        "Name"
      ],
      "Identifiers": [
        "User ID",
        "Device ID"
      ],
      "Search History": [
        "Search History"
      ],
      "Usage Data": [
        "Product Interaction"
      ]
    }
  },
  "Data Not Linked to You": {
    "Analytics": {
      "Diagnostics": [
        "Crash Data",
        "Performance Data"
      ]
    },
    "App Functionality": {
      "Diagnostics": [
        "Crash Data",
        "Performance Data"
      ]
    },
    "Developer’s Advertising or Marketing": {
      "Contact Info": [
        "Email Address",
        "Name"
      ],
      "Identifiers": [
        "User ID",
        "Device ID"
      ],
      "Search History": [
        "Search History"
      ],
      "Usage Data": [
        "Product Interaction"
      ]
    },
    "Other Purposes": {
      "Contact Info": [
        "Email Address"
      ],
      "Identifiers": [
        "User ID",
        "Device ID"
      ],
      "Usage Data": [
        "Product Interaction"
      ]
    },
    "Product Personalization": {
      "Contact Info": [
        "Email Address",
        "Name"
      ],
      "Identifiers": [
        "User ID",
        "Device ID"
      ],
      "Search History": [
        "Search History"
      ],
      "Usage Data": [
        "Product Interaction"
      ]
    },
    "Third-Party Advertising": {
      "Contact Info": [
        "Email Address",
        "Name"
      ],
      "Identifiers": [
        "User ID",
        "Device ID"
      ],
      "Search History": [
        "Search History"
      ],
      "Usage Data": [
        "Product Interaction"
      ]
    }
  },
  "Data Used to Track You": {
    "Analytics": {
      "Diagnostics": [
        "Crash Data",
        "Performance Data"
      ]
    },
    "App Functionality": {
      "Diagnostics": [
        "Crash Data",
        "Performance Data"
      ]
    },
    "Developer’s Advertising or Marketing": {
      "Contact Info": [
        "Email Address",
        "Name"
      ],
      "Identifiers": [
        "User ID",
        "Device ID"
      ],
      "Search History": [
        "Search History"
      ],
      "Usage Data": [
        "Product Interaction"
      ]
    },
    "Other Purposes": {
      "Contact Info": [
        "Email Address"
      ],
      "Identifiers": [
        "User ID",
        "Device ID"
      ],
      "Usage Data": [
        "Product Interaction"
      ]
    },
    "Product Personalization": {
      "Contact Info": [
        "Email Address",
        "Name"
      ],
      "Identifiers": [
        "User ID",
        "Device ID"
      ],
      "Search History": [
        "Search History"
      ],
      "Usage Data": [
        "Product Interaction"
      ]
    },
    "Third-Party Advertising": {
      "Contact Info": [
        "Email Address",
        "Name"
      ],
      "Identifiers": [
        "User ID",
        "Device ID"
      ],
      "Search History": [
        "Search History"
      ],
      "Usage Data": [
        "Product Interaction"
      ]
    }
  }
}</t>
  </si>
  <si>
    <t>https://docs.roku.com/published/userprivacypolicy/en-US</t>
  </si>
  <si>
    <t>https://apps.apple.com/us/app/dramabox-stream-drama-shorts/id6445905219?uo=4</t>
  </si>
  <si>
    <t>DramaBox - Stream Drama Shorts</t>
  </si>
  <si>
    <t>Looking for something to watch during your daily commute, lunch break, or just to unwind after a long day? Look no further than our Dramabox!
With our app, you can access a huge selection of high-quality content from some of the best creators out there. From indie films to award-winning TV series, we've got something for everyone. And with new content added regularly, you'll always have something fresh to watch.
Here are just a few of the features you'll love about our app:
- Stream your favorite shows and movies in HD quality, no matter where you are.
- Discover new content based on your viewing preferences and what's trending in the app.
- Get personalized recommendations based on your viewing history and ratings.
- Enjoy ad-free streaming and uninterrupted viewing.
- Create playlists and save your favorite titles for later.
So what are you waiting for? Download our app now and start watching the best short movies, TV series, and drama today!
Note: If you subscribe through Apple, the payment will be deducted from your App Store account when you confirm the purchase. 
Unless the user turns off automatic renewal at least 24 hours before the current subscription period ends. Otherwise, the system automatically extends the validity period. Within 24 hours of the end of the current subscription period, the system will charge the account renewal fee according to the price of the selected plan. After completing the purchase, users can manage their subscriptions and automatic renewal in account Settings.
Privacy policy: https://support.dramaboxdb.com/privacy.html
DramaBox Paid Terms of Service: https://www.apple.com/legal/internet-services/itunes/dev/stdeula
Developer site：https://dramaboxdb.com</t>
  </si>
  <si>
    <t>{
  "Data Linked to You": {
    "Analytics": {
      "Diagnostics": [
        "Crash Data",
        "Performance Data"
      ],
      "Usage Data": [
        "Advertising Data"
      ]
    },
    "App Functionality": {
      "Diagnostics": [
        "Crash Data"
      ],
      "Usage Data": [
        "Advertising Data"
      ],
      "User Content": [
        "Photos or Videos"
      ]
    },
    "Third-Party Advertising": {
      "Usage Data": [
        "Advertising Data"
      ]
    }
  },
  "Data Not Linked to You": {
    "Analytics": {
      "Diagnostics": [
        "Crash Data",
        "Performance Data"
      ],
      "Usage Data": [
        "Advertising Data"
      ]
    },
    "App Functionality": {
      "Diagnostics": [
        "Crash Data"
      ],
      "Usage Data": [
        "Advertising Data"
      ],
      "User Content": [
        "Photos or Videos"
      ]
    },
    "Third-Party Advertising": {
      "Usage Data": [
        "Advertising Data"
      ]
    }
  },
  "Data Used to Track You": {
    "Analytics": {
      "Diagnostics": [
        "Crash Data",
        "Performance Data"
      ],
      "Usage Data": [
        "Advertising Data"
      ]
    },
    "App Functionality": {
      "Diagnostics": [
        "Crash Data"
      ],
      "Usage Data": [
        "Advertising Data"
      ],
      "User Content": [
        "Photos or Videos"
      ]
    },
    "Third-Party Advertising": {
      "Usage Data": [
        "Advertising Data"
      ]
    }
  }
}</t>
  </si>
  <si>
    <t>https://support.dramaboxdb.com/privacy.html</t>
  </si>
  <si>
    <t>https://apps.apple.com/us/app/grand-theft-auto-san-andreas/id763692274?uo=4</t>
  </si>
  <si>
    <t>***PLEASE NOTE: This game is officially supported on the following devices only: iPhone 4s, 5, 5s, 5c, 6, 6s, 6 Plus, SE, 7, 7 Plus, iPod Touch 6th Gen, iPad Mini 1, 2, 3 &amp; 4, iPad 2, 3rd Gen, 4th Gen, iPad Air 1 &amp; 2, and iPad Pro.***
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 Games brings its biggest release to mobile yet with a vast open-world covering the state of San Andreas and its three major cities – Los Santos, San Fierro and Las Venturas – with enhanced visual fidelity and over 70 hours of gameplay.
Grand Theft Auto: San Andreas features:  
• Remastered, high-resolution graphics built specifically for mobile including lighting enhancements, an enriched color palette and improved character models. 
• Enhanced for the iPhone 5 series and iPad 4th Gen and above with dynamic detailed shadows and real-time environmental reflections.
• Physical controller support for all Made for iOS controllers.
• Cloud save support for playing across all your iOS devices for Rockstar Social Club Members.
• Dual analog stick controls for full camera and movement control.
• Three different control schemes and customizable controls with contextual options to display buttons only when you need them.
Languages Supported: English, French, Italian, German, Spanish, Russian and Japanese. 
*To listen to your custom playlist, simply create a playlist titled “GTASA”, launch the game, and select the radio station “MIXTAPE”.  
Mobile Version developed by War Drum Studios
www.wardrumstudios.com
Find out more:
www.rockstargames.com
See videos:
www.youtube.com/rockstargames
Follow us:
www.facebook.com/rockstargames
www.twitter.com/rockstargames</t>
  </si>
  <si>
    <t>{
  "Data Linked to You": {
    "Analytics": {
      "Diagnostics": [
        "Performance Data"
      ],
      "Identifiers": [
        "User ID",
        "Device ID"
      ],
      "Usage Data": [
        "Product Interaction"
      ]
    },
    "App Functionality": {
      "Contact Info": [
        "Email Address"
      ],
      "Diagnostics": [
        "Crash Data",
        "Performance Data"
      ],
      "Identifiers": [
        "User ID",
        "Device ID"
      ],
      "Usage Data": [
        "Product Interaction"
      ]
    }
  }
}</t>
  </si>
  <si>
    <t>https://apps.apple.com/us/app/papas-pancakeria-hd/id1228727869?uo=4</t>
  </si>
  <si>
    <t>Papa's Pancakeria HD</t>
  </si>
  <si>
    <t>Rise and shine with seasonal pancakes, waffles and more in Papa's Pancakeria HD!
-- ABOUT THE GAME --
After searching high and low for your lost pet, you get a surprise call that your pet was found at Papa's Pancakeria in Maple Mountain.  Papa Louie has a busy schedule, but since your pet likes the restaurant so much, he's left the Pancakeria for you to run while he's gone!  You'll be knee-deep in batter as you prepare fluffy pancakes, golden waffles, and warm stacks of french toast for your customers through all the seasons of the year!
Each station in the restaurant is a hands-on process, and you'll have to multi-task between all of the different stations to keep up with your orders.  Pour batter onto the griddle, add mixables into the batter, and keep checking back to flip the flapjacks halfway through.  Stack plates high with pancakes, syrups, and delicious toppings that change with each holiday.  Add a glass of refreshing juice or a hot mug of coffee to complete the breakfast, and serve the food to your hungry customers! 
-- GAME FEATURES --
Celebrate the seasons with new holiday flavors!  As the seasons change in Maple Mountain, your customers will order their pancakes, waffles, and french toast with new seasonal ingredients.  You'll unlock new syrups, multiple toppings, and drinks for each holiday of the year, and your customers will love trying new flavors for a festive breakfast.
Play as Cooper hunting for his lost cat Cookie, or Prudence with her lovable dog Pickle -- or create your own custom character along with your own pet!  You can also show off your holiday spirit with a massive variety of new holiday outfits and clothing now arriving on tablets. Choose unique color combinations for each item of clothing, and create your own style with millions of combinations!
Customers will occasionally bring you unique Special Recipes, which you can serve as the Daily Special in the restaurant!  Each Special also has a bonus you can earn for serving a prime example of that recipe.  When you serve enough Specials to master that recipe, you'll also earn a special prize!
Missing your favorite customer?  Why not send them some coupons with the help of your friendly mailman, Vincent!  Customers love a good deal, and will promptly arrive to order more food.  Coupons are great for completing quests for Stickers and for strategically leveling up customers!
The customizable lobby is back, with new themes of furniture and decorations for each holiday of the year!  Decorate the restaurant with holiday decorations and your customers won't mind waiting even longer for their food.
Play Foodini's famous Mini-Games to earn new furniture for your lobby and new clothing for your workers.  You can also visit the Shop after each workday to find an extensive wardrobe of clothing, tons of furniture for your lobby, and a variety of helpful upgrades for the restaurant which you can buy with your hard-earned tips.
Papa's collection of Stickers return, which you can earn by completing a wide variety of tasks and achievements as you play.  Each customer has a set of three favorite Stickers:  Earn all three and you'll be rewarded with a brand-new outfit to give to that customer!
-- MORE FEATURES --
- Hands-on Pancake shop in the Papa Louie universe
- Updated and remastered for iPad
- Multi-task between cooking, building, and serving drinks
- Earn and Master 40 unique Special Recipes
- 90 colorful Stickers to earn for completing tasks
- 12 separate holidays to unlock, each with more ingredients
- Custom chefs, servers, and PETS!
- Tons of furniture and clothing to decorate your shop and workers
- Purchase shop upgrades with your earned tips
- 108 customers to serve with unique orders
- Use Stickers to unlock new outfits for your customers
- Over 75 ingredients to unlock
- 7 exciting Mini-Games to play after each workday</t>
  </si>
  <si>
    <t>https://apps.apple.com/us/app/minecraft/id479516143?uo=4</t>
  </si>
  <si>
    <t>Explore infinite worlds and build everything from the simplest of homes to the grandest of castles. Play in creative mode with unlimited resources or mine deep into the world in survival mode, crafting weapons and armor to fend off dangerous mobs. 
Create, explore, and survive along or play with friends on all different devices. Scale craggy mountains, unearth elaborate caves, and mine large ore veins. Discover lush cave and dripstone cave biomes. Light up your world with candles to show what a savvy spelunker and master mountaineer you are! 
EXPAND YOUR GAME:
Marketplace - Discover the latest community creations in the marketplace! Get unique maps, skins, and texture packs from your favorite creators.
Slash commands - Tweak how the game plays: you can give items away, summon mobs, change the time of day, and more. 
Add-Ons - Customize your experience even further with free Add-Ons! If you're more tech-inclined, you can modify data-driven behaviors in the game to create new resource packs.
Minecraft Realms auto-renewable subscription info:
Minecraft now comes with the option to buy Minecraft Realms. Realms is a monthly subscription service that lets you create your own always-online Minecraft world.
There are currently two subscription options to choose from depending on how many people you want to invite to play in your realm simultaneously. A realm for you and 2 friends costs 3.99 USD/month (or local equivalent) and a realm for you and 10 friends cost 7.99 USD/month (or local equivalent).
A 30-day trial of Minecraft Realms for you and 10 friends is available. Any unused portion of a free trial period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There is also a button in-game that take you to these settings. If you cancel after your subscription has activated, you won't be refunded for the remaining active period of the subscription.
Here are links to our privacy policy and terms of use:
- Privacy policy: https://account.mojang.com/terms#privacy
- Terms of use: https://account.mojang.com/terms</t>
  </si>
  <si>
    <t>[
  "Games",
  "Simulation",
  "Adventure"
]</t>
  </si>
  <si>
    <t>{
  "Data Linked to You": {
    "Analytics": {
      "Diagnostics": [
        "Crash Data"
      ]
    },
    "App Functionality": {
      "Diagnostics": [
        "Crash Data"
      ]
    },
    "Developer’s Advertising or Marketing": {
      "Identifiers": [
        "User ID",
        "Device ID"
      ],
      "Purchases": [
        "Purchase History"
      ]
    },
    "Product Personalization": {
      "Identifiers": [
        "User ID"
      ],
      "Purchases": [
        "Purchase History"
      ],
      "Usage Data": [
        "Product Interaction"
      ]
    }
  },
  "Data Not Linked to You": {
    "Analytics": {
      "Diagnostics": [
        "Crash Data"
      ]
    },
    "App Functionality": {
      "Diagnostics": [
        "Crash Data"
      ]
    },
    "Developer’s Advertising or Marketing": {
      "Identifiers": [
        "User ID",
        "Device ID"
      ],
      "Purchases": [
        "Purchase History"
      ]
    },
    "Product Personalization": {
      "Identifiers": [
        "User ID"
      ],
      "Purchases": [
        "Purchase History"
      ],
      "Usage Data": [
        "Product Interaction"
      ]
    }
  },
  "Data Used to Track You": {
    "Analytics": {
      "Diagnostics": [
        "Crash Data"
      ]
    },
    "App Functionality": {
      "Diagnostics": [
        "Crash Data"
      ]
    },
    "Developer’s Advertising or Marketing": {
      "Identifiers": [
        "User ID",
        "Device ID"
      ],
      "Purchases": [
        "Purchase History"
      ]
    },
    "Product Personalization": {
      "Identifiers": [
        "User ID"
      ],
      "Purchases": [
        "Purchase History"
      ],
      "Usage Data": [
        "Product Interaction"
      ]
    }
  }
}</t>
  </si>
  <si>
    <t>https://apps.apple.com/us/app/rollercoaster-tycoon-classic/id1113736426?uo=4</t>
  </si>
  <si>
    <t>RollerCoaster Tycoon® Classic is a new RCT experience, combining the best features from two of the most successful and beloved RCT games in the series’ history – RollerCoaster Tycoon® and RollerCoaster Tycoon® 2. 
Create and run amazing parks complete with the most outrageous rides imaginable.  RCT Classic includes a mixture of authentic playability, depth of gameplay and unique graphical style of Chris Sawyer’s original best-selling RollerCoaster Tycoon® PC Games, now enhanced for handheld devices.
Packed with content, players can enjoy designing and building roller coasters and rides, landscaping parks and managing the staff and finances to keep their guests happy and the money flowing in.
Can you become the next RollerCoaster Tycoon? 
PLEASE NOTE: Additional content for RollerCoaster Tycoon® Classic is available via In-App Purchase, specifically the three expansion packs: Wacky Worlds, Time Twister and Toolkit. The expansion packs are the ONLY content that require an In-App Purchase and In-App Purchases are not used anywhere else in the game.
Key Features:
•The Original RollerCoaster Sim: Experience all the fun from the original RollerCoaster Tycoon® and RollerCoaster Tycoon® 2 games, with a new app that combines the best elements of both classic titles.
•Coaster Construction: Create incredible roller coasters – Quickly build a pre-made design or use the intuitive piece-by-piece building tools to design and theme your own unique rides.
•Park Designer: Keep your guests happy by building gentle or wild rides, food and drink stalls, water rides, and even transport rides to take them around the park; Customize your park by building scenery, fine-tuning the landscape, and routing the footpaths.
•Park Management: Run your park’s marketing and finances to make a profit while attracting more guests; Organize your staff to keep the park running well and looking its best.
•Exciting Environments: Build the ultimate theme park in a variety of challenging environments, from the tranquility of Forest Frontiers to the bustling commerce of Megaworld Park.
•Park Scenarios: Progress through 95 classic park scenarios from RollerCoaster Tycoon® and RollerCoaster Tycoon® 2.
•	Authentic Gameplay: Classic-style characterful isometric graphics and original amusement park music and sound effects.
•	Packed with Content: Includes hundreds of types of roller coasters and rides, and dozens of different shops, stalls, and facilities.
Additional Content Available with In-App Purchases: 
1)Wacky Worlds Expansion Pack: 
Find your passport and pack your bags!  Wacky Worlds takes players on the ultimate trip around the globe in 17 new park scenarios!  Includes exotic rides, profitable concessions and the most famous landmarks known to man including the Eiffel Tower, Big Ben, Statue of Liberty, Great Wall of China and more!  Each location is packed with opportunities for success, fun and unique challenges.
2)Time Twister Expansion Pack:
Travel through time with 14 new park scenarios based on historical and fantasy time-themes and build a park that is truly a blast from the past (or future if you like).  Play in a Prehistoric amusement park decorated with huge animated T-Rex’s and coasters such as the Raptor Ride, or choose from Mythological times, the Dark Ages, the Rock &amp; Roll crazed ‘50s, the Future or the Roaring Twenties.
3)Toolkit:
Park Scenario Editor:  Design and build your own amazing parks – Make them as easy or as challenging as you want, using your choice of scenery and rides!  Includes a number of Six Flags parks to get you started.
Ride Designer:  Build, test, fine-tune and theme your own awesome roller coaster designs in the Ride Designer before saving them for use while playing!
Import and Export:  Share your saved parks, park scenarios and ride designs with friends, and try out their creations too!  (Includes the ability to import most saved parks and scenarios created with the original RollerCoaster Tycoon 2 PC game).</t>
  </si>
  <si>
    <t>[
  "Games",
  "Strategy",
  "Entertainment",
  "Simulation"
]</t>
  </si>
  <si>
    <t>https://www.atari.com/privacy-policy</t>
  </si>
  <si>
    <t>https://apps.apple.com/us/app/garageband/id682658836?mt=12&amp;uo=4</t>
  </si>
  <si>
    <t>GarageBand</t>
  </si>
  <si>
    <t>GarageBand is the easiest way to create a great-sounding song on your Mac. Add realistic, impeccably produced and performed drum grooves to your song with Drummer. Easily shape the sound of any instrument in the Sound Library with Smart Controls. Mix and match electric guitar amps, cabinets, and pedals with Amp Designer and Pedalboard or crank up the bottom end with Bass Amp Designer. Control GarageBand and play any software instrument wirelessly on your iPad using the Logic Remote app. Use iCloud to keep your GarageBand projects updated across multiple Mac computers, or even import GarageBand for iOS songs directly from iCloud.
Intuitive Design 
• Simple interface designed for easy music making
• Find the sweet spot in every track with the interactive visual EQ
• Enable Quick Help and get useful hints wherever you hover your cursor
Drummer
• Add a virtual session drummer, percussionist, or beat producer to your song that takes direction and plays realistic beats
• Choose among 33 players from popular genres like EDM, Hip Hop, Rock, and Alternative
• Use a simple set of controls to shape your drummer’s performance
• Each player can perform over a million unique groove and fill combinations
Sound Library
• Get inspired with a fresh new collection of sounds and instruments from some of todays biggest producers
• Explore new Apple Loops covering the latest electronic and urban genres
• Drummer loops can be added to your song and then customized with performance controls
Smart Controls
• Easily shape any sound in the library with a custom set of knobs, buttons, and sliders
• The look and personality of Smart Controls changes with each instrument
Amps and Stompboxes
• Use Bass Amp Designer to dial up classic and modern tones
• Build your own guitar rig with Amp Designer using 25 legendary amps and cabinets
• Design a custom Pedalboard from a collection of 35 fun and creative stompbox effects
Record. Mix. Master. 
• Create a song with up to 255 tracks
• Quickly change the timing of an audio recording using Flex Time
• Use Groove Track to align the rhythm and timing of all your tracks with a single click
• Choose your best performance with multi-take recording
iCloud
• Use iCloud to keep your GarageBand projects up to date across your Mac computers
• Start a song anywhere on your iPhone, or iPad, then import it wirelessly to your Mac to take it even further
• Remotely add new tracks to your project using GarageBand on your iPhone or iPad
Works with Logic Remote
• Use your iPhone or iPad and Multi-Touch gestures to wirelessly play any GarageBand instrument on your Mac
• Access Smart Controls on your iPad to shape any sound while you’re playing
• Navigate your song and browse the Sound Library from your iPad
Learn to Play
• Get started with 40 Basic Lessons for guitar and piano covering classical, blues, rock, and pop
• Free Artist Lessons show you how to play a hit song taught by the artist who made it famous</t>
  </si>
  <si>
    <t>[
  "Music"
]</t>
  </si>
  <si>
    <t>{
  "Data Not Linked to You": {
    "App Functionality": {
      "Identifiers": [
        "User ID"
      ]
    }
  }
}</t>
  </si>
  <si>
    <t>https://apps.apple.com/us/app/mkplayer-mkv-media-player/id1335612105?mt=12&amp;uo=4</t>
  </si>
  <si>
    <t>MKPlayer - MKV &amp; Media Player</t>
  </si>
  <si>
    <t>MKPlayer is an easy-to-use media player designed to offer unique features to enjoy watching videos and listening to music:
- Play movies on your TV with a simple click (check compatibility before unlocking)
- Safari Extension to help you to easily open videos found on websites
- AirPlay support: limited to AirPlay compatible video formats only
- Simply drop files to the Dock icon to play them
- MKPlayer can stay on top of all your windows
- Responsive control panel layout, looks great if the player size is small (mini player)
- Watch video files with alternate audio tracks and multilingual subtitles
- Add any custom subtitle to your video
- Conveniently configure video adjustment parameters
- Quickly play almost every audio format
** Pro Features (only available on MacOS High Sierra and Mojave) ** 
- Easily watch movies on the big screen of your smart TV. (you can check the compatibility of your TV before the purchase.)
- Listen to any audio file on your smart TV
- Inline and undocked Control Bar
- Flip videos horizontally and vertically 
Pro Features needs to be unlocked with an in-app purchase
** Safari Extension (needs to be enabled at Safari Preferences) **
Click on the Toolbar button to see the list of videos and audio files found on any website and open them with MKPlayer.
** Alternate audio tracks and multilingual subtitles **
MKPlayer is optimised to play media container files, such as MKV with more than one audio track and several subtitles. You can easily select your preferred audio and subtitle and also change them without stopping the video
** Video adjustment **
Quickly adjust several parameters of your currently playing video such as brightness, contrast, saturation and more.</t>
  </si>
  <si>
    <t>[
  "Photo &amp; Video",
  "Entertainment"
]</t>
  </si>
  <si>
    <t>{
  "Data Not Linked to You": {
    "Analytics": {
      "Usage Data": [
        "Product Interaction"
      ]
    },
    "Developer’s Advertising or Marketing": {
      "Contact Info": [
        "Email Address"
      ]
    }
  }
}</t>
  </si>
  <si>
    <t>http://rockysandstudio.com/privacy.html</t>
  </si>
  <si>
    <t>https://apps.apple.com/us/app/microsoft-word/id462054704?mt=12&amp;uo=4</t>
  </si>
  <si>
    <t>Microsoft Word</t>
  </si>
  <si>
    <t>This application requires a qualifying Microsoft 365 subscription. Microsoft 365 includes premium Word, Excel, and PowerPoint apps, 1 TB cloud storage in OneDrive, advanced security, and more, all in one convenient subscription. With Microsoft 365, you get features as soon as they are released ensuring you’re always working with the latest. 
Create, edit, collaborate, and share documents using Word for Mac. Now it’s easier than ever to write, design, and work seamlessly across your devices &amp; with others. Share your files and collaborate in real time within a document or edit Office docs attached to emails.  Get smart assistance features as soon as they are released in Word, Excel, and PowerPoint so you’re always working with the latest. Whether you’re a blogger, writer, journalist, columnist, student, or a project manager working on documentation, Word is your go-to app for working with documents. 
Kickstart your creativity 
• Achieve more and enhance your documents with access to a growing catalog of premium templates for Word, Excel, and PowerPoint. 
• Rich formatting and layout options produce beautifully pristine documents on any device including laptops, iPads, and iPhones.  
Create with confidence 
• Receive spelling, grammar, and stylistic feedback on clarity, conciseness, formality, vocabulary, and more with Microsoft Editor. 
• Auto Save documents right to Microsoft OneDrive or another cloud provider to access them on any device and at any time you have internet access. 
Accomplish more together 
• Whether it’s a school project, sales pitch, or newsletter, seamlessly work with others with real-time co-authoring to bring your ideas and plans together faster. 
• Safely share your documents with the click of a button to invite others to edit in real time. Easily manage permissions and see who’s currently working in a document.  
• Add comments or assign tasks to people in your group for clean editing and organization. 
Learn more about Microsoft 365
Microsoft 365 is a cloud-based subscription service that brings together premium versions of Word, Excel, PowerPoint, Outlook and OneDrive, with the best tools for the way people work today. Please visit: http://go.microsoft.com/fwlink/?linkid=2015120 for information on Licensing Terms.
Unlock the full Microsoft Office experience with a qualifying Microsoft 365 subscription for your phone, tablet, PC, and Mac. 
Microsoft 365 annual subscriptions purchased from the app will be charged to your App Store account and will automatically renew within 24 hours prior to the end of the current subscription period unless auto-renewal is disabled beforehand. You can manage your subscriptions in your App Store account settings.
This app is provided by either Microsoft or a third-party app publisher and is subject to a separate privacy statement and terms and conditions. 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
Please refer to the Microsoft Software License Terms for Microsoft Office. See “License Agreement” link under Information. By installing the app, you agree to these terms and conditions.</t>
  </si>
  <si>
    <t>https://apps.apple.com/us/app/color-widgets/id1531594277?uo=4</t>
  </si>
  <si>
    <t>Color Widgets</t>
  </si>
  <si>
    <t>Color Widgets makes adding aesthetic and handy widgets to your Home Screen and Lock Screen easy. Browse thousands of predesigned widgets or, better yet, design your own with the easy-to-use widget customizer. Color Widgets doesn't just stop at widgets...you can also discover endless icon packs, themes, and wallpapers to perfectly match your aesthetic and interests. From customizing your widgets to changing your app icons and wallpaper, Color Widgets is THE destination to transform your device.
UNLIMITED WIDGETS
Customize each widget with no limits by adding photos, selecting styles, editing fonts, crafting a unique color scheme, and so much more. Here’s a glimpse at some of our most-used widgets:
● Photo Widget
● Time, Date &amp; Battery Widgets
● Countdown Widget
● Weather Widgets
● Apple Music &amp; Spotify Widget
● Calendar Widgets
● Custom Text/Quote Widget
● Activity Tracking &amp; Pedometer Widgets
● Solar &amp; Moon Phase Widgets
…and dozens more!
6,000+ THEMES &amp; WALLPAPERS
Immerse yourself in the #1 largest collection of phone themes, with thousands of user-crafted designs that blend widgets, icon packs, and wallpapers into stunning aesthetics. Set entire themes in just a few clicks to fully transform your Lock &amp; Home Screen. Plus, with new themes published daily by users and artists around the globe, the possibilities for customization are endless!
AESTHETIC ICON PACKS
Customize your app icons in seconds with Color Widgets’ custom icon packs. Replace your default app icons with custom-themed icon packs in thousands of designs. Apply a custom icon pack in just a few clicks with Color Widgets’ quick setup, or save the icons to your camera roll and set them in Shortcuts.
FREE
Enjoy Color Widgets for free, with an optional upgrade to supercharge your experience. If you decide to go Pro, enjoy a free 3-day trial and then it renews at USD$4.99/month or USD$19.99/year.
PRIVACY-FIRST
We believe that customizing your device shouldn’t come at the expense of your privacy, which is why we collect and store as little personal information as possible. Read more on how we protect your data in our privacy policy &amp; terms of service: https://colorwidgets.app/privacy.
MORE
Color Widgets works on all iPhones, iPads, and Macs running iOS 14 or later and macOS 11 or later. If you choose to use the health widgets, Color Widgets integrates with the iOS Health app to collect and display health data – such as daily step count or activity progress – seamlessly from your iPhone or Apple Watch.</t>
  </si>
  <si>
    <t>[
  "Utilities",
  "Lifestyle"
]</t>
  </si>
  <si>
    <t>{
  "Data Linked to You": {
    "Analytics": {
      "Diagnostics": [
        "Performance Data"
      ],
      "Purchases": [
        "Purchase History"
      ],
      "Usage Data": [
        "Product Interaction"
      ]
    },
    "App Functionality": {
      "Diagnostics": [
        "Crash Data"
      ],
      "Location": [
        "Coarse Location"
      ],
      "Purchases": [
        "Purchase History"
      ]
    },
    "Developer’s Advertising or Marketing": {
      "Identifiers": [
        "Device ID"
      ]
    },
    "Third-Party Advertising": {
      "Usage Data": [
        "Advertising Data"
      ]
    }
  },
  "Data Not Linked to You": {
    "Analytics": {
      "Diagnostics": [
        "Performance Data"
      ],
      "Purchases": [
        "Purchase History"
      ],
      "Usage Data": [
        "Product Interaction"
      ]
    },
    "App Functionality": {
      "Diagnostics": [
        "Crash Data"
      ],
      "Location": [
        "Coarse Location"
      ],
      "Purchases": [
        "Purchase History"
      ]
    },
    "Developer’s Advertising or Marketing": {
      "Identifiers": [
        "Device ID"
      ]
    },
    "Third-Party Advertising": {
      "Usage Data": [
        "Advertising Data"
      ]
    }
  },
  "Data Used to Track You": {
    "Analytics": {
      "Diagnostics": [
        "Performance Data"
      ],
      "Purchases": [
        "Purchase History"
      ],
      "Usage Data": [
        "Product Interaction"
      ]
    },
    "App Functionality": {
      "Diagnostics": [
        "Crash Data"
      ],
      "Location": [
        "Coarse Location"
      ],
      "Purchases": [
        "Purchase History"
      ]
    },
    "Developer’s Advertising or Marketing": {
      "Identifiers": [
        "Device ID"
      ]
    },
    "Third-Party Advertising": {
      "Usage Data": [
        "Advertising Data"
      ]
    }
  }
}</t>
  </si>
  <si>
    <t>https://mmappsinc.com/privacy</t>
  </si>
  <si>
    <t>https://apps.apple.com/us/app/duolingo-language-lessons/id570060128?uo=4</t>
  </si>
  <si>
    <t>Duolingo - Language Lessons</t>
  </si>
  <si>
    <t>Learn a new language with the world’s most-downloaded education app! Duolingo is the fun, free app for learning 40+ languages through quick, bite-sized lessons. Practice speaking, reading, listening, and writing to build your vocabulary and grammar skills.
Designed by language experts and loved by hundreds of millions of learners worldwide, Duolingo helps you prepare for real conversations in Spanish, French, Chinese, Italian, German, English, and more.
And now, you can learn Math and Music the Duolingo way!  
Build real-world math skills – from calculating tips to identifying patterns – and sharpen your mental math in our Math course.
Learn how to read music and play familiar songs on your device in our Music course – no instrument required.
Whether you’re learning for travel, school, career, family and friends, or your brain health, you’ll love learning with Duolingo.
Why Duolingo?
• Duolingo is fun and effective. Game-like lessons and fun characters keep you motivated to build solid skills across language, math and music.
• Duolingo works. Designed by learning experts, Duolingo has a science-based teaching methodology proven to foster long-term knowledge retention.
• Track your progress. Work toward your learning goals with playful rewards and achievements when you make practicing a daily habit!
• Join 300+ million learners. Stay motivated with competitive Leaderboards as you learn alongside our global community.
• Every course is free. Learn Spanish, French, German, Italian, Russian, Portuguese, Turkish, Dutch, Irish, Danish, Swedish, Ukrainian, Esperanto, Polish, Greek, Hungarian, Norwegian, Hebrew, Welsh, Arabic, Latin, Hawaiian, Scottish Gaelic, Vietnamese, Korean, Japanese, English, and even High Valyrian. And now, learn Math and Music with our newest courses!
What the world is saying about Duolingo:
“Far and away the best language-learning app.” –The Wall Street Journal
“This free app and website is among the most effective language-learning methods I’ve tried… lessons come in the form of brief challenges – speaking, translating, answering multiple-choice questions – that keep me coming back for more.” –The New York Times
“Duolingo may hold the secret to the future of education.” – TIME Magazine
“…Duolingo is cheerful, lighthearted and fun…” - Forbes
“Our favorite language app…” - CNET
If you like Duolingo, try Super Duolingo for 14 days free! Learn a language fast with no ads, and get fun perks like Unlimited Hearts and Monthly Streak Repair.
If you choose to purchase Super Duolingo, payment will be charged to your Apple account, and your account will be charged for renewal within 24-hours prior to the end of the current period. Auto-renewal may be turned off at any time by going to your settings in the App Store after purchase. Any unused portion of a free trial period, if offered, will be forfeited when the user purchases a subscription to that publication, where applicable.
Privacy Policy: https://www.duolingo.com/privacy
Terms of Service: https://www.duolingo.com/terms</t>
  </si>
  <si>
    <t>[
  "Education",
  "Social Networking"
]</t>
  </si>
  <si>
    <t>{
  "Data Linked to You": {
    "Analytics": {
      "Contact Info": [
        "Email Address",
        "Name",
        "Phone Number"
      ],
      "Diagnostics": [
        "Crash Data",
        "Performance Data",
        "Other Diagnostic Data"
      ],
      "Identifiers": [
        "User ID",
        "Device ID"
      ],
      "Location": [
        "Coarse Location"
      ],
      "Other Data": [
        "Other Data Types"
      ],
      "Purchases": [
        "Purchase History"
      ],
      "Search History": [
        "Search History"
      ],
      "Usage Data": [
        "Product Interaction",
        "Advertising Data"
      ],
      "User Content": [
        "Other User Content"
      ]
    },
    "App Functionality": {
      "Contact Info": [
        "Email Address",
        "Name",
        "Phone Number"
      ],
      "Contacts": [
        "Contacts"
      ],
      "Diagnostics": [
        "Crash Data",
        "Performance Data",
        "Other Diagnostic Data"
      ],
      "Financial Info": [
        "Payment Info"
      ],
      "Identifiers": [
        "User ID",
        "Device ID"
      ],
      "Location": [
        "Coarse Location"
      ],
      "Other Data": [
        "Other Data Types"
      ],
      "Purchases": [
        "Purchase History"
      ],
      "User Content": [
        "Photos or Videos",
        "Customer Support",
        "Other User Content"
      ]
    },
    "Developer’s Advertising or Marketing": {
      "Identifiers": [
        "User ID",
        "Device ID"
      ],
      "Purchases": [
        "Purchase History"
      ],
      "Usage Data": [
        "Advertising Data"
      ]
    },
    "Other Purposes": {
      "Contact Info": [
        "Phone Number"
      ],
      "Identifiers": [
        "User ID",
        "Device ID"
      ]
    },
    "Product Personalization": {
      "Purchases": [
        "Purchase History"
      ],
      "User Content": [
        "Other User Content"
      ]
    },
    "Third-Party Advertising": {
      "Identifiers": [
        "User ID",
        "Device ID"
      ],
      "Location": [
        "Coarse Location"
      ],
      "Other Data": [
        "Other Data Types"
      ],
      "Purchases": [
        "Purchase History"
      ],
      "Usage Data": [
        "Product Interaction",
        "Advertising Data"
      ]
    }
  },
  "Data Used to Track You": {
    "Analytics": {
      "Contact Info": [
        "Email Address",
        "Name",
        "Phone Number"
      ],
      "Diagnostics": [
        "Crash Data",
        "Performance Data",
        "Other Diagnostic Data"
      ],
      "Identifiers": [
        "User ID",
        "Device ID"
      ],
      "Location": [
        "Coarse Location"
      ],
      "Other Data": [
        "Other Data Types"
      ],
      "Purchases": [
        "Purchase History"
      ],
      "Search History": [
        "Search History"
      ],
      "Usage Data": [
        "Product Interaction",
        "Advertising Data"
      ],
      "User Content": [
        "Other User Content"
      ]
    },
    "App Functionality": {
      "Contact Info": [
        "Email Address",
        "Name",
        "Phone Number"
      ],
      "Contacts": [
        "Contacts"
      ],
      "Diagnostics": [
        "Crash Data",
        "Performance Data",
        "Other Diagnostic Data"
      ],
      "Financial Info": [
        "Payment Info"
      ],
      "Identifiers": [
        "User ID",
        "Device ID"
      ],
      "Location": [
        "Coarse Location"
      ],
      "Other Data": [
        "Other Data Types"
      ],
      "Purchases": [
        "Purchase History"
      ],
      "User Content": [
        "Photos or Videos",
        "Customer Support",
        "Other User Content"
      ]
    },
    "Developer’s Advertising or Marketing": {
      "Identifiers": [
        "User ID",
        "Device ID"
      ],
      "Purchases": [
        "Purchase History"
      ],
      "Usage Data": [
        "Advertising Data"
      ]
    },
    "Other Purposes": {
      "Contact Info": [
        "Phone Number"
      ],
      "Identifiers": [
        "User ID",
        "Device ID"
      ]
    },
    "Product Personalization": {
      "Purchases": [
        "Purchase History"
      ],
      "User Content": [
        "Other User Content"
      ]
    },
    "Third-Party Advertising": {
      "Identifiers": [
        "User ID",
        "Device ID"
      ],
      "Location": [
        "Coarse Location"
      ],
      "Other Data": [
        "Other Data Types"
      ],
      "Purchases": [
        "Purchase History"
      ],
      "Usage Data": [
        "Product Interaction",
        "Advertising Data"
      ]
    }
  }
}</t>
  </si>
  <si>
    <t>https://apps.apple.com/us/app/telegram-messenger/id686449807?uo=4</t>
  </si>
  <si>
    <t>Telegram Messenger</t>
  </si>
  <si>
    <t>Pure instant messaging — simple, fast, secure, and synced across all your devices. One of the world's top 10 most downloaded apps with over 800 million active users.
FAST: Telegram is the fastest messaging app on the market, connecting people via a unique, distributed network of data centers around the globe.
SYNCED: You can access your messages from all your phones, tablets and computers at once. Telegram apps are standalone, so you don’t need to keep your phone connected. Start typing on one device and finish the message from another. Never lose your data again.
UNLIMITED: You can send media and files, without any limits on their type and size. Your entire chat history will require no disk space on your device, and will be securely stored in the Telegram cloud for as long as you need it. 
SECURE: We made it our mission to provide the best security combined with ease of use. Everything on Telegram, including chats, groups, media, etc. is encrypted using a combination of 256-bit symmetric AES encryption, 2048-bit RSA encryption, and Diffie–Hellman secure key exchange. 
100% FREE &amp; OPEN: Telegram has a fully documented and free API for developers, open source apps and verifiable builds to prove the app you download is built from the exact same source code that is published. 
POWERFUL: You can create group chats with up to 200,000 members, share large videos, documents of any type (.DOCX, .MP3, .ZIP, etc.) up to 2 GB each, and even set up bots for specific tasks. Telegram is the perfect tool for hosting online communities and coordinating teamwork.
RELIABLE: Built to deliver your messages using as little data as possible, Telegram is the most reliable messaging system ever made. It works even on the weakest mobile connections. 
FUN: Telegram has powerful photo and video editing tools, animated stickers and emoji, fully customizable themes to change the appearance of your app, and an open sticker/GIF platform to cater to all your expressive needs.
SIMPLE: While providing an unprecedented array of features, we take great care to keep the interface clean. Telegram is so simple you already know how to use it.
PRIVATE: We take your privacy seriously and will never give any third parties access to your data. You can delete any message you ever sent or received for both sides, at any time and without a trace. Telegram will never use your data to show you ads.
For those interested in maximum privacy, Telegram offers Secret Chats. Secret Chat messages can be programmed to self-destruct automatically from both participating devices. This way you can send all types of disappearing content — messages, photos, videos, and even files. Secret Chats use End-to-End Encryption to ensure that a message can only be read by its intended recipient.
We keep expanding the boundaries of what you can do with a messaging app. Don’t wait years for older messengers to catch up with Telegram — join the revolution today.
Terms of Service: https://www.apple.com/legal/internet-services/itunes/dev/stdeula</t>
  </si>
  <si>
    <t>{
  "Data Linked to You": {
    "App Functionality": {
      "Contact Info": [
        "Name",
        "Phone Number"
      ],
      "Contacts": [
        "Contacts"
      ],
      "Financial Info": [
        "Payment Info"
      ],
      "Identifiers": [
        "User ID"
      ],
      "Location": [
        "Precise Location"
      ],
      "Purchases": [
        "Purchase History"
      ],
      "User Content": [
        "Emails or Text Messages",
        "Photos or Videos",
        "Audio Data",
        "Gameplay Content"
      ]
    }
  }
}</t>
  </si>
  <si>
    <t>https://telegram.org/privacy</t>
  </si>
  <si>
    <t>https://apps.apple.com/us/app/microsoft-outlook/id951937596?uo=4</t>
  </si>
  <si>
    <t>Microsoft Outlook</t>
  </si>
  <si>
    <t>Outlook lets you bring all your email accounts and calendars in one convenient spot. Whether it's staying on top of your inbox or scheduling the next big thing, we make it easy to be your most productive, organized, and connected self.
Here's what you'll love about Outlook for iOS:
- Focus on the right things with our smart inbox - we help you sort between messages you need to act on straight away and everything else.
- Swipe to quickly schedule, delete and archive messages.
- Share your meeting availability with just a tap and easily find times to meet with others.
- Find everything you're looking for with our new search experience, including files, contacts, and your upcoming trips.
- View and attach any file from your email, OneDrive, Dropbox, and more, without having to download them to your phone.
- Open Word, Excel, or other Office document attachments to edit them directly in the corresponding app and attach them back to an email.
--
Outlook for iOS works with Microsoft Exchange, Office 365, Outlook.com (including Hotmail and MSN), Gmail, Yahoo Mail, and iCloud.
--
To make an in-app purchase of a Microsoft 365 Family or Personal subscription, open the app, go to Settings, and tap on Upgrade next to your Outlook.com or Hotmail.com account. Subscriptions begin at $6.99 a month in the US, and can vary by region. With a Microsoft 365 subscription, you get 1TB of storage for each user, access to all features in Word, Excel, and PowerPoint on iPad, iPhone, and iPod touch, and you can install Word, Excel, PowerPoint, Outlook and OneNote on PCs or Macs.
Microsoft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Any unused portion of a free trial period, if offered will be forfeited when the user purchases a subscription to that publication, where applicable.
Privacy and Cookies: https://go.microsoft.com/fwlink/?LinkId=521839
Terms of Use: http://go.microsoft.com/fwlink/?LinkID=530144
Contract Summary: https://www.microsoft.com/microsoft-365/outlook/contract-summary
Consumer Health Data Privacy Policy: https://go.microsoft.com/fwlink/?linkid=2259814</t>
  </si>
  <si>
    <t>{
  "Data Linked to You": {
    "Analytics": {
      "Diagnostics": [
        "Crash Data",
        "Performance Data",
        "Other Diagnostic Data"
      ],
      "Identifiers": [
        "User ID",
        "Device ID"
      ],
      "Search History": [
        "Search History"
      ],
      "Usage Data": [
        "Product Interaction",
        "Advertising Data"
      ],
      "User Content": [
        "Emails or Text Messages"
      ]
    },
    "App Functionality": {
      "Location": [
        "Precise Location"
      ]
    },
    "Developer’s Advertising or Marketing": {
      "Usage Data": [
        "Advertising Data"
      ]
    },
    "Product Personalization": {
      "Contacts": [
        "Contacts"
      ],
      "Search History": [
        "Search History"
      ],
      "Usage Data": [
        "Product Interaction"
      ],
      "User Content": [
        "Emails or Text Messages"
      ]
    },
    "Third-Party Advertising": {
      "Usage Data": [
        "Advertising Data"
      ]
    }
  },
  "Data Not Linked to You": {
    "Analytics": {
      "Diagnostics": [
        "Crash Data",
        "Performance Data",
        "Other Diagnostic Data"
      ],
      "Identifiers": [
        "User ID",
        "Device ID"
      ],
      "Search History": [
        "Search History"
      ],
      "Usage Data": [
        "Product Interaction",
        "Advertising Data"
      ],
      "User Content": [
        "Emails or Text Messages"
      ]
    },
    "App Functionality": {
      "Location": [
        "Precise Location"
      ]
    },
    "Developer’s Advertising or Marketing": {
      "Usage Data": [
        "Advertising Data"
      ]
    },
    "Product Personalization": {
      "Contacts": [
        "Contacts"
      ],
      "Search History": [
        "Search History"
      ],
      "Usage Data": [
        "Product Interaction"
      ],
      "User Content": [
        "Emails or Text Messages"
      ]
    },
    "Third-Party Advertising": {
      "Usage Data": [
        "Advertising Data"
      ]
    }
  },
  "Data Used to Track You": {
    "Analytics": {
      "Diagnostics": [
        "Crash Data",
        "Performance Data",
        "Other Diagnostic Data"
      ],
      "Identifiers": [
        "User ID",
        "Device ID"
      ],
      "Search History": [
        "Search History"
      ],
      "Usage Data": [
        "Product Interaction",
        "Advertising Data"
      ],
      "User Content": [
        "Emails or Text Messages"
      ]
    },
    "App Functionality": {
      "Location": [
        "Precise Location"
      ]
    },
    "Developer’s Advertising or Marketing": {
      "Usage Data": [
        "Advertising Data"
      ]
    },
    "Product Personalization": {
      "Contacts": [
        "Contacts"
      ],
      "Search History": [
        "Search History"
      ],
      "Usage Data": [
        "Product Interaction"
      ],
      "User Content": [
        "Emails or Text Messages"
      ]
    },
    "Third-Party Advertising": {
      "Usage Data": [
        "Advertising Data"
      ]
    }
  }
}</t>
  </si>
  <si>
    <t>https://bit.ly/outlookprivacy</t>
  </si>
  <si>
    <t>https://apps.apple.com/us/app/mcdonalds/id922103212?uo=4</t>
  </si>
  <si>
    <t>Get the app now to join MyMcDonald's Rewards and start earning points on your faves for free McDonald's. Plus, get exclusive deals and save time by ordering ahead in the app.*  
Mobile Order &amp; Pay 
Get your faves fast with Mobile Order and Pay. Place your order and select your pickup option.*
MyMcDonald’s Rewards
Join MyMcDonald's Rewards in the app to start earning points on every purchase and redeem for free McDonald’s.*
Exclusive Deals and App Offers 
Get exclusive deals on your McDonald’s favorites in the app with contactless Mobile Order &amp; Pay* and convenient Drive Thru or Curbside pickup.
McDelivery 
Now get your faves delivered, earn MyMcDonald’s Rewards points and track your order all with McDelivery in the app. 
Save Your Favorites 
No pickles? No problem. Customize and save your favorites to quickly reorder for your next visit.
Restaurant Locator 
Open the map and find the nearest McDonald’s, along with store hours, and restaurant information. 
Download the McDonald’s app today and enjoy access to exclusive deals, MyMcDonald’s Rewards and much more. 
*McDelivery prices may be higher than at restaurants. Download and registration required. Data rates may apply. The McDonald's App is not currently compatible with smartwatches. Check https://www.mcdonalds.com/us/en-us/terms-and-conditions.html for Terms and Conditions and more information. © 2023 McDonald’s</t>
  </si>
  <si>
    <t>{
  "Data Linked to You": {
    "Analytics": {
      "Browsing History": [
        "Browsing History"
      ],
      "Contact Info": [
        "Email Address"
      ],
      "Diagnostics": [
        "Crash Data",
        "Performance Data",
        "Other Diagnostic Data"
      ],
      "Identifiers": [
        "User ID",
        "Device ID"
      ],
      "Location": [
        "Precise Location",
        "Coarse Location"
      ],
      "Purchases": [
        "Purchase History"
      ],
      "Search History": [
        "Search History"
      ],
      "Usage Data": [
        "Product Interaction"
      ]
    },
    "App Functionality": {
      "Contact Info": [
        "Email Address",
        "Name"
      ],
      "Financial Info": [
        "Payment Info"
      ],
      "Identifiers": [
        "User ID",
        "Device ID"
      ],
      "Location": [
        "Precise Location",
        "Coarse Location"
      ],
      "Purchases": [
        "Purchase History"
      ],
      "Usage Data": [
        "Product Interaction"
      ]
    },
    "Developer’s Advertising or Marketing": {
      "Contact Info": [
        "Email Address",
        "Name"
      ],
      "Identifiers": [
        "Device ID"
      ]
    },
    "Product Personalization": {
      "Identifiers": [
        "Device ID"
      ],
      "Location": [
        "Precise Location",
        "Coarse Location"
      ],
      "Purchases": [
        "Purchase History"
      ],
      "Usage Data": [
        "Product Interaction"
      ]
    }
  },
  "Data Used to Track You": {
    "Analytics": {
      "Browsing History": [
        "Browsing History"
      ],
      "Contact Info": [
        "Email Address"
      ],
      "Diagnostics": [
        "Crash Data",
        "Performance Data",
        "Other Diagnostic Data"
      ],
      "Identifiers": [
        "User ID",
        "Device ID"
      ],
      "Location": [
        "Precise Location",
        "Coarse Location"
      ],
      "Purchases": [
        "Purchase History"
      ],
      "Search History": [
        "Search History"
      ],
      "Usage Data": [
        "Product Interaction"
      ]
    },
    "App Functionality": {
      "Contact Info": [
        "Email Address",
        "Name"
      ],
      "Financial Info": [
        "Payment Info"
      ],
      "Identifiers": [
        "User ID",
        "Device ID"
      ],
      "Location": [
        "Precise Location",
        "Coarse Location"
      ],
      "Purchases": [
        "Purchase History"
      ],
      "Usage Data": [
        "Product Interaction"
      ]
    },
    "Developer’s Advertising or Marketing": {
      "Contact Info": [
        "Email Address",
        "Name"
      ],
      "Identifiers": [
        "Device ID"
      ]
    },
    "Product Personalization": {
      "Identifiers": [
        "Device ID"
      ],
      "Location": [
        "Precise Location",
        "Coarse Location"
      ],
      "Purchases": [
        "Purchase History"
      ],
      "Usage Data": [
        "Product Interaction"
      ]
    }
  }
}</t>
  </si>
  <si>
    <t>https://www.mcdonalds.com/us/en-us/privacy-overview.html</t>
  </si>
  <si>
    <t>https://apps.apple.com/us/app/lemon8-lifestyle-community/id1498607143?uo=4</t>
  </si>
  <si>
    <t>Lemon8 - Lifestyle Community</t>
  </si>
  <si>
    <t>Lemon8 is THE destination for sharing and exploring. On Lemon8, photo and video content are refreshing, diverse and informative. Whether you're a fashion enthusiast, beauty lover or looking for a food recipe, travel itinerary, there's something for everyone on Lemon8. All you have to do is browse, record and engage with what you like, and you'll find personalized content just for you. From a shopping haul experience or a book recommendation, Lemon8 has the contents that are guaranteed to make your time worthwhile.
[Find Your Community]
- Lemon8's customized content is specifically made for you. Our "For You" section recommends a personalized feed to you based on your interests. 
-Lemon8 is also a great place for you to express and engage in a free space with other like-minded creatives within the community.
[Create with Ease]
- Fed up of the faff of creating on one app, editing on another, posting on yet one more? With Lemon8, our in-app suite allows you to compose texts, edit photos and videos with ease.
- You'll find a whole library of intuitive templates, stickers, filters and fonts for your photos and videos.
- Say 'goodbye' to jumping between apps to make a single post and, say 'hello' to Lemon8!
[Explore and Discover]
- Use hashtags! Our hashtags not only help your posts get discovered, but also help you easily discover content you like.
- Our campaign features and intuitive search helps you find trending content, top-performing creators and whatever answer you're browsing for.
[Contact Us]
- We want to build Lemon8 into the app you need and desire. Your suggestions make Lemon8 better.
- If you have any feedback, questions or concerns, contact us at any time using the following email: contact@lemon8-app.com</t>
  </si>
  <si>
    <t>{
  "Data Linked to You": {
    "Analytics": {
      "Search History": [
        "Search History"
      ],
      "Usage Data": [
        "Product Interaction"
      ]
    },
    "App Functionality": {
      "Contact Info": [
        "Email Address",
        "Other User Contact Info"
      ],
      "Diagnostics": [
        "Crash Data",
        "Performance Data"
      ],
      "Location": [
        "Precise Location",
        "Coarse Location"
      ],
      "Search History": [
        "Search History"
      ],
      "Usage Data": [
        "Product Interaction"
      ],
      "User Content": [
        "Photos or Videos",
        "Other User Content"
      ]
    },
    "Product Personalization": {
      "Identifiers": [
        "User ID",
        "Device ID"
      ],
      "Location": [
        "Precise Location",
        "Coarse Location"
      ],
      "Search History": [
        "Search History"
      ],
      "Usage Data": [
        "Product Interaction"
      ],
      "User Content": [
        "Photos or Videos"
      ]
    }
  }
}</t>
  </si>
  <si>
    <t>https://www.lemon8-app.com/legal/privacy</t>
  </si>
  <si>
    <t>https://apps.apple.com/us/app/75-hard/id1502228408?uo=4</t>
  </si>
  <si>
    <t>75 Hard</t>
  </si>
  <si>
    <t>75 HARD is how you win the war with yourself. Are you stuck in life? You feel like no matter what you do, your career, fitness, and relationships just aren’t where you thought they would be? Feel like you are not reaching your full potential? This program is for you.
Maybe you’ve tried the fad diets, read the latest trendy self help book, or forked over your hard-earned cash for seminars and courses that promised to teach you the magical secret to success. Yet even after all this, you still fail to make any real progress. Why?
Here’s the real secret. YOU are the key. If you haven’t developed the traits of mental toughness needed for success in any area of your life, all these other things will get you nowhere. What are these traits?
Confidence.
Grit.
Fortitude.
Self Belief.
Self Worth
Discipline.
Endurance.
The unbreakable will to WIN.
Over the course of 75 days, this program will start you down the path to becoming a person who is capable of achieving your goals by developing these winning character traits. 
Is it complicated? No. Is it easy? Definitely not. In fact, it’s probably the hardest thing you’ve ever done. Will it change your life forever? Without a doubt.
Are you ready to win the war within yourself?
This program requires Zero Compromises.  Zero Substitutions.
With the 75 Hard app, you can:
- Track your daily progress
- Set custom reminders for your daily tasks
- Take and review your daily progress pics
- Share your progress to your Instagram Story
- Save journal notes on every day
Already started the 75 Hard Program? No problem! We’ve made it easy for you to pick up at your current progress point.
We’re working to continuously update the app with new features and updates to provide the best experience for you as you make progress.</t>
  </si>
  <si>
    <t>{
  "Data Linked to You": {
    "Analytics": {
      "Usage Data": [
        "Product Interaction"
      ]
    },
    "App Functionality": {
      "Diagnostics": [
        "Crash Data",
        "Performance Data"
      ]
    }
  },
  "Data Not Linked to You": {
    "Analytics": {
      "Usage Data": [
        "Product Interaction"
      ]
    },
    "App Functionality": {
      "Diagnostics": [
        "Crash Data",
        "Performance Data"
      ]
    }
  }
}</t>
  </si>
  <si>
    <t>https://44sevenmedia.com/privacy75h/</t>
  </si>
  <si>
    <t>https://apps.apple.com/us/app/earn-to-die-2/id891194610?uo=4</t>
  </si>
  <si>
    <t>Earn to Die 2</t>
  </si>
  <si>
    <t>Drive your car through a zombie apocalypse in this massive follow-up to the chart-topping hit Earn to Die!
An evacuation ship is waiting on the other side of the country. The only thing that stands in your way: city after city overrun by zombies . With only a run-down car and a small amount of cash you face a familiar situation... to drive through hordes of zombies in order to survive!
BRAND NEW STORY MODE
Earn to Die 2 introduces a massive new Story Mode, five times longer than its predecessor. The game departs its familiar desert setting and delves into the depths of cities infested by zombies. 
MULTI-TIERED LEVELS:
Levels are now multi-tiered! Drive across decayed highway overpasses, via underground tunnels, or smash through epic zombie filled factories. Whichever path you choose to take, you won't be able to escape the zombie hordes - your only choice is to smash through them!
BUILD A ZOMBIE-SLAUGHTERING MACHINE
Unlock and upgrade 10 different vehicles, including a sports car, a fire truck, and even an ice-cream van. Each vehicle can be equipped with a range of upgrades, such as armored frames, roof-mounted guns, boosters and more. Those zombies will stand no chance.
DESTRUCTIBLE VEHICLES
Vehicles are now fully destructible. Hang on for your life as your vehicle gets smashed to smithereens if you aren't too careful.
MORE ZOMBIES. MORE DESTRUCTION. MORE MAYHEM.
What are you waiting for? That rescue ship isn't going to wait forever! Prepare yourself for a wild ride - and seriously, there is nothing like smashing through zombie-filled factories!</t>
  </si>
  <si>
    <t>[
  "Games",
  "Racing",
  "Action"
]</t>
  </si>
  <si>
    <t>{
  "Data Not Linked to You": {
    "Analytics": {
      "Diagnostics": [
        "Crash Data",
        "Performance Data"
      ],
      "Usage Data": [
        "Product Interaction"
      ]
    },
    "App Functionality": {
      "Diagnostics": [
        "Crash Data",
        "Performance Data"
      ]
    }
  }
}</t>
  </si>
  <si>
    <t>http://www.notdoppler.com/earntodie2/privacypolicy.php</t>
  </si>
  <si>
    <t>https://apps.apple.com/us/app/snake-clash/id6449243946?uo=4</t>
  </si>
  <si>
    <t>Welcome to the 2023 Best Game, Snake Clash – the ultimate snake battle survival game that takes slithering to a whole new level! Immerse yourself in this slithering adventure, where you start as a hungry snake and aim to become the biggest and strongest snake in the Snake Clash universe!!
► Eat and Grow
Embark on a thrilling journey of evolution as you devour other snakes whose levels are lower than yours. Maneuver through the snake-filled battleground, strategically manipulating your moves to outwit opponents and grow into an unstoppable force. The more you eat, the higher you climb in the food chain!
► Defeat Bosses at Each Stage
Prepare for epic showdowns! Confront powerful bosses at each stage, testing your skills and strategy. Can you manipulate your snake to defeat these formidable foes? Prove your mettle, conquer the boss battles, and ascend to new heights in the Snake Clash universe.
► Collect Skins and Customize
Make your snake stand out in the battlefield by collecting various skins. Personalize your slithering companion and showcase your style as you dominate the zone. With countless skin options, you can create a unique and eye-catching snake that reflects your personality.
► Multiplayer iO Game
Challenge your friends or face off against players from around the world in thrilling multiplayer mode. Experience the rush of battling it out to become the top snake in the arena. Join this fun addictive .io game
► Play Anytime, Anywhere
No wifi? No problem! Snake Clash offers the flexibility to play anytime, anywhere. Whether you're on a plane, commuting, or simply want to enjoy some snake action without an internet connection, Snake Clash is your go-to game for endless entertainment.
Snake Clash brings together the classic snake experience with innovative features, making it a must-play for snake gamers alike! Join the Snake Clash revolution now and become the top snake in the slithering arena Manipulate, battle, and conquer your way to victory. Download for free and let the hungry chase begin!</t>
  </si>
  <si>
    <t>[
  "Games",
  "Simulation"
]</t>
  </si>
  <si>
    <t>{
  "Data Not Linked to You": {
    "Analytics": {
      "Diagnostics": [
        "Performance Data"
      ],
      "Identifiers": [
        "User ID"
      ]
    },
    "App Functionality": {
      "Diagnostics": [
        "Crash Data"
      ]
    },
    "Developer’s Advertising or Marketing": {
      "Identifiers": [
        "Device ID"
      ],
      "Location": [
        "Coarse Location"
      ]
    },
    "Third-Party Advertising": {
      "Identifiers": [
        "Device ID"
      ],
      "Location": [
        "Coarse Location"
      ]
    }
  },
  "Data Used to Track You": {
    "Analytics": {
      "Diagnostics": [
        "Performance Data"
      ],
      "Identifiers": [
        "User ID"
      ]
    },
    "App Functionality": {
      "Diagnostics": [
        "Crash Data"
      ]
    },
    "Developer’s Advertising or Marketing": {
      "Identifiers": [
        "Device ID"
      ],
      "Location": [
        "Coarse Location"
      ]
    },
    "Third-Party Advertising": {
      "Identifiers": [
        "Device ID"
      ],
      "Location": [
        "Coarse Location"
      ]
    }
  }
}</t>
  </si>
  <si>
    <t>https://apps.apple.com/us/app/tiktok/id835599320?uo=4</t>
  </si>
  <si>
    <t>TikTok is THE destination for mobile videos. On TikTok, short-form videos are exciting, spontaneous, and genuine. Whether you’re a sports fanatic, a pet enthusiast, or just looking for a laugh, there’s something for everyone on TikTok. All you have to do is watch, engage with what you like, skip what you don’t, and you’ll find an endless stream of short videos that feel personalized just for you. From your morning coffee to your afternoon errands, TikTok has the videos that are guaranteed to make your day.
We make it easy for you to discover and create your own original videos by providing easy-to-use tools to view and capture your daily moments. Take your videos to the next level with special effects, filters, music, and more. 
■ Watch endless amount of videos customized specifically for you
A personalized video feed based on what you watch, like, and share. TikTok offers you real, interesting, and fun videos that will make your day.
■ Explore videos, just one scroll away
Watch all types of videos, from Comedy, Gaming, DIY, Food, Sports, Memes, and Pets, to Oddly Satisfying, ASMR, and everything in between.
■ Pause recording multiple times in one video
Pause and resume your video with just a tap. Shoot as many times as you need.
■ Be entertained and inspired by a global community of creators
Millions of creators are on TikTok showcasing their incredible skills and everyday life. Let yourself be inspired.
■ Add your favorite music or sound to your videos for free
Easily edit your videos with millions of free music clips and sounds. We curate music and sound playlists for you with the hottest tracks in every genre, including Hip Hop, Edm, Pop, Rock, Rap, and Country, and the most viral original sounds.
■ Express yourself with creative effects
Unlock tons of filters, effects, and AR objects to take your videos to the next level.
■ Edit your own videos 
Our integrated editing tools allow you to easily trim, cut, merge and duplicate video clips without leaving the app.
■ Obtain access to LIVE benefits to better interact with hosts!
Choose from one-month subscription or auto-renewal subscription to enjoy special LIVE benefits (currently only available in limited regions)
Note: 
If you subscribe via Apple, payment will be charged to App Store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Terms of Service —
https://www.tiktok.com/legal/terms-of-service
Privacy Policy —
https://www.tiktok.com/legal/privacy-policy
* Any feedback? Contact us at https://www.tiktok.com/legal/report/feedback or tweet us @tiktok_us</t>
  </si>
  <si>
    <t>[
  "Entertainment",
  "Photo &amp; Video"
]</t>
  </si>
  <si>
    <t>{
  "Data Linked to You": {
    "Analytics": {
      "Usage Data": [
        "Other Usage Data"
      ]
    },
    "App Functionality": {
      "Contact Info": [
        "Physical Address",
        "Email Address",
        "Name",
        "Phone Number",
        "Other User Contact Info"
      ],
      "Contacts": [
        "Contacts"
      ],
      "Diagnostics": [
        "Crash Data",
        "Performance Data",
        "Other Diagnostic Data"
      ],
      "Financial Info": [
        "Payment Info",
        "Other Financial Info"
      ],
      "Identifiers": [
        "User ID",
        "Device ID"
      ],
      "Location": [
        "Coarse Location"
      ],
      "Purchases": [
        "Purchase History"
      ],
      "Search History": [
        "Search History"
      ],
      "Usage Data": [
        "Product Interaction"
      ],
      "User Content": [
        "Photos or Videos",
        "Audio Data",
        "Customer Support",
        "Other User Content"
      ]
    },
    "Developer’s Advertising or Marketing": {
      "Contact Info": [
        "Email Address",
        "Phone Number"
      ],
      "Identifiers": [
        "User ID",
        "Device ID"
      ],
      "Usage Data": [
        "Product Interaction"
      ]
    },
    "Other Purposes": {
      "Contact Info": [
        "Physical Address",
        "Name"
      ],
      "Diagnostics": [
        "Other Diagnostic Data"
      ],
      "Financial Info": [
        "Payment Info",
        "Other Financial Info"
      ],
      "Identifiers": [
        "Device ID"
      ]
    },
    "Product Personalization": {
      "Contacts": [
        "Contacts"
      ],
      "Identifiers": [
        "User ID",
        "Device ID"
      ],
      "Location": [
        "Coarse Location"
      ],
      "Search History": [
        "Search History"
      ],
      "Usage Data": [
        "Product Interaction"
      ]
    },
    "Third-Party Advertising": {
      "Browsing History": [
        "Browsing History"
      ],
      "Contact Info": [
        "Email Address",
        "Phone Number"
      ],
      "Identifiers": [
        "User ID",
        "Device ID"
      ],
      "Location": [
        "Coarse Location"
      ],
      "Usage Data": [
        "Product Interaction",
        "Advertising Data"
      ]
    }
  },
  "Data Not Linked to You": {
    "Analytics": {
      "Usage Data": [
        "Other Usage Data"
      ]
    },
    "App Functionality": {
      "Contact Info": [
        "Physical Address",
        "Email Address",
        "Name",
        "Phone Number",
        "Other User Contact Info"
      ],
      "Contacts": [
        "Contacts"
      ],
      "Diagnostics": [
        "Crash Data",
        "Performance Data",
        "Other Diagnostic Data"
      ],
      "Financial Info": [
        "Payment Info",
        "Other Financial Info"
      ],
      "Identifiers": [
        "User ID",
        "Device ID"
      ],
      "Location": [
        "Coarse Location"
      ],
      "Purchases": [
        "Purchase History"
      ],
      "Search History": [
        "Search History"
      ],
      "Usage Data": [
        "Product Interaction"
      ],
      "User Content": [
        "Photos or Videos",
        "Audio Data",
        "Customer Support",
        "Other User Content"
      ]
    },
    "Developer’s Advertising or Marketing": {
      "Contact Info": [
        "Email Address",
        "Phone Number"
      ],
      "Identifiers": [
        "User ID",
        "Device ID"
      ],
      "Usage Data": [
        "Product Interaction"
      ]
    },
    "Other Purposes": {
      "Contact Info": [
        "Physical Address",
        "Name"
      ],
      "Diagnostics": [
        "Other Diagnostic Data"
      ],
      "Financial Info": [
        "Payment Info",
        "Other Financial Info"
      ],
      "Identifiers": [
        "Device ID"
      ]
    },
    "Product Personalization": {
      "Contacts": [
        "Contacts"
      ],
      "Identifiers": [
        "User ID",
        "Device ID"
      ],
      "Location": [
        "Coarse Location"
      ],
      "Search History": [
        "Search History"
      ],
      "Usage Data": [
        "Product Interaction"
      ]
    },
    "Third-Party Advertising": {
      "Browsing History": [
        "Browsing History"
      ],
      "Contact Info": [
        "Email Address",
        "Phone Number"
      ],
      "Identifiers": [
        "User ID",
        "Device ID"
      ],
      "Location": [
        "Coarse Location"
      ],
      "Usage Data": [
        "Product Interaction",
        "Advertising Data"
      ]
    }
  },
  "Data Used to Track You": {
    "Analytics": {
      "Usage Data": [
        "Other Usage Data"
      ]
    },
    "App Functionality": {
      "Contact Info": [
        "Physical Address",
        "Email Address",
        "Name",
        "Phone Number",
        "Other User Contact Info"
      ],
      "Contacts": [
        "Contacts"
      ],
      "Diagnostics": [
        "Crash Data",
        "Performance Data",
        "Other Diagnostic Data"
      ],
      "Financial Info": [
        "Payment Info",
        "Other Financial Info"
      ],
      "Identifiers": [
        "User ID",
        "Device ID"
      ],
      "Location": [
        "Coarse Location"
      ],
      "Purchases": [
        "Purchase History"
      ],
      "Search History": [
        "Search History"
      ],
      "Usage Data": [
        "Product Interaction"
      ],
      "User Content": [
        "Photos or Videos",
        "Audio Data",
        "Customer Support",
        "Other User Content"
      ]
    },
    "Developer’s Advertising or Marketing": {
      "Contact Info": [
        "Email Address",
        "Phone Number"
      ],
      "Identifiers": [
        "User ID",
        "Device ID"
      ],
      "Usage Data": [
        "Product Interaction"
      ]
    },
    "Other Purposes": {
      "Contact Info": [
        "Physical Address",
        "Name"
      ],
      "Diagnostics": [
        "Other Diagnostic Data"
      ],
      "Financial Info": [
        "Payment Info",
        "Other Financial Info"
      ],
      "Identifiers": [
        "Device ID"
      ]
    },
    "Product Personalization": {
      "Contacts": [
        "Contacts"
      ],
      "Identifiers": [
        "User ID",
        "Device ID"
      ],
      "Location": [
        "Coarse Location"
      ],
      "Search History": [
        "Search History"
      ],
      "Usage Data": [
        "Product Interaction"
      ]
    },
    "Third-Party Advertising": {
      "Browsing History": [
        "Browsing History"
      ],
      "Contact Info": [
        "Email Address",
        "Phone Number"
      ],
      "Identifiers": [
        "User ID",
        "Device ID"
      ],
      "Location": [
        "Coarse Location"
      ],
      "Usage Data": [
        "Product Interaction",
        "Advertising Data"
      ]
    }
  }
}</t>
  </si>
  <si>
    <t>https://www.tiktok.com/legal/privacy-policy</t>
  </si>
  <si>
    <t>https://apps.apple.com/us/app/paramount/id530168168?uo=4</t>
  </si>
  <si>
    <t>Welcome to A Mountain of Entertainment. Stream hit movies, exclusive originals, live sports like NFL on CBS and UEFA Champions League, everything you love from SHOWTIME (Paramount+ with SHOWTIME plan only), and favorites from CBS, Nickelodeon, Comedy Central, BET, MTV, VH1 and more.
- Watch full episodes on demand from hit series like Survivor, NCIS, SpongeBob SquarePants, Big Brother and more!
- Obsess over originals. Watch subscriber-only originals such as Star Trek: Strange New Worlds, 1923 and Special Ops: Lioness.
- Make every night a movie night with blockbuster hits and fan-favorite films from Paramount Pictures, MGM and more.
- Access live streams with around-the-clock news coverage on CBS News 24/7, scores + highlights on CBS Sports HQ and entertainment news on Mixible, plus 20 live channels of curated favorites.
- Create up to 6 individual profiles for each member of your household. Have kids? Use our Kids Mode profile feature. 
- Save your faves with our watchlist feature, My List. 
Get even MORE with the Paramount+ with SHOWTIME plan:
- Watch ad-free* shows and movies.
- Stream your local, live CBS station, plus SHOWTIME East and West.
- Catch the best in live events including NCAA March Madness, The Masters Tournament, The GRAMMYs and more.
- Stream SHOWTIME originals and movies.
- Download and watch offline*.
Try Paramount+ FREE now. Download the app to get started.
 *Live TV includes commercials and select shows have promotional interruptions. Downloaded content is accessible for earlier of 30 days from date of download or 48 hours from start of playback. Content availability subject to change. Please note use of the Paramount+ app is limited to the United States. Paramount+ promotional offers for new subscribers only. Live TV subject to availability. Prices shown are in U.S. dollars. Other restrictions apply.
Your subscription will automatically renew after any applicable promotional period and your Apple ID account will be charged the subscription price on a recurring basis until you cancel.  You can cancel your subscription at any time through your Apple ID account settings.  If you cancel your subscription, the cancellation will go into effect at the end of your current subscription period, as applicable. You will have continued access to the Paramount+ Service for the remainder of your paid subscription period.
Please note: This app features Nielsen’s proprietary measurement software which will allow you to contribute to market research, like Nielsen’s TV Ratings. Please visit http://www.nielsen.com/digitalprivacy for more information.
Paramount+ Subscription Terms:
www.pplus.legal/subscription
Paramount Privacy Policy:
https://privacy.paramount.com/policy
Do Not Sell My Personal Information:
https://www.viacomcbsprivacy.com/donotsell</t>
  </si>
  <si>
    <t>{
  "Data Linked to You": {
    "Analytics": {
      "Search History": [
        "Search History"
      ]
    },
    "App Functionality": {
      "Location": [
        "Precise Location"
      ]
    },
    "Developer’s Advertising or Marketing": {
      "Contact Info": [
        "Email Address",
        "Name",
        "Other User Contact Info"
      ],
      "Identifiers": [
        "User ID",
        "Device ID"
      ],
      "Location": [
        "Coarse Location"
      ],
      "Purchases": [
        "Purchase History"
      ],
      "Usage Data": [
        "Product Interaction",
        "Advertising Data",
        "Other Usage Data"
      ]
    },
    "Product Personalization": {
      "Location": [
        "Precise Location"
      ]
    },
    "Third-Party Advertising": {
      "Contact Info": [
        "Email Address"
      ],
      "Identifiers": [
        "User ID",
        "Device ID"
      ],
      "Location": [
        "Coarse Location"
      ],
      "Purchases": [
        "Purchase History"
      ],
      "Usage Data": [
        "Product Interaction",
        "Advertising Data",
        "Other Usage Data"
      ]
    }
  },
  "Data Not Linked to You": {
    "Analytics": {
      "Search History": [
        "Search History"
      ]
    },
    "App Functionality": {
      "Location": [
        "Precise Location"
      ]
    },
    "Developer’s Advertising or Marketing": {
      "Contact Info": [
        "Email Address",
        "Name",
        "Other User Contact Info"
      ],
      "Identifiers": [
        "User ID",
        "Device ID"
      ],
      "Location": [
        "Coarse Location"
      ],
      "Purchases": [
        "Purchase History"
      ],
      "Usage Data": [
        "Product Interaction",
        "Advertising Data",
        "Other Usage Data"
      ]
    },
    "Product Personalization": {
      "Location": [
        "Precise Location"
      ]
    },
    "Third-Party Advertising": {
      "Contact Info": [
        "Email Address"
      ],
      "Identifiers": [
        "User ID",
        "Device ID"
      ],
      "Location": [
        "Coarse Location"
      ],
      "Purchases": [
        "Purchase History"
      ],
      "Usage Data": [
        "Product Interaction",
        "Advertising Data",
        "Other Usage Data"
      ]
    }
  },
  "Data Used to Track You": {
    "Analytics": {
      "Search History": [
        "Search History"
      ]
    },
    "App Functionality": {
      "Location": [
        "Precise Location"
      ]
    },
    "Developer’s Advertising or Marketing": {
      "Contact Info": [
        "Email Address",
        "Name",
        "Other User Contact Info"
      ],
      "Identifiers": [
        "User ID",
        "Device ID"
      ],
      "Location": [
        "Coarse Location"
      ],
      "Purchases": [
        "Purchase History"
      ],
      "Usage Data": [
        "Product Interaction",
        "Advertising Data",
        "Other Usage Data"
      ]
    },
    "Product Personalization": {
      "Location": [
        "Precise Location"
      ]
    },
    "Third-Party Advertising": {
      "Contact Info": [
        "Email Address"
      ],
      "Identifiers": [
        "User ID",
        "Device ID"
      ],
      "Location": [
        "Coarse Location"
      ],
      "Purchases": [
        "Purchase History"
      ],
      "Usage Data": [
        "Product Interaction",
        "Advertising Data",
        "Other Usage Data"
      ]
    }
  }
}</t>
  </si>
  <si>
    <t>https://privacy.paramount.com/en/policy</t>
  </si>
  <si>
    <t>https://apps.apple.com/us/app/canva-design-art-ai-editor/id897446215?uo=4</t>
  </si>
  <si>
    <t>Canva is your easy to use photo editor and video editor in one graphic design app! Create stunning social media posts, videos, cards, flyers, photo collages &amp; more. 
No design experience or expertise? No problem! From photo editor to collage maker, to logo maker – we made Canva really simple &amp; easy for everyone. 
STUNNING TEMPLATES 
• Start inspired with thousands of customizable templates
• Playful Facebook posts, Insta layouts, Instagram post maker, IG Story, &amp; mood boards
• Professionally-designed invitations, flyers, gift certificates, etc. to boost your business or event
• Showcase your product with our logo maker
• Visualize data with sleek presentation templates and slideshow maker
PHOTO EDITOR – No ads, no watermarks
• Effortless picture apps to crop, flip, &amp; edit photos
• Adjust brightness, contrast, saturation, tint, blur, etc.
• Auto Focus for background blur &amp; sharpen photo subject 
• Apply your style with aesthetic filters &amp; effects (Retro, Pixelate, Liquify, etc.)
• Fun photo grid &amp; photo collage maker 
VIDEO EDITOR – make amazing videos in just a few taps
• Produce professional videos right on your phone
• Trim, cut, &amp; split video layout and audio tracks
• Crop, resize, and flip videos &amp; images to any dimensions
• Make static images move with one-tap animations &amp; page transitions
• Overlay multiple audio tracks of music, sound effects, &amp; voiceovers
• Use the video editor as a video collage maker &amp; slideshow maker too!
SOCIAL MEDIA – hit it big with on-trend content
• Discover thousands of templates for Instagram, TikTok, Facebook, Twitter, YouTube, Snapchat, LinkedIn etc.
•  Queue your planned posts on Instagram with Scheduler [Canva Pro]
• Play with our photo editor for thumb-stopping Instagram layouts
• Easy collage maker &amp; video editor to create photo grids, collages
EXTENSIVE STOCK LIBRARY – over 2M+ assets for you
• Complete package: all the elements you need are here
• 2M+ royalty-free images
• Thousands of watermark-free stock videos
• 25K+ pre-licensed audio &amp; music tracks
SMART MOCKUPS – see your designs on a shirt or poster and more
• Look professional by visualizing your designs on products 
• High-res mockups for phones, laptops, posters &amp; other displays
• Order printed flyers, mugs, and apparel for gifts or business
REAL-TIME COLLABORATION – with anyone across any device
• Edit team projects &amp; presentations anytime, anywhere
• Start a design on mobile &amp; finish on your desktop seamlessly
• Work with your team in real-time, leave comments &amp; apply changes
CANVA PRO
• Bring your vision to life with premium templates, images, videos &amp; graphics
• Save time with tools like Background Remover, Magic Resize, and Content Planner
• Design and grow an authentic brand with Brand Kit
• Working with a team? Create faster, together, with Canva for Teams
DESIGN FOR EVERYONE 
• Personal - Layout designs for creative &amp; professional pursuits like Instagram templates, resume, photo collages, etc.
• Entrepreneurs - Grow your business with our logo creator, video editor, poster maker, etc.
• Students &amp; Teachers - Engage with beautiful presentations and worksheets
• Social Media Managers &amp; Content Creators - Use the photo editor and collage maker for consistent 
visuals.
*Your monthly subscription automatically renews unless auto-renew is turned off at least 24 hours before the end of the current period. The  Payment will be charged to your iTunes Account at confirmation of purchase. You can manage app subscriptions in your iTunes Account settings. Any unused portion of a trial period, if offered, will be forfeited when you purchase a paid subscription. No lock-in contract.
https://about.canva.com/terms-of-use
https://about.canva.com/privacy-policy 
Note: Image pack in-app purchases on the App Store are only available to use on the Canva app for iPhone.
Got questions or comments? Get in touch http://canva.me/ios</t>
  </si>
  <si>
    <t>[
  "Photo &amp; Video",
  "Productivity"
]</t>
  </si>
  <si>
    <t>{
  "Data Linked to You": {
    "Analytics": {
      "Contact Info": [
        "Email Address"
      ],
      "Identifiers": [
        "User ID"
      ],
      "Location": [
        "Coarse Location"
      ],
      "Purchases": [
        "Purchase History"
      ],
      "Search History": [
        "Search History"
      ],
      "Usage Data": [
        "Product Interaction",
        "Advertising Data"
      ],
      "User Content": [
        "Customer Support",
        "Other User Content"
      ]
    },
    "App Functionality": {
      "Contact Info": [
        "Physical Address",
        "Email Address",
        "Name",
        "Phone Number"
      ],
      "Diagnostics": [
        "Crash Data",
        "Performance Data",
        "Other Diagnostic Data"
      ],
      "Financial Info": [
        "Payment Info"
      ],
      "Identifiers": [
        "User ID"
      ],
      "Location": [
        "Coarse Location"
      ],
      "Purchases": [
        "Purchase History"
      ],
      "Search History": [
        "Search History"
      ],
      "Usage Data": [
        "Product Interaction",
        "Advertising Data"
      ],
      "User Content": [
        "Photos or Videos",
        "Audio Data",
        "Other User Content"
      ]
    },
    "Developer’s Advertising or Marketing": {
      "Contact Info": [
        "Email Address",
        "Name"
      ],
      "Identifiers": [
        "User ID",
        "Device ID"
      ],
      "Location": [
        "Coarse Location"
      ],
      "Purchases": [
        "Purchase History"
      ],
      "Search History": [
        "Search History"
      ],
      "Usage Data": [
        "Product Interaction",
        "Advertising Data"
      ]
    },
    "Product Personalization": {
      "Contact Info": [
        "Email Address",
        "Name"
      ],
      "Identifiers": [
        "User ID"
      ],
      "Location": [
        "Coarse Location"
      ],
      "Purchases": [
        "Purchase History"
      ],
      "Search History": [
        "Search History"
      ],
      "Usage Data": [
        "Product Interaction",
        "Advertising Data"
      ],
      "User Content": [
        "Other User Content"
      ]
    },
    "Third-Party Advertising": {
      "Contact Info": [
        "Email Address",
        "Name"
      ],
      "Identifiers": [
        "User ID",
        "Device ID"
      ],
      "Location": [
        "Coarse Location"
      ],
      "Search History": [
        "Search History"
      ],
      "Usage Data": [
        "Product Interaction",
        "Advertising Data"
      ]
    }
  },
  "Data Used to Track You": {
    "Analytics": {
      "Contact Info": [
        "Email Address"
      ],
      "Identifiers": [
        "User ID"
      ],
      "Location": [
        "Coarse Location"
      ],
      "Purchases": [
        "Purchase History"
      ],
      "Search History": [
        "Search History"
      ],
      "Usage Data": [
        "Product Interaction",
        "Advertising Data"
      ],
      "User Content": [
        "Customer Support",
        "Other User Content"
      ]
    },
    "App Functionality": {
      "Contact Info": [
        "Physical Address",
        "Email Address",
        "Name",
        "Phone Number"
      ],
      "Diagnostics": [
        "Crash Data",
        "Performance Data",
        "Other Diagnostic Data"
      ],
      "Financial Info": [
        "Payment Info"
      ],
      "Identifiers": [
        "User ID"
      ],
      "Location": [
        "Coarse Location"
      ],
      "Purchases": [
        "Purchase History"
      ],
      "Search History": [
        "Search History"
      ],
      "Usage Data": [
        "Product Interaction",
        "Advertising Data"
      ],
      "User Content": [
        "Photos or Videos",
        "Audio Data",
        "Other User Content"
      ]
    },
    "Developer’s Advertising or Marketing": {
      "Contact Info": [
        "Email Address",
        "Name"
      ],
      "Identifiers": [
        "User ID",
        "Device ID"
      ],
      "Location": [
        "Coarse Location"
      ],
      "Purchases": [
        "Purchase History"
      ],
      "Search History": [
        "Search History"
      ],
      "Usage Data": [
        "Product Interaction",
        "Advertising Data"
      ]
    },
    "Product Personalization": {
      "Contact Info": [
        "Email Address",
        "Name"
      ],
      "Identifiers": [
        "User ID"
      ],
      "Location": [
        "Coarse Location"
      ],
      "Purchases": [
        "Purchase History"
      ],
      "Search History": [
        "Search History"
      ],
      "Usage Data": [
        "Product Interaction",
        "Advertising Data"
      ],
      "User Content": [
        "Other User Content"
      ]
    },
    "Third-Party Advertising": {
      "Contact Info": [
        "Email Address",
        "Name"
      ],
      "Identifiers": [
        "User ID",
        "Device ID"
      ],
      "Location": [
        "Coarse Location"
      ],
      "Search History": [
        "Search History"
      ],
      "Usage Data": [
        "Product Interaction",
        "Advertising Data"
      ]
    }
  }
}</t>
  </si>
  <si>
    <t>http://about.canva.com/privacy-policy/</t>
  </si>
  <si>
    <t>https://apps.apple.com/us/app/adobe-lightroom/id1451544217?mt=12&amp;uo=4</t>
  </si>
  <si>
    <t>Adobe Lightroom</t>
  </si>
  <si>
    <t>A qualifying Adobe Photoshop Lightroom subscription is required. Non-subscribers may try the product free for 7 days before incurring the monthly Lightroom subscription fee.
Join millions of users who trust Adobe Photoshop Lightroom as their AI-assisted photo editor for editing, organizing, storing, and sharing their photos and videos across desktop, mobile, and web.
Lightroom offers powerful photo and video editing features in an easy-to-use interface.  
Supercharge your workflow and image quality with features made possible by AI, like Denoise, Super Resolution, and one-click selections of your subject.
Fix lighting by editing exposure, highlights, and more with precision sliders. Edit colors with hue, saturation, luminance, and color grading. Create your own presets or explore built-in presets for quick and easy photo looks with a single click. Selectively adjust parts of your image with adaptive presets or masking options that give you full control.
Easily remove distractions and unwanted objects using the AI-powered Remove tool.
Edit your full-resolution photos anywhere — on mobile devices, the web, or your desktop. Edits on one device are automatically applied everywhere else.
Lightroom’s popular photo editing can also be used with your videos. Apply presets, edit, trim, and retouch videos with the same tools you know and love.
Search your photos without ever having to tag anything. AI search makes searching a snap.
Choose to store your images locally or in the cloud. Customizable amounts of cloud storage ensure that you can access your entire library of full-resolution photos anytime you want, anywhere you are, from any device.
Share your photographs with loved ones, clients, or the world. Post photos directly to social media, share Lightroom albums on the web, showcase your photos on your website, and even share your edits with the Lightroom Community. 
Explore in-app inspirational content from pros and educators as they take you through their process, step-by-step.
Subscription terms:
Your first week is free. Once your free trial ends, the recurring monthly payment or upfront payment for a year in full, whichever option you selected, is automatically charged.
To stop service, go to account settings and turn off auto-renew at least 24 hours before the end of your billing period. Prorating is unavailable – when you turn off auto-renew, service will continue until the end of that billing period.
Fine print:
You must be 13 years of age or older to agree to Adobe’s terms and privacy policy: http://www.adobe.com/go/privacy_policy_linkfree.
Use of Adobe apps and online services requires registration for a free Adobe ID as part of a free Creative Cloud membership. Adobe online services require an Internet connection, are not available in all countries or languages, and may be subject to change or discontinuation without notice.</t>
  </si>
  <si>
    <t>{
  "Data Linked to You": {
    "Analytics": {
      "Identifiers": [
        "User ID",
        "Device ID"
      ],
      "Usage Data": [
        "Product Interaction",
        "Other Usage Data"
      ]
    },
    "App Functionality": {
      "Contact Info": [
        "Email Address",
        "Name"
      ],
      "Diagnostics": [
        "Performance Data",
        "Other Diagnostic Data"
      ],
      "Identifiers": [
        "User ID",
        "Device ID"
      ],
      "Purchases": [
        "Purchase History"
      ],
      "User Content": [
        "Photos or Videos"
      ]
    },
    "Developer’s Advertising or Marketing": {
      "Contact Info": [
        "Email Address",
        "Name"
      ],
      "Identifiers": [
        "User ID",
        "Device ID"
      ],
      "Usage Data": [
        "Product Interaction",
        "Other Usage Data"
      ]
    },
    "Product Personalization": {
      "Identifiers": [
        "User ID",
        "Device ID"
      ],
      "Usage Data": [
        "Product Interaction",
        "Other Usage Data"
      ]
    }
  }
}</t>
  </si>
  <si>
    <t>https://www.adobe.com/go/privacy_policy_linkfree</t>
  </si>
  <si>
    <t>https://apps.apple.com/us/app/unzip-rar-zip-7z-unarchiver/id1537056818?mt=12&amp;uo=4</t>
  </si>
  <si>
    <t>Unzip - RAR ZIP 7Z Unarchiver</t>
  </si>
  <si>
    <t>● Support preview and decompress archive formats.
● Archive file(s) quickly and encrypt the archive file(s).
● NO ads.
WinRAR - RAR ZIP 7Z Unarchiver is a free app that allows you to unzip archive formats such as .rar .zip .7z .tar .gz .dms .xip .xar .tgz .sit .tbz .bz .pkg .iso .zipx .jar .swf .pdf .gzip .cab .rpm .cbs .lzh .exe...   and it can also compress and encrypt any files to make private files more secure. 
● Contact us 
If you have any questions, please feel free to contact us by email. 
Email address : tzq17888@163.com.</t>
  </si>
  <si>
    <t>https://twitter.com/heoyia</t>
  </si>
  <si>
    <t>https://apps.apple.com/us/app/keynote/id409183694?mt=12&amp;uo=4</t>
  </si>
  <si>
    <t>Keynote</t>
  </si>
  <si>
    <t>Easily create gorgeous presentations with Keynote, featuring powerful yet easy-to-use tools and dazzling effects that will make you a very hard act to follow.
The Theme Chooser lets you skim through an impressive collection of over 40 Apple-designed themes. Easy-to-use tools let you add text, tables, charts, shapes, photos, and videos to slides—and bring it all to life with cinematic animations and transitions that look as though they were created by your own special effects team. Add live video to your slideshow and appear right on your slides in remote presentations, how-to videos, and lectures. Confidently present to your audience from anywhere, in person or virtually, and take turns controlling a presentation in multi-presenter slideshows. 
Collaborate with others at the same time
• With real-time collaboration, your whole team can work together on a presentation at the same time on Mac, iPad, iPhone, and even on a PC
• Share your document publicly or with specific people, see who’s currently in the presentation with you, and view other people’s cursors to follow their edits
• See a list of recent changes in collaborative presentations, including when people join, comment, and make edits
• Available for presentations stored in iCloud or in Box
Get started quickly
• Choose from over 40 Apple-designed themes to give your presentations a beautiful start
• Use the slide navigator to quickly skim through your presentation, add new slides, and reorder slides
• Get quick access to shapes, media, tables, charts, and sharing options
• Import and edit Microsoft PowerPoint presentations
• Quickly open password-protected presentations using Touch ID on supported Macs
Create stunning presentations
• Easily change slide layouts and backgrounds
• Use the built-in camera or a connected device to add live video right on your slides
• Engage your audience with interactive charts and chart animations
• Enhance your presentations with a library of over 700 editable shapes
• Quickly add your photos and videos from the Photos app using the Media Browser
• Add an interactive image gallery to view a collection of photos
• Easily remove image backgrounds
• Use gorgeous preset styles to make your text, tables, shapes, and images look beautiful
• Edit down to the pixel with rulers and alignment guides
Cinema-quality animations
• Beautiful cinematic slide transitions and impressive text and object animations
• Magic Move effect effortlessly animates and morphs graphics
• Emphasis builds let you add impact with one click
• See live on-canvas previews as you animate your slides
Present to your audience
• Customizable presenter display with support for up to six displays
• Rehearse a presentation with current slide, presenter notes, and timer all in one view
• Present on an external display or projector, or stream wirelessly using AirPlay and Apple TV
• Present over video conference and view presenter notes, current and upcoming slides, and slide navigation in a separate window
• Use multi-presenter slideshows to let participants take turns controlling a shared presentation from their own device
• Control your slideshow from iPhone, iPad, or Apple Watch
• Create self-running, interactive shows for kiosks and displays
iCloud
• Turn on iCloud so you can access and edit your presentations from your Mac, iPad, iPhone, and from a Mac or PC browser at iCloud.com
• Keynote automatically saves your presentations as you make changes
Share a copy of your work
• Export presentations to Microsoft PowerPoint, PDF, HTML, movies, and image files
• Use AirDrop to send your presentation to anyone nearby
• Quickly and easily share a link to your work via Mail or Messages
Some features may require Internet access; additional fees and terms may apply.</t>
  </si>
  <si>
    <t>{
  "Data Linked to You": {
    "Analytics": {
      "Diagnostics": [
        "Performance Data",
        "Other Diagnostic Data"
      ],
      "Identifiers": [
        "User ID",
        "Device ID"
      ],
      "Usage Data": [
        "Product Interaction"
      ]
    },
    "App Functionality": {
      "Contact Info": [
        "Email Address",
        "Name",
        "Phone Number"
      ],
      "Identifiers": [
        "User ID",
        "Device ID"
      ],
      "User Content": [
        "Photos or Videos",
        "Audio Data",
        "Other User Content"
      ]
    }
  }
}</t>
  </si>
  <si>
    <t>https://apps.apple.com/us/app/teleparty-watch-tv-together/id6471985961?mt=12&amp;uo=4</t>
  </si>
  <si>
    <t>Teleparty - Watch TV Together</t>
  </si>
  <si>
    <t>Teleparty is a browser extension for watching TV remotely with friends, e.g., for movie nights with that long-distance special someone. It synchronizes video playback and adds group chat to your favorite streaming sites.
Join over 20 million people and use Teleparty to link up with friends and host long-distance movie nights and TV-watch parties today!
• How it Works
After installing the extension and completing the setup, head to your favorite streaming service and click on the Teleparty Icon in the browser bar to start a party. Simply share your party link with your friends and you can all watch in sync and chat using Teleparty.
• Supported Services 
As of Mar 18, 2024, Teleparty supports 19 different streaming services. 8 Services are made available to users for free including:
* Netflix, YouTube, Disney Plus, Max, Hulu, Amazon Prime Video, Pluto TV, Tubi TV, and Spotify
• Teleparty Premium
Teleparty offers a premium subscription that gives users access to 10+ additional streaming services like Crunchyroll, Funimation, Paramount+, Apple TV, and more*. Premium users are also able to access a large suite of premium features like video chat, audio chat, custom name colors, premium badges, no ads + more.
• Privacy Policy
By installing the extension you agree and acknowledge:
https://www.teleparty.com/privacy
• Terms of Service
By installing the extension you agree and acknowledge:
https://www.apple.com/legal/internet-services/itunes/dev/stdeula
*Teleparty is not affiliated with or a product/service of any Streaming Service.
Feel free to reach out to us at team@teleparty.com if you have any questions or run into any issues. Our typical response time is within a few hours.</t>
  </si>
  <si>
    <t>{
  "Data Linked to You": {
    "Analytics": {
      "Contact Info": [
        "Email Address"
      ],
      "Identifiers": [
        "User ID"
      ],
      "Usage Data": [
        "Product Interaction"
      ]
    },
    "App Functionality": {
      "Contact Info": [
        "Email Address"
      ],
      "Diagnostics": [
        "Performance Data"
      ],
      "Identifiers": [
        "User ID"
      ]
    },
    "Product Personalization": {
      "Contact Info": [
        "Email Address",
        "Name"
      ]
    }
  }
}</t>
  </si>
  <si>
    <t>https://www.teleparty.com/privacy</t>
  </si>
  <si>
    <t>https://apps.apple.com/us/app/beat-maker-pro-music-drum-pad/id1362013798?uo=4</t>
  </si>
  <si>
    <t>Beat Maker Pro: Music drum Pad</t>
  </si>
  <si>
    <t>Are you looking for the ultimate beat-making trainer? Look no further and choose Beat Maker Pro.
Beat Maker Pro will boost your rhythm skills through guided beat-making lessons, whether you are a beginner or an advanced musician. If you wonder… YES, beat-making is for everyone!
Beat Maker Pro is your ideal music coach that will guide you through beat composition in no time.
Play your first song in three lessons, then improve with our skill-building exercises, challenge yourself and keep making beats!
Enjoy our regularly updated world-class catalogue, including famous tracks and sample packs made by professional beat-makers. 
Features:
- Train to play pads with over 1000 lessons and unique sound packs
- Learn tips and tricks conceived by experienced beat makers
- Master all music styles: EDM, trap, house, pop, electro…and more
- Tap and Learn: intuitive drum pads
- Creative finger drumming. Use drums, piano, and FX
- Share your music and beat productions with the world!
- Challenge yourself in our career mode and earn Superstar status!
Premium benefits:
The premium subscription allows you to access all the present and upcoming Premium features and remove all ads from your experience. It also gives you access to exclusive sample packs in our catalogue all regularly uploaded sample packs.
Privacy Policy &amp; Terms of Service: http://musicworldmedia.com/products/drum-pad/tos</t>
  </si>
  <si>
    <t>{
  "Data Linked to You": {
    "Analytics": {
      "Other Data": [
        "Other Data Types"
      ]
    },
    "App Functionality": {
      "Diagnostics": [
        "Crash Data"
      ]
    },
    "Developer’s Advertising or Marketing": {
      "Contact Info": [
        "Email Address"
      ]
    },
    "Third-Party Advertising": {
      "Other Data": [
        "Other Data Types"
      ]
    }
  },
  "Data Not Linked to You": {
    "Analytics": {
      "Other Data": [
        "Other Data Types"
      ]
    },
    "App Functionality": {
      "Diagnostics": [
        "Crash Data"
      ]
    },
    "Developer’s Advertising or Marketing": {
      "Contact Info": [
        "Email Address"
      ]
    },
    "Third-Party Advertising": {
      "Other Data": [
        "Other Data Types"
      ]
    }
  },
  "Data Used to Track You": {
    "Analytics": {
      "Other Data": [
        "Other Data Types"
      ]
    },
    "App Functionality": {
      "Diagnostics": [
        "Crash Data"
      ]
    },
    "Developer’s Advertising or Marketing": {
      "Contact Info": [
        "Email Address"
      ]
    },
    "Third-Party Advertising": {
      "Other Data": [
        "Other Data Types"
      ]
    }
  }
}</t>
  </si>
  <si>
    <t>http://musicworldmedia.com/products/drum-pad/tos</t>
  </si>
  <si>
    <t>https://apps.apple.com/us/app/color-pop-ai-coloring-book/id1517805311?uo=4</t>
  </si>
  <si>
    <t>Color Pop AI - Coloring Book</t>
  </si>
  <si>
    <t>Feel like expressing the inner artist that dozes in you? Choose Color Pop!
Color Pop brings you your daily dose of fun with millions of drawings. You are a brush away from the best coloring experience !
Join the Color Pop community, get inspired, start painting and have fun with the most enjoyable coloring game.
The Timelapse feature allows you to visualize, brushstroke after brushstroke, the whole creativity process you’ve been through. So satisfying!
Color Pop offers a wide range of features so you can reveal your inner artist:
- Extended catalog: mandalas, animals, patterns, florals and more
- Easy to paint : tap to color or spill the paint bucket
- Fun to use : realistic tools, vibrant colors and advanced effects
- Timelapse : easily visualize your whole creativity process
- Infinite inspiration : view and share colorings with people from all over the world
- Color and paint anywhere! no wifi needed!
- Lock lines button allows to stay between the lines while you’re coloring!
Terms of Service: https://www.mwm-apps.com/legals/procolor/tos
Privacy Policy: https://www.mwm-apps.com/legals/procolor/policies</t>
  </si>
  <si>
    <t>{
  "Data Linked to You": {
    "Analytics": {
      "Identifiers": [
        "User ID",
        "Device ID"
      ],
      "Usage Data": [
        "Product Interaction"
      ]
    },
    "App Functionality": {
      "Diagnostics": [
        "Crash Data"
      ]
    },
    "Developer’s Advertising or Marketing": {
      "Contact Info": [
        "Email Address"
      ]
    },
    "Product Personalization": {
      "Identifiers": [
        "User ID"
      ]
    }
  },
  "Data Not Linked to You": {
    "Analytics": {
      "Identifiers": [
        "User ID",
        "Device ID"
      ],
      "Usage Data": [
        "Product Interaction"
      ]
    },
    "App Functionality": {
      "Diagnostics": [
        "Crash Data"
      ]
    },
    "Developer’s Advertising or Marketing": {
      "Contact Info": [
        "Email Address"
      ]
    },
    "Product Personalization": {
      "Identifiers": [
        "User ID"
      ]
    }
  },
  "Data Used to Track You": {
    "Analytics": {
      "Identifiers": [
        "User ID",
        "Device ID"
      ],
      "Usage Data": [
        "Product Interaction"
      ]
    },
    "App Functionality": {
      "Diagnostics": [
        "Crash Data"
      ]
    },
    "Developer’s Advertising or Marketing": {
      "Contact Info": [
        "Email Address"
      ]
    },
    "Product Personalization": {
      "Identifiers": [
        "User ID"
      ]
    }
  }
}</t>
  </si>
  <si>
    <t>https://www.mwm-apps.com/legals/procolor/policies</t>
  </si>
  <si>
    <t>https://apps.apple.com/us/app/life360-find-friends-family/id384830320?uo=4</t>
  </si>
  <si>
    <t>Life360: Find Friends &amp; Family</t>
  </si>
  <si>
    <t>Stay connected and secure with Life360, the ultimate friend and family locator and location-tracking app. Whether at home, online, or on the move, our comprehensive family safety features bring peace of mind to your loved ones AND help safeguard your personal belongings. Experience location safety features that surpass ordinary GPS tracking apps. More than just a GPS location tracker, with Life360, finding friends and family has never been easier.
Life360 is the premium option for users looking to upgrade their location sharing experiences with a set of unbeatable safety and protection features for families, friends, couples, kids and more.
In addition to focusing on safety, Life360 allows you to effortlessly keep tabs on your keys, wallet, phone, and other essentials using Tile Bluetooth trackers. These trackers integrate with your Life360 map, ensuring you can easily locate everything and everyone that matters most from a single, convenient platform.
Life360 memberships boasts an array of essential safety features, including:
- SOS Alerts: Send silent alerts with your precise location to friends, family members, emergency contacts, and responders.
- 24/7 Emergency Dispatch: We're here for your loved ones, always ready to respond, even when you can't make the call.
- Identity Theft Protection: Safeguard sensitive digital information for each family member, backed by a white-glove restoration service offering up to $1 million in coverage.
- Roadside Assistance: Free towing, jumpstarts, tire changes, lockout assistance, refueling and more.
With Life360, you will confidently be able to say, "Wow, I can...":
- Ensure my safety in emergencies
- Protect the safety of my Circle members
- Find my friends
- Find my family
- Find my phone
- Find my kids
- Track everything that matters most
Download the free app now to access Advanced Location Sharing, Location History, Crash Detection, and Place Alerts. Keep tabs on your family members as they come and go from key locations like home, school and work.
Take your safety to the next level by upgrading to one of our premium Life360 memberships and receive a free Tile Bluetooth tracker*. Elevate your protection with the top-rated family safety app, designed to keep your loved ones safe during emergencies and your favorite belongings within reach. Choose the plan that suits your friend's and family's unique needs and enjoy a 7-day free trial.
Life360 Silver - Simplify your safety with features such as:
- 2 Places with unlimited Alerts
- 2 days of Location History
- Crash Detection
- Family Driving Summary
- Data Breach Alerts
- SOS Help Alerts During Emergencies
Life360 Gold* - Keep your family secure on the go with all the features of Life360 Silver, plus:	
- 30 days of Location History
- Unlimited Place Alerts
- Individual Driver Reports
- Crash Detection with emergency dispatch and live agent support
- 24/7 Roadside Assistance
- $250 in Stolen Phone Protection
- ID Theft Protection and Data Breach Alerts
- $25,000 in Stolen Fund Reimbursement
Life360 Platinum* - Prepare for anything, anywhere, with all the features of Life360 Gold, plus:
- $1 million in Stolen Fund Reimbursement
- 50 miles of Free towing
- $500 in Stolen Phone Protection
- Travel Support with Disaster Assistance
- Medical Support
Download Life360 now and experience the peace of mind that comes with knowing your friends and family are safe and your valuables are secure. Join the millions who trust Life360 for their location sharing needs.
Don't miss out on our premier family locator app. GPS tracking for friends, family, pets and items has never been so easy.
https://www.life360.com/privacy_policy/
https://www.life360.com/terms_of_use/
Disclaimer: Continued usage of location sharing services while the app is in the background can excessively drain battery. But not to worry, we’ve spent 10 years developing our location technology and our algorithms always keep battery usage to a minimum, even while you drive!</t>
  </si>
  <si>
    <t>{
  "Data Linked to You": {
    "Analytics": {
      "Other Data": [
        "Other Data Types"
      ]
    },
    "App Functionality": {
      "Other Data": [
        "Other Data Types"
      ]
    },
    "Developer’s Advertising or Marketing": {
      "Contact Info": [
        "Email Address",
        "Name",
        "Phone Number"
      ],
      "Diagnostics": [
        "Performance Data",
        "Other Diagnostic Data"
      ],
      "Identifiers": [
        "User ID",
        "Device ID"
      ],
      "Location": [
        "Precise Location",
        "Coarse Location"
      ],
      "Purchases": [
        "Purchase History"
      ],
      "Usage Data": [
        "Product Interaction",
        "Advertising Data"
      ]
    },
    "Other Purposes": {
      "Sensitive Info": [
        "Sensitive Info"
      ]
    },
    "Product Personalization": {
      "Identifiers": [
        "User ID",
        "Device ID"
      ]
    },
    "Third-Party Advertising": {
      "Contact Info": [
        "Email Address",
        "Name"
      ],
      "Diagnostics": [
        "Performance Data",
        "Other Diagnostic Data"
      ],
      "Health &amp; Fitness": [
        "Fitness"
      ],
      "Identifiers": [
        "User ID",
        "Device ID"
      ],
      "Location": [
        "Precise Location",
        "Coarse Location"
      ],
      "Usage Data": [
        "Product Interaction",
        "Advertising Data"
      ]
    }
  },
  "Data Not Linked to You": {
    "Analytics": {
      "Other Data": [
        "Other Data Types"
      ]
    },
    "App Functionality": {
      "Other Data": [
        "Other Data Types"
      ]
    },
    "Developer’s Advertising or Marketing": {
      "Contact Info": [
        "Email Address",
        "Name",
        "Phone Number"
      ],
      "Diagnostics": [
        "Performance Data",
        "Other Diagnostic Data"
      ],
      "Identifiers": [
        "User ID",
        "Device ID"
      ],
      "Location": [
        "Precise Location",
        "Coarse Location"
      ],
      "Purchases": [
        "Purchase History"
      ],
      "Usage Data": [
        "Product Interaction",
        "Advertising Data"
      ]
    },
    "Other Purposes": {
      "Sensitive Info": [
        "Sensitive Info"
      ]
    },
    "Product Personalization": {
      "Identifiers": [
        "User ID",
        "Device ID"
      ]
    },
    "Third-Party Advertising": {
      "Contact Info": [
        "Email Address",
        "Name"
      ],
      "Diagnostics": [
        "Performance Data",
        "Other Diagnostic Data"
      ],
      "Health &amp; Fitness": [
        "Fitness"
      ],
      "Identifiers": [
        "User ID",
        "Device ID"
      ],
      "Location": [
        "Precise Location",
        "Coarse Location"
      ],
      "Usage Data": [
        "Product Interaction",
        "Advertising Data"
      ]
    }
  },
  "Data Used to Track You": {
    "Analytics": {
      "Other Data": [
        "Other Data Types"
      ]
    },
    "App Functionality": {
      "Other Data": [
        "Other Data Types"
      ]
    },
    "Developer’s Advertising or Marketing": {
      "Contact Info": [
        "Email Address",
        "Name",
        "Phone Number"
      ],
      "Diagnostics": [
        "Performance Data",
        "Other Diagnostic Data"
      ],
      "Identifiers": [
        "User ID",
        "Device ID"
      ],
      "Location": [
        "Precise Location",
        "Coarse Location"
      ],
      "Purchases": [
        "Purchase History"
      ],
      "Usage Data": [
        "Product Interaction",
        "Advertising Data"
      ]
    },
    "Other Purposes": {
      "Sensitive Info": [
        "Sensitive Info"
      ]
    },
    "Product Personalization": {
      "Identifiers": [
        "User ID",
        "Device ID"
      ]
    },
    "Third-Party Advertising": {
      "Contact Info": [
        "Email Address",
        "Name"
      ],
      "Diagnostics": [
        "Performance Data",
        "Other Diagnostic Data"
      ],
      "Health &amp; Fitness": [
        "Fitness"
      ],
      "Identifiers": [
        "User ID",
        "Device ID"
      ],
      "Location": [
        "Precise Location",
        "Coarse Location"
      ],
      "Usage Data": [
        "Product Interaction",
        "Advertising Data"
      ]
    }
  }
}</t>
  </si>
  <si>
    <t>http://life360.com/privacy_policy</t>
  </si>
  <si>
    <t>https://apps.apple.com/us/app/papas-cheeseria-to-go/id1477229754?uo=4</t>
  </si>
  <si>
    <t>Papa's Cheeseria To Go!</t>
  </si>
  <si>
    <t>-- ABOUT THE GAME --
Papa's Cheeseria is kicking off its grand opening with a special performance by the high-energy band, Scarlett and the Shakers!  Unfortunately the concert is canceled when all of the music gear is stolen, and you'll need to pick up a job to afford buying new instruments for the band.  Thankfully Papa Louie has the perfect solution for you:  He's putting you in charge of making grilled cheese sandwiches in his newest restaurant!
You'll need to prepare sandwiches with delicious breads, melty cheeses, and a wide array of toppings and sauces for a gourmet grilled cheese.  Cook and flip the sandwiches to grill them just right, and finish your customers' orders with a heaping order of fresh french fries covered in their favorite sauces and toppings.  The town of Toastwood will celebrate different holidays throughout the year, and you'll unlock new festive ingredients as you go to serve up delicious seasonal sandwiches.
-- GAME FEATURES --
NEW FEATURES - All of your favorite features from other versions of Papa's restaurants are now available in this "To Go" game, redesigned and reimagined for smaller screens!
HOLIDAY FLAVORS - Celebrate the seasons in Toastwood with tasty holiday flavors!  Your customers will order sandwiches stacked high with seasonal ingredients.  You'll unlock new breads, cheeses, toppings, and sauces for each holiday of the year, and your customers will love trying these festive flavors.  This new version adds holiday toppings and sauces for fries as well!
SERVE SPECIAL RECIPES - Earn Special Recipes from your customers, and serve them as the Daily Special in the Cheeseria!  Each Special has a bonus you can earn for serving a prime example of that recipe.  Master each special to earn a special prize!
CUSTOMIZE YOUR WORKERS - Play as Scarlett or Rudy, or create your own custom character to join the band and work in the sandwich shop!  You can also show off your holiday spirit with a massive variety of holiday outfits and clothing for your workers.  Choose unique color combinations for each item of clothing, and create your own style with millions of combinations!
SPECIAL DELIVERY - Some customers don't want to come all the way to Toastwood to grab some grilled cheese.  When you start taking phone orders, customers can call to place their order, and you'll hire a Driver to help take and deliver orders to their homes instead!
COLLECT STICKERS - Complete a variety of tasks and achievements while playing to earn colorful Stickers for your collection.  Each customer has a set of three favorite Stickers: Earn all three and you'll be rewarded with a brand-new outfit to give to that customer!
DECORATE THE SHOP - Customize the Cheeseria lobby with themed furniture and decorations for each holiday of the year!  Mix and match your favorite styles, or add items that match the current holiday so customers won't mind waiting longer for their food.
CLIPPING COUPONS - Missing your favorite customer?  Send them a coupon with the help of your friendly mailman, Vincent!  Customers love a good deal, and will promptly arrive to order another meal.  Coupons are great for completing quests for Stickers and for strategically leveling up customers!
DAILY MINI-GAMES - Play Foodini's famous Mini-Games after each workday to earn new furniture for your lobby and new clothing for your workers.
-- MORE FEATURES --
- Hands-on sandwich shop in the Papa Louie universe
- All new controls and gameplay features designed for touchscreens
- Multi-task between building, grilling, and preparing french fries
- Custom chefs and drivers
- 12 separate holidays to unlock, each with more ingredients
- Earn and master 40 unique Special Recipes
- 90 colorful Stickers to earn for completing tasks
- 124 customers to serve with unique orders
- Use Stickers to unlock new outfits for your customers
- 125 ingredients to unlock</t>
  </si>
  <si>
    <t>https://apps.apple.com/us/app/papas-cupcakeria-hd/id1047264616?uo=4</t>
  </si>
  <si>
    <t>Papa's Cupcakeria HD</t>
  </si>
  <si>
    <t>Bake and decorate delicious cupcakes through all of the fun holidays in Papa's Cupcakeria HD!
-- ABOUT THE GAME --
Papa's Cupcakeria has opened in the picturesque town of Frostfield, and you're in charge of baking and decorating cupcakes in the shop!  Work your way through all of the holidays of the year, and master all four stations of the restaurant to become a cupcake crafting master.
You'll need to multitask to handle all of the separate areas of the restaurant, and each step is a hands-on process.  Choose the correct pan liners and pour just the right amount of gooey batter into each.  Slide the pan into the oven and bake them to perfection.  Twist and swirl frosting onto the cupcakes, and carefully shake and drizzle the correct toppings onto each.  Add festive decorations on top, and serve the delicious cupcakes to your hungry customers!
-- GAME FEATURES --
Holidays have arrived on your tablet!  As you level up and build a loyal customer fan base, you'll notice the seasons changing all around you, bringing exciting new holidays on a regular basis.  You'll unlock a variety of batters, drizzles, shakers, and toppers for each holiday of the year, including some brand-new holidays that weren't included in the classic game!  Each customer has a favorite holiday, and will visit the shop to order something special with these holiday ingredients during their favorite season.
Play as James or Willow, or create your own custom character to work in the Cupcakeria!  Visit the Shop to find an extensive wardrobe of clothing and accessories for your workers, which you can buy with your hard-earned tips.  In this new version of Papa's Cupcakeria, there is also a wide selection of holiday-themed clothing that you can wear to get in the holiday spirit. If your worker is wearing clothing that matches the current holiday, your customers will give you even more tips!
The restaurant also includes a Dining Room where customers can sit and enjoy their freshly-baked cupcakes, and you can hire a Server to help you take their orders.  Hire James or Willow as your Server, or create another custom character to staff your restaurant.  All of the clothing and accessories you buy in the Shop can be used by both of your workers, so you can coordinate their uniforms or give them each their own style!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 MORE FEATURES --
- Hands-on cupcake shop in the Papa Louie universe
- Updated and remastered for iPad
- Multi-tasking between batter, baking, frosting, and topping
- 12 separate holidays to unlock, each with their own ingredients
- Custom chefs and servers
- Tons of furniture and clothing items to decorate your shop and workers
- 96 customers to serve with unique orders
- Over 115 ingredients to unlock
- Purchase shop upgrades with your earned tips
- Challenging Closers and Food Critic
- 90 Achievements with Game Center support</t>
  </si>
  <si>
    <t>https://apps.apple.com/us/app/endless-paper/id1294105620?uo=4</t>
  </si>
  <si>
    <t>Endless Paper</t>
  </si>
  <si>
    <t>Introducing Endless Paper, an all-new kind of app featuring an infinite canvas which lets you take handwritten notes, create immersive art pieces, explore and grow ideas visually, and so much more…
Deliberately simple yet powerful, incredibly fast, Endless Paper is as natural to use as pen &amp; paper without the limitations of physical media.
Whether you are a student taking notes, an artist wanting to explore uncharted territories, or a manager brainstorming on your next project, Endless Paper is a versatile tool to help you think and communicate visually.
HIGHLIGHTS
• A truly infinite canvas 
• Ultra-crisp drawings at any zoom factor
• Create vast and expansive universes while occupying a minimal storage footprint
• Generate high-resolution images of your canvas
• Bookmarks and folders to quickly navigate your canvas
• Create multiple canvases in a cohesive gallery and group revisions
• Drag and drop pictures from basically any app, including images with transparency
• A bullet grid that adapts itself as you zoom
• Broadcast a live version of your canvas to the web
• Unlimited undo and redo
• Data integrity: continuous auto-save coupled with an archiving system
• An interaction model that minimizes error and cognitive load
• Designed and optimized for iPad and Apple Pencil
• Powered by Fractile: Metal-accelerated, 64-bit vector rendering engine
DRAWN BY INFINITY
If you've been itching to know the techniques employed in creating the fascinating infinite zoom videos that are trending on social media, your search is over. Endless Paper's infinite canvas challenges you to think beyond isolated artworks, empowering you to weave an expansive tapestry of interconnected stories told in a new long-form format that extends beyond panels. For the first time ever, artists have the ability to accumulate a lifetime's worth of creations into one cohesive masterpiece. It liberates you from the constraints of traditional media, while still delivering a drawing and painting experience that closely resembles traditional methods.
SPATIAL WHITEBOARD
Have you ever started sketching an idea only to find out you won't have enough room to finish? Problem solved.
But here's the secret perk: Endless Paper let's you organize your content spatially. Everything in its right place. You can focus on the minute details of your project and quickly step back to see the big picture. It gives a sense of place to your work without artificial separation between documents. Every capability available at the document level seamlessly extends to any level. It all just works in a surprisingly consistent way.
DECEPTIVELY SIMPLE, INCREDIBLY POWERFUL
Endless Paper is designed to be natural to use. But this is no purposeless minimalism. Interactions are as simple as possible in order to minimize errors and cognitive load. This lets you dedicate 100% of your brain to the task at hand. Interactions feel second nature, especially important in stressful situations or when you hand over your iPad to someone who has never used the app before.
DESIGNED FOR IPAD AND APPLE PENCIL
The tailor-made Fractile vector rendering engine delivers an unparalleled level of performance: Whenever you are panning, zooming or writing, you always get ultra-crisp, retina quality, vector rendering at a silky smooth 120 fps, even with millions of strokes simultaneously on screen.
Canvases accumulating years’ worth of drawings and notes will open instantly. No sweat.
It all participates in an almost unreal, magical experience.
REACTIVE SUPPORT TEAM
Embark on your endless journey today, and don't hesitate to connect with us at support@endlesspaper.app or simply use the integrated "Email Us" function for any questions, suggestions, or ideas to enhance Endless Paper.
We are dedicated to assisting you and truly appreciate feedback!
Artworks by @gregcicle, @the.ogarno, @vaskange, @ty_tyler_art_work, @digitalbobert, @pabloandrespozo and @codiesimpsonart.</t>
  </si>
  <si>
    <t>{
  "Data Linked to You": {
    "Other Purposes": {
      "Diagnostics": [
        "Crash Data",
        "Performance Data"
      ],
      "Identifiers": [
        "Device ID"
      ]
    }
  }
}</t>
  </si>
  <si>
    <t>https://endlesspaper.app/privacy.html</t>
  </si>
  <si>
    <t>https://apps.apple.com/us/app/investwise-my-portfolio/id6502903194?uo=4</t>
  </si>
  <si>
    <t>InvestWise: My Portfolio</t>
  </si>
  <si>
    <t>Take control of your financial future with InvestWise: My Portfolio, the ultimate app for managing your investment portfolio. Whether you're a seasoned investor or just starting out, InvestWise: My Portfolio offers the tools and insights you need to make informed decisions and maximize your returns.
Key Features:
- Comprehensive Dashboard: Get an at-a-glance overview of your entire portfolio, including stocks, bonds, mutual funds, ETFs, and more.
- Real-Time Data: Stay updated with real-time market data and news to make timely investment decisions.
- Performance Tracking: Monitor the performance of your investments with detailed analytics and historical data.
- Custom Alerts: Set up personalized alerts for price changes, news updates, and other important events.
- Diversification Analysis: Analyze your portfolio's diversification to ensure a balanced and risk-adjusted investment strategy.
- Goal Setting: Define financial goals and track your progress towards achieving them.
- Tax Optimization: Get insights on how to optimize your portfolio for tax efficiency.
- Secure Transactions: Execute trades securely within the app with integrated brokerage accounts.
- Expert Insights: Access expert analysis and recommendations tailored to your investment profile.
- User-Friendly Interface: Navigate easily through an intuitive design that makes managing your investments a breeze.
Why InvestWise?
InvestWise is designed to empower investors with the knowledge and tools needed to make smart financial decisions. Our app combines advanced features with a user-friendly interface to provide a seamless experience for investors of all levels. With InvestWise, you can confidently manage your portfolio, stay informed about market trends, and achieve your financial goals.
Start building a stronger financial future today. Download InvestWise and take charge of your investments!</t>
  </si>
  <si>
    <t>[
  "Finance",
  "Productivity"
]</t>
  </si>
  <si>
    <t>https://www.freeprivacypolicy.com/live/640e1252-c225-4f2e-9a53-4791be69a110</t>
  </si>
  <si>
    <t>https://apps.apple.com/us/app/convertease/id6503659444?uo=4</t>
  </si>
  <si>
    <t>ConvertEase</t>
  </si>
  <si>
    <t>Function Introduction
ConvertEase is a convenient and fast exchange rate conversion application designed to provide users with accurate and real-time currency conversion services. Whether you are traveling, shopping, or handling international business, ConvertEase can easily help you complete currency conversions. The following are the main features of ConvertEase:
Real time exchange rate conversion:
Enter the amount, select the currency to be converted, and the application will immediately provide the conversion result. Supporting multiple currencies worldwide, ensuring that you stay up-to-date with the latest exchange rate information.
Currency selection:
A simple and intuitive currency selection interface that allows for quick switching between different currencies, supports displaying national/regional flag icons, and enhances recognition.
History:
Automatically save each conversion record, making it convenient for users to view and manage historical data at any time.
Exchange rate chart:
Intuitive charts display the trend of exchange rate changes, helping users better analyze and make decisions on exchange rates.
User friendly interface:
A concise and clear interface design, simple and smooth operation, providing a high-quality user experience.
With ConvertEase, you can easily control global currencies and convert exchange rates anytime, anywhere, making your international life more convenient!</t>
  </si>
  <si>
    <t>https://www.tumblr.com/dfsif0/752171298041528320/convertease-privacy-protocol-and-technical-support?source=share</t>
  </si>
  <si>
    <t>https://apps.apple.com/us/app/demon-hunt-departure/id6503608644?uo=4</t>
  </si>
  <si>
    <t>Demon Hunt: Departure</t>
  </si>
  <si>
    <t>The adventure of being the most powerful Demon Slayer
In a world where malevolent spirits threaten humanity, a young man plagued by illness struggles to survive. However, he undergoes a transformation, becoming a demon himself. He creates powerful demons through a blood curse and then more and more demons appears to harm human beings.
Amidst this darkness, righteous and courageous Swordsmen emerge. They practice breathing techniques and form the Demon Slayer Squad. 
Together, they stand against the malevolent spirits, fighting to protect humanity.
◆Restores the original anime style to a high degree, maintaining the charm and appeal of the characters and settings.
◆Cultivates your favorite Demon Slayer/ Ghost Hunter by leveling up and ascending them. Each character possesses their unique fighting style and magnificent elemental effects
◆Deploy different strategies to overcome challenging battles and outwit your enemies. Challenge multiple dungeons and gather rich resources for hero cultivation.
◆Dozens of game modes covering PVE/PVP/PVX gameplays.
◆Idle gameplay. Easy to play and embrace the relaxing idle game. A single tap to skip battles and an auto-farming offline system are all you need! 
◆Enjoy the gacha mechanics and gather all Demon Slayers. 
◆Perfect for manga and anime fans.</t>
  </si>
  <si>
    <t>{
  "Data Linked to You": {
    "Product Personalization": {
      "Identifiers": [
        "Device ID"
      ]
    }
  },
  "Data Used to Track You": {
    "Product Personalization": {
      "Identifiers": [
        "Device ID"
      ]
    }
  }
}</t>
  </si>
  <si>
    <t>https://privacymgyw.ftguimgut.com/</t>
  </si>
  <si>
    <t>https://apps.apple.com/us/app/funny-guy-3/id6502125565?uo=4</t>
  </si>
  <si>
    <t>Funny Guy 3</t>
  </si>
  <si>
    <t>https://apps.apple.com/us/app/groupe-vingt-six/id6479973931?uo=4</t>
  </si>
  <si>
    <t>Groupe Vingt-Six</t>
  </si>
  <si>
    <t>Welcome at Groupe Vingt-Six, your 2.0 chartered accountant!
Because the world is changing, we offer you a handy application for managing your online account 7days/7 and 24h/24.
This ease of use allows you anytime access to your documents, consult the news of the firm, or to gain visibility on various activities related to your record.
We wish you a nice navigation!
Groupe Vingt-Six.</t>
  </si>
  <si>
    <t>https://provider.mycompanyfiles.fr/MCF_CGU_ClientFinal_18-11-2011_EN.pdf</t>
  </si>
  <si>
    <t>https://apps.apple.com/us/app/gopro-quik/id561350520?uo=4</t>
  </si>
  <si>
    <t>GoPro Quik</t>
  </si>
  <si>
    <t>---KEY FEATURES [1]--- 
AUTOMATIC EDITS
The Quik app picks your best shots, syncs them to music, adds cinematic transitions, and creates a shareable video.
HIGHLIGHT VIDEOS SENT TO YOU - AUTOMATICALLY
With a GoPro subscription, your shots auto-upload to the cloud while you charge your GoPro, then a stunning highlight video is sent to you, ready to share. [2]
UNLIMITED BACKUP AT 100% QUALITY
Get UNLIMITED cloud storage of ALL your GoPro footage and up to 500GB from other cameras with a Premium or Premium+ subscription. All at 100% quality. [3]
ALBUMS
View and organize your favorite photos + videos. Get an auto edit for each album and back them up to the cloud, automatically.
POWERFUL EDITING TOOLS
Powerful yet simple editing tools that give you manual control in a multi-selection timeline.
BEAT SYNC
Syncs clips, transitions, and effects to the beat of your music or GoPro music.
SPEED TOOL
Take ultimate control of video speed—super slow, fast or freeze—at multiple segments in a clip.
FRAME GRAB
Get high resolution photos by capturing a frame from any video.
THEMES
Find a theme that tells your story with cinematic transitions, filters, and effects.
FILTERS
Exclusive filters optimized for environments like snow and water.
SHARE TO SOCIAL
Share directly from Quik to your favorite social media apps. [4]
---GOPRO CAMERA FEATURES---
CAMERA REMOTE CONTROL
Use your phone as a remote for your GoPro, perfect for framing shots, recording from afar and adjusting settings.
PREVIEW SHOTS + TRANSFER CONTENT
Check out GoPro photos and videos on your phone’s screen before you transfer them to Quik—even when you’re off the grid.
LIVE STREAMING
Broadcast whatever you’re doing as it’s happening. [5]
HORIZON LEVELING
Get built-in horizon leveling, so your shots are never crooked.
FIRMWARE UPDATES
Getting the latest updates for your GoPro is easy—just follow the simple instructions when you pair and you’re all set.
---FOOTNOTES---
[1] GoPro or Quik Subscription required.  Certain features require a wifi network connection.  Separate data fees may apply. GoPro and Quik Subscription services are available in select countries. Cancel anytime.  See terms + conditions for details.
[2] GoPro cloud storage does not support content captured with GoPro Fusion. “Automatically” requires the camera to be connected to Wi-Fi. Separate data fees may apply. Visit gopro.com/subscribe for info and availability.
[3]Quik cloud storage is limited to storage of content in Albums including any edits saved in Albums.  Does not support GoPro footage captured with GoPro Fusion.  Footage captured on non-GoPro cameras or phones is limited to supported file types. Learn more at GoPro.com.
[4] Compatible with videos captured in select modes only. 
[5] Stream video directly to integrated platforms or other platforms using an RTMP URL. Third party apps and accounts may be required.
Opt out of information sale/sharing. The laws in certain US states allow you to opt out of the sale/sharing of your personal information as explained more in our privacy policy at www.gopro.com. Please note that GoPro does not sell/share information collected through the Quik app, but if you would like to opt out of the sale/sharing of information collected about you by GoPro through other ways, please click the “My Privacy Choices” link at www.gopro.com.</t>
  </si>
  <si>
    <t>[
  "Photo &amp; Video",
  "Utilities"
]</t>
  </si>
  <si>
    <t>{
  "Data Linked to You": {
    "Analytics": {
      "Identifiers": [
        "Device ID"
      ],
      "Usage Data": [
        "Product Interaction"
      ]
    },
    "App Functionality": {
      "Diagnostics": [
        "Crash Data",
        "Performance Data"
      ]
    }
  },
  "Data Not Linked to You": {
    "Analytics": {
      "Identifiers": [
        "Device ID"
      ],
      "Usage Data": [
        "Product Interaction"
      ]
    },
    "App Functionality": {
      "Diagnostics": [
        "Crash Data",
        "Performance Data"
      ]
    }
  }
}</t>
  </si>
  <si>
    <t>http://gopro.com/privacy-policy</t>
  </si>
  <si>
    <t>https://apps.apple.com/us/app/geometry-dash/id625334537?uo=4</t>
  </si>
  <si>
    <t>Jump and fly your way through danger in this rhythm-based action platformer! 
"Frustratingly wonderful" - Kotaku
"Geometry Dash provides all of the challenge expected from an “impossible” game while also making it more accessible to newcomers."
- 148Apps
"Geometry Dash is a fast-paced platformer that will leave you screaming in frustration, but you’ll keep coming back for more."
- AppAdvice
Prepare for a near impossible challenge in the world of Geometry Dash. Push your skills to the limit as you jump, fly and flip your way through dangerous passages and spiky obstacles. 
Simple one touch game play with lots of levels that will keep you entertained for hours! 
Game Features 
• Rhythm-based Action Platforming! 
• Lots of levels with unique soundtracks! 
• Build and share your own levels using the level editor! 
• Unlock new icons and colors to customize your character! 
• Fly rockets, flip gravity and much more! 
• Use practice mode to sharpen your skills! 
• Game Center achievements with rewards!
• Challenge yourself with the near impossible!
Contact: info@robtopgames.com</t>
  </si>
  <si>
    <t>[
  "Games",
  "Entertainment",
  "Casual",
  "Music"
]</t>
  </si>
  <si>
    <t>https://www.robtopgames.com/privacy</t>
  </si>
  <si>
    <t>https://apps.apple.com/us/app/snapchat/id447188370?uo=4</t>
  </si>
  <si>
    <t>Snapchat</t>
  </si>
  <si>
    <t>Snapchat is a fast and fun way to share the moment with your friends and family
SNAP 
• Snapchat opens right to the Camera — just tap to take a photo, or press and hold for video.
• Express yourself with Lenses, Filters, Bitmoji and more! 
• Try out new Lenses daily created by the Snapchat community!
CHAT 
• Stay in touch with friends through live messaging, or share your day with Group Stories.
• Video Chat with up to 16 friends at once — you can even use Lenses and Filters when chatting!
• Express yourself with Friendmojis — exclusive Bitmoji made just for you and a friend.
STORIES
• Watch friends' Stories to see their day unfold.
• See Stories from the Snapchat community that are based on your interests.
• Discover breaking news and exclusive Original Shows.
SPOTLIGHT
• Spotlight showcases the best of Snapchat!
• Submit your own Snaps or sit back, relax, and watch.
• Pick your favorites and share them with friends.
MAP 
• Share your location with your best friends or go off the grid with Ghost Mode.
• See what your friends are up to on your most personal map when they share their location with you. 
• Explore live Stories from the community nearby or across the world!
MEMORIES 
• Save unlimited photos and videos of all your favorite moments.
• Edit and send old moments to friends or save them to your Camera Roll.
• Create Stories from your favorite Memories to share with friends and family.
FRIENDSHIP PROFILE 
• Every friendship has its own special profile to see the moments you’ve saved together.
• Discover new things you have in common with Charms — see how long you’ve been friends, your astrological compatibility, your Bitmoji fashion sense, and more!
• Friendship Profiles are just between you and a friend, so you can bond over what makes your friendship special.
Happy Snapping!
• • •
Please note: Snapchatters can always capture or save your messages by taking a screenshot, using a camera, or otherwise. Be mindful of what you Snap!
For a full description of our privacy practices, please see our Privacy Center.</t>
  </si>
  <si>
    <t>[
  "Photo &amp; Video",
  "Social Networking"
]</t>
  </si>
  <si>
    <t>{
  "Data Linked to You": {
    "Analytics": {
      "Diagnostics": [
        "Crash Data",
        "Performance Data"
      ],
      "Identifiers": [
        "User ID"
      ],
      "Location": [
        "Precise Location",
        "Coarse Location"
      ],
      "Purchases": [
        "Purchase History"
      ],
      "Search History": [
        "Search History"
      ],
      "Usage Data": [
        "Product Interaction",
        "Advertising Data"
      ],
      "User Content": [
        "Photos or Videos",
        "Audio Data",
        "Customer Support",
        "Other User Content"
      ]
    },
    "App Functionality": {
      "Contact Info": [
        "Physical Address",
        "Email Address",
        "Name",
        "Phone Number"
      ],
      "Contacts": [
        "Contacts"
      ],
      "Diagnostics": [
        "Crash Data",
        "Performance Data"
      ],
      "Identifiers": [
        "User ID"
      ],
      "Location": [
        "Precise Location",
        "Coarse Location"
      ],
      "Purchases": [
        "Purchase History"
      ],
      "Search History": [
        "Search History"
      ],
      "Usage Data": [
        "Product Interaction",
        "Advertising Data"
      ],
      "User Content": [
        "Photos or Videos",
        "Audio Data",
        "Gameplay Content",
        "Customer Support",
        "Other User Content"
      ]
    },
    "Developer’s Advertising or Marketing": {
      "Contact Info": [
        "Email Address",
        "Phone Number"
      ],
      "Identifiers": [
        "User ID",
        "Device ID"
      ],
      "Location": [
        "Precise Location",
        "Coarse Location"
      ],
      "Purchases": [
        "Purchase History"
      ],
      "Usage Data": [
        "Advertising Data"
      ]
    },
    "Product Personalization": {
      "Contact Info": [
        "Email Address",
        "Name",
        "Phone Number"
      ],
      "Contacts": [
        "Contacts"
      ],
      "Identifiers": [
        "User ID"
      ],
      "Location": [
        "Precise Location",
        "Coarse Location"
      ],
      "Purchases": [
        "Purchase History"
      ],
      "Search History": [
        "Search History"
      ],
      "Usage Data": [
        "Product Interaction",
        "Advertising Data"
      ],
      "User Content": [
        "Photos or Videos",
        "Audio Data"
      ]
    },
    "Third-Party Advertising": {
      "Contact Info": [
        "Email Address",
        "Phone Number"
      ],
      "Identifiers": [
        "Device ID"
      ],
      "Location": [
        "Precise Location"
      ],
      "Usage Data": [
        "Advertising Data"
      ]
    }
  },
  "Data Used to Track You": {
    "Analytics": {
      "Diagnostics": [
        "Crash Data",
        "Performance Data"
      ],
      "Identifiers": [
        "User ID"
      ],
      "Location": [
        "Precise Location",
        "Coarse Location"
      ],
      "Purchases": [
        "Purchase History"
      ],
      "Search History": [
        "Search History"
      ],
      "Usage Data": [
        "Product Interaction",
        "Advertising Data"
      ],
      "User Content": [
        "Photos or Videos",
        "Audio Data",
        "Customer Support",
        "Other User Content"
      ]
    },
    "App Functionality": {
      "Contact Info": [
        "Physical Address",
        "Email Address",
        "Name",
        "Phone Number"
      ],
      "Contacts": [
        "Contacts"
      ],
      "Diagnostics": [
        "Crash Data",
        "Performance Data"
      ],
      "Identifiers": [
        "User ID"
      ],
      "Location": [
        "Precise Location",
        "Coarse Location"
      ],
      "Purchases": [
        "Purchase History"
      ],
      "Search History": [
        "Search History"
      ],
      "Usage Data": [
        "Product Interaction",
        "Advertising Data"
      ],
      "User Content": [
        "Photos or Videos",
        "Audio Data",
        "Gameplay Content",
        "Customer Support",
        "Other User Content"
      ]
    },
    "Developer’s Advertising or Marketing": {
      "Contact Info": [
        "Email Address",
        "Phone Number"
      ],
      "Identifiers": [
        "User ID",
        "Device ID"
      ],
      "Location": [
        "Precise Location",
        "Coarse Location"
      ],
      "Purchases": [
        "Purchase History"
      ],
      "Usage Data": [
        "Advertising Data"
      ]
    },
    "Product Personalization": {
      "Contact Info": [
        "Email Address",
        "Name",
        "Phone Number"
      ],
      "Contacts": [
        "Contacts"
      ],
      "Identifiers": [
        "User ID"
      ],
      "Location": [
        "Precise Location",
        "Coarse Location"
      ],
      "Purchases": [
        "Purchase History"
      ],
      "Search History": [
        "Search History"
      ],
      "Usage Data": [
        "Product Interaction",
        "Advertising Data"
      ],
      "User Content": [
        "Photos or Videos",
        "Audio Data"
      ]
    },
    "Third-Party Advertising": {
      "Contact Info": [
        "Email Address",
        "Phone Number"
      ],
      "Identifiers": [
        "Device ID"
      ],
      "Location": [
        "Precise Location"
      ],
      "Usage Data": [
        "Advertising Data"
      ]
    }
  }
}</t>
  </si>
  <si>
    <t>http://www.snapchat.com/privacy</t>
  </si>
  <si>
    <t>https://apps.apple.com/us/app/indeed-job-search/id309735670?uo=4</t>
  </si>
  <si>
    <t>Indeed Job Search</t>
  </si>
  <si>
    <t>Discover your next job opportunity on Indeed, the free job search app designed to connect you with better work anytime, anywhere.
Forget the other job search apps. With 12 jobs added every second and smart search filters to quickly narrow in on your ideal role, your next job is at your fingertips.
Whether casually browsing or urgently applying, Indeed has the jobs you want, all in one place, with advanced functionality to help you find work that meet your needs and easily apply from your device. 
• Search the comprehensive database to find jobs, which includes employment opportunities posted on other job search sites, and explore recommended roles based on your preferences and work experience.
• Upload your resume or use Indeed’s resume builder to show your best self to employers and let your next job find you.
• Apply with your saved resume to avoid rewriting the same information for each job application during your job search.
• Keep track of applications during your job search and get notified when an employer has read and responded to your application on Indeed.
• Understand what employees think about their workplace with more than 700 million company ratings and reviews.
• Uncover what a job pays before you apply with more than 1.1 billion salaries searchable by job title, company, and location.
• Find jobs with flexible work options using our smart search filters, including: remote jobs, side jobs, freelance jobs, government jobs, part time jobs, and jobs that allow you to work from home or work from anywhere.
No matter where you are in your career, our job search app lets you show your best self, from application to interview. At Indeed, we help people get jobs.
By downloading this app, you agree to Indeed's Cookie Policy, Privacy Policy and Terms of Service found at www.indeed.com/legal, where you may avail of your rights at any time, including the right to object to the legitimate interest use of your personal data for marketing purposes. You further agree that by downloading this app, Indeed may process, analyze, and record any and all activities you take while using the app and any and all interactions and communications you have with, on, or through the app. We do so in order to optimize user experience and achieve the proper functioning of the app. In order to provide you with certain services and support ad attribution, user data, such as your IP address or other unique identifier and event data related to the installation of the Indeed App, may be shared with certain service providers when you download or install this app.
This is performed for the legitimate interest of allowing Indeed to understand and optimize our users' complete customer journey by:
• helping us understand how users arrive to Indeed
• better measure the performance of our ads;
• facilitating user logins through third party accounts in certain cases; and
• helping us understand where a user accesses Indeed through different devices
Please send your feedback to ios@indeed.com
Do Not Sell My Personal Information: https://www.indeed.com/legal/ccpa-dns</t>
  </si>
  <si>
    <t>[
  "Business",
  "Utilities"
]</t>
  </si>
  <si>
    <t>{
  "Data Linked to You": {
    "Analytics": {
      "Browsing History": [
        "Browsing History"
      ],
      "Diagnostics": [
        "Crash Data",
        "Performance Data"
      ],
      "Identifiers": [
        "User ID",
        "Device ID"
      ],
      "Location": [
        "Coarse Location"
      ],
      "Search History": [
        "Search History"
      ],
      "Usage Data": [
        "Product Interaction"
      ],
      "User Content": [
        "Emails or Text Messages"
      ]
    },
    "App Functionality": {
      "Browsing History": [
        "Browsing History"
      ],
      "Contact Info": [
        "Physical Address",
        "Email Address",
        "Name",
        "Phone Number"
      ],
      "Diagnostics": [
        "Crash Data",
        "Performance Data"
      ],
      "Identifiers": [
        "User ID",
        "Device ID"
      ],
      "Location": [
        "Coarse Location"
      ],
      "Search History": [
        "Search History"
      ],
      "Usage Data": [
        "Product Interaction"
      ],
      "User Content": [
        "Emails or Text Messages",
        "Photos or Videos"
      ]
    },
    "Developer’s Advertising or Marketing": {
      "Browsing History": [
        "Browsing History"
      ],
      "Contact Info": [
        "Physical Address",
        "Email Address",
        "Name",
        "Phone Number"
      ],
      "Identifiers": [
        "User ID"
      ],
      "Location": [
        "Coarse Location"
      ],
      "Search History": [
        "Search History"
      ],
      "Usage Data": [
        "Product Interaction"
      ]
    },
    "Product Personalization": {
      "Location": [
        "Precise Location"
      ]
    }
  },
  "Data Not Linked to You": {
    "Analytics": {
      "Browsing History": [
        "Browsing History"
      ],
      "Diagnostics": [
        "Crash Data",
        "Performance Data"
      ],
      "Identifiers": [
        "User ID",
        "Device ID"
      ],
      "Location": [
        "Coarse Location"
      ],
      "Search History": [
        "Search History"
      ],
      "Usage Data": [
        "Product Interaction"
      ],
      "User Content": [
        "Emails or Text Messages"
      ]
    },
    "App Functionality": {
      "Browsing History": [
        "Browsing History"
      ],
      "Contact Info": [
        "Physical Address",
        "Email Address",
        "Name",
        "Phone Number"
      ],
      "Diagnostics": [
        "Crash Data",
        "Performance Data"
      ],
      "Identifiers": [
        "User ID",
        "Device ID"
      ],
      "Location": [
        "Coarse Location"
      ],
      "Search History": [
        "Search History"
      ],
      "Usage Data": [
        "Product Interaction"
      ],
      "User Content": [
        "Emails or Text Messages",
        "Photos or Videos"
      ]
    },
    "Developer’s Advertising or Marketing": {
      "Browsing History": [
        "Browsing History"
      ],
      "Contact Info": [
        "Physical Address",
        "Email Address",
        "Name",
        "Phone Number"
      ],
      "Identifiers": [
        "User ID"
      ],
      "Location": [
        "Coarse Location"
      ],
      "Search History": [
        "Search History"
      ],
      "Usage Data": [
        "Product Interaction"
      ]
    },
    "Product Personalization": {
      "Location": [
        "Precise Location"
      ]
    }
  }
}</t>
  </si>
  <si>
    <t>https://hrtechprivacy.com/brands/indeed#privacypolicy</t>
  </si>
  <si>
    <t>https://apps.apple.com/us/app/monopoly-the-board-game/id1477966166?uo=4</t>
  </si>
  <si>
    <t>MONOPOLY: The Board Game</t>
  </si>
  <si>
    <t>Play Hasbro’s official Monopoly board game by yourself, with family and friends or players around the world. Play online or offline on your mobile or tablet. It’s the game you love with no ads!
It's the #1 Paid board game in over 100 countries - with 3 Million Downloads since launch.
"Monopoly on mobile includes cross-platform online multiplayer, which means you can open up a lobby, have your friends join your games, and all play together in perfect harmony. Beautiful, right?” Dave Aubrey - PocketGamer.
This is a fully immersive board game experience with amazing graphics and animations. The whole classic game is available with no ads, so you get the fun of the Monopoly board game without distractions. Invite your friends and family to game night with one of the app stores favourite top paid games.
POPULAR FEATURES
One of the greatest board games 
Play the Hasbro classic Monopoly game by yourself, with family and friends or players around the world on your mobile or tablet!
Full, ad-free game
Play the complete classic game with no pay-to-win or ad pop-ups. Roll the dice and risk it all to become the wealthiest landlord tycoon on the board!
House rules
Put the official Hasbro rule book down and play with your favourite house rules
Quick mode
Roll the dice, risk it all and get paid - finish the board game faster than ever
Single player
Play against our challenging AI - no need for family and friends 
Offline multiplayer 
Pass a single device between up to 4 players for an offline wifi-free experience
Online multiplayer 
Distance doesn’t interrupt play when you connect with fans around the world or invite friends and family to a private game
The Complete Collection 
Be the top landlord tycoon on new themed boards, exclusive to the mobile game. With 10 boards, no 2 games are the same! Risk it all in the L.A. Monstropolis alternate universe. Be spooked in Transylvania. See the future in New York 2121, or travel back in time to Victorian London, Historic Tokyo, Belle Époque era Paris and 1930s Atlantic City! Unlock new player pieces, properties and chance cards with each theme!
HOW TO PLAY
Choose your player mode
Play this classic Hasbro board game in a variety of online and offline player modes. Put your landlord skills to the test against our challenging AI opponents and be a property tycoon in single player mode. Compete with friends and family wherever you are in online multiplayer. Play WiFi-free when you pass &amp; play one device around a group of players. The choice is yours as you buy up the board!
Select your rules
If you’re one of the many people who have never actually read the rules of Monopoly, you can still play the game exactly how you like! Play without auctions, add cash to Free Parking, or pay $400 for landing directly on GO! Choose to stick to the classic Hasbro rule book, get a fixed selection of the most popular house rules, or customise your rules to suit your own preferences! 
Choose your piece
Choose from the modern and classic player pieces, including: scottie, cat, T-rex, rubber duck, the car, the top hat and the battleship!
Enter the board
Experience the thrill of bankrupting your family and friends and becoming the wealthiest landlord tycoon on the board! It’s just as you remember, plus fun animations and an AI banker who’s on everyone’s side!
Build your property empire
Roll the dice, take investment risks, bid for properties in auctions, make your way around the board and BUY real estate, COLLECT rent and BUILD hotels to become a property tycoon.
Play Marmalade Game Studio’s multiplayer games with friends and family wherever you are! Our online games with friends include Clue/Cluedo, The Game of Life, The Game of Life 2 and Battleship.</t>
  </si>
  <si>
    <t>[
  "Games",
  "Board",
  "Family",
  "Entertainment"
]</t>
  </si>
  <si>
    <t>{
  "Data Not Linked to You": {
    "Analytics": {
      "Diagnostics": [
        "Crash Data",
        "Performance Data",
        "Other Diagnostic Data"
      ],
      "Identifiers": [
        "User ID",
        "Device ID"
      ],
      "Location": [
        "Coarse Location"
      ],
      "Purchases": [
        "Purchase History"
      ],
      "Usage Data": [
        "Product Interaction",
        "Other Usage Data"
      ]
    },
    "App Functionality": {
      "Diagnostics": [
        "Crash Data",
        "Performance Data",
        "Other Diagnostic Data"
      ],
      "Identifiers": [
        "User ID",
        "Device ID"
      ],
      "Location": [
        "Coarse Location"
      ],
      "Purchases": [
        "Purchase History"
      ],
      "Usage Data": [
        "Product Interaction",
        "Other Usage Data"
      ]
    },
    "Developer’s Advertising or Marketing": {
      "Diagnostics": [
        "Performance Data",
        "Other Diagnostic Data"
      ],
      "Identifiers": [
        "Device ID"
      ],
      "Location": [
        "Coarse Location"
      ],
      "Purchases": [
        "Purchase History"
      ],
      "Usage Data": [
        "Product Interaction",
        "Other Usage Data"
      ]
    }
  },
  "Data Used to Track You": {
    "Analytics": {
      "Diagnostics": [
        "Crash Data",
        "Performance Data",
        "Other Diagnostic Data"
      ],
      "Identifiers": [
        "User ID",
        "Device ID"
      ],
      "Location": [
        "Coarse Location"
      ],
      "Purchases": [
        "Purchase History"
      ],
      "Usage Data": [
        "Product Interaction",
        "Other Usage Data"
      ]
    },
    "App Functionality": {
      "Diagnostics": [
        "Crash Data",
        "Performance Data",
        "Other Diagnostic Data"
      ],
      "Identifiers": [
        "User ID",
        "Device ID"
      ],
      "Location": [
        "Coarse Location"
      ],
      "Purchases": [
        "Purchase History"
      ],
      "Usage Data": [
        "Product Interaction",
        "Other Usage Data"
      ]
    },
    "Developer’s Advertising or Marketing": {
      "Diagnostics": [
        "Performance Data",
        "Other Diagnostic Data"
      ],
      "Identifiers": [
        "Device ID"
      ],
      "Location": [
        "Coarse Location"
      ],
      "Purchases": [
        "Purchase History"
      ],
      "Usage Data": [
        "Product Interaction",
        "Other Usage Data"
      ]
    }
  }
}</t>
  </si>
  <si>
    <t>https://www.marmaladegamestudio.com/monopoly-app-privacy-policy/</t>
  </si>
  <si>
    <t>https://apps.apple.com/us/app/papas-cluckeria-to-go/id1591627945?uo=4</t>
  </si>
  <si>
    <t>Craft tasty chicken sandwiches and swirled slushes in Papa's Cluckeria To Go!
-- ABOUT THE GAME --
The Chicken Sandwich Wars have begun!  When Papa Louie opens the first chicken sandwich restaurant in Oilseed Springs, rival chefs suddenly appear in town to give Papa Louie some competition!  You'll be in charge of running Papa's Cluckeria, where you'll bread, batter, and fry foods to craft a variety of different sandwiches.  Pile the sandwiches high with toppings and sauces, and create refreshing swirled slushes to serve your picky customers.  Work your way through the holidays as you serve seasonal sandwiches and slushes, unlock new ingredients, and earn Daily Specials with delicious sandwich recipes -- and try to outlast your competition!
-- GAME FEATURES --
BREAD, BATTER, AND FRY - Coat the chicken with a variety of breading and batter options, then drop the chicken into the fryer to cook it to perfection!  Papa Louie needs to get an edge on his competition, so over time he may start introducing other foods to fry besides chicken!
STACKING SANDWICHES - Choose from an assortment of buns, and craft a delicious sandwich piled high with fried meats, cheeses, toppings, and sauces.
SWIRLED SLUSHES - Customers will order a refreshing swirled slush to drink along with their sandwich.  Add the ice and flavor syrups to the cup, and wait for the Slush Machine to blend the flavors together for a vibrant and tasty treat!
HOLIDAY FLAVORS - As you reach new ranks, the seasons and holidays in Oilseed Springs will change, and your customers will start ordering holiday-themed meals!  You'll unlock new slush flavors, buns, toppings, and sauces for each holiday of the year, and your customers will love trying these new festive flavors!
SERVE SPECIAL RECIPES - Earn Special Recipes from your customers, and serve them as the Daily Special in the Cluckeria!  Each Special has a bonus you can earn for serving a prime example of that recipe.  Master each special to earn a special prize!
CUSTOMIZE YOUR WORKERS - Play as Wylan B or Olivia, or create your own custom character to work in the restaurant!  You can also show off your holiday spirit with a massive variety of holiday outfits and clothing for your workers.  Choose unique color combinations for each item of clothing, and create your own style with millions of combinations!
SPECIAL DELIVERY - Some customers don't want to travel all the way to Oilseed Springs for their sandwiches.  When you start taking phone orders, customers can call to place their order, and you'll hire a Driver to help take and deliver orders to their homes instead!
FOOD TRUCK FUN - After you hire a Driver, you can send them out in a Food Truck between days to serve whatever you like!  Use your imagination to create your own unique sandwiches, then serve them from the Food Truck and see who shows up to try them.  You can even mix and match ingredients from different holidays in the Food Truck for creative combinations!
COLLECT STICKERS - Complete a variety of tasks and achievements while playing to earn colorful Stickers for your collection.  Each customer has a set of three favorite Stickers: Earn all three and you'll be rewarded with a brand-new outfit to give to that customer!
AND MUCH MORE - Decorate the lobby with themed holiday furniture, send coupons to your customers to persuade them to visit the restaurant, and play Foodini's Mini-Games after each workday to earn new furniture and clothing!
-- MORE FEATURES --
- Hands-on chicken sandwich shop in the Papa Louie universe
- Multi-task between frying foods, stacking sandwiches, and crafting slushes
- Custom chefs and drivers
- 12 separate holidays to unlock, each with more ingredients
- Earn and master 40 unique Special Recipes
- 90 colorful Stickers to earn for completing tasks
- 141 customers to serve with unique orders
- Use Stickers to unlock new outfits for your customers
- 149 ingredients to unlock</t>
  </si>
  <si>
    <t>https://apps.apple.com/us/app/bluebeam-revu-for-ipad/id528122602?uo=4</t>
  </si>
  <si>
    <t>Bluebeam Revu for iPad</t>
  </si>
  <si>
    <t>Bluebeam® Revu® for iPad lets you work without limits from anywhere. Access and navigate PDFs on the go. Markup PDFs with industry-standard symbols in the field, and verify measurements on the fly. Collaborate with colleagues in real time using Revu’s cloud-based solution, Bluebeam Studio™, which instantly renders large format single sheet PDFs so productivity isn’t compromised. All it takes is a tap and swipe to experience the difference. 
Markup and Measure
• Add comments, images, symbols, multimedia and more with customizable markup tools
• Embed multiple photos and videos into markups using the iPad camera, as well as image files from the Document Manager or your iPad’s Photo Library
• Save custom markups in the Tool Chest™ for easy reuse, or import your own
• Verify length, area, perimeter, radius and volume measurements 
Collaborate
• Access Studio Projects created in Revu on Windows or Mac, and check out and edit Project PDFs, regardless of Internet access
• Start Studio Sessions or join existing ones to collaborate with colleagues in real time
• Chat with and follow any attendee’s view as they markup Session PDFs
• Set attendee permissions such as save, print, markup and add documents 
View and Track
• Track all comments placed on PDFs - including author, date and time - with the Markups list
• Sort markups, view Custom Columns and manage which columns are displayed in the Markups list
• Reply to markup comments and change the status of markups in the Markups list
Sync and Navigate
• Sync PDFs or entire folders without interruption from Dropbox, Box, WebDAV, ShareFile and Studio Projects
• Navigate instantly rendered large format, single page PDFs from Studio Projects with Studio Go®
• Rotate, reorder or add/delete pages from the Thumbnails tab
• Add, delete or tap through existing bookmarks in a PDF and search for text</t>
  </si>
  <si>
    <t>{
  "Data Not Linked to You": {
    "Analytics": {
      "Diagnostics": [
        "Crash Data",
        "Performance Data"
      ],
      "Location": [
        "Coarse Location"
      ],
      "Usage Data": [
        "Product Interaction"
      ]
    }
  }
}</t>
  </si>
  <si>
    <t>https://www.bluebeam.com/legal/privacy-policy</t>
  </si>
  <si>
    <t>https://apps.apple.com/us/app/duckduckgo-private-browser/id663592361?uo=4</t>
  </si>
  <si>
    <t>DuckDuckGo Private Browser</t>
  </si>
  <si>
    <t>DuckDuckGo is a free browser that provides the most comprehensive online privacy protection in one app. Unlike most popular browsers, it has powerful privacy protections by default, including our search engine that doesn’t track your history and over a dozen other built-in protections. Millions of people use DuckDuckGo as their go-to browser to protect their everyday online activities, from searching to browsing, emailing, and more.
FEATURE HIGHLIGHTS
• Search Privately by Default: DuckDuckGo Private Search comes built-in, so you can easily search online without being tracked.
• Block Most Trackers Before They Load: Our 3rd-Party Tracker Loading Protection exceeds what most popular browsers offer by default, stopping hidden tracking scripts from loading and collecting your personal data.
• Enable Built-in Email Protection: Block most email trackers and hide your existing email address with @duck.com addresses.
• Automatically Enforce Encryption: Shield your data from network and Wi-Fi snoopers by forcing many sites to use an HTTPS connection.
• Escape Fingerprinting: Make it harder for companies to create a unique identifier for you by blocking attempts to combine info about your browser and device.
• Sync and Backup: Securely sync bookmarks and passwords across your devices.
We feature many protections not available on most browsers, even in private browsing mode, including protection from link tracking, AMP tracking, and more.
EVERYDAY PRIVACY CONTROLS
• Clear your tabs and browsing data in a flash with the Fire Button.
• Banish cookie pop-ups and automatically set your preferences to minimize cookies and maximize privacy.  
• Signal Your Privacy Preference with Global Privacy Control (GPC) built into our app. GPC intends to help you express your opt-out rights automatically by telling websites not to sell or share your personal info. Whether it can be used to enforce your legal rights depends on the laws in your jurisdiction.
PRIVACY PRO 
Subscribe to Privacy Pro for: 
• Our VPN: Secure your connection on up to 5 devices. 
• Identity Theft Restoration: If your identity is stolen, we’ll help restore it. 
Sync across DuckDuckGo apps: Activate your subscription in other DuckDuckGo apps. For example, you can access Personal Information Removal in DuckDuckGo for Mac.
Privacy Pro Pricing &amp; Terms 
Payment will be charged automatically to your iTunes account until you cancel, which you can do in app settings. Your personal info is not required to subscribe. You have the option to provide an email address to activate your subscription on other devices, and we will only use that email address to verify your subscription. For terms of service and privacy policy, visit https://duckduckgo.com/pro/privacy-terms
You don't need to wait to take back your privacy. Join the millions of people using DuckDuckGo and protect many of your everyday online activities with one app. It's privacy, simplified.
Read more about our free Tracking Protections at https://help.duckduckgo.com/privacy/web-tracking-protections
Privacy Policy: https://duckduckgo.com/privacy/
Terms of Service: https://duckduckgo.com/terms</t>
  </si>
  <si>
    <t>{
  "Data Not Linked to You": {
    "Analytics": {
      "Diagnostics": [
        "Other Diagnostic Data"
      ],
      "Usage Data": [
        "Product Interaction",
        "Other Usage Data"
      ]
    },
    "App Functionality": {
      "Contact Info": [
        "Email Address"
      ],
      "Diagnostics": [
        "Crash Data",
        "Performance Data",
        "Other Diagnostic Data"
      ],
      "Usage Data": [
        "Product Interaction",
        "Other Usage Data"
      ]
    }
  }
}</t>
  </si>
  <si>
    <t>https://duckduckgo.com/privacy</t>
  </si>
  <si>
    <t>https://apps.apple.com/us/app/x/id333903271?uo=4</t>
  </si>
  <si>
    <t>X</t>
  </si>
  <si>
    <t>The X app is the trusted global digital town square for everyone.
With X, you can:
- Post content for the world to see and join public conversations
- Stay up to date on breaking news and follow your interests
- Stay better informed with extra context from Community Notes
- Go live with Spaces for audio or stream live video
- Communicate privately with Direct Messages
- Subscribe to X Premium to expand your reach, get a blue checkmark, and more
- Earn a living creating exclusive content for your paid subscribers and share in the ad revenue generated in replies to your posts
- Create and join Communities around topics and interests, from sports to music to technology
- Upload and watch videos up to 3 hours in length
- Write and read long form posts like essays and blogs
- Connect directly with your customers to help your business grow
Privacy Policy: https://x.com/en/privacy
Terms and Conditions: https://x.com/en/tos</t>
  </si>
  <si>
    <t>{
  "Data Linked to You": {
    "Analytics": {
      "Other Data": [
        "Other Data Types"
      ],
      "User Content": [
        "Emails or Text Messages"
      ]
    },
    "App Functionality": {
      "Contact Info": [
        "Physical Address"
      ],
      "Other Data": [
        "Other Data Types"
      ],
      "User Content": [
        "Emails or Text Messages"
      ]
    },
    "Developer’s Advertising or Marketing": {
      "Other Data": [
        "Other Data Types"
      ]
    },
    "Other Purposes": {
      "Contact Info": [
        "Email Address",
        "Name",
        "Phone Number"
      ],
      "Contacts": [
        "Contacts"
      ],
      "Identifiers": [
        "User ID"
      ],
      "Location": [
        "Precise Location",
        "Coarse Location"
      ],
      "Search History": [
        "Search History"
      ],
      "User Content": [
        "Photos or Videos"
      ]
    },
    "Product Personalization": {
      "Browsing History": [
        "Browsing History"
      ],
      "Contact Info": [
        "Email Address",
        "Phone Number"
      ],
      "Contacts": [
        "Contacts"
      ],
      "Identifiers": [
        "User ID",
        "Device ID"
      ],
      "Location": [
        "Precise Location",
        "Coarse Location"
      ],
      "Purchases": [
        "Purchase History"
      ],
      "Search History": [
        "Search History"
      ],
      "Usage Data": [
        "Product Interaction",
        "Advertising Data"
      ],
      "User Content": [
        "Other User Content"
      ]
    },
    "Third-Party Advertising": {
      "Other Data": [
        "Other Data Types"
      ]
    }
  },
  "Data Not Linked to You": {
    "Analytics": {
      "Other Data": [
        "Other Data Types"
      ],
      "User Content": [
        "Emails or Text Messages"
      ]
    },
    "App Functionality": {
      "Contact Info": [
        "Physical Address"
      ],
      "Other Data": [
        "Other Data Types"
      ],
      "User Content": [
        "Emails or Text Messages"
      ]
    },
    "Developer’s Advertising or Marketing": {
      "Other Data": [
        "Other Data Types"
      ]
    },
    "Other Purposes": {
      "Contact Info": [
        "Email Address",
        "Name",
        "Phone Number"
      ],
      "Contacts": [
        "Contacts"
      ],
      "Identifiers": [
        "User ID"
      ],
      "Location": [
        "Precise Location",
        "Coarse Location"
      ],
      "Search History": [
        "Search History"
      ],
      "User Content": [
        "Photos or Videos"
      ]
    },
    "Product Personalization": {
      "Browsing History": [
        "Browsing History"
      ],
      "Contact Info": [
        "Email Address",
        "Phone Number"
      ],
      "Contacts": [
        "Contacts"
      ],
      "Identifiers": [
        "User ID",
        "Device ID"
      ],
      "Location": [
        "Precise Location",
        "Coarse Location"
      ],
      "Purchases": [
        "Purchase History"
      ],
      "Search History": [
        "Search History"
      ],
      "Usage Data": [
        "Product Interaction",
        "Advertising Data"
      ],
      "User Content": [
        "Other User Content"
      ]
    },
    "Third-Party Advertising": {
      "Other Data": [
        "Other Data Types"
      ]
    }
  },
  "Data Used to Track You": {
    "Analytics": {
      "Other Data": [
        "Other Data Types"
      ],
      "User Content": [
        "Emails or Text Messages"
      ]
    },
    "App Functionality": {
      "Contact Info": [
        "Physical Address"
      ],
      "Other Data": [
        "Other Data Types"
      ],
      "User Content": [
        "Emails or Text Messages"
      ]
    },
    "Developer’s Advertising or Marketing": {
      "Other Data": [
        "Other Data Types"
      ]
    },
    "Other Purposes": {
      "Contact Info": [
        "Email Address",
        "Name",
        "Phone Number"
      ],
      "Contacts": [
        "Contacts"
      ],
      "Identifiers": [
        "User ID"
      ],
      "Location": [
        "Precise Location",
        "Coarse Location"
      ],
      "Search History": [
        "Search History"
      ],
      "User Content": [
        "Photos or Videos"
      ]
    },
    "Product Personalization": {
      "Browsing History": [
        "Browsing History"
      ],
      "Contact Info": [
        "Email Address",
        "Phone Number"
      ],
      "Contacts": [
        "Contacts"
      ],
      "Identifiers": [
        "User ID",
        "Device ID"
      ],
      "Location": [
        "Precise Location",
        "Coarse Location"
      ],
      "Purchases": [
        "Purchase History"
      ],
      "Search History": [
        "Search History"
      ],
      "Usage Data": [
        "Product Interaction",
        "Advertising Data"
      ],
      "User Content": [
        "Other User Content"
      ]
    },
    "Third-Party Advertising": {
      "Other Data": [
        "Other Data Types"
      ]
    }
  }
}</t>
  </si>
  <si>
    <t>https://twitter.com/privacy</t>
  </si>
  <si>
    <t>https://apps.apple.com/us/app/walmart-shopping-savings/id338137227?uo=4</t>
  </si>
  <si>
    <t>Walmart: Shopping &amp; Savings</t>
  </si>
  <si>
    <t>Save money. Live better. 
The Walmart app is the easiest way to shop for everything on your list, including fresh groceries, household essentials, the latest tech and a lot more. Plus, our convenient pickup, delivery and shipping options make it a breeze to get your order exactly when you want it, whether you’re shopping in-store or on the go.
Convenient ways to get your items: 
Pickup 
Swing by the store to collect your order curbside—we’ll even load your car. 
Delivery 
From a local store straight to your door. For those need-it-now moments, choose Express delivery to get your order in as little as one hour.* 
*Restrictions and fees apply. 
Shipping 
Fast two-day shipping, dropped off by FedEx or UPS. Eligible orders over $35 ship free! 
Even more time-saving features you’ll love: 
Store maps 
When you’re in-store, open the app to find items fast. 
Real-time order tracking 
Get live order updates sent straight to your phone and track order status any time from the homepage. 
Reorder your essentials 
Quickly and easily fill your cart with frequently purchased items. 
Shopping lists 
Create, share and add to lists to prepare for any occasion. 
Walmart Pay 
Easily check out using all your payment methods. Just tap "Pay” and we’ll recommend how to split your total to make the most of your cards and balances. 
Curbside check-in 
Check in with the app when you’re ready to pick up your order and we’ll bring it out to you. 
Barcode scanner 
Scan items to check prices and build lists. 
Pharmacy 
Refill, transfer, manage and pick up your family’s prescriptions. Plus, schedule vaccinations, locate testing sites and more. 
Walmart+ members—our app is the easiest way to get the most out of your membership. App-exclusive features for Walmart+ include: 
Scan &amp; go 
Use your phone to shop in-store and check out contact-free. 
Member prices on fuel 
Get up to 10¢ off every gallon at 14,000+ locations nationwide**— including Exxon and Mobil stations! 
**Fuel discount varies by location and station, subject to change 
Walmart Rewards for members 
Earn rewards on eligible items online &amp; in-store to use on future Walmart purchases.</t>
  </si>
  <si>
    <t>{
  "Data Linked to You": {
    "Analytics": {
      "Diagnostics": [
        "Crash Data",
        "Performance Data",
        "Other Diagnostic Data"
      ]
    },
    "App Functionality": {
      "Diagnostics": [
        "Crash Data",
        "Performance Data",
        "Other Diagnostic Data"
      ],
      "User Content": [
        "Audio Data",
        "Customer Support",
        "Other User Content"
      ]
    },
    "Developer’s Advertising or Marketing": {
      "Identifiers": [
        "User ID",
        "Device ID"
      ],
      "Usage Data": [
        "Advertising Data"
      ]
    },
    "Product Personalization": {
      "Location": [
        "Precise Location",
        "Coarse Location"
      ],
      "Other Data": [
        "Other Data Types"
      ],
      "Purchases": [
        "Purchase History"
      ],
      "Search History": [
        "Search History"
      ]
    },
    "Third-Party Advertising": {
      "Identifiers": [
        "User ID",
        "Device ID"
      ],
      "Usage Data": [
        "Advertising Data"
      ]
    }
  },
  "Data Not Linked to You": {
    "Analytics": {
      "Diagnostics": [
        "Crash Data",
        "Performance Data",
        "Other Diagnostic Data"
      ]
    },
    "App Functionality": {
      "Diagnostics": [
        "Crash Data",
        "Performance Data",
        "Other Diagnostic Data"
      ],
      "User Content": [
        "Audio Data",
        "Customer Support",
        "Other User Content"
      ]
    },
    "Developer’s Advertising or Marketing": {
      "Identifiers": [
        "User ID",
        "Device ID"
      ],
      "Usage Data": [
        "Advertising Data"
      ]
    },
    "Product Personalization": {
      "Location": [
        "Precise Location",
        "Coarse Location"
      ],
      "Other Data": [
        "Other Data Types"
      ],
      "Purchases": [
        "Purchase History"
      ],
      "Search History": [
        "Search History"
      ]
    },
    "Third-Party Advertising": {
      "Identifiers": [
        "User ID",
        "Device ID"
      ],
      "Usage Data": [
        "Advertising Data"
      ]
    }
  },
  "Data Used to Track You": {
    "Analytics": {
      "Diagnostics": [
        "Crash Data",
        "Performance Data",
        "Other Diagnostic Data"
      ]
    },
    "App Functionality": {
      "Diagnostics": [
        "Crash Data",
        "Performance Data",
        "Other Diagnostic Data"
      ],
      "User Content": [
        "Audio Data",
        "Customer Support",
        "Other User Content"
      ]
    },
    "Developer’s Advertising or Marketing": {
      "Identifiers": [
        "User ID",
        "Device ID"
      ],
      "Usage Data": [
        "Advertising Data"
      ]
    },
    "Product Personalization": {
      "Location": [
        "Precise Location",
        "Coarse Location"
      ],
      "Other Data": [
        "Other Data Types"
      ],
      "Purchases": [
        "Purchase History"
      ],
      "Search History": [
        "Search History"
      ]
    },
    "Third-Party Advertising": {
      "Identifiers": [
        "User ID",
        "Device ID"
      ],
      "Usage Data": [
        "Advertising Data"
      ]
    }
  }
}</t>
  </si>
  <si>
    <t>http://corporate.walmart.com/privacy-security/walmart-privacy-policy</t>
  </si>
  <si>
    <t>https://apps.apple.com/us/app/youtube-watch-listen-stream/id544007664?uo=4</t>
  </si>
  <si>
    <t>YouTube: Watch, Listen, Stream</t>
  </si>
  <si>
    <t>Get the official YouTube app on iPhones and iPads. See what the world is watching -- from the hottest music videos to what’s popular in gaming, fashion, beauty, news, learning and more. Subscribe to channels you love, create content of your own, share with friends, and watch on any device.
Watch and subscribe
● Browse personal recommendations on Home
● See the latest from your favorite channels in Subscriptions
● Look up videos you’ve watched, liked, and saved for later in Library
Explore different topics, what’s popular, and on the rise (available in select countries)
● Stay up to date on what’s popular in music, gaming, beauty, news, learning and more
● See what’s trending on YouTube and around the world on Explore
● Learn about the coolest Creators, Gamers, and Artists on the Rise (available in select countries)
Connect with the YouTube community
● Keep up with your favorites creators with Posts, Stories, Premieres, and Live streams
● Join the conversation with comments and interact with creators and other community members
Create content from your mobile device
● Create or upload your own videos directly in the app
● Engage with your audience in real time with live streaming right from the app
Find the experience that fits you and your family (available in select countries)
● Every family has their own approach to online video. Learn about your options: the YouTube Kids app or a new parent supervised experience on YouTube at youtube.com/myfamily
Support creators you love with channel memberships (available in select countries)
● Join channels that offer paid monthly memberships and support their work
● Get access to exclusive perks from the channel &amp; become part of their members community
● Stand out in comments and live chats with a loyalty badge next to your username
Upgrade to YouTube Premium (available in select countries)
● Watch videos uninterrupted by ads, while using other apps, or when the screen is locked
● Save videos for when you really need them – like when you’re on a plane or commuting
● Get access to YouTube Music Premium as part of your benefits
Note: If you subscribe via Apple, payment will be charged to App Store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YouTube paid service terms: https://www.youtube.com/t/terms_paidservice.
Privacy policy: https://www.google.com/policies/privacy</t>
  </si>
  <si>
    <t>{
  "Data Linked to You": {
    "Analytics": {
      "Contact Info": [
        "Email Address"
      ],
      "Contacts": [
        "Contacts"
      ],
      "Diagnostics": [
        "Crash Data",
        "Performance Data",
        "Other Diagnostic Data"
      ],
      "Identifiers": [
        "User ID",
        "Device ID"
      ],
      "Location": [
        "Coarse Location"
      ],
      "Other Data": [
        "Other Data Types"
      ],
      "Purchases": [
        "Purchase History"
      ],
      "Search History": [
        "Search History"
      ],
      "Usage Data": [
        "Product Interaction",
        "Advertising Data",
        "Other Usage Data"
      ],
      "User Content": [
        "Customer Support",
        "Other User Content"
      ]
    },
    "App Functionality": {
      "Contact Info": [
        "Physical Address",
        "Email Address",
        "Name",
        "Phone Number"
      ],
      "Contacts": [
        "Contacts"
      ],
      "Diagnostics": [
        "Crash Data",
        "Performance Data",
        "Other Diagnostic Data"
      ],
      "Financial Info": [
        "Payment Info"
      ],
      "Identifiers": [
        "User ID",
        "Device ID"
      ],
      "Location": [
        "Precise Location",
        "Coarse Location"
      ],
      "Other Data": [
        "Other Data Types"
      ],
      "Purchases": [
        "Purchase History"
      ],
      "Search History": [
        "Search History"
      ],
      "Usage Data": [
        "Product Interaction",
        "Advertising Data",
        "Other Usage Data"
      ],
      "User Content": [
        "Photos or Videos",
        "Audio Data",
        "Gameplay Content",
        "Customer Support",
        "Other User Content"
      ]
    },
    "Developer’s Advertising or Marketing": {
      "Browsing History": [
        "Browsing History"
      ],
      "Contact Info": [
        "Name"
      ],
      "Identifiers": [
        "User ID",
        "Device ID"
      ],
      "Location": [
        "Coarse Location"
      ],
      "Purchases": [
        "Purchase History"
      ],
      "Search History": [
        "Search History"
      ],
      "Usage Data": [
        "Product Interaction",
        "Advertising Data"
      ]
    },
    "Other Purposes": {
      "Browsing History": [
        "Browsing History"
      ],
      "Identifiers": [
        "User ID"
      ],
      "Location": [
        "Coarse Location"
      ],
      "Purchases": [
        "Purchase History"
      ]
    },
    "Product Personalization": {
      "Contact Info": [
        "Email Address"
      ],
      "Contacts": [
        "Contacts"
      ],
      "Identifiers": [
        "User ID",
        "Device ID"
      ],
      "Location": [
        "Precise Location",
        "Coarse Location"
      ],
      "Other Data": [
        "Other Data Types"
      ],
      "Purchases": [
        "Purchase History"
      ],
      "Search History": [
        "Search History"
      ],
      "Usage Data": [
        "Product Interaction",
        "Advertising Data",
        "Other Usage Data"
      ],
      "User Content": [
        "Other User Content"
      ]
    },
    "Third-Party Advertising": {
      "Browsing History": [
        "Browsing History"
      ],
      "Contact Info": [
        "Name"
      ],
      "Identifiers": [
        "User ID",
        "Device ID"
      ],
      "Location": [
        "Coarse Location"
      ],
      "Search History": [
        "Search History"
      ],
      "Usage Data": [
        "Product Interaction",
        "Advertising Data"
      ]
    }
  }
}</t>
  </si>
  <si>
    <t>https://apps.apple.com/us/app/polarettilandia-by-polaretti/id6477913814?uo=4</t>
  </si>
  <si>
    <t>Polarettilandia by Polaretti</t>
  </si>
  <si>
    <t>Welcome to Polarettilandia, an incredible magical world waiting to be discovered. Are you ready to
be enchanted by it? Po - po -po - Polaretti starts the magic!!
Play with Mister Polaretto
and the wonderful augmented reality.
Mister Polaretto comes to life with the fantastic augmented reality. Play and have fun always having him close to you: choose all his favorite games, hobbies and pastimes, discover all the game combinations and make your days in its company special.
Discover the magical Polarettilandia.
Let yourself be guided by Mister Polaretto and enter the magical Polarettilandia: discover the most enchanted city of Polo, all in 3D. A game dedicated to all Polaretti fans,  young and old, to be shared with mom and dad. Have fun together with a fantastic world without boundaries, all to be explored for many hours of play and joy.
Walk among the snow-covered glaciers, among the igloos of the city, meet all the nice friends of Mister Polaretto and find out how they live happily in this magical place.
Are you ready for adventure?
Help Mister Polaretto save the planet
and to carry out the mission.
The funniest ecological mission of the glaciers is waiting for you!
Help Mr. Polaretto rid all of Polar of the fearsome threat of the villain Doctor Spooky, who wants to pollute and ruin the entire planet.
Find out what his next move will be, live the adventure to the end and defeat all his evil plans of destruction.
Nature is in danger and must be saved, will you be able to keep clean the planet?
What are you waiting for? Dive into Polarettilandia, the mission is waiting for you!! The fun with Mister
Polaretto never ends. Discover all the clues and help to complete your task.
About Mister Polaretto:
Mister Polaretto is a very sweet and funny penguin who has been a friend of all children for years. Lives in
Polarettilandia, a magical and enchanted city in the Antarctic Pole together with all its friends.
It cares a lot about the environment and the
safeguarding of the entire planet; Follow his advice to make the world a better place and preserve all the beauty of nature that surrounds us.
Safe and child-friendly
The Polarettilandia app is created by Polaretti, who has always cared about happiness, play and
children's fun. Completely free, secure, and ad-free, it's designed for
children aged 3+.
It allows them to learn while having fun, stimulating their imagination and creativity.</t>
  </si>
  <si>
    <t>[
  "Games",
  "Adventure",
  "Action"
]</t>
  </si>
  <si>
    <t>https://www.polaretti.it/privacy-app</t>
  </si>
  <si>
    <t>https://apps.apple.com/us/app/apcn-ksn-2024/id6503226859?uo=4</t>
  </si>
  <si>
    <t>APCN &amp; KSN 2024</t>
  </si>
  <si>
    <t>이것은 공식 APCN &amp; KSN 2024 의회 앱입니다.
프로그램, 초록, 연설자 등에 대한 최신 정보를 얻으려면 신청서를 다운로드하세요!
일시: 2024년 6월 13일(목)~16일(일)
장소: 서울 코엑스
- 과학 프로그램 일정 보기 및 세션 정보 탐색
- 개인 일정 만들기
- 초록 검색 및 보기: 모든 발표자료 및 포스터의 초록에 쉽게 접근 가능
- 앱을 통해 발표자에게 질문 보내기</t>
  </si>
  <si>
    <t>[
  "Medical"
]</t>
  </si>
  <si>
    <t>{
  "Data Not Linked to You": {
    "Other Purposes": {
      "User Content": [
        "Photos or Videos"
      ]
    }
  }
}</t>
  </si>
  <si>
    <t>https://www.apcn2024.org/member/</t>
  </si>
  <si>
    <t>https://apps.apple.com/us/app/roblox/id431946152?uo=4</t>
  </si>
  <si>
    <t>[
  "Games",
  "Entertainment",
  "Action",
  "Adventure"
]</t>
  </si>
  <si>
    <t>{
  "Data Linked to You": {
    "Analytics": {
      "Contact Info": [
        "Email Address"
      ],
      "Diagnostics": [
        "Crash Data",
        "Performance Data",
        "Other Diagnostic Data"
      ],
      "Identifiers": [
        "User ID",
        "Device ID"
      ],
      "Location": [
        "Coarse Location"
      ],
      "Purchases": [
        "Purchase History"
      ],
      "Search History": [
        "Search History"
      ],
      "Usage Data": [
        "Product Interaction",
        "Advertising Data",
        "Other Usage Data"
      ],
      "User Content": [
        "Gameplay Content",
        "Customer Support",
        "Other User Content"
      ]
    },
    "App Functionality": {
      "Diagnostics": [
        "Crash Data",
        "Performance Data",
        "Other Diagnostic Data"
      ],
      "Identifiers": [
        "User ID",
        "Device ID"
      ],
      "Location": [
        "Coarse Location"
      ],
      "Purchases": [
        "Purchase History"
      ],
      "Search History": [
        "Search History"
      ],
      "Usage Data": [
        "Product Interaction",
        "Other Usage Data"
      ],
      "User Content": [
        "Gameplay Content",
        "Customer Support",
        "Other User Content"
      ]
    },
    "Developer’s Advertising or Marketing": {
      "Identifiers": [
        "User ID",
        "Device ID"
      ],
      "Purchases": [
        "Purchase History"
      ],
      "Search History": [
        "Search History"
      ],
      "Usage Data": [
        "Product Interaction",
        "Advertising Data"
      ],
      "User Content": [
        "Gameplay Content"
      ]
    },
    "Product Personalization": {
      "Identifiers": [
        "User ID",
        "Device ID"
      ],
      "Location": [
        "Coarse Location"
      ],
      "Search History": [
        "Search History"
      ],
      "Usage Data": [
        "Product Interaction",
        "Advertising Data",
        "Other Usage Data"
      ],
      "User Content": [
        "Gameplay Content",
        "Other User Content"
      ]
    }
  }
}</t>
  </si>
  <si>
    <t>https://apps.apple.com/us/app/star-wars-hunters/id1549708141?uo=4</t>
  </si>
  <si>
    <t>Star Wars: Hunters™</t>
  </si>
  <si>
    <t>After the fall of the Galactic Empire, the bright lights of the Grand Arena on Vespaara burst into life and offered survivors and new heroes a platform to shine across the galaxy. Equal parts battle and spectacle, Star Wars: Hunters is where legends are made. Love shooter games and arena combat games? Then get ready to dominate your opponents!
NEW STAR WARS EXPERIENCE
Located deep in the Outer Rim on the planet of Vespaara and broadcast on the HoloNet, the competitions in the Arena evoke stories of the battles that have defined galactic history and are inspiring a new era of combat entertainment. Star Wars: Hunters is a thrilling, free-to-play action game featuring new, authentic characters for you to play. New content is released every Season including new Hunters, weapon wraps and, maps.
MEET THE HUNTERS      
Gear up for battle and pick a Hunter that suits your playstyle from a roster of new characters including nefarious bounty hunters, Wookiees and Imperial stormtroopers. Outshine opponents by mastering diverse abilities, skills and strategies while fighting it out in intense 4v4 third-person combat on the road to fame and fortune in the Arena. Online games with friends will never be the same.
TEAM BATTLES
Star Wars: Hunters is a team-based arena shooter game where two teams go head-to-head in a thrilling online multiplayer game. Fight against opponents on adventurous battlefields that evoke iconic Star Wars locales such as Hoth, Endor, and the second Death Star. Execute winning tactics and dominate your enemy. Fans of multiplayer games will love the no-holds-barred team fight action. Take on rival squads and emerge victorious. 
CUSTOMIZE YOUR HUNTER
Customize each Hunter by collecting and equipping them with cool and unique costumes, victory poses, and weapon appearances, making for an impressive competitor that stands out on the battlefield.
EVENTS
Participate in events and new game modes to earn fantastic rewards. Play in new Ranked Season Events. 
GAME MODES
Explore Star Wars: Hunters’ diversity of gameplay through a variety of game modes. Control the high-octane Arena in Dynamic Control by holding the Control Point while also preventing the opposing team from entering the objective boundaries. In Trophy Chase, two teams aim to hold the Trophy Droid to score points. The first team to reach 100% wins the game. In Squad Brawl, fight as a team to see who can reach 20 eliminations first to win.
RANKED PLAY
Show off your skills by rising to the top of the Ranked Mode leaderboards. Hunters wield unique weaponry such as a lightsaber, scattergun, blaster or more in battle. Challenge yourself in these highly competitive multiplayer games with friends. Climb through a series of Leagues and Divisions for a chance to reach the highest Rank on the leaderboard. 
Download the free app, dazzle the Arena’s crowd, and become the master of PVP games. 
Star Wars: Hunters is a free-to-play game and includes optional in-game purchases. If you wish to disable in-game purchases, please turn off the in-app purchases in your mobile phone or iPad settings. For information about how Zynga uses personal data, please read our privacy policy at www.take2games.com/privacy. 
Terms of Service: https://www.zynga.com/legal/terms-of-service
Privacy Policy: https://www.zynga.com/privacy/policy</t>
  </si>
  <si>
    <t>[
  "Games",
  "Entertainment",
  "Role Playing",
  "Action"
]</t>
  </si>
  <si>
    <t>{
  "Data Linked to You": {
    "Analytics": {
      "Contact Info": [
        "Email Address",
        "Name",
        "Phone Number"
      ],
      "Diagnostics": [
        "Crash Data",
        "Performance Data"
      ],
      "Identifiers": [
        "User ID",
        "Device ID"
      ],
      "Location": [
        "Precise Location"
      ],
      "Purchases": [
        "Purchase History"
      ],
      "Usage Data": [
        "Product Interaction",
        "Advertising Data",
        "Other Usage Data"
      ],
      "User Content": [
        "Gameplay Content",
        "Customer Support"
      ]
    },
    "App Functionality": {
      "User Content": [
        "Photos or Videos"
      ]
    },
    "Developer’s Advertising or Marketing": {
      "Contact Info": [
        "Email Address",
        "Name",
        "Phone Number"
      ],
      "Identifiers": [
        "User ID",
        "Device ID"
      ],
      "Location": [
        "Precise Location"
      ],
      "Usage Data": [
        "Product Interaction",
        "Advertising Data",
        "Other Usage Data"
      ],
      "User Content": [
        "Gameplay Content"
      ]
    },
    "Other Purposes": {
      "Identifiers": [
        "User ID"
      ]
    },
    "Product Personalization": {
      "Identifiers": [
        "User ID"
      ],
      "Purchases": [
        "Purchase History"
      ],
      "Usage Data": [
        "Product Interaction"
      ],
      "User Content": [
        "Gameplay Content"
      ]
    },
    "Third-Party Advertising": {
      "Contact Info": [
        "Email Address"
      ]
    }
  },
  "Data Not Linked to You": {
    "Analytics": {
      "Contact Info": [
        "Email Address",
        "Name",
        "Phone Number"
      ],
      "Diagnostics": [
        "Crash Data",
        "Performance Data"
      ],
      "Identifiers": [
        "User ID",
        "Device ID"
      ],
      "Location": [
        "Precise Location"
      ],
      "Purchases": [
        "Purchase History"
      ],
      "Usage Data": [
        "Product Interaction",
        "Advertising Data",
        "Other Usage Data"
      ],
      "User Content": [
        "Gameplay Content",
        "Customer Support"
      ]
    },
    "App Functionality": {
      "User Content": [
        "Photos or Videos"
      ]
    },
    "Developer’s Advertising or Marketing": {
      "Contact Info": [
        "Email Address",
        "Name",
        "Phone Number"
      ],
      "Identifiers": [
        "User ID",
        "Device ID"
      ],
      "Location": [
        "Precise Location"
      ],
      "Usage Data": [
        "Product Interaction",
        "Advertising Data",
        "Other Usage Data"
      ],
      "User Content": [
        "Gameplay Content"
      ]
    },
    "Other Purposes": {
      "Identifiers": [
        "User ID"
      ]
    },
    "Product Personalization": {
      "Identifiers": [
        "User ID"
      ],
      "Purchases": [
        "Purchase History"
      ],
      "Usage Data": [
        "Product Interaction"
      ],
      "User Content": [
        "Gameplay Content"
      ]
    },
    "Third-Party Advertising": {
      "Contact Info": [
        "Email Address"
      ]
    }
  },
  "Data Used to Track You": {
    "Analytics": {
      "Contact Info": [
        "Email Address",
        "Name",
        "Phone Number"
      ],
      "Diagnostics": [
        "Crash Data",
        "Performance Data"
      ],
      "Identifiers": [
        "User ID",
        "Device ID"
      ],
      "Location": [
        "Precise Location"
      ],
      "Purchases": [
        "Purchase History"
      ],
      "Usage Data": [
        "Product Interaction",
        "Advertising Data",
        "Other Usage Data"
      ],
      "User Content": [
        "Gameplay Content",
        "Customer Support"
      ]
    },
    "App Functionality": {
      "User Content": [
        "Photos or Videos"
      ]
    },
    "Developer’s Advertising or Marketing": {
      "Contact Info": [
        "Email Address",
        "Name",
        "Phone Number"
      ],
      "Identifiers": [
        "User ID",
        "Device ID"
      ],
      "Location": [
        "Precise Location"
      ],
      "Usage Data": [
        "Product Interaction",
        "Advertising Data",
        "Other Usage Data"
      ],
      "User Content": [
        "Gameplay Content"
      ]
    },
    "Other Purposes": {
      "Identifiers": [
        "User ID"
      ]
    },
    "Product Personalization": {
      "Identifiers": [
        "User ID"
      ],
      "Purchases": [
        "Purchase History"
      ],
      "Usage Data": [
        "Product Interaction"
      ],
      "User Content": [
        "Gameplay Content"
      ]
    },
    "Third-Party Advertising": {
      "Contact Info": [
        "Email Address"
      ]
    }
  }
}</t>
  </si>
  <si>
    <t>https://www.zynga.com/privacy/policy</t>
  </si>
  <si>
    <t>https://apps.apple.com/us/app/skins-clothes-maker-for-roblox/id1629848713?uo=4</t>
  </si>
  <si>
    <t>Skins Clothes Maker for Roblox</t>
  </si>
  <si>
    <t>Skins clothes maker for Roblox is a great mobile app for creating unique skins for your characters from the universe of Roblox.
Forget about boring, gray models and immerse yourself in the virtual world of your own creativity! Now you have the opportunity to make your dreams come true and completely transform your personages. Create original Roblox characters from scratch or choose from hundreds of pre-made templates.
~~~ Features of Skins clothes maker for Roblox ~~~
– Hundreds of skin templates for Roblox;
– The variety of bright textures and stickers;
– The comfortable viewing of the skin in 3D;
– The skins import from your device to the mobile version of Roblox.
~ 3D skin editor ~
Create your skins for Roblox in 3D with ease! Use all necessary tools to make original clothes skins for game character in a few clicks. Color your skin with a brush and use the eraser to turn pixels to their original color. And the undo and redo functions allow you to revert and repeat any recent changes made in the skins creator.
~ Multiple-layer system ~
This system will allow you to work on multiple layers while creating the skin. Use the first layer to fill the skin with a single color or texture, the second – to paint your own skin from a scratch, and the third – to add some emotions with bright stickers. Let your fantasy run wild!
~ Use an extensive skins gallery ~
Stand out among other players! In our app Skins clothes maker for Roblox you will find a library with hundreds of amazing templates options to create your own skins. Choose the template you want and use the tools you need to edit the look you've created, then add cool textures and stickers to add even more creativity and color to your work. Turn a gray silhouette into a bright and beautiful look!
~ View skins in 3D ~
Use the convenient 3D view mode to see your unique skin directly on the character model. Try to look at the skin from different angles, you may want to make changes.
~ Import your skins to Roblox ~
In our application, detailed instructions are available for transferring the images you created to Roblox.
~ Export IOS skins for PC version ~
Create skins for the Roblox world and use them for both the mobile version and the standard PC versions, because for your convenience our application has the ability to save skins in png format.
Put aside doubts! Download Skins clothes maker for Roblox and create the skins of your dreams!
ATTENTION:
1. You need an internet connection to download the content!
2. To download materials correctly, you will need to have the official mobile version of Roblox on your device!
SUBSCRIPTION INFORMATION
Subscribe and get:
1. 1000+ options of skins.
2. 500+ rare stickers.
3. Full features 3D editor.
- Check it's advantages, by getting a free 3-day trial period. After 3 days, the trial period will automatically switch to a weekly paid subscription.
- The paid subscription is divided into 3 types: weekly, monthly and annual.
- A week paid subscription costs $9.99. Monthly - $14,99. Annual - $59,99.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 hours prior to the end of the current period.
- You can manage your subscription and turn off the auto-renewal in your Account Settings after the purchase.
- Any unused portion of the free trial will be forfeited when you purchase the subscription.
- Read our privacy policy https://pixelvoidgames.com/privacy.html.
And EULA (End User License Agreement) https://pixelvoidgames.com/eula.html.</t>
  </si>
  <si>
    <t>{
  "Data Not Linked to You": {
    "Analytics": {
      "Diagnostics": [
        "Crash Data"
      ],
      "Usage Data": [
        "Product Interaction"
      ]
    },
    "Developer’s Advertising or Marketing": {
      "Usage Data": [
        "Product Interaction"
      ]
    },
    "Third-Party Advertising": {
      "Usage Data": [
        "Product Interaction"
      ]
    }
  },
  "Data Used to Track You": {
    "Analytics": {
      "Diagnostics": [
        "Crash Data"
      ],
      "Usage Data": [
        "Product Interaction"
      ]
    },
    "Developer’s Advertising or Marketing": {
      "Usage Data": [
        "Product Interaction"
      ]
    },
    "Third-Party Advertising": {
      "Usage Data": [
        "Product Interaction"
      ]
    }
  }
}</t>
  </si>
  <si>
    <t>https://pixelvoidgames.com/privacy.html</t>
  </si>
  <si>
    <t>https://apps.apple.com/us/app/zoom-workplace/id546505307?uo=4</t>
  </si>
  <si>
    <t>Reimagine how you work with Zoom Workplace, an all-in-one, AI-powered collaboration platform that combines team chat, meetings, phone*, whiteboard, calendar, mail, notes, and more. Use Zoom for iOS with any free or paid Zoom license.
STREAMLINE COMMUNICATIONS WITH A SINGLE APP
Schedule or join a video meeting with a single tap
Share and annotate content during meetings
Chat with colleagues and external contacts
Place and receive phone calls or send SMS text messages*
KEEP PROJECTS MOVING
Brainstorm on virtual whiteboards
Receive automated meeting summaries with AI Companion*
Follow up after meetings and share files with team chat
Create and share editable notes
Use your existing email and calendar to schedule meetings
WORK SAFELY ON THE GO
Stay focused on the road with Apple CarPlay support 
Customize Siri Shortcuts for hands-free voice commands
Keep your data secure with enterprise-grade security and SSO*
BOUNCE BETWEEN LOCATIONS 
Move a live meeting or call seamlessly between devices with a single tap
Turn on virtual backgrounds to look more polished
Start a Zoom Rooms meeting and share content*
Multitask with Picture in Picture on iPhone or Split View on iPad
* A paid Zoom Workplace subscription or other license may be required to use certain product features. Upgrade your free account today to start gaining these benefits. AI Companion may not be available for all regions and industry verticals. Some features not currently available across all regions or plans and are subject to change. 
UPGRADE YOUR FREE ACCOUNT TO ZOOM WORKPLACE PRO
Host unlimited meetings up to 30 hours each
Record meetings to the cloud (up to 5GB)
Assign meeting co-hosts and scheduler
Automate key tasks with AI Companion
Your Zoom Workplace Pro subscription will automatically renew unless you cancel at least 24 hours before the end of the free trial or the plan billing period. After you start your subscription, you can manage it from either App Store settings or iOS settings. The amount charged to the payment method in your App Store account will vary by the plan you select and your country. The plan price will be displayed before you start your free trial or confirm your purchase.
We’d love to hear from you! Join the Zoom community: https://community.zoom.com/
Follow us on social media @zoom
Terms of Service: https://explore.zoom.us/terms/ 
Privacy Statement: https://explore.zoom.us/privacy/ 
Have a question? Contact us at https://support.zoom.com/hc</t>
  </si>
  <si>
    <t>{
  "Data Linked to You": {
    "Analytics": {
      "Contact Info": [
        "Email Address"
      ],
      "Diagnostics": [
        "Crash Data",
        "Performance Data",
        "Other Diagnostic Data"
      ],
      "Identifiers": [
        "User ID"
      ],
      "Usage Data": [
        "Product Interaction"
      ],
      "User Content": [
        "Emails or Text Messages",
        "Photos or Videos",
        "Audio Data",
        "Customer Support"
      ]
    },
    "App Functionality": {
      "Contact Info": [
        "Email Address",
        "Name",
        "Phone Number"
      ],
      "Diagnostics": [
        "Crash Data",
        "Performance Data",
        "Other Diagnostic Data"
      ],
      "Identifiers": [
        "User ID",
        "Device ID"
      ],
      "Location": [
        "Precise Location",
        "Coarse Location"
      ],
      "User Content": [
        "Emails or Text Messages",
        "Photos or Videos",
        "Audio Data",
        "Customer Support"
      ]
    },
    "Developer’s Advertising or Marketing": {
      "Contact Info": [
        "Email Address",
        "Name"
      ],
      "Identifiers": [
        "User ID"
      ]
    }
  }
}</t>
  </si>
  <si>
    <t>http://zoom.us/privacy</t>
  </si>
  <si>
    <t>https://apps.apple.com/us/app/garten-of-banban-7/id6459700034?uo=4</t>
  </si>
  <si>
    <t>The official mobile game of Garten of Banban 7!
Languages available:
- English
- Spanish
- Portuguese
- Russian
- Japanese
- Korean
- Chinese
- German
- Polish
- Turkish
- Indonesian
- French
- Italian
- Arabic
- Czech
- Danish
- Dutch
- Finnish
- Hungarian
- Norwegian
- Romanian
- Bulgarian
Explore the monster-occupied levels of Banban’s Kindergarten. Survive the dreads that reside below as you are now completely on your own. Uncover the truth behind the place, and find the whereabouts of your missing child…
Survive the monster-occupied levels of Banban’s Kindergarten:
After the latest events, you were separated from your friends. Delve deeper into the mysterious establishment that is Banban’s kindergarten. You are now completely on your own and the future of everything depends on you.
No more friends to make…
You have run out of friends to make. From now on, you only meet new enemies who will make sure you never feel alone! In Banban’s Kindergarten, there are enemies to be made in every corner... and pouch!</t>
  </si>
  <si>
    <t>[
  "Games",
  "Action",
  "Adventure",
  "Entertainment"
]</t>
  </si>
  <si>
    <t>https://apps.apple.com/us/app/squad-busters/id1668983788?uo=4</t>
  </si>
  <si>
    <t>Every match is busting with unique, unpredictable fun!  Grow your Squad, loot bosses, bust your friends, collect &amp; Evolve all-star Supercell characters from Clash of Clans, Brawl Stars, Hay Day, Clash Royale, and Boom Beach.
Play endless combinations of Maps with crazy twists and fresh gameplay in every epic 10-player match. Hold on to the most Gems if you can!
MERGE &amp; EVOLVE OVER 25 CHARACTERS
Start your journey with cute Babies. Evolve them to full-grown superstars with fresh looks and exciting Abilities!
GAME MODIFIERS AMP UP THE FUN
Dozens of different Modifiers and constantly changing Character lineups make millions of unique games. Chase down Loot Goblins, smash Piñatas, recruit Royal Ghosts to haunt others, and more! Discover new tactics and fun surprises with every game!
PART ACTION, PART STRATEGY, FULL ON PARTY
Run! Fight! Toss a MASSIVE bomb! Think fast while picking the right mix of Attackers, Suppliers and Speedsters for your Squad. Pick 3-of-a-kind to spark giant FUSION troops!
Play it safe by farming or risk it all to knock out other players. There’s more than 1 route to victory!
EXCITING WORLDS &amp; BELOVED CHARACTERS
Adventure through fun new Worlds and themed Maps on your journey. Discover unique environments, bosses, and traps, and unlock fan-favorite heroes and villains as you progress!
PLAY WITH FRIENDS, FAMILY, AND FRENEMIES!
Be social and make your own multiplayer Party room! Challenge friends and family to see who can survive the Battle and become the top Squad!  The best way to settle scores or get the party started!
Why did the Chicken cross the road?  To bust the Barbarian and steal his Gems!  Go Squad! 
Privacy Policy: 
http://supercell.com/en/privacy-policy/
Terms of Service:
http://supercell.com/en/terms-of-service/
Parent’s Guide:
http://supercell.com/en/parents/</t>
  </si>
  <si>
    <t>[
  "Games",
  "Action"
]</t>
  </si>
  <si>
    <t>{
  "Data Linked to You": {
    "Analytics": {
      "Identifiers": [
        "Device ID"
      ],
      "Location": [
        "Coarse Location"
      ],
      "Purchases": [
        "Purchase History"
      ],
      "Usage Data": [
        "Product Interaction"
      ],
      "User Content": [
        "Gameplay Content",
        "Customer Support"
      ]
    },
    "App Functionality": {
      "Contact Info": [
        "Email Address"
      ],
      "Diagnostics": [
        "Crash Data",
        "Performance Data",
        "Other Diagnostic Data"
      ],
      "Identifiers": [
        "User ID",
        "Device ID"
      ],
      "Location": [
        "Coarse Location"
      ],
      "Purchases": [
        "Purchase History"
      ],
      "Usage Data": [
        "Product Interaction"
      ],
      "User Content": [
        "Gameplay Content",
        "Customer Support"
      ]
    },
    "Developer’s Advertising or Marketing": {
      "Contact Info": [
        "Email Address"
      ],
      "Identifiers": [
        "Device ID"
      ],
      "Location": [
        "Coarse Location"
      ],
      "Purchases": [
        "Purchase History"
      ]
    },
    "Product Personalization": {
      "Identifiers": [
        "Device ID"
      ],
      "Purchases": [
        "Purchase History"
      ],
      "Usage Data": [
        "Product Interaction"
      ],
      "User Content": [
        "Gameplay Content"
      ]
    },
    "Third-Party Advertising": {
      "Identifiers": [
        "Device ID"
      ]
    }
  },
  "Data Used to Track You": {
    "Analytics": {
      "Identifiers": [
        "Device ID"
      ],
      "Location": [
        "Coarse Location"
      ],
      "Purchases": [
        "Purchase History"
      ],
      "Usage Data": [
        "Product Interaction"
      ],
      "User Content": [
        "Gameplay Content",
        "Customer Support"
      ]
    },
    "App Functionality": {
      "Contact Info": [
        "Email Address"
      ],
      "Diagnostics": [
        "Crash Data",
        "Performance Data",
        "Other Diagnostic Data"
      ],
      "Identifiers": [
        "User ID",
        "Device ID"
      ],
      "Location": [
        "Coarse Location"
      ],
      "Purchases": [
        "Purchase History"
      ],
      "Usage Data": [
        "Product Interaction"
      ],
      "User Content": [
        "Gameplay Content",
        "Customer Support"
      ]
    },
    "Developer’s Advertising or Marketing": {
      "Contact Info": [
        "Email Address"
      ],
      "Identifiers": [
        "Device ID"
      ],
      "Location": [
        "Coarse Location"
      ],
      "Purchases": [
        "Purchase History"
      ]
    },
    "Product Personalization": {
      "Identifiers": [
        "Device ID"
      ],
      "Purchases": [
        "Purchase History"
      ],
      "Usage Data": [
        "Product Interaction"
      ],
      "User Content": [
        "Gameplay Content"
      ]
    },
    "Third-Party Advertising": {
      "Identifiers": [
        "Device ID"
      ]
    }
  }
}</t>
  </si>
  <si>
    <t>https://apps.apple.com/us/app/goodnotes-6/id1444383602?uo=4</t>
  </si>
  <si>
    <t>Goodnotes 6</t>
  </si>
  <si>
    <t>Replace your paper notebooks and reimagine digital note-taking with Goodnotes. Introducing Goodnotes 6!
*Existing Goodnotes users can continue to use Goodnotes 5 or upgrade to Goodnotes 6. Either way, your notes are safe!*
Digital notebooks. Unlimited notebooks for the price of one physical one.
■ Combine both handwriting and typed text on one page, alongside images, stickers, diagrams and doodles.
■ Create digital notebooks with customizable paper templates, including Blank Paper, Ruled Paper, Cornell Paper, Checklists, Planners, and more.
■ Navigate long documents with ease. PDF tables of contents are automatically imported; otherwise create custom outlines yourself.
■ Backup all your notes to Google Drive, Dropbox, or OneDrive and use iCloud to sync across iPad, iPhone, and Mac so your notes are always safe.
■ Draw perfect shapes and lines that snap into place with Shape Recognition technology.
■ Edit your writing by resizing it, changing the color of your text, or moving it to another spot on the page.
AI note-taking. Your notes just got way smarter.
■ Write freely on paper that catches every typo or mistake.
■ Always find what you’re looking for. Search your handwritten notes, typed text, PDF text, document outlines, folder titles, and document titles.
■ Forget how to spell a word? Word Complete will give you suggestions to finish your sentences.
■ Use AI to summarize, shorten, change the tone of your words, and otherwise perfect your typed text.
Science-backed learning. Master any topic.
■ Study and practice straight from your notes with Study Sets — flashcards built on active recall and spaced repetition.
■ Find relevant study material like revision notes or textbooks from the in-app Marketplace.
For students: Ace your exams with ease.
■ Record audio notes that are magically synced to the moment you write, perfect for lectures or presentations. 
■ Scan any physical notes to import them straight into Goodnotes, where they’ll be indexed using OCR technology. Perfect for past exams, handouts, or miscellaneous pages.
■ Import all your lecture slides, textbooks, and past exams and annotate them directly on your iPad.
■ Ace your math exams with SAT and DSE math prep courses, with built-in AI Math Assistance to catch any mistakes.
■ Search and instantly find any of your notes from any of your classes.
For planners: Let your creativity flow and create notes you can’t stop looking at.
■ Create aesthetic notes with customizable pen color, thickness, pressure sensitivity, and style (fountain pen, ball pen, brush pen, and highlighter).
■ Customize the size and color of your paper templates to create the template you want.
■ Add, create, or import your stickers, stamps, washi tapes, images, and more to reuse again and again.
■ Easily discover and download new digital stickers, paper templates, planners, and more on the in-app Marketplace.
For professionals: Increase productivity at work.
■ Present your notes, slides, and content directly from Goodnotes when you connect your device via AirPlay or HDMI to an external screen.
■ Use Laser Pointer on your iPad to guide your audience’s attention during your presentation.
■ Export your notes to email, print, or share them anywhere as PDFs.
■ Send a link to your notebooks to work on the same notes directly, perfect for asynchronous work or collaborative brainstorming.
■ Import documents by emailing them to your custom Goodnotes email.
For the price of one paper notebook, get unlimited digital notebooks that are backed up, synced across your devices, and searchable for an entire year. Try Goodnotes today.
Privacy policy: https://www.goodnotes.com/privacy-policy
Terms and Conditions: https://www.goodnotes.com/terms-and-conditions</t>
  </si>
  <si>
    <t>{
  "Data Not Linked to You": {
    "Analytics": {
      "Identifiers": [
        "Device ID"
      ],
      "Usage Data": [
        "Product Interaction"
      ]
    },
    "App Functionality": {
      "Diagnostics": [
        "Crash Data",
        "Performance Data",
        "Other Diagnostic Data"
      ],
      "Identifiers": [
        "Device ID"
      ]
    }
  }
}</t>
  </si>
  <si>
    <t>https://goodnotes.com/privacy-policy/</t>
  </si>
  <si>
    <t>https://apps.apple.com/us/app/pdf-reader-pro-lite-edition/id919472673?mt=12&amp;uo=4</t>
  </si>
  <si>
    <t>PDF Reader Pro - Lite Edition</t>
  </si>
  <si>
    <t>PDF Reader Pro is an AI-integrated PDF powerhouse that will fulfill all your document needs. Building on solid features such as Annotation, Edit, Form filling, OCR, Convert, Redact, Create, Sign, Bookmark and protect your PDF files, PDF Reader Pro allows you to maneuver through your PDF files. PDF Reader Pro offers even more - Edit text in PDFs, merge and combine multiple documents, split your PDF into several files, insert pages from another PDF, Convert PDF to Word and any other Microsoft Office® formats. Carry just your PDFs and make your presentations with them under the Presentation Mode, work becomes effortless and more productive with lighter PDFs!
PDF Reader for Professional is the last PDF Viewer application you will ever need.
AI FUNCTION
・ AI Summarize, AI Translate, AI Proofread, AI Rewrite
READ
・ Reading modes - Multi-tab view, full-screen, page-fit, horizontal or vertical orientation, auto scroll, Night mode
・ Presentation - Slideshow Mode to present your PDF as PPT
・ Create, Edit and Search outlines to easily navigate through the whole file
・ Bookmark specific pages of PDFs
ANNOTATE
・Classic tools -  Annotate PDF with highlight, underline, strikethrough, freehand, text box, anchored note, shape, etc.
・Continuous Annotations -  Add Comments Continuously
・Sign - Create multiple signatures with trackpad, keyboard or images
・Stamps - Customize your PDF with custom, image and dynamic stamps
・Link - Add and edit hyperlinks to redirect other destinations
・Table - Insert a table consisting of rows and columns of cells
PDF EDITOR
・Edit PDF text and change font size, style, color
・Edit PDF images. Crop, rotate, flip, replace images
・Redact PDF - Black out sensitive information permanently
Fill FORMS
・Create &amp; Edit Forms. Create fillable PDF Forms from interactive field objects, such as buttons, check boxes and list boxes. Easily align and distribute form objects
・Fill out any PDF forms. Work with static PDF forms created in Adobe Acrobat
DIGITAL SIGNATURE
・Ensure document authenticity and integrity with digital signature. Verify the identity of the signer
PDF CONVERTER PRO
· Export from PDF to Word, PPT, Excel, RTF, Text, HTML, Image, CSV, and more
· Convert to PDF from images imported from Scanner and TXT files
· Extract images in PDFs
PAGE EDITOR
・ Merge &amp; Split - Split files into multiple files or combine multiple pages into a new single, searchable PDF
・ Extract - Extract the desired pages to create a new PDF
・ Append - Insert another file into the existing file
・ Rotate, delete, replace, and crop pages
PDFS EDITING
・ Compare PDFs - Compare two versions of a PDF and catch every change
・ Watermark - Add watermarks to PDFs
・ Header &amp; Footer - Label each page of your PDF document with fully customized page numbers
・ Bates number - Identify and retrieve information from your legal documents. Add a unique prefix or suffix which can be a set number, case number, firm name or date
・ Background - Change the background (color or image) of the PDFs to comfort your eyes
・ Flatten - Flatten PDF to make the contents static
・ Booklet - Booklet puts your pages side by side re-sorted for booklet printing
・ Poster - Poster divides large PDF page(s) into multiple smaller Pages
・ Multiple - Print more than one page of a PDF on a single sheet of paper
OCR
・ Convert scanned PDFs into editable and searchable PDFs or TXT files. 90+ languages supported!
SECURE FILES
· Password protects sensitive documents and authorization to edit, copy, modify or print PDFs
COMPRESS
・Reduce PDF size for a lighter document
LISTEN (Text-to-Speech)
・ Ever feel tired of reading large files? Try Text-to-Speech(TTS). 50+ languages supported!
Terms of Service
https://www.pdfreaderpro.com/terms_of_service
Privacy Policy
https://www.pdfreaderpro.com/privacy-policy
Powered by ComPDFKit:
https://www.compdf.com/
Contact ComPDFKit:
support@compdf.com
Have any feedback, comments? Please contact us directly at support@pdfreaderpro.com</t>
  </si>
  <si>
    <t>https://www.pdfreaderpro.com/privacy-policy</t>
  </si>
  <si>
    <t>https://apps.apple.com/us/app/twitter/id1482454543?mt=12&amp;uo=4</t>
  </si>
  <si>
    <t>Twitter</t>
  </si>
  <si>
    <t>From breaking news and entertainment to sports, politics, and everyday interests, when it happens in the world, it happens on Twitter first. See all sides of the story. Join the conversation. Watch live streaming events. Twitter is what’s happening in the world and what people are talking about right now.
More highlights:
- Access premium and exclusive live streams directly from your computer
- Watch the latest events unfold in real time from around the world
Timeline
- Discover what your favorite sports, news, politics, and entertainment thought leaders are talking about
- Experience dynamic media — like photos, videos, and GIFs
- Retweet, share, like, or reply to Tweets in your timeline
- Write a Tweet to let the world know what’s happening with you
Explore
- See what topics and hashtags are trending now
- Discover Moments, curated stories showcasing the very best of today’s biggest events
- Get caught up on news headlines and videos
- Relive the latest sports highlights
- Be in the know about pop culture and entertainment
- See what fun stories are going viral
Notifications
- Find out who started following you
- Discover which of your Tweets were liked or Retweeted
- Respond to replies or be alerted to Tweets you were mentioned in
Messages
- Chat privately with friends and followers
- Share Tweets and other media
- Create a group conversation with anyone who follows you
Profile
- Customize your profile with a photo, description, location, and background photo
- Look back at your Tweets, Retweets, replies, media, and likes
Connect
- Get suggestions on influential people to follow
- Sync your contacts to find friends currently on Twitter or invite more</t>
  </si>
  <si>
    <t>https://apps.apple.com/us/app/mail-for-gmail/id1587583867?mt=12&amp;uo=4</t>
  </si>
  <si>
    <t>Mail for Gmail</t>
  </si>
  <si>
    <t>Mail for Gmail is one of the great choices when you want to have all of your Google Gmail or GSuite email accounts in a single application.
Built with the latest and modern user interface elements, the application can be used even by an un-experienced user.
The application is one of the best Google Gmail applications from the macOS Appstore that is also supporting multiple Google Gmail or GSuite email accounts.
The application will be visible in your menu bar for fast and easy-to-use interaction. With just a couple of clicks, you will be able to rapidly check, read, and write your emails.
Features:
Use your Gmail account in an easy and smart way
Receive, Compose, Reply or Forward emails 
Smart email filters 
Easy management of email attachments
Never miss a new mail with Mail for Gmail smart notifications
Can be used with multiple Gmail accounts
License information:
One-Time purchase for the best offer of $9.99
The payment will be charged from your iTunes Account
The amount will be charged from your account at the confirmation of purchase
We offer one auto-renewing subscription option with free trial
— Yearly: as low as $3.99
Price may vary by location.
Subscriptions will auto-renew unless canceled.
— Payment will be charged to iTunes Account at confirmation of purchase
— Subscription may be managed by the user and auto-renewal may be turned off by going to the user’s Account Setting after purchase.
— No cancellation of the current subscription is allowed during active subscription period.
— Subscription automatically renews unless auto-renew is turned off at least 24-hours before the end of the current period.
— Your account will be charged for renewal for the amount of your current subscription within 24-hours prior to the end of the current period. All cost for subscriptions are mentioned above.
The Mail for Gmail application is not a free application. It is using the Apple IAP payment system. In order to use it, you will have to purchase a license.
Privacy Policy: https://fokusek.com/privacypolicy.html
EULA: https://fokusek.com/eula.html
Trademark information:
Gmail logo and icon are Google Trademarks
This app uses Google authorized &amp; approved APIs to offer its clients all the advertised functionalities.
All of the trademark details and formats used by the emails stored in your Gmail Mail account represent the propriety of their representative owners.
Mail for Gmail is a third-party application developed by Fokusek Enterprise and is not produced, endorsed, or affiliated with Google company.</t>
  </si>
  <si>
    <t>{
  "Data Not Linked to You": {
    "Analytics": {
      "Usage Data": [
        "Other Usage Data"
      ]
    },
    "App Functionality": {
      "Diagnostics": [
        "Crash Data"
      ]
    }
  }
}</t>
  </si>
  <si>
    <t>https://fokusek.com/privacy-policy</t>
  </si>
  <si>
    <t>https://apps.apple.com/us/app/hotschedules/id294934058?uo=4</t>
  </si>
  <si>
    <t>HotSchedules</t>
  </si>
  <si>
    <t>HotSchedules is the industry's leading employee scheduling app because it’s the fastest and easiest way to manage your schedule and communicate with your team.  
Team members love it because they can swap, pick-up or release shifts with one click. Work-life balance is easily managed with automatic shift pick ups when you want more hours, and time off requests for when you don’t.  Calendar sync and notifications keep your Schedules and the roster automatically updated to your phone with any manager-approved changes.
Managers appreciate the 75% time savings when building schedules and one-click approvals for shift changes.  The ability to monitor business performance with sales and labor snapshots from anywhere, keeps them out of the back office.  And most importantly, staying connected with broadcast and one-to-one messaging makes for a happy and productive team culture.
NOTE: The HotSchedules application REQUIRES a valid HotSchedules user account through your employer.
Need help?  Contact Customer Care 24x7x365</t>
  </si>
  <si>
    <t>https://www.hotschedules.com/privacy-policy/</t>
  </si>
  <si>
    <t>https://apps.apple.com/us/app/pou/id575154654?uo=4</t>
  </si>
  <si>
    <t>[
  "Games",
  "Family",
  "Simulation"
]</t>
  </si>
  <si>
    <t>{
  "Data Linked to You": {
    "App Functionality": {
      "Contact Info": [
        "Email Address"
      ]
    }
  }
}</t>
  </si>
  <si>
    <t>http://help.pou.me/privacy-policy.php</t>
  </si>
  <si>
    <t>https://apps.apple.com/us/app/folium/id6498623389?uo=4</t>
  </si>
  <si>
    <t>Folium</t>
  </si>
  <si>
    <t>Folium is a beautifully designed, high performing multi-system emulator that allows you to play video games from retro consoles and handhelds, currently including cores for the Game Boy Advance, Nintendo 3DS and Nintendo DS
Supported Handhelds
- Game Boy Advance
- Nintendo 3DS
- Nintendo DS
Supported Controllers
- Backbone One
- Nintendo Switch Joy-Con
- Nintendo Switch Pro Controller
- PlayStation DualShock 4
- PlayStation 5 DualSense
- Xbox Series S
- Xbox Series X
Folium does not provide any games or system files, these must be provided by the user.
Folium is in no way affiliated with Nintendo. "Nintendo" and all associated game console and handheld names are registered trademarks of Nintendo Co., Ltd.</t>
  </si>
  <si>
    <t>[
  "Games",
  "Entertainment"
]</t>
  </si>
  <si>
    <t>https://folium.emuplace.app/privacypolicy</t>
  </si>
  <si>
    <t>https://apps.apple.com/us/app/incredibox/id1093131935?uo=4</t>
  </si>
  <si>
    <t>Incredibox is a music app that lets you create your own music with the help of a merry crew of beatboxers. Choose your musical style among 9 impressive atmospheres and start to lay down, record and share your mix.
Part game, part tool, Incredibox is above all an audio and visual experience that has quickly become a hit with people of all ages. The right mix of music, graphics, animation and interactivity makes Incredibox ideal for everyone. And because it makes learning fun and entertaining, Incredibox is now being used by schools all over the world.
How to play? Easy! Drag and drop icons onto the avatars to make them sing and start to compose your own music. Find the right sound combos to unlock animated choruses that will enhance your tune.
Save, share and download your mix! Once your composition sounds great, just save it and you will get a link to your mix. You can easily share it with anybody so they can listen and even vote for it.
If your mix sounds great and gets enough votes from other users, you may go down in Incredibox history by joining the Top 50 chart. Ready to show your stuff?
Too lazy to create your own mix? No problem, just let the automatic mode play for you!
Pump it up and chill ;)
****************
Incredibox, the brainchild of Lyon, France-based studio So Far So Good, was created in 2009. Starting out as a webpage, it was then released as a mobile and tablet app and became an instant hit. It has won several awards and appeared in various international media, including: BBC, Adobe, FWA, Gizmodo, Slate, Konbini, Softonic, Kotaku, Cosmopolitan, PocketGamer, AppAdvice, AppSpy, Vice, Ultralinx and many others. The online demo has attracted more than 80 million visitors since its creation.</t>
  </si>
  <si>
    <t>[
  "Games",
  "Family",
  "Music",
  "Music"
]</t>
  </si>
  <si>
    <t>{
  "Data Not Linked to You": {
    "Analytics": {
      "Usage Data": [
        "Product Interaction"
      ]
    },
    "App Functionality": {
      "Identifiers": [
        "User ID",
        "Device ID"
      ],
      "User Content": [
        "Gameplay Content"
      ]
    }
  }
}</t>
  </si>
  <si>
    <t>https://apps.apple.com/us/app/papas-scooperia-to-go/id1392608717?uo=4</t>
  </si>
  <si>
    <t>Papa's Scooperia To Go!</t>
  </si>
  <si>
    <t>Serve delicious cookie sundaes on the go in Papa's Scooperia To Go!
-- ABOUT THE GAME --
You've lost your money and belongings while on a sightseeing trip to the big city, but Papa Louie is here to help:  He's just offered you a job at his brand-new ice cream shop in Oniontown!  You'll need to make and bake warm, gooey cookies, add scoops of delicious ice cream, and finish sundaes with syrups and toppings before serving them to your hungry customers.
-- GAME FEATURES --
NEW FEATURES - All of your favorite features from other versions of Papa's restaurants are now available in this "To Go" game, redesigned and reimagined for smaller screens!
SCOOPING SUNDAES - Use gestures to scoop dough for cookies and scoop ice cream for sundaes!  Slide your finger across a bin of cookie dough to make the perfect dough ball, and tap to dip your dough into delicious cookie mixables.  After baking, drag your finger in a circle to make scoops of ice cream to add on top of your cookie sundaes.
ORDER EVOLUTION - When customers like your sundaes and level up, they'll start ordering larger sundaes with two cookies and scoops!  Keep impressing your customers until they order giant three-scoop sundaes.  Some customers like picky Closers will even start out ordering larger sundaes.
CELEBRATE HOLIDAYS - As you reach new ranks, the seasons and holidays change in Oniontown, and your customers will order sundaes with new seasonal ingredients.  You'll unlock new mixables, ice cream, syrups, and toppings for each holiday of the year, and your customers will love trying new flavors!
SERVE SPECIAL RECIPES - Earn Special Recipes from your customers, and serve them as the Daily Special in the Scooperia!  Each Special has a bonus you can earn for serving a prime example of that recipe.  Master each special to earn a special prize!
CUSTOMIZE YOUR WORKERS - Play as Carlo Romano or Koilee, or create your own custom character to run the shop!  You can also show off your holiday spirit with a massive variety of holiday outfits and clothing for your workers.  Choose unique color combinations for each item of clothing, and create your own style with millions of combinations!
SPECIAL DELIVERY - When you start taking phone orders, customers can call to place their order, and you'll hire a Driver to help you take and deliver orders to their homes!
COLLECT STICKERS - Complete a variety of tasks and achievements while playing to earn colorful Stickers for your collection.  Each customer has a set of three favorite Stickers: Earn all three and you'll be rewarded with a brand-new outfit to give to that customer!
DECORATE THE SHOP - Customize the Scooperia lobby with themed furniture and decorations for each holiday of the year!  Mix and match your favorite styles, or add items that match the current holiday so customers won't mind waiting longer for their food.
CLIPPING COUPONS - Missing your favorite customer?  Send them a coupon with the help of your friendly mailman, Vincent!  Customers love a good deal, and will promptly arrive to order another sundae.  Coupons are great for completing quests for Stickers and for strategically leveling up customers!
DAILY MINI-GAMES - Play Foodini's famous Mini-Games after each workday to earn new furniture for your lobby and new clothing for your workers.
-- MORE FEATURES --
Hands-on sundae shop in the Papa Louie universe
All new controls and gameplay features designed for smaller screens
Multi-task between making cookies, baking, scooping ice cream, and adding toppings
12 separate holidays to unlock, each with more ingredients
90 colorful Stickers to earn for completing tasks
Tons of furniture and clothing to decorate your shop and workers
116 customers to serve with unique orders
Use Stickers to unlock new outfits for your customers
Over 120 ingredients to unlock
** NOTE FOR iPAD USERS **
Papa's Scooperia To Go is designed especially for smaller screens, look for Papa's Scooperia HD for tablets!</t>
  </si>
  <si>
    <t>https://apps.apple.com/us/app/goblin-tools/id6449003064?uo=4</t>
  </si>
  <si>
    <t>Goblin Tools</t>
  </si>
  <si>
    <t>This is an app version of the free website goblin.tools, a collection of small, simple, single-task tools, mostly designed to help neurodivergent people with tasks they find overwhelming or difficult.
Tools include
- A Magic Todo list that automatically breaks down tasks into steps
- The Formalizer that transforms your language to be more formal, sociable, concise, or many other options
- The Judge that helps with interpreting tone
- The Estimator that can guess at a timeframe for an activity
- The Compiler to take entire braindumps and turn them into actionable tasks
- The Chef, who turns a description of what ingredients and tools you have in your kitchen into a real recipe
And many more to come!
The website is free and publicly available. Purchases of this app go first towards keeping the site free and ad-free, before supporting the author.</t>
  </si>
  <si>
    <t>{
  "Data Not Linked to You": {
    "Analytics": {
      "Usage Data": [
        "Product Interaction"
      ]
    },
    "App Functionality": {
      "Diagnostics": [
        "Other Diagnostic Data"
      ]
    }
  }
}</t>
  </si>
  <si>
    <t>https://goblin.tools/Privacy</t>
  </si>
  <si>
    <t>https://apps.apple.com/us/app/papas-burgeria-to-go/id600626116?uo=4</t>
  </si>
  <si>
    <t>Papa's Burgeria To Go!</t>
  </si>
  <si>
    <t>Papa's Burgeria is now available to play on the go, with gameplay and controls reimagined for iPhone and iPod Touch.  Grill, stack, and serve burgers in a brand-new way!  
You're left in charge of Papa Louie's famous Burgeria, where you'll learn to take orders, grill patties, add toppings, and serve burgers to all of your crazy customers.  You need to multitask between each area of the restaurant, with new controls that feel just right in the palm of your hand: Head to the Order Station to keep an eye out for customers waiting in the lobby.  Switch to the Grill Station to drag patties onto the grill and flip burgers to cook them evenly.  Jump to the Build Station to carefully craft your sandwiches with toppings and sauces exactly how they ordered, and deliver the finished burger to earn points and tips!
Each Station is a hands-on experience, where you'll need to drag, swipe, and tap your way through the burger-building process.  With full multi-touch support, the process is more fun than ever before!  Tap many burgers at once to flip them all on the grill, or keep one finger on the Build Station's bin slider for even better precision when building.
Keep your customers happy to earn more points and level up. As your level rises, you'll unlock new toppings in the shop, and new customers will start visiting the Burgeria!  Papa's Burgeria To Go also features unlockable toppings that aren't available in previous versions!
**NEW FOR PAPA'S BURGERIA TO GO**
Papa's Burgeria To Go is redesigned and reimagined for smaller screens, so your fingers won't get in the way of the action!
CONTROL WITH YOUR THUMBS - You'll switch stations using buttons in the corners of the screen, perfect for your thumbs.  Use buttons in the top corners to switch Order Tickets without having to drag them back and forth.  You can also view all of your Order Tickets in a zoomed-in mode for easy reading.
GRILL STATION - We've made keeping track of your burgers easier than ever, with Timers stuck in each burger patty that you can read at a glance, showing the cooking time and how each side is cooked.  You can also buy Alarms in the Shop to add onto each Timer, so you'll get an alert when it's time to flip or remove a burger.  With multi-touch support, you can quickly flip and remove burgers by using multiple fingers.  Try a triple-tap to flip three patties in a row!
BUILD STATION - With a traditional drag-and-drop system, your finger would block your view, so we've completely changed the Build Station to work on smaller screens.  You'll swipe a carousel of Topping Bins across the top of the screen, and slide it carefully to line up toppings with the burger below.  Simply tap on the bottom of the screen to drop a topping from the bin above!  You can also tap a button to swap your Topping Bins with Burger Bins, which hold all of the patties you've cooked on the grill.  And with full multi-touch support, you can keep one finger sliding the bins and another tapping on the bottom of the screen, so stacking burgers is a breeze!
**GAME FEATURES**
- Hands-on burger shop game in the Papa Louie universe
- All new controls and gameplay designed for smaller screens
- Multi-task between grilling, stacking, and serving
- Shop to buy upgrades using your in-game tips
- Over 60 customers to unlock with unique orders
- Challenging Closers and Food Critic
- Over 50 in-game achievements to earn
**NOTE FOR iPAD USERS**
Papa's Burgeria To Go is designed especially for smaller screens.  If you're looking for large-screen gameplay, check out the original "Papa's Burgeria" for iPad!</t>
  </si>
  <si>
    <t>https://apps.apple.com/us/app/the-wonder-weeks/id529815782?uo=4</t>
  </si>
  <si>
    <t>The Wonder Weeks</t>
  </si>
  <si>
    <t>The #1 baby app worldwide! Understand why &amp; when your baby suddenly cries more than usual, is not themselves and… what you can do to help. 
Your baby is suddenly crying all the time, clinging to you, and you ask yourself what is wrong. The good news is that this fussy crying phase is a sign of progress in the brain! 
Millions of parents have gone before you in following, supporting, and encouraging the 10 leaps in the mental development of their baby or babies. It is with good reason that Apple has declared it to be in the top 10 of the “Best sold apps in 2018, 2019 &amp; 2020”
TRACK YOUR BABY’S MENTAL DEVELOPMENT (0-20 MONTHS) 
- Learn all about the 10 mental leaps with tips, tricks &amp; mind-blowing insights. 
- Your unique personalized leap schedule shows when a leap starts and ends, and… it counts down for you. 
- Discover how you can give your baby the help they need during the various stages of a leap.
- Know when you can expect new skills. 
- Keep track of your baby’s development and milestones in the diary.
- Gain insight into your baby’s perception of the world. 
- Experience the world through your baby’s eyes. 
OPTIONAL EXTRAS:
- Over 350 extra milestones to keep track of in your diary 
- Baby monitor: Wi-Fi 4G (INCLUDING 7 chapters on sleep from the book)
- E-Book (in full or per chapter)
- Audiobook (in full or per chapter) 
- Music to lull your baby to sleep (white noise &amp; music)
WORLDWIDE AWARD: WINNING APP: 
- Declared by Apple to be in the top 10 “Best sold apps in 2018, 2019 &amp; 2020”
- Most downloaded paid app in Health and Fitness
- Award for “Coolest App for Moms”
- “Choice &amp; Gold” Award from users, MumIi
- AppRx Awards Top 10 “Children’s Health App”
- NHS (UK) – “Best App for Parents”
Especially for parenthood. The baby tracker for your baby’s leaps in their mental development. You can keep track of your baby’s milestones and your baby’s growth in our The Wonder Weeks! baby tracker. A leap for you and your baby.
TERMS AND CONDITIONS OF SERVICE
Disclaimer: This app has been developed with the greatest of care. However, neither the developer, nor the author is liable for any damage caused by inaccuracies or incompleteness of the app.</t>
  </si>
  <si>
    <t>{
  "Data Linked to You": {
    "Analytics": {
      "Diagnostics": [
        "Crash Data",
        "Performance Data"
      ],
      "Identifiers": [
        "User ID"
      ],
      "Other Data": [
        "Other Data Types"
      ],
      "Sensitive Info": [
        "Sensitive Info"
      ],
      "Usage Data": [
        "Product Interaction",
        "Other Usage Data"
      ]
    },
    "App Functionality": {
      "Diagnostics": [
        "Crash Data",
        "Performance Data",
        "Other Diagnostic Data"
      ],
      "Identifiers": [
        "Device ID"
      ]
    }
  },
  "Data Not Linked to You": {
    "Analytics": {
      "Diagnostics": [
        "Crash Data",
        "Performance Data"
      ],
      "Identifiers": [
        "User ID"
      ],
      "Other Data": [
        "Other Data Types"
      ],
      "Sensitive Info": [
        "Sensitive Info"
      ],
      "Usage Data": [
        "Product Interaction",
        "Other Usage Data"
      ]
    },
    "App Functionality": {
      "Diagnostics": [
        "Crash Data",
        "Performance Data",
        "Other Diagnostic Data"
      ],
      "Identifiers": [
        "Device ID"
      ]
    }
  }
}</t>
  </si>
  <si>
    <t>https://www.thewonderweeks.com/privacy-policy/</t>
  </si>
  <si>
    <t>https://apps.apple.com/us/app/kino-pro-video-camera/id6472380172?uo=4</t>
  </si>
  <si>
    <t>Kino - Pro Video Camera</t>
  </si>
  <si>
    <t>Make great video easy! Kino lets you just press record and create cinematic video with color presets created by expert filmmakers—no edit required. Plus, with “AutoMotion,” the app automatically creates that smooth "film look" you see at the movies. Shoot great video with no film school required.
Are you an experienced filmmaker? Kino includes all the features you need to shoot like a Pro, such as a full manual mode, focus peaking, color waveform, audio meters, and more. If you’re experienced in color, you can import LUTs quickly and use the same powerful Instant Grade feature to output video with baked in LUTs.
Regardless of your skill level, Kino adapts to your needs. Pick your experience level when setting up the app to dial things in your way or go with recommended, simple settings. The beautiful, simple interface shows only essential things, while keeping powerful features under thumb’s reach. 
INSTANT GRADE
Kino comes packed with pro color presets by experts like Stu Maschwitz, Sandwich Video, Evan Schneider, Tyler Stalman and Kevin Ong. With one tap, you can shoot video with cinematic, film-like color by selecting a Grade preset. With Instant Grade, you don’t have to apply it later or do any editing steps: Kino just saves the processed video for you, ready to share. 
LEARN ALONG
Getting started with video? The Kino team has a free series of lessons prepared you can dive into right away to learn filmmaking with the app. Start out with our simple recommended settings and enroll in a lesson plan to get lessons emailed to you that are easy to follow and let you unlock every feature of the app to use for making better videos. 
PRO TOOLS
Kino’s simple interface does not mean it lacks in powerful pro tools. Start out with automatic exposure with EV adjustment and AE and WB lock, or drop into full manual mode with shutter speed, angle and ISO adjustment. Compose a shot with the grid with built in level, check exposure with the RGB waveform, and pull focus with focus peaking. Kino can store your recordings in Files instead of Photos for better and easy shot management, and even features a screen lock to prevent inadvertent taps messing up your shot. Set custom recording settings (like 4K 60FPS Apple Log ProRes422HQ on iPhone 15 Pro) or get started with presets for flexibiltiy.
BEAUTIFUL INTERFACE
Thoughtful touches are abound in Kino: from a screen-wide telltale ring to show you are recording, to beautiful custom typography throughout with our own bespoke fonts, Kino balances beauty and simplicity with flexibility and control for users of any skill level. 
AUTOMOTION
Get cinematic motion like in feature films. Introducing: AutoMotion. Kino biases exposure towards a 180° shutter speed by default. If you land in this sweet spot, and available light supports it, the ‘Auto’ label turns green — showing you are in the sweet spot for great cinematic motion. Bright day out? Pop an ND filter on your iPhone and don’t worry about adjusting manual settings: Kino will take care of prioritizing shutter angle so you can just shoot and get great results. 
LUT FRIENDLY 
One of the powerful aspects of Kino is being able to download new looks from your favorite creators or your own making. Author .cube LUT files in Pixelmator Pro, Davinci Resolve, or other apps (up to 33x33) and open them in Kino with a tap.
TRULY PRIVATE
None of our apps gather or collect data, or analyze your videos and photos. We believe the most important thing a camera can be is private. 
CREATOR SPECIAL
Are you a creator or filmmaker and want to get started with or love using Kino? Get in touch with us to get our ‘Creator Kit’: see the Kino website for more details. When sharing your work, tag it #shotwithkino so we can feature it online. 
Thanks for making it this far! Kino is made by friends — Ben Sandofsky and Sebastiaan de With, with the help of Katie-Rose Summerfield and Doug Broussard. We made this app with love and care and we hope you love it.</t>
  </si>
  <si>
    <t>[
  "Photo &amp; Video",
  "Graphics &amp; Design"
]</t>
  </si>
  <si>
    <t>https://halide.cam/privacy/</t>
  </si>
  <si>
    <t>https://apps.apple.com/us/app/procreate-dreams/id1595520602?uo=4</t>
  </si>
  <si>
    <t>Procreate Dreams</t>
  </si>
  <si>
    <t>From the leading developers for iPad, Procreate Dreams has everything you need to create rich 2D animations, expressive videos, and breathtaking stories.
Procreate Dreams is a whole new way to animate through touch. Create beautiful hand-drawn animations with all Procreate’s gorgeous textured brushes. Add powerful animated effects, audio, and video to really bring your artwork to life.
Revolutionary timeline:
• Navigate your timeline with fluid gestures
• Playhead — an all-in-one cursor, keyframe editor, and needle
• Made for touch, iPad, and Apple Pencil
• Timeline Edit — rapidly select and edit multiple tracks and content
• Loop just what is on screen, without start or end points
• Add color highlights to your timeline for clarity and organization
• Create Layer Masks and Clipping Masks for non-destructive image editing
All-new Procreate drawing experience:
• Packed with hundreds of beautifully crafted brushes
• Brush sets to organize your painting, sketching and drawing brushes
• Import custom and purchased Procreate brushes
• Import layered Procreate files including blend modes, animations and more
• Full-featured layering system with more resolution than ever before
• Disc, Classic, Harmony, Value, and Palette color panels
Live Motion &amp; Filters:
• Easily add keyframes for Motion &amp; Live Filters to take the effort out of animating
• Seamlessly keyframe and animate Opacity, Gaussian Blur, Sharpen, Noise, and HSB
• Animated Warp &amp; Distort along with Move, Scale, and Rotate for creating natural movement and perspective
• Edit keyframe easing for full control over transitions and timing
Powerful new animation technology:
• Real-time rendering makes waiting a thing of the past
• Advanced Keyframing puts you in control of Motion and Live Filters
• Next-generation painting and compositing engine
• Seamlessly mix drawing, cel animation, keyframing, video editing, and compositing
• Layer high-quality video formats, including ProRes
Frame-by-frame animation:
• Flipbook — flip through your cel animation with full focus on your canvas
• Onion skin frames with full customization of color, amount, and opacity
• Import Animation Assist from Procreate to add audio, extra tracks and more
Text &amp; Typography
• Craft your typography with type design, styling, and attributes
• Animate your titles with the full range of Live Motion and Filters
Take the Stage:
• Huge resolution for detail at any size
• Backstage — reveal content at just the right time
• Use your Procreate muscle memory with familiar gestures
• Snap content to the stage or other content as you move and scale
File format of the future:
• Huge files open in an instant giving you more time to be creative
• No loading or saving times — never wait again
• Never lose artwork again with continuous auto-save and undo history
Import assets and share your work:
• Import Video &amp; Photos in JPG, PNG, TGA, Procreate, MP4, GIF, and ProRes format
• Import Audio in MP3, AIFF, WAV, FLAC, AAC, CAFF, M4A, AC3, and MP2 format
• Share your .drm files with your audio and video included
• Export your current frame as a transparent image 
• Export MP4s to share your creations with the world
• Export PNG sequences with transparency for professional-quality output</t>
  </si>
  <si>
    <t>https://apps.apple.com/us/app/teach-your-monster-to-read/id828392046?uo=4</t>
  </si>
  <si>
    <t>Teach Your Monster to Read is an award-winning phonics and reading game that’s helped millions of children learn to read.
• Parents have seen significant improvements in their children’s literacy within weeks.
• Teachers claim it’s a wonderful and captivating classroom tool that helps their students learn to read.
• Kids love making their monster and teaching it read. They learn through play.
Children create a monster and take it on a magical journey over three extensive games - meeting a host of colorful characters along the way and improving their reading skills as they progress. 
• Covers the first two years of learning to read, from matching letters and sounds to enjoying little books.
• Designed in collaboration with leading academics and game designers.
• Complements all synthetic phonics programmes used in schools.
• Suitable for school and home use.
• Includes all 3 games! First Steps, Fun With Words and Champion Reader!
The game is rigorous and works with any phonics scheme so it’s perfect for use in school and at home. It’s developed in collaboration with leading academics at the University of Roehampton. 
The app is commonly used in preschool, primary school, kindergarten and first grade as an interactive teaching resource. 
PART OF THE USBORNE FOUNDATION CHARITY
Teach Your Monster to Read has been created by Teach Monster Games Ltd. which is a subsidiary of The Usborne Foundation. The Usborne Foundation is a charity founded by children’s publisher, Peter Usborne MBE. Harnessing research, design and technology, we create playful media addressing issues from literacy to health. 
TOP FEATURES
• Complements Phases 2-5 of UK Government-approved Letters and Sounds and other major systematic synthetic phonics programmes.
• Absolutely no in-app purchases, hidden costs or in-game adverts. Perfect for kids!
• Suitable for ages 3-6.
• Designed in collaboration with reading experts from Roehampton University.
• Available on iPad and iPhone.
REVIEWS FROM TEACHERS AND PARENTS
"This game is the absolute best quality phonics game I have come across for educational and fun value."
Marie Lewis, Rochdale
“My class have reaped loads of benefits from using the programme and the difference in some of their reading skills has been dramatic."
Maria Andrews, Foundation Phase Teacher
"This is a fabulous game. I'm not kidding when I say that my daughter essentially learned all her letter sounds using First steps, with relatively minimal input from me! Great for parents to practise their letter sounds too."
Eleanor Jones
Teach Monster Games Ltd is a subsidiary of The Usborne Foundation, a registered charity in England and Wales, charity number 1121957.</t>
  </si>
  <si>
    <t>[
  "Education",
  "Adventure",
  "Games",
  "Family"
]</t>
  </si>
  <si>
    <t>{
  "Data Linked to You": {
    "Analytics": {
      "Identifiers": [
        "User ID"
      ],
      "Usage Data": [
        "Product Interaction"
      ]
    },
    "App Functionality": {
      "User Content": [
        "Gameplay Content"
      ]
    }
  },
  "Data Not Linked to You": {
    "Analytics": {
      "Identifiers": [
        "User ID"
      ],
      "Usage Data": [
        "Product Interaction"
      ]
    },
    "App Functionality": {
      "User Content": [
        "Gameplay Content"
      ]
    }
  }
}</t>
  </si>
  <si>
    <t>https://www.teachyourmonstertoread.com/privacy-policy</t>
  </si>
  <si>
    <t>https://apps.apple.com/us/app/abc-kid-international/id6503429799?uo=4</t>
  </si>
  <si>
    <t>ABC Kid International</t>
  </si>
  <si>
    <t>Welcome to Kids Language Learning: French, English, Spanish &amp; Italian, the ultimate educational app designed to make language learning fun and engaging for young children. Perfect for kids aged 3-8, this app combines interactive games, puzzles, and activities to teach foundational language skills in a playful way.
Key Features:
1. Multi-Language Support:
• Learn French, English, Spanish, and Italian.
• Switch between languages seamlessly to enhance learning.
2. Interactive Games:
• Engaging card games to learn new words and phrases.
• Fun and challenging puzzles that reinforce language skills.
3. Alphabet Learning:
• Interactive lessons on letters and sounds.
• Trace and match letters to improve writing skills.
4. Colorful and Intuitive Interface:
• Designed with young learners in mind.
• Bright, engaging visuals and easy-to-use controls.</t>
  </si>
  <si>
    <t>[
  "Education"
]</t>
  </si>
  <si>
    <t>https://tokimeki.ca/abckidinternational/termsABC.html</t>
  </si>
  <si>
    <t>{"targetedAge": ["children", "teens"]}</t>
  </si>
  <si>
    <t>https://apps.apple.com/us/app/bar-iq/id6503210087?uo=4</t>
  </si>
  <si>
    <t>Bar-iq</t>
  </si>
  <si>
    <t>Arana identity is an app to shows lawyer info by scanning a barcode on his card easily and smoothly.</t>
  </si>
  <si>
    <t>{
  "Data Linked to You": {
    "Product Personalization": {
      "Contact Info": [
        "Other User Contact Info"
      ]
    }
  }
}</t>
  </si>
  <si>
    <t>https://www.termsfeed.com/live/7bb7117d-de91-43af-830f-f338e225b5ba</t>
  </si>
  <si>
    <t>https://apps.apple.com/us/app/ei-potential/id6471850386?uo=4</t>
  </si>
  <si>
    <t>EI Potential</t>
  </si>
  <si>
    <t>Welcome to the future of equine training with EI Potential, developed by Equine Integration. Join the world’s elite Olympic riders and national teams with the system they use to empower riders, equines, trainers, and veterinarians to optimize training programs and equine wellbeing effortlessly. Driven by evidence-based principles and backed by over 15 years of scientific expertise and data, EI Potential revolutionizes horse training. Easily capture training sessions using your phone and heart rate sensor and receive actionable insights. Our approach prioritizes individualized guidance based on training principles, ensuring meaningful, interpretable support for your horse. Be part of the future of equestrian sport!
EI Potential embodies a powerful evaluation tool for a comprehensive understanding of your horse's training, wellbeing and subsequent optimisation. Grounded in scientific research our app evaluates your horse's training sessions and program meticulously. Prioritizing the individual horse, including its discipline, training level, and history, EI Potential provides actionable insights. These insights indicate whether adjustments such as increasing or decreasing training, adding variation, or maintaining consistency are necessary to enhance your horse's performance and wellbeing.
Backed by the expertise of a world leading team of equine and data specialists, with a proven, published track record in optimising horse performance and wellbeing at the highest level. EI Potential translates complex data into actionable knowledge, akin to having an expert coach by your side.
• EI Potential effortlessly tracks heart rate, GPS, and gaits daily using your phone and heart rate sensor.
• Fundamental training principles reflecting optimal training are employed to tailor training for individual horses.
• Monitoring multiple horses is possible.
• Assistant riders can be added.
• Provides personalised insights and actionable knowledge to reduce injuries and improve wellbeing
Leadership in Equine Training
Data and science will not replace good horsemanship or any equestrian professionals’ insights. But those that use these tools to support their horsemanship and improve their insight will have a game changing advantage over those that don’t make this step. EI Potential is more than just an app—it's a platform for leading the way in equine training. We're dedicated to educating our users on evidence-based methods while revolutionising the industry. Join us and elevate your horse's well-being and performance.
Join the Movement
Join Olympic athletes, champions, riding schools, and riders worldwide who've experienced EI Potential's transformative power. Whether you're competing or enjoying leisurely rides, unlock your horse's full potential and optimize their wellbeing with us.</t>
  </si>
  <si>
    <t>[
  "Sports",
  "Health &amp; Fitness"
]</t>
  </si>
  <si>
    <t>{
  "Data Linked to You": {
    "App Functionality": {
      "Diagnostics": [
        "Crash Data"
      ]
    },
    "Product Personalization": {
      "Location": [
        "Precise Location"
      ]
    }
  },
  "Data Not Linked to You": {
    "App Functionality": {
      "Diagnostics": [
        "Crash Data"
      ]
    },
    "Product Personalization": {
      "Location": [
        "Precise Location"
      ]
    }
  }
}</t>
  </si>
  <si>
    <t>https://www.equineintegration.com/privacy-policy/</t>
  </si>
  <si>
    <t>https://apps.apple.com/us/app/oiio/id6463798515?uo=4</t>
  </si>
  <si>
    <t>OIIO</t>
  </si>
  <si>
    <t>Si no quieres perder energía entendiendo tu factura de la luz, esta es tu APP. 
No sufras por esa factura a final de mes, te conseguimos el mejor precio de una forma rápida, cómoda y sin líos. Somos la energía positiva que tu ahorro necesita, un amigo que controla de energía para que tú no te preocupes por nada. Empieza a ahorrar desde hoy con OIIO.
Política de privacidad: https://www.oiioenergia.com/app/politica-privacidad
Términos de servicio: https://www.oiioenergia.com/app/terminos-condiciones</t>
  </si>
  <si>
    <t>{
  "Data Not Linked to You": {
    "App Functionality": {
      "Contact Info": [
        "Email Address",
        "Name",
        "Phone Number"
      ]
    },
    "Other Purposes": {
      "Diagnostics": [
        "Crash Data"
      ]
    }
  }
}</t>
  </si>
  <si>
    <t>https://www.oiioenergia.com/app/politica-privacidad</t>
  </si>
  <si>
    <t>https://apps.apple.com/us/app/home-safety-emergency/id6503176219?uo=4</t>
  </si>
  <si>
    <t>Home Safety: Emergency</t>
  </si>
  <si>
    <t>Hello! Home Safety is an essential app for preparing for emergencies at home. It helps you and your family be ready for any unforeseen circumstances. With this app, you can create an evacuation plan, gather necessary items and medications, and receive important safety tips. The app features interactive checklists, readiness check notifications, and the ability to share plans with family members. Be confident that you are prepared for any situation with Home Safety: Emergency!</t>
  </si>
  <si>
    <t>https://www.freeprivacypolicy.com/live/3efb3710-7366-4313-b150-3357789b0d3b</t>
  </si>
  <si>
    <t>https://apps.apple.com/us/app/disney/id1446075923?uo=4</t>
  </si>
  <si>
    <t>Disney+ is the streaming home of your favorite stories. With thousands of hours of entertainment from Disney, Pixar, Marvel, Star Wars, and National Geographic, there's always something to explore. Stream the latest movie releases, exclusive Original series, and a catalog of classics with more stories added every week. And, stream the hottest shows, movies and originals from Hulu, now available on Disney+ for Disney Bundle subscribers.*
Stream Originals like Marvel Studios’ Loki and fan favorites like Encanto and The Simpsons.
With a Disney+ subscription plan you will get to experience:
• Exclusive new Originals from Disney, Pixar, Marvel, Star Wars, and National Geographic.
• Access to new releases, timeless classics, and past seasons of your favorite TV shows.
• Over 100 titles in 4K UHD and HDR.
• The ability to watch on four screens at once at no extra cost.
• Multiple parental control features including Profile PIN and Kid-Proof Exit. Account holders can change an individual profile’s content rating at any time under Profile settings.
• IMAX Enhanced, see the full scale and scope with IMAX's expanded aspect ratio. Available with certain Marvel and Pixar titles and accessible on all devices where Disney+ is supported.
• Disney Bundle subscribers can also stream the biggest originals, series, and movies, from Hulu directly in the Disney+ app.*
For help with Disney+, please visit: http://help.disneyplus.com
For our Subscriber Agreement and other policies please visit: https://disneyplus.com/legal/subscriber-agreement
Your California Privacy Rights: https://www.disneyplus.com/legal/your-california-privacy-rights
Do Not Sell My Information: https://www.disneyplus.com/legal/privacy-policy
The content available on Disney+ may vary by region. Some titles shown above may not be available in your country.
*U.S. residents, 18+ only. Select Hulu content available via Disney+; additional content only available via Hulu app. Offer valid for eligible subscribers only. Terms and restrictions apply. © 2024 Disney and its related entities.</t>
  </si>
  <si>
    <t>{
  "Data Linked to You": {
    "Analytics": {
      "Diagnostics": [
        "Performance Data"
      ],
      "Usage Data": [
        "Advertising Data"
      ]
    },
    "App Functionality": {
      "Diagnostics": [
        "Crash Data",
        "Performance Data"
      ],
      "Usage Data": [
        "Advertising Data"
      ]
    },
    "Developer’s Advertising or Marketing": {
      "Contact Info": [
        "Email Address"
      ],
      "Identifiers": [
        "User ID",
        "Device ID"
      ],
      "Location": [
        "Coarse Location"
      ],
      "Purchases": [
        "Purchase History"
      ],
      "Usage Data": [
        "Product Interaction"
      ]
    },
    "Product Personalization": {
      "Contact Info": [
        "Email Address"
      ],
      "Identifiers": [
        "User ID",
        "Device ID"
      ],
      "Location": [
        "Coarse Location"
      ],
      "Purchases": [
        "Purchase History"
      ],
      "Search History": [
        "Search History"
      ],
      "Usage Data": [
        "Product Interaction"
      ]
    }
  },
  "Data Not Linked to You": {
    "Analytics": {
      "Diagnostics": [
        "Performance Data"
      ],
      "Usage Data": [
        "Advertising Data"
      ]
    },
    "App Functionality": {
      "Diagnostics": [
        "Crash Data",
        "Performance Data"
      ],
      "Usage Data": [
        "Advertising Data"
      ]
    },
    "Developer’s Advertising or Marketing": {
      "Contact Info": [
        "Email Address"
      ],
      "Identifiers": [
        "User ID",
        "Device ID"
      ],
      "Location": [
        "Coarse Location"
      ],
      "Purchases": [
        "Purchase History"
      ],
      "Usage Data": [
        "Product Interaction"
      ]
    },
    "Product Personalization": {
      "Contact Info": [
        "Email Address"
      ],
      "Identifiers": [
        "User ID",
        "Device ID"
      ],
      "Location": [
        "Coarse Location"
      ],
      "Purchases": [
        "Purchase History"
      ],
      "Search History": [
        "Search History"
      ],
      "Usage Data": [
        "Product Interaction"
      ]
    }
  }
}</t>
  </si>
  <si>
    <t>https://apps.apple.com/us/app/hulu-stream-tv-shows-movies/id376510438?uo=4</t>
  </si>
  <si>
    <t>Hulu: Stream TV shows &amp; movies</t>
  </si>
  <si>
    <t>Stream the TV shows and movies you love with Hulu! Dive into thousands of TV episodes and movies and discover award-winning classics, blockbuster movies, current hits and exclusive Originals that set Hulu apart.
Seize control of your entertainment with our flexible plans. Take your pick from Hulu (With Ads), Hulu (No Ads), or the ultimate Hulu + Live TV*, featuring the latest in sports, news, and events across your favorite devices.
*Regional restrictions, blackouts and additional terms apply.
But wait, there's more! Hulu brings you:
INDIVIDUAL RECOMMENDATIONS: Custom recommendations for a viewing experience as unique as you are
PERSONALIZED PROFILES FOR ALL: Family movie night? Watch party with friends? Create up to 6 profiles, so that each family member enjoys Hulu their way
SEAMLESS VIEWING EXPERIENCE: Effortlessly keep up with your favorites, so you can pick up right where you left off
MULTI-DEVICE ACCESSIBILITY: Phone, tablet, TV, laptop. Watch Hulu anytime - at home or on the go
SIMULTANEOUS STREAMING: Enjoy Hulu on two different screens at the same time
PREMIUM NETWORK ACCESS: Access premium networks like MAX, Paramount+ with SHOWTIME®, CINEMAX®, and STARZ®, each available for an additional monthly fee**.
**Additional terms and restrictions apply.
HULU (WITH ADS)
Dive into Hulu’s vast streaming library and explore today's most-talked-about shows like The Kardashians, The Bachelor, The Handmaid’s Tale, and Abbott Elementary. Immerse yourself in Hulu's exclusive Originals, like the Emmy® nominees The Bear and Only Murders in the Building. Animation? We got you covered with Family Guy, Bob’s Burgers, Futurama, and more. 
HULU (NO ADS)
Opt for Hulu (With No Ads) for an uninterrupted, ad-free streaming experience. Plus, enjoy the option to download select titles to watch offline.
HULU + LIVE TV
Live TV makes it better! Watch live and on-demand content from 95+ channels, including sports and news, all without the hassle of extra cable fees. Access endless entertainment with the entire Hulu streaming library. Don’t forget all Live TV plans include access to Disney+ and ESPN+.
You’ll be charged as a recurring transaction through your iTunes account starting at the end of your free trial, if any (unless you cancel during the free trial). Payment automatically renews unless you cancel your account at least 24 hours before the end of the current subscription month. Manage your subscription, cancel anytime, or turn off auto-renewal by accessing your iTunes account. Hulu is available to U.S. customers only.
Subscriber Agreement: https://www.hulu.com/subscriber_agreement
Privacy Policy: https://privacy.thewaltdisneycompany.com/en/current-privacy-policy
Your California Privacy Rights: https://www.hulu.com/ca-privacy-rights
Do Not Sell My Personal Information: https://www.hulu.com/do-not-sell-my-info
This app features third party software which allows you to contribute to measurement statistics (e.g., Nielsen’s TV Ratings). To learn more about digital measurement products and your choices in regard to them, including opting out, please visit our privacy policy. Please see http://www.nielsen.com/digitalprivacy for more information about Nielsen measurement.
We may work with mobile advertising companies to help deliver online and in-app advertisements tailored to your interests based on your activities on our website and apps and on other, unaffiliated websites and apps. To learn more, visit www.aboutads.info. To opt-out of online interest-based advertising, visit www.aboutads.info/choices. To opt-out of cross-app advertising, download the App Choices app at www.aboutads.info/appchoices. Hulu is committed to complying with the DAA’s Self-Regulatory Principles for Online Behavioral Advertising and the DAA’s Application of Self-Regulatory Principles for the Mobile Environment.</t>
  </si>
  <si>
    <t>{
  "Data Linked to You": {
    "Analytics": {
      "Contact Info": [
        "Email Address",
        "Name"
      ],
      "Identifiers": [
        "User ID",
        "Device ID"
      ],
      "Location": [
        "Coarse Location"
      ],
      "Purchases": [
        "Purchase History"
      ],
      "Search History": [
        "Search History"
      ],
      "Usage Data": [
        "Product Interaction",
        "Advertising Data"
      ]
    },
    "App Functionality": {
      "Contact Info": [
        "Email Address",
        "Name"
      ],
      "Diagnostics": [
        "Crash Data",
        "Performance Data"
      ],
      "Identifiers": [
        "User ID",
        "Device ID"
      ],
      "Location": [
        "Precise Location",
        "Coarse Location"
      ],
      "Purchases": [
        "Purchase History"
      ],
      "Search History": [
        "Search History"
      ],
      "Usage Data": [
        "Product Interaction"
      ],
      "User Content": [
        "Customer Support"
      ]
    },
    "Developer’s Advertising or Marketing": {
      "Contact Info": [
        "Email Address",
        "Name"
      ],
      "Identifiers": [
        "User ID",
        "Device ID"
      ],
      "Location": [
        "Coarse Location"
      ],
      "Purchases": [
        "Purchase History"
      ],
      "Usage Data": [
        "Product Interaction"
      ]
    },
    "Product Personalization": {
      "Identifiers": [
        "User ID"
      ],
      "Location": [
        "Coarse Location"
      ],
      "Purchases": [
        "Purchase History"
      ],
      "Search History": [
        "Search History"
      ],
      "Usage Data": [
        "Product Interaction"
      ]
    },
    "Third-Party Advertising": {
      "Contact Info": [
        "Email Address",
        "Name"
      ],
      "Identifiers": [
        "User ID",
        "Device ID"
      ],
      "Location": [
        "Coarse Location"
      ],
      "Usage Data": [
        "Product Interaction",
        "Advertising Data"
      ]
    }
  },
  "Data Used to Track You": {
    "Analytics": {
      "Contact Info": [
        "Email Address",
        "Name"
      ],
      "Identifiers": [
        "User ID",
        "Device ID"
      ],
      "Location": [
        "Coarse Location"
      ],
      "Purchases": [
        "Purchase History"
      ],
      "Search History": [
        "Search History"
      ],
      "Usage Data": [
        "Product Interaction",
        "Advertising Data"
      ]
    },
    "App Functionality": {
      "Contact Info": [
        "Email Address",
        "Name"
      ],
      "Diagnostics": [
        "Crash Data",
        "Performance Data"
      ],
      "Identifiers": [
        "User ID",
        "Device ID"
      ],
      "Location": [
        "Precise Location",
        "Coarse Location"
      ],
      "Purchases": [
        "Purchase History"
      ],
      "Search History": [
        "Search History"
      ],
      "Usage Data": [
        "Product Interaction"
      ],
      "User Content": [
        "Customer Support"
      ]
    },
    "Developer’s Advertising or Marketing": {
      "Contact Info": [
        "Email Address",
        "Name"
      ],
      "Identifiers": [
        "User ID",
        "Device ID"
      ],
      "Location": [
        "Coarse Location"
      ],
      "Purchases": [
        "Purchase History"
      ],
      "Usage Data": [
        "Product Interaction"
      ]
    },
    "Product Personalization": {
      "Identifiers": [
        "User ID"
      ],
      "Location": [
        "Coarse Location"
      ],
      "Purchases": [
        "Purchase History"
      ],
      "Search History": [
        "Search History"
      ],
      "Usage Data": [
        "Product Interaction"
      ]
    },
    "Third-Party Advertising": {
      "Contact Info": [
        "Email Address",
        "Name"
      ],
      "Identifiers": [
        "User ID",
        "Device ID"
      ],
      "Location": [
        "Coarse Location"
      ],
      "Usage Data": [
        "Product Interaction",
        "Advertising Data"
      ]
    }
  }
}</t>
  </si>
  <si>
    <t>http://www.hulu.com/privacy</t>
  </si>
  <si>
    <t>https://apps.apple.com/us/app/calculator-pad-edition/id685860762?uo=4</t>
  </si>
  <si>
    <t>Calculator - Pad Edition</t>
  </si>
  <si>
    <t>Designed to fill in for the missing calculator app on the iPad with simplicity and functionality.
This app features the modern design of flat UI of iOS which look like original built-in app. Users can make basic calculation in portrait and handy scientific calculation in landscape.
It provides all scientific functions such as root, power, factorial, exponential, divisions, and logarithm are supported. Including trigonometric functions like sine, cosine, tangent, arch, and more.
Solve fraction math problem quickly and easily with fraction calculator.
Includes international currency conversion and variety of units conversion categories.
Tip calculator to calculate tip percentage for food and drink on the fly.
Save time when use bill splitter, and tip exactly what you mean to, no more, no less.
BASIC/SCIENTIFIC CALCULATOR
• All functions like the original calculator app
• Basic calculation in portrait
• Scientific calculation in landscape
• Manual basic &amp; scientific calculator switching in portrait or landscape orientation
• Access result and do calculation on widget
• Switch between Degrees and Radians calculations
• Make more complex calculations with Memory buttons
• Simply swipe on the digits to delete a single wrong digit
UNIT CONVERTER
• Currency converter with daily updated exchange rates in the universal currency
• Freely convert units from variety of categories
• All catalogs in converter include: Currency, Area, Data, Length, Mass, Velocity, Temperature, Time, Volume, Acceleration, Angle, Current, Energy, Force, Illumination, Inductance, Magnitude, Power, Pressure, Radiation and Torque
FRACTION CALCULATOR
• Built-in fraction calculator to solve fraction math
• Display result in proper fraction, improper fraction or decimal number
TIP CALCULATOR
• Calculate tip of bill on the fly
• Split the bill to share with others
• Simply swipe to round any number of total, tip, or per person
• Built-in share function to easily share the number with others
SIMPLICITY
• View whole calculation equation in calculator
• Check previous calculation with history
• Copy and paste numbers from or into display
• Support split view multitasking
• Support external hardware keyboard input
INTERFACE
• Get new feel of different looks with multiple themes
• Easy one-hand usage with resizable and draggable interface
• Pinch to scale calculator size
• Quick actions by tap and hold calculator area
• Buttons feedback sound to ensure you touch the buttons correctly
NOTES:
• To add widget in iOS 14 or later, scroll to the bottom of the widget list, tap Edit, tap Customize, add Calculator widget, and tap Done.</t>
  </si>
  <si>
    <t>{
  "Data Not Linked to You": {
    "Third-Party Advertising": {
      "Identifiers": [
        "Device ID"
      ],
      "Usage Data": [
        "Advertising Data"
      ]
    }
  },
  "Data Used to Track You": {
    "Third-Party Advertising": {
      "Identifiers": [
        "Device ID"
      ],
      "Usage Data": [
        "Advertising Data"
      ]
    }
  }
}</t>
  </si>
  <si>
    <t>https://theappathome.blogspot.com/2018/11/privacy-policy.html</t>
  </si>
  <si>
    <t>https://apps.apple.com/us/app/things-3-for-ipad/id904244226?uo=4</t>
  </si>
  <si>
    <t>Things 3 for iPad</t>
  </si>
  <si>
    <t>Get things done! The award-winning Things app helps you plan your day, manage your projects, and make real progress toward your goals.
Best of all, it’s easy to use. Within the hour, you’ll have everything off your mind and neatly organized—from routine tasks to your biggest life goals—and you can start focusing on what matters today.
“Things offers the best combination of design and functionality of any app we tested, with nearly all the features of other power user applications and a delightful interface that never gets in the way of your work.”
—Wirecutter, The New York Times
KEY FEATURES
• Your To-Dos
Your basic building block is the almighty To-Do—each a small step toward a great accomplishment. You can add notes, tag it, schedule it, and break it down into smaller steps.
• Your Projects
Create a Project for any big goal, then add the to-dos to reach it. Use headings to structure your list as you outline your plan. There’s also a place to jot down your notes, and a deadline to keep you on schedule.
• Your Areas
Create an Area for each sphere of your life, such as Work, Family, Finance, and so on. This keeps everything neatly organized, and helps you see the big picture as you set your plans in motion.
• Your Plan
Everything on your schedule is neatly laid out in the Today and Upcoming lists, which show your to-dos and calendar events. Each morning, see what you planned for Today and decide what you want to do. The rest is down to you :)
MORE THINGS TO LOVE
As you dive deeper, you’ll find Things packed with helpful features. Here are just a few:
• Reminders — set a time and Things will remind you.
• Repeaters — automatically repeat to-dos on a schedule you set.
• This Evening — a special place for your evening plans.
• Calendar integration — see your events and to-dos together.
• Tags — categorize your to-dos and quickly filter lists.
• Quick Find — instantly locate to-dos, headings, or tags.
• Type Travel — jump from list to list with your keyboard; just start typing!
• Magic Plus — drag the + button to insert to-dos anywhere in a list.
• Share extension — create to-dos with content from other apps.
• Widgets — see lists on your home/lock screens.
• Mail to Things — forward an email to Things; now it’s a to-do.
• Markdown — structure &amp; style your notes.
• And much more!
MADE FOR IPAD
Things is tailored to the iPad, with excellent pro features as well. Chief among them is the outstanding support for your keyboard &amp; trackpad. You can edit your to-dos without touching the screen, utilize plenty of shortcuts, and navigate your lists at blistering speed—just start typing!
“Things has the best implementation of external keyboard support I’ve ever seen in an iPad app.”
—Federico Viticci, MacStories
You can also enjoy a beautiful dark mode at sunset, connect your calendars, open multiple windows, add a variety of widgets, scribble with Apple Pencil, create to-dos via Siri, import from Reminders—Things can do it all! There’s even Shortcuts integration if you want to automate your workflows.
AWARD-WINNING DESIGN
Made in Stuttgart, with two Apple Design Awards to its name, Things is a fine example of German engineering: designed not only to look fantastic, but to be perfectly functional as well. Every detail is thoughtfully considered, then polished to perfection.
“It’s like the unicorn of productivity tools: deep enough for serious work, surprisingly easy to use, and gorgeous enough to enjoy staring at.”
—Apple
GET THINGS TODAY
Whatever it is you want to accomplish in life, Things can help you get there. Install the app today and see what you can do!
• Things is also available for Mac, iPhone, Apple Watch, and Apple Vision Pro (sold separately).
• Sync is provided for free via our Things Cloud service.
• A free trial is available for Mac: www.things.app
If you have any questions, please get in touch. We provide professional support and will be glad to help you!</t>
  </si>
  <si>
    <t>{
  "Data Linked to You": {
    "App Functionality": {
      "Diagnostics": [
        "Crash Data",
        "Other Diagnostic Data"
      ]
    }
  },
  "Data Not Linked to You": {
    "App Functionality": {
      "Diagnostics": [
        "Crash Data",
        "Other Diagnostic Data"
      ]
    }
  }
}</t>
  </si>
  <si>
    <t>https://culturedcode.com/privacy/</t>
  </si>
  <si>
    <t>https://apps.apple.com/us/app/jump-desktop-rdp-vnc-fluid/id364876095?uo=4</t>
  </si>
  <si>
    <t>Jump Desktop (RDP, VNC, Fluid)</t>
  </si>
  <si>
    <t>Leave your laptop behind. Enjoy the freedom to work from anywhere.   
Jump Desktop is a remote desktop application that lets you securely connect to any computer in the world. Compatible with both RDP and VNC, Jump Desktop is secure, reliable and very easy to set up. Jump Desktop also supports our own, high performance, next generation remote desktop protocol called Fluid Remote Desktop. 
Easy setup and reliable:
Jump Desktop is very easy to setup; anyone can do it! Just visit: https://jumpdesktop.com on your PC or Mac, click the ‘Automatic Setup’ link and follow step-by-step instructions. You’ll be up and running in no time. Also - not subscriptions!
Secure:
Jump encrypts the connection between computers to ensure privacy and security. Automatic connections are always encrypted by default. Supports NLA, TLS/SSL encryption for RDP. SSH Tunnelling and SSL/TLS encryption for VNC. Fluid Remote Desktop uses DTLS for secure connections.
Powerful features:
* Works with almost any computer and operating system.
* Supports physical mice! On iOS 13 and iPadOS, Jump Desktop supports the accessibility mouse with some limitations. Jump Desktop also supports special physical mice with no limitations. For more information visit https://jumpdesktop.com/mice. 
* Fluid Remote Desktop protocol supports high performance remote desktop and audio.
* Easy and secure setup: Automatically configure your PC or Mac for remote access using Wi-Fi/3G/LTE without worrying about your router settings. Setup as many computers as you like – there are no limits! 
* Built for iPad Pro, iPad, iPhone and iPod
* iPad Pro features: Full support for split-screen multitasking and Apple Pencil. 
* Open multiple simultaneous connections
* Live connection previews
* Protect your server settings using Touch ID
* Connection syncing via iCloud connection syncing
* Advanced Bluetooth keyboard: The best bluetooth keyboard support on the App Store. Shortcuts, function keys and arrow keys - everything works. Also includes macros for keys no available on bluetooth keyboards (i.e function keys)
* SSH tunneling with password and public key authentication supported
* Supports large custom screen resolutions and VGA/HDMI out 
* Full mouse support via touch gestures: left, right and middle button clicks, dragging, scrolling, precision pointer movement
* Multiple gesture support - includes the ability to draw or write using your finger
* Copy/paste: Transfer text to or from your computer using the pasteboard
* HDMI/VGA external monitor support: View your desktop on an external monitor using a cable or AirPlay. Jump Desktop will let you utilize you external display as a true monitor (not as a mirror like other apps on the store). 
* Multi-core rendering engine makes Jump Desktop one of the fastest RDP and VNC engines on the planet
* Full support for Linea and Infinea barcode and MSR scanners. Includes support for E2E encryption.
RDP features:
* Supports RD Gateway
* Supports custom resolutions. Set any resolution you want including Retina resolutions.
* Dynamic RDP resolution updates on Windows 8.1+
* Remote printing: Send print outs from your computer to your iPad/iPhone device (exclusive RDP print redirection feature on the App Store!)
* Folder sharing
* Audio streaming
* Console sessions
* International keyboard layouts
* Multiple monitor support on Windows 7+
* Multi-touch redirection support on Windows 8+
Fluid Features:
* Super high performance, adaptive remote desktop
* Audio streaming 
* Strong encryption built into the protocol
* Connect from anywhere, even restricted networks without requiring networking knowledge
* Clipboard sharing
VNC features:
* Tested with Mac OS X, TightVNC, RealVNC, UltraVNC, Linux (Ubuntu Remote Desktop)
* Secure: Supports SSH tunneling as well as SSL encryption
* Black &amp; white, gray scale, 8, 16 and 24-bit color to help optimize bandwidth
* Multiple monitor support
* Macs: Support locking the Mac's screen and syncing the pasteboard</t>
  </si>
  <si>
    <t>{
  "Data Not Linked to You": {
    "App Functionality": {
      "Contact Info": [
        "Email Address",
        "Name"
      ],
      "Diagnostics": [
        "Crash Data",
        "Performance Data",
        "Other Diagnostic Data"
      ]
    }
  }
}</t>
  </si>
  <si>
    <t>https://jumpdesktop.com/privacy</t>
  </si>
  <si>
    <t>https://apps.apple.com/us/app/nordvpn-vpn-fast-secure/id905953485?uo=4</t>
  </si>
  <si>
    <t>NordVPN: VPN Fast &amp; Secure</t>
  </si>
  <si>
    <t>Looking for a way to stay private online? Here it is! With NordVPN, one tap is all you need to hide your IP address, encrypt your traffic, and enjoy the internet without limits.  
NordVPN is an easy-to-use VPN app for iPhone and iPad, trusted by millions of users worldwide. It shields your online activities from nosy advertisers, malicious actors, and intrusive internet service providers. How? By encrypting your internet traffic. 
NordVPN is the best way to have a private, fast, and secure internet connection wherever you are. 
Why NordVPN?
TURBO SPEEDS
NordLynx, our modern solution based on the WireGuard® protocol, gives you VPN connection speeds that are hard to beat.
IDEAL FOR PRIVACY
We don’t track and store your activity online. Therefore, we can’t give your data away – even if someone asks. And we have two independent audits to prove it!
POWERFUL ONLINE SECURITY
NordVPN secures your iPhone data with next-generation encryption complemented with top-notch VPN protocols – NordLynx based on Wireguard and IKEv2/IPsec.
AS EASY AS 1-2-3
Download, login, and connect – that’s it! With NordVPN, one tap is enough to encrypt your whole traffic. You can also set the app to connect automatically and enjoy full peace of mind.
GET HELP 24/7
Our award-winning customer support team is ready to assist you all day, every day. Browse the Help Center, write an email, or visit our website for a live chat.
STAY SAFE ON PUBLIC WI-FI
Found a cozy cafe with a Wi-Fi hotspot, but it’s unsecured? Don’t give up just yet! Use NordVPN and hide your online activities from snoopers and hackers. 
THOUSANDS OF SERVERS
Lightning-fast VPN protocols sure help, but our vast server network is there to do the heavy lifting. 5500+ servers in 59 countries mean that the perfect one is always just a tap away. Click “Quick Connect,” and you’re all set!
PROTECT SIX DEVICES WITH ONE ACCOUNT
Your iPhone is probably not the only connected device you have. Use NordVPN to protect your laptop, tablet, and smart TV, or share your account with your family.  
ENCRYPT EVERYTHING
How would you like to protect your whole home with one app? Install NordVPN on your Wi-Fi router and enjoy a private internet connection on every connected device in your home.
FEATURES FOR ADVANCED USERS
Set a custom DNS address, pick your preferred network protocol, or browse our Specialty Servers list for extra protection. Double VPN, Obfuscated, P2P – we have servers to match your needs.
RELIABLE SERVICE
Unlike a proxy server or the Tor browser, NordVPN will not only hide your IP. It will also encrypt your traffic and maintain a stable connection with speeds that are hard to match.
CONNECT TO ANY DEVICE
• Securely access files on other devices with our Meshnet feature.
• Safe, encrypted, and easy to use — you only need the NordVPN app.
• Perfect for file sharing, gaming, and work. Access files on your home computer even while traveling abroad or joining virtual LAN parties with your friends.
Features our users love:
• Strong encryption for top-grade security.
• Unlimited data for internet freedom.
• VPN protocols: IKEv2/IPsec, NordLynx based on WireGuard.
• 5500+ servers worldwide for turbo speeds.
• 59 server locations in every corner of the world.
• Double VPN for ultimate privacy.
• VPN auto-connect for effortless online protection.
• 24/7 customer support from our award-winning team.
Hide your IP address and location. Stay safe when hopping on public Wi-Fi or any other network. Browse the internet without the fear of being watched and tracked. It’s easy. 
Online security is just a tap away – wind down, connect to NordVPN, and enjoy safe and private internet access wherever you go.
WireGuard® is a registered trademark of Jason A. Donenfeld.
Auto-renewals do not apply to subscriptions purchased from resellers.
For Terms of Service, visit: https://nordvpn.com/terms-of-service/
For Privacy Policy, visit: https://nordvpn.com/privacy-policy/</t>
  </si>
  <si>
    <t>{
  "Data Linked to You": {
    "Analytics": {
      "Diagnostics": [
        "Performance Data"
      ],
      "Usage Data": [
        "Product Interaction"
      ]
    },
    "App Functionality": {
      "Diagnostics": [
        "Crash Data",
        "Performance Data"
      ],
      "Usage Data": [
        "Product Interaction"
      ]
    },
    "Developer’s Advertising or Marketing": {
      "Identifiers": [
        "User ID"
      ]
    }
  },
  "Data Not Linked to You": {
    "Analytics": {
      "Diagnostics": [
        "Performance Data"
      ],
      "Usage Data": [
        "Product Interaction"
      ]
    },
    "App Functionality": {
      "Diagnostics": [
        "Crash Data",
        "Performance Data"
      ],
      "Usage Data": [
        "Product Interaction"
      ]
    },
    "Developer’s Advertising or Marketing": {
      "Identifiers": [
        "User ID"
      ]
    }
  }
}</t>
  </si>
  <si>
    <t>https://nordvpn.com/privacy-policy/</t>
  </si>
  <si>
    <t>https://apps.apple.com/us/app/ai-chat-bot-ask-assistant/id6447312365?mt=12&amp;uo=4</t>
  </si>
  <si>
    <t>AI Chat Bot - Ask Assistant</t>
  </si>
  <si>
    <t>Built on ChatGPT API. AI Chat Bot is built on Open AI technologies. The product is independently developed and not affiliated, endorsed, or sponsored by Open AI.
AI Chat Bot Powered by OpenAI ChatGPT GPT-4 is a powerful macOS application that harnesses the state-of-the-art OpenAI ChatGPT GPT-4 language model to provide a sophisticated conversational experience. The application is designed to understand natural language inputs and generate human-like responses that are indistinguishable from those of a real person.
With our AI Chat Bot Powered by OpenAI ChatGPT GPT-4, you can engage in meaningful and engaging conversations on a wide range of topics, from current events and entertainment to personal interests and hobbies. The application uses advanced machine learning algorithms to continuously improve its understanding of language and provide accurate responses to any query.
What Neural Techlabs AI Chat Bot Powered by OpenAI GPT-4 offers more than any other AI Chat Bot available on the macOS Appstore is:
1. Our, AI Chat Bot Powered by OpenAI GPT-4 isn't just a conversational tool. It also features advanced email response capabilities that can help you manage your inbox more efficiently. The application can generate personalized responses based on your preferences, saving you time and effort in crafting replies.
2. In addition, our AI Chat Bot Powered by OpenAI GPT-4 has a content generation feature that can automatically generate useful documents content based on your needs. Whether you need a report, a presentation, or a proposal, the application can analyze your input and generate a comprehensive and well-structured document content that meets your specifications.
Features:
- AI Chat Bot Powered by OpenAI GPT-4 can be your best assistant to complete tasks
- Use the power of AI Chat Bot - OpenAI GPT-4 to generate documents content
- Use the power of AI Chat Bot - OpenAI GPT-4 to reply to emails
- Multi-Language support. The A.I can speak with you in any world wide language. 183 languages are added - languages can be changed from the chat window - Change Language section
- Search function for easy search and access of the AI information 
- Bookmarks functions so you can easily access the content you loved 
- Bookmarks manager to manage the content you loved in a easy way 
- Bookmarks Search to find the most important information in a fast fashion way 
- Fast chat directly from the menu bar. Just click on the icon from the top menu bar and ask your questions.
Overall, AI Chat Bot is a powerful and versatile macOS application that can help you manage your communications more efficiently, engage in meaningful conversations, and generate high-quality content with ease.
We would like to inform that the AI Chat Bot Powered by GPT-4 application is not a free to use application. in order to use its features, you must purchase a autorenew subscription. our company provides three autorenew subscription options: weekly, monthly and yearly. We are currently offering a three days free trial with the monthly subscription. after the free trial period will end, your iTunes account will be automatically charged. The subscription is available ONLY for the macOS version. The iOS and iPadOS are different applications and requires a new subscription.
Privacy Policy: https://neuraltechlabs.com/privacy.html
EULA: https://neuraltechlabs.com/eula.html
Trademark Disclaimer:
The OpenAI logo and name is the trademark of OpenAI
The GPT-4 and ChatGPT name is the trademark of OpenAI
The application AI Chat Bot Powered by GPT-4 is not the official OpenAI application. It is just using the official OpenAI API in order to facilitate the access of the application to the GPT-4 model. You can always use the OpenAI by going to OpenAI website and use the free of charge AI models.</t>
  </si>
  <si>
    <t>{
  "Data Not Linked to You": {
    "Analytics": {
      "Diagnostics": [
        "Crash Data"
      ],
      "Identifiers": [
        "User ID"
      ],
      "Usage Data": [
        "Product Interaction"
      ]
    },
    "App Functionality": {
      "Diagnostics": [
        "Crash Data"
      ]
    }
  }
}</t>
  </si>
  <si>
    <t>https://neuraltechlabs.com/privacy.html</t>
  </si>
  <si>
    <t>https://apps.apple.com/us/app/cleanmymac-x/id1339170533?mt=12&amp;uo=4</t>
  </si>
  <si>
    <t>CleanMyMac X</t>
  </si>
  <si>
    <t>Delete megatons of junk, malware, and make your Mac faster &amp; more organized.
CleanMyMac X packs 30+ tools to help you solve the most common Mac issues. You can use it to manage storage, apps, and monitor the health of your computer. There are even personalized cleanup tips based on how you use your Mac.
KEY FEATURES
Free up space
Delete gigabytes of system junk, broken data, and caches.
Find large and old files scattered across all folders.
Visualize your storage and find your largest space-wasters.
Protect your Mac
Scan your Mac for the latest viruses and adware.
Delete malware agents like keyloggers, spyware, etc.
Clear out browsing history and tracking cookies.
Uninstall apps
Find and delete unwanted apps completely.
Reset broken apps to their default state.
Remove extensions and background plugins.
Monitor Mac’s health
See real-time data about battery and processor load.
Monitor network speed and available memory.
Get personalized Mac cleanup tips.
Manage external drives 
Scan your external drive for junk and clean it up. 
Review and organize your files. 
Identify the largest items that take up space.
AWARD-WINNING DESIGN
Winner of the Red Dot Award and UX Design Awards 2021
Forbes "CleanMyMac X Is The Toolbox Your Mac Needs" 2020
Winner of iF Design Award 2020
Product Hunt “App of the month”
MacStories “Must-Have Mac App” 2019
CleanMyMac X turns the not so exciting task of cleaning your computer into a stylish and interactive ride. It places simplicity at the core of its design. With smart and self-learning algorithms under the hood, the app stays incredibly easy to use. 
WHAT MAC EXPERTS SAY 
“If you’ve found yourself struggling with a nearly full Mac, check out CleanMyMac X. The app has been an excellent way to recover space with minimal effort for many years and I expect it will continue to be so for many more.”
MacStories
“CleanMyMac X makes it easy to maintain a healthy Mac. Its built-in tools make it easy to rid your machine of unwanted apps and files, protect it against malware, and more.”
Cult of Mac
“Users will appreciate CleanMyMac X’s streamlined, attractive interface, which includes clear icons and gentle animations to make the scrubbing process pleasant.”
VentureBeat
“From insane speed improvements to malware removal, a new menu design, and more, this release is packed with new features that you are going to want to check out.”
iMore
SUBSCRIPTION AND PRICING
CleanMyMac X offers a yearly subscription plan and a one-time purchase. You may also sign up for a free trial to test the functionality of the app. At the end of the trial period, you’ll be automatically charged according to your selected payment plan.
See the pricing details in the Information section under In-App Purchases.
Have questions? We are always here to help. Please message our support using the contact below.
https://macpaw.com/support/contact
Terms of Service https://macpaw.com/cleanmymac-x-terms-of-service-mas
Privacy Policy https://macpaw.com/cleanmymac-x-privacy-policy 
Mac is a trademark of Apple Inc.
iTunes is a trademark of Apple Inc.</t>
  </si>
  <si>
    <t>{
  "Data Not Linked to You": {
    "Analytics": {
      "Identifiers": [
        "Device ID"
      ],
      "Usage Data": [
        "Product Interaction",
        "Other Usage Data"
      ]
    },
    "App Functionality": {
      "Diagnostics": [
        "Crash Data",
        "Other Diagnostic Data"
      ]
    },
    "Developer’s Advertising or Marketing": {
      "Contact Info": [
        "Email Address"
      ]
    }
  }
}</t>
  </si>
  <si>
    <t>https://macpaw.com/cleanmymac-x-privacy-policy</t>
  </si>
  <si>
    <t>https://apps.apple.com/us/app/messenger-for-whatsapp-duo-web/id1312424138?uo=4</t>
  </si>
  <si>
    <t>Messenger for WhatsApp Duo Web</t>
  </si>
  <si>
    <t>Introducing Messenger Duo, the ultimate iOS app that takes your experience to the next level. With a wide array of additional features and powerful tools, this app enhances your capabilities and allows you to do so much more with the world's most popular messaging platform. Messenger Duo is here to revolutionize your WA experience.
► AI ChatBot: Use ChatGPT. It can answer questions and assist you with tasks, such as composing messages, text, story, emails &amp; more.
◉ Dual Chat: Say goodbye to the hassle of switching between devices or accounts. With Messenger Duo, you can effortlessly manage two accounts on one device, doubling your communication power. Keep personal and business conversations separate and organized, all within a single app.
► Lock Chat: Protect your privacy and secure your personal data with the powerful chat lock feature. Messenger Duo allows you to set up an additional layer of security, ensuring that only you have access to your conversations. Rest assured, your private chats remain truly private and secure.
◉ Extra Phone Number: Expand your communication options by adding extra phone number to your Messenger Duo account. Whether you need a dedicated number for business purposes or simply want to separate your personal and professional contacts, Messenger Duo has got you covered.
► Channels Catalog: Discover a diverse range of channels in our extensive catalog. From news and entertainment to lifestyle and sports, explore different categories and find the channels that align with your interests.
◉ Translate Messages: Break down language barriers and connect with friends from around the world. Messenger Duo features a built-in translation tool that allows you to translate messages in real-time, facilitating seamless communication regardless of the language you or your contacts speak.
► Voice Changer: Spice up your conversations and have fun with the voice changer feature. With a variety of voice effects to choose from, you can transform your voice into something unique and surprise your friends during calls or voice messages.
◉ Stickers &amp; Sticker Maker: Unleash your creativity and personalize your chats with custom stickers. Messenger Duo's intuitive sticker maker lets you create unique stickers using your own images, turning ordinary conversations into lively and expressive exchanges.
► Messenger on Apple Watch: Stay updated and reply to messages directly from your Apple Watch with the Messenger Duo app. Receive notifications, view chats, and send quick replies right from your wrist, ensuring you never miss an important conversation.
◉ Widget: Get instant access to your recent chats and notifications with the Messenger Duo widget on your home screen. Stay connected and jump right into the action without opening the app, making your messaging experience more efficient and convenient.
► News and Updates: Stay informed and up to date with the latest news and updates through the dedicated news section in Messenger Duo. Get notified about new features, tips, and tricks to make the most out of your Messenger experience.
◉ Message Scheduler: Take control of your messaging routine with the built-in message scheduler. Plan ahead and schedule messages to be sent at a specific time, ensuring important messages are delivered on time and you never miss an important appointment or deadline.
► Status Updates: Express yourself and share your thoughts with captivating status updates. Messenger Duo provides a variety of customizable status options, including text, images, and videos, allowing you to showcase your creativity and engage with your contacts in a unique way.
Disclaimer:
This is an UNOFFICIAL tool for WhatsApp Messenger.
We are NOT affiliated, associated, authorized, endorsed by, or in any way officially connected with WhatsApp LLC, or any of its subsidiaries or affiliates. Usage falls within guidelines of "fair use".
EULA:
https://www.freeprivacypolicy.com/live/fc813f89-e33f-4ec8-b9b9-836a386f8d41</t>
  </si>
  <si>
    <t>{
  "Data Not Linked to You": {
    "Analytics": {
      "Identifiers": [
        "Device ID"
      ]
    },
    "Third-Party Advertising": {
      "Identifiers": [
        "Device ID"
      ]
    }
  },
  "Data Used to Track You": {
    "Analytics": {
      "Identifiers": [
        "Device ID"
      ]
    },
    "Third-Party Advertising": {
      "Identifiers": [
        "Device ID"
      ]
    }
  }
}</t>
  </si>
  <si>
    <t>https://www.freeprivacypolicy.com/live/d6c4e431-9e4c-4494-88cd-1e7e178f078c</t>
  </si>
  <si>
    <t>https://apps.apple.com/us/app/textnow-call-text-unlimited/id314716233?uo=4</t>
  </si>
  <si>
    <t>Call and text for free with TextNow, the free phone service with over 100 million users, now including Free Essential Data.
Staying connected shouldn’t stress you out. With the TextNow app, you can get nationwide talk, text and data coverage from the nation’s largest 4G LTE &amp; 5G network, without having to worry about bills.
Get a new phone number free with the US area code of your choice (or use the phone number you already have) and start calling and texting freely to anywhere in the US and Canada.
FREE TALK &amp; TEXT NATIONWIDE: NO PHONE BILL
Stay connected with the TextNow free Wi-Fi calling and texting app, or order a TextNow SIM card to freely call, text, and use some apps without having to connect to Wi-Fi.
FREE ESSENTIAL DATA
TextNow is the ONLY phone service provider that gives you data completely FREE. With the always-free plan, you can access apps that are essential to keep you connected while on-the-go, including email, maps, and rideshare apps. Check and send emails, get directions, and order an Uber or Lyft from anywhere without paying for a data plan. Simply order a SIM card to get started.
UNLIMITED DATA PLANS: AFFORDABLE &amp; HIGH-SPEED
We believe you should only pay for the data you use. That’s why we’re the ONLY provider with super flexible hourly, daily, and monthly plans. Start and stop one of our low-cost options with just a few taps in the app, starting as low as $0.99. No contracts, no commitments, just easily accessible data that you only have to pay for when you want it.
SECOND PHONE NUMBER: FOR PRIVATE CALLING &amp; TEXTING, A SEPARATE BUSINESS LINE &amp; MORE
Use the TextNow calling and text messaging app as a free second phone line. It’s another extra phone line (business phone or 2nd line) on your device with free calls and free text messages.
INTERNATIONAL CALLING: 230+ COUNTRIES
Are your friends and family overseas? TextNow offers low-cost international calls to Mexico, Canada and 230+ countries with rates starting at less than $0.01 per minute.
WHY TEXTNOW?
• Free calling, free texting, and free essential data – always.
• Call and text for free immediately when you download the TextNow app
• Get nationwide coverage with a TextNow SIM card, and talk and text without Wi-Fi
• Get a local phone number or use your existing number. Area codes from most metro areas in the US available.
• Voice call, direct message, SMS message, picture and video messenger to the US or Canada for free.
• Unlimited data plans with hourly, daily, and monthly options give you flexible internet coverage. Only pay when you want it.
• Use across multiple devices including your computer or tablet, and effortlessly access calls and texts whenever you need them.
• International calls with low-cost options to over 230 countries.
• Voicemail to text audio transcription and conference calling.
HOW IS TEXTNOW FREE?
There are no yearly or monthly fees to use TextNow. We partner with brands to pay for your phone service (so you don’t have to) with in-app ads. Ads won’t interrupt your experience. If you don't like ads, you can purchase a subscription to remove them.
MORE FEATURES STANDARD FOR ALL USERS
• Passcode for safe and private texting and calling
• Caller ID
• Customizable free text tones, call tones, ringtones, vibrations and phone backgrounds
• Quick Reply to speedily respond to friends
• A home screen widget for instant use
• Text from your computer and seamlessly synchronize with your mobile device via textnow.com
So, what are you waiting for? Download the app and take control of your phone service, starting today.
Follow us on social for the latest news and offers:
TikTok - @textnow
Facebook - @textnow
Instagram - @textnow
Twitter - @TextNow
Privacy policy: https://www.textnow.com/privacy
Terms of use: https://www.textnow.com/terms</t>
  </si>
  <si>
    <t>{
  "Data Linked to You": {
    "Analytics": {
      "Contact Info": [
        "Email Address",
        "Name"
      ],
      "Diagnostics": [
        "Crash Data",
        "Performance Data",
        "Other Diagnostic Data"
      ],
      "Identifiers": [
        "User ID",
        "Device ID"
      ],
      "Purchases": [
        "Purchase History"
      ],
      "Usage Data": [
        "Product Interaction"
      ],
      "User Content": [
        "Customer Support"
      ]
    },
    "App Functionality": {
      "Contact Info": [
        "Name",
        "Phone Number"
      ],
      "Contacts": [
        "Contacts"
      ],
      "Diagnostics": [
        "Crash Data",
        "Performance Data",
        "Other Diagnostic Data"
      ],
      "Identifiers": [
        "User ID"
      ],
      "Location": [
        "Precise Location",
        "Coarse Location"
      ],
      "Purchases": [
        "Purchase History"
      ],
      "Usage Data": [
        "Product Interaction"
      ],
      "User Content": [
        "Emails or Text Messages",
        "Photos or Videos",
        "Audio Data",
        "Customer Support"
      ]
    },
    "Developer’s Advertising or Marketing": {
      "Contact Info": [
        "Email Address",
        "Name"
      ],
      "Identifiers": [
        "Device ID"
      ],
      "Purchases": [
        "Purchase History"
      ],
      "Usage Data": [
        "Product Interaction"
      ]
    },
    "Other Purposes": {
      "Contact Info": [
        "Phone Number"
      ],
      "Identifiers": [
        "User ID"
      ]
    },
    "Product Personalization": {
      "Usage Data": [
        "Advertising Data"
      ]
    },
    "Third-Party Advertising": {
      "Usage Data": [
        "Advertising Data"
      ]
    }
  },
  "Data Not Linked to You": {
    "Analytics": {
      "Contact Info": [
        "Email Address",
        "Name"
      ],
      "Diagnostics": [
        "Crash Data",
        "Performance Data",
        "Other Diagnostic Data"
      ],
      "Identifiers": [
        "User ID",
        "Device ID"
      ],
      "Purchases": [
        "Purchase History"
      ],
      "Usage Data": [
        "Product Interaction"
      ],
      "User Content": [
        "Customer Support"
      ]
    },
    "App Functionality": {
      "Contact Info": [
        "Name",
        "Phone Number"
      ],
      "Contacts": [
        "Contacts"
      ],
      "Diagnostics": [
        "Crash Data",
        "Performance Data",
        "Other Diagnostic Data"
      ],
      "Identifiers": [
        "User ID"
      ],
      "Location": [
        "Precise Location",
        "Coarse Location"
      ],
      "Purchases": [
        "Purchase History"
      ],
      "Usage Data": [
        "Product Interaction"
      ],
      "User Content": [
        "Emails or Text Messages",
        "Photos or Videos",
        "Audio Data",
        "Customer Support"
      ]
    },
    "Developer’s Advertising or Marketing": {
      "Contact Info": [
        "Email Address",
        "Name"
      ],
      "Identifiers": [
        "Device ID"
      ],
      "Purchases": [
        "Purchase History"
      ],
      "Usage Data": [
        "Product Interaction"
      ]
    },
    "Other Purposes": {
      "Contact Info": [
        "Phone Number"
      ],
      "Identifiers": [
        "User ID"
      ]
    },
    "Product Personalization": {
      "Usage Data": [
        "Advertising Data"
      ]
    },
    "Third-Party Advertising": {
      "Usage Data": [
        "Advertising Data"
      ]
    }
  },
  "Data Used to Track You": {
    "Analytics": {
      "Contact Info": [
        "Email Address",
        "Name"
      ],
      "Diagnostics": [
        "Crash Data",
        "Performance Data",
        "Other Diagnostic Data"
      ],
      "Identifiers": [
        "User ID",
        "Device ID"
      ],
      "Purchases": [
        "Purchase History"
      ],
      "Usage Data": [
        "Product Interaction"
      ],
      "User Content": [
        "Customer Support"
      ]
    },
    "App Functionality": {
      "Contact Info": [
        "Name",
        "Phone Number"
      ],
      "Contacts": [
        "Contacts"
      ],
      "Diagnostics": [
        "Crash Data",
        "Performance Data",
        "Other Diagnostic Data"
      ],
      "Identifiers": [
        "User ID"
      ],
      "Location": [
        "Precise Location",
        "Coarse Location"
      ],
      "Purchases": [
        "Purchase History"
      ],
      "Usage Data": [
        "Product Interaction"
      ],
      "User Content": [
        "Emails or Text Messages",
        "Photos or Videos",
        "Audio Data",
        "Customer Support"
      ]
    },
    "Developer’s Advertising or Marketing": {
      "Contact Info": [
        "Email Address",
        "Name"
      ],
      "Identifiers": [
        "Device ID"
      ],
      "Purchases": [
        "Purchase History"
      ],
      "Usage Data": [
        "Product Interaction"
      ]
    },
    "Other Purposes": {
      "Contact Info": [
        "Phone Number"
      ],
      "Identifiers": [
        "User ID"
      ]
    },
    "Product Personalization": {
      "Usage Data": [
        "Advertising Data"
      ]
    },
    "Third-Party Advertising": {
      "Usage Data": [
        "Advertising Data"
      ]
    }
  }
}</t>
  </si>
  <si>
    <t>http://www.textnow.com/privacy/</t>
  </si>
  <si>
    <t>https://apps.apple.com/us/app/papas-wingeria-to-go/id1451873044?uo=4</t>
  </si>
  <si>
    <t>Papa's Wingeria To Go!</t>
  </si>
  <si>
    <t>Fry and toss tons of saucy wings and things in Papa's Wingeria To Go!
-- ABOUT THE GAME --
It's your lucky day!  After winning a trip to the glitzy and glamorous Starlight City, you take a chance on the Mega Prize game and win the jackpot: A new career at Papa's Wingeria!
You'll need to run the fryers and toss chicken wings in a variety of flavorful sauces.  The restaurant is known for its famous wings, but you'll also add other meats to the menu, as well as a wide array of delicious sauces and plenty of sides and dips.  Starlight City celebrates different holidays year-round, so get ready to unlock new festive sauces, sides and dips as you play through the holidays!
Your customers expect a great presentation, so arrange the fried foods with sides and dips so they're pleasing to the eye -- and their stomachs!  The familiar hands-on gameplay of the series is back, but this time you'll especially have to focus on presentation and how to best lay out the plate with all of the food ordered.  Learn a variety of patterns for arranging the food to earn the best scores from your customers, and earn big tips to spend in the Shop!
-- GAME FEATURES --
NEW FEATURES - All of your favorite features from other versions of Papa's restaurants are now available in this "To Go" game, redesigned and reimagined for smaller screens!
HOLIDAY FLAVORS - Celebrate the seasons in Starlight City with new holiday flavors!  Your customers will order platters of wings and things with new seasonal ingredients.  You'll unlock new sauces, sides, and dips for each holiday of the year, and your customers will love trying new tasty flavors.
SERVE SPECIAL RECIPES - Earn Special Recipes from your customers, and serve them as the Daily Special in the Wingeria!  Each Special has a bonus you can earn for serving a prime example of that recipe.  Master each special to earn a special prize!
CUSTOMIZE YOUR WORKERS - Play as Chuck or Mandi, or create your own custom character to work in the Wingeria!  You can also show off your holiday spirit with a massive variety of holiday outfits and clothing for your workers.  Choose unique color combinations for each item of clothing, and create your own style with millions of combinations!
SPECIAL DELIVERY - When you start taking phone orders, customers can call to place their wing order, and you'll hire a Driver to help take and deliver orders to their homes!
COLLECT STICKERS - Complete a variety of tasks and achievements while playing to earn colorful Stickers for your collection.  Each customer has a set of three favorite Stickers: Earn all three and you'll be rewarded with a brand-new outfit to give to that customer!
DECORATE THE SHOP - Customize the Wingeria lobby with themed furniture and decorations for each holiday of the year!  Mix and match your favorite styles, or add items that match the current holiday so customers won't mind waiting longer for their food.
CLIPPING COUPONS - Missing your favorite customer?  Send them a coupon with the help of your friendly mailman, Vincent!  Customers love a good deal, and will promptly arrive to order another meal.  Coupons are great for completing quests for Stickers and for strategically leveling up customers!
DAILY MINI-GAMES - Play Foodini's famous Mini-Games after each workday to earn new furniture for your lobby and new clothing for your workers.
-- MORE FEATURES --
Hands-on wing restaurant in the Papa Louie universe
All new controls and gameplay features designed for smaller screens
Multi-task between frying, saucing, and building
Custom chefs and drivers
12 separate holidays to unlock, each with more ingredients
Earn and master 40 unique Special Recipes
90 colorful Stickers to earn for completing tasks
119 customers to serve with unique orders
Use Stickers to unlock new outfits for your customers
95 ingredients to unlock
** NOTE FOR iPAD USERS **
Papa's Wingeria To Go is designed especially for smaller screens, look for Papa's Wingeria HD for tablets!</t>
  </si>
  <si>
    <t>https://apps.apple.com/us/app/mail-for-gmail/id1216244845?mt=12&amp;uo=4</t>
  </si>
  <si>
    <t>Mail+ for Gmail</t>
  </si>
  <si>
    <t>Enjoy all the advantages of accessing Gmail, separately from your browser.
Highlighted features:
- Easily access all your Gmail emails
- Smooth and responsive look and feel
- Badge dock icon with unread email counter
- Customizable unread email notifications
- Easily change font sizes and window opacity
- Works with great with Gmail themes
Plus features can be purchased for further convenience:
Multiple Gmail accounts in separate windows
Dark mode switch to toggle between light and dark mode
Print all your emails
Notifier in the menu bar for a convenient overview of all your emails
For purchase options and pricing, see the information under In-App Purchases section.
Mail+ for Gmail is a third-party application developed by Rocky Sand Studio Ltd. It is designed for Gmail, but not produced, endorsed, or affiliated with Google company. The app is using secure connections and Gmail API to access all information from Gmail.
We'd love to hear your feedback about our app. Feel free to contact us at Rocky Sand Studio http://www.rockysandstudio.com</t>
  </si>
  <si>
    <t>https://rockysandstudio.com/privacy.html</t>
  </si>
  <si>
    <t>https://apps.apple.com/us/app/p%C3%A1lfa/id6503278144?uo=4</t>
  </si>
  <si>
    <t>Pálfa</t>
  </si>
  <si>
    <t>- Fontos információk azonnal és bárhol, pl áram-, víz-, gázkimaradás, helyi hangosbemondó közleményei, helyi események, koncertek, előadások, forgalomlezárások stb.
- Az információk bárhonnan elérhetőek, településen, munkahelyen de szabadság alatt is.
- Helyi hangosbemondó, kiadványok, hirdetőtábla kiegészítése vagy kiváltása.  - Önkormányzati azonnali push értesítések okos telefonokra, kiadványok feltöltése, helyi elérhetőségek, egyházi közlemények, kulturális vagy sporthírek.
- Egyszerű használat, áttekinthető, intuitív alkalmazás gyerekek és idősek számára is. - Modulok: hivatali es egyházi üzenetek, fontos helyi elérhetőségek, heti naptár és névnapok, kulturális és sportesemények naptára, hulladékelszállítasok , felmérések, lakossági javaslatok, észrevételek, ötletek, szolgáltatások, helyi érdekességek, helyi bazár , önkormányzati kiadványok, képgaléria, hasznos weblinkek (menetrendek, ...).
- Telepítésnél nincs szükség regisztrációra vagy bejelentkezésre.
- Az alkalmazás nem gyűjt vagy tárol személyes adatokat (kivéve a következő lakossági feltöltéseknél: Helyi bazár és Lakossági javaslatok, észrevételek, ötletek, ahol személyes adatok is megadhatóak)</t>
  </si>
  <si>
    <t>[
  "News"
]</t>
  </si>
  <si>
    <t>http://www.elovaros.hu/policy_hu.php?id=1053</t>
  </si>
  <si>
    <t>https://apps.apple.com/us/app/lucky-lawn/id6503607339?uo=4</t>
  </si>
  <si>
    <t>Lucky Lawn</t>
  </si>
  <si>
    <t>“Lucky Lawn” is a fascinating mobile game that offers exciting golf with bright and colorful graphics. Players are waiting for many levels, each of which requires a special approach and strategy. Thoughtful arrangement of obstacles and a variety of courses make each match unique and interesting, providing endless fun from the game.
In “Lucky Lawn” players can not only enjoy the beauty of virtual golf courses, but also test their skills and marksmanship. The game combines simple controls with a deep strategic component, making it appealing to players of all ages.</t>
  </si>
  <si>
    <t>[
  "Games",
  "Entertainment",
  "Sports"
]</t>
  </si>
  <si>
    <t>https://sites.google.com/view/lucky-lawn/privacy-policy</t>
  </si>
  <si>
    <t>https://apps.apple.com/us/app/kih-pro-converter/id6503677381?uo=4</t>
  </si>
  <si>
    <t>KIH PRO CONVERTER</t>
  </si>
  <si>
    <t>This App  is your pocket companion for converting a variety of unique units with ease. From "beard-seconds" to nanometers, "smoots" to meters, "jiffies" to seconds, "mickeys" to millimeters, and "banana equivalent doses" to microsieverts, our app covers it all. Simply input the value in one unit, and let this App do the rest!
How to Use:
	1	Select Conversion Type: Choose the type of conversion you want to perform from our diverse range of options.
	2	Input Value: Enter the value in the provided text field for the unit you have.
	3	Get Result: Tap the "Calculate" button to instantly see the converted value in the desired unit.
	4	Clear and Repeat: Easily clear the inputs and start a new conversion whenever needed.
Benefits:
	•	Versatile Conversion: Convert between a wide array of unique units not commonly found in other converter apps.
	•	User-Friendly Interface: Intuitive design makes it easy for users of all levels to navigate and perform conversions effortlessly.
	•	Accurate Results: Trust in precise calculations for accurate conversion results every time.
	•	Educational and Fun: Learn about unconventional units while enjoying the process of conversion, making it both educational and entertaining.</t>
  </si>
  <si>
    <t>https://www.termsfeed.com/live/a46b686b-d0a1-44b0-aad8-cb396838d8c5</t>
  </si>
  <si>
    <t>https://apps.apple.com/us/app/ai%E7%9B%B8%E8%AB%87-%E3%81%BF%E3%82%89%E3%81%84%E3%82%B3%E3%83%B3%E3%83%91%E3%82%B9-%E5%BF%83%E3%81%AE%E3%83%A2%E3%83%A4%E3%83%A2%E3%83%A4%E3%82%92%E6%95%B4%E7%90%86/id6503657969?uo=4</t>
  </si>
  <si>
    <t>AI相談 - みらいコンパス (心のモヤモヤを整理)</t>
  </si>
  <si>
    <t>心が軽くなる、未来へ進むコンパス 「みらいコンパス」
モヤモヤする気持ち、ひとりで抱え込んでいませんか？
「みらいコンパス」は、AIに相談して気持ちを整理できる、新感覚のアプリです。
あなたの未来がもっと輝き出すように、心をサポートします。
------------------------------------------------------------------------------
「みらいコンパス」の特徴
・AIとのチャットで気持ちを吐き出すだけ！
・匿名でOK！誰にも知られずに安心。
・AIがあなたの気持ちを分析し、客観的なヒントを提供。
・心理学に基づいたアドバイスで、心が軽くなる！
------------------------------------------------------------------------------
------------------------------------------------------------------------------
こんな方におすすめ
・考え事を整理したい
・話す相手がいないけど、気持ちを聞いてほしい
・ストレスや不安を解消したい
・自分自身と向き合いたい
・未来に希望を持ちたい
------------------------------------------------------------------------------
「みらいコンパス」を使って、心を整理し、より良い未来へと進んでいきましょう！</t>
  </si>
  <si>
    <t>{
  "Data Not Linked to You": {
    "Analytics": {
      "Location": [
        "Coarse Location"
      ],
      "Usage Data": [
        "Product Interaction",
        "Other Usage Data"
      ],
      "User Content": [
        "Other User Content"
      ]
    },
    "App Functionality": {
      "Diagnostics": [
        "Crash Data",
        "Performance Data",
        "Other Diagnostic Data"
      ],
      "Identifiers": [
        "Device ID"
      ],
      "User Content": [
        "Other User Content"
      ]
    },
    "Third-Party Advertising": {
      "Usage Data": [
        "Advertising Data"
      ],
      "User Content": [
        "Other User Content"
      ]
    }
  },
  "Data Used to Track You": {
    "Analytics": {
      "Location": [
        "Coarse Location"
      ],
      "Usage Data": [
        "Product Interaction",
        "Other Usage Data"
      ],
      "User Content": [
        "Other User Content"
      ]
    },
    "App Functionality": {
      "Diagnostics": [
        "Crash Data",
        "Performance Data",
        "Other Diagnostic Data"
      ],
      "Identifiers": [
        "Device ID"
      ],
      "User Content": [
        "Other User Content"
      ]
    },
    "Third-Party Advertising": {
      "Usage Data": [
        "Advertising Data"
      ],
      "User Content": [
        "Other User Content"
      ]
    }
  }
}</t>
  </si>
  <si>
    <t>https://rainbowtree.work/privacy_policy.html</t>
  </si>
  <si>
    <t>https://apps.apple.com/us/app/slack-for-desktop/id803453959?mt=12&amp;uo=4</t>
  </si>
  <si>
    <t>Slack for Desktop</t>
  </si>
  <si>
    <t>Slack brings team communication and collaboration into one place so you can get more work done, whether you belong to a large enterprise or a small business. Check off your to-do list and move your projects forward by bringing the right people, conversations, tools, and information you need together. Slack is available on any device, so you can find and access your team and your work, whether you’re at your desk or on the go.
Use Slack to: 
• Communicate with your team and organize your conversations by topics, projects, or anything else that matters to your work
• Message or call any person or group within your team
• Share and edit documents and collaborate with the right people all in Slack 
• Integrate into your workflow, the tools and services you already use including Google Drive, Salesforce, Dropbox, Asana, Twitter, Zendesk, and more
• Easily search a central knowledge base that automatically indexes and archives your team’s past conversations and files
• Customize your notifications so you stay focused on what matters
Scientifically proven (or at least rumored) to make your working life simpler, more pleasant, and more productive. We hope you’ll give Slack a try.
Stop by and learn more at: https://slack.com/</t>
  </si>
  <si>
    <t>{
  "Data Linked to You": {
    "Analytics": {
      "Browsing History": [
        "Browsing History"
      ],
      "Contacts": [
        "Contacts"
      ],
      "Diagnostics": [
        "Crash Data",
        "Performance Data"
      ],
      "Identifiers": [
        "User ID",
        "Device ID"
      ],
      "Location": [
        "Coarse Location"
      ],
      "Usage Data": [
        "Product Interaction"
      ],
      "User Content": [
        "Photos or Videos",
        "Audio Data",
        "Customer Support"
      ]
    },
    "App Functionality": {
      "Browsing History": [
        "Browsing History"
      ],
      "Contact Info": [
        "Email Address",
        "Name"
      ],
      "Contacts": [
        "Contacts"
      ],
      "Diagnostics": [
        "Crash Data",
        "Performance Data"
      ],
      "Identifiers": [
        "User ID",
        "Device ID"
      ],
      "Location": [
        "Coarse Location"
      ],
      "Search History": [
        "Search History"
      ],
      "Usage Data": [
        "Product Interaction"
      ],
      "User Content": [
        "Photos or Videos",
        "Audio Data",
        "Customer Support"
      ]
    },
    "Developer’s Advertising or Marketing": {
      "Contact Info": [
        "Email Address",
        "Name"
      ],
      "Identifiers": [
        "User ID",
        "Device ID"
      ],
      "Location": [
        "Coarse Location"
      ]
    },
    "Product Personalization": {
      "Identifiers": [
        "User ID",
        "Device ID"
      ],
      "Location": [
        "Coarse Location"
      ],
      "Search History": [
        "Search History"
      ],
      "Usage Data": [
        "Product Interaction"
      ]
    }
  }
}</t>
  </si>
  <si>
    <t>https://slack.com/privacy-policy</t>
  </si>
  <si>
    <t>https://apps.apple.com/us/app/grammarly-ai-writing-support/id1462114288?mt=12&amp;uo=4</t>
  </si>
  <si>
    <t>Grammarly: AI Writing Support</t>
  </si>
  <si>
    <t>Grammarly for Safari offers real-time suggestions to help you write your best online, no matter what you’re working on in your browser. 
With comprehensive feedback on spelling, grammar, punctuation, clarity, and writing style, Grammarly is more than just a proofreader. It’s a tool that helps you write with confidence, find the best words to express yourself, and communicate your ideas with ease. 
► Terms and Conditions
By installing the extension, you agree to and acknowledge:
www.grammarly.com/terms
www.grammarly.com/privacy-policy
► How it works
Grammarly analyzes your sentences as you write and adds color-coded underlines to words and phrases where you can improve your writing. You can apply Grammarly’s suggestion with a single click, or expand the suggestion to learn more about it. 
► Go beyond grammar 
Grammarly’s advanced spelling checker and grammar checker go far beyond the built-in tools of word processors. Grammarly can detect not only misspellings, but also commonly confused words used in the wrong context, like “affect” and “effect.” In addition, it can flag and fix complex grammar and punctuation issues like sentence fragments, comma splices, and subject-verb disagreement.
But great writing is about much more than just grammar and spelling. That’s why Grammarly also helps you streamline wordy phrases and rewrite sentences that are likely to confuse readers. It also suggests word choice improvements to help keep readers engaged, and helps you adjust your tone to ensure you come across the way you intend.
For students: Now available on the extension, our free beta auto-citations feature generates citations for online sources in seconds, without you having to enter any info manually or leave the web page. Get pre-formatted citations ready to go, whether you use APA, MLA, or Chicago.
► What’s included?
~ Free
The free version of Grammarly includes basic writing suggestions designed to help you produce clean, mistake-free writing.
• Grammar checker
• Spelling checker
• Punctuation checker
• Tone detector
• Auto-citations
~ Premium
Grammarly Premium includes everything available for free, plus an expanded range of writing feedback designed to help you produce high-quality writing that makes an impact.
• Clarity-focused sentence rewrites
• Tone adjustments
• Vocabulary improvements (word choice, formality level)
• Fluency suggestions 
• Additional advanced suggestions
► Works where you write
Grammarly is designed to work seamlessly in your browser—no copying or pasting required. Use it in Google Docs, email clients, social media, and across the web. Grammarly for Safari works across:
• Google Docs
• Gmail
• Linkedin
• And more!
- Trusted by millions of users
“Grammarly ensures your messages are professional and grammatically correct by offering spell-checking, tone suggestions, and even vocabulary hints.” —Forbes
“It’s the go-to service for fixing grammar, punctuation, and awkward sentences for professionals, college students, and people who write for a living—which is pretty much everyone, even if you don't think of yourself as a writer.” —Inc
“Unlike basic spell checkers, Grammarly is a complete writing assistant app. It’s wonderful for anyone who needs help writing.” —PC Mag
- Get Grammarly on your desktop
Want to use Grammarly outside of your browser, in apps like Word, Outlook, and Slack? Try Grammarly for Windows or Grammarly for Mac, now available for download from www.grammarly.com/desktop. 
----------------------------------------------------------------------------------------------------------------------------
We value the trust our customers put in us to keep their information safe and secure. Read our Trust page (www.grammarly.com/trust) to learn more about our user-first approach to privacy and security. California residents, please see the California Privacy Notice (www.grammarly.com/privacy-policy#for-california-users).</t>
  </si>
  <si>
    <t>{
  "Data Linked to You": {
    "Analytics": {
      "Identifiers": [
        "User ID",
        "Device ID"
      ],
      "Usage Data": [
        "Product Interaction"
      ]
    },
    "App Functionality": {
      "Diagnostics": [
        "Crash Data",
        "Performance Data"
      ],
      "User Content": [
        "Emails or Text Messages",
        "Other User Content"
      ]
    },
    "Developer’s Advertising or Marketing": {
      "Contact Info": [
        "Email Address",
        "Name"
      ],
      "Usage Data": [
        "Product Interaction"
      ]
    },
    "Product Personalization": {
      "Identifiers": [
        "Device ID"
      ],
      "Usage Data": [
        "Product Interaction"
      ]
    }
  },
  "Data Not Linked to You": {
    "Analytics": {
      "Identifiers": [
        "User ID",
        "Device ID"
      ],
      "Usage Data": [
        "Product Interaction"
      ]
    },
    "App Functionality": {
      "Diagnostics": [
        "Crash Data",
        "Performance Data"
      ],
      "User Content": [
        "Emails or Text Messages",
        "Other User Content"
      ]
    },
    "Developer’s Advertising or Marketing": {
      "Contact Info": [
        "Email Address",
        "Name"
      ],
      "Usage Data": [
        "Product Interaction"
      ]
    },
    "Product Personalization": {
      "Identifiers": [
        "Device ID"
      ],
      "Usage Data": [
        "Product Interaction"
      ]
    }
  }
}</t>
  </si>
  <si>
    <t>https://www.grammarly.com/privacy-policy</t>
  </si>
  <si>
    <t>https://apps.apple.com/us/app/docs-for-google-docs-and-drive/id1564673279?mt=12&amp;uo=4</t>
  </si>
  <si>
    <t>Docs for Google Docs and Drive</t>
  </si>
  <si>
    <t>Docs for Google Docs and Google Drive is your best choice when you want to perform operations with your Google Docs and Google Drive accounts.
Built with the latest and modern user interface elements, the application can be used even by an un-experienced user.
The application is one of the best Google Docs and Google Drive applications from the macOS Appstore that is also supporting multiple Google accounts.
Features:
— Easy edit any Google Docs file, DOCX, XLSX and PPTX
— Easy to manage multiple Google Docs and Google Drive accounts from one place
— Convert and export any Google Docs file to PDF, DOCX, XLSX and PPTX
— Fast way to upload, download, rename, edit, move or delete any file
— Search through your entire Google Docs and Google Drive
— Create new documents or folders into your Google Docs account
— Access all the files shared with you in your Google Drive and Google Docs account
— Create, edit or manage any Google Docs or Microsoft Office files
License information:
One-Time purchase for the best offer of $39.99
The payment will be charged from your iTunes Account
The amount will be charged from your account at the confirmation of purchase
We offer one auto-renewing subscription option with a free trial
— Yearly: as low as $19.99
Price may vary by location.
Subscriptions will auto-renew unless canceled.
— Payment will be charged to iTunes Account at confirmation of purchase
— Subscription may be managed by the user and auto-renewal may be turned off by going to the user’s Account Setting after purchase.
— No cancellation of the current subscription is allowed during the active subscription period.
— Subscription automatically renews unless auto-renew is turned off at least 24 hours before the end of the current period.
— Your account will be charged for renewal for the amount of your current subscription within 24 hours prior to the end of the current period. All costs for subscriptions are mentioned above.
The Docs for Google Docs and Google Drive application is not a free application. It is using the Apple IAP payment system. In order to use it you will have to purchase a license.
Privacy Policy: https://fokusek.com/privacypolicy.html
EULA: https://fokusek.com/eula.html
Trademark information:
Google Drive logo and Google Docs logo and icon are Google LLC Trademark
This app uses Google’s authorized &amp; approved APIs to offer its clients all the advertised functionalities.
All of the trademark details and formats used by the files stored in your Google Drive account represents the propriety of their representative owners.
Docs for Google Docs and Google Drive is a third-party application developed by Fokusek Enterprise and is not produced, endorsed, or affiliated with Google Inc company.</t>
  </si>
  <si>
    <t>{
  "Data Not Linked to You": {
    "Analytics": {
      "Diagnostics": [
        "Crash Data"
      ],
      "Usage Data": [
        "Product Interaction"
      ]
    }
  }
}</t>
  </si>
  <si>
    <t>https://fokusek.com/privacypolicy.html</t>
  </si>
  <si>
    <t>https://apps.apple.com/us/app/papers-please/id935216956?uo=4</t>
  </si>
  <si>
    <t>A dystopian document thriller.
The award-winning, critically-acclaimed border inspector game.
______________________________________
"Congratulations."
"The October labor lottery is complete. Your name was pulled."
"For immediate placement, report to the Ministry of Admission at Grestin Border Checkpoint."
"An apartment will be provided for you and your family in East Grestin. Expect a Class-8 dwelling."
"Glory to Arstotzka."
______________________________________
Awards
◉ Best Game of 2013 - The New Yorker
◉ Best Game of 2013 - Wired Magazine
◉ Top Indie Game 2013 - Forbes Magazine
◉ Best Strategy &amp; Simulation Game 2014 - BAFTA
◉ Grand Prize Winner 2014 - Independent Games Festival
◉ Excellence in Design Winner - IGF 2014
◉ Excellence in Narrative Winner - IGF 2014
◉ GameCity Prize Winner 2014 - GameCity
◉ Cultural Innovation Award 2013 - SXSW
◉ Best PC Game 2014 - LARA Game Awards
◉ Innovation Award - GDCA 2014
◉ Most Innovative 2014 - Games For Change
◉ Best Gameplay 2014 - Games For Change
◉ Best Game of 2013 - Ars Technica
◉ Best Game of 2013 - PC World
◉ Best PC Game of 2013 - Destructoid
◉ Best Story of 2013 - Destructoid
... and more
______________________________________
Story
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
______________________________________
Features
Includes the complete original game with all 31 days and 20 endings. Also adds unlockable multitouch support for faster paperwork, an enhanced inspection mode, Game Center achievements, leaderboards, mid-day resume, and more.
______________________________________
Warning
This game contains mature themes, non-photographic nudity, and brief moments of pixelated violence.</t>
  </si>
  <si>
    <t>[
  "Games",
  "Simulation",
  "Entertainment",
  "Role Playing"
]</t>
  </si>
  <si>
    <t>https://papersplea.se/privacy</t>
  </si>
  <si>
    <t>https://apps.apple.com/us/app/portal-tabatinga/id6503641617?uo=4</t>
  </si>
  <si>
    <t>Portal Tabatinga</t>
  </si>
  <si>
    <t>App de Notícias da Tríplice Fronteira, Brasil, Colômbia e Peru</t>
  </si>
  <si>
    <t>https://portaltabatinga.com.br/politica-de-privacidade/</t>
  </si>
  <si>
    <t>https://apps.apple.com/us/app/falling-stars-timing/id6503618243?uo=4</t>
  </si>
  <si>
    <t>Falling Stars Timing</t>
  </si>
  <si>
    <t>A unique timing game - you will play the role of a photographer who found himself in the mountains at night with the only purpose - photograph the constellations!
The stars are falling forming different shapes and your goal is to catch this moment and manage to click on the shutter of your camera in time.
As you progress, levels will become more difficult, stars will fall faster and faster. You will have to work hard to take pictures of all 25 constellations.</t>
  </si>
  <si>
    <t>[
  "Games",
  "Casual"
]</t>
  </si>
  <si>
    <t>{
  "Data Not Linked to You": {
    "Analytics": {
      "Identifiers": [
        "Device ID"
      ],
      "Location": [
        "Coarse Location"
      ],
      "Usage Data": [
        "Product Interaction",
        "Advertising Data"
      ]
    },
    "Third-Party Advertising": {
      "Identifiers": [
        "Device ID"
      ],
      "Location": [
        "Coarse Location"
      ],
      "Usage Data": [
        "Product Interaction",
        "Advertising Data"
      ]
    }
  }
}</t>
  </si>
  <si>
    <t>http://serperapp.com/falling-stars/policy/</t>
  </si>
  <si>
    <t>https://apps.apple.com/us/app/charriere-distribution/id6503040552?uo=4</t>
  </si>
  <si>
    <t>CHARRIERE Distribution</t>
  </si>
  <si>
    <t>ANIMATEUR DE NOS CAMPAGNES
Le GROUPE CHARRIERE est une entreprise familiale avec une soixantaine d’années d’expériences dans le négoce de produits agricoles et de services à la pointe de l'innovation.
Téléchargez l’app et connectez-vous à votre espace client pour gérer votre exploitation agricole : 
- Commande, livraison, en cours et relevé de compte 
- Météo professionnelle 
- Outils agricoles : analyse de sol, gestion parcellaire, outils réglementaires 
- Informations techniques et actualités agricoles
Avec plus de 70 collaborateurs et 11 agences réparties du Sud de la Drôme, au sud de l'Ardèche en passant par le Gard, le Vaucluse et les Bouches-du-Rhône, le GROUPE CHARRIERE s’impose comme un partenaire incontournable dans la fourniture d’intrant agricole, d’alimentation animale, et de matériel jardin et Espaces verts.</t>
  </si>
  <si>
    <t>https://www.charriere-distribution.com/mentions-l%C3%A9gales</t>
  </si>
  <si>
    <t>https://apps.apple.com/us/app/shein-shopping-online/id878577184?uo=4</t>
  </si>
  <si>
    <t>SHEIN - Shopping Online</t>
  </si>
  <si>
    <t>Everything you love, now at your fingertips!
SHEIN is a fun and ultra-affordable online shopping platform. From fashion apparel to home, beauty, accessories, shoes and pet, plus electronics, tools, office and more,  SHEIN is dedicated to meet all your needs in life. We'll keep you in the loop with push notifications about new drops and more. You can also engage with other SHEIN lovers and in real time. With free shippings and free returns policy, hope you have a pleasant journey in SHEIN!
Inspire yourself with SHEIN right now!
Save you more
- Get an extra 20% off on your first order 
- Free shipping &amp; free returns. *conditions apply
- Daily Flash Sales: Score up to 80% off for countless items
Wide selections
- Fun, easy shopping with wide selections
- Browse by New Arrivals, Trends, Category, Best Sellers and more
Considerate services
- Get first access to sale alerts and promotional discounts
- Now accepting PayPal and major Credit Cards 
- Style now, pay later! Choose Afterpay to pay in 4 interest-free payments.
- 24/7 Customer Service and Live Chat available
Contact us:
URL: us.shein.com
Facebook: www.facebook.com/sheinus/
Instagram: www.instagram.com/shein_us/
Email: dispute@shein.com</t>
  </si>
  <si>
    <t>{
  "Data Linked to You": {
    "Analytics": {
      "Search History": [
        "Search History"
      ],
      "Usage Data": [
        "Advertising Data"
      ]
    },
    "App Functionality": {
      "Diagnostics": [
        "Crash Data",
        "Performance Data",
        "Other Diagnostic Data"
      ],
      "Usage Data": [
        "Other Usage Data"
      ]
    },
    "Developer’s Advertising or Marketing": {
      "Contact Info": [
        "Email Address",
        "Phone Number"
      ]
    },
    "Other Purposes": {
      "Usage Data": [
        "Advertising Data"
      ]
    },
    "Product Personalization": {
      "Search History": [
        "Search History"
      ]
    }
  },
  "Data Not Linked to You": {
    "Analytics": {
      "Search History": [
        "Search History"
      ],
      "Usage Data": [
        "Advertising Data"
      ]
    },
    "App Functionality": {
      "Diagnostics": [
        "Crash Data",
        "Performance Data",
        "Other Diagnostic Data"
      ],
      "Usage Data": [
        "Other Usage Data"
      ]
    },
    "Developer’s Advertising or Marketing": {
      "Contact Info": [
        "Email Address",
        "Phone Number"
      ]
    },
    "Other Purposes": {
      "Usage Data": [
        "Advertising Data"
      ]
    },
    "Product Personalization": {
      "Search History": [
        "Search History"
      ]
    }
  },
  "Data Used to Track You": {
    "Analytics": {
      "Search History": [
        "Search History"
      ],
      "Usage Data": [
        "Advertising Data"
      ]
    },
    "App Functionality": {
      "Diagnostics": [
        "Crash Data",
        "Performance Data",
        "Other Diagnostic Data"
      ],
      "Usage Data": [
        "Other Usage Data"
      ]
    },
    "Developer’s Advertising or Marketing": {
      "Contact Info": [
        "Email Address",
        "Phone Number"
      ]
    },
    "Other Purposes": {
      "Usage Data": [
        "Advertising Data"
      ]
    },
    "Product Personalization": {
      "Search History": [
        "Search History"
      ]
    }
  }
}</t>
  </si>
  <si>
    <t>http://www.shein.com/Privacy-Security-Policy-a-282.html</t>
  </si>
  <si>
    <t>https://apps.apple.com/us/app/pie-calculate/id6503680739?uo=4</t>
  </si>
  <si>
    <t>Pie Calculate</t>
  </si>
  <si>
    <t>PieCalculate is one of the best application for the all user.
Here you can improve your counting skills in this amazing application.
Here one interesting screen for you, If you want to play in this playing screen, you must first select the correct answer to the following question.
Let me introduce our application here:
- There are 8 rows vertically arranged. Each row consists of two sections. The left section displays 6 random images, while the right section requires you to input the count of those images. Once you correctly match all the counts, click submit to see the result
Get now and enjoy!</t>
  </si>
  <si>
    <t>https://sites.google.com/view/azizsp/</t>
  </si>
  <si>
    <t>https://apps.apple.com/us/app/parabolaverses/id6503692137?uo=4</t>
  </si>
  <si>
    <t>ParabolaVerses</t>
  </si>
  <si>
    <t>"ParabolaVerses" is a versatile and powerful utility app designed to meet the diverse mathematical needs of users. With a sleek and intuitive interface, ParabolaVerses combines four essential converter tools into a single convenient application.
From computing gamma functions to determining error functions, from analyzing beta distributions to exploring the intricacies of parabolas, ParabolaVerses covers a wide range of mathematical concepts. Users can seamlessly switch between different conversion modes, accessing each tool with just a tap.</t>
  </si>
  <si>
    <t>https://sites.google.com/view/moiprabodhamahuson/home</t>
  </si>
  <si>
    <t>https://apps.apple.com/us/app/microsoft-outlook/id985367838?mt=12&amp;uo=4</t>
  </si>
  <si>
    <t>Outlook helps you stay connected and organized at the office and at home with easy access to emails, files, calendar events, and contacts across all your accounts so you can quickly get things done. 
With Outlook for Mac, we have reimagined the experience that you know and love, bringing even more power and simplicity to the product. 
Here’s what’s new with Outlook for Mac: 
Now free with your personal email accounts 
• Multi-account experience for email, calendar, and contacts, so you can focus and get things done without leaving the app 
• Compatible with Microsoft 365, Outlook.com (including Hotmail and MSN), Gmail, Yahoo! Mail, iCloud, IMAP, and POP accounts 
• Add a premium subscription to go ad-free 
Fast, beautiful, and effortless 
• Reimagined from the ground up and crafted natively for Mac so that it feels smooth, easy to use, and powerful 
• End-to-end redesign brings simplicity and customization to your email and calendaring 
Enhanced speed and performance 
• Optimized for Apple Silicon 
• Fast load times and quicker syncing of accounts with Microsoft sync technology 
Personalized to fit your style 
• A fully customizable toolbar with your most-used commands at your fingertips 
• Personalize your workflow with swipe gestures, email pinning, hover actions, theming, display density, and much more 
Search that works for you 
• Find what you need quicker and more reliably with enhanced search suggestions, and more
An integrated calendar 
• Make most of your time, plan meetings, check availability, track RSVPs, and share your calendar 
• Use My Day to surface your agenda and a two-week calendar view alongside your inbox 
• Set meetings to always-virtual and make your default meetings start or end early 
Privacy and world-class security 
• Help protect your data using Microsoft Information Protection 
This app is provided by either Microsoft or a third-party app publisher and is subject to a separate privacy statement and terms and conditions. Data provided through the use of this store and this app may be accessible to Microsoft or the third-party app publisher, as applicable, and transferred to, stored, and processed in the United States or any other country where Microsoft or the app publisher and their affiliates or service providers maintain facilities. 
Please refer to the Microsoft Software License Terms for Microsoft Office. See “License Agreement” link under Information. By installing the app, you agree to these terms and conditions.</t>
  </si>
  <si>
    <t>{
  "Data Linked to You": {
    "Analytics": {
      "Diagnostics": [
        "Crash Data",
        "Performance Data",
        "Other Diagnostic Data"
      ],
      "Identifiers": [
        "User ID",
        "Device ID"
      ],
      "Location": [
        "Coarse Location"
      ],
      "Search History": [
        "Search History"
      ],
      "Usage Data": [
        "Product Interaction"
      ]
    },
    "App Functionality": {
      "User Content": [
        "Emails or Text Messages"
      ]
    },
    "Developer’s Advertising or Marketing": {
      "User Content": [
        "Emails or Text Messages"
      ]
    }
  },
  "Data Not Linked to You": {
    "Analytics": {
      "Diagnostics": [
        "Crash Data",
        "Performance Data",
        "Other Diagnostic Data"
      ],
      "Identifiers": [
        "User ID",
        "Device ID"
      ],
      "Location": [
        "Coarse Location"
      ],
      "Search History": [
        "Search History"
      ],
      "Usage Data": [
        "Product Interaction"
      ]
    },
    "App Functionality": {
      "User Content": [
        "Emails or Text Messages"
      ]
    },
    "Developer’s Advertising or Marketing": {
      "User Content": [
        "Emails or Text Messages"
      ]
    }
  }
}</t>
  </si>
  <si>
    <t>https://apps.apple.com/us/app/friendly-streaming-browser/id553245401?mt=12&amp;uo=4</t>
  </si>
  <si>
    <t>Friendly Streaming Browser</t>
  </si>
  <si>
    <t>Friendly Streaming Browser: Your Ultimate Multitasking and Streaming Companion
Discover a seamless and enriched browsing experience tailored for today's multitaskers and stream enthusiasts.
▶ ALL-IN-ONE STREAMING DASHBOARD
Navigate through your favorite streaming platforms like Netflix, YouTube, Paramount+, Disney, Amazon Prime, and more with our smart TV-like launcher.
▶ UNIVERSAL PICTURE-IN-PICTURE SUPPORT
Don't just stick to one. Watch videos from any streaming site in Picture-in-Picture mode, ensuring you never miss a moment, whether you're working or browsing other sites.
▶ FIND &amp; DISCOVER WITH EASE
Looking for a movie? Search across multiple streaming platforms in one go. Plus, explore top-rated movies and TV series by genre and IMDb ratings, all within your favorite streaming portals.
▶ AD-FREE YOUTUBE EXPERIENCE
Enjoy uninterrupted YouTube streaming with our built-in ad blocker.
▶ ENHANCED VISUAL SETTINGS
Adjust brightness, saturation, contrast, and transparency on any web page or video stream effortlessly. Tailor your browsing to your needs.
▶ POWERFUL NATIVE VIDEO PLAYER
Play local videos in Picture-in-Picture mode, enjoying all the multitasking benefits. Supports a range of formats: MPEG, AVI, ASF, WMV, WMA, MP4, MOV, 3GP, OGG, Real, WAV, FLV.
With Friendly Streaming Browser, multitasking isn't just a feature; it's a lifestyle. Dive into a limitless world of streaming and productivity combined.
--------------------------------------------------
Friendly Streaming is a third-party video browser.
It is not associated or affiliated with Netflix, Inc, YouTube, Hulu, HBO, Showtime, Prime Video or any other streaming service you browse using this app. 
--------------------------------------------------</t>
  </si>
  <si>
    <t>[
  "Entertainment",
  "Productivity"
]</t>
  </si>
  <si>
    <t>{
  "Data Not Linked to You": {
    "Analytics": {
      "Diagnostics": [
        "Crash Data"
      ],
      "Usage Data": [
        "Product Interaction"
      ]
    },
    "App Functionality": {
      "Diagnostics": [
        "Crash Data"
      ],
      "Usage Data": [
        "Product Interaction"
      ]
    }
  }
}</t>
  </si>
  <si>
    <t>http://friendly.io/privacy</t>
  </si>
  <si>
    <t>https://apps.apple.com/us/app/ezango-apprendre-lomy%C3%A8n%C3%A8/id6483865585?uo=4</t>
  </si>
  <si>
    <t>Ezango: apprendre l'Omyènè</t>
  </si>
  <si>
    <t>Bienvenue sur Ezango, votre compagnon d'apprentissage de la langue Omyènè ! Avec près de 100 leçons commentées par audio et accompagnées d'images, apprenez à votre rythme la grammaire, le vocabulaire, la conjugaison, l'expression orale et l'orthographe.
Que vous soyez locuteur natif ou apprenti, Ezango est conçu pour tous. Marquez vos leçons préférées, réécoutez-les sans limite, même hors ligne. Des exercices ludiques et des quiz à choix multiples vous attendent pour renforcer vos compétences.
Recevez chaque jour des notifications vous présentant de nouveaux verbes en Omyènè, accélérant ainsi votre progression linguistique. Téléchargez Ezango maintenant et plongez dans une expérience d'apprentissage interactive et enrichissante.</t>
  </si>
  <si>
    <t>{
  "Data Linked to You": {
    "App Functionality": {
      "Contact Info": [
        "Phone Number"
      ]
    }
  },
  "Data Not Linked to You": {
    "App Functionality": {
      "Contact Info": [
        "Phone Number"
      ]
    }
  }
}</t>
  </si>
  <si>
    <t>https://textup.fr/781025nr</t>
  </si>
  <si>
    <t>https://apps.apple.com/us/app/d-delivery/id6477764751?uo=4</t>
  </si>
  <si>
    <t>D Delivery</t>
  </si>
  <si>
    <t>هو تطبيق لسائقين التوصيل لادارة و توصيل الطلبات</t>
  </si>
  <si>
    <t>[
  "Food &amp; Drink"
]</t>
  </si>
  <si>
    <t>https://www.freeprivacypolicy.com/live/086e4e32-0151-4077-abc4-56b09682db8b</t>
  </si>
  <si>
    <t>https://apps.apple.com/us/app/true-skate/id549105915?uo=4</t>
  </si>
  <si>
    <t>True Skate</t>
  </si>
  <si>
    <t>#1 game in 80 countries. Loved by millions of skateboarders all over the world.
"True Skate is clearly something special" - 4.5/5 - Touch Arcade review.
True Skate™ is the closest feeling to real-world skateboarding, with a decade long evolution as the ultimate skateboarding sim.
Note: True Skate™ comes with a single skatepark and contains additional content available via In-App Purchase or Subscription. See below.
PURE PHYSICS CONTROLS
Use your fingers like you would your feet on a real skateboard. Flick the board to make it react exactly how you would expect &amp; drag your finger on the ground to push.
- Play with one finger, mind skate with 2 fingers, or play with 2 thumbs, now with Gamepad! The skateboard reacts instantly as foot &amp; finger, thumb or stick feels truly connected whether pushing, popping, flipping or grinding.
- True Axis's instant &amp; unified physics system listens for swipe, position, direction and strength from the player &amp; processes how the skateboard should respond in real-time. So the same flick in two different points of the skateboard will react very differently.
- Literally any trick is possible with TRUE CONTROL of the skateboard, so if you can dream-it, you can do-it!
SKATEPARKS
Begin at the Underpass, a beautiful skatepark to get lost in with ledges, stairs, grind rails plus a bowl, half pipe &amp; quarter pipes. Then start grinding Bolts to unlock 10 Fantasy Parks. 
Additional skateparks are available as In-App Purchases. Shred over 20 real-world spots including; The Berrics, SPoT, Love Park, MACBA, &amp; Street League Skateboarding Championship Courses from 2012.
CUSTOMIZE YOUR SKATER AND SETUP
True Skate™ now has a character! Choose your character &amp; start rolling to unlock custom apparel to show off your style. Customize your skateboard with decks and grips from Santa Cruz, DGK, Primitive, MACBA Life, Grizzly, MOB, Independent, Knox, Creature, Nomad, Capitol, ALMOST, Blind, Cliche, Darkstar, Enjoi, Zero &amp; more. Customize your wheels &amp; trucks.
EDIT YOUR REPLAY
True Skate™ is about nailing the perfect line; timing, strength, precision, angle, late corrections all make a difference. Replays are now next level, with a bunch of new cams and capability, including a fisheye lens that can shake on impact. Insert keyframes on the timeline to blend between cams. Select from;
- 5 preset Cams.
- Custom Cam with FOV, distortion, distance, height, pitch, pan, yaw &amp; orbit options.
- Tripod Cam with auto, fixed, &amp; follow options.
DIY
Unlock DIY Objects, spawn &amp; multiply to create the park of your dreams. Stay tuned for new objects dropping weekly in the Shop.
COMMUNITY
Compete in Global Leaderboards, or connect with your mates via Challenges &amp; games of S.K.A.T.E or join SANDBOX.
SANDBOX is a subscription service that enables players to create &amp; play your True Skate™ experience:
- Custom board stats &amp; graphics.
- Create your own spot, including the gravity! 
- Or choose from tons of incredible Community-Made; Skateparks, DIYs, Boards, Skins, &amp; Apparel.
PLAY SECOND SCREEN
Play with your iOS device or Gamepad as your controller and enjoy True Skate™ in landscape mode on the Big Screen! 
- Connect your iOS device to an Apple TV (or AirPlay compatible smart TV), via wi-fi, or via cable using a Lightning Digital AV Adapter.
- Pair your Gamepad with your iOS device via Bluetooth.
Note: An internet connection is required to access some features.
Terms of service can be found at http://trueaxis.com/tsua.html
Subscriptions will renew automatically unless auto-renew is turned off at least 24-hours before the end of the current period. Payment will be charged to iTunes Account at confirmation of purchase. Account will be charged for renewal within 24-hours prior to the end of the current period.
Subscriptions may be managed by the user and auto-renewal may be turned off by going to players iTunes account settings after purchase. No cancellation of the current subscription is allowed during the active subscription period.</t>
  </si>
  <si>
    <t>[
  "Games",
  "Entertainment",
  "Sports",
  "Action"
]</t>
  </si>
  <si>
    <t>{
  "Data Linked to You": {
    "Analytics": {
      "Usage Data": [
        "Advertising Data"
      ]
    },
    "App Functionality": {
      "Purchases": [
        "Purchase History"
      ],
      "Usage Data": [
        "Product Interaction"
      ],
      "User Content": [
        "Gameplay Content"
      ]
    }
  },
  "Data Not Linked to You": {
    "Analytics": {
      "Usage Data": [
        "Advertising Data"
      ]
    },
    "App Functionality": {
      "Purchases": [
        "Purchase History"
      ],
      "Usage Data": [
        "Product Interaction"
      ],
      "User Content": [
        "Gameplay Content"
      ]
    }
  }
}</t>
  </si>
  <si>
    <t>http://trueaxis.com/tsspp.html</t>
  </si>
  <si>
    <t>https://apps.apple.com/us/app/doordash-food-delivery/id719972451?uo=4</t>
  </si>
  <si>
    <t>Delivery anywhere you are. DoorDash offers the greatest online selection of your favorite restaurants and stores, facilitating delivery of freshly prepared meals, groceries, OTC medicines, flowers &amp; more. With more than 310,000 menus and 55,000+ grocery, convenience &amp; retail stores across 4,000+ cities in the U.S., Canada, and Australia, you’ll find the best of your neighborhood as you shop and order online. Plus, enjoy $0 delivery fees for your first month. Restrictions apply: https://drd.sh/tF5uns/
IT’S ALL HERE
·Restaurants: Food delivery from local &amp; national restaurants
·Grocery: Fulfill your weekly grocery list, from produce to diapers. Shop diets like gluten-free &amp; vegan.
·Drinks, Snacks &amp; More: Sodas, candy &amp; ibuprofen from stores like 7-Eleven &amp; CVS
·Flowers: Order fresh flowers for occasions like Valentine’s Day
KEY FEATURES
· Get it now: Get on-demand, same-day delivery
· Schedule deliveries: Order in advance and get it when it's most convenient for you.
· Real-Time Tracking: See when your order will arrive.
· No Minimums: Order as little or as much as you want.
· Easy Payment: Conveniently pay via Apple Pay, Venmo, Paypal, credit card, or SNAP/EBT at participating Mx.
· No-Contact Delivery: Your food will be left in a safe place and you’ll be alerted that it’s ready for you to pick up at your doorstep
ENJOY UNLIMITED $0 DELIVERY FEES WITH DASHPASS
Get unlimited $0 delivery fees and up to 10% off eligible orders from your neighborhood restaurants, grocery stores, and more. Plus, DashPass members get access to exclusive items and offers, and 5% in DoorDash credits back on eligible Pickup orders. Your first 30 days on DashPass are free, then your membership auto-renews at $9.99/month. Cancel anytime.
NATIONAL RESTAURANT PARTNERS
McDonald's, Starbucks, Chick-fil-A, Burger King, Wendy’s, Chipotle, The Cheesecake Factory, Outback Steakhouse, Panera, Chili's, Subway, Dunkin’ Donuts, Jamba Juice, Panda Express, Moe's, P.F. Chang’s, Denny’s, Buffalo Wild Wings, Papa John's, Papa Murphy’s, Jack in the Box, Five Guys, Boston Market, Red Robin, TGI Friday’s, Red Lobster, Qdoba, El Pollo Loco, White Castle, SmashBurger
GROCERY DELIVERY PARTNERS
Safeway, Albertsons, Aldi, Sprouts Farmers Market, Meijer, Hy-Vee, Grocery Outlet, Winn-Dixie, Smart &amp; Final, BJ’s, Vons, Weis, ACME, Raley’s, Fresh Thyme, Giant Eagle, Bashas’, Bristol Farms and more.
CONVENIENCE &amp; RETAIL DELIVERY PARTNERS
Walgreens, 7-Eleven, CVS, Rite Aid, Dollar General, Wawa, Sheetz, Casey’s, Total Wine, BevMo!, PetSmart, Sephora, DICK'S Sporting Goods, Tractor Supply, and more
FIND RESTAURANTS AND STORES NEAR YOU
We’re growing and currently serving over 4,000 cities across the United States, Puerto Rico, Canada, and Australia including cities such as New York City, Los Angeles, Toronto, Vancouver, BC, Melbourne, Sydney, Montreal and more.
Notice at Collection (California Residents): https://help.doordash.com/consumers/s/privacy-policy-us#section-11
Visit doordash.com to learn more.</t>
  </si>
  <si>
    <t>[
  "Food &amp; Drink",
  "Lifestyle"
]</t>
  </si>
  <si>
    <t>{
  "Data Linked to You": {
    "Analytics": {
      "Browsing History": [
        "Browsing History"
      ],
      "Contact Info": [
        "Physical Address",
        "Email Address",
        "Name",
        "Phone Number"
      ],
      "Diagnostics": [
        "Crash Data",
        "Performance Data",
        "Other Diagnostic Data"
      ],
      "Identifiers": [
        "User ID",
        "Device ID"
      ],
      "Location": [
        "Precise Location",
        "Coarse Location"
      ],
      "Purchases": [
        "Purchase History"
      ],
      "Search History": [
        "Search History"
      ],
      "Usage Data": [
        "Product Interaction",
        "Advertising Data"
      ],
      "User Content": [
        "Customer Support"
      ]
    },
    "App Functionality": {
      "Contact Info": [
        "Physical Address",
        "Email Address",
        "Name",
        "Phone Number"
      ],
      "Diagnostics": [
        "Crash Data",
        "Performance Data",
        "Other Diagnostic Data"
      ],
      "Financial Info": [
        "Payment Info"
      ],
      "Identifiers": [
        "User ID",
        "Device ID"
      ],
      "Location": [
        "Precise Location",
        "Coarse Location"
      ],
      "Other Data": [
        "Other Data Types"
      ],
      "Purchases": [
        "Purchase History"
      ],
      "Search History": [
        "Search History"
      ],
      "Usage Data": [
        "Product Interaction"
      ],
      "User Content": [
        "Emails or Text Messages",
        "Photos or Videos",
        "Customer Support"
      ]
    },
    "Developer’s Advertising or Marketing": {
      "Browsing History": [
        "Browsing History"
      ],
      "Contact Info": [
        "Physical Address",
        "Email Address",
        "Name"
      ],
      "Contacts": [
        "Contacts"
      ],
      "Identifiers": [
        "User ID",
        "Device ID"
      ],
      "Location": [
        "Coarse Location"
      ],
      "Other Data": [
        "Other Data Types"
      ],
      "Purchases": [
        "Purchase History"
      ],
      "Search History": [
        "Search History"
      ],
      "Usage Data": [
        "Product Interaction",
        "Advertising Data"
      ]
    },
    "Other Purposes": {
      "Contacts": [
        "Contacts"
      ]
    },
    "Product Personalization": {
      "Contact Info": [
        "Physical Address"
      ],
      "Financial Info": [
        "Payment Info"
      ],
      "Identifiers": [
        "User ID",
        "Device ID"
      ],
      "Location": [
        "Precise Location",
        "Coarse Location"
      ],
      "Other Data": [
        "Other Data Types"
      ],
      "Purchases": [
        "Purchase History"
      ],
      "Search History": [
        "Search History"
      ],
      "Usage Data": [
        "Product Interaction",
        "Other Usage Data"
      ],
      "User Content": [
        "Other User Content"
      ]
    },
    "Third-Party Advertising": {
      "Contact Info": [
        "Physical Address",
        "Email Address"
      ],
      "Identifiers": [
        "User ID",
        "Device ID"
      ],
      "Location": [
        "Precise Location",
        "Coarse Location"
      ],
      "Purchases": [
        "Purchase History"
      ],
      "Usage Data": [
        "Product Interaction"
      ]
    }
  },
  "Data Used to Track You": {
    "Analytics": {
      "Browsing History": [
        "Browsing History"
      ],
      "Contact Info": [
        "Physical Address",
        "Email Address",
        "Name",
        "Phone Number"
      ],
      "Diagnostics": [
        "Crash Data",
        "Performance Data",
        "Other Diagnostic Data"
      ],
      "Identifiers": [
        "User ID",
        "Device ID"
      ],
      "Location": [
        "Precise Location",
        "Coarse Location"
      ],
      "Purchases": [
        "Purchase History"
      ],
      "Search History": [
        "Search History"
      ],
      "Usage Data": [
        "Product Interaction",
        "Advertising Data"
      ],
      "User Content": [
        "Customer Support"
      ]
    },
    "App Functionality": {
      "Contact Info": [
        "Physical Address",
        "Email Address",
        "Name",
        "Phone Number"
      ],
      "Diagnostics": [
        "Crash Data",
        "Performance Data",
        "Other Diagnostic Data"
      ],
      "Financial Info": [
        "Payment Info"
      ],
      "Identifiers": [
        "User ID",
        "Device ID"
      ],
      "Location": [
        "Precise Location",
        "Coarse Location"
      ],
      "Other Data": [
        "Other Data Types"
      ],
      "Purchases": [
        "Purchase History"
      ],
      "Search History": [
        "Search History"
      ],
      "Usage Data": [
        "Product Interaction"
      ],
      "User Content": [
        "Emails or Text Messages",
        "Photos or Videos",
        "Customer Support"
      ]
    },
    "Developer’s Advertising or Marketing": {
      "Browsing History": [
        "Browsing History"
      ],
      "Contact Info": [
        "Physical Address",
        "Email Address",
        "Name"
      ],
      "Contacts": [
        "Contacts"
      ],
      "Identifiers": [
        "User ID",
        "Device ID"
      ],
      "Location": [
        "Coarse Location"
      ],
      "Other Data": [
        "Other Data Types"
      ],
      "Purchases": [
        "Purchase History"
      ],
      "Search History": [
        "Search History"
      ],
      "Usage Data": [
        "Product Interaction",
        "Advertising Data"
      ]
    },
    "Other Purposes": {
      "Contacts": [
        "Contacts"
      ]
    },
    "Product Personalization": {
      "Contact Info": [
        "Physical Address"
      ],
      "Financial Info": [
        "Payment Info"
      ],
      "Identifiers": [
        "User ID",
        "Device ID"
      ],
      "Location": [
        "Precise Location",
        "Coarse Location"
      ],
      "Other Data": [
        "Other Data Types"
      ],
      "Purchases": [
        "Purchase History"
      ],
      "Search History": [
        "Search History"
      ],
      "Usage Data": [
        "Product Interaction",
        "Other Usage Data"
      ],
      "User Content": [
        "Other User Content"
      ]
    },
    "Third-Party Advertising": {
      "Contact Info": [
        "Physical Address",
        "Email Address"
      ],
      "Identifiers": [
        "User ID",
        "Device ID"
      ],
      "Location": [
        "Precise Location",
        "Coarse Location"
      ],
      "Purchases": [
        "Purchase History"
      ],
      "Usage Data": [
        "Product Interaction"
      ]
    }
  }
}</t>
  </si>
  <si>
    <t>https://www.doordash.com/privacy/</t>
  </si>
  <si>
    <t>https://apps.apple.com/us/app/uber-request-a-ride/id368677368?uo=4</t>
  </si>
  <si>
    <t>Uber - Request a ride</t>
  </si>
  <si>
    <t>Join the millions of riders who trust Uber for their everyday travel needs. Whether you’re running an errand across town or exploring a city far from home, getting there should be easy.
FIND THE RIDE YOU WANT
Find the perfect ride right at your fingertips! Uber is here to make your journey stress-free and enjoyable.
Pick from a wide range of products that the Uber app has to offer including: 
- UberX: Affordable rides, all to yourself
- Uber Green: Eco-Friendly
- UberXL: Affordable rides for groups up to 6
- Comfort: Newer cars with extra legroom
- Comfort Electric: Premium zero-emission cars
- Uber Pet: Affordable rides for you and your pet
- Black: Luxury rides with professional drivers
- Taxi: You now have the option to request a cab or a taxi on demand using Uber in select cities
- 2-wheels: Find a scooter to start riding roday 
UPFRONT PRICING
With Uber, you no longer need to worry about hidden costs or unexpected surprises. As you enter your destination in the app, you get upfront pricing and the estimated time of arrival.
SAFETY TOGETHER
Safety is a top priority at Uber. We have established comprehensive safety features to help ensure every rider and driver feels secure and comfortable.
AFFORDABLE PRICING
We’re doing all we can to make our pricing as transparent as possible.
- UberX Share: UberX Share connects you to other riders headed in the same direction. 
- Group Rides: Share the journey with friends.
- Split Fare: Don’t worry about doing the math later—split the cost evenly while you’re still on the ride. 
JOIN UBER ONE FOR EXCLUSIVE PERKS
Benefit from $0 Delivery Fee and up to 10% off eligible delivery and pickup orders, 6% Uber Cash back on eligible rides and a $5 credit if our Latest Arrival Estimate on your order is off. Other fees &amp; terms apply. For more details see uber.com/uberone.
RESERVE RIDES IN ADVANCE
Need a ride at a specific time? No problem! Uber allows you to reserve rides in advance, so you can plan your day with confidence. 
GO GREEN
Uber is committed to building a sustainable future for our cities. With a growing fleet of electric and hybrid vehicles, you can choose eco-friendly rides to reduce your carbon footprint.
RENT CARS AND HAVE THEM DELIVERED TO YOU
Whether you need a car today or later, the online booking experience will help you find the right vehicle for a family vacation, a weekend getaway, airport travel, and more. You can have a rental car delivered to your door at the time and location of your choice with Valet, currently available in select cities.
MORE FEATURES
Delivery: Order food from your favorite restaurants through Uber Eats. Stock up on groceries, shop pharmacy, convenience and pet supplies and get them all delivered. 
Uber Connect: an easy, same-day, no-contact delivery solution that allows people to send items whether it’s a care package for a loved one or an item you sold online.
Transit: Say goodbye to complicated time schedules, hectic transfers, and unexpected waits while reducing your trip’s emissions.
Uber Charter: Book high-capacity group rides in vehicles seating 14-55 passengers, such as limo buses, luxury vans, and coach buses.
2-Wheels: Did you know you can also bike or ride a scooter with the Uber app?
Uber for Business: Manage and track business travel, meal programs, and more on one dashboard.
Uber Hourly: Keep a car and driver with you for hours. 
Uber Car Seat: Uber Car Seat provides one forward-facing car seat for a child who is at least 2 years old, 22 pounds, and 31 inches tall.
Get Started Now! Download the Uber app and create an account today. Uber is available in the following cities: Boston, DC, LA, New York, San Francisco, Vegas, Orlando, Chicago and more. Check if Uber is available in your city at https://www.uber.com/cities. Stay updated on the latest news, promotions, and offers by following us on Twitter at https://twitter.com/uber and liking us on Facebook at https://www.facebook.com/uber.</t>
  </si>
  <si>
    <t>[
  "Travel",
  "Lifestyle"
]</t>
  </si>
  <si>
    <t>{
  "Data Linked to You": {
    "Analytics": {
      "Contact Info": [
        "Email Address",
        "Name",
        "Phone Number"
      ],
      "Diagnostics": [
        "Crash Data",
        "Performance Data",
        "Other Diagnostic Data"
      ],
      "Financial Info": [
        "Payment Info"
      ],
      "Identifiers": [
        "User ID",
        "Device ID"
      ],
      "Location": [
        "Precise Location",
        "Coarse Location"
      ],
      "Other Data": [
        "Other Data Types"
      ],
      "Purchases": [
        "Purchase History"
      ],
      "Search History": [
        "Search History"
      ],
      "Usage Data": [
        "Product Interaction",
        "Advertising Data",
        "Other Usage Data"
      ],
      "User Content": [
        "Emails or Text Messages",
        "Customer Support"
      ]
    },
    "App Functionality": {
      "Contact Info": [
        "Physical Address",
        "Email Address",
        "Name",
        "Phone Number"
      ],
      "Diagnostics": [
        "Crash Data",
        "Performance Data",
        "Other Diagnostic Data"
      ],
      "Financial Info": [
        "Payment Info"
      ],
      "Identifiers": [
        "User ID",
        "Device ID"
      ],
      "Location": [
        "Precise Location",
        "Coarse Location"
      ],
      "Other Data": [
        "Other Data Types"
      ],
      "Purchases": [
        "Purchase History"
      ],
      "Search History": [
        "Search History"
      ],
      "Sensitive Info": [
        "Sensitive Info"
      ],
      "Usage Data": [
        "Product Interaction",
        "Advertising Data",
        "Other Usage Data"
      ],
      "User Content": [
        "Emails or Text Messages",
        "Photos or Videos",
        "Customer Support"
      ]
    },
    "Developer’s Advertising or Marketing": {
      "Contact Info": [
        "Physical Address",
        "Email Address",
        "Name",
        "Phone Number"
      ],
      "Financial Info": [
        "Payment Info"
      ],
      "Identifiers": [
        "User ID",
        "Device ID"
      ],
      "Location": [
        "Precise Location",
        "Coarse Location"
      ],
      "Other Data": [
        "Other Data Types"
      ],
      "Purchases": [
        "Purchase History"
      ],
      "Search History": [
        "Search History"
      ],
      "Usage Data": [
        "Product Interaction",
        "Advertising Data",
        "Other Usage Data"
      ]
    },
    "Product Personalization": {
      "Contact Info": [
        "Physical Address",
        "Email Address",
        "Name",
        "Phone Number"
      ],
      "Financial Info": [
        "Payment Info"
      ],
      "Identifiers": [
        "User ID",
        "Device ID"
      ],
      "Location": [
        "Precise Location",
        "Coarse Location"
      ],
      "Purchases": [
        "Purchase History"
      ],
      "Search History": [
        "Search History"
      ],
      "Usage Data": [
        "Product Interaction",
        "Advertising Data",
        "Other Usage Data"
      ],
      "User Content": [
        "Photos or Videos"
      ]
    }
  },
  "Data Used to Track You": {
    "Analytics": {
      "Contact Info": [
        "Email Address",
        "Name",
        "Phone Number"
      ],
      "Diagnostics": [
        "Crash Data",
        "Performance Data",
        "Other Diagnostic Data"
      ],
      "Financial Info": [
        "Payment Info"
      ],
      "Identifiers": [
        "User ID",
        "Device ID"
      ],
      "Location": [
        "Precise Location",
        "Coarse Location"
      ],
      "Other Data": [
        "Other Data Types"
      ],
      "Purchases": [
        "Purchase History"
      ],
      "Search History": [
        "Search History"
      ],
      "Usage Data": [
        "Product Interaction",
        "Advertising Data",
        "Other Usage Data"
      ],
      "User Content": [
        "Emails or Text Messages",
        "Customer Support"
      ]
    },
    "App Functionality": {
      "Contact Info": [
        "Physical Address",
        "Email Address",
        "Name",
        "Phone Number"
      ],
      "Diagnostics": [
        "Crash Data",
        "Performance Data",
        "Other Diagnostic Data"
      ],
      "Financial Info": [
        "Payment Info"
      ],
      "Identifiers": [
        "User ID",
        "Device ID"
      ],
      "Location": [
        "Precise Location",
        "Coarse Location"
      ],
      "Other Data": [
        "Other Data Types"
      ],
      "Purchases": [
        "Purchase History"
      ],
      "Search History": [
        "Search History"
      ],
      "Sensitive Info": [
        "Sensitive Info"
      ],
      "Usage Data": [
        "Product Interaction",
        "Advertising Data",
        "Other Usage Data"
      ],
      "User Content": [
        "Emails or Text Messages",
        "Photos or Videos",
        "Customer Support"
      ]
    },
    "Developer’s Advertising or Marketing": {
      "Contact Info": [
        "Physical Address",
        "Email Address",
        "Name",
        "Phone Number"
      ],
      "Financial Info": [
        "Payment Info"
      ],
      "Identifiers": [
        "User ID",
        "Device ID"
      ],
      "Location": [
        "Precise Location",
        "Coarse Location"
      ],
      "Other Data": [
        "Other Data Types"
      ],
      "Purchases": [
        "Purchase History"
      ],
      "Search History": [
        "Search History"
      ],
      "Usage Data": [
        "Product Interaction",
        "Advertising Data",
        "Other Usage Data"
      ]
    },
    "Product Personalization": {
      "Contact Info": [
        "Physical Address",
        "Email Address",
        "Name",
        "Phone Number"
      ],
      "Financial Info": [
        "Payment Info"
      ],
      "Identifiers": [
        "User ID",
        "Device ID"
      ],
      "Location": [
        "Precise Location",
        "Coarse Location"
      ],
      "Purchases": [
        "Purchase History"
      ],
      "Search History": [
        "Search History"
      ],
      "Usage Data": [
        "Product Interaction",
        "Advertising Data",
        "Other Usage Data"
      ],
      "User Content": [
        "Photos or Videos"
      ]
    }
  }
}</t>
  </si>
  <si>
    <t>https://www.uber.com/legal/privacy</t>
  </si>
  <si>
    <t>https://apps.apple.com/us/app/castiglione-dadda-smart/id6479521439?uo=4</t>
  </si>
  <si>
    <t>Castiglione d'Adda Smart</t>
  </si>
  <si>
    <t>Castiglione d'Adda Smart è l'app che consente una comunicazione efficiente, trasparente e completamente gratuita tra cittadini ed Ente.L'applicazione avvicina le istituzioni al cittadino, agevola i turisti e le attività commerciali consentendo una comunicazione veloce e a portata di mano.L'app oltre ad essere un valido strumento informativo e di promozione del territorio e delle sue attività, consente un'interazione bidirezionale con i cittadini tramite messaggistica push e segnalazioni.Sono altresì attivabili moduli specifici quali sondaggi, attività calendarizzate e altre utility tipicamente utilizzate dai vari Enti.A differenza di app simili, Comune Smart consente un significativo livello di personalizzazione dedicato ad ogni singolo Ente in modo da valorizzarne il suo territorio e la sua identità.</t>
  </si>
  <si>
    <t>[
  "News",
  "Travel"
]</t>
  </si>
  <si>
    <t>{
  "Data Not Linked to You": {
    "App Functionality": {
      "Contact Info": [
        "Email Address",
        "Name",
        "Phone Number"
      ],
      "Location": [
        "Precise Location",
        "Coarse Location"
      ],
      "User Content": [
        "Photos or Videos"
      ]
    }
  }
}</t>
  </si>
  <si>
    <t>https://comunesmart.it/informative/castiglione-dadda-smart-privacy-policy</t>
  </si>
  <si>
    <t>https://apps.apple.com/us/app/papas-taco-mia-hd/id1113603774?uo=4</t>
  </si>
  <si>
    <t>Papa's Taco Mia HD</t>
  </si>
  <si>
    <t>Have a flavor fiesta with seasonal tacos and daily specials in Papa's Taco Mia HD!
-- ABOUT THE GAME --
Hooray!! You've just won Papa Louie's taco-eating contest, so grab your spatula because you’re the proud owner of a brand new... JOB!?! You'll be busy in the taco shop as you unlock a wide array of ingredients for new seasonal tacos, and serve Special Recipes to your customers to earn a variety of big bonuses.
Each station in the taco shop is a hands-on process, and you'll have to multi-task between all of the different stations to keep up with your orders.  Add pans of meat to the stove, and keep checking back on each pan to flip and cut the meat at the correct times.  Pour meat into a variety of taco shells, and fill the tacos with piles of delicious toppings and sauces.  Finish off the meal with a basket of crispy chips and a bowl of fresh salsa, and serve the food to your hungry customers!
-- GAME FEATURES --
Get ready to build some tasty tacos unlike any you've made before!  As the seasons change outside the taco shop, your customers will order brand-new holiday tacos with a huge amount of new seasonal ingredients.  You'll unlock new taco shells, meats, toppings, and sauces for each holiday of the year, and your customers will love thinking outside the box and ordering a creative new take on tacos. 
Customers will occasionally bring you unique Special Recipes, which you can serve as the Daily Special in the taco shop!  Each Special also has a bonus you can earn for serving a prime example of that recipe.  When you serve enough Specials to master that recipe, you'll also earn a special prize!
Papa's collection of Stickers are now arriving on your tablet!  During the game, you'll be able to earn 90 colorful Stickers by completing a wide variety of tasks and achievements.  Each customer in your shop also has a list of their three favorite Stickers:  Earn all three of that customer's favorite stickers and you'll be rewarded with a brand-new outfit to give to that customer!
Play as Mitch or Maggie, or create your own custom character to work in the restaurant!  You can also hire or create a Server to help with your shop's Dining Room, where customers can sit and enjoy their freshly-made tacos.  Visit the Shop to find an extensive wardrobe of holiday clothing and accessories for your workers, which you can buy with your hard-earned tips.  Earn even more clothing and other prizes by playing Foodini's Mini-Games after each workday!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 MORE FEATURES --
- Hands-on taco shop in the Papa Louie universe
- Updated and remastered for iPad
- Multi-tasking between cooking, building, and serving chips and dip
- Earn and master 40 unique Special Recipes
- 90 colorful Stickers to earn for completing tasks and achievements
- 12 separate holidays to unlock, each with their own ingredients
- Custom chefs and servers
- 7 exciting Mini-Games to play after each workday
- Tons of furniture and clothing items to decorate your shop and workers
- Purchase shop upgrades with your earned tips
- 101 customers to serve with unique orders
- Use stickers to unlock new outfits for your customers
- Over 100 ingredients to unlock</t>
  </si>
  <si>
    <t>https://apps.apple.com/us/app/poppy-playtime-chapter-2/id1633879571?uo=4</t>
  </si>
  <si>
    <t>---The Train Station---
Explore one of Playtime Co.'s most popular locations, the Game Station! This Train Station is more than just a pitstop... there's games, a playground, and much, much more. Even better- the train provides a straight shot right out of the factory.
---New Toys---
This factory is filled with remnants of a crooked past- All you need to do is go deeper. Let's ask Bunzo Bunny. Or perhaps PJ Pug-a-pillar has some ideas. Or maybe... Mommy knows?
---The Green Hand---
The all-new Green Hand has been introduced into the GrabPack family! You can now carry power with you, remotely! That's not all... you can grapple now too! Innovation has done it again.
• Transfer power without the confines of a wire!
• Grab onto pipes and swing across missing flooring.
• Fly! Kind of- you can grapple straight up, more accurately.
Playtime's not over yet- stick around...</t>
  </si>
  <si>
    <t>https://apps.apple.com/us/app/xcode/id497799835?mt=12&amp;uo=4</t>
  </si>
  <si>
    <t>Xcode</t>
  </si>
  <si>
    <t>Xcode includes everything developers need to create great applications for Mac, iPhone, iPad, Apple TV, Apple Watch and Apple Vision Pro. Xcode provides developers a unified workflow for user interface design, coding, testing, and debugging. The Xcode IDE combined with the Swift programming language make developing apps easy and fun.
Xcode includes the Xcode IDE, Swift and C/C++/Objective-C compilers, Instruments analysis tool, simulators, the latest SDKs, and hundreds of powerful features:
Innovative tools help you create great apps
• Swift is an intuitive programming language that is safe, fast, and modern
• SwiftUI is a revolutionary framework to create user interfaces with a declarative Swift syntax
• Playgrounds are a fun way to experiment and interact with Swift code
• View debugging shows a 3D stack of all your app's UI view layers at runtime
• Split editors in virtually unlimited ways, show previews, or choose an assistant to see related content
• Live issues display errors as you type, and Fix-its improve your code with just a click
• Source control navigator and service integrations help you manage code across a team
SwiftUI and Interface Builder make it easy to design your interface
• SwiftUI uses declarative Swift code that clearly describes your interface
• Design canvas graphically builds UI views using the library of controls and modifiers
• Preview SwiftUI code or UIKit interfaces in different screen sizes, orientations, and font sizes
• SwiftUI code is always in perfect sync with the graphical design canvas and previews
• Animations are built using simple commands that describe the action you want to see
Professional editor and debugger keep your code front and center
• Refactoring makes it easy to modify the structure of Swift, Objective-C, C, and C++ code
• Open Quickly instantly opens any file within your project
• Data tips and Quick Look can inspect a variable by hovering your mouse over code while debugging
Instruments for performance analysis
• Compare CPU, disk, memory, and GPU performance as graphical tracks over time
• Identify performance bottlenecks, then dive deep into the code to uncover the cause
• Analyze your app directly, or sample the entire system with very little overhead
• Create custom instruments with unique visualizations to analyze your own code and frameworks
To test or run applications on an iPhone, iPad, Apple TV, Apple Watch, or Apple Vision Pro all you need is a free Apple ID. To submit your apps to the App Store you must be a member of the Apple Developer Program. Some features may require Internet access.</t>
  </si>
  <si>
    <t>[
  "Developer Tools"
]</t>
  </si>
  <si>
    <t>{
  "Data Not Linked to You": {
    "Analytics": {
      "Diagnostics": [
        "Crash Data",
        "Performance Data"
      ],
      "Identifiers": [
        "Device ID"
      ],
      "Usage Data": [
        "Product Interaction"
      ]
    }
  }
}</t>
  </si>
  <si>
    <t>https://apps.apple.com/us/app/toonsquid/id1573778812?uo=4</t>
  </si>
  <si>
    <t>ToonSquid</t>
  </si>
  <si>
    <t>ToonSquid is a powerful 2D art and animation studio for your iPad. Its flexible layer system allows you to combine the charm of hand-drawn traditional animation with keyframes that automatically animate layer properties over time. With a library full of beautiful, blazing-fast and fully customizable pixel and vector brushes, a smudge tool, animated text and vector shapes, video and audio layers, camera movements, symbols and many more features, ToonSquid makes it easy to bring your vision to life.
* Traditional animation:
- Create hand-drawn frame-by-frame animations
- Control how long you want to show each drawing in the timeline
- Draw in resolutions of up to 4k
* Keyframe animation:
- Add keyframes to automatically animate layer properties over time
- Choose from an extensive list of customizable easing curve presets to create organic motion between keyframes
* Powerful layer system:
- Define the order and length of each element in your animation using layers and drawings and a flexible timeline
- Organize your layers into groups for a clean workflow or to use them for pre-compositing
- Use the camera layer to quickly define the visible portion of your animation in the export
- Mask layers to other layers, even when their contents are animated
- Choose from 27 industry-standard layer blend modes for beautiful compositing effects
* Fully-customizable brushes:
- Draw gorgeous brush strokes with ToonSquid's state-of-the-art digital brush engine
- Take full advantage of Apple Pencil's pressure and tilt sensitivity and the iPad Pro's 120Hz display for lag-free drawing
- Use vector brushes to create brush strokes that are sharp at every zoom level
- Edit any of the 60+ brush settings and import custom textures to create a brush library that is perfectly tailored to your art style
- Blend your strokes together using the smudge tool
- Draw in a variety of styles such as sketching, inking, wet mixing, pixel art, and more
- Export and share your custom brushes with others
- Import your existing library of Adobe® Photoshop® brushes
* Efficient symbol workflow:
- Split your animation into separate clips that you can then reuse multiple times using symbols
- Make edits to an animation clip and immediately see the changes in all of its symbols
- Use frame markers to quickly add keyframes showing different parts of a symbol, e.g. for an easy lip-syncing workflow
* Text:
- Add text layers and animate their appearance
- Import and use your favorite fonts
- Type bidirectional text and use IMEs for non-Latin-based languages
* Vector shapes:
- Quickly add common vector shapes from the shape library
- Create custom shapes using the path tool by placing and editing each curve control point
- Fill and stroke your shapes with beautiful gradients and edit them directly on the canvas
- Animate the visible length of a path using its trim properties
* Color:
- Use ToonSquid's powerful color picker with plenty of different interfaces to choose the exact colors you want to work with
- Create custom color palettes to speed up your workflow and even share them outside of the application
- Pick colors straight from the canvas using the pipette tool
- Fill connected regions quickly with the fill tool
* Audio and video
- Add audio clips to your timeline and perform lip-syncing animations
- Hear the exact audio that matches each frame of your animation while you scrub through the timeline
- Import videos, GIFs and images into your project and work with them through symbols
* Transform
- Animate every layer's position, rotation and scale properties using keyframes
- Customize the position of the layer pivot
- Add transform layers and build transform hierarchies to quickly achieve more advanced movements
- See and edit your layer's entire motion path directly on the canvas
* Numerous export formats
- Share your work by exporting it in one of many common export formats such as MP4, MOV, GIF, PNG, JPEG, TIFF, and more.</t>
  </si>
  <si>
    <t>https://toonsquid.com/privacy</t>
  </si>
  <si>
    <t>{
	"targetedAge": ["teens", "adults"]
}</t>
  </si>
  <si>
    <t>https://apps.apple.com/us/app/my-perfect-hotel/id1635760774?uo=4</t>
  </si>
  <si>
    <t>► A GAME TO KEEP YOU FULLY OCCUPIED
Ever dreamed of running your own hotel? Start from the ground up in this fun and fast-paced time-management game where the aim is to build an accommodation empire and demonstrate your dedication to hospitality. Show your skills as a hotel manager, invest wisely in staff and property improvements, and work your socks off to become a hospitality tycoon in this addictive and entertaining casual simulator.
► FIRST-CLASS SERVICE
• Climb to the top: Start the game as a simple bellhop single-handedly cleaning rooms, greeting guests at reception, collecting payments and tips, and keeping the bathroom stocked with toilet paper. As your bank balance expands, upgrade rooms and facilities, and employ new staff to help keep up with the growing demand at your hotel. Your guests may be sleeping comfortably, but there’s no time to rest for a determined hotel tycoon.
• Build an empire: There are several hotels to explore and expand, each with dozens of different unique upgrades to make before you reach five-star perfection. Demonstrate your competence as a manager in each location, then get promoted to get a new and bigger property, and continue your path to becoming a true hotel tycoon. Each hotel has its own style and atmosphere too.
• Keep going: If you want success in this high-stakes industry, you can’t just stroll around your property at a leisurely pace. Upgrade your and your employees’ movement speed to work faster and provide your guests with all the services they need ASAP — it’ll boost your revenue too.
• Amenities are the answer: Maximise profits and get more funds to invest in this fun simulator by ensuring your hotels have all available amenities. Bathrooms are the first step, but work hard and you’ll soon have the opportunity to add vending machines, restaurants, parking lots, and swimming pools to your properties. Guests will pay extra for each facility, boosting your revenue. Though remember each facility also needs staffing, so get hiring or you’ll soon run off your feet with angry guests left standing in line for each amenity.
• Grand designs: Upgrade accommodation to improve guests’ experience of your property and choose from a range of different room designs in each location. In this engaging simulator, you’re not just a manager, you’re an interior designer too!
► FIVE-STAR FUN
Looking for a time-management game that’s original and simple to play and provides endless hours of entertainment? Dive straight into the fast-paced world of hospitality provision and develop your skills as a manager, investor, and designer. Download Hotel Master now and get to work building an accommodation empire.
Privacy Policy: https://say.games/privacy-policy
Terms of Use: https://say.games/terms-of-use</t>
  </si>
  <si>
    <t>[
  "Games",
  "Simulation",
  "Casual",
  "Entertainment"
]</t>
  </si>
  <si>
    <t>{
  "Data Not Linked to You": {
    "Analytics": {
      "Diagnostics": [
        "Crash Data",
        "Performance Data",
        "Other Diagnostic Data"
      ],
      "Identifiers": [
        "Device ID"
      ],
      "Usage Data": [
        "Product Interaction",
        "Advertising Data",
        "Other Usage Data"
      ]
    },
    "App Functionality": {
      "Diagnostics": [
        "Crash Data",
        "Performance Data",
        "Other Diagnostic Data"
      ],
      "Identifiers": [
        "Device ID"
      ],
      "Usage Data": [
        "Product Interaction",
        "Advertising Data",
        "Other Usage Data"
      ]
    },
    "Developer’s Advertising or Marketing": {
      "Diagnostics": [
        "Crash Data",
        "Performance Data",
        "Other Diagnostic Data"
      ],
      "Identifiers": [
        "Device ID"
      ],
      "Usage Data": [
        "Product Interaction",
        "Advertising Data",
        "Other Usage Data"
      ]
    },
    "Other Purposes": {
      "Identifiers": [
        "Device ID"
      ],
      "Usage Data": [
        "Other Usage Data"
      ]
    },
    "Third-Party Advertising": {
      "Diagnostics": [
        "Crash Data",
        "Performance Data",
        "Other Diagnostic Data"
      ],
      "Identifiers": [
        "Device ID"
      ],
      "Usage Data": [
        "Product Interaction",
        "Advertising Data",
        "Other Usage Data"
      ]
    }
  },
  "Data Used to Track You": {
    "Analytics": {
      "Diagnostics": [
        "Crash Data",
        "Performance Data",
        "Other Diagnostic Data"
      ],
      "Identifiers": [
        "Device ID"
      ],
      "Usage Data": [
        "Product Interaction",
        "Advertising Data",
        "Other Usage Data"
      ]
    },
    "App Functionality": {
      "Diagnostics": [
        "Crash Data",
        "Performance Data",
        "Other Diagnostic Data"
      ],
      "Identifiers": [
        "Device ID"
      ],
      "Usage Data": [
        "Product Interaction",
        "Advertising Data",
        "Other Usage Data"
      ]
    },
    "Developer’s Advertising or Marketing": {
      "Diagnostics": [
        "Crash Data",
        "Performance Data",
        "Other Diagnostic Data"
      ],
      "Identifiers": [
        "Device ID"
      ],
      "Usage Data": [
        "Product Interaction",
        "Advertising Data",
        "Other Usage Data"
      ]
    },
    "Other Purposes": {
      "Identifiers": [
        "Device ID"
      ],
      "Usage Data": [
        "Other Usage Data"
      ]
    },
    "Third-Party Advertising": {
      "Diagnostics": [
        "Crash Data",
        "Performance Data",
        "Other Diagnostic Data"
      ],
      "Identifiers": [
        "Device ID"
      ],
      "Usage Data": [
        "Product Interaction",
        "Advertising Data",
        "Other Usage Data"
      ]
    }
  }
}</t>
  </si>
  <si>
    <t>https://apps.apple.com/us/app/central-virginia-fcu-cumobile/id6503160642?uo=4</t>
  </si>
  <si>
    <t>Central Virginia FCU cuMobile</t>
  </si>
  <si>
    <t>With CVFCU cuMobile, banking is on your time and in your space! Just tap &amp; swipe to manage your account using your smartphone, computer or tablet.  Safely and securely access your accounts anytime, anywhere. Your Community Credit Union’s mobile app is FREE and allows you to:
*Pay bills or pay your friends
*Deposit checks
*Access your account balances
*View recent transactions
*Transfer funds
*Locate branches and ATMs
*Contact Central Virgnia FCU staff with secure messaging</t>
  </si>
  <si>
    <t>{
  "Data Linked to You": {
    "Analytics": {
      "Diagnostics": [
        "Crash Data",
        "Performance Data",
        "Other Diagnostic Data"
      ],
      "Financial Info": [
        "Payment Info",
        "Credit Info",
        "Other Financial Info"
      ],
      "Identifiers": [
        "User ID",
        "Device ID"
      ],
      "Location": [
        "Precise Location",
        "Coarse Location"
      ],
      "Purchases": [
        "Purchase History"
      ],
      "Usage Data": [
        "Product Interaction",
        "Advertising Data"
      ]
    },
    "App Functionality": {
      "Contact Info": [
        "Email Address",
        "Name"
      ],
      "Contacts": [
        "Contacts"
      ],
      "Diagnostics": [
        "Crash Data",
        "Performance Data",
        "Other Diagnostic Data"
      ],
      "Financial Info": [
        "Payment Info",
        "Credit Info",
        "Other Financial Info"
      ],
      "Identifiers": [
        "User ID",
        "Device ID"
      ],
      "Location": [
        "Precise Location"
      ],
      "Purchases": [
        "Purchase History"
      ],
      "User Content": [
        "Photos or Videos",
        "Customer Support"
      ]
    },
    "Developer’s Advertising or Marketing": {
      "Contact Info": [
        "Physical Address",
        "Email Address",
        "Name",
        "Phone Number"
      ],
      "Financial Info": [
        "Payment Info",
        "Credit Info",
        "Other Financial Info"
      ],
      "Identifiers": [
        "User ID",
        "Device ID"
      ],
      "Location": [
        "Precise Location",
        "Coarse Location"
      ],
      "Purchases": [
        "Purchase History"
      ],
      "Usage Data": [
        "Product Interaction",
        "Advertising Data"
      ]
    },
    "Product Personalization": {
      "Contact Info": [
        "Physical Address",
        "Name",
        "Phone Number"
      ],
      "Financial Info": [
        "Payment Info",
        "Credit Info",
        "Other Financial Info"
      ],
      "Identifiers": [
        "Device ID"
      ],
      "Location": [
        "Precise Location",
        "Coarse Location"
      ],
      "Purchases": [
        "Purchase History"
      ],
      "Usage Data": [
        "Product Interaction",
        "Advertising Data"
      ]
    }
  }
}</t>
  </si>
  <si>
    <t>https://www.cvfcu.com/privacy-notice</t>
  </si>
  <si>
    <t>https://apps.apple.com/us/app/chinesia-learn-chinese/id6450110383?uo=4</t>
  </si>
  <si>
    <t>Chinesia-Learn Chinese</t>
  </si>
  <si>
    <t>Embark on a journey to learn Chinese and explore the charm of China! Chinesia is an educational APP that focuses on spreading Chinese culture and teaching the Chinese language. It's a tailored, efficient, fun, and practical Mandarin learning platform specially designed for Chinese learners. The platform integrates various situational courses, gamified HSK teaching, Chinese culture videos, and more, to meet the needs of learners at different levels, helping to quickly improve Mandarin proficiency and achieve cross-cultural communication.
【Core Situational Courses】
● With over 15 years of professional knowledge and experience in the field of international language education, the course content is meticulously crafted by an authoritative team of Chinese language teachers, covering more than 100 kinds of life scenarios and over 500 situational lessons;
● The course design is classified according to different levels of learners, closely follows HSK exam points, and is aligned with high-frequency life scenarios for immediate application;
● Complete learning paths including course learning, knowledge point exercises, course tests, and unit tests follow a spiral learning method, making Mandarin learning highly effective.
【Comprehensive HSK Practice】
● The content is based on the latest HSK exam syllabus, covering basic pinyin learning, high-frequency characters, and words. There are 6 levels of professional courses provided for learners of different grades, allowing learners to choose the appropriate learning content according to their level.
Level 1-3: Master 600+ vocabulary, enabling basic daily communication and application in life or travel in China.
Level 4-6: Master 1400+ vocabulary, enabling smooth use of Chinese in scenarios such as study and work.
● Practice listening, speaking, reading, and writing synchronously with a gamified and highly interactive learning experience, avoiding rote memorization and making practice easy and progressive;
● Systematic intelligent scoring for learner's follow-up readings, multidimensional learning data, providing real-time feedback on learning effects and recording learning achievements.
【Cultural Feature Courses】
● Independently developed hundreds of animated shorts that cover China's traditional, popular, current, and humanistic cultures, allowing learners to understand the connotation and essence of Chinese culture while learning the language, thus inspiring interest and motivation to learn;
● Use rich animated content to showcase different scenarios and semantics, helping learners reinforce knowledge points in an interesting and profound way;
● Suitable for beginners with zero foundation, and short film subtitles support multilingual translation.
【Free Learning Forever】
● Enjoy 10 minutes of free learning every day, all learning content is open to learners;
● Extremely user-friendly course design, meeting the needs of fragmented learning, allowing you to learn anytime, anywhere.
EULA Link: https://www.chinesia.com.cn/h5/terms-of-service/?lang=en</t>
  </si>
  <si>
    <t>http://www.chinesia.com.cn/h5/policy/</t>
  </si>
  <si>
    <t>https://apps.apple.com/us/app/ecos-azuero-1290-am/id6503637234?uo=4</t>
  </si>
  <si>
    <t>Ecos Azuero 1290 AM</t>
  </si>
  <si>
    <t>¡Bienvenido a la aplicación oficial de Ecos Azuero 1290 AM!
Aquí podrás escucharnos "En Vivo" y disfrutar de la mejor música.
Con una interfaz moderna, fácil de usar y con la posibilidad de reproducir en segundo plano... la aplicación Ecos Azuero 1290 AM te da la mejor experiencia a la hora de escuchar radio online.
Se necesita una conexión a internet, 3G/4G/5G ó redes Wi-Fi para ser sintonizada.
Ofrecemos soporte rápido y fiable a todos los usuarios y siempre respondemos a las dudas que nos escriben a arielflomenbaum@icloud.com. Si tienes algún problema o incompatibilidad con tu dispositivo, escríbenos e intentaremos resolver el problema cuanto antes. Si te ha gustado la aplicación, agradeceríamos una valoración positiva. ¡Muchas Gracias!</t>
  </si>
  <si>
    <t>https://skynetinformatica.net/apps/radios/ios/ecosazuero1290am/politics.html</t>
  </si>
  <si>
    <t>https://apps.apple.com/us/app/cheikh-lubnan/id6503602599?uo=4</t>
  </si>
  <si>
    <t>Cheikh Lubnan</t>
  </si>
  <si>
    <t>Cheikh Lubnan it's Customer app for orders with location, order status, driver tracking and COD</t>
  </si>
  <si>
    <t>https://www.cheikh-lubnan.com/en/privacy-policy</t>
  </si>
  <si>
    <t>https://apps.apple.com/us/app/five-nights-at-freddys-2/id941143328?uo=4</t>
  </si>
  <si>
    <t>NOTE: Remastered version from the PC version. A device with at least 2 GB of RAM is required for this game to run properly.
Welcome back to the new and improved Freddy Fazbear's Pizza!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
What could go wrong?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
As always, Fazbear Entertainment is not responsible for death or dismemberment.
NOTE: Interface and audio in English. Subtitles in English, French, German, Dutch, Spanish (Latin America), Italian, Portuguese (Brazil), Russian, Japanese, Chinese (Simplified), Korean.
#MadeWithFusion</t>
  </si>
  <si>
    <t>https://apps.apple.com/us/app/autosleep-track-sleep-on-watch/id1164801111?uo=4</t>
  </si>
  <si>
    <t>AutoSleep Track Sleep on Watch</t>
  </si>
  <si>
    <t>Automatically track your sleep from your Apple Watch*. No buttons to press. Even the Watch app is optional! Just sleep!
Total Privacy.
-------------
AutoSleep has no user analytics tracking. No advertising plugins. No 3rd party code. No data upload.
Ask your "free" sleep app if they can say the same.
Everything Included.
--------------------
No extra In App Purchases. No subscriptions. 
Apple Sleep Stages
-----------------
Full integration with Sleep Stages from the Apple Sleep app, so you have the option to use the Apple Sleep app and view all the information in AutoSleep.
Functions
-----------------
AutoSleep includes all the information and functionality you need for sleep monitoring, including:
Time Asleep – sleep duration and sleep bank balance
Sleep Rating – a consolidated rating score of your sleep
Sleep Rings – fill your sleep rings with quality sleep, including heart rate, deep sleep and REM
Apple Sleep Stages – option to use the data from the Apple Sleep app
Sleep Blood Oxygen – measurements while sleeping
Respiration Rate – track your breathes per minute
Noise – environmental noise measurements
Sleep Analysis – view detailed graphs and breakups on your sleep cycles
Sleep Fuel – measure the quality and efficiency of your sleep
Tonight’s Bedtime – recommends your latest bedtime based on your habits
Readiness – indicates your physical and mental stress
Temperature – track your sleeping wrist temperature
Sleep Consistency – learn about your time to bed behaviours
Lights Off – track the time to fall asleep
Live Sleep Tracking – view your sleep statistics during the night
Smart Alarm – Watch in-built smart alarm to help you wake in lighter sleep 
Widgets – fantastic range of iPhone widgets
Complications – multiple Watch face options 
HomeKit – full integration with Apple HomeKit 
Emojis &amp; Notes – record comments and tags to your sleep session
Explore – deep dive analytics views
Siri – use with Siri voice commands
Shortcuts – create your own shortcuts that you use with AutoSleep
Adjust – a simple function to adjust sleep/wake detection individual to you
History – advanced graphs and trends
Configuration – change the theme and design your clock sleep rings
Setup – customise your sleep goals, setup notifications and reminders
Exports – exporting options to save your data
About AutoSleep
-----------------
Using Advanced Heuristics AutoSleep works out how long you've slept so you don't have to.
If you DO wear your Watch to bed, you don't need to do a single thing. AutoSleep will track your sleep &amp; quality and send you a notification in the morning.
Even if you don't wear your Watch to bed, AutoSleep can track your time in bed. It's extremely simple. If you DON'T wear your Watch to bed, then simply take your Watch off before you go to sleep. As soon as you touch your iPhone or put your Watch back on in the morning then AutoSleep will know that you have finished sleeping. 
As everyone is a little bit different. AutoSleep provides a simple setup wizard and an option to tweak if you are a very restless sleeper. 
AutoSleep also integrates beautifully with the Eclipse Yourself and HeartWatch apps, our premier heart, health, activity, recovery and readiness monitoring apps.
*Requires Apple Watch running WatchOS 4 or higher.
Awards
-----------------
Best of 2018
https://apps.apple.com/story/id1438574124/
Best of 2019
https://apps.apple.com/story/id1484100916/
Best of 2020
https://apps.apple.com/story/id1535572713/
Best of 2021
https://apps.apple.com/story/id1591083005/
Best of 2022
https://apps.apple.com/story/id1654240446
Best of 2023
https://apps.apple.com/story/id1719170110</t>
  </si>
  <si>
    <t>[
  "Health &amp; Fitness",
  "Medical"
]</t>
  </si>
  <si>
    <t>https://autosleepapp.tantsissa.com/privacy</t>
  </si>
  <si>
    <t>https://apps.apple.com/us/app/papas-cupcakeria-to-go/id1029932207?uo=4</t>
  </si>
  <si>
    <t>Papa's Cupcakeria To Go!</t>
  </si>
  <si>
    <t>Bake and decorate delicious cupcakes on the go with this brand-new version of Papa's Cupcakeria, with gameplay and controls reimagined for iPhone and iPod Touch!
You'll need to multitask between four areas of the cupcake shop, with new controls designed to work just right in the palm of your hand.  Head to the Order Station to take orders from your wacky customers in the lobby.  Switch to the Batter Station to prep the pans with liners and add just the right amount of batter.  Move to the Bake Station to put the cupcakes into the oven and wait for them to bake.  Jump to the Build Station to add frosting to the cupcakes, and decorate them with a variety of shakers, drizzles, and festive toppers.  Each station is a hands-on experience, where you'll need to drag, swipe, and tap your way through the cupcake-crafting process.
Keep your customers happy to earn more points and level up.  As your level rises, you'll unlock new toppings for the shop, and new customers will start visiting the Cupcakeria!  A set of well-crafted cupcakes will also earn you tips to spend on in the Shop, and Mini-Game Tickets to use in the daily Mini-Game!
**NEW FOR PAPA'S CUPCAKERIA TO GO**
NOW WITH HOLIDAYS - Holidays are finally available in a "To Go" version!  As you reach new ranks, the seasons and holidays within the game will automatically change, unlocking new holiday-themed ingredients for the shop!  We've also included a number of holidays that weren't available in the original version!
PLAY MINI-GAMES - Earn Mini-Game tickets as you serve customers, and spend those tickets in the daily Mini-Game available after each workday!  You can earn prizes in each Mini-Game, which you can use to decorate your lobby.  Earn all bronze, silver, and gold stars in a Mini-Game to unlock Rare Prizes!
NEW INGREDIENTS - We've added lots of new ingredients which can't be found in the original version of the game, including brand-new items for the new holidays in the game.  We've also added new holiday batters to the game, so each holiday's cupcakes will be even more unique!
CONTROL WITH YOUR THUMBS - You'll switch stations using buttons in the corners of the screen, perfect for your thumbs.  You can also use buttons in the top corners to quickly switch Order Tickets, and you can view all of your Order Tickets in a zoomed-in mode for easy reading. 
BATTER and BAKE STATIONS - We've redesigned the Batter and Bake Stations for smaller screens, so you can easily add liners, pour batter, and bake cupcakes like a cupcake master!
FROSTING CUPCAKES - You'll add frosting to cupcakes in a brand-new way that feels great with touch screens!  Choose a frosting type, then drag the cupcake left and right as the frosting pours down from above.  This new method gives you a great amount of control, letting you decorate your cupcakes like a pro!
ADDING TOPPINGS - The Topping Bin carousel from previous "To Go" games is back, making it easy to browse through your available toppings!  You'll swipe the carousel of Topping Bins to choose the item you want to use, then grab the cupcake to start pouring toppings evenly across the cupcake.  Tap a button to switch to festive toppers for your cupcakes, and tap a convenient slider to swap between the two cupcakes in the order!
**GAME FEATURES**
- Hands-on cupcake shop in the Papa Louie universe
- All new controls and gameplay designed for smaller screens
- Multi-task between batters, baking, frosting, and topping
- 12 separate holidays to unlock, each with their own ingredients
- Buy upgrades, furniture, and posters using your in-game tips
- Play 7 different Mini-Games using your earned tickets to win prizes
- Decorate your shop in the Lobby Editor
- 97 customers to unlock with unique orders
- 85 in-game achievements
** NOTE FOR iPAD USERS**
Papa's Cupcakeria To Go is designed especially for smaller screens.</t>
  </si>
  <si>
    <t>https://apps.apple.com/us/app/comics-color-bubble-stickers/id6503292399?uo=4</t>
  </si>
  <si>
    <t>Comics Color Bubble Stickers</t>
  </si>
  <si>
    <t>Comics Color Bubble Stickers:
Comics color bubble stickers are eye-catching adhesive labels typically used in comic,Bubble, and creative projects.
Enjoy your everyday life, make your conversations more exciting and bold with Comics - Color bubble! It will make your Messages chat interesting and fun.
These stickers are designed to mimic the speech and thought bubbles commonly found in comics, making them a fun and playful way to add dialogue, sound effects, or emphasis to your work. Here are some key features and descriptions of comics color bubble stickers:
Thanks</t>
  </si>
  <si>
    <t>[
  "Stickers",
  "Celebrations",
  "Comics &amp; Cartoons",
  "Entertainment"
]</t>
  </si>
  <si>
    <t>https://balveersinghapps.blogspot.com/2023/12/privacy-policy.html</t>
  </si>
  <si>
    <t>https://apps.apple.com/us/app/sj-ipv4-calculator/id6503641575?uo=4</t>
  </si>
  <si>
    <t>SJ IPv4 Calculator</t>
  </si>
  <si>
    <t>Simplify your network calculations with SJ IPv4 Calculator, a powerful tool designed for network administrators, IT professionals, and students. This intuitive app offers the following features:
- IP Address to Subnet Mask/CIDR Calculation: Easily determine the subnet mask or CIDR notation from any given IP address.
- Subnet Mask from CIDR Calculation: Quickly convert a CIDR notation to its corresponding subnet mask.
- CIDR from Subnet Mask Calculation: Find out the CIDR notation from any given subnet mask.
With SJ IPv4 Calculator, you can ensure accurate and efficient network configurations, making it an essential tool for anyone working with IPv4 addresses. Download now and take the complexity out of your network calculations!</t>
  </si>
  <si>
    <t>https://sj-webcreation.fr/</t>
  </si>
  <si>
    <t>https://apps.apple.com/us/app/hxzqtop/id6503680030?uo=4</t>
  </si>
  <si>
    <t>HXZQTOP</t>
  </si>
  <si>
    <t>This is a food reminder app designed by me. If you often eat irregularly, this app is very useful, it can remind you to eat on time.</t>
  </si>
  <si>
    <t>https://www.privacypolicies.com/live/9f89b980-e12b-4f43-99bc-44ea1bb6d0d3</t>
  </si>
  <si>
    <t>https://apps.apple.com/us/app/papas-pizzeria-to-go/id925494667?uo=4</t>
  </si>
  <si>
    <t>Papa's Pizzeria To Go!</t>
  </si>
  <si>
    <t>Things get messy when you’re stuck running a wildly popular pizza parlor in Papa’s Pizzeria To Go! Top, bake, and serve pizzas in this award-winning game that’s reimagined for iPhone and iPod Touch.
You'll need to multitask between each area of the pizzeria, with new controls designed to work just right in the palm of your hand.  Head to the Order Station to watch for customers waiting in the lobby.  Switch to the Topping Station to add a variety of toppings to each pizza.  Move to the Bake Station to cook the pizzas in the oven until they're baked just right.  Jump to the Cutting Station to cut the pizza into perfect slices.  Each station is a hands-on experience, where you'll need to drag, swipe, and tap your way through the pizza-building process.
Keep your customers happy to earn more points and level up.  As your level rises, you'll unlock new toppings in the shop, and new customers will start visiting the Pizzeria!  A well-crafted pizza also earns you tips, which you can spend on upgrades and decorations for the lobby!
** NEW FOR PAPA'S PIZZERIA TO GO **
Papa's Pizzeria To Go is redesigned and reimagined for smaller screens, so your fingers don't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TOPPING STATION - We've completely redesigned the Topping Station for smaller screens.  Bins of toppings can be scrolled with your thumb, which allows us to have many more toppings than in the original game.  Tap on a bin to select that topping, then tap multiple times on the pizza to add items directly onto the pizza.  You don't need to drag individual toppings onto the pizza, so you can top faster than ever!  A quick swipe on the pizza will send it off the to the Bake Station.
BAKE STATION - Papa Louie's coal-fired oven gets an upgrade!  You can buy new Oven Alarms in the Shop to help you keep track of pizzas in the oven.  Simply drag an alarm onto one of the oven timers, and you'll hear an alert when that pizza is cooked just right.  Buy new Oven Boosters to cook your pizzas even faster than before!
CUTTING STATION - When it's time to cut pizzas, simply touch and drag a line across the pizza to decide where to cut.  If you want even more control to fine-tune your slices, you can also cut using multi-touch!  Use two fingers or thumbs to move each end of the line at the same time, and release to slice your pizza.  If you're having trouble cutting pizzas at the right angle, buy a variety of Cutting Guides in the Shop to cut that perfect slice!
NEW INGREDIENTS - We've added a ton of new ingredients which can't be found in the original Papa's Pizzeria.  As you play the game, you'll unlock 26 unique ingredients to serve your customers!
CUSTOMIZE YOUR LOBBY - You can spend your hard-earned tips in the Shop, where you can find a variety of posters, furniture, and wallpaper styles for your lobby!  Use the brand-new Lobby tool to add items to your restaurant, and move and arrange them however you like!  Choose from over 140 customization items, and every item you add to the lobby will improve your Waiting Score for your customers!
UPDATED FEATURES - Serve picky closers at the end of the day, earn paychecks as you play, and try to please the finicky Food Critic to earn a Blue Ribbon!
**GAME FEATURES**
Hands-on pizza shop in the Papa Louie universe
All new controls and gameplay designed for smaller screens
Multi-task between topping, baking, and cutting
Shop to buy upgrades, furniture, and posters using your in-game tips
New Lobby Editor to customize and decorate your shop
90 customers to unlock with unique orders
Challenging Closers and Food Critic
75 in-game achievements to earn
**NOTE FOR iPAD USERS**
Papa's Pizzeria To Go is designed especially for smaller screens.</t>
  </si>
  <si>
    <t>https://apps.apple.com/us/app/bloons-td-5/id563718995?uo=4</t>
  </si>
  <si>
    <t>Five-star tower defense with unrivaled depth and replayability. Now with rewarded leaderboards for even more fun and challenge!
The Bloons are back and this time they mean business! Build awesome towers, choose your favorite upgrades, hire cool new Special Agents, and pop every last invading Bloon!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90+ Tracks
* 21 powerful towers with Activated Abilities and 2 upgrade paths
* 10 Special Agents
* Online Co-op play
* Multi-track Odyssey Challenges
* Boss Bloon Special Events
* 10 Special Missions
* 250+ Random Missions
* Daily Challenges
* New Bloon enemies - tougher Camos, Regrow Bloons, and the fearsome ZOMG
* 50+ Game Center Achievements and Challenges
* iCloud Support
* 3 different game modes
* Freeplay mode after mastering a track
* 4 difficulty settings and family-friendly theme so anyone can play
And that's just the beginning - regular planned updates will keep Bloons TD 5 fresh, fun, and challenging for many months to come. Now it's time to pop some Bloons!
Remember to save to iCloud after each victory or purchase to save your progress. 
iPad version also available - check out Bloons TD 5 HD for full screen UI awesomeness!
https://ninjakiwi.com/terms</t>
  </si>
  <si>
    <t>[
  "Games",
  "Action",
  "Entertainment",
  "Strategy"
]</t>
  </si>
  <si>
    <t>{
  "Data Not Linked to You": {
    "Analytics": {
      "Identifiers": [
        "Device ID"
      ],
      "Purchases": [
        "Purchase History"
      ],
      "Usage Data": [
        "Product Interaction"
      ]
    },
    "App Functionality": {
      "Diagnostics": [
        "Crash Data"
      ],
      "Identifiers": [
        "Device ID"
      ],
      "Purchases": [
        "Purchase History"
      ],
      "Usage Data": [
        "Product Interaction"
      ]
    },
    "Third-Party Advertising": {
      "Identifiers": [
        "Device ID"
      ],
      "Usage Data": [
        "Advertising Data"
      ]
    }
  }
}</t>
  </si>
  <si>
    <t>https://apps.apple.com/us/app/royalton-resorts/id6503334117?uo=4</t>
  </si>
  <si>
    <t>Royalton Resorts</t>
  </si>
  <si>
    <t>Elevate your Royalton Luxury Resorts experience with the newly developed Royalton App. Seamlessly plan your All-In Luxury® stay, part of the All-In Connectivity™ concept, book activities, and make the most of your luxurious vacation. When you download the app, you have everything you need right at your fingertips.
APP FEATURES
• Pre-check-in
• Online room selection
• In destination LIVE chat
• Call center
• Room Service
• Interactive resort map
• Restaurant reservations and menus
• Connect with social media
• Book airport transfers (Nexus)
• Book excursions (NexusTours)
• And so much more!</t>
  </si>
  <si>
    <t>[
  "Travel"
]</t>
  </si>
  <si>
    <t>{
  "Data Not Linked to You": {
    "App Functionality": {
      "Identifiers": [
        "Device ID"
      ],
      "Location": [
        "Precise Location"
      ]
    }
  }
}</t>
  </si>
  <si>
    <t>https://www.bluediamondresorts.com/privacy-policy</t>
  </si>
  <si>
    <t>https://apps.apple.com/us/app/mailmeteor/id6502705616?uo=4</t>
  </si>
  <si>
    <t>Mailmeteor</t>
  </si>
  <si>
    <t>Stay on top of your email marketing campaigns with Mailmeteor, the powerful iOS app that empowers you to monitor and analyze performance right from your iPhone.
With over 5 million users worldwide, Mailmeteor is the ultimate tool for email marketers who need to stay informed and make data-driven decisions.
- Monitor: Keep a close eye on your email marketing campaigns wherever you are.
- Track: Analyze key performance indicators like opens, clicks, and replies to understand your audience’s engagement.
- Optimize: Use real-time data to refine your email marketing strategies and boost your campaign effectiveness.
Why choose Mailmeteor?
- Trusted by millions: Join over 5 million professionals who rely on Mailmeteor for their email marketing needs.
- Privacy first: Designed to respect your privacy with minimal permissions required.
- Recommended by Google Workspace: Recognized as a market-leading email platform by Google in 2022 and 2023.
Mailmeteor is perfect for:
- Marketing professionals
- Independents and business owners
- Anyone who wants to improve their email marketing campaigns
Install Mailmeteor and take control of your email marketing success! Perfect for managing mail merges, monitoring emails, and optimizing your marketing efforts.</t>
  </si>
  <si>
    <t>https://mailmeteor.com/legal/privacy-policy</t>
  </si>
  <si>
    <t>https://apps.apple.com/us/app/hashtag-expert-for-social-tag/id6503629305?uo=4</t>
  </si>
  <si>
    <t>Hashtag Expert for Social Tag</t>
  </si>
  <si>
    <t>Introducing Hashtag Expert, your go-to companion for turbocharging your social media impact! With its intuitive interface and powerful features, Hashtag Expert simplifies the daunting task of hashtag research and optimization, empowering users to effortlessly discover the most relevant and trending hashtags across popular social media platforms. 
Craft personalized collections of hashtags tailored to your niche, audience, or campaign, and watch as your content gains unprecedented visibility and engagement. Dive deep into analytics insights to fine-tune your strategy, and export your curated hashtag sets with ease, streamlining your workflow and saving precious time. 
Stay ahead of the curve with real-time updates on emerging trends and hot topics, ensuring your content remains fresh and impactful. Whether you're a seasoned influencer, a burgeoning business, or a creative content creator, Hashtag Social equips you with the tools you need to elevate your social media game and stand out in the digital crowd. 
Download Hashtag Social now and revolutionize your approach to social media success!</t>
  </si>
  <si>
    <t>[
  "Social Networking",
  "Business"
]</t>
  </si>
  <si>
    <t>{
  "Data Not Linked to You": {
    "Analytics": {
      "Diagnostics": [
        "Crash Data"
      ],
      "Identifiers": [
        "Device ID"
      ],
      "Usage Data": [
        "Advertising Data"
      ]
    }
  },
  "Data Used to Track You": {
    "Analytics": {
      "Diagnostics": [
        "Crash Data"
      ],
      "Identifiers": [
        "Device ID"
      ],
      "Usage Data": [
        "Advertising Data"
      ]
    }
  }
}</t>
  </si>
  <si>
    <t>https://www.termsfeed.com/live/2ec72256-4012-4145-8f22-71b033b49d56</t>
  </si>
  <si>
    <t>https://apps.apple.com/us/app/funny-guy-4/id6503668074?uo=4</t>
  </si>
  <si>
    <t>Funny Guy 4</t>
  </si>
  <si>
    <t>https://apps.apple.com/us/app/bluey-lets-play/id1669091583?uo=4</t>
  </si>
  <si>
    <t>{
  "Data Not Linked to You": {
    "Analytics": {
      "Diagnostics": [
        "Crash Data",
        "Performance Data"
      ],
      "Identifiers": [
        "User ID"
      ],
      "Purchases": [
        "Purchase History"
      ],
      "Usage Data": [
        "Product Interaction",
        "Advertising Data"
      ]
    },
    "App Functionality": {
      "Diagnostics": [
        "Crash Data",
        "Performance Data"
      ],
      "Identifiers": [
        "User ID"
      ],
      "Purchases": [
        "Purchase History"
      ]
    },
    "Developer’s Advertising or Marketing": {
      "Identifiers": [
        "User ID"
      ],
      "Purchases": [
        "Purchase History"
      ],
      "Usage Data": [
        "Product Interaction",
        "Advertising Data"
      ]
    }
  }
}</t>
  </si>
  <si>
    <t>https://apps.apple.com/us/app/cricket-items-production-log/id6503666976?uo=4</t>
  </si>
  <si>
    <t>Cricket Items Production Log</t>
  </si>
  <si>
    <t>Streamline your cricket manufacturing operations with our comprehensive daily log app, designed to track production, labor, and quality metrics seamlessly in one intuitive interface!</t>
  </si>
  <si>
    <t>https://thebuntingroup.pages.dev/privacy</t>
  </si>
  <si>
    <t>https://apps.apple.com/us/app/slay-the-spire/id1491530147?uo=4</t>
  </si>
  <si>
    <t>We fused card games and roguelikes together to make the best single player deckbuilder we could. Craft a unique deck, encounter bizarre creatures, discover relics of immense power, and Slay the Spire!
Features:
- Dynamic Deck Building: Choose your cards wisely! Discover hundreds of cards to add to your deck with each attempt at climbing the Spire. Select cards that work together to efficiently dispatch foes and reach the top
- An Ever-changing Spire: Whenever you embark on a journey up the Spire, the layout differs each time. Choose a risky or safe path, face different enemies, choose different cards, discover different relics, and even fight different bosses!
- Powerful Relics to Discover: Powerful items known as relics can be found throughout the Spire. The effects of these relics can greatly enhance your deck through powerful interactions. But beware, obtaining a relic may cost you more than just gold…</t>
  </si>
  <si>
    <t>[
  "Games",
  "Card",
  "Role Playing"
]</t>
  </si>
  <si>
    <t>https://apps.apple.com/us/app/radaromega/id1439881811?uo=4</t>
  </si>
  <si>
    <t>Welcome to RadarOmega, the next-generation weather app that takes high-resolution weather data to a whole new level. More than just radar, RadarOmega provides unique data solutions for all types of weather data that are customizable depending on your needs, whether that's before, during, or after the storm.
Dedicated to providing solutions to our industry, RadarOmega created an exclusive network of weather stations featuring live video and sensor data called cyclonePORT. RadarOmega and cyclonePORT work closely with universities, emergency managers, broadcast meteorologists, and more to provide solutions for relaying critical weather information when life-threatening weather situations are imminent.
RadarOmega provides high-resolution radar data for the United States, Canada, Germany, Australia, and South Korea.
Base Application
-NEW Warning Display Dialog
-NEW Hi-Res Storm Relative Velocity
-MRMS Reflectivity
-Hi-Res Single Site Radar Data
-30 Frames of Data
-7 Day Radar History
-Lightning Detection/Animation
-24 Hour Storm Reports
-SPC Convective Outlooks &amp; Watches
-NHC Tropical Suite &amp; Hurricane Hunter
-WPC Excessive Rainfall Outlooks
-Mesoscale Discussions (Severe, Winter, &amp; Precip.)
-CPC Temp. &amp; Precip. Outlooks
-Fire Weather Outlooks &amp; Drought Monitor
-WPC Winter Forecasts &amp; WSSI
-METARS
-Real-Time NWS Storm-Based Warnings
-Non-Precip Watches/Warnings for USA
-Flash Animation &amp; In-App Sound Alert for All Alerts
-WPC Surface Analysis
-Buoy Data &amp; Tide Forecasts
-NEXRAD Hail History
-Spotter Network Locations
-Power Outage Layer
-Map Type Customization
-Detailed City &amp; Road Network
-15 Custom Locations with a Linked RadarOmega Account
-Drawing, Data Viewer, &amp; Distance Tools
-Storm Track Drawing Tool
-Share Screenshot &amp; Video
-Push Notifications for All Storm-Based Watches/Warnings Using GPS Location
-Access to cyclonePORT Network
Gamma
-Hi-Res Satellite Data
-Lightning Detection/Animation, METARS, &amp; GLM for Mesoscale &amp; Storm-Based Satellite Sectors
-National Digital Forecast Database
-Access to Project MesoVort
-75 Frames of Data
-Dual View Radar with 30 Frames
-Smoothing for Radar/Satellite
-30 Day Radar History
-6 Month Storm Report Archive
-3D Radar/Satellite
-Upload 3 Custom Color Tables
-30 Custom Locations with Icon Upload
-2 Custom Location Lists
-Push Notifications Open to All Weather Alerts Using GPS Location ONLY (max of 8 at a time)
Beta
*Everything in Gamma PLUS*
-MRMS Data
-150 Frames of Data
-Dual View Radar/Satellite with 50 Frames
-Smoothing for MRMS
-90 Day Radar History
-5 Year Storm Report Archive
-3D MRMS
-Upload 8 Custom Color Tables
-75 Custom Locations with Icon Upload
-5 Custom Location Lists
Alpha
*Everything in Beta PLUS*
-Volumetric Radar
-Model Data with Contours for HRRR, NAM3KM, NAM12KM, RAP, GFS, ECMWF, HWRF, &amp; HMON
-250 Frames of Data
-Dual View Radar/Satellite with 100 Frames
-Quad View Radar/Satellite on iPad &amp; Desktop with 50 Frames
-Smoothing for Models
-90 Day Radar History
-10 Year Storm Report Archive
-Upload 30 Custom Color Tables
-150 Custom Locations with Icon Upload
-10 Custom Location Lists
-1 Site Lightning Monitoring with Custom Range Zones
-Push Notifications Open to All Weather Alerts for up to 3 Custom Locations and GPS Locations (max of 8 at a time)
Additional Add-Ons
-Rapid Sweep
Subscriptions are maintained through the iOS App Store. We will work with our customers however, refunds must be done through the iOS App Store. Please be sure to reach out to our support team if you have any problems, questions, or concerns.
For Support- You can create a ticket and we will resolve it as soon as possible:
https://radaromegawx.supportbee.io/portal/sign_in
See our Terms of Service below:
https://www.radaromega.com/terms.php</t>
  </si>
  <si>
    <t>[
  "Weather",
  "Education"
]</t>
  </si>
  <si>
    <t>https://www.sdsweather.com/privacy.php</t>
  </si>
  <si>
    <t>https://apps.apple.com/us/app/mina-t%C3%A5g/id6450444503?uo=4</t>
  </si>
  <si>
    <t>Mina Tåg</t>
  </si>
  <si>
    <t>Med Trafikverkets app ”Mina tåg” får du information om din tågresa.
Appen är anpassad för resenärer med olika typer av funktionsnedsättning.
Färgtemat är valt för att få så stor kontrast som möjligt: svart bakgrund och gul text. Det går även att byta till ett ljust tema.
Innehållet är anpassat för att både kunna läsas och läsas upp på ett tydligt sätt. Har du behov av att få informationen uppläst använder du VoiceOver-funktionen i din mobil.
Symbolerna som syns vid till exempel förseningar och förändringar är samma som i vår design för de dynamiska skärmarna på stationerna, även dessa är tillgänglighetsanpassade.
Grunderna i appen ”Mina tåg” är enkel:
– Du söker upp och sparar det tåg du ska åka med. Om din resa har tågbyten behöver du spara varje sträcka/tåg för sig.
  Du kan sedan se aktuell trafikinformation för alla de tåg du sparat. Eventuella avvikelser, till exempel förseningar eller spårändringar, visas tydligt.
- Du söker upp den station du är intresserad av. Här visas stationens avgångar, ankomster och trafikinformationsmeddelanden.
  Eventuella avvikelser, till exempel förseningar eller spårändringar, visas tydligt.
Appen skickar notiser om dina sparade tåg blir försenade, inställda eller får ändrat spår.
Informationen i appen uppdateras samtidigt som skärmarna på stationen vid förändringar i tågtrafiken.</t>
  </si>
  <si>
    <t>https://www.trafikverket.se/e-tjanster2/trafiktjanster/mina-tag--app-for-trafikinformation-jarnvag/integritetspolicy-for-appen-mina-tag/</t>
  </si>
  <si>
    <t>https://apps.apple.com/us/app/nkhb-top-metric/id6503676931?uo=4</t>
  </si>
  <si>
    <t>NKHB TOP METRIC</t>
  </si>
  <si>
    <t>this app is a comprehensive unit converter app designed to simplify your conversion tasks. With a user-friendly interface and a wide range of supported units, this app makes converting between different measurement systems effortless.
How to use:
	1	Launch the this app app on your device.
	2	Select the category of measurement you want to convert, such as Common, Engineering, Electricity, Heat, Magnetism, Fluids, Radiology and Light.
	3	Choose the specific units you want to convert from and to.
	4	Enter the value you want to convert in the provided input field.
	5	Instantly view the converted value along with the corresponding unit.
Benefits:
	1	Convenience: this app allows you to perform conversions quickly and conveniently on your mobile device, eliminating the need for manual calculations or searching through conversion tables.
	2	Versatility: With support for a wide range of units across various categories, this app offers versatility for all your conversion needs, whether in everyday life, education, or professional settings.
	3	Accuracy: The app ensures accurate conversions with reliable algorithms, giving you confidence in the results every time.
	4	Time-saving: By streamlining the conversion process, this app saves you valuable time that can be better spent on other tasks or activities.
	5	User-friendly: this app features an intuitive interface that makes it easy for users of all levels to navigate and perform conversions effortlessly.</t>
  </si>
  <si>
    <t>https://apps.apple.com/us/app/hdmi-rastreadores/id6503629420?uo=4</t>
  </si>
  <si>
    <t>HDMI RASTREADORES</t>
  </si>
  <si>
    <t>Faça o rastreamento e monitoramento de seu veículo ou sua frota com uma interface especial.
E como se não bastasse, ele trás a inteligência do sistema através de avisos (push) que notificam o proprietário (ou frotista) de tudo que se passa com seu veículo.
Alguns das principais recursos são:
- veículo acima da velocidade determinada;
- veículo voltou ao limite de velocidade;
- ligado fora do horário de funcionamento;
- saiu da cerca de manobrista;
- saiu da cerca [nome];
- entrou na cerca [nome];
- veículo desbloqueado;
- pânico acionado;
- bateria removida;
E tudo que em um só lugar, tenha segurança e controle sobre seu veículo.</t>
  </si>
  <si>
    <t>https://seurastreamento.online/politicadeprivacidade</t>
  </si>
  <si>
    <t>https://apps.apple.com/us/app/blue-marine-resort-spa/id6503040976?uo=4</t>
  </si>
  <si>
    <t>Blue Marine Resort &amp; Spa</t>
  </si>
  <si>
    <t>Embark on an extraordinary journey with the Blue Marine App, your gateway to luxurious convenience and unforgettable experiences.
Immerse Yourself in Hotel Life:
Discover a world of activities and amenities waiting for you at Blue Marine. Whether you’re looking to relax by the pool, enjoy the comfort of your room, or explore the hotel’s various facilities, our app provides detailed information on everything available.
Experience the epitome of comfort with the app's seamless accommodation features. Browse through the various room types, view detailed descriptions, and check availability to find your perfect oasis. The app allows you to make reservations directly, ensuring a hassle-free booking experience tailored to your preferences.
Personalized Services at Your Fingertips:
At Blue Marine, your satisfaction is our top priority. Our app offers services to meet your every need, whether it’s arranging transportation or requesting amenities. Simply submit your requests through the app and our dedicated staff will ensure your stay is nothing short of extraordinary.
Download the Blue Marine App now and unlock a world of luxury, convenience, and unforgettable experiences. Make your stay at Blue Marine a journey to remember.</t>
  </si>
  <si>
    <t>{
  "Data Linked to You": {
    "App Functionality": {
      "Location": [
        "Precise Location",
        "Coarse Location"
      ]
    },
    "Product Personalization": {
      "Identifiers": [
        "Device ID"
      ]
    }
  },
  "Data Not Linked to You": {
    "App Functionality": {
      "Location": [
        "Precise Location",
        "Coarse Location"
      ]
    },
    "Product Personalization": {
      "Identifiers": [
        "Device ID"
      ]
    }
  }
}</t>
  </si>
  <si>
    <t>https://www.hoteltoolbox.gr/el/hotels/BMH/privacy</t>
  </si>
  <si>
    <t>https://apps.apple.com/us/app/ptastar-stop-the-ball/id6503679241?uo=4</t>
  </si>
  <si>
    <t>Ptastar Stop The Ball</t>
  </si>
  <si>
    <t>Run the path to win, avoiding crashing into obstacles. The colored ball will roll down the chute, which stretches for an infinite distance. It is quite difficult to get them out of it, but it is possible if you pass the obstacles incorrectly. There will be a lot of them on the way of the ball: straight, curved, cruciform, jagged and round. They move in different planes and rotate in different directions. Approaching the next obstacle, you can stop the ball and choose the right moment to pass. The goal is to get as far as possible. Take your time, speed in this case is not the main thing.</t>
  </si>
  <si>
    <t>https://www.termsfeed.com/live/4f59f68e-4a8b-42ee-9703-d4af8b52efd1</t>
  </si>
  <si>
    <t>https://apps.apple.com/us/app/letter-elimination/id6503684278?uo=4</t>
  </si>
  <si>
    <t>Letter elimination</t>
  </si>
  <si>
    <t>There are two game modes in the game,Completely identical elimination,Uppercase and lowercase elimination of letters</t>
  </si>
  <si>
    <t>{
  "Data Not Linked to You": {
    "Product Personalization": {
      "Identifiers": [
        "Device ID"
      ]
    }
  },
  "Data Used to Track You": {
    "Product Personalization": {
      "Identifiers": [
        "Device ID"
      ]
    }
  }
}</t>
  </si>
  <si>
    <t>http://www.yacea.pro/pobo-piccollagedesign/privacyPolicy</t>
  </si>
  <si>
    <t>https://apps.apple.com/us/app/cash-app/id711923939?uo=4</t>
  </si>
  <si>
    <t>Cash App is the easy way to send, spend, save, and invest* your money. Download Cash App and create an account in minutes.
SEND AND RECEIVE MONEY INSTANTLY AT NO COST
With Cash App, you can send, request, and receive money from friends and family. It’s easy to pay friends or split rent with roommates.
GET INSTANT DISCOUNTS
Cash App Card is the only free* debit card with exclusive discounts on everyday spending. Pay with your card to save instantly at places you already shop, in person and online. Find offers right in the app—no points, no waiting.
FILE YOUR TAXES FOR FREE
Cash App Taxes makes filing your federal and state returns easy and 100% free—no hidden fees, no matter your tax situation. File with confidence knowing you get free audit defense and a max refund guarantee. Get your taxes done in minutes from a phone or computer at cash.app/taxes. Deposit your refund into Cash App, and you can get it up to 5 days early. 5 day refund estimate is based on filing data from tax year 2022. Refund windows are subject to change for 2023. We do not guarantee when you will receive your refund. Timing estimates are dependent on the timing of your submission of a complete return and when the IRS submits your refund.
RECEIVE YOUR PAYCHECK UP TO 2 DAYS EARLY
Deposit paychecks, tax refunds, unemployment benefits, stimulus checks, and more into your Cash balance using your account and routing numbers. Deposits arrive up to 2 days faster compared to most banks, plus you can pay bills with your account info. If you deposit $300 or more in paychecks in a month, you’re eligible to get up to $50 in free overdraft coverage. 
BUY, SELL, SEND, AND RECEIVE BITCOIN
Cash App makes it easy to buy, sell, send, gift, and receive bitcoin (BTC). Start with as little as $1, set up recurring buys, get paid in bitcoin, withdraw to different wallets, or send bitcoin to friends and family with compatible wallets—even if they don’t have Cash App. Pay with bitcoin faster for free using the Lightning Network. Bitcoin services are provided by Block, Inc. (formerly known as Square, Inc.), not Cash App Investing LLC. Purchasing bitcoin involves risk; you may lose money.
BUY &amp; SELL STOCKS COMMISSION-FREE
Start investing and buying stocks with as little as $1.** Track stocks, your investments, and follow companies to keep up with their performance.*** Regulatory and external transfer fees may apply, see the House Rules.
GET A FREE* CUSTOM VISA DEBIT CARD
Design your own Cash App Card and get it by mail. It’s a customizable, no-hidden-fee, secure Visa debit card that works everywhere Visa is accepted. You’ll also get a virtual card to instantly make purchases. Prepaid debit cards issued by Sutton Bank. ATM withdrawal fees may apply.
START SAVING FOR GOALS
Set goals and save for them automatically, when you want, or with your spare change with Round Ups. Save for a specific goal, or stash cash for a rainy day. It’s easy to start saving—no minimum balance, fees, or need for a separate account.
CASH APP FOR EVERYONE 13 AND UP
Now everyone 13 and up can send money to friends, get a Cash App Card, invest, and start saving with an account sponsored by a parent or trusted adult.
*Cash App is a financial services platform, not a bank. Banking services provided by Cash App’s bank partner(s). Prepaid debit cards issued by Sutton Bank. Free cards come in black or white.
**Fractional shares are not transferable. For additional conditions and limitations, see the Cash App Investing Customer Agreement.
***Brokerage Services are provided by Cash App Investing LLC, member FINRA/SIPC, subsidiary of Block, Inc. Investing involves risk; you may lose money. This is not a recommendation for you to transact in securities. Company names and logos are shown for illustrative purposes only and are not endorsements.
Contact Cash App Support by phone at (800) 969-1940 or mail at:
Block, Inc.
1955 Broadway, Suite 600
Oakland, CA 94612</t>
  </si>
  <si>
    <t>[
  "Finance",
  "Business"
]</t>
  </si>
  <si>
    <t>{
  "Data Linked to You": {
    "Analytics": {
      "Identifiers": [
        "User ID",
        "Device ID"
      ],
      "Usage Data": [
        "Product Interaction",
        "Advertising Data"
      ]
    },
    "App Functionality": {
      "Contact Info": [
        "Physical Address",
        "Email Address",
        "Name",
        "Phone Number",
        "Other User Contact Info"
      ],
      "Contacts": [
        "Contacts"
      ],
      "Diagnostics": [
        "Crash Data",
        "Performance Data",
        "Other Diagnostic Data"
      ],
      "Financial Info": [
        "Payment Info",
        "Credit Info",
        "Other Financial Info"
      ],
      "Identifiers": [
        "User ID",
        "Device ID"
      ],
      "Purchases": [
        "Purchase History"
      ],
      "Usage Data": [
        "Product Interaction"
      ],
      "User Content": [
        "Customer Support"
      ]
    },
    "Developer’s Advertising or Marketing": {
      "Contact Info": [
        "Physical Address"
      ],
      "Identifiers": [
        "User ID",
        "Device ID"
      ],
      "Purchases": [
        "Purchase History"
      ],
      "Usage Data": [
        "Product Interaction"
      ]
    },
    "Product Personalization": {
      "Contact Info": [
        "Physical Address"
      ]
    }
  }
}</t>
  </si>
  <si>
    <t>https://apps.apple.com/us/app/microsoft-teams/id1113153706?uo=4</t>
  </si>
  <si>
    <t>Microsoft Teams</t>
  </si>
  <si>
    <t>Whether you’re connecting with your community for an upcoming activity or working with teammates on a project, Microsoft Teams helps bring people together so that they can get things done. It’s the only app that has communities, events, chats, channels, meetings, storage, tasks, and calendars in one place—so you can easily connect and manage access to information. Get your community, family, friends, or workmates together to accomplish tasks, share ideas, and make plans. Join audio and video calls in a secure setting, collaborate in documents, and store files and photos with built-in cloud storage. You can do it all in Microsoft Teams. 
Easily connect with anyone: 
• Meet securely with communities, teammates, family, or friends.
• Set up a meeting within seconds and invite anyone by sharing a link or calendar invite. 
• Chat 1-1 or to your entire community, @mention people in chats to get their attention. 
• Create a dedicated community to discuss specific topics and make plans*.
• Work closely and collaborate by keeping conversations organized by specific topics and projects with teams and channels.
• Video or audio call anyone directly in Teams or instantly convert a group chat to a call. 
• Use GIFs, emojis, and message animations to express yourself when words aren’t enough.
Accomplish plans and projects together: 
• Send photos and videos in chats to quickly and easily share important moments.
• Use cloud storage to access shared documents and files on the go. 
• Organize shared content in a community — events, photos, links, files —so you don’t have to waste time searching*. 
• Get the most out of your meetings by using screen share, whiteboard, or breakout in virtual rooms.
• Manage access to information and ensure the right people have access to the right info, even when people join and leave projects.
• Use task lists to stay on top of projects and plans - assign tasks, set due dates, and cross off items to keep everyone on the same page. 
Designed to give you peace of mind: 
• Securely collaborate with others while maintaining control over your data.
• Keep communities safe by allowing owners to remove inappropriate content or members*.
• Enterprise-level security and compliance you expect from Microsoft 365**. 
*Available when using Microsoft Teams with your Microsoft account.
**Commercial features of this app require a paid Microsoft 365 commercial subscription or a trial subscription of Microsoft Teams for work. If you’re not sure about your company’s subscription or the services you have access to, visit Office.com/Teams to learn more or contact your IT department. 
By downloading Teams, you agree to the license (see aka.ms/eulateamsmobile) and privacy terms (see aka.ms/privacy). For support or feedback, email us at mtiosapp@microsoft.com. EU Contract Summary: aka.ms/EUContractSummary</t>
  </si>
  <si>
    <t>{
  "Data Linked to You": {
    "Analytics": {
      "Diagnostics": [
        "Performance Data"
      ],
      "Identifiers": [
        "User ID",
        "Device ID"
      ],
      "Location": [
        "Coarse Location"
      ],
      "Usage Data": [
        "Product Interaction"
      ]
    },
    "App Functionality": {
      "Contact Info": [
        "Email Address",
        "Name",
        "Phone Number"
      ],
      "Contacts": [
        "Contacts"
      ],
      "Diagnostics": [
        "Crash Data",
        "Performance Data",
        "Other Diagnostic Data"
      ],
      "Identifiers": [
        "User ID",
        "Device ID"
      ],
      "Location": [
        "Precise Location",
        "Coarse Location"
      ],
      "Usage Data": [
        "Product Interaction"
      ],
      "User Content": [
        "Photos or Videos",
        "Audio Data",
        "Other User Content"
      ]
    }
  }
}</t>
  </si>
  <si>
    <t>http://aka.ms/privacy</t>
  </si>
  <si>
    <t>https://apps.apple.com/us/app/messenger/id454638411?uo=4</t>
  </si>
  <si>
    <t>Be together whenever, with our free* all-in-one communication app, complete with unlimited text, voice, video calling and group video chat features.
 PRIVACY SETTINGS
 New privacy settings let you choose who can reach you, and where your messages are delivered.
 CUSTOM REACTIONS
 Lost for words? You can customize your reactions, with lots more emojis to choose from.
 CHAT THEMES
 Choose from fun themes and colors, like Tie-Dye or Love, to make your chats more personal.
 WATCH TOGETHER
 Watch videos, tv shows, and movies with your friends over Messenger Video Chat and Rooms when you can't be together. Capture every moment and reaction in real-time.
 FREE* VIDEO CALLS TO STAY CONNECTED
 Keep your friends and family close with unlimited live video chatting.Host group video calls with up to 8 people, with high-quality audio, high definition video, and interactive video features like face filters.
 UNLIMITED FREE* TEXT &amp; PHONE CALLS
 Skip exchanging phone numbers and simply send a message to your Facebook friends, even if they’re across the world. Enjoy high-quality voice and text messaging on mobile, tablet, and desktop.
 TURN OFF THE LIGHTS IN DARK MODE
 Give your eyes some rest with a sleek new look that darkens the colors of the chat interface.
 RECORD AND SEND VOICE AND VIDEO MESSAGES
 When text just won't cut it, just hit record and send. Say, sing, show, or shout it out loud.
 EXPRESS YOURSELF WITH STICKERS, GIFS, AND EMOJIS
 Use custom stickers to show your creative side. You can even add effects and filters to video calls.
 SEND FILES, PHOTOS, AND VIDEOS
 There’s no limit to the number of files you want to share with your friends.
 PLAN AND MAKE IT HAPPEN
 Make plans to get together with polls and more. Suggest a meeting spot or tell friends where you are by sharing your location with just a few taps.
 SEND AND REQUEST MONEY WITH NO FEES
 Send and receive money securely and quickly—right in the app. Split payments in group chats to share rent, travel, and other expenses. Start sending money to friends and family by adding your debit card, PayPal account (fees may apply), or prepaid card. Only available in the US.
 CHAT WITH BUSINESSES
 Easily connect with your favorite businesses to make reservations, get customer support, find deals and more.
 COMPATIBLE ACROSS PLATFORMS
 Chat with friends across an array of devices, like desktop, Portal, and others.
 Privacy Policy: https://www.facebook.com/about/privacy/
 LEARN MORE about Messenger texting and group video chat at: http://messenger.com
 * Data rates apply
 Some Messenger features may not be available in your country or region.</t>
  </si>
  <si>
    <t>https://apps.apple.com/us/app/nce-exam-prep-2024-100-pass/id6502668052?uo=4</t>
  </si>
  <si>
    <t>NCE Exam Prep 2024 | 100% Pass</t>
  </si>
  <si>
    <t>Study faster and easier with all the tools you need to succeed! Whether you're at work or relaxing at home, take our Study App with you and ace your exam with confidence.
Our NCE Study App is the fastest and most engaging way to prepare for the National Counselor Exam. Learn with personalized practice questions, study goals, and detailed explanations aligned with the 2023 and 2024 National Board of Certified Counselors® guidelines.
Created by certified practicing counselors and based on proven study methods, our NCE Study App is recommended by top instructors nationwide! Study anywhere, anytime. Try it free today!
Prepare for both the NCE and CPCE counselor exams with practice questions, study materials, and an exam simulator to ensure a passing score.
Reduce your study time significantly. Our app creates personalized learning plans with dynamic questions that become progressively harder. Study stress-free and fit your preferred learning methods.
Features:
Personalized onboarding to set daily goals and question difficulties
Streaks for completing your daily goals
Instant feedback with comprehensive explanations
Timed-exam simulator to master time management skills
Progress tracking with passing scores and quiz statistics
Try it risk-free today! Experience the app with a limited free version before upgrading.
Subscriptions Available
Terms of Use: https://sites.google.com/view/quizappncetermsofservice
Privacy Policy: https://sites.google.com/view/quizappprivacypolicy</t>
  </si>
  <si>
    <t>https://sites.google.com/view/quizappprivacypolicy/home</t>
  </si>
  <si>
    <t>https://apps.apple.com/us/app/awake-everyday-affirmations/id6502847204?uo=4</t>
  </si>
  <si>
    <t>Awake: Everyday Affirmations</t>
  </si>
  <si>
    <t>Are you ready to infuse your day with positivity, motivation, and a dash of magic? Meet Awake: Everyday Affirmations, the ultimate app designed to transform your mindset and elevate your mood. Whether you're feeling on top of the world or need a little boost, Awake is your go-to companion for daily affirmations and indirect meditation.
Why Awake is Your New Best Friend:
Imagine having a personal coach, a motivational guru, and a best friend all rolled into one, right in your pocket. Awake sends you perfectly timed affirmations throughout the day, reminding you just how awesome you are. Our app is tailored to your needs, offering affirmations in a variety of categories to suit every aspect of your life. From boosting your self-confidence to setting a positive tone for your day, Awake has got your back.
Categories to Brighten Every Aspect of Your Life:
Positive Thinking: Start your day with a smile and keep that positivity flowing. Receive uplifting affirmations that encourage a sunny outlook on life.
Inspirational Questions: Dive deep into thought-provoking questions that inspire self-reflection and personal growth.
Love: Embrace the power of love with heartwarming affirmations that remind you of the love all around you.
Good Times: Relive and cherish those happy moments with affirmations that celebrate the good times in your life.
Hard Times: When life gets tough, our affirmations provide strength and resilience to help you navigate through challenging moments.
Gratitude: Cultivate an attitude of gratitude with affirmations that encourage you to appreciate the little things in life.
Prosperity: Attract abundance and success with affirmations designed to boost your prosperity mindset.
Goals Achievement: Stay motivated and focused on your goals with confidence-boosting affirmations that remind you of your capabilities.
Body Healing: Nourish your body and mind with gentle reminders to take care of yourself and promote healing.
Excuse &amp; Forgiveness: Let go of grudges and embrace forgiveness with affirmations that encourage compassion and understanding.
Growing as a Couple: Strengthen your relationship with loving affirmations that promote growth and harmony as a couple.
Body Positivity: Flaunt your unique beauty with affirmations that celebrate body positivity and self-love.
Special Feature Alert: Magic Times!
Experience the magic of perfectly timed affirmations with our unique "Magic Times" feature. Receive affirmations at those special moments when the clock and date align – like 1:01 on the 1st, or 2:22 on the 22nd. It’s like the universe is sending you a personal high-five, boosting your confidence just when you need it the most.
Why Choose Awake?
Personalized Experience: Select your favorite categories to receive affirmations that resonate with your personal goals and desires.
Consistent Feel-Good Vibes: Our timely notifications are like little hugs from the universe, ensuring you feel supported and motivated throughout the day.
Boost Your Confidence: Start each day with affirmations that empower you to conquer challenges and achieve your dreams.
Our Mission:
At Awake, we believe in the power of positive affirmations and indirect meditation to improve mental health. Our mission is to provide you with the tools to build self-confidence, foster a positive mindset, and enhance your overall well-being.
Awake is more than just an app; it’s a daily dose of feel-good affirmations and mindfulness to keep you grounded, motivated, and happy. Join our community of positivity enthusiasts and start living your best life today!
Download Awake: Everyday Affirmations now and let the good vibes roll! 
Terms of Use: https://www.apple.com/legal/internet-services/itunes/dev/stdeula/</t>
  </si>
  <si>
    <t>[
  "Health &amp; Fitness",
  "Entertainment"
]</t>
  </si>
  <si>
    <t>https://cheese-quake.com/awake/policy.html</t>
  </si>
  <si>
    <t>https://apps.apple.com/us/app/numbers/id409203825?mt=12&amp;uo=4</t>
  </si>
  <si>
    <t>Numbers</t>
  </si>
  <si>
    <t>Create gorgeous spreadsheets with Numbers for Mac. Get started with one of over 30 Apple-designed templates for your home budget, checklist, invoice, mortgage calculator, and more. Add tables, charts, text, and images anywhere on the flexible canvas. As soon as you start typing a formula, you'll get instant suggestions and built-in help for hundreds of powerful functions. Animate your data with interactive column, bar, scatter, and bubble charts. Easily filter through large tables. Find patterns and trends using pivot tables. Automatically format cells based on numbers, text, dates, and durations with conditional highlighting.
Collaborate with others at the same time
• With real-time collaboration, your whole team can work together on a spreadsheet at the same time on Mac, iPad, iPhone, and even on a PC
• Share your spreadsheet publicly or with specific people, see who’s currently in the document with you, and view other people’s cursors to follow their edits
• See a list of recent changes in collaborative spreadsheets, including when people join, comment, and make edits
• Available for spreadsheets stored in iCloud or in Box
Get started quickly
• Over 30 Apple-designed templates give your spreadsheets a beautiful start
• Get quick access to shapes, media, tables, charts, and sharing options
• Import and edit Microsoft Excel spreadsheets
• Import and edit Comma Separated Values (CSV) and tab-delimited text
• Quickly open password-protected spreadsheets using Touch ID on supported Macs
Beautiful spreadsheets
• Place tables, charts, text, and images anywhere on the flexible canvas
• Add and resize multiple tables on a single sheet
• Use gorgeous preset styles to make your text, tables, shapes, and images look beautiful
• Add an interactive image gallery to view a collection of photos
• Insert photos, music, and video with the Media Browser
• Enhance your spreadsheets with a library of over 700 editable shapes
Formulas for everyone
• Choose from hundreds of powerful functions, including XLOOKUP and RegEx
• Get function suggestions as soon as you start typing a formula
• Search the integrated function browser for built-in help and sample formulas
• Get live formula results, error checking, exact value, and cell format with the new smart cell view
• Easily add stock information to spreadsheets
• Add your favorite functions to Quick Calculations for instant results
Everything adds up beautifully
• Use Pivot Tables and Smart Categories to see your data in a whole new way
• Quickly organize and summarize tables to gain new insights
• Insert gorgeous 2D and 3D charts, including bar, column, line, area, pie, donut, and radar charts
• Animate data with interactive column, bar, scatter, and bubble charts
• Automatically highlight cells based on rules for numbers, text, dates, and durations
• Easily filter through large tables for specific values, text, or duplicate entries
• Change values in cells using sliders, steppers, checkboxes, pop-ups, and star ratings
iCloud
• Turn on iCloud so you can access and edit your spreadsheets from your Mac, iPad, iPhone, and from a Mac or PC browser at iCloud.com
• Numbers automatically saves your spreadsheet as you make changes
Share a copy of your work
• Export your spreadsheet to CSV, TSV, PDF, and Microsoft Excel
• Use AirDrop to send your spreadsheet to anyone nearby
• Quickly and easily share a link to your work via Mail or Messages
Some features may require Internet access; additional fees and terms may apply.</t>
  </si>
  <si>
    <t>https://apps.apple.com/us/app/open-link-pro-browser-picker/id1530712347?mt=12&amp;uo=4</t>
  </si>
  <si>
    <t>Open Link Pro - Browser Picker</t>
  </si>
  <si>
    <t>Open Link Pro - Browser picker is the best macOS app that lets you choose between browsers like Safari, Chrome, Firefox, Opera, Brave or even Edge when you try to open a web page / web link.
Usually, a link opens with your default browser, yet, with Open Link Pro, you can choose which browser to open. 
Open Link Pro app will stay quietly in the menu bar near your battery or WiFi icon. With just a single click you will be able to select the browser you want to open each link with in a matter of seconds.
You can use it to open a link in a different browsers like Chrome, Firefox, Safari, Opera, Brave, or any other browser.
Open Link Pro is the browser switcher at the click of your finger. The fast and best way to toggle between your already installed browsers.
Need help? Please e-mail me at: gavcri.help@gmail.com
One-Time Purchase - buy Open Link Pro once and use it forever!
as low as $19.99
Price may vary by location or active promotions
- Payment will be charged to iTunes Account at confirmation of purchase
- Your iTunes Account will be charged for the amount. All cost for purchase are mentioned above.
Auto-renew subscription with free trial:
Yearly price of $14.99
Price may vary by location or active promotions
- Payment will be charged to iTunes Account at confirmation of purchase
- Your account will be charged for the amount. All cost for purchase are mentioned above
- The subscription will auto-renew yearly unless is canceled
IMPORTANT:
The application is not free. You will have to purchase using Apple In-App. 
- The purchase of the lifetime license is NOT a daily / monthly or yearly subscription. After purchase, you will be able to use the application as long as you want, without any extra charges. 
- The purchase of the 1 year subscription will offer a 3 days trial period. After the 3 days trial period your iTunes Account will be automatically charged and the subscription will auto renew yearly unless canceled.
Privacy Policy and Terms of Use
https://gavcris.app/privacy.html
https://gavcris.app/terms.html
Application name: "Open Link" is a registered copyright term under the niche of MacOS software applications for browser switching. Any usage with/without abbreviation of "Open Link" name as, application name, under the same niche(MacOS software applications for browser switching) without permission is strictly prohibited.
Application icon: The application icon is copyright protected under the design protection of European Union. Any use with/without slight modification without permission is strictly prohibited.
Safari logo is Apple Inc Trademark
Chrome logo is Google LLC Trademark
Firefox logo is Mozilla Foundation Trademark
Opera logo is Opera Norway AS Trademark
Brave logo is Brave San Francisco Trademark</t>
  </si>
  <si>
    <t>https://gavcris.app/privacy.html</t>
  </si>
  <si>
    <t>https://apps.apple.com/us/app/geometry-dash-lite/id698255242?uo=4</t>
  </si>
  <si>
    <t>Jump and fly your way through danger in this rhythm-based action platformer!
"Frustratingly wonderful" - Kotaku
"Geometry Dash provides all of the challenge expected from an “impossible” game while also making it more accessible to newcomers."
- 148Apps
"Geometry Dash is a fast-paced platformer that will leave you screaming in frustration, but you’ll keep coming back for more."
- AppAdvice
Prepare for a near impossible challenge in the world of Geometry Dash. Push your skills to the limit as you jump, fly and flip your way through dangerous passages and spiky obstacles.
Simple one touch game play that will keep you entertained for hours!
Check out the full version for new levels, soundtracks, achievements, online level editor and much much more!
Game Features
• Rhythm-based Action Platforming!
• Unlock new icons and colors to customize your character!
• Fly rockets, flip gravity and much more!
• Use practice mode to sharpen your skills!
• Challenge yourself with the near impossible!
Contact: support@robtopgames.com</t>
  </si>
  <si>
    <t>[
  "Games",
  "Casual",
  "Entertainment",
  "Music"
]</t>
  </si>
  <si>
    <t>{
  "Data Not Linked to You": {
    "Analytics": {
      "Diagnostics": [
        "Crash Data",
        "Performance Data",
        "Other Diagnostic Data"
      ],
      "Identifiers": [
        "User ID",
        "Device ID"
      ],
      "Location": [
        "Coarse Location"
      ],
      "Usage Data": [
        "Product Interaction",
        "Other Usage Data"
      ]
    },
    "App Functionality": {
      "Diagnostics": [
        "Crash Data",
        "Performance Data",
        "Other Diagnostic Data"
      ],
      "Identifiers": [
        "User ID",
        "Device ID"
      ],
      "Location": [
        "Coarse Location"
      ],
      "Usage Data": [
        "Product Interaction",
        "Other Usage Data"
      ]
    },
    "Third-Party Advertising": {
      "Diagnostics": [
        "Crash Data",
        "Performance Data",
        "Other Diagnostic Data"
      ],
      "Identifiers": [
        "User ID",
        "Device ID"
      ],
      "Location": [
        "Coarse Location"
      ],
      "Usage Data": [
        "Product Interaction",
        "Advertising Data",
        "Other Usage Data"
      ]
    }
  },
  "Data Used to Track You": {
    "Analytics": {
      "Diagnostics": [
        "Crash Data",
        "Performance Data",
        "Other Diagnostic Data"
      ],
      "Identifiers": [
        "User ID",
        "Device ID"
      ],
      "Location": [
        "Coarse Location"
      ],
      "Usage Data": [
        "Product Interaction",
        "Other Usage Data"
      ]
    },
    "App Functionality": {
      "Diagnostics": [
        "Crash Data",
        "Performance Data",
        "Other Diagnostic Data"
      ],
      "Identifiers": [
        "User ID",
        "Device ID"
      ],
      "Location": [
        "Coarse Location"
      ],
      "Usage Data": [
        "Product Interaction",
        "Other Usage Data"
      ]
    },
    "Third-Party Advertising": {
      "Diagnostics": [
        "Crash Data",
        "Performance Data",
        "Other Diagnostic Data"
      ],
      "Identifiers": [
        "User ID",
        "Device ID"
      ],
      "Location": [
        "Coarse Location"
      ],
      "Usage Data": [
        "Product Interaction",
        "Advertising Data",
        "Other Usage Data"
      ]
    }
  }
}</t>
  </si>
  <si>
    <t>https://apps.apple.com/us/app/cryptogram-word-brain-puzzle/id1644099880?uo=4</t>
  </si>
  <si>
    <t>Cryptogram: Word Brain Puzzle</t>
  </si>
  <si>
    <t>Are you ready for a brain workout? This is Cryptogram and it truly is the ultimate word brain puzzle. Why? Let us tell you just what you'll find in this brain teaser.
Cryptogram: Word Brain Puzzle is a letter decoding game than will have those neurons firing faster than you can say go as you try to come up with the answer to the cryptogram. Unencrypted the puzzle and figure out what those numbers and letters really mean to solve it. 
Forget about A=1, you’ll be challenged as you piece together the digits and letters. Grow your brain and have fun too in this awesome puzzletastic adventure.</t>
  </si>
  <si>
    <t>[
  "Games",
  "Word",
  "Entertainment",
  "Puzzle"
]</t>
  </si>
  <si>
    <t>{
  "Data Not Linked to You": {
    "Analytics": {
      "Diagnostics": [
        "Crash Data",
        "Performance Data"
      ],
      "Identifiers": [
        "Device ID"
      ],
      "Usage Data": [
        "Product Interaction",
        "Advertising Data"
      ]
    },
    "App Functionality": {
      "Diagnostics": [
        "Crash Data",
        "Performance Data"
      ],
      "Identifiers": [
        "Device ID"
      ],
      "Usage Data": [
        "Product Interaction",
        "Advertising Data"
      ]
    },
    "Developer’s Advertising or Marketing": {
      "Identifiers": [
        "Device ID"
      ],
      "Usage Data": [
        "Product Interaction",
        "Advertising Data"
      ]
    },
    "Product Personalization": {
      "Identifiers": [
        "Device ID"
      ],
      "Usage Data": [
        "Product Interaction",
        "Advertising Data"
      ]
    },
    "Third-Party Advertising": {
      "Identifiers": [
        "Device ID"
      ],
      "Usage Data": [
        "Advertising Data"
      ]
    }
  },
  "Data Used to Track You": {
    "Analytics": {
      "Diagnostics": [
        "Crash Data",
        "Performance Data"
      ],
      "Identifiers": [
        "Device ID"
      ],
      "Usage Data": [
        "Product Interaction",
        "Advertising Data"
      ]
    },
    "App Functionality": {
      "Diagnostics": [
        "Crash Data",
        "Performance Data"
      ],
      "Identifiers": [
        "Device ID"
      ],
      "Usage Data": [
        "Product Interaction",
        "Advertising Data"
      ]
    },
    "Developer’s Advertising or Marketing": {
      "Identifiers": [
        "Device ID"
      ],
      "Usage Data": [
        "Product Interaction",
        "Advertising Data"
      ]
    },
    "Product Personalization": {
      "Identifiers": [
        "Device ID"
      ],
      "Usage Data": [
        "Product Interaction",
        "Advertising Data"
      ]
    },
    "Third-Party Advertising": {
      "Identifiers": [
        "Device ID"
      ],
      "Usage Data": [
        "Advertising Data"
      ]
    }
  }
}</t>
  </si>
  <si>
    <t>https://kiryl-games.firebaseapp.com/</t>
  </si>
  <si>
    <t>https://apps.apple.com/us/app/messenger-for-whatsapp-more/id6467555424?uo=4</t>
  </si>
  <si>
    <t>Messenger for WhatsApp &amp; More</t>
  </si>
  <si>
    <t>Upgrade your chatting experience with Messenger for Whatsapp &amp; More. Integrating the best of Whatsapp, Telegram, and Line into one seamless platform. This app is designed for both personal and professional use on iPhone and iPad. With cutting-edge features and AI-driven capabilities, this isn't just another messaging tool – it's the essential sidekick for your communication needs.
--&gt; Beyond Basic Messaging: Dive deep into an advanced messaging world, combining Whatsapp, Telegram, and Line.
--&gt; Multiple Accounts, One Device: Effortlessly access your 2nd WhatsApp, Telegram, and Line accounts on both iPhone and iPad.
--&gt; Smart AI Messaging: Craft more meaningful messages with our Smart AI messaging feature.
--&gt; Instant Shareable Links: With the 'Generate Shareable Link' feature, convert images into high-quality links and share them across all messaging platforms
--&gt; Document Links in a Flash: Quickly convert and share documents as links with the 'Generate Doc Link' feature.
--&gt; AI-Powered Precision: Integrated AI technology ensures smarter, quicker, and more effective messages. With our application, you can quickly send the responses you've created. 
--&gt; Stay Ahead of the Curve: Be at the forefront of communication, whether it's for business chats or personal conversations.
Pricing: 
Weekly: 2.99USD
Monthly: 9.99USD
Yearly: 29.99USD
For your suggestions or support needs: support@multiaccountmessenger.com
Privacy Policy: https://multiaccountmessenger.com/privacy_policy.html
Terms of Use: https://multiaccountmessenger.com/termsandconditions.html
Access everything you need for a better messaging experience from a single app. 
Ready to embark on a next-generation messaging journey? 
Download now!</t>
  </si>
  <si>
    <t>https://multiaccountmessenger.com/privacy_policy.html</t>
  </si>
  <si>
    <t>https://apps.apple.com/us/app/among-us/id1351168404?uo=4</t>
  </si>
  <si>
    <t>Among Us!</t>
  </si>
  <si>
    <t>A game of teamwork and betrayal ...in space! Play online with 4-15 players as you attempt to prep your spaceship for departure, but beware as one or more random players among the Crew are Impostors bent on killing everyone.
MASTER YOUR SOCIAL DEDUCTION SKILLS.
Crewmates win by completing all tasks or discovering and voting the Impostors off the ship. The Impostor can use sabotage to cause chaos, making for easier kills and better alibis. Optional roles create a whole new level of gameplay. Try out the Scientist, Engineer, Guardian Angel, or Shapeshifter to create chaos! Think you’re a master of deception? Only one way to find out!
CUSTOMIZE YOUR GAME.
Choose how you want to play! Change the number of Impostors, roles, tasks, player visibility, and more. Play in style as you change your Crewmates’ color, visor, nameplate, outfit, and hat. More customization options are planned to be continually added in.
PLAY WITH ANYONE.
Cross-platform play is supported. Play with friends (or enemies?) between PC, mobile, or console!
If you have any issues, visit us at: https://www.innersloth.com/faq/</t>
  </si>
  <si>
    <t>[
  "Games",
  "Action",
  "Simulation"
]</t>
  </si>
  <si>
    <t>{
  "Data Not Linked to You": {
    "Analytics": {
      "Identifiers": [
        "Device ID"
      ],
      "Usage Data": [
        "Product Interaction"
      ]
    },
    "App Functionality": {
      "Diagnostics": [
        "Crash Data"
      ],
      "Identifiers": [
        "User ID"
      ],
      "Purchases": [
        "Purchase History"
      ],
      "User Content": [
        "Gameplay Content",
        "Other User Content"
      ]
    }
  }
}</t>
  </si>
  <si>
    <t>http://www.innersloth.com/amongus/data.php</t>
  </si>
  <si>
    <t>https://apps.apple.com/us/app/skyview/id404990064?uo=4</t>
  </si>
  <si>
    <t>SkyView®</t>
  </si>
  <si>
    <t>SkyView® brings stargazing to everyone. Simply point your iPhone, iPad, or iPod at the sky to identify stars, constellations, planets, satellites, and more!
Over 3.2 million downloads.
App Store Rewind 2011 -- Best Education App
“If you've ever wanted to know what you're looking at in the night sky, this app is the perfect stargazer's companion.” 
– CNET 
"If you’ve ever been looking for a stargazing app for your iPhone, then this [is] definitely the one to get." 
– AppAdvice 
“SkyView is an Augmented Reality app that lets you see just what delights the sky has to offer.” 
– 148Apps Editor’s Choice
You don't need to be an astronomer to find stars or constellations in the sky, just open SkyView® and let it guide you to their location and identify them. SkyView®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
Features: 
• Simple: Point your device at the sky to identify galaxies, stars, constellations, planets, and satellites (including the ISS and Hubble) passing overhead at your location.
• Sighting Events: schedule alerts for upcoming celestial events.
• Apple Watch: see what objects are visible tonight and how to spot them using your Apple Watch.
• Today Widget: brand new iOS 8 today widget lets you quickly see upcoming celestial events.
• Night Mode: Preserve your night vision with red or green night mode filters.
• Augmented Reality (AR): Use your camera to spot objects in the sky, day or night.
• Sky Paths: Follow the sky track for any object to see it’s exact location in the sky on any date and time.
• Comprehensive: Includes thousands of stars, planets, and satellites with thousands of interesting facts.
• Time Travel: Jump to the future or the past and see the sky on different dates and times.
• Social: Capture and share beautiful images with friends and family on social networks. 
• Mobile: WiFi is NOT required (does not require a data signal or GPS to function). Take it camping, boating, or even flying!
What a fun way to teach yourself, your children, your students, or your friends about our wonderful universe!</t>
  </si>
  <si>
    <t>http://www.terminaleleven.com/skyview/privacy/</t>
  </si>
  <si>
    <t>https://apps.apple.com/us/app/tonalenergy-tuner-metronome/id497716362?uo=4</t>
  </si>
  <si>
    <t>TonalEnergy Tuner &amp; Metronome</t>
  </si>
  <si>
    <t>For musicians from pros to beginners, whether you sing, play a brass, woodwind or stringed instrument or any type of guitar, this app provides a set of feature-rich practice tools that gives fun and rewarding feedback. It’s much more than just a tuner!
So what makes the TonalEnergy the best selling music practice app?
• It's an all-in-one app, with a state-of-the-art tuner, an advanced metronome, dedicated orchestral strings and guitar tuning page, a piano keyboard, sound analysis pages, and audio/visual recording capabilities.
• It’s easy to use. Options like the Target Tuner or Pitch Tracker are on all the main pages.  TonalEnergy helps users create rewarding and attainable goals during a rehearsal or when working alone. Colorful analysis data pages and audio/video recording features enhance the experience of practice.  
•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 Learning is a social activity. Using features unique to the TonalEnergy Tuner, data can be collected, reviewed, edited and shared with others. Feedback is essential for growing and developing great performers. It’s all about connectivity.
Chris Coletti, member of The Canadian Brass, sums up TonalEnergy by saying,
      “TonalEnergy is a must-have for any serious musician. It's a full suite of tools in one app; the tuner, tone generator, recorder, metronome and beautiful interface make it one of the best tools for musicians out there, period.” 
FEATURES
• Recognizes a large pitch range, extending to lower registers than many competing tuners (C0 - C8) that is highly responsive to wind instruments, as well as acoustic and electric string instruments
• Adjustable A=440 Hz reference 
• Automatic or manual transposing options
• Instantly changes between equal, just and other custom temperaments, including user-defined ones
• Auto or instant pitch reference note feature using the TonalEnergy sounds
• Extensive tuning list for all orchestral string and fretted string instruments including many more features than most other string-only tuner apps
• An expandable eight octave piano keyboard enhancing many of the key aspects of the tuner’s functions
• Chromatic wheel tone generator, with optional auto-vibrato feature
• Frequency and Harmonic energy overtone graphs, along with a multi-function waveform
• Dedicated metronome page that matches or exceeds the features available on all other stand alone metronome apps
• Notation options including standard English, Solfege, Northern European, and Indian variants
• Bluetooth output/input support
• Audio and Video recording capabilities including, editing, looping, timestretch that are all exportable via iTunes sharing, AirDrop, email, AudioCopy, SoundCloud, etc
• Import music from iTunes Library or email attachments
• Compatible with external microphones and clip-on vibration sensor devices
• Supports external video output to an external display for use in rehearsal halls
• External MIDI keyboard control support 
• Apple Watch app acts ONLY as a remote control for the phone app
• Audiobus and inter-app audio support
• VoiceOver support for the blind or visually impaired 
INSTRUMENT SOUNDS
• Piccolo, Flute
• Oboe, English Horn, Bassoon
• Full Clarinet Family
• Soprano, Alto, Tenor, and Baritone Saxophone
• Trumpet
• French Horn
• Tenor and Bass Trombone
• Euphonium and Tuba
• Square, sawtooth, and sine waveforms
• Organ
• Bowed and Plucked Strings</t>
  </si>
  <si>
    <t>[
  "Music",
  "Education"
]</t>
  </si>
  <si>
    <t>{
  "Data Not Linked to You": {
    "Analytics": {
      "Diagnostics": [
        "Crash Data"
      ],
      "Usage Data": [
        "Product Interaction"
      ]
    },
    "App Functionality": {
      "Diagnostics": [
        "Crash Data"
      ]
    }
  }
}</t>
  </si>
  <si>
    <t>https://www.tonalenergy.com/privacy-policy</t>
  </si>
  <si>
    <t>https://apps.apple.com/us/app/papas-freezeria-to-go/id824305459?uo=4</t>
  </si>
  <si>
    <t>https://apps.apple.com/us/app/peacock-tv-stream-tv-movies/id1508186374?uo=4</t>
  </si>
  <si>
    <t>Peacock TV: Stream TV &amp; Movies</t>
  </si>
  <si>
    <t>Download Peacock, NBCUniversal’s streaming service. Peacock has all your favorite culture-defining entertainment, all in one place.
With Peacock, stream exclusive Originals, new movies from theaters, thousands of TV shows — including Apples Never Fall, The Traitors, and ted — plus current programming from Bravo, NBC, and USA.
Stay up to date with live news and stream all your favorite live sports and events including the 2024 Paris Olympics, Premier League, WWE, PGA Tour events, and so much more.
Here’s what you get with PEACOCK:
· Instant access to hundreds of movies from major Hollywood studios such as Universal, DreamWorks Animation, and Focus Features.
· Thousands of hours of TV series, including full seasons of buzzworthy faves and bingeworthy classics.
· Peacock Channels – playing your favorite entertainment and news. Scroll less and watch more with SNL Vault, Black Cinema, NBC Sports on Peacock, WWE, NBC News NOW, TODAY All Day, True Crime, and Hallmark Channel.
· Hit Spanish-language TV shows and news from Telemundo.
· Up to 6 personal profiles to optimize your viewing experience.
With PEACOCK PREMIUM, stream the full library of movies, episodes, and seasons — plus live sports and events. Tons to watch. Lots to love.
· Stream new movies from theaters and full seasons of exclusive premium TV like Yellowstone.
· Every WWE Premium Live Event — including WrestleMania — plus series and docs.
· Exclusive Peacock Originals, including Dr. Death, Bel-Air, Poker Face, and more.
· Live sports, including the 2024 Paris Olympics, exclusive Premier League matches, and PGA Tour events.
· The streaming home for your Bravo faves, including Vanderpump Rules, The Real Housewives of Miami, and more.
· Dedicated Hallmark Media Hub featuring live and on-demand programming from Hallmark Channel, Hallmark Mystery, and Hallmark Family.
· Current-season NBC hits like Found, Law and Order: SVU, and One Chicago.
· Full library of Kids and Family entertainment.
With PEACOCK PREMIUM PLUS, get everything included in Peacock Premium as well as:
· Stream Peacock ad-free.*
· Stream your local NBC channel, 24/7.
· Download available titles to your mobile device and watch later, anywhere.
*Due to streaming rights, a small amount of programming will still contain ads (Peacock Channels, events, a few shows and movies, and local content).
Content availability may vary over time.
Please note: Use of the Peacock app is limited to the United States and its territories. Video is accessible via 3G, 4G, 5G, LTE and Wi-Fi networks. Data charges may apply.
If applicable, subscription charges begin after any promotional period of Peacock Premium/Peacock Premium Plus concludes. You will be charged on a recurring basis as described above, minus applied offers plus applicable taxes. Your subscription will auto-renew until you cancel. Cancel at any time by visiting your account in the Peacock App. By subscribing, you agree to the preceding subscription terms and our Terms of Use and Privacy Policy below.
Terms of Use: www.peacocktv.com/terms
Privacy Policy: www.peacocktv.com/privacy
Customer Help: www.peacocktv.com/help
Your Privacy Choices: https://www.nbcuniversal.com/privacy/notrtoo
CA Notice: https://www.peacocktv.com/ca-notice
This app features Nielsen proprietary measurement software, which will allow you to contribute to market research, like Nielsen’s TV Ratings. To learn more about our digital measurement products and your choices in regard to them, please visit http://www.nielsen.com/digitalprivacy for more information.</t>
  </si>
  <si>
    <t>{
  "Data Linked to You": {
    "Analytics": {
      "Diagnostics": [
        "Crash Data",
        "Performance Data"
      ]
    },
    "App Functionality": {
      "Diagnostics": [
        "Crash Data",
        "Performance Data"
      ]
    },
    "Developer’s Advertising or Marketing": {
      "Other Data": [
        "Other Data Types"
      ]
    },
    "Product Personalization": {
      "Contact Info": [
        "Email Address"
      ],
      "Identifiers": [
        "User ID",
        "Device ID"
      ],
      "Location": [
        "Coarse Location"
      ],
      "Purchases": [
        "Purchase History"
      ],
      "Search History": [
        "Search History"
      ],
      "Usage Data": [
        "Product Interaction",
        "Advertising Data"
      ]
    },
    "Third-Party Advertising": {
      "Contact Info": [
        "Physical Address"
      ],
      "Identifiers": [
        "User ID",
        "Device ID"
      ],
      "Location": [
        "Coarse Location"
      ],
      "Usage Data": [
        "Product Interaction",
        "Advertising Data"
      ]
    }
  },
  "Data Not Linked to You": {
    "Analytics": {
      "Diagnostics": [
        "Crash Data",
        "Performance Data"
      ]
    },
    "App Functionality": {
      "Diagnostics": [
        "Crash Data",
        "Performance Data"
      ]
    },
    "Developer’s Advertising or Marketing": {
      "Other Data": [
        "Other Data Types"
      ]
    },
    "Product Personalization": {
      "Contact Info": [
        "Email Address"
      ],
      "Identifiers": [
        "User ID",
        "Device ID"
      ],
      "Location": [
        "Coarse Location"
      ],
      "Purchases": [
        "Purchase History"
      ],
      "Search History": [
        "Search History"
      ],
      "Usage Data": [
        "Product Interaction",
        "Advertising Data"
      ]
    },
    "Third-Party Advertising": {
      "Contact Info": [
        "Physical Address"
      ],
      "Identifiers": [
        "User ID",
        "Device ID"
      ],
      "Location": [
        "Coarse Location"
      ],
      "Usage Data": [
        "Product Interaction",
        "Advertising Data"
      ]
    }
  },
  "Data Used to Track You": {
    "Analytics": {
      "Diagnostics": [
        "Crash Data",
        "Performance Data"
      ]
    },
    "App Functionality": {
      "Diagnostics": [
        "Crash Data",
        "Performance Data"
      ]
    },
    "Developer’s Advertising or Marketing": {
      "Other Data": [
        "Other Data Types"
      ]
    },
    "Product Personalization": {
      "Contact Info": [
        "Email Address"
      ],
      "Identifiers": [
        "User ID",
        "Device ID"
      ],
      "Location": [
        "Coarse Location"
      ],
      "Purchases": [
        "Purchase History"
      ],
      "Search History": [
        "Search History"
      ],
      "Usage Data": [
        "Product Interaction",
        "Advertising Data"
      ]
    },
    "Third-Party Advertising": {
      "Contact Info": [
        "Physical Address"
      ],
      "Identifiers": [
        "User ID",
        "Device ID"
      ],
      "Location": [
        "Coarse Location"
      ],
      "Usage Data": [
        "Product Interaction",
        "Advertising Data"
      ]
    }
  }
}</t>
  </si>
  <si>
    <t>http://www.peacocktv.com/privacy</t>
  </si>
  <si>
    <t>https://apps.apple.com/us/app/planet-fitness-workouts/id399857015?uo=4</t>
  </si>
  <si>
    <t>Planet Fitness Workouts</t>
  </si>
  <si>
    <t>Welcome to the Planet Fitness App: The Gym in Your Pocket!
Did you know the PF App has tons of free features everyone? It’s not just Planet Fitness members that can enjoy what the PF App has to offer! We believe fitness should be accessible for all, which is why non-members have access to a huge library of on-demand digital workouts, helpful exercise tutorials for extra guidance, and activity tracking to celebrate wins. You can even sign up for your membership in the PF App without visiting your local club.
Plus, we have exclusive features for all of our amazing PF members like discounts on top brands you love, up to 3 free months through the PF Refer-a-Friend Program**, a Crowd Meter to pick the best time to visit, easy digital check-ins and more!
DIGITAL WORKOUTS: FREE FITNESS ON-DEMAND
– Motivation: Start &amp; stick with fitness no matter where you are on your unique journey with free workouts led by motivating trainers
– Guidance: Enjoy the benefits of Judgement Free fitness &amp; education for all, with or without a membership
– Convenience: Get moving anytime, anywhere! On-demand workouts are designed to be completed at home or in the gym.
– Variety: Browse workouts by type, time, target, and more to find what’s best for you, whether you’re looking for a workout for beginners or want to try something new!
EQUIPMENT &amp; EXERCISE TUTORIALS: GUIDANCE WHEN YOU NEED IT
– Easy-to-follow equipment tutorials &amp; exercise movements to perfect your form and not be intimidated by equipment at home or in the gym
FITNESS TRACKING: CELEBRATE YOUR WINS
– Record how much you’re moving in the free Activity Tracker with a variety of in &amp; out of gym activities, available for members AND non-members
– Fill out the “About Me” section to customize your fitness profile &amp; receive personalized workout video recommendations, no membership required
– Members can track check-ins in the “My Journey” tab. We’ll celebrate small wins together–just keep showing up!
– Connect your workouts to the Apple Health App to sync all your daily activity
DISCOUNTS FOR MEMBERS: SAVE ON TOP BRANDS YOU LOVE
– Make your fitness journey more rewarding when you save big with deals &amp; discounts on your favorite brands across apparel, food &amp; drink, travel, and more!***
MEMBER SAVINGS: FITNESS WITH FRIENDS
– Planet Fitness members earn free months through our Refer-a-Friend program
– Every friend that joins earns you 1 free month of membership** and your friends can join for only $1 down. That’s a win-win!
CROWD METER: A WORKOUT THAT WORKS FOR YOU
– Planning to squeeze in a workout? Pick the best time of day to visit the gym with our Crowd Meter!
CLUB CHECK-INS: SEAMLESS, TOUCHLESS ENTRY
– Check-in quickly &amp; easily at your Planet Fitness home club with your digital Club Pass
PF BLACK CARD® MEMBERSHIP: ALL. THE. PERKS.
– Upgrade to our most popular membership right in the PF App for even more member benefits
– Enjoy PF Black Card® perks including use of any Planet Fitness worldwide, bringing a guest every time you work out, access to premium PF+ workouts &amp; discounts, use of the Black Card Spa® where you can relax in massage chairs &amp; HydroMassage™—and much more!****
Download the FREE Planet Fitness App today – You got this!
**Up to a maximum of three (3) total months of membership per calendar year. Visit https://www.planetfitness.com/referrals-terms-conditions for more information.
***Restrictions and exclusions may apply. Valid at participating locations only. Offers valid on select products only, see specific offer for details.
****Services and perks subject to availability and restrictions. State and local restrictions on tanning frequency with PF Black Card® memberships apply.
Participating locations only. See club for details.</t>
  </si>
  <si>
    <t>{
  "Data Linked to You": {
    "Analytics": {
      "Diagnostics": [
        "Crash Data",
        "Performance Data",
        "Other Diagnostic Data"
      ],
      "Health &amp; Fitness": [
        "Health"
      ],
      "Identifiers": [
        "User ID",
        "Device ID"
      ],
      "Usage Data": [
        "Product Interaction"
      ]
    },
    "App Functionality": {
      "Location": [
        "Coarse Location"
      ]
    }
  },
  "Data Not Linked to You": {
    "Analytics": {
      "Diagnostics": [
        "Crash Data",
        "Performance Data",
        "Other Diagnostic Data"
      ],
      "Health &amp; Fitness": [
        "Health"
      ],
      "Identifiers": [
        "User ID",
        "Device ID"
      ],
      "Usage Data": [
        "Product Interaction"
      ]
    },
    "App Functionality": {
      "Location": [
        "Coarse Location"
      ]
    }
  },
  "Data Used to Track You": {
    "Analytics": {
      "Diagnostics": [
        "Crash Data",
        "Performance Data",
        "Other Diagnostic Data"
      ],
      "Health &amp; Fitness": [
        "Health"
      ],
      "Identifiers": [
        "User ID",
        "Device ID"
      ],
      "Usage Data": [
        "Product Interaction"
      ]
    },
    "App Functionality": {
      "Location": [
        "Coarse Location"
      ]
    }
  }
}</t>
  </si>
  <si>
    <t>https://www.planetfitness.com/privacy-policy</t>
  </si>
  <si>
    <t>https://apps.apple.com/us/app/osunde/id6503670026?uo=4</t>
  </si>
  <si>
    <t>Osunde</t>
  </si>
  <si>
    <t>Welcome to use
We insist on providing users with high-quality and convenient services, continuous improvement and continuous attention to users' needs.  So we continue to improve and focus on user experience, providing a complete functional experience with simple and understandable pages.
Major characteristics
* Simple interface, good user experience, secure and easy-to-use!
* Flexible tool App to help you calculate third order charge pump phase-locked loop loop filters!
If you are an engineer or scientist, this app is a must have tool.</t>
  </si>
  <si>
    <t>https://www.freeprivacypolicy.com/live/61d38750-6b7b-4b6f-8c00-d666da1932d7</t>
  </si>
  <si>
    <t>https://apps.apple.com/us/app/official-car-bike-dtt-2024/id6503046688?uo=4</t>
  </si>
  <si>
    <t>Official Car/Bike DTT 2024</t>
  </si>
  <si>
    <t>FOR TESTS TAKEN ON OR AFTER 1st JULY 2024
PASS YOUR CAR / MOTORCYCLE THEORY TEST FIRST TIME!
The only official driver theory test preparation app for car drivers and motorcyclists.
New and updated with the latest questions, improved question selection, richer progress tracking, new illustrations, more advanced question selection and an updated user interface.  Features additional useful information including a full copy of The Rules of the Road
This Driver Theory Test learning app offers you unlimited access to the Official Driver Theory Test learning material for categories AM (motorcycles and mopeds) and BW (cars and work vehicles) and also tracks your progress as you learn.
In addition, you will be able to complete Official Driver Theory Test sample tests, ensuring you are fully prepared and confident on the day of your theory test.</t>
  </si>
  <si>
    <t>[
  "Education",
  "Reference"
]</t>
  </si>
  <si>
    <t>{
  "Data Linked to You": {
    "Analytics": {
      "Contact Info": [
        "Email Address",
        "Name"
      ],
      "Diagnostics": [
        "Crash Data",
        "Performance Data",
        "Other Diagnostic Data"
      ],
      "Identifiers": [
        "User ID",
        "Device ID"
      ],
      "Usage Data": [
        "Product Interaction",
        "Other Usage Data"
      ],
      "User Content": [
        "Customer Support",
        "Other User Content"
      ]
    },
    "App Functionality": {
      "User Content": [
        "Customer Support",
        "Other User Content"
      ]
    },
    "Product Personalization": {
      "Contact Info": [
        "Email Address",
        "Name"
      ],
      "Usage Data": [
        "Product Interaction",
        "Other Usage Data"
      ],
      "User Content": [
        "Other User Content"
      ]
    }
  },
  "Data Used to Track You": {
    "Analytics": {
      "Contact Info": [
        "Email Address",
        "Name"
      ],
      "Diagnostics": [
        "Crash Data",
        "Performance Data",
        "Other Diagnostic Data"
      ],
      "Identifiers": [
        "User ID",
        "Device ID"
      ],
      "Usage Data": [
        "Product Interaction",
        "Other Usage Data"
      ],
      "User Content": [
        "Customer Support",
        "Other User Content"
      ]
    },
    "App Functionality": {
      "User Content": [
        "Customer Support",
        "Other User Content"
      ]
    },
    "Product Personalization": {
      "Contact Info": [
        "Email Address",
        "Name"
      ],
      "Usage Data": [
        "Product Interaction",
        "Other Usage Data"
      ],
      "User Content": [
        "Other User Content"
      ]
    }
  }
}</t>
  </si>
  <si>
    <t>https://www.prometric.com/en-us/documents/PrometricPrivacyPolicy.pdf</t>
  </si>
  <si>
    <t>https://apps.apple.com/us/app/happy-new-year-wishes-2025/id6503619716?uo=4</t>
  </si>
  <si>
    <t>happy new year wishes 2025</t>
  </si>
  <si>
    <t>Introducing "Happy New Year Wishes 2025" - the ultimate app to spread joy and happiness this New Year! As we step into 2025, our app offers you the perfect way to share heartfelt wishes and celebrate with your loved ones. Celebrate the arrival of 2025 with our "happy new year 2025" collection. Whether you're looking for traditional greetings or modern expressions, our app has it all to make your New Year's celebrations special and memorable.Express your warm regards with our extensive range of happy new year wishes. With a variety of options to choose from, you can find the perfect words to convey your heartfelt messages to friends, family, and colleagues.Make your family feel extra special with our carefully curated happy new year wishes for family. These personalized wishes are designed to strengthen your bonds and bring a smile to the faces of your loved ones.Show your husband how much he means to you with our thoughtful happy new year wishes for husband. Our collection of romantic and loving wishes will help you express your deepest emotions as you welcome the New Year together.Send your festive greetings instantly with our happy new year wishes sms feature. Choose from a wide range of pre-written messages .Welcome the New Year with cheer by sending happy new years eve wishes to your friends and family. Our app provides you with creative and inspiring messages to share as you count down to midnight.Bring your messages to life with our happy new year 2025 gif collection. These animated greetings are perfect for adding a touch of fun and excitement to your New Year celebrations.Brighten up your greetings with our vibrant happy new year 2025 images. Our extensive gallery of high-quality images is perfect for sharing on social media or sending directly to your loved ones.Combine your Christmas and New Year greetings with our special merry christmas and happy new year 2025 wishes. Celebrate both holidays with unique messages that capture the spirit of the season.Share a laugh with our happy new year meme collection. Our app offers a variety of funny and relatable memes that are sure to bring a smile to everyone's face.Send heartfelt messages with our happy new year messages feature. Whether you want to be formal or casual, our app provides a range of message templates to suit any occasion.Get inspired with our happy new year quotes. Our selection of meaningful and motivational quotes will help you start the New Year with positivity and inspiration.Send thoughtful greetings with our happy new year cards. Choose from a variety of beautifully designed cards, each crafted to help you convey your best wishes and celebrate the New Year in style.Decorate your devices with our stunning happy new year 2025 wallpaper. Our app offers a beautiful collection of wallpapers that will keep the festive spirit alive on your phone.Download "Happy New Year Wishes 2025" now and make your New Year celebrations unforgettable. Share joy, love, and happiness with our comprehensive collection of wishes, messages, and more!</t>
  </si>
  <si>
    <t>{
  "Data Not Linked to You": {
    "App Functionality": {
      "Diagnostics": [
        "Crash Data"
      ],
      "Identifiers": [
        "User ID",
        "Device ID"
      ],
      "Usage Data": [
        "Product Interaction"
      ]
    }
  },
  "Data Used to Track You": {
    "App Functionality": {
      "Diagnostics": [
        "Crash Data"
      ],
      "Identifiers": [
        "User ID",
        "Device ID"
      ],
      "Usage Data": [
        "Product Interaction"
      ]
    }
  }
}</t>
  </si>
  <si>
    <t>https://sites.google.com/view/happynewyearwishes2025app/home</t>
  </si>
  <si>
    <t>https://apps.apple.com/us/app/bracket-maker-tournament-team/id6503354843?uo=4</t>
  </si>
  <si>
    <t>Bracket Maker: Tournament Team</t>
  </si>
  <si>
    <t>Create and manage your own tournaments with Bracket Maker: Tournament Team. Our app makes it easy to build custom brackets, track results, and share them with your friends.
Key Features:
Easy Bracket Creation: Quickly create and customize your tournament brackets.
Single Tap Tracking: Track wins and losses with a single tap.
Share Results: Easily share your brackets and results with friends.
Unlimited Brackets: Create brackets for up to 64 teams.
Customizable: Adjust team names and advancements effortlessly.
Try it free with a 3-day trial. Subscribe weekly to unlock full features.
Subscription Details:
$4.99 per week with a 3-day free trial
Your Bracket Maker subscription will automatically renew at the end of each term, and your credit card will be charged through your iTunes account. You can turn off auto-renew at any time from your iTunes account settings. Cancel at least 24 hours before the end of the trial period to avoid charges. Refunds will not be provided for any unused portion of the term.
For more information, check out our 
Privacy Policy: https://sites.google.com/view/bracketmaker-privacypolicy/
Terms of Use:  https://sites.google.com/view/bracketmaker-termsofuse</t>
  </si>
  <si>
    <t>[
  "Utilities",
  "Sports"
]</t>
  </si>
  <si>
    <t>https://sites.google.com/view/bracketmaker-privacypolicy</t>
  </si>
  <si>
    <t>https://apps.apple.com/us/app/harmony-sleep-and-relaxation/id6498994045?uo=4</t>
  </si>
  <si>
    <t>Harmony Sleep and Relaxation</t>
  </si>
  <si>
    <t>Harmony, Balance Mind and Body, brings you the ultimate relaxation experience, setting itself apart in a crowded wellness app market. Unlike other apps, Harmony offers a unique blend of carefully curated sounds, compelling stories, and soothing music designed to alleviate stress, reduce anxiety, and enhance sleep quality.
Diverse Content: From the gentle whisper of rain to the serene sounds of the forest, our expansive sound library caters to all preferences. Coupled with engaging bedtime stories and calming music, Harmony offers a holistic approach to relaxation and sleep.
User-Friendly Design: With a focus on simplicity and ease of use, Harmony ensures a seamless experience for all users. Navigate effortlessly through our content and find your perfect relaxation theme with just a few taps.
Personalized Experiences: Tailor your relaxation journey with customizable playlists and settings that adapt to your personal preferences and needs, provides a richer variety of content, including music and stories, fostering a deeper and more varied relaxation experience.
Harmony’s strength lies in its unguided relaxation paths, giving users the freedom to choose how they unwind without the guidance of a narrator.
Our targeted approach to relaxation and mental well-being ensures that whether you're looking to reduce stress, conquer insomnia, or simply unwind after a long day, Harmony has something special for you. 
Discover the tranquility and peace that come from being in balance with your mind and body. Join thousands of users who have transformed their bedtime routines and daily stress relief practices with Harmony. Dive into a world where each sound and note brings you closer to serenity.
By downloading our app, you're stepping into a journey of self-improvement and positive habit building. To ensure a smooth experience, we kindly ask you to review our Terms of Use (EULA), you can find them here: https://www.apple.com/legal/internet-services/itunes/dev/stdeula/
Visit our website at https://www.relaxingharmony.app/ for more information or contact us for support at contact@theready.app. Your best self is just a click away with Ready - self improvement app!
Privacy Policy
https://www.relaxingharmony.app/privacy</t>
  </si>
  <si>
    <t>{
  "Data Linked to You": {
    "Analytics": {
      "Usage Data": [
        "Product Interaction"
      ]
    },
    "App Functionality": {
      "Diagnostics": [
        "Crash Data"
      ],
      "Usage Data": [
        "Product Interaction"
      ]
    },
    "Product Personalization": {
      "Usage Data": [
        "Product Interaction"
      ]
    }
  },
  "Data Not Linked to You": {
    "Analytics": {
      "Usage Data": [
        "Product Interaction"
      ]
    },
    "App Functionality": {
      "Diagnostics": [
        "Crash Data"
      ],
      "Usage Data": [
        "Product Interaction"
      ]
    },
    "Product Personalization": {
      "Usage Data": [
        "Product Interaction"
      ]
    }
  }
}</t>
  </si>
  <si>
    <t>https://www.relaxingharmony.app/privacy</t>
  </si>
  <si>
    <t>https://apps.apple.com/us/app/flair-pastel-stickers/id6503666775?uo=4</t>
  </si>
  <si>
    <t>Flair: Pastel Stickers</t>
  </si>
  <si>
    <t>Use Flair: Pastel Stickers to:
1. Make your own stylish quotes
2. Caption your photos
3. Create unique textured emoji
4. Create custom reactions
5. Give your words a designer look!
Includes:
• 80 unique pastel textures
• 14 custom font styles hand designed by world-class graphic designers
~~ HOW IT WORKS ~~
1. Tap to begin editing your sticker's text.
2. Type your message or select a control.
3. Choose a font and a texture combination or tap the shuffle button for example combinations.
4. Share your sticker by dragging it onto the conversation or by tapping the share button.
~~ NEW THEMES ~~
Thanks for all the support! Your feedback is hugely important and we're working hard on adding awesome new font styles, features, and other goodies! All feedback is welcome - send me an email at hello@12triangles.com anytime!
~~ NEED HELP? ~~
Please reach me at hello@12triangles.com - I'll do my best to help you with your issue!</t>
  </si>
  <si>
    <t>[
  "Utilities",
  "Graphics &amp; Design"
]</t>
  </si>
  <si>
    <t>https://sayitwithflair.com/terms</t>
  </si>
  <si>
    <t>https://apps.apple.com/us/app/instagram/id389801252?uo=4</t>
  </si>
  <si>
    <t>Little moments lead to big friendships. Share yours on Instagram. 
— From Meta
Connect with friends, find other fans, and see what people around you are up to and into. Explore your interests and post what's going on, from your daily moments to life's highlights.
Share what you’re up to and into.
- Keep up with friends on the fly with Stories and Notes that disappear after 24 hours.
- Start group chats and share unfiltered moments with your Close Friends.
- Share memories from recent events or trips in Feed.
- Turn your life into a movie and discover short, entertaining videos on Instagram with Reels.
- Customize your posts with exclusive templates, music, stickers and filters.
Dive into your interests.
- Watch videos from your favorite Creators and discover new content that’s personalized to your interests.
- Get inspired by photos and videos from new accounts in Explore.
- Discover brands and small businesses, and shop products that are relevant to your personal style.
Some Instagram features may not be available in your country or region.
Terms and Policies - https://help.instagram.com/581066165581870
Consumer Health Privacy Policy: https://privacycenter.instagram.com/policies/health</t>
  </si>
  <si>
    <t>http://instagram.com/legal/privacy/</t>
  </si>
  <si>
    <t>https://apps.apple.com/us/app/monopoly-go/id1621328561?uo=4</t>
  </si>
  <si>
    <t>Hit GO! Roll the dice! Earn MONOPOLY money, interact with your friends, family members and fellow Tycoons from around the world as you explore the expanding universe of MONOPOLY GO! It’s the new way to play - board flipping cleanup not required!
Take a Break!
Escape, enjoy, dream, scheme and stay in touch with this newly reimagined twist on MONOPOLY! Let everyone’s favorite zillionaire, Mr. MONOPOLY, be your guide as you explore new boards themed after world-famous cities, fantastical lands and imaginative locales.
So MONOPOLY GO!
Experience classic fun and visuals with gameplay fit for your phone! Collect Properties, build Houses and Hotels, pull Chance Cards, and of course, earn that MONOPOLY Money! Play with your favorite game Tokens such as the Racecar, Top Hat, Battleship, and more. Earn more tokens as you go! 
See MONOPOLY icons like Mr. M, Scottie and Ms. MONOPOLY come to life, and brand new characters too!
Your Family Table!
Help or hinder! -  You and friends can earn easy money with Community Chest and co-op events! Or heist their banks to help yourself get to the top. Don’t feel bad!
Collect and trade story-filled Stickers with friends and family and in our MONOPOLY GO! Facebook Trading Groups! Complete gorgeous, clever albums for huge rewards!
Features!
BUY &amp; BUILD YOUR WAY TO THE TOP
Collect Property Tile Sets to build Houses and upgrade your Houses to Hotels to get even more rent from friends! All you have to do is hit GO!
ENJOY THAT CLASSIC MONOPOLY ATMOSPHERE
Roll the dice to enjoy the classic MONOPOLY board you know and love. Featuring familiar faces such as MR. MONOPOLY, and familiar spaces such as jail (womp womp!), Railroads, Properties, Tokens and more! 
PLAY WITH FRIENDS AND FAMILY
Get social! Play with friends to take full advantage of new mini-games such as Community Chest – where you and friends take a break from mischief and work together! 
NEW OPPORTUNITIES EVERY DAY
Play Tournaments, the Prize Drop plinko mini-game, the Cash Grab mini-game and follow our Events for big rewards. With new Events running every hour, there are new ways to play and win every day!
MONOPOLY GO! is free to play, though some in-game items can also be purchased for real money. Internet connection is required to play the game.
The MONOPOLY name and logo, the distinctive design of the game board, the four corner squares, the MR. MONOPOLY name and character, as well as each of the distinctive elements of board and playing pieces are trademarks of Hasbro, Inc. for its property trading game and game equipment. © 1935, 2023 Hasbro.
Privacy Policy:
https://scopely.com/privacy/
Terms of Service:
http://scopely.com/tos/
Additional Information, Rights, and Choices Available to California Players: https:scopely.com/privacy/
#additionalinfo-california
By installing this game you agree to the terms of the license agreements.</t>
  </si>
  <si>
    <t>[
  "Games",
  "Family",
  "Board",
  "Entertainment"
]</t>
  </si>
  <si>
    <t>{
  "Data Linked to You": {
    "Analytics": {
      "Diagnostics": [
        "Crash Data",
        "Performance Data",
        "Other Diagnostic Data"
      ],
      "Identifiers": [
        "User ID",
        "Device ID"
      ],
      "Location": [
        "Coarse Location"
      ],
      "Other Data": [
        "Other Data Types"
      ],
      "Purchases": [
        "Purchase History"
      ],
      "Usage Data": [
        "Product Interaction",
        "Advertising Data",
        "Other Usage Data"
      ]
    },
    "App Functionality": {
      "Contact Info": [
        "Email Address"
      ],
      "Identifiers": [
        "User ID",
        "Device ID"
      ],
      "Other Data": [
        "Other Data Types"
      ]
    },
    "Developer’s Advertising or Marketing": {
      "Location": [
        "Coarse Location"
      ]
    },
    "Other Purposes": {
      "Identifiers": [
        "User ID",
        "Device ID"
      ]
    },
    "Product Personalization": {
      "Contact Info": [
        "Name"
      ],
      "Identifiers": [
        "User ID"
      ],
      "Other Data": [
        "Other Data Types"
      ],
      "Purchases": [
        "Purchase History"
      ]
    }
  },
  "Data Used to Track You": {
    "Analytics": {
      "Diagnostics": [
        "Crash Data",
        "Performance Data",
        "Other Diagnostic Data"
      ],
      "Identifiers": [
        "User ID",
        "Device ID"
      ],
      "Location": [
        "Coarse Location"
      ],
      "Other Data": [
        "Other Data Types"
      ],
      "Purchases": [
        "Purchase History"
      ],
      "Usage Data": [
        "Product Interaction",
        "Advertising Data",
        "Other Usage Data"
      ]
    },
    "App Functionality": {
      "Contact Info": [
        "Email Address"
      ],
      "Identifiers": [
        "User ID",
        "Device ID"
      ],
      "Other Data": [
        "Other Data Types"
      ]
    },
    "Developer’s Advertising or Marketing": {
      "Location": [
        "Coarse Location"
      ]
    },
    "Other Purposes": {
      "Identifiers": [
        "User ID",
        "Device ID"
      ]
    },
    "Product Personalization": {
      "Contact Info": [
        "Name"
      ],
      "Identifiers": [
        "User ID"
      ],
      "Other Data": [
        "Other Data Types"
      ],
      "Purchases": [
        "Purchase History"
      ]
    }
  }
}</t>
  </si>
  <si>
    <t>https://apps.apple.com/us/app/discord-talk-play-hang-out/id985746746?uo=4</t>
  </si>
  <si>
    <t>Discord - Talk, Play, Hang Out</t>
  </si>
  <si>
    <t>Discord is designed for gaming and great for just chilling with friends or building a community. Customize your own space and gather your friends to talk while playing your favorite games, or just hang out.
GROUP CHAT THAT’S ALL FUN &amp; GAMES
∙ Discord is great for playing games and chilling with friends, or even building a worldwide community. Customize your own space to talk, play, and hang out in.
MAKE YOUR GROUP CHATS MORE FUN
∙ Create custom emoji, stickers, soundboard effects, and more to add your personality to voice, video, or text chat. Set your avatar, a custom status, and write your own profile to show up in chat your way.
STREAM LIKE YOU’RE IN THE SAME ROOM
∙ High-quality and low-latency streaming makes it feel like you're hanging out on the couch with friends while playing a game, watching shows, looking at photos, or idk doing homework or something.
HOP IN WHEN YOU’RE FREE, NO NEED TO CALL
∙ Easily hop in and out of voice or text chats without having to call or invite anyone, so you can chat with your friends before, during, and after your game session.
SEE WHO’S AROUND TO CHILL
∙ See who’s around, playing games, or just hanging out. For supported games, you can see what modes or characters your friends are playing and directly join up.
ALWAYS HAVE SOMETHING TO DO TOGETHER
∙ Watch videos, play built-in games, listen to music, or just scroll together and spam memes. Seamlessly text, call, video chat, and play games, all in one group chat.
WHEREVER YOU GAME, HANG OUT HERE
∙ On your PC, phone, or console, you can still hang out on Discord. Easily switch between devices and use tools to manage multiple group chats with friends.</t>
  </si>
  <si>
    <t>[
  "Social Networking",
  "Games"
]</t>
  </si>
  <si>
    <t>{
  "Data Linked to You": {
    "Analytics": {
      "Diagnostics": [
        "Crash Data",
        "Performance Data",
        "Other Diagnostic Data"
      ],
      "Identifiers": [
        "User ID",
        "Device ID"
      ],
      "Purchases": [
        "Purchase History"
      ],
      "Search History": [
        "Search History"
      ],
      "Usage Data": [
        "Product Interaction",
        "Other Usage Data"
      ]
    },
    "App Functionality": {
      "Contact Info": [
        "Email Address",
        "Phone Number"
      ],
      "Diagnostics": [
        "Crash Data",
        "Performance Data",
        "Other Diagnostic Data"
      ],
      "Identifiers": [
        "User ID",
        "Device ID"
      ],
      "Purchases": [
        "Purchase History"
      ],
      "Search History": [
        "Search History"
      ],
      "Usage Data": [
        "Product Interaction",
        "Other Usage Data"
      ],
      "User Content": [
        "Photos or Videos",
        "Customer Support",
        "Other User Content"
      ]
    },
    "Developer’s Advertising or Marketing": {
      "Contact Info": [
        "Email Address"
      ]
    },
    "Product Personalization": {
      "Usage Data": [
        "Product Interaction",
        "Other Usage Data"
      ]
    }
  }
}</t>
  </si>
  <si>
    <t>https://discord.com/privacy/</t>
  </si>
  <si>
    <t>https://apps.apple.com/us/app/mon-vichy-maquette/id6503139502?uo=4</t>
  </si>
  <si>
    <t>Mon Vichy Maquette</t>
  </si>
  <si>
    <t>Présentation et maquette du Territoire intelligent et durable de Vichy et Vichy Communauté.</t>
  </si>
  <si>
    <t>[
  "Entertainment",
  "Travel"
]</t>
  </si>
  <si>
    <t>{
  "Data Not Linked to You": {
    "Analytics": {
      "Usage Data": [
        "Product Interaction"
      ]
    }
  }
}</t>
  </si>
  <si>
    <t>https://orpheogroup.com/app-privacy-policy/</t>
  </si>
  <si>
    <t>https://apps.apple.com/us/app/iverify-basic/id1466120520?uo=4</t>
  </si>
  <si>
    <t>iVerify Basic</t>
  </si>
  <si>
    <t>iVerify Basic is your gateway to enhanced device security and threat awareness, offering a glimpse into the powerful capabilities of our enterprise-grade solution, iVerify EDR. Designed for individuals who prioritize their digital security, iVerify Basic empowers users to take proactive measures to safeguard their devices against a myriad of threats. Users can scan their devices with a tap to detect vulnerabilities and stay proactive against threats.</t>
  </si>
  <si>
    <t>{
  "Data Not Linked to You": {
    "Analytics": {
      "Usage Data": [
        "Product Interaction"
      ]
    },
    "App Functionality": {
      "Diagnostics": [
        "Crash Data"
      ],
      "Identifiers": [
        "Device ID"
      ]
    }
  }
}</t>
  </si>
  <si>
    <t>https://www.iverify.io/privacy-policy</t>
  </si>
  <si>
    <t>https://apps.apple.com/us/app/stardew-valley/id1406710800?uo=4</t>
  </si>
  <si>
    <t>Move to the countryside, and cultivate a new life in this award-winning open-ended farming RPG! With over 50+ hours of gameplay content and new Mobile-specific features, such as auto-save and multiple controls options.
**Winner of the Golden Joysticks' Breakthrough Award**
**Nominee of Game of the Year 2017 - BAFTA Games Awards**
---
BUILD THE FARM OF YOUR DREAMS:
■ Turn your overgrown fields into a lively and bountiful farm
■ Raise and breed happy animals, grow a variety of seasonal crops and design your farm, your way
■ Customize your farmer and home! With hundreds of options to choose from
■ Settle down and start a family with 12 potential marriage candidates
■ Become part of the community by taking part in seasonal festivals and villager quests
■ Explore vast, mysterious caves, encountering dangerous monsters and valuable treasure
■ Spend a relaxing afternoon at one of the local fishing spots or go crabbing by the seaside
■ Forage, grow crops and produce artisan goods to cook up as a delicious meal
■ Rebuilt for touch-screen gameplay on iOS with mobile-specific features, such as auto-select to toggle quickly between your farming tools and auto-attack to swiftly take down fiendish monsters in the mines
■ Continue farming from where you last left off with auto-save (even if you close the app!)
■ Play the game your way with multiple controls options, such as touch-screen and virtual joystick
■ Newly Updated Single Player Content - Including new town upgrades, dating events, crops, fishing ponds, hats, clothing, and new pets! Plus more to be discovered...
---
“The best version of Stardew Valley is the one you have with you … This game is absolutely incredible, and will not disappoint.” - TouchArcade
"Stardew Valley beautifully combines farm simulation with RPG elements to create an intriguing, absorbing rural world." - IGN
“Far more than just a farming game... filled with seemingly endless content and heart.” Giant Bomb
"Village life has never been so accessible and satisfying" - The Telegraph
“Stardew Valley has been the most rich and heartwarming experience I’ve had in a game in years.” CG Magazine
---
Note: Features new 1.5 update story content, multiplayer functionality not supported. No in-app purchases.</t>
  </si>
  <si>
    <t>[
  "Games",
  "Entertainment",
  "Role Playing",
  "Simulation"
]</t>
  </si>
  <si>
    <t>{
  "Data Not Linked to You": {
    "App Functionality": {
      "Diagnostics": [
        "Crash Data",
        "Performance Data",
        "Other Diagnostic Data"
      ]
    }
  }
}</t>
  </si>
  <si>
    <t>https://apps.apple.com/us/app/forscore/id363738376?uo=4</t>
  </si>
  <si>
    <t>forScore</t>
  </si>
  <si>
    <t>Go paperless. Get organized. Download and play something new in seconds. With forScore for iOS, iPadOS, and now even for macOS, your scores have never been better—it’s everything you can do with paper and so much more. As seen in Apple keynote addresses and retail stores worldwide!
On your music stand or on the go, it's the complete PDF sheet music reading experience that has wowed musicians all over the world for years:
CONNECT
• Copy PDFs from other apps like Safari and Mail and sync them to all of your devices with iCloud
• Import scores from popular cloud storage services and content providers like Musicnotes.com
• Share scores and setlists with colleagues, whether or not they use forScore
ORGANIZE
• Add metadata to your scores for a perfectly browsable, instantly searchable library
• Create smart bookmarks to manage longer files containing multiple parts or pieces
• Group scores manually with Setlists to play through them from start to finish
PLAY
• View full pages in portrait orientation and crop them to better fit your device's screen
• Turn your device sideways for bigger scrolling pages or view two pages side by side instead
• Use Reflow on smaller screens to lay out systems of music end-to-end like a horizontal teleprompter
REFINE
• Enter annotation mode to draw with your finger, type text, or place common symbols onto the page
• Draw at any time with Apple Pencil for an incredibly natural and responsive, always-on annotation experience
• Separate your annotations into layers and show or hide them at any time
SIMPLIFY
• Create links and buttons to handle repeats or perform common actions with a single tap
• Rearrange and duplicate pages of a score to play without jumping back and forth
• Connect your Bluetooth page turner for hands-free navigation
EXTEND
• Access integrated utilities like our metronome, pitch pipe, tuner, and piano keyboard
• Link tracks to scores to loop regions, adjust pitch, and even use them to record and play back your page turns
• Connect wirelessly to nearby devices and coordinate your page turns and program changes effortlessly
There's much more than those highlights, though, so be sure to visit forscore.co to learn all about forScore's incredible features and find out why so many musicians agree that forScore is simply the best!
Note: forScore also offers an optional, annual auto-renewing subscription called forScore Pro that unlocks additional features and content (visit forScore.co/pro for complete details). forScore Pro is a 1-year subscription that renews automatically until canceled. Should you choose to subscribe, payment will be charged to your iTunes Account upon confirmation of purchase. Your subscription will then automatically renew unless canceled at least 24 hours before the end of the current period. You can manage your subscriptions in your iTunes Account Settings after purchase. Complete terms of service are available on our website at: forScore.co/terms-of-service</t>
  </si>
  <si>
    <t>[
  "Music",
  "Books"
]</t>
  </si>
  <si>
    <t>https://forscore.co/privacy/</t>
  </si>
  <si>
    <t>https://apps.apple.com/us/app/far-aim/id361784690?uo=4</t>
  </si>
  <si>
    <t>ASA has built a reputation for providing the aviation community with the most accurate and reliable FAR/AIM products available. The FAR/AIM app continues this tradition, containing information from Titles 14 and 49 of the Code of Federal Regulations (14 and 49 CFR) pertinent to pilots, flight instructors, and flight crew, combined with the Aeronautical Information Manual (AIM), and Pilot/Controller Glossary. ASA FAR/AIM app features:
• Free Updates provided.
• All of the ASA FAR/AIM and FAR for Flight Crew book contents are included: 14 CFR Parts 1, 5, 21, 23, 25, 27, 29, 39, 43, 48, 61, 63, 65, 67, 68, 71, 73, 89, 91, 97, 103, 105, 107, 110, 117, 119, 120, 121, 125, 133, 135, 136, 137, 141, 142; 49 CFR Parts 172, 175, and 830; TSA 1544 and 1552.
• The complete Aeronautical Information Manual including color figures.
• Pilot/Controller Glossary included.
• Study by Certificate lists for Private, Remote, Sport, Instrument/CFII, Commercial, Flight Instructor, Flight Engineer, and ATP allows aviators to hone their studies to the pertinent rules for their individual certificate and operation.
• Text search helps you find what you’re looking for in the FAR, AIM or both.
• Profile and Landscape viewing available for easy reading and viewing figures.
• Ability to increase text size.
ASA tracks FAA changes daily and updates the app when regulations and AIM changes affect pilot operations. The date shown for the app's update reflects the last regulatory change affecting content. A new update will be released when a rule change affects operations.
None of the material in this publication supersedes any documents, procedures, or regulations issued by the Federal Aviation Administration (FAA). ASA does not claim copyright on any material included herein that was taken from United States government sources; all contents originate from the FAA.</t>
  </si>
  <si>
    <t>[
  "Reference",
  "Education"
]</t>
  </si>
  <si>
    <t>http://www.asa2fly.com/</t>
  </si>
  <si>
    <t>https://apps.apple.com/us/app/my-singing-monsters-composer/id1353841706?uo=4</t>
  </si>
  <si>
    <t>My Singing Monsters Composer</t>
  </si>
  <si>
    <t>Become a Monster Maestro in My Singing Monsters Composer!
Conduct an orchestra of cute musical Monsters from the hit game My Singing Monsters! Each Monster is packed with personality and its own unique vocal, percussive, and instrumental sound. Compose your own original song using a powerful and easy-to-use music editor, or recreate your favorites! Plus enjoy Monster parts not found on My Singing Monsters' Composer Island, like dynamic Dipsters, mysterious Ethereals and lovable Seasonals.
My Singing Monsters Composer is a great tool for learning musical notation in a fun and memorable way. People of all skill levels will love practicing songwriting with this simple music editor!
Download My Singing Monsters Composer today - Happy Monstering!
FEATURES:
• 60+ charming Monsters with unique sounds
• Exclusive Monsters: Ethereals, Seasonals and Dipsters
• New sounds for Rare Monsters
• Write original music
• Learn musical notation
• Record and share songs with friends
• Built-in keyboard
• Play offline when you're on the go
• No ads or in-app purchases
________
STAY TUNED:
Facebook: https://www.facebook.com/MySingingMonsters
Twitter: https://www.twitter.com/SingingMonsters
Instagram: https://www.instagram.com/mysingingmonsters
YouTube: https://www.youtube.com/mysingingmonsters
HELP &amp; SUPPORT: Get in touch with the Monster-Handlers by visiting www.bigbluebubble.com/support or contacting us in game by going to Options &gt; Contact Support.</t>
  </si>
  <si>
    <t>[
  "Games",
  "Music"
]</t>
  </si>
  <si>
    <t>https://www.bigbluebubble.com/privacy-policy/</t>
  </si>
  <si>
    <t>https://apps.apple.com/us/app/airbnb/id401626263?uo=4</t>
  </si>
  <si>
    <t>Airbnb</t>
  </si>
  <si>
    <t>FIND YOUR PERFECT STAY WITH AIRBNB CATEGORIES
Explore our curated collections of homes chosen for their style, location, or nearby activities. Whether you’re looking for a cozy cabin with views or apartments by the beach, Airbnb Categories helps you find places to stay that are right for your trip. 
CUSTOMIZE YOUR SEARCH WITH 100+ FILTERS
Narrow down your choices easily with filters that help you book homes that meet your needs. Search by certain amenities, like pools and fireplaces, or filter for confirmed accessibility features, like step-free bedroom access.
MANAGE ALL YOUR TRAVEL DETAILS EASILY
The Airbnb app keeps all your essential trip info in one convenient place, so you can quickly revisit or share your travel details with others. You’re also able to chat with your Host and receive up-to-the-minute booking updates, making it easier to get there, get inside, and get connected to wifi.
TRY FUN EXPERIENCES LED BY LOCALS
Airbnb Experiences are fun activities led by Hosts. They’re a great way to immerse yourself in a new place with a local expert as your guide. Browse both in-person and online options, whether you want an Experience that gets you out and about or one you can enjoy from the comfort of your couch. Book, save, or share your favorites—all with the Airbnb app.
IT’S NEVER BEEN EASIER TO AIRBNB YOUR HOME
As a new Host, Airbnb Setup matches you with an experienced Superhost in your area who’ll provide one-to-one help from your first question to your first booking—by phone, video call, or chat. You’ll also have one-tap access to Community Support agents to guide you through anything from account issues to billing support.</t>
  </si>
  <si>
    <t>{
  "Data Linked to You": {
    "Analytics": {
      "Browsing History": [
        "Browsing History"
      ],
      "Contact Info": [
        "Physical Address",
        "Name",
        "Phone Number"
      ],
      "Diagnostics": [
        "Crash Data",
        "Performance Data",
        "Other Diagnostic Data"
      ],
      "Financial Info": [
        "Payment Info"
      ],
      "Identifiers": [
        "User ID",
        "Device ID"
      ],
      "Other Data": [
        "Other Data Types"
      ],
      "Purchases": [
        "Purchase History"
      ],
      "Search History": [
        "Search History"
      ],
      "Usage Data": [
        "Product Interaction",
        "Advertising Data",
        "Other Usage Data"
      ],
      "User Content": [
        "Emails or Text Messages",
        "Photos or Videos",
        "Customer Support",
        "Other User Content"
      ]
    },
    "App Functionality": {
      "Browsing History": [
        "Browsing History"
      ],
      "Contact Info": [
        "Physical Address",
        "Email Address",
        "Name",
        "Phone Number",
        "Other User Contact Info"
      ],
      "Diagnostics": [
        "Other Diagnostic Data"
      ],
      "Financial Info": [
        "Payment Info",
        "Credit Info",
        "Other Financial Info"
      ],
      "Identifiers": [
        "User ID",
        "Device ID"
      ],
      "Location": [
        "Precise Location",
        "Coarse Location"
      ],
      "Other Data": [
        "Other Data Types"
      ],
      "Purchases": [
        "Purchase History"
      ],
      "Search History": [
        "Search History"
      ],
      "Usage Data": [
        "Product Interaction"
      ],
      "User Content": [
        "Emails or Text Messages",
        "Photos or Videos",
        "Customer Support",
        "Other User Content"
      ]
    },
    "Developer’s Advertising or Marketing": {
      "Browsing History": [
        "Browsing History"
      ],
      "Contact Info": [
        "Name",
        "Phone Number",
        "Other User Contact Info"
      ],
      "Search History": [
        "Search History"
      ],
      "Usage Data": [
        "Advertising Data",
        "Other Usage Data"
      ],
      "User Content": [
        "Other User Content"
      ]
    },
    "Product Personalization": {
      "Browsing History": [
        "Browsing History"
      ],
      "Contact Info": [
        "Physical Address",
        "Name"
      ],
      "Financial Info": [
        "Payment Info"
      ],
      "Identifiers": [
        "User ID",
        "Device ID"
      ],
      "Location": [
        "Precise Location",
        "Coarse Location"
      ],
      "Purchases": [
        "Purchase History"
      ],
      "Search History": [
        "Search History"
      ],
      "Usage Data": [
        "Product Interaction",
        "Advertising Data"
      ],
      "User Content": [
        "Photos or Videos",
        "Other User Content"
      ]
    }
  }
}</t>
  </si>
  <si>
    <t>https://www.airbnb.com/help/article/2855</t>
  </si>
  <si>
    <t>https://apps.apple.com/us/app/lead-finance/id6503595188?uo=4</t>
  </si>
  <si>
    <t>Lead Finance</t>
  </si>
  <si>
    <t>This app provide facility to use ePMS Procurment management module</t>
  </si>
  <si>
    <t>http://epms.co/</t>
  </si>
  <si>
    <t>https://apps.apple.com/us/app/segcar-rastreamento/id6503670048?uo=4</t>
  </si>
  <si>
    <t>SegCar rastreamento</t>
  </si>
  <si>
    <t>Rastreamento veicular</t>
  </si>
  <si>
    <t>https://apps.apple.com/us/app/crewtopia-2/id6477793171?uo=4</t>
  </si>
  <si>
    <t>Crewtopia 2</t>
  </si>
  <si>
    <t>Crewtopia 2 - Acesse sua escala com facilidade!
Formato interativo
Formato AIMS
Cálculo de salário
Cálculo de diárias
Classificado de Troca de Voo
Regulamentação RBAC 117
Clima nos pernoites</t>
  </si>
  <si>
    <t>http://www.marlonbraga.com/politica-de-privacidade-crewtopia/</t>
  </si>
  <si>
    <t>https://apps.apple.com/us/app/neet-preparation-app-by-rk/id6503343075?uo=4</t>
  </si>
  <si>
    <t>NEET Preparation App by RK</t>
  </si>
  <si>
    <t>Chapter-wise and Year-wise Paper Solutions for NEET is a question bank having questions from past 37 years. MCQs for NEET Exam is a collection of asked questions for the NTA NEET. The App contains questions which were asked in last 37 year ranging from 1988 to 2024. The App covering chapter-wise and topic-wise a total of around 7200+ MCQs followed by answer key, hint and detailed solutions. Chapter-wise &amp; Topic-wise questions gives a clear idea regarding chapter weightage. Once after completing the chapter, attempting questions from previous years exams give a real indication of the efforts required.
Key functionality of the application:
• Chapter-wise &amp; topic-wise solved papers
• Mock test facility
• Speed test facility
   a. Chapter-wise speed test
   b. Year-wise speed test
• Result Analysis
• Bookmark important questions
• Test result records
Content highlights:
- Past solved papers of NEET exam ranging from the year 1988 to 2024.
- The app contains around 7200+ NEET MCQs.
- The Topics have been arranged exactly in accordance to the NCERT syllabus so as to make it 100% convenient to Class 11 and 12 students.
- The detailed hint and solutions of all questions are provided at the bottom of each chapter inside Hint button to bring conceptual clarity. The answers have been given in such a manner that a student can easily understand it.
- Practice Mock Test and Sample Papers for NEET 2025 Examination
- Last Minute Revision Mind maps, Review Notes and Quick Formula of Physics, Chemistry and Biology.
The chapters have been divided as per the Class 11th and 12th syllabus followed by the NCERT. Some of the chapters which are split in the class 11th and 12th syllabus in NCERT have been combined. There might be certain topics, chapters which are not covered in NCERT but are a part of NEET syllabus.
Source of Information:
Our app provides solutions to NEET questions. Our solutions are based on our team's expertise and understanding of the NEET curriculum. We do not claim to represent NEET or any official government entity. Our solutions are intended to assist students in understanding and practicing the material covered in NCERT textbooks and NEET Papers. For official announcements, information, or services related to NCERT and NEET, please refer to their official website or communication channels.
Use of NEET Terminology: Our app, app icons or logos, name, subtitle, promotional text, descriptions, app screenshots or in-app elements uses NEET-related terminology for descriptive purposes to assist our users in finding NEET relevant content.
This mobile application (App) is not affiliated with or endorsed by the official NEET (National Eligibility cum Entrance Test) authorities. It is an independent application developed by DECMAC SOLUTIONS for informational and educational purposes only.
Disclaimer for auto-renew subscription:-
• The specified subscription payment will be charged via Apple ID account at purchase confirmation.
• Subscription auto-renews unless canceled at least 24 hours prior to the current billing period.
• You can manage your subscription and auto-renew can be turned off in App Store Account Settings after purchase.
• Prices may vary by location.
• Family Sharing is not supported.
Privacy policy: https://rktechnology.xyz/Terms/neetpreparation-privacy
Terms of Service: https://rktechnology.xyz/Terms/ios-user-agreement</t>
  </si>
  <si>
    <t>{
  "Data Not Linked to You": {
    "Analytics": {
      "Diagnostics": [
        "Crash Data"
      ],
      "Identifiers": [
        "Device ID"
      ],
      "Location": [
        "Coarse Location"
      ]
    },
    "App Functionality": {
      "Purchases": [
        "Purchase History"
      ]
    },
    "Third-Party Advertising": {
      "Diagnostics": [
        "Crash Data"
      ],
      "Identifiers": [
        "Device ID"
      ],
      "Location": [
        "Coarse Location"
      ]
    }
  }
}</t>
  </si>
  <si>
    <t>https://rktechnology.xyz/Terms/neetpreparation-privacy</t>
  </si>
  <si>
    <t>https://apps.apple.com/us/app/paper-io-2/id1423046460?uo=4</t>
  </si>
  <si>
    <t>Welcome to Paper.io 2, the ultimate conquest game from Voodoo! Conquer as much territory as possible and beat the competition with a smooth drawing experience!
Are you ready to become the champion of Township and take over the game? With Paper.io 2, you can draw your way to victory and claim your space before your opponents beat you to it.
Our game offers exciting and challenging gameplay that will keep you engaged for hours. With each level, you’ll face new obstacles and enemies, but don’t worry - with your strategic skills, you’ll be able to overcome them all.
But that’s not all - with our addictive gameplay and user-friendly interface, you’ll keep coming back for more. Our game is perfect for players of all ages, and with the option to play online or offline, you can enjoy it anytime, anywhere.
So, what are you waiting for? Download Paper.io 2 now and start your conquest today! Our game offers the ultimate gaming experience and will keep you hooked for hours on end.
Don’t miss out on this opportunity to become the champion!</t>
  </si>
  <si>
    <t>[
  "Games",
  "Casual",
  "Strategy"
]</t>
  </si>
  <si>
    <t>{
  "Data Linked to You": {
    "Analytics": {
      "Diagnostics": [
        "Crash Data",
        "Performance Data"
      ],
      "Identifiers": [
        "User ID",
        "Device ID"
      ],
      "Location": [
        "Coarse Location"
      ],
      "Usage Data": [
        "Product Interaction",
        "Advertising Data",
        "Other Usage Data"
      ]
    },
    "App Functionality": {
      "Diagnostics": [
        "Crash Data",
        "Performance Data"
      ],
      "Identifiers": [
        "User ID",
        "Device ID"
      ],
      "Location": [
        "Coarse Location"
      ],
      "Usage Data": [
        "Product Interaction",
        "Advertising Data"
      ]
    },
    "Developer’s Advertising or Marketing": {
      "Diagnostics": [
        "Crash Data",
        "Performance Data"
      ],
      "Identifiers": [
        "User ID",
        "Device ID"
      ],
      "Location": [
        "Coarse Location"
      ],
      "Usage Data": [
        "Product Interaction",
        "Advertising Data"
      ]
    },
    "Product Personalization": {
      "Diagnostics": [
        "Crash Data",
        "Performance Data"
      ],
      "Identifiers": [
        "User ID",
        "Device ID"
      ],
      "Location": [
        "Coarse Location"
      ],
      "Usage Data": [
        "Product Interaction",
        "Advertising Data",
        "Other Usage Data"
      ]
    },
    "Third-Party Advertising": {
      "Diagnostics": [
        "Crash Data",
        "Performance Data"
      ],
      "Identifiers": [
        "User ID",
        "Device ID"
      ],
      "Location": [
        "Coarse Location"
      ],
      "Other Data": [
        "Other Data Types"
      ],
      "Usage Data": [
        "Product Interaction",
        "Advertising Data",
        "Other Usage Data"
      ]
    }
  },
  "Data Used to Track You": {
    "Analytics": {
      "Diagnostics": [
        "Crash Data",
        "Performance Data"
      ],
      "Identifiers": [
        "User ID",
        "Device ID"
      ],
      "Location": [
        "Coarse Location"
      ],
      "Usage Data": [
        "Product Interaction",
        "Advertising Data",
        "Other Usage Data"
      ]
    },
    "App Functionality": {
      "Diagnostics": [
        "Crash Data",
        "Performance Data"
      ],
      "Identifiers": [
        "User ID",
        "Device ID"
      ],
      "Location": [
        "Coarse Location"
      ],
      "Usage Data": [
        "Product Interaction",
        "Advertising Data"
      ]
    },
    "Developer’s Advertising or Marketing": {
      "Diagnostics": [
        "Crash Data",
        "Performance Data"
      ],
      "Identifiers": [
        "User ID",
        "Device ID"
      ],
      "Location": [
        "Coarse Location"
      ],
      "Usage Data": [
        "Product Interaction",
        "Advertising Data"
      ]
    },
    "Product Personalization": {
      "Diagnostics": [
        "Crash Data",
        "Performance Data"
      ],
      "Identifiers": [
        "User ID",
        "Device ID"
      ],
      "Location": [
        "Coarse Location"
      ],
      "Usage Data": [
        "Product Interaction",
        "Advertising Data",
        "Other Usage Data"
      ]
    },
    "Third-Party Advertising": {
      "Diagnostics": [
        "Crash Data",
        "Performance Data"
      ],
      "Identifiers": [
        "User ID",
        "Device ID"
      ],
      "Location": [
        "Coarse Location"
      ],
      "Other Data": [
        "Other Data Types"
      ],
      "Usage Data": [
        "Product Interaction",
        "Advertising Data",
        "Other Usage Data"
      ]
    }
  }
}</t>
  </si>
  <si>
    <t>https://apps.apple.com/us/app/papas-pancakeria-to-go/id1438245901?uo=4</t>
  </si>
  <si>
    <t>Papa's Pancakeria To Go!</t>
  </si>
  <si>
    <t>Serve breakfast on the go in Papa's Pancakeria To Go!
-- ABOUT THE GAME --
While hunting for your lost pet, you suddenly get a call from Papa Louie with some good news:  Your pet was found at Papa's Pancakeria in Maple Mountain, and since your pet likes the restaurant so much, Papa Louie decided to let you run the Pancakeria while he's away!  
You'll be busy multitasking as your customers order fluffy pancakes, golden waffles, warm french toast, and delicious drinks through all seasons of the year.  Pour batter onto the griddle, add mixables to the batter, and keep checking back to flip the flapjacks halfway through.  Stack their plates high with pancakes, syrups, and toppings that change with each holiday.  Add a hot mug of coffee or a refreshing glass of juice to complete the breakfast, and serve the food to your hungry customers.  Customers can also place orders by phone, so hire a driver to deliver a hot breakfast right to their doors!
-- GAME FEATURES --
NEW FEATURES - All of your favorite features from other versions of Papa's restaurants are now available in this "To Go" game, redesigned and reimagined for smaller screens!
HOLIDAY FLAVORS - Celebrate the seasons with new holiday flavors!  As the seasons change in Maple Mountain, your customers will order their pancakes, waffles, and french toast with new seasonal ingredients.  You'll unlock new syrups, toppings, and drinks for each holiday of the year, and your customers will love trying new flavors for a festive breakfast.
SERVE SPECIAL RECIPES - Earn Special Recipes from your customers, and serve them as the Daily Special in the Pancakeria!  Each Special has a bonus you can earn for serving a prime example of that recipe.  Master each special to earn a special prize!
CUSTOMIZE YOUR WORKERS AND PET - Play as Cooper hunting for his lost cat Cookie, or Prudence with her lovable dog Pickle -- or create your own custom character along with your own pet!  You can also show off your holiday spirit with a massive variety of holiday outfits and clothing for your workers.  Choose unique color combinations for each item of clothing, and create your own style with millions of combinations!
SPECIAL DELIVERY - When you start taking phone orders, customers can call to place their breakfast order, and you'll hire a Driver to help you take and deliver orders to their homes!
COLLECT STICKERS - Complete a variety of tasks and achievements while playing to earn colorful Stickers for your collection.  Each customer has a set of three favorite Stickers: Earn all three and you'll be rewarded with a brand-new outfit to give to that customer!
DECORATE THE SHOP - Customize the Pancakeria lobby with themed furniture and decorations for each holiday of the year!  Mix and match your favorite styles, or add items that match the current holiday so customers won't mind waiting longer for their food.
CLIPPING COUPONS - Missing your favorite customer?  Send them a coupon with the help of your friendly mailman, Vincent!  Customers love a good deal, and will promptly arrive to order another meal.  Coupons are great for completing quests for Stickers and for strategically leveling up customers!
DAILY MINI-GAMES - Play Foodini's famous Mini-Games after each workday to earn new furniture for your lobby and new clothing for your workers.
-- MORE FEATURES --
Hands-on pancake shop in the Papa Louie universe
All new controls and gameplay features designed for smaller screens
Multi-task between cooking, building, and serving drinks
Custom chefs, drivers, and PETS!
12 separate holidays to unlock, each with more ingredients
Earn and master 40 unique Special Recipes
90 colorful Stickers to earn for completing tasks
117 customers to serve with unique orders
Use Stickers to unlock new outfits for your customers
Over 75 ingredients to unlock
** NOTE FOR iPAD USERS **
Papa's Pancakeria To Go is designed especially for smaller screens, look for Papa's Pancakeria HD for tablets!</t>
  </si>
  <si>
    <t>https://apps.apple.com/us/app/papas-hot-doggeria-hd/id1268798201?uo=4</t>
  </si>
  <si>
    <t>Papa's Hot Doggeria HD</t>
  </si>
  <si>
    <t>Serve seasonal stadium favorites in Papa's Hot Doggeria HD!
-- ABOUT THE GAME --
It's opening day at Griller Stadium, where you're in charge of Papa Louie's famous hot dog stand!  In Papa's Hot Doggeria HD you'll need to grill up juicy hot dogs, top them with a variety of seasonal condiments, and serve them to all of the rowdy fans.  You'll also have your hands full popping up fresh popcorn and pouring refreshing drinks for your hungry customers.  Each station in the restaurant is a hands-on process, and you'll have to multitask to keep up with your orders.  Keep the fans full and happy, cheer on your favorite team, and even take a swing in the Home Run Derby!
-- GAME FEATURES --
Celebrate the seasons with new holiday hot dogs!  As the seasons change at Griller Stadium, your customers will order their hot dogs with new seasonal ingredients and sides.  You'll unlock new buns, drinks, popcorn, sauces, and toppings for each holiday of the year, and your customers will love trying new flavors at the ballgame!  And don't worry when the air gets chilly and the baseball season comes to an end -- Griller Stadium also hosts hockey games during the fall and winter for year-round excitement!
Customers will occasionally bring you unique Special Recipes, which you can serve as the Daily Special at the hot dog stand!  Each Special also has a bonus you can earn for serving a prime example of that recipe.  When you serve enough Specials to master that recipe, you'll also earn a special prize!
Play as Taylor or Peggy -- or create your own custom character to run the hot dog stand!  You can also show off your holiday spirit with a massive variety of holiday outfits and clothing for your workers.  Choose unique color combinations for each item of clothing, and create your own style with millions of combinations!
Missing your favorite customer?  Why not send them some coupons with the help of your friendly mailman, Vincent!  Customers love a good deal, and will promptly arrive to order another hot dog.  Coupons are great for completing quests for Stickers and for strategically leveling up customers!
The customizable lobby is back, with new themes of furniture and decorations for each holiday of the year!  Decorate the restaurant with holiday decorations and your customers won't mind waiting even longer for their food.  Customers can also grab a table in the new Dining Area, where they can order a meal instead of returning to their stadium seat. 
Play Foodini's famous Mini-Games to earn new furniture for your lobby and new clothing for your workers.  You can also visit the Shop after each workday to find an extensive wardrobe of clothing, tons of furniture for your lobby, and a variety of helpful upgrades for the restaurant which you can buy with your hard-earned tips.
Papa's collection of Stickers return, which you can earn by completing a wide variety of tasks and achievements as you play.  Each customer has a set of three favorite Stickers:  Earn all three and you'll be rewarded with a brand-new outfit to give to that customer!
-- MORE FEATURES --
- Hands-on hot dog shop in the Papa Louie universe
- Updated and remastered for tablets
- Multi-task between grilling, topping, drinks and popcorn
- 12 separate holidays to unlock, each with more ingredients
- Earn and Master 40 unique Special Recipes
- 90 colorful Stickers to earn for completing tasks
- Create a custom chef and server
- Tons of furniture and clothing to decorate your shop and workers
- Purchase shop upgrades with your earned tips
- 111 customers to serve with unique orders
- Use Stickers to unlock new outfits for your customers
- Over 100 ingredients to unlock
- 7 exciting Mini-Games to play after each workday
** NOTE FOR iPHONE AND iPOD TOUCH USERS **
Papa's Hot Doggeria HD is designed especially for tablets, look for Papa's Hot Doggeria To Go for smaller screens!</t>
  </si>
  <si>
    <t>https://apps.apple.com/us/app/papas-mocharia-to-go/id1551207253?uo=4</t>
  </si>
  <si>
    <t>Create delicious coffee drinks and cannoli in Papa's Mocharia To Go!
-- ABOUT THE GAME --
Papa Louie has opened a brand-new coffee shop in New Pepperton, offering a variety of custom layered coffee drinks called Papaccinos.  After you apply for a job as the barista of Papa's Mocharia, you learn that a year-long film is being made about the coffeehouse -- and you're now the main star!  Under the watchful eye of the documentary crew, you'll be brewing espresso, steaming and frothing milk, and crafting eye-catching layered drinks for your picky customers.  Work your way through the holidays as you serve seasonal coffee and cannoli, unlock new ingredients, and earn Daily Specials with delicious latte and macchiato recipes.
-- GAME FEATURES --
BREW ESPRESSO AND LAYER DRINKS - Use the Brew Machines to make freshly-brewed shots of espresso, and to steam and froth milk for the customers' drinks.  On the Build Station, you'll layer the espresso and milk into a large cup along with colorful powders and flavored syrups, creating a delicious layered latte that looks as great as it tastes!  Complete the drink with toppings, whips, and drizzles for that finishing touch.
CRAFTING CANNOLI - Customers will order a custom-made cannoli along with their Papaccino drinks.  Choose the cannoli shell, line up the nozzles to pipe it full of cream, and garnish the cannoli with delicious toppings for the perfect sweet treat to enjoy with a coffee.
HOLIDAY FLAVORS - Celebrate the seasons with delicious holiday flavors!  As you reach new ranks, the seasons and holidays in New Pepperton will change, and your customers will start ordering holiday-themed drinks and cannoli.  You'll unlock new syrups, powders, dairy, shakers, creams, and cannoli shells for each holiday of the year, and your customers will love trying these new festive flavors!
SERVE SPECIAL RECIPES - Earn Special Recipes from your customers, and serve them as the Daily Special in the Mocharia!  Each Special has a bonus you can earn for serving a prime example of that recipe.  Master each special to earn a special prize!
CUSTOMIZE YOUR WORKERS - Play as Allan or Akari, or create your own custom character to work in the coffeehouse!  You can also show off your holiday spirit with a massive variety of holiday outfits and clothing for your workers.  Choose unique color combinations for each item of clothing, and create your own style with millions of combinations!
SPECIAL DELIVERY - Some customers don't want to travel all the way to New Pepperton for their coffee.  When you start taking phone orders, customers can call to place their order, and you'll hire a Driver to help take and deliver orders to their homes instead!
COLLECT STICKERS - Complete a variety of tasks and achievements while playing to earn colorful Stickers for your collection.  Each customer has a set of three favorite Stickers: Earn all three and you'll be rewarded with a brand-new outfit to give to that customer!
DECORATE THE SHOP - Customize the Mocharia lobby with themed furniture and decorations for each holiday of the year!  Mix and match your favorite styles, or add items that match the current holiday so customers won't mind waiting longer for their order.
-- MORE FEATURES --
- Hands-on coffee shop in the Papa Louie universe
- Multi-task between brewing coffee, steaming milk, layering drinks, and crafting cannoli
- Custom chefs and drivers
- 12 separate holidays to unlock, each with more ingredients
- Earn and master 40 unique Special Recipes
- 90 colorful Stickers to earn for completing tasks
- 135 customers to serve with unique orders
- Use Stickers to unlock new outfits for your customers
- 124 ingredients to unlock</t>
  </si>
  <si>
    <t>https://apps.apple.com/us/app/gkcdskcn/id6503692446?uo=4</t>
  </si>
  <si>
    <t>GKCDSKCN</t>
  </si>
  <si>
    <t>GKCDSKCN is a puzzle application that combines natural landscapes with memory training. Here, you will encounter a series of unique natural shape patterns, and through observation and memory, find matching patterns hidden among numerous options. Choose the difficulty level that suits you. Carefully observe and memorize the three natural landscape patterns displayed within the specified time. After reducing transparency, quickly find patterns from multiple patterns that match the three patterns in memory. Complete the matching within the specified time, earn points, and challenge higher difficulty.</t>
  </si>
  <si>
    <t>https://github.com/weqrewqre/GKCDSKCN/wiki/Privacy</t>
  </si>
  <si>
    <t>https://apps.apple.com/us/app/calcioevai/id6499599053?uo=4</t>
  </si>
  <si>
    <t>Calcioevai</t>
  </si>
  <si>
    <t>Risultati live, calendari, tabellini e classifiche del calcio italiano, a 360 gradi.
Il panorama calcistico italiano ed europeo con statistiche e tabellini sempre aggiornati.
CalcioeVai mette a portata di click classifiche, marcatori, rose di tutte le squadre di calcio d'Italia dalla Serie A alla Terza Categoria, includendo campionati amatoriali, giovanili, femminili e tornei provinciali.
 Risultati e formazioni 
 Classifiche in casa, fuori casa e totali
 Match Analysis con marcatori, formazioni, sostituzioni, ammonizioni e espulsioni 
 Sezione partite LIve
 Cronaca minuto per minuto
 Rose delle squadre
 Le informazioni sulle squadre, campi e anagrafiche società
 Informazioni e statistiche sui giocatori
 Filtro di ricerca squadre, giocatori e campionati
L'interazione è alla base del nostro servizio! 
Puoi mandare le tue foto dal campo e dei tuoi beniamini preferiti!
Puoi interagire grazie alla funzionalità di inserimento cronaca minuto per minuto, anche in tempo reale!
Se il tuo campionato non è presente tra quelli presenti, segnalacelo al seguente indirizzo mail
calcioevai@gmail.com
L'applicazione si appoggia al sito https://calcioevai.it/</t>
  </si>
  <si>
    <t>[
  "Sports",
  "News"
]</t>
  </si>
  <si>
    <t>{
  "Data Linked to You": {
    "Analytics": {
      "Diagnostics": [
        "Other Diagnostic Data"
      ]
    },
    "Developer’s Advertising or Marketing": {
      "Diagnostics": [
        "Crash Data",
        "Performance Data"
      ],
      "Usage Data": [
        "Product Interaction",
        "Advertising Data"
      ]
    },
    "Product Personalization": {
      "Diagnostics": [
        "Crash Data",
        "Performance Data"
      ],
      "Usage Data": [
        "Product Interaction",
        "Advertising Data"
      ]
    },
    "Third-Party Advertising": {
      "Diagnostics": [
        "Crash Data",
        "Performance Data"
      ],
      "Usage Data": [
        "Product Interaction",
        "Advertising Data"
      ]
    }
  },
  "Data Not Linked to You": {
    "Analytics": {
      "Diagnostics": [
        "Other Diagnostic Data"
      ]
    },
    "Developer’s Advertising or Marketing": {
      "Diagnostics": [
        "Crash Data",
        "Performance Data"
      ],
      "Usage Data": [
        "Product Interaction",
        "Advertising Data"
      ]
    },
    "Product Personalization": {
      "Diagnostics": [
        "Crash Data",
        "Performance Data"
      ],
      "Usage Data": [
        "Product Interaction",
        "Advertising Data"
      ]
    },
    "Third-Party Advertising": {
      "Diagnostics": [
        "Crash Data",
        "Performance Data"
      ],
      "Usage Data": [
        "Product Interaction",
        "Advertising Data"
      ]
    }
  },
  "Data Used to Track You": {
    "Analytics": {
      "Diagnostics": [
        "Other Diagnostic Data"
      ]
    },
    "Developer’s Advertising or Marketing": {
      "Diagnostics": [
        "Crash Data",
        "Performance Data"
      ],
      "Usage Data": [
        "Product Interaction",
        "Advertising Data"
      ]
    },
    "Product Personalization": {
      "Diagnostics": [
        "Crash Data",
        "Performance Data"
      ],
      "Usage Data": [
        "Product Interaction",
        "Advertising Data"
      ]
    },
    "Third-Party Advertising": {
      "Diagnostics": [
        "Crash Data",
        "Performance Data"
      ],
      "Usage Data": [
        "Product Interaction",
        "Advertising Data"
      ]
    }
  }
}</t>
  </si>
  <si>
    <t>https://www.iubenda.com/privacy-policy/31042726</t>
  </si>
  <si>
    <t>https://apps.apple.com/us/app/papas-scooperia-hd/id1336067110?uo=4</t>
  </si>
  <si>
    <t>Papa's Scooperia HD</t>
  </si>
  <si>
    <t>Serve delicious sundaes with cookies and ice cream in Papa's Scooperia HD!
-- ABOUT THE GAME --
While visiting the big city, you've just lost your luggage and all of your money.  Papa Louie comes up with solution to help you get back on your feet:  He wants you to stay and run his new ice cream shop in Oniontown!  You'll be baking fresh cookies, topping them with scoops of decadent ice cream, and adding delicious toppings and syrups before serving the sundaes to your hungry customers.
-- GAME FEATURES --
SCOOPING SUNDAES - Use gestures to scoop dough for cookies and scoop ice cream for sundaes!  Slide your finger across a bin of cookie dough to make the perfect dough ball, and tap to dip your dough into delicious cookie mixables.  After baking, drag your finger in a circle to make scoops of ice cream to add on top of your cookie sundaes.
ORDER EVOLUTION - When customers like your sundaes and level up, they'll start ordering larger sundaes with two cookies and scoops!  Keep impressing your customers until they order giant three-scoop sundaes.  Some customers like picky Closers will even start out ordering larger sundaes.
CELEBRATE HOLIDAYS - As you reach new ranks, the seasons and holidays change in Oniontown, and your customers will order sundaes with new seasonal ingredients.  You'll unlock new mixables, ice cream, syrups, and toppings for each holiday of the year, and your customers will love trying new flavors!
SERVE SPECIAL RECIPES - Earn Special Recipes from your customers, and serve them as the Daily Special in the Scooperia!  Each Special has a bonus you can earn for serving a prime example of that recipe.  Master each special to earn a special prize!
CUSTOMIZE YOUR WORKERS - Play as Carlo Romano or Koilee, or create your own custom character to run the shop!  You can also show off your holiday spirit with a massive variety of holiday outfits and clothing for your workers.  Choose unique color combinations for each item of clothing, and create your own style with millions of combinations!
DINING ROOM - When the dining room opens, customers can eat their sundaes at the restaurant, and you'll hire a Server to help you take and deliver orders to their tables!
COLLECT STICKERS - Complete a variety of tasks and achievements while playing to earn colorful Stickers for your collection.  Each customer has a set of three favorite Stickers: Earn all three and you'll be rewarded with a brand-new outfit to give to that customer!
DECORATE THE SHOP - Customize the Scooperia lobby with themed furniture and decorations for each holiday of the year!  Mix and match your favorite styles, or add items that match the current holiday so customers won't mind waiting longer for their food.
CLIPPING COUPONS - Missing your favorite customer?  Send them a coupon with the help of your friendly mailman, Vincent!  Customers love a good deal, and will promptly arrive to order another sundae.  Coupons are great for completing quests for Stickers and for strategically leveling up customers!
DAILY MINI-GAMES - Play Foodini's famous Mini-Games after each workday to earn new furniture for your lobby and new clothing for your workers.  You can also visit the Shop after each workday to find an extensive wardrobe of clothing, tons of furniture for your lobby, and a variety of helpful restaurant upgrades you can buy with your hard-earned tips.
-- MORE FEATURES --
Hands-on sundae shop in the Papa Louie universe
Multi-task between making cookies, baking, scooping ice cream, and adding toppings
12 separate holidays to unlock, each with more ingredients
90 colorful Stickers to earn for completing tasks
Tons of furniture and clothing to decorate your shop and workers
116 customers to serve with unique orders
Use Stickers to unlock new outfits for your customers
Over 120 ingredients to unlock
** NOTE FOR iPHONE and iPOD TOUCH USERS **
Papa's Scooperia HD is designed especially for tablets, look for Papa's Scooperia To Go for smaller screens!</t>
  </si>
  <si>
    <t>https://apps.apple.com/us/app/magic-tiles-3-piano-game/id1443446174?uo=4</t>
  </si>
  <si>
    <t>Magic Tiles 3: Piano Game</t>
  </si>
  <si>
    <t>How fun is it to capture the most precious moments of the year with a wink of rhythms? Let’s MUSIC your soul with the beat of hit songs. 
With Magic Tiles 3, you can play various types of music: pop, rap, acappella, EDM, jazz, instrumental.	A thousand of songs is waiting for you. Let's explore more to find the rainbow in your mind. 
Magic Tiles 3 key features:
1.     Appealing, modern and diverse music genres to satisfy every music taste! We have over 1000 songs waiting for you to conquer.
2.     Finely-built online mode – connect with countless players all around the world. You can also invite your friends/enemies into a room and battle each other.
3.    Weekly tournament comes with irresistible rewards.
4.    Band mode where you can play with additional instruments such as guitar, piano and so many more.
Game’s rules:
1.    Tap the black tiles
2.    Avoid the white tiles
3.    Expect to speed up with each song level
Log in to your Facebook account and share data on multiple devices
So, get ready to try out the most challenging piano game for free! 
Besides, to improve the game’s performance and offer a customized user experience based on your location we do ask for permission to access to your storage and location.
Become a real pianist now!
VIP SUBSCRIPTION
- Access VIP Features now to get a lot exclusive benefits
1. No Ads. No Disturb.
2. Unlock 50000+ premium songs and upcoming songs
3. Free Revives. Nonstop playing
4. Create your playlist and play playlist non-stop
5. Download songs to play offline. No wifi needed
6. Create unlimited private battle room to play in Battle Mode
- The subscriptions are $3.49 weekly, $9.99 monthly and $39.99 annually.
- You'll be able to play all premium songs and enjoy all VIP benefits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the active subscription period.
Note:
* Albums and their related contents are not included subscription privilege and may need separate purchases to unlock.
* Price is equal to the value that "Apple's App Store Matrix" determines is the equivalent of the subscription price in USD.
Terms of use: https://www.amanotes.com/terms-and-conditions/
Privacy Policy: https://www.amanotes.com/privacy-policy/
*Support:
Are you having any problems? Send the email to magictiles3.support@amanotes.com or contact us in the game by going to Settings &gt; FAQ and Support.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</si>
  <si>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
  "Games",
  "Music",
  "Casual",
  "Music"
]</t>
  </si>
  <si>
    <t>{
  "Data Not Linked to You": {
    "Analytics": {
      "Diagnostics": [
        "Crash Data",
        "Performance Data"
      ],
      "Identifiers": [
        "User ID",
        "Device ID"
      ],
      "Usage Data": [
        "Product Interaction",
        "Advertising Data"
      ]
    },
    "App Functionality": {
      "Diagnostics": [
        "Crash Data",
        "Performance Data"
      ],
      "Identifiers": [
        "User ID",
        "Device ID"
      ],
      "Usage Data": [
        "Product Interaction",
        "Advertising Data"
      ]
    },
    "Developer’s Advertising or Marketing": {
      "Contact Info": [
        "Email Address"
      ],
      "Identifiers": [
        "User ID",
        "Device ID"
      ],
      "Usage Data": [
        "Product Interaction",
        "Advertising Data"
      ]
    },
    "Product Personalization": {
      "Identifiers": [
        "User ID",
        "Device ID"
      ],
      "Usage Data": [
        "Product Interaction",
        "Advertising Data"
      ]
    },
    "Third-Party Advertising": {
      "Identifiers": [
        "User ID",
        "Device ID"
      ],
      "Usage Data": [
        "Product Interaction",
        "Advertising Data"
      ]
    }
  },
  "Data Used to Track You": {
    "Analytics": {
      "Diagnostics": [
        "Crash Data",
        "Performance Data"
      ],
      "Identifiers": [
        "User ID",
        "Device ID"
      ],
      "Usage Data": [
        "Product Interaction",
        "Advertising Data"
      ]
    },
    "App Functionality": {
      "Diagnostics": [
        "Crash Data",
        "Performance Data"
      ],
      "Identifiers": [
        "User ID",
        "Device ID"
      ],
      "Usage Data": [
        "Product Interaction",
        "Advertising Data"
      ]
    },
    "Developer’s Advertising or Marketing": {
      "Contact Info": [
        "Email Address"
      ],
      "Identifiers": [
        "User ID",
        "Device ID"
      ],
      "Usage Data": [
        "Product Interaction",
        "Advertising Data"
      ]
    },
    "Product Personalization": {
      "Identifiers": [
        "User ID",
        "Device ID"
      ],
      "Usage Data": [
        "Product Interaction",
        "Advertising Data"
      ]
    },
    "Third-Party Advertising": {
      "Identifiers": [
        "User ID",
        "Device ID"
      ],
      "Usage Data": [
        "Product Interaction",
        "Advertising Data"
      ]
    }
  }
}</t>
  </si>
  <si>
    <t>https://apps.apple.com/us/app/township/id638689075?uo=4</t>
  </si>
  <si>
    <t>Township is a unique blend of city building and farming!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Are you ready to build your dream? Let’s get started! 
Township features: 
● Different buildings and decorations you can use to create your dream town 
● Various crops to grow and later process at your factories 
● Fun, charismatic townspeople with orders you need to fill 
● Your town's mine packed with ancient artifacts to discover and collect
● Exotic goods brought from the islands
● A zoo to build where you can even breed animals 
● Famous landmarks you can use to decorate your town, like the Statue of Liberty, Big Ben, and many more! 
● Play with your Facebook and Game Center friends or make new friends in the game community! 
Township is free to play, though some in-game items can also be purchased for real money. If you don't want to use this option, simply turn it off in your device's "Restrictions" menu. 
*You need an internet connection to play the game and enable social interaction, competitions, and other features.* 
Enjoying Township? Learn more about the game! 
Facebook: www.facebook.com/TownshipMobile 
Twitter: twitter.com/township_mobile 
Questions? Contact our Tech Support by sending an email to township@playrix.com or check our Web Support Portal: https://playrix.helpshift.com/webchat/a/township/?p=web&amp;contact=1 
Privacy Policy: 
https://playrix.com/en/privacy/index.html
Terms of Service:
https://playrix.com/en/terms/index.html</t>
  </si>
  <si>
    <t>[
  "Games",
  "Entertainment",
  "Adventure",
  "Simulation"
]</t>
  </si>
  <si>
    <t>{
  "Data Linked to You": {
    "Analytics": {
      "Diagnostics": [
        "Performance Data"
      ],
      "Identifiers": [
        "User ID",
        "Device ID"
      ],
      "Other Data": [
        "Other Data Types"
      ],
      "Purchases": [
        "Purchase History"
      ],
      "Usage Data": [
        "Product Interaction",
        "Advertising Data"
      ]
    },
    "App Functionality": {
      "Diagnostics": [
        "Crash Data",
        "Performance Data"
      ],
      "Identifiers": [
        "User ID",
        "Device ID"
      ],
      "Other Data": [
        "Other Data Types"
      ],
      "User Content": [
        "Emails or Text Messages",
        "Customer Support"
      ]
    },
    "Developer’s Advertising or Marketing": {
      "Identifiers": [
        "User ID",
        "Device ID"
      ],
      "Usage Data": [
        "Advertising Data"
      ]
    },
    "Product Personalization": {
      "Purchases": [
        "Purchase History"
      ],
      "Usage Data": [
        "Product Interaction"
      ]
    },
    "Third-Party Advertising": {
      "Identifiers": [
        "Device ID"
      ],
      "Other Data": [
        "Other Data Types"
      ],
      "Purchases": [
        "Purchase History"
      ],
      "Usage Data": [
        "Product Interaction",
        "Advertising Data"
      ]
    }
  },
  "Data Used to Track You": {
    "Analytics": {
      "Diagnostics": [
        "Performance Data"
      ],
      "Identifiers": [
        "User ID",
        "Device ID"
      ],
      "Other Data": [
        "Other Data Types"
      ],
      "Purchases": [
        "Purchase History"
      ],
      "Usage Data": [
        "Product Interaction",
        "Advertising Data"
      ]
    },
    "App Functionality": {
      "Diagnostics": [
        "Crash Data",
        "Performance Data"
      ],
      "Identifiers": [
        "User ID",
        "Device ID"
      ],
      "Other Data": [
        "Other Data Types"
      ],
      "User Content": [
        "Emails or Text Messages",
        "Customer Support"
      ]
    },
    "Developer’s Advertising or Marketing": {
      "Identifiers": [
        "User ID",
        "Device ID"
      ],
      "Usage Data": [
        "Advertising Data"
      ]
    },
    "Product Personalization": {
      "Purchases": [
        "Purchase History"
      ],
      "Usage Data": [
        "Product Interaction"
      ]
    },
    "Third-Party Advertising": {
      "Identifiers": [
        "Device ID"
      ],
      "Other Data": [
        "Other Data Types"
      ],
      "Purchases": [
        "Purchase History"
      ],
      "Usage Data": [
        "Product Interaction",
        "Advertising Data"
      ]
    }
  }
}</t>
  </si>
  <si>
    <t>https://apps.apple.com/us/app/brawl-stars/id1229016807?uo=4</t>
  </si>
  <si>
    <t>Fast-paced 3v3 multiplayer and battle royale made for mobile! Play with friends or solo across a variety of game modes in under three minutes.
Unlock and upgrade dozens of Brawlers with powerful Super abilities, Star Powers and Gadgets! Collect unique skins to stand out and show off. Battle in a variety of mysterious locations within the Brawliverse!
BATTLE IN MULTIPLE GAME MODES
- Gem Grab (3v3): Team up and out-strategize the opposing team. Collect and hold 10 gems to win, but get fragged and lose your gems.
- Showdown (Solo/Duo): A battle royale style fight for survival. Collect power ups for your Brawler. Grab a friend or play solo - be the last Brawler standing in the rowdiest battle royale yet. Winner take all!
- Brawl Ball (3v3): It's a whole new Brawl game! Show off your soccer/football skills and score two goals before the other team. There are no red cards here.
- Bounty (3v3): Take out opponents to earn stars, but don’t let them pick you off. The squad with the most stars wins the match!
- Heist (3v3): Protect your team’s safe and try to crack open your opponents’. Navigate the map to sneak, blast and blow your way clear to the enemies treasure.
- Special Events: Limited time special PvE and PvP game modes.
- Championship Challenge: Join Brawl Stars' esports scene with in-game qualifiers!
UNLOCK AND UPGRADE BRAWLERS
Collect and upgrade a variety of Brawlers with powerful Super abilities, Star Powers and Gadgets! Level them up and collect unique skins.
BRAWL PASS
Complete quests, open Brawl Boxes, earn Gems, pins and an exclusive Brawl Pass skin! Fresh content every season.
BECOME THE STAR PLAYER
Climb the local and regional leaderboards to prove you’re the greatest Brawler of them all!
CONSTANTLY EVOLVING
Look out for new Brawlers, skins, maps, special events and games modes in the future.
PLEASE NOTE! Brawl Stars is free to download and play, however, some game items can also be purchased for real money. If you don't want to use this feature, please disable in-app purchases in your device's settings. Also, under our Terms of Service and Privacy Policy, you must be at least 9 years of age to play or download Brawl Stars.
Features:
- Team up for real-time 3v3 battles against players from across the world
- A fast-paced multiplayer battle royale mode made for mobile
- Unlock and collect new, powerful Brawlers - each with a signature attack and Super ability
- New events and game modes daily
- Battle solo or with friends
- Climb to the top of the leaderboards in global and local rankings 
- Join or start your own Club with fellow players to share tips and battle together
- Customize Brawlers with unlockable skins
- Player-designed maps offer challenging new terrain to master
From the makers of Clash of Clans, Clash Royale and Boom Beach!
Support:
Contact us in-game via Settings &gt; Help and Support — or visit http://supercell.helpshift.com/a/brawl-stars/
Privacy Policy: 
http://supercell.com/en/privacy-policy/
Terms of Service:
http://supercell.com/en/terms-of-service/
Parent’s Guide:
http://supercell.com/en/parents/
???:
https://www.youtube.com/wkbrl</t>
  </si>
  <si>
    <t>[
  "Games",
  "Casual",
  "Entertainment",
  "Action"
]</t>
  </si>
  <si>
    <t>{
  "Data Linked to You": {
    "Analytics": {
      "Contact Info": [
        "Email Address"
      ],
      "Diagnostics": [
        "Crash Data",
        "Performance Data",
        "Other Diagnostic Data"
      ],
      "Identifiers": [
        "User ID",
        "Device ID"
      ],
      "Location": [
        "Coarse Location"
      ],
      "Other Data": [
        "Other Data Types"
      ],
      "Purchases": [
        "Purchase History"
      ],
      "Usage Data": [
        "Product Interaction",
        "Advertising Data",
        "Other Usage Data"
      ],
      "User Content": [
        "Gameplay Content",
        "Customer Support"
      ]
    },
    "App Functionality": {
      "Contact Info": [
        "Email Address"
      ],
      "Contacts": [
        "Contacts"
      ],
      "Diagnostics": [
        "Crash Data",
        "Performance Data",
        "Other Diagnostic Data"
      ],
      "Identifiers": [
        "User ID",
        "Device ID"
      ],
      "Location": [
        "Coarse Location"
      ],
      "Other Data": [
        "Other Data Types"
      ],
      "Purchases": [
        "Purchase History"
      ],
      "Usage Data": [
        "Product Interaction",
        "Advertising Data",
        "Other Usage Data"
      ],
      "User Content": [
        "Gameplay Content",
        "Customer Support"
      ]
    },
    "Developer’s Advertising or Marketing": {
      "Contact Info": [
        "Email Address"
      ],
      "Identifiers": [
        "User ID",
        "Device ID"
      ],
      "Location": [
        "Coarse Location"
      ],
      "Purchases": [
        "Purchase History"
      ],
      "Usage Data": [
        "Product Interaction",
        "Advertising Data"
      ]
    },
    "Product Personalization": {
      "Contact Info": [
        "Email Address"
      ],
      "Identifiers": [
        "User ID",
        "Device ID"
      ],
      "Location": [
        "Coarse Location"
      ],
      "Purchases": [
        "Purchase History"
      ],
      "Usage Data": [
        "Product Interaction",
        "Advertising Data"
      ]
    },
    "Third-Party Advertising": {
      "Usage Data": [
        "Product Interaction",
        "Advertising Data"
      ]
    }
  },
  "Data Used to Track You": {
    "Analytics": {
      "Contact Info": [
        "Email Address"
      ],
      "Diagnostics": [
        "Crash Data",
        "Performance Data",
        "Other Diagnostic Data"
      ],
      "Identifiers": [
        "User ID",
        "Device ID"
      ],
      "Location": [
        "Coarse Location"
      ],
      "Other Data": [
        "Other Data Types"
      ],
      "Purchases": [
        "Purchase History"
      ],
      "Usage Data": [
        "Product Interaction",
        "Advertising Data",
        "Other Usage Data"
      ],
      "User Content": [
        "Gameplay Content",
        "Customer Support"
      ]
    },
    "App Functionality": {
      "Contact Info": [
        "Email Address"
      ],
      "Contacts": [
        "Contacts"
      ],
      "Diagnostics": [
        "Crash Data",
        "Performance Data",
        "Other Diagnostic Data"
      ],
      "Identifiers": [
        "User ID",
        "Device ID"
      ],
      "Location": [
        "Coarse Location"
      ],
      "Other Data": [
        "Other Data Types"
      ],
      "Purchases": [
        "Purchase History"
      ],
      "Usage Data": [
        "Product Interaction",
        "Advertising Data",
        "Other Usage Data"
      ],
      "User Content": [
        "Gameplay Content",
        "Customer Support"
      ]
    },
    "Developer’s Advertising or Marketing": {
      "Contact Info": [
        "Email Address"
      ],
      "Identifiers": [
        "User ID",
        "Device ID"
      ],
      "Location": [
        "Coarse Location"
      ],
      "Purchases": [
        "Purchase History"
      ],
      "Usage Data": [
        "Product Interaction",
        "Advertising Data"
      ]
    },
    "Product Personalization": {
      "Contact Info": [
        "Email Address"
      ],
      "Identifiers": [
        "User ID",
        "Device ID"
      ],
      "Location": [
        "Coarse Location"
      ],
      "Purchases": [
        "Purchase History"
      ],
      "Usage Data": [
        "Product Interaction",
        "Advertising Data"
      ]
    },
    "Third-Party Advertising": {
      "Usage Data": [
        "Product Interaction",
        "Advertising Data"
      ]
    }
  }
}</t>
  </si>
  <si>
    <t>http://supercell.com/en/privacy-policy/</t>
  </si>
  <si>
    <t>https://apps.apple.com/us/app/vpn-free-vpn-super/id1528940523?uo=4</t>
  </si>
  <si>
    <t>VPN - Free VPN Super ™</t>
  </si>
  <si>
    <t>VPN - Free VPN Super ™ protect your security and privacy. 
We make you online safely and anonymously in just a tap connect to VPN.
■ VPN - Free VPN Super ™ Features:
- Unlimited time, Unlimited data, Unlimited bandwidth
- No registration or login required
- No Log is saved from any users
- Simple, one tap connect to VPN
- Protect your security and privacy
- Support for multiple devices for the same account
- Support 9.0 for Apple devices (iPhone, iPad, iPod)
■ What can I do with a VPN?
- Enhance your online privacy and enable you to safely and anonymously browse the Internet
- Protect you when using a public WiFi hotspot
- Allows you to create a secure connection to another network over the Internet
■ Suggest:
* In most countries, it is recommended to use the IKEv2 protocol first, for better stability and connection speed.
* When the connection fails, please switch to OpenVPN UDP and OpenVPN TCP protocol in turn.
* Switching to different countries may also increase access speed or connection success rate
■ Privacy Policy:
*When the user is in normal use, we will not log any logs related to the user.
* Only when the user actively fails to connect the connection (requires the user to click the feedback button), we will collect the necessary user connection failure log.
*The connection failure log collected is limited to the success rate of our engineers to improve the VPN connection, and will not be shared with any individual or organization.
■ About Subscriptions
You can become a premium user through an auto-renewable subscription
Weekly: $1.99
Monthly: $5.99
Yearly: $53.99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subscription
■ Terms of Service: https://www.supershell.me/about/tos.html
■ Privacy Policy: https://www.supershell.me/about/privacy.html
■ Contact Us: hotspotvpn.lab@gmail.com
Install Proxy Master now to enjoy the internet with privacy and security!</t>
  </si>
  <si>
    <t>{
  "Data Not Linked to You": {
    "Analytics": {
      "Identifiers": [
        "Device ID"
      ],
      "Location": [
        "Coarse Location"
      ]
    },
    "App Functionality": {
      "Diagnostics": [
        "Other Diagnostic Data"
      ],
      "Usage Data": [
        "Other Usage Data"
      ]
    },
    "Third-Party Advertising": {
      "Identifiers": [
        "Device ID"
      ]
    }
  },
  "Data Used to Track You": {
    "Analytics": {
      "Identifiers": [
        "Device ID"
      ],
      "Location": [
        "Coarse Location"
      ]
    },
    "App Functionality": {
      "Diagnostics": [
        "Other Diagnostic Data"
      ],
      "Usage Data": [
        "Other Usage Data"
      ]
    },
    "Third-Party Advertising": {
      "Identifiers": [
        "Device ID"
      ]
    }
  }
}</t>
  </si>
  <si>
    <t>https://www.supershell.me/about/privacy.html</t>
  </si>
  <si>
    <t>https://apps.apple.com/us/app/venmo/id351727428?uo=4</t>
  </si>
  <si>
    <t>Venmo is the fast, safe, social way to pay and get paid. Join over 83 million people who use the Venmo app today.
*SEND AND RECEIVE MONEY* 
Pay and get paid for anything from your share of rent to a gift. Add a note to each payment to share and connect with friends.
*SPLIT A REQUEST AMONG MULTIPLE VENMO FRIENDS*
You can now send a payment request to multiple Venmo friends at once and customize the amount each person owes.
*GET REWARDED WITH THE VENMO CREDIT CARD* 
Earn up to 3% cash back on your eligible top spend category¹ —we’ll do the math. Split card purchases with Venmo friends, and shop everywhere Visa® credit cards are accepted—online, in-store, worldwide.² 
*BUY CRYPTO WITH AS LITTLE AS $1*
Buy, hold, and sell cryptocurrency right on the Venmo app. New to crypto? Learn more with in-app resources. Crypto is volatile, so it can rise and fall in value quickly. Be sure to take it at a pace you're comfortable with.³
*SHOP WITH THE VENMO DEBIT CARD* 
Spend your money in Venmo everywhere Mastercard® is accepted in the U.S. — and earn cashback from some of your favorite spots. Terms apply: https://venmo.com/about/debitcard/rewards/⁴ 
*DO BUSINESS ON VENMO* 
Create a business profile for your side gig, small business, or anything in between—all under your same Venmo account. 
*PAY IN STORES* 
Use your Venmo QR code to pay touch-free at stores like CVS. Just scan, pay, and go.
*PAY IN APPS &amp; ONLINE* 
Check out with Venmo on some of your favorite apps, like Uber Eats, StockX, Grubhub, and Zola. 
*MANAGE YOUR MONEY* 
Get your Venmo money in the bank within minutes using Instant Transfer⁵. Want your paycheck up to two days earlier⁶ than your normal payday? Try Direct Deposit. 
¹Use of cash back is subject to the terms of the Venmo account. See Rewards Program Terms: https://www.synchronycredit.com/gecrbterms/html/RewardsTerms.htm 
²Application subject to credit approval. You must be at least 18 years old and reside in the US or its territories to apply. You must have a Venmo account in good standing, that has been open for at least 30 days prior to application.
The Venmo Credit Card is issued by Synchrony Bank pursuant to a license from Visa USA Inc. VISA is a registered trademark of Visa International Service Association and used under license.
³Terms apply. Only available in the US and limited in certain states. Buying and selling cryptocurrency is subject to a number of risk and may result in significant losses. Venmo does not make any recommendation regarding buying or selling cryptocurrency. Consider seeking advice from your financial or tax adviser.
⁴Card is issued by The Bancorp Bank N.A., pursuant to license by Mastercard International Incorporated. Mastercard and the circles design are registered trademarks of Mastercard International Incorporated.
⁵Transfer speed depends on your bank and could take up to 30 minutes. Transfers are reviewed which may result in delays or funds being frozen or removed from your Venmo account. 
⁶Early access compared to standard banking practice of posting funds at settlement and subject to your employer providing pay information to the bank prior to payday. It may take up to two pay cycles for Direct Deposit to take effect. Transactions are reviewed, which may result in delays or funds being frozen or removed from your account</t>
  </si>
  <si>
    <t>{
  "Data Linked to You": {
    "Analytics": {
      "Diagnostics": [
        "Crash Data",
        "Performance Data",
        "Other Diagnostic Data"
      ],
      "Search History": [
        "Search History"
      ]
    },
    "App Functionality": {
      "Diagnostics": [
        "Crash Data",
        "Performance Data",
        "Other Diagnostic Data"
      ],
      "Search History": [
        "Search History"
      ]
    },
    "Developer’s Advertising or Marketing": {
      "Identifiers": [
        "User ID",
        "Device ID"
      ],
      "Location": [
        "Precise Location",
        "Coarse Location"
      ],
      "Usage Data": [
        "Product Interaction",
        "Advertising Data"
      ]
    },
    "Other Purposes": {
      "Diagnostics": [
        "Crash Data",
        "Performance Data",
        "Other Diagnostic Data"
      ],
      "Search History": [
        "Search History"
      ]
    },
    "Product Personalization": {
      "Identifiers": [
        "User ID",
        "Device ID"
      ],
      "Location": [
        "Precise Location",
        "Coarse Location"
      ],
      "Usage Data": [
        "Product Interaction",
        "Advertising Data"
      ]
    }
  },
  "Data Not Linked to You": {
    "Analytics": {
      "Diagnostics": [
        "Crash Data",
        "Performance Data",
        "Other Diagnostic Data"
      ],
      "Search History": [
        "Search History"
      ]
    },
    "App Functionality": {
      "Diagnostics": [
        "Crash Data",
        "Performance Data",
        "Other Diagnostic Data"
      ],
      "Search History": [
        "Search History"
      ]
    },
    "Developer’s Advertising or Marketing": {
      "Identifiers": [
        "User ID",
        "Device ID"
      ],
      "Location": [
        "Precise Location",
        "Coarse Location"
      ],
      "Usage Data": [
        "Product Interaction",
        "Advertising Data"
      ]
    },
    "Other Purposes": {
      "Diagnostics": [
        "Crash Data",
        "Performance Data",
        "Other Diagnostic Data"
      ],
      "Search History": [
        "Search History"
      ]
    },
    "Product Personalization": {
      "Identifiers": [
        "User ID",
        "Device ID"
      ],
      "Location": [
        "Precise Location",
        "Coarse Location"
      ],
      "Usage Data": [
        "Product Interaction",
        "Advertising Data"
      ]
    }
  },
  "Data Used to Track You": {
    "Analytics": {
      "Diagnostics": [
        "Crash Data",
        "Performance Data",
        "Other Diagnostic Data"
      ],
      "Search History": [
        "Search History"
      ]
    },
    "App Functionality": {
      "Diagnostics": [
        "Crash Data",
        "Performance Data",
        "Other Diagnostic Data"
      ],
      "Search History": [
        "Search History"
      ]
    },
    "Developer’s Advertising or Marketing": {
      "Identifiers": [
        "User ID",
        "Device ID"
      ],
      "Location": [
        "Precise Location",
        "Coarse Location"
      ],
      "Usage Data": [
        "Product Interaction",
        "Advertising Data"
      ]
    },
    "Other Purposes": {
      "Diagnostics": [
        "Crash Data",
        "Performance Data",
        "Other Diagnostic Data"
      ],
      "Search History": [
        "Search History"
      ]
    },
    "Product Personalization": {
      "Identifiers": [
        "User ID",
        "Device ID"
      ],
      "Location": [
        "Precise Location",
        "Coarse Location"
      ],
      "Usage Data": [
        "Product Interaction",
        "Advertising Data"
      ]
    }
  }
}</t>
  </si>
  <si>
    <t>https://apps.apple.com/us/app/qudark-shoot-easy/id6503683921?uo=4</t>
  </si>
  <si>
    <t>QuDark Shoot Easy</t>
  </si>
  <si>
    <t>QuDark Shoot Easy
The game of shooting ducklings, let's challenge how many points you can get.</t>
  </si>
  <si>
    <t>{
  "Data Not Linked to You": {
    "Third-Party Advertising": {
      "Identifiers": [
        "Device ID"
      ]
    }
  },
  "Data Used to Track You": {
    "Third-Party Advertising": {
      "Identifiers": [
        "Device ID"
      ]
    }
  }
}</t>
  </si>
  <si>
    <t>https://www.privacypolicies.com/live/4a237854-2264-4269-8167-753e2402fdd6</t>
  </si>
  <si>
    <t>https://apps.apple.com/us/app/rmpl-hr-management/id6502794129?uo=4</t>
  </si>
  <si>
    <t>RMPL HR Management</t>
  </si>
  <si>
    <t>The RMPL HR Management App is a comprehensive tool designed to streamline HR functions for RMPL employees. This app allows employees to manage their personal information, view and update their job details, access company announcements, and communicate with HR seamlessly. It ensures data security with standard encryption and provides a user-friendly interface for efficient HR management.</t>
  </si>
  <si>
    <t>{
  "Data Linked to You": {
    "App Functionality": {
      "Contact Info": [
        "Email Address",
        "Name"
      ],
      "Location": [
        "Precise Location",
        "Coarse Location"
      ]
    }
  }
}</t>
  </si>
  <si>
    <t>https://privacy-policy-rmpl.blogspot.com/2024/05/privacy-policy-rmpl-hrm.html</t>
  </si>
  <si>
    <t>https://apps.apple.com/us/app/ai-image-generator-photo-art/id6479749993?uo=4</t>
  </si>
  <si>
    <t>AI Image Generator: Photo, Art</t>
  </si>
  <si>
    <t>Pixlr AI Image Generator is your ultimate tool for unlocking boundless creativity right from your smartphone or tablet. Whether you're an experienced artist or just starting your creative journey, this app is designed to revolutionize the way you approach digital art.
With Pixlr AI Image Generator, you'll discover a treasure trove of styles crafted to inspire and empower your imagination.
What sets Pixlr AI Image Generator apart is its powerful artificial intelligence technology for creating photos. Seamlessly integrated into the app, this AI-driven platform understands and enhances your creative vision like never before.
The AI Image Generator is more than just a tool – it's a constant source of inspiration. Explore an ever-expanding collection of community content designed to spark your creativity and push your artistic boundaries.
Say goodbye to creative limitations and hello to a world of endless possibilities with Pixlr AI Image Generator. Download now and unleash your imagination today.
Privacy Policy
https://pixlr.com/privacy-policy/
Terms of Use
https://pixlr.com/terms-of-use/
AI Generator License Agreement
https://pixlr.com/ai-generator-license/</t>
  </si>
  <si>
    <t>[
  "Graphics &amp; Design",
  "Entertainment"
]</t>
  </si>
  <si>
    <t>{
  "Data Not Linked to You": {
    "Analytics": {
      "Usage Data": [
        "Product Interaction"
      ]
    },
    "App Functionality": {
      "Contact Info": [
        "Email Address"
      ],
      "Diagnostics": [
        "Crash Data"
      ],
      "Identifiers": [
        "User ID"
      ],
      "Usage Data": [
        "Product Interaction"
      ],
      "User Content": [
        "Photos or Videos"
      ]
    },
    "Third-Party Advertising": {
      "Identifiers": [
        "Device ID"
      ],
      "Usage Data": [
        "Advertising Data"
      ]
    }
  },
  "Data Used to Track You": {
    "Analytics": {
      "Usage Data": [
        "Product Interaction"
      ]
    },
    "App Functionality": {
      "Contact Info": [
        "Email Address"
      ],
      "Diagnostics": [
        "Crash Data"
      ],
      "Identifiers": [
        "User ID"
      ],
      "Usage Data": [
        "Product Interaction"
      ],
      "User Content": [
        "Photos or Videos"
      ]
    },
    "Third-Party Advertising": {
      "Identifiers": [
        "Device ID"
      ],
      "Usage Data": [
        "Advertising Data"
      ]
    }
  }
}</t>
  </si>
  <si>
    <t>https://pixlr.com/se/privacy-policy/</t>
  </si>
  <si>
    <t>https://apps.apple.com/us/app/promo-conquista/id6466443209?uo=4</t>
  </si>
  <si>
    <t>Promo Conquista</t>
  </si>
  <si>
    <t>O APP irá ajudar você a encontrar os melhores descontos e promoções para você.</t>
  </si>
  <si>
    <t>https://begincloud.com.br/promoconquista.htm</t>
  </si>
  <si>
    <t>gPlayId</t>
  </si>
  <si>
    <t>GPLAY</t>
  </si>
  <si>
    <t>https://apps.apple.com/us/app/toca-hair-salon-me/id730873197?uo=4</t>
  </si>
  <si>
    <t>Give your friends and family a totally new look! Simply snap a picture and you’re transported to a world of hair-raising fun! 
In this new version of the wildly popular Toca Hair Salon-series we want you to create the characters! 
Toca Hair Salon Me lets you be the customer and the stylist! Curly, straight or purple? Create a funky hairdo any way you like. Grow it long or cut it short, shave one side or spray paint it every color of the rainbow. The possibilities are endless! 
Add accessories such as hats, sunglasses and hair clips to top it off. Don’t forget to take a photo and share with friends. Now you can use your own photos as backdrops to complete your style transformation. 
Check out what’s new in Toca Hair Salon Me! 
- Snap a picture of your friends to create their new hairstyle 
- Or use a photo from your camera roll 
- Tons of fun new accessories from mustaches to hats
- Even more hair colors to choose from 
- Create photo backgrounds from your own pictures
And all the features you already love: 
- Use G.R.O. to make short hair long again 
- Lather, rinse &amp; blow-dry 
- Use tools to curl, straighten, crimp, shave &amp; trim 
- Characters make fun faces and sounds while you style them 
- No rules or stress – play any way you want to! 
- Kid-friendly interface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</si>
  <si>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
  "Data Not Linked to You": {
    "Analytics": {
      "Location": [
        "Coarse Location"
      ],
      "Usage Data": [
        "Product Interaction"
      ]
    },
    "App Functionality": {
      "Diagnostics": [
        "Crash Data",
        "Performance Data",
        "Other Diagnostic Data"
      ]
    }
  }
}</t>
  </si>
  <si>
    <t>https://apps.apple.com/us/app/princesses-enchanted-castle/id6446138554?uo=4</t>
  </si>
  <si>
    <t>Have you ever dreamt of entering a magical wonderland full of adorable Princesses? Do it by exploring the stunning world of the spectacular game Princesses – Enchanted Castle! Play the game and step inside the magical castle – a home for many cute and lovely dolls you can play, dress up, and care for! 
LIVE IN THE CASTLE
Grab your magical wand and watch as a unique glass dome opens to reveal the most precious princess waiting for you! Delight your sweet ladies with tasty treats, entertain them with playful games, and explore exciting activities in the magnificent castle under your loving care. 
MEET UNIQUE PRINCESSES
It’s time to meet various Princesses, from the charming Ice and Butterfly dolls to the fantastic Cleopatra. Each doll has her special qualities, making her truly one-of-a-kind. And you know what adds an extra sprinkle of magic? The castle's flowers respond uniquely to each girl they meet. Isn't that just precious? 
DISCOVER ACTIVITIES
Boredom doesn't exist in this marvelous castle! Uncover the wonders of colorful mystery boxes and enjoy various delightful activities! Play the harp, relax on a fluffy cloud bed, admire a beautiful fountain, or hop onto a magical flying carpet – lots of amazing and fun activities await you in this game! 
PLAY MINI-GAMES
Your cute virtual friends adore mini-games, so join in and play with them! Jump and collect gold coins, get creative in a drawing game, explore a magical space, collect shiny black diamonds, and unlock the unique Princess Storm. Want more mini-games? Match dolls and enjoy! 
VISIT MAKEUP SALON
It's makeup time! Get ready to show off your creativity in this cute mini-game. Make the lovely dolls sparkle with vibrant eyeshadows, glittery blush, or colorful face paint. Made a little oopsie? Don't worry, just grab a cleaning wipe and fix it up. Let's make these Princesses shine! 
DRESS UP YOUR DOLL
Turn sweet girls into the most stylish dolls! Discover a vast collection of adorable outfits, accessories, and shoes to unleash your creativity! As you unlock more Princesses, you'll have an even wider selection of items. So, don't keep your charming friends waiting!
UPGRADE TO TUTOCLUB!
Subscribe to enjoy a huge portfolio of games with extraordinary TutoClub features:
- UNLIMITED GAME CONTENT: Exclusive access to complete games.
- NO ADS: Smooth playtime experience with no interruptions.
- SAFE SPACE ONLINE: A 100% family-friendly place with no unwelcome content.
- REGULAR UPDATES: Access to all future updates, new game releases &amp; additional content.
- PREMIUM IN-APP PURCHASES UNLOCKED: TutoClub members enjoy exclusive content.
- FUN FOR ALL AGES: Original TutoTOONS games designed for boys &amp; girls aged 3–8 &amp; up.
- LEARNING THROUGH PLAY: Carefully curated selection of games that cherish creativity, self-expression, responsibility, attention to detail &amp; problem solving skills.
Become a TutoClub member today &amp; ensure enriching playtime experiences for your kids! Find out more: https://tutotoons.com/tutoclub/
- - - - - - - - - - - - - - - - - - - - - - - -
About TutoTOONS Games for Kids
Crafted and play-tested with kids and toddlers, TutoTOONS games foster kids’ creativity and help them learn while playing the games they love. Fun and educational TutoTOONS games strive to bring meaningful and safe mobile experience to millions of children worldwide.
Important Message to Parents
This app is free to download and play, but there may be certain in-game items that can be purchased for real money. By downloading this app you agree to TutoTOONS Privacy Policy and Terms of Use https://tutotoons.com/terms.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</si>
  <si>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
  "Data Linked to You": {
    "Analytics": {
      "Diagnostics": [
        "Performance Data"
      ],
      "Usage Data": [
        "Product Interaction"
      ]
    },
    "App Functionality": {
      "Diagnostics": [
        "Performance Data"
      ],
      "Usage Data": [
        "Product Interaction"
      ]
    },
    "Developer’s Advertising or Marketing": {
      "Contact Info": [
        "Email Address"
      ],
      "Diagnostics": [
        "Performance Data"
      ]
    },
    "Other Purposes": {
      "Diagnostics": [
        "Other Diagnostic Data"
      ]
    },
    "Third-Party Advertising": {
      "Diagnostics": [
        "Performance Data"
      ]
    }
  },
  "Data Not Linked to You": {
    "Analytics": {
      "Diagnostics": [
        "Performance Data"
      ],
      "Usage Data": [
        "Product Interaction"
      ]
    },
    "App Functionality": {
      "Diagnostics": [
        "Performance Data"
      ],
      "Usage Data": [
        "Product Interaction"
      ]
    },
    "Developer’s Advertising or Marketing": {
      "Contact Info": [
        "Email Address"
      ],
      "Diagnostics": [
        "Performance Data"
      ]
    },
    "Other Purposes": {
      "Diagnostics": [
        "Other Diagnostic Data"
      ]
    },
    "Third-Party Advertising": {
      "Diagnostics": [
        "Performance Data"
      ]
    }
  },
  "Data Used to Track You": {
    "Analytics": {
      "Diagnostics": [
        "Performance Data"
      ],
      "Usage Data": [
        "Product Interaction"
      ]
    },
    "App Functionality": {
      "Diagnostics": [
        "Performance Data"
      ],
      "Usage Data": [
        "Product Interaction"
      ]
    },
    "Developer’s Advertising or Marketing": {
      "Contact Info": [
        "Email Address"
      ],
      "Diagnostics": [
        "Performance Data"
      ]
    },
    "Other Purposes": {
      "Diagnostics": [
        "Other Diagnostic Data"
      ]
    },
    "Third-Party Advertising": {
      "Diagnostics": [
        "Performance Data"
      ]
    }
  }
}</t>
  </si>
  <si>
    <t>https://apps.apple.com/us/app/ce5-contact/id1499236474?uo=4</t>
  </si>
  <si>
    <t>CE5 Contact provides instructions and tools to assist you in making peaceful contact with extraterrestrial civilizations as well as locating others in your area who are interested in making contact.
The CE5 protocols were developed by Dr. Steven Greer, one of the world’s foremost authorities on the subject of UFOs, extraterrestrial intelligence and technologies, and initiating peaceful contact with interstellar civilizations. Dr. Greer’s relentless efforts towards the disclosure of classified UFO/ET information have inspired millions of supporters around the world.
App features:
- Official training materials developed by Dr. Greer
- CE5 Guide, which provides an overview of all topics surrounding CE5
- CE5 Process, which walks users step-by-step through all aspects of initiating CE5 
- Built-in networking functionality for finding and messaging others interested in CE5
- Comprehensive equipment list
- Extensive library with video, images, audio samples, and meditations
Notes: 
For active use of the app outdoors during CE5 work where connectivity may be limited, CE5 Contact includes offline mode for the CE5 Process section as well as local storage of previously visited pages or played/downloaded content. CE5 Contact 2.0 and later also allows users to manually download tones and meditations from the Library. 
Certain sections of the app require an active internet connection, including user sign-up / profile editing, networking, and messaging.</t>
  </si>
  <si>
    <t>{
  "Data Linked to You": {
    "App Functionality": {
      "Contact Info": [
        "Physical Address",
        "Email Address",
        "Name"
      ],
      "Identifiers": [
        "User ID"
      ],
      "Location": [
        "Precise Location"
      ]
    }
  }
}</t>
  </si>
  <si>
    <t>https://www.ce5contact.com/privacy</t>
  </si>
  <si>
    <t>https://apps.apple.com/us/app/five-nights-at-freddys-3/id973482987?uo=4</t>
  </si>
  <si>
    <t>NOTE: Remastered version from the PC version. A device with at least 2 GB of RAM is required for this game to run properly.
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paper-plate doll, but then a remarkable discovery was made...
The attraction now has one animatronic.
NOTE: Interface and audio in English. Subtitles in English, French, German, Dutch, Spanish (Latin America), Italian, Portuguese (Brazil), Russian, Japanese, Chinese (Simplified), Korean.
#MadeWithFusion</t>
  </si>
  <si>
    <t>[
  "Games",
  "Simulation",
  "Action"
]</t>
  </si>
  <si>
    <t>https://apps.apple.com/us/app/construction-simulator-4/id1607511516?uo=4</t>
  </si>
  <si>
    <t>Construction Simulator returns to mobile devices! 
This time, your work will take you to the scenic woods and bays of a fictional map inspired by the Canadian landscape.
Explore three large areas within a map never before seen in the Construction Simulator series! Experience an extensive campaign unique to the individual locations, featuring special challenges you must overcome with your growing construction empire. 
Expect the return of familiar brands and machines from our licensed partners Atlas, BELL, Bobcat, Bomag, CASE, Caterpillar, Kenworth, Liebherr, Mack Trucks, MAN, MEILLER Kipper, Palfinger, STILL, and the WIRTGEN GROUP. You can also look forward to expanding your business with machines and vehicles from newly added brands like CIFA, DAF, and Scania. 
Featuring:
•   80+ vehicles, machines, and attachments from 20+ license partners
•   Over 100 construction jobs
•   Multiplayer mode for 2 players
•   Original map, inspired by the Canadian landscape
•   Detailed cockpit views</t>
  </si>
  <si>
    <t>[
  "Games",
  "Strategy",
  "Simulation",
  "Entertainment"
]</t>
  </si>
  <si>
    <t>{
  "Data Not Linked to You": {
    "Analytics": {
      "Diagnostics": [
        "Crash Data",
        "Performance Data",
        "Other Diagnostic Data"
      ],
      "Identifiers": [
        "User ID",
        "Device ID"
      ],
      "Usage Data": [
        "Product Interaction",
        "Advertising Data",
        "Other Usage Data"
      ]
    },
    "App Functionality": {
      "Diagnostics": [
        "Performance Data",
        "Other Diagnostic Data"
      ],
      "Identifiers": [
        "User ID",
        "Device ID"
      ],
      "Usage Data": [
        "Product Interaction",
        "Advertising Data",
        "Other Usage Data"
      ]
    },
    "Developer’s Advertising or Marketing": {
      "Usage Data": [
        "Advertising Data"
      ]
    }
  }
}</t>
  </si>
  <si>
    <t>https://www.construction-simulator.com/privacy/cs4/ios/</t>
  </si>
  <si>
    <t>https://apps.apple.com/us/app/classdojo/id552602056?uo=4</t>
  </si>
  <si>
    <t>It’s time to build better classrooms. 
Class Dojo is a game-changing platform designed for teachers, parents and kids. The end goal? Giving kids an education they love. Here’s how.
* Teachers and parents can safely and easily communicate throughout the school day
* Parents get photo and video updates from their child’s teacher, so they can feel like they’re there 
* Kids get fun learning content at school and at home 
* Everyone stays in the know on the latest and greatest school news and updates.
 *Did we mention it’s free? 
Join the millions strong in 180 countries that are making their classrooms feel more like communities. 
"I’ve divided my time teaching as B.C. and A.C.: before ClassDojo, and after ClassDojo. I never want to go back!" — Jen E., an elementary school teacher
The Plus Experience
When parents start using ClassDojo and are ready for more of what they love, there’s ClassDojo Plus—more memories, more moments, more milestones. And yes, more answers to “how was school today?”
Terms of use:
https://www.classdojo.com/terms
Privacy policy:
https://www.classdojo.com/privacy</t>
  </si>
  <si>
    <t>[
  "Education",
  "Productivity"
]</t>
  </si>
  <si>
    <t>{
  "Data Linked to You": {
    "Analytics": {
      "Contact Info": [
        "Email Address"
      ],
      "Diagnostics": [
        "Crash Data",
        "Performance Data",
        "Other Diagnostic Data"
      ],
      "Identifiers": [
        "User ID"
      ],
      "Location": [
        "Precise Location",
        "Coarse Location"
      ],
      "Purchases": [
        "Purchase History"
      ],
      "Usage Data": [
        "Product Interaction"
      ],
      "User Content": [
        "Photos or Videos",
        "Audio Data",
        "Gameplay Content",
        "Other User Content"
      ]
    },
    "App Functionality": {
      "Contact Info": [
        "Email Address",
        "Name"
      ],
      "Identifiers": [
        "User ID"
      ],
      "Location": [
        "Precise Location",
        "Coarse Location"
      ],
      "Purchases": [
        "Purchase History"
      ],
      "Usage Data": [
        "Product Interaction"
      ],
      "User Content": [
        "Photos or Videos",
        "Audio Data",
        "Gameplay Content",
        "Other User Content"
      ]
    },
    "Developer’s Advertising or Marketing": {
      "Contact Info": [
        "Email Address",
        "Name"
      ],
      "Identifiers": [
        "User ID"
      ],
      "Purchases": [
        "Purchase History"
      ],
      "Usage Data": [
        "Product Interaction"
      ],
      "User Content": [
        "Other User Content"
      ]
    },
    "Product Personalization": {
      "Contact Info": [
        "Email Address",
        "Name"
      ],
      "Identifiers": [
        "User ID"
      ],
      "Location": [
        "Precise Location",
        "Coarse Location"
      ],
      "Purchases": [
        "Purchase History"
      ],
      "Usage Data": [
        "Product Interaction"
      ],
      "User Content": [
        "Photos or Videos",
        "Audio Data",
        "Gameplay Content",
        "Other User Content"
      ]
    }
  }
}</t>
  </si>
  <si>
    <t>https://www.classdojo.com/privacy</t>
  </si>
  <si>
    <t>https://apps.apple.com/us/app/mangatoon-manga-reader/id1385287093?uo=4</t>
  </si>
  <si>
    <t>MangaToon is a free app for reading comics, manhua, manhwa &amp; manga. A trusty platform for you to enjoy all kinds of comics, novels and chat stories! 
[MangaToon Features] – what makes us stand out 
► Hottest comics updated on a regular basis. You can explore various genres here – Romance, Fantasy, Action, BL, Mystery… There’s always something special for you! 
► New comics released every week. Subscribe to your favorite series and you will never miss an update. You can earn free points and win reading coupons to unlock paid episodes or directly support our authors as well. 
► Read comics offline. You can download comics after the episodes are permanently unlocked. 
► Optimized mobile user experience. Enjoy our comics anywhere you like. 
► Multi-language support. MangaToon is available in English, Bahasa Indonesia, Vietnamese, Spanish, Portuguese, Thai, French, Arabic and Traditional Chinese. We will support more languages for comic lovers in the near future.
► Exclusive community for manga lovers. You can contribute your own stories on MangaToon and share your creation with millions of readers. 
One comic, one world. MangaToon, help you step into a different world!
Tips: If you would like to read comics in other languages, please re-select the language in Settings. 
Stay tuned: 
Facebook: https://www.facebook.com/MangaToonEN 
Contact us by Email: support@mangatoon.mobi
Description of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or Pass Card to unsubscribe. If the subscription is not closed at least 24 hours before the end of the subscription period, the subscription will be renewed automatically.
- Terms of Use: https://www.apple.com/legal/internet-services/itunes/dev/stdeula/
⁃ User Service: https://mangatoon.mobi/h5/vipServiceAgreement/en
- Privacy Protection Agreement: https://mangatoon.mobi/automaticRenewalAgreement/en</t>
  </si>
  <si>
    <t>{
  "Data Linked to You": {
    "Analytics": {
      "Diagnostics": [
        "Crash Data",
        "Performance Data",
        "Other Diagnostic Data"
      ]
    },
    "App Functionality": {
      "Diagnostics": [
        "Crash Data"
      ]
    },
    "Developer’s Advertising or Marketing": {
      "Identifiers": [
        "Device ID"
      ]
    },
    "Other Purposes": {
      "Identifiers": [
        "Device ID"
      ]
    },
    "Product Personalization": {
      "Identifiers": [
        "Device ID"
      ]
    },
    "Third-Party Advertising": {
      "Identifiers": [
        "Device ID"
      ]
    }
  },
  "Data Not Linked to You": {
    "Analytics": {
      "Diagnostics": [
        "Crash Data",
        "Performance Data",
        "Other Diagnostic Data"
      ]
    },
    "App Functionality": {
      "Diagnostics": [
        "Crash Data"
      ]
    },
    "Developer’s Advertising or Marketing": {
      "Identifiers": [
        "Device ID"
      ]
    },
    "Other Purposes": {
      "Identifiers": [
        "Device ID"
      ]
    },
    "Product Personalization": {
      "Identifiers": [
        "Device ID"
      ]
    },
    "Third-Party Advertising": {
      "Identifiers": [
        "Device ID"
      ]
    }
  },
  "Data Used to Track You": {
    "Analytics": {
      "Diagnostics": [
        "Crash Data",
        "Performance Data",
        "Other Diagnostic Data"
      ]
    },
    "App Functionality": {
      "Diagnostics": [
        "Crash Data"
      ]
    },
    "Developer’s Advertising or Marketing": {
      "Identifiers": [
        "Device ID"
      ]
    },
    "Other Purposes": {
      "Identifiers": [
        "Device ID"
      ]
    },
    "Product Personalization": {
      "Identifiers": [
        "Device ID"
      ]
    },
    "Third-Party Advertising": {
      "Identifiers": [
        "Device ID"
      ]
    }
  }
}</t>
  </si>
  <si>
    <t>https://mangatoon.mobi/PrivacyPolicy/en?_app_id=1</t>
  </si>
  <si>
    <t>https://apps.apple.com/us/app/hitman-sniper/id904278510?uo=4</t>
  </si>
  <si>
    <t>BECOME THE ULTIMATE SILENT ASSASSIN
Step into the shoes of Agent 47 in Hitman: Sniper and discover the most compelling sniper experience on mobile.
TACTICAL MISSIONS IN MONTENEGRO
Hone your strategic skills and orchestrate the perfect assassination.
ACTION ZOMBIE CHALLENGE IN DEATH VALLEY
Prepare for non-stop action in a true test of your accuracy and speed of execution.
MORE THAN 150 MISSIONS AND 11 DIFFERENT CONTRACTS
Improve your strategy for the perfect assassination as you uncover secrets and subterfuges.
17 UNIQUE WEAPONS
Eliminate targets, collect weapon parts and complete blueprints to unlock the most powerful rifles.
COMPETE AGAINST YOUR FRIENDS TO DOMINATE THE LEADERBOARD
Boost your score and climb up the ranks to become the world's finest silent assassin.
Hitman: Sniper is memory intensive. Devices such as iPad 2, iPad Mini, iPhone 4S and iPod Touch 5th Generation will suffer from occasional dips in performance and will not support Everyplay.</t>
  </si>
  <si>
    <t>{
  "Data Linked to You": {
    "Analytics": {
      "Diagnostics": [
        "Crash Data",
        "Performance Data",
        "Other Diagnostic Data"
      ],
      "Usage Data": [
        "Product Interaction"
      ]
    },
    "App Functionality": {
      "Diagnostics": [
        "Crash Data",
        "Performance Data",
        "Other Diagnostic Data"
      ],
      "Location": [
        "Coarse Location"
      ],
      "Usage Data": [
        "Product Interaction"
      ]
    },
    "Product Personalization": {
      "User Content": [
        "Customer Support"
      ]
    }
  },
  "Data Not Linked to You": {
    "Analytics": {
      "Diagnostics": [
        "Crash Data",
        "Performance Data",
        "Other Diagnostic Data"
      ],
      "Usage Data": [
        "Product Interaction"
      ]
    },
    "App Functionality": {
      "Diagnostics": [
        "Crash Data",
        "Performance Data",
        "Other Diagnostic Data"
      ],
      "Location": [
        "Coarse Location"
      ],
      "Usage Data": [
        "Product Interaction"
      ]
    },
    "Product Personalization": {
      "User Content": [
        "Customer Support"
      ]
    }
  }
}</t>
  </si>
  <si>
    <t>https://apps.apple.com/us/app/traffic-escape/id6453522960?uo=4</t>
  </si>
  <si>
    <t>{
  "Data Not Linked to You": {
    "Analytics": {
      "Diagnostics": [
        "Crash Data"
      ],
      "Identifiers": [
        "User ID",
        "Device ID"
      ],
      "Location": [
        "Coarse Location"
      ],
      "Purchases": [
        "Purchase History"
      ],
      "Usage Data": [
        "Product Interaction",
        "Advertising Data",
        "Other Usage Data"
      ],
      "User Content": [
        "Other User Content"
      ]
    },
    "App Functionality": {
      "Diagnostics": [
        "Crash Data",
        "Other Diagnostic Data"
      ]
    },
    "Third-Party Advertising": {
      "Identifiers": [
        "Device ID"
      ],
      "Usage Data": [
        "Advertising Data"
      ],
      "User Content": [
        "Other User Content"
      ]
    }
  },
  "Data Used to Track You": {
    "Analytics": {
      "Diagnostics": [
        "Crash Data"
      ],
      "Identifiers": [
        "User ID",
        "Device ID"
      ],
      "Location": [
        "Coarse Location"
      ],
      "Purchases": [
        "Purchase History"
      ],
      "Usage Data": [
        "Product Interaction",
        "Advertising Data",
        "Other Usage Data"
      ],
      "User Content": [
        "Other User Content"
      ]
    },
    "App Functionality": {
      "Diagnostics": [
        "Crash Data",
        "Other Diagnostic Data"
      ]
    },
    "Third-Party Advertising": {
      "Identifiers": [
        "Device ID"
      ],
      "Usage Data": [
        "Advertising Data"
      ],
      "User Content": [
        "Other User Content"
      ]
    }
  }
}</t>
  </si>
  <si>
    <t>https://apps.apple.com/us/app/toca-blocks/id1057925633?uo=4</t>
  </si>
  <si>
    <t>Toca Blocks is a unique world-building app that lets you create worlds, play in them and share them with friends. Where will your imagination take you?
BUILD
Construct worlds and fill them with your own adventurous paths. Craft detailed obstacle courses, intricate race tracks or floating islands. Meet the characters and discover their unique abilities as you take them though your world.
MAKE
Explore the blocks’ attributes by merging blocks together to transform them into something else. Learn their characteristics — some are bouncy, some are sticky, some turn into beds, diamonds, turds or other surprises! Combine blocks to change their color and pattern and give your design that magical feel. The more you learn about the blocks, the more inspiration for your creations you will find!
SNAP, SHARE AND IMPORT
Save and share all the great work you’ve put into your worlds. Use the camera function to snap a photo. Share unique Blocks codes with family and friends so they can import your world and explore it themselves! Or import your friends’ worlds and make them part of your own!
FEATURES
- Combine blocks to create new materials and patterns!
- Build with 60+ quirky items
- Create as many worlds as you want — there’s no limit!
- Snap photos of your work and share their unique Blocks codes so friends and family can import your world.
- Get codes from others and import their worlds into your own!
- Meet the heroes and discover their superpowers.
- Remove blocks with the eraser head.
- Use the pencil tool to help you create many blocks in one go!
- Get exclusive content on the in-app Club Blocks channel: watch videos, download photos and import new worlds!
- Open gameplay with no rules or stress
- Kid-friendly interface
- No third-party advertising
- No in-app purchases
***
ABOUT TOCA BOCA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</si>
  <si>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https://apps.apple.com/us/app/shonen-jump-manga-comics/id594237344?uo=4</t>
  </si>
  <si>
    <t>Your OFFICIAL source to read the world’s most popular manga, straight from Japan.
ALL YOUR FAVORITE SERIES IN ONE PLACE! My Hero Academia, Jujutsu Kaisen, One Piece, Chainsaw Man, Demon Slayer, One-Punch Man, Naruto, Bleach, Death Note, Dragon Ball, Boruto, Kaiju No. 8, JoJo's Bizarre Adventure, Spy x Family, and so much more!
READ MANGA FREE! New chapters weekly, with brand new series added regularly! Latest chapters are always free!
SHONEN JUMP ON-THE-GO! Stream your favorite series anywhere, anytime on our advanced manga reader! Use landscape mode to view awe-inspiring 2-page spreads as they were drawn. Download to read offline! Create an account to sync your reading progress across any device and pick up where you left off! Light and dark modes available!
MEMBERS GET MORE! Unlock the digital vault of 15,000+ manga chapters for ONLY $2.99/month (USD*)! Start your 7-day free trial today!
“It’s the best deal in comics”–Engadget 
BUILD YOUR GRAPHIC NOVEL LIBRARY. Get into a new series or finish collecting your favorites. Read free previews of paid volumes before purchasing.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t>
  </si>
  <si>
    <t>[
  "Books",
  "Entertainment"
]</t>
  </si>
  <si>
    <t>{
  "Data Linked to You": {
    "Analytics": {
      "Diagnostics": [
        "Crash Data"
      ]
    },
    "App Functionality": {
      "Identifiers": [
        "User ID"
      ],
      "Purchases": [
        "Purchase History"
      ]
    },
    "Developer’s Advertising or Marketing": {
      "Contact Info": [
        "Email Address"
      ],
      "Identifiers": [
        "User ID",
        "Device ID"
      ],
      "Purchases": [
        "Purchase History"
      ]
    },
    "Other Purposes": {
      "Identifiers": [
        "User ID"
      ],
      "Purchases": [
        "Purchase History"
      ]
    },
    "Product Personalization": {
      "Identifiers": [
        "User ID"
      ],
      "Purchases": [
        "Purchase History"
      ]
    }
  },
  "Data Not Linked to You": {
    "Analytics": {
      "Diagnostics": [
        "Crash Data"
      ]
    },
    "App Functionality": {
      "Identifiers": [
        "User ID"
      ],
      "Purchases": [
        "Purchase History"
      ]
    },
    "Developer’s Advertising or Marketing": {
      "Contact Info": [
        "Email Address"
      ],
      "Identifiers": [
        "User ID",
        "Device ID"
      ],
      "Purchases": [
        "Purchase History"
      ]
    },
    "Other Purposes": {
      "Identifiers": [
        "User ID"
      ],
      "Purchases": [
        "Purchase History"
      ]
    },
    "Product Personalization": {
      "Identifiers": [
        "User ID"
      ],
      "Purchases": [
        "Purchase History"
      ]
    }
  }
}</t>
  </si>
  <si>
    <t>http://www.viz.com/privacy</t>
  </si>
  <si>
    <t>https://apps.apple.com/us/app/daniel-tigers-stop-go-potty/id1050988480?uo=4</t>
  </si>
  <si>
    <t>With Daniel Tiger’s Stop &amp; Go Potty app, children practice stopping their play when they have to go potty. Kids can learn important bathroom routines at the potty and sink in an enjoyable way.
Teach your child about using the bathroom with games, songs and videos from Daniel Tiger’s Neighborhood.
Daniel Tiger and his friend Katerina Kittycat are like a lot of young children -- they don’t always want to stop playing when they have to go to the bathroom.
It can be hard to stop when they’re having so much fun. But when they start to wiggle, it’s time to Stop &amp; Go Potty!
Help your child prepare for potty training and teach them about using the bathroom with help from Daniel Tiger. Download now!
STOP &amp; GO POTTY FEATURES
PRACTICE BATHROOM ROUTINES
· Introduce your child to potty training concepts.
· Help Daniel and Katerina at the potty and sink.
· Practice bathroom routines like wiping, flushing, and washing &amp; drying hands before returning to play.
· Learn self-control and how taking potty breaks is good.
PLAY GAMES &amp; LEARN ABOUT BATHROOM BREAKS
· Build blocks with Daniel. When he starts wiggling, help him stop playing and go to the bathroom.
· Play with Katerina at the water wall and control where the water goes.
· Stack rings with Baby Margaret and help Mom Tiger change Margaret’s diaper.
· Games help children working on their own self-control, especially when it comes to stopping and going potty.
EDUCATIONAL CONTENT
· Videos from the award-winning PBS KIDS program, “Daniel Tiger’s Neighborhood.”
· Helpful information for parents about “Learning to Use the Potty” from Fred Rogers.
Let your child join Daniel Tiger and Katerina Kittycat for fun and games while learning when it’s time to stop &amp; go potty. Download now!
AWARDS
**Parents' Choice Silver Honor**
**Tech for Kids - Best Pick App**
**Children's Technology Review - Editor's Choice**
“It can be hard for children to stop what they are doing to go to the bathroom. It helps them to know that what they were doing will be there when they return.”
-Fred Rogers
ABOUT DANIEL TIGER
Daniel Tiger’s Stop &amp; Go Potty was developed by Schell Games for PBS KIDS and The Fred Rogers Company. It is based on the hit PBS KIDS series “Daniel Tiger’s Neighborhood,” produced by The Fred Rogers Company.
Check out the other Daniel Tiger apps: "Daniel Tiger's Storybooks," "Daniel Tiger for Parents," “Daniel Tiger’s Grr-ific Feelings,” “Daniel Tiger’s Day &amp; Night,” “Play at Home with Daniel,” and “Explore Daniel Tiger’s Neighborhood.”
For more fun with Daniel Tiger, visit pbskids.org/daniel 
ABOUT PBS KIDS
Daniel Tiger’s Stop &amp; Go Potty app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apps from PBS KIDS, visit http://to.pbs.org/kids_appstore.
Privacy
Across all media platforms, PBS KIDS is committed to creating a safe and secure environment for children and families and being transparent about what information is collected from users. To learn more about PBS KIDS’ privacy policy, visit pbskids.org/privacy.</t>
  </si>
  <si>
    <t>https://apps.apple.com/us/app/skysafari-7-pro/id1567658979?uo=4</t>
  </si>
  <si>
    <t>SkySafari makes stargazing a simple pleasure. It has the largest database of any astronomy app, includes every solar system object ever discovered, offers unparalleled accuracy, advanced planning and logging tools, flawless telescope control, and provides the very best experience under the stars when you depend on it. Don’t postpone joy. Discover why SkySafari is the #1 recommended astronomy app for serious amateur astronomers since 2009.
Here's what’s new in version 7:
+ Complete support for iOS 16 and iPhone 14. Version 7 brings a new and immersive stargazing experience.
+ Events Finder - go to the new Events section to unlock a powerful search engine that finds astronomical events visible tonight and far into the future. The finder dynamically generates a listing of moon phases, eclipses, planetary moon events, meteor showers and planetary phenomenon such as conjunctions, elongations and oppositions.
+ Notifications - the notifications section has been completely revamped to allow you to customize and manage which events trigger an alert notification on your device.
+ Telescope Support - telescope control is at the heart of SkySafari.  Version 7 takes a giant leap forward by supporting ASCOM Alpaca and INDI.  These next generation control protocols allow you to effortlessly connect to hundreds of compatible astronomical devices.
Stargazing is often done on your own but looking up at the stars reminds us that we are all part of a larger interconnected universe. SkySafari 7 brings social stargazing to mobile devices with two new features to help you connect with other like minded people.
OneSky - allows you to see what other users are observing, in real time.  This feature highlights objects in the sky chart and indicates with a number how many users are observing a particular object.
SkyCast - allows you to guide a friend or group around the night sky through their own copy of SkySafari. After initiating SkyCast, you can generate a link and conveniently share it with other SkySafari users via text message, apps or social media accounts.
+ Sky Tonight -  jump to the new Tonight section to see what’s visible in your sky tonight.  Expanded information has been designed to help plan your night and includes  Moon &amp; Sun info, calendar curations, events and the best positioned deep sky and solar system objects.
+ Improved Observation Tools - SkySafari is the perfect tool to help you plan, record and organize your observations.  New workflows make it easier to add, search, filter and sort data.
+ Home Screen and Lock Screen Widgets  keep your favorite astro information at your fingertips.
The Small Touches:
+ You can now edit the Jupiter GRS Longitude Value in the Settings.
+ Better Moon Age calculation.
+ New grid &amp; reference options allow you to display Solstice and Equinox markers, Orbit + Node markers for all solar system objects, and tick marks and labels for the Ecliptic, Meridian, and Equator reference lines.
+ Previous In-app Purchases are Now Free -  this includes the H-R diagram, 3D Galaxy view, and the PGC galaxy and GAIA star catalogs. Enjoy.
+ Many more.
If you haven't used SkySafari 7 Pro before, here's what you can do with it:
+ Hold your device up, and SkySafari 7 Pro will find stars, constellations, planets, and more!
+ Simulate the night sky up to 100,000 years in the past or future! Animate meteor showers, conjunctions, eclipses, and other celestial events.
+ Control your telescope, log and plan your observations.
+ Optionally backup all of your observing data in our secure cloud storage and make it easily accessible to multiple devices as well as from our new web interface, LiveSky.com.
+ Augmented Reality (AR) mode
+ Night Vision.
+ Orbit Mode. Leave the Earth’s surface behind, and fly through our solar system.
+ Galaxy View shows the position of deep sky objects in our Milky Way!
https://www.apple.com/legal/internet-services/itunes/dev/stdeula/
https://www.livesky.com/privacy.html</t>
  </si>
  <si>
    <t>{
  "Data Not Linked to You": {
    "Analytics": {
      "Identifiers": [
        "User ID"
      ],
      "Usage Data": [
        "Other Usage Data"
      ],
      "User Content": [
        "Other User Content"
      ]
    },
    "App Functionality": {
      "Diagnostics": [
        "Crash Data"
      ],
      "Identifiers": [
        "User ID"
      ],
      "User Content": [
        "Other User Content"
      ]
    }
  }
}</t>
  </si>
  <si>
    <t>https://cdn.shopify.com/s/files/1/0087/9052/files/Privacy_Policy_-_SCC_2016.pdf?6776572062666161155</t>
  </si>
  <si>
    <t>https://apps.apple.com/us/app/abcmouse-kids-learning-games/id586328581?uo=4</t>
  </si>
  <si>
    <t>{
  "Data Linked to You": {
    "Analytics": {
      "Diagnostics": [
        "Crash Data",
        "Performance Data"
      ],
      "Identifiers": [
        "User ID",
        "Device ID"
      ],
      "Usage Data": [
        "Product Interaction"
      ],
      "User Content": [
        "Gameplay Content"
      ]
    },
    "App Functionality": {
      "Contact Info": [
        "Email Address",
        "Name",
        "Phone Number"
      ],
      "Diagnostics": [
        "Crash Data",
        "Performance Data"
      ],
      "Identifiers": [
        "User ID",
        "Device ID"
      ],
      "Usage Data": [
        "Product Interaction"
      ],
      "User Content": [
        "Customer Support"
      ]
    },
    "Developer’s Advertising or Marketing": {
      "Contact Info": [
        "Email Address",
        "Name"
      ]
    }
  }
}</t>
  </si>
  <si>
    <t>https://apps.apple.com/us/app/daniel-tigers-storybooks/id1261025589?uo=4</t>
  </si>
  <si>
    <t>Read, play, and learn with Daniel Tiger’s Storybooks – a collection of favorite stories from Daniel Tiger’s Neighborhood! 
The Daniel Tiger’s Storybooks app is a library of interactive stories narrated by Daniel Tiger. The stories show Daniel learning little life lessons, like sharing with friends and being a helper, to help children learn and grow. 
Each book includes a familiar song, charming animations, and a simple game to encourage children to play and learn about the theme of the story. 
All books are available in English and Spanish.
Start reading stories with Daniel Tiger today!
FEATURES
INTERACTIVE STORIES AND GAMES
- Read along with Daniel to help children develop early reading and life skills.
- Songs from Daniel Tiger’s Neighborhood, including “Grownups come back” and “Clean up, pick up, put away, clean up every day.”
- Simple games at the end of each book, like helping Mom Tiger care for Baby Margaret and playing peekaboo with Daniel and Tigey.
2 READING MODES
- With narration on, Daniel Tiger reads the books. 
- Children can follow the highlighted text to develop beginning reading skills. 
- Turn the narration off to read the book or tell the story yourself. 
LEARNING MADE FUN
-Talking Tips for parents help relate Daniel’s stories to your child’s everyday life.
- Help preschool and kindergarten kids learn early reading skills and life lessons.
8 STORYBOOKS 
- Daniel Goes to the Doctor
- Katerina Gets Mad
- Big Brother Daniel
- Daniel Shares His Tigertastic Car
- Daniel and His Friends
- Daniel’s Babysitter
- Neighborhood Clean Up
- Something Special For Dad
BILINGUAL SUPPORT
- Available in English and Spanish
Daniel Tiger’s Storybooks gives families a fun way to read, sing, and talk together. Research shows that children learn more when a parent or caregiver reads and talks with them about the story.
Reading together also helps start conversations between kids and parents – and sets the foundation for a lifelong love of reading!
Download Daniel Tiger’s Storybooks and start reading with your kids!
ABOUT DANIEL TIGER
Daniel Tiger’s Storybooks is based on the hit PBS KIDS series Daniel Tiger’s Neighborhood, produced by The Fred Rogers Company.
Check out the other Daniel Tiger apps: “Daniel Tiger for Parents,” "Daniel Tiger's Stop &amp; Go Potty," “Explore Daniel Tiger’s Neighborhood,” “Daniel Tiger’s Day &amp; Night,” “Daniel Tiger’s Grr-ific Feelings,” and “Play at Home with Daniel.”
For more family fun with Daniel Tiger, visit pbskids.org/daniel 
ABOUT PBS KIDS
Daniel Tiger’s Storybooks is part of PBS KIDS’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t>
  </si>
  <si>
    <t>https://apps.apple.com/us/app/stack-the-countries/id407838198?uo=4</t>
  </si>
  <si>
    <t>- Featured on the TODAY show!
- Editor's Choice Award! - Children's Technology Review 
- "Stack the Countries is worth every penny and this is an educational purchase that you absolutely will not regret." - The iPhone Mom
Stack the Countries® makes learning about the world fun!  Watch the countries actually come to life in this colorful and dynamic game! 
As you learn country capitals, landmarks, geographic locations and more, you can actually touch, move and drop the animated countries anywhere on the screen. Carefully build a stack of countries that reaches the checkered line to win each level.
You earn a random country for every successfully completed level.  All of your countries appear on your own personalized maps of the continents.  Try to collect all 193!  As you earn more countries, you begin to unlock the free bonus games: Map It! and Pile Up!  Three games in one!
CONTROL YOUR OWN EXPERIENCE:  You can choose to focus on just one specific continent or play the whole world.  You can also select which types of questions are asked.
LEARN BEFORE YOU PLAY:  Stack the Countries provides 193 country flash cards and colorful interactive maps of the continents.  Use them to brush up on your world geography before you play or as a handy reference tool.
HAVE FUN LEARNING ALL ABOUT THE COUNTRIES OF THE WORLD:
▸ Capitals
▸ Landmarks
▸ Major Cities
▸ Continents
▸ Border Countries
▸ Languages
▸ Flags
▸ Country Shapes
FEATURES:
▸ More than 1000 unique questions
▸ 193 flash cards -- one for each country!
▸ Interactive maps of the continents
▸ Collect all 193 countries and track your progress on personalized maps
▸ Earn FREE bonus games: Map It! and Pile Up!
▸ Play in English, Spanish and French
▸ Works on both iPhone and iPad - a universal app
▸ Create up to six player profiles
▸ Choose any of the friendly-looking countries as your avatar
▸ High resolution pictures of famous world landmarks
▸ All games are powered by a realistic physics engine
▸ Fun sound effects and music
▸ iPhone 4 Retina Display support
THREE GAMES IN ONE:
STACK THE COUNTRIES: Build tall piles of countries and try to reach the checkered line.
MAP IT: Tap the location of the selected country on the map.  Try to complete the whole continent!
PILE UP: The countries are piling up!  Identify and tap them quickly to get rid of them before they reach the top.
Stack the Countries® is an educational app for all ages that's actually FUN to play.  Try it now and enjoy three games for the price of one!
PRIVACY DISCLOSURE:
Stack the Countries®: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</si>
  <si>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
  "Education",
  "Games",
  "Trivia",
  "Family"
]</t>
  </si>
  <si>
    <t>https://apps.apple.com/us/app/pose-tool-3d/id570369634?uo=4</t>
  </si>
  <si>
    <t>"Are you an artist looking for a breakthrough figure posing tool? Look no further! The pose tool 3d app has been declared one of the Top 10 must-have apps by ImagineFX magazine. With this app, you can have your very own reference model with you at all times. The easy-to-use pose interface allows you to create any pose quickly and easily, and you can pose both male and female figures. The coolest feature of all is that the figures have no constraints, allowing for geometry to intersect and giving you the ability to create both realistic and extreme poses. Whether you're drawing, doing manga, illustration, character design, animation, storyboarding, or creating comic books, this app has you covered."
"With the pose tool 3d app, you'll have access to a wide range of posing features to help you create dynamic and interesting compositions. Whether you're working on a single character or a group scene, this app has everything you need to bring your ideas to life. "In addition to its powerful posing capabilities, the pose tool 3d app also comes with a variety of everyday objects and weapons that can be attached to the figures' hands and body parts. This allows you to add even more depth and detail to your compositions and helps bring your characters to life in a more realistic and immersive way. Whether you're creating a simple portrait or an epic battle scene, the objects and weapons in this app will help you achieve the look and feel you're going for. One of the key benefits of the pose tool 3d app is its ability to help you visualize the 3d human figure in different drawing modes. Whether you prefer to work in 2D or 3D, this app has you covered. You can switch between different drawing modes to find the one that works best for you.
"Another great feature of the pose tool 3d app is the inclusion of muscle maps on the figures. These maps allow you to see exactly how the muscles in the body move and flex as you pose the figure, giving you a deeper understanding of anatomy and helping you create more realistic and believable poses. Whether you're a beginner artist learning about anatomy or an experienced professional looking to fine-tune your skills, the muscle maps in this app are an invaluable resource. So don't wait any longer - download the pose tool 3d app today and start using these amazing muscle maps to take your art to the next level!". Use it for Illustrations, Comic Books, Manga, Painting, Digital Art, Storyboarding.
"Top 10 Must-Have Art App..." - ImagineFx magazine #92
Touch Controls:
- One Finger - Orbit around figure
- One Finger Tap - Select body part
- Two Finger Pinch - Zoom in and Out and Pan at the same time. This feature gives you the ability to setup dramatic shots for your poses quickly. Very powerful feature.
- Pose Hips for complex angles. You can reset hips at any time with pose reset icon.
Menu Features:
- Inventory System with hundreds of items
- Easy Pose Buttons
- Help Menu
- Save Current Pose
- Load Saved Pose
- Center Figure
- Perspective Grids
- Camera FOV for Perspective 
- 6 Males Figures
- 6 Female Figures
- Reset Figure to T-Pose
- Take Screenshot
- Random Pose Maker
- Hide Menu Icon
- 3 Point Lighting System
- Muscle Maps Mode
- Mannequin Mode
- Black Mode
- Pencil Sketch Mode
- Pencil Sketch + Mannequin Mode
- Pencil Sketch + Skeleton Mode
- Comic Sketch Mode
- Comic Sketch + Skeleton Mode
- Skeleton Mode
- Skeleton Sketch Mode
- Life Drawing Mode Mono 
- Life Drawing Mode Color 
- Cube Mode
- Gesture System Mode
- Average Male/Female body type 
- Heavy Male/Female body type 
- Old Male/Female body type 
- Skinny Male/Female body type 
- Muscular Male/Female body type
- Mannequin Male/Female body type
- Lock Camera Mode
- Camera Lucida Mode
Male and Female Organic Moving Parts:
- Head
- Neck
- Shoulders
- Upper Arm
- Lower Arm
- Hand
- Finger
- Chest
- Abs
- Hip
- Upper Leg
- Lower Leg
- Feet
- Feet Ball
AlienThink.com</t>
  </si>
  <si>
    <t>https://apps.apple.com/us/app/ccm-glossary-app/id1445456374?uo=4</t>
  </si>
  <si>
    <t>Welcome to the Commission's NEW Glossary App! You have provided great feedback and this has enabled us to improve the app. 
Additionally, the glossary has been expanded to include key terms and definitions related to new content that has been added to the Case Management Body of Knowledge (CMBOK). The app allows for better clarity of definition and will offer a better user experience. Below you will find over 770 terms and definitions, divided into 26 decks with 30 terms.
To begin, select a deck and start learning! You'll be presented with a term or definition. When you reveal the answer, click either the green or red button, depending on whether you feel you would have answered correctly. This helps you track your knowledge level for that deck. Once a deck has been completed, it will automatically reset when you start answering the questions again. 
As always, your feedback is welcomed.</t>
  </si>
  <si>
    <t>https://apps.apple.com/us/app/handy-art-reference-tool/id478643661?uo=4</t>
  </si>
  <si>
    <t>"Thanks to this useful app, drawing realistic hands can become a whole lot easier" - ImagineFX
"Pencillers, inkers, and colorists should all give this a look!" - Tony Moore, co-creator of The Walking Dead
If you're an artist and ever wanted just quick and easy drawing reference for hands, heads, or even feet (IAP) without having to awkwardly pose your limbs in front of a mirror, this app is for you!
HANDY is an artist's reference tool, consisting of several rotatable 3D limbs with a variety of poses useful for drawing. You can also customize and edit your own poses for hands, feet, and skulls.
Fully adjustable 3-point lighting means you can get easy lighting reference when using any of the 10+ included 3D head busts. Handy if you’re painting and need to know what shadows the head casts from a certain angle!
Also available is the Animal Skulls pack. With over 10 different animal species, it's great for anatomical reference or creature design inspiration.
[Foot rigs and Animal Skull pack require additional purchase]
NEW in Handy v5: Edit the materials of models! Selectively turn off their textures, adjust their specularity, or tint them a certain color.
Perfect for comic book artists, painters, or just casual sketchers!
Featured in ImagineFX's Top 10 Must-Have Apps!
Check out the video demo:
http://handyarttool.com/
Sign up for the HANDY newsletter for information about new upcoming updates!
http://www.handyarttool.com/newsletter
Follow HANDY on Twitter
http://twitter.com/HandyArtTool/
Follow HANDY on Facebook
http://facebook.com/HandyArtTool/</t>
  </si>
  <si>
    <t>{
  "Data Linked to You": {
    "Analytics": {
      "Diagnostics": [
        "Crash Data",
        "Performance Data",
        "Other Diagnostic Data"
      ],
      "Identifiers": [
        "Device ID"
      ],
      "Location": [
        "Coarse Location"
      ],
      "Purchases": [
        "Purchase History"
      ],
      "Usage Data": [
        "Product Interaction"
      ]
    },
    "App Functionality": {
      "Diagnostics": [
        "Crash Data"
      ]
    }
  }
}</t>
  </si>
  <si>
    <t>https://apps.apple.com/us/app/tapas-comics-and-novels/id578836126?uo=4</t>
  </si>
  <si>
    <t>Tapas connects readers to the stories they crave. Tapas has diverse, unique comics, novels, manga, manhwa, and more – with new releases every day and free episodes every three hours!
Dig into international hits like The Beginning After The End, Solo Leveling, and Little Rabbit and the Big Bad Leopard. Check out the original comics behind popular TV series such as Heartstopper, A Business Proposal, and Navillera. The Wait-Until-Free system allows you to read our top stories free of charge.
When you join Tapas for free, you'll be joining 10 million other subscribers and fans in supporting talented artists and authors. When you download the Tapas Mobile App, you'll turn your phone into a portable library full of stunning art, vivid characters, and gripping plotlines – all in the palm of your hand.
Read simply by scrolling and turn your daily phone time into story time with top stories from all your favorite genres! From your favorite villainess to action hero, romance fantasy to action fantasy, Tapas has content for everyone.
With your Tapas mobile account, you can comment, connect, and engage with readers and creators as you read. You'll get notified about updates on your favorite series and creators, and you'll enjoy exclusive app-only promotions and perks like Free Monday Ink and Fortune Cookies. Want even more out of Tapas? Try publishing your own story with Tapas Community. Become one of the over 75,000 talented creators — from established, award-winning authors to independent user creators – who share their work with the supportive, contemporary audience on Tapas.
Stay in touch!
Website: http://www.tapas.io
E-mail: feedback@tapas.io
Instagram: http://instagram.com/tapas_app
Twitter: https://twitter.com/tapas_app
Facebook: https://www.facebook.com/tapas.io</t>
  </si>
  <si>
    <t>{
  "Data Linked to You": {
    "Analytics": {
      "Usage Data": [
        "Product Interaction"
      ]
    },
    "App Functionality": {
      "Usage Data": [
        "Product Interaction"
      ]
    },
    "Developer’s Advertising or Marketing": {
      "Browsing History": [
        "Browsing History"
      ],
      "Identifiers": [
        "Device ID"
      ],
      "Other Data": [
        "Other Data Types"
      ],
      "Purchases": [
        "Purchase History"
      ]
    },
    "Product Personalization": {
      "Usage Data": [
        "Product Interaction"
      ]
    },
    "Third-Party Advertising": {
      "Usage Data": [
        "Product Interaction"
      ]
    }
  },
  "Data Not Linked to You": {
    "Analytics": {
      "Usage Data": [
        "Product Interaction"
      ]
    },
    "App Functionality": {
      "Usage Data": [
        "Product Interaction"
      ]
    },
    "Developer’s Advertising or Marketing": {
      "Browsing History": [
        "Browsing History"
      ],
      "Identifiers": [
        "Device ID"
      ],
      "Other Data": [
        "Other Data Types"
      ],
      "Purchases": [
        "Purchase History"
      ]
    },
    "Product Personalization": {
      "Usage Data": [
        "Product Interaction"
      ]
    },
    "Third-Party Advertising": {
      "Usage Data": [
        "Product Interaction"
      ]
    }
  },
  "Data Used to Track You": {
    "Analytics": {
      "Usage Data": [
        "Product Interaction"
      ]
    },
    "App Functionality": {
      "Usage Data": [
        "Product Interaction"
      ]
    },
    "Developer’s Advertising or Marketing": {
      "Browsing History": [
        "Browsing History"
      ],
      "Identifiers": [
        "Device ID"
      ],
      "Other Data": [
        "Other Data Types"
      ],
      "Purchases": [
        "Purchase History"
      ]
    },
    "Product Personalization": {
      "Usage Data": [
        "Product Interaction"
      ]
    },
    "Third-Party Advertising": {
      "Usage Data": [
        "Product Interaction"
      ]
    }
  }
}</t>
  </si>
  <si>
    <t>https://apps.apple.com/us/app/prepware-private-pilot/id334278376?uo=4</t>
  </si>
  <si>
    <t>Comprehensive preparation, study and test tool for the Private Pilot FAA Knowledge Exam. More than 1,000 questions, answers and explanations for you to study by subject or with a true-to-form practice test. Includes Airplane, Rotorcraft, Glider, Lighter-Than-Air, Powered Parachute, and Weight-Shift Control tests.</t>
  </si>
  <si>
    <t>https://apps.apple.com/us/app/paw-patrol-academy/id6444813487?uo=4</t>
  </si>
  <si>
    <t>PAW Patrol to the Rescue!  This PAWsome app features interactive games for toddler boys and girls, plus real episode clips!  Designed for preschool and kindergarten kids ages 2-5, it’s a brand-new way to experience the hit Nickelodeon show PAW Patrol, and the best way to get your biggest (or smallest) PAW Patrol fan smiling, laughing and learning.
WHAT'S INSIDE PAW PATROL ACADEMY
Interactive missions that your child can control
Parent-approved learning games to help kids practice topics like ABCs, spelling, counting, numbers, shapes and more
Heroes in Training classes with the Mini-Patrol on emotions, self-care and life skills 
Kid-approved activities like coloring and music dance parties to get your child moving and having fun
Most exciting way to experience PAW Patrol yet!
Kids control the action and step inside Adventure Bay to enjoy their favorite TV, YouTube, YouTube Kids, Nickelodeon, Nick Jr. program!  
Kids become the heroes of their own adventure stories
Kids won’t even realize it’s productive screen time because it’s so much fun!
Well-earned free time for parents as preschoolers learn
Highly immersive adventures and self-guided activities means frustration-free play for kids and much-needed break time for parents
This is what guilt-free screen time looks like!
Real learning benefits
Cognitive: problem-solving, task-completion and focus
Social: communication, conflict resolution and community values
Emotional: resilience, emotional intelligence. self-expression and confidence
Creative: coloring, music and songs
Physical: fine motor skills, dancing and movement
Safe and Easy. Ad Free. No Wifi Required.
PAW Patrol Academy includes no third-party ads, can be used without wifi and meets the highest COPPA and GDPR standards because child safety is a priority.
Subscription Options:
PAW Patrol Academy requires a monthly or annual subscription to access all activities and additional content.
Players can experience all the app has to offer by signing up for a free trial. 
Trial subscriptions automatically renew unless auto-renew is turned off at least 24 hours before the end of the trial period.
Your account will be charged for renewal within 24 hours before the end of the current subscription period, and identify the cost of renewal.
Subscriptions are managed by the user and auto-renewal may be turned off in your device's settings.</t>
  </si>
  <si>
    <t>{
  "Data Not Linked to You": {
    "Analytics": {
      "Identifiers": [
        "Device ID"
      ],
      "Usage Data": [
        "Product Interaction"
      ]
    },
    "App Functionality": {
      "Diagnostics": [
        "Crash Data",
        "Performance Data"
      ],
      "Usage Data": [
        "Product Interaction"
      ]
    }
  }
}</t>
  </si>
  <si>
    <t>https://apps.apple.com/us/app/burger-shop-2-deluxe/id1349056530?uo=4</t>
  </si>
  <si>
    <t>Burger Shop 2, the sequel to the wildly successful food making game, Burger Shop, is now available!
In Burger Shop, you successfully created a universal chain of restaurants and found fame and fortune... Until one day, you found yourself in a dumpster with a bump on your head, your diner boarded up, and no memory of how any of it happened.
Now in Burger Shop 2 you must rebuild your restaurant empire, adding new twists to your menu to entice new customers while uncovering the truth about what happened to your original hamburger chain.   Use your time management skills cooking and serving food for hungry customers.  Upgrade your kitchen to provide your customers with different types of food like hamburgers, cheese burgers, chicken sandwiches, French fries, onion rings, salads, pizza, donuts, waffles, pancakes, pasta, steak, cakes, pies, ice cream sundaes and much, much more!  Can you dash around serving hungry customers tasty food and discover the truth of what happened to your original burger chain?
Join the Burger Shop 2 craze and grab ingredients from the BurgerTron 2000 to create tasty food items to serve hungry customers in this fast-paced food shop game!
GAME FEATURES:
• 120 Story Levels and 120 Expert Levels!
• Challenge Modes and Relax Modes!
• Serve breakfast, lunch, and dinner!
• Over 100 different food items!
• Over 100 trophies to collect!
• Unlimited play!
Burger Shop 2 offers endless play with four different game modes!
GAME MODES:
• Story Mode - Rebuild your restaurant empire, and solve the mystery of who or what destroyed your original burger chain.
• Challenge Mode - Play fever-pitched, fast one-minute rounds - but don't lose a customer or it's all over!  It's Burger Mania!
• Relax Mode - Serve food without any pressure or stress.   Customers are infinitely patient.
• Expert Mode - So, you think you are the Burger Master Chef?  Put your food-making skills to the test! 
Available in 11 languages:  English, German, Spanish, French, Italian, Dutch, Portuguese, Swedish, Indonesian, Russian, and Japanese.</t>
  </si>
  <si>
    <t>http://gobit.com/privacy/privacy_mobile.html</t>
  </si>
  <si>
    <t>https://apps.apple.com/us/app/stellarium-mobile-star-map/id1458716890?uo=4</t>
  </si>
  <si>
    <t>Stellarium Mobile is a planetarium app that shows exactly what you see when you look up at the stars.
Identify stars, constellations, planets, comets, satellites (such as the ISS), and other deep sky objects in real time in the sky above you in just a few seconds, just by pointing the phone at the sky!
This astronomy application has an easy to use and minimalist user interface, that makes it one of the best astronomical applications for adults and children who want to explore the night sky.
Stellarium Mobile features:
• View an accurate night sky simulation of stars and planets for any date, time and location.
• Dive in a collection of many stars, nebulas, galaxies, star clusters and other deep sky objects.
• Zoom on realistic Milky Way and Deep Sky Objects images.
• Discover how people living in other regions of the planet see the stars by selecting the shapes and illustrations of the constellations for many sky cultures.
• Track artificial satellites, including the International Space Station.
• Simulate landscape and atmosphere with realistic sunrise, sunset and atmosphere refraction.
• Discover 3D rendering of the major solar system planets and their satellites.
• Observe the sky in night mode (red) to preserve your eyes adaptation to darkness.
Stellarium Mobile contains in-app purchases allowing to upgrade to Stellarium Plus. With this upgrade, the app will display objects as faint as magnitude 22 (versus magnitude 8 in the base version) and enable advanced observing features.
Stellarium Plus features (unlocked with in-app purchase):
• Reach the limit of knowledge by diving in a massive collection of stars, nebulas, galaxies, star clusters and other deep sky objects:
  - All known stars: Gaia DR2 catalog of over 1.69 billion stars
  - All known planets, natural satellites and comets, and many other minor solar system objects (10k asteroids)
  - Most known deep sky objects: a combined catalog of over 2 million nebulas and galaxies
• Zoom almost without limits on high resolution images of deep sky objects or planetary surfaces.
• Observe in the field, even without internet connection, with a "reduced" set of data: 2 million stars, 2 million Deep Sky Objects, 10k asteroids.
• Control your telescope through WIFI: drive any GOTO telescope compatible with NexStar, SynScan or LX200 protocols.
• Prepare your observing sessions using the advanced observation tools, to predict a celestial object observability and transit times.
Stellarium Mobile is made by the original creator of Stellarium, the well known open source planetarium and one of the best astronomy applications on Desktop PC.
Your can unlock the full features using either a one time payment or a subscription.  See In-App Purchase section for the subscription price available in your country.  Payment will be charged to your iTunes account.  Your subscription will automatically renew unless cancelled 24 hours prior to the end of the current period.  Auto renewal may be turned off at any time by going to your account settings after purchases.
Terms of service: https://stellarium-labs.com/stellarium-mobile-plus/stellarium-mobile-terms-of-use
Privacy policy: https://www.stellarium-labs.com/privacy-policy-for-stellarium-mobile</t>
  </si>
  <si>
    <t>{
  "Data Not Linked to You": {
    "App Functionality": {
      "Location": [
        "Precise Location"
      ]
    }
  }
}</t>
  </si>
  <si>
    <t>https://www.stellarium-labs.com/privacy-policy-for-stellarium-mobile/</t>
  </si>
  <si>
    <t>https://apps.apple.com/us/app/genki-vocab-for-3rd-ed/id1531679862?uo=4</t>
  </si>
  <si>
    <t>Learn elementary Japanese words at your own pace!
GENKI Vocab for 3rd Ed. is an app that enables users to learn more than 1,200 words essential for beginners.
This is the official iPhone app for the 3rd edition of GENKI: An Integrated Course in Elementary Japanese, a best-selling series of Japanese learning materials boasting more than 2 million copies sold worldwide.
Advantages
◆Users can view the words and listen to the recordings as they like, enabling them to study at their own pace.
◆By repeating a process of memorization and self-checking, learners can firmly master important beginning-level vocabulary.
◆Words already memorized are progressively removed from the study set, so users can concentrate on just the words that challenge them, making for a more efficient approach to learning.
Study methods and functions
This app has three main modes: Study, Check, and List.
◇ "Study" allows users to view the words, their meanings, and the example sentences over and over, so they can take their time learning.
・Audio recordings of all words and example sentences are provided with natural pronunciations by native speakers of Japanese. (Please set your iPhone to Ring mode to hear the audio playback.)
・Fun illustrations help users to better retain the words studied. 
・Users can bookmark the words they like. The bookmarked words are compiled in the Bookmark list in "List."
◇ “Check” helps learners to track their mastery.
・Users check their understanding of the vocabulary studied and sort the words into those mastered and those not yet retained.
・The words already mastered are taken out of the study set, leaving behind just those that still need to be worked on.
◇ “List” displays a list of all words covered by the app so that users can see their progress and review the vocabulary.
・The list can be arranged in any of three orderings: lesson order, a-i-u-e-o order, and alphabetical order. The words bookmarked in the Study mode are also listed in the Bookmark list.
・Checkmarks are automatically placed next to words that have been mastered.
・The Study view of words can be displayed from the list entries, enabling quick review.
○This app is based on the vocabulary from the third edition of GENKI.
○Ads: The app does not display any ads that might interfere with learning.</t>
  </si>
  <si>
    <t>https://jtpublishing.co.jp/en/privacypolicy/</t>
  </si>
  <si>
    <t>https://apps.apple.com/us/app/hamstudy-org/id1371288324?uo=4</t>
  </si>
  <si>
    <t>Brought to you by the same team who pioneered remote ham radio exams in the United States and Sponsored by Icom, HamStudy is driven by the same backend database and so the question pools are *always* up to date. When changes are made or new pools released they will be available on the pool list screen of the app if you are connected to the Internet.
This app does not require an active internet connection to use, but when you have one it will sync your progress with the HamStudy.org website and download updates for all content.
HamStudy is a question pool based study tool designed to supplement your existing study methods, whatever they may be! HamStudy is not designed to be a full instructional tool but you can learn a surprising amount with the included explanations for all questions, courtesy of our many wonderful users!
Designed and written by hams with volunteer examiner experience and Sponsored by Icom, this is not your typical study app -- most study apps will focus on practice exams, which is somewhat like studying for your math test by throwing darts at your textbook. HamStudy is focussed on providing you with the tools you need to study the parts of the question pool that you most need to see.
Our intelligent Study Mode tracks your progress as you move through the pool, providing you with full statistics on what you've seen and giving you the visibility into where you need to study. It will automatically repeat questions as needed. When you don't understand something you can tap the "explain" button to view an explanation of the question. Practice Exams make it easy to see how close you are to passing and see what areas to focus on in Study Mode.
Share your progress with your friends or instructor and study together!
* Study *all* current US Amateur Radio question pools (Technician, General, Amateur Extra) -- updates can be downloaded for free when they become available. Additional pools, such as the FCC commercial pools and several international pools, are also available for download in the app. For a full list go to https://hamstudy.org and click the "other" dropdown.
* HamStudy's revolutionary Study Modes work with you to ensure you learn the questions; they automatically track your progress and adjust the pace to keep you challenged but not frustrated. User-submitted explanations help you avoid the pitfall of just memorizing answers. Synchronize with your online HamStudy.org account to prevent data loss and be able to switch devices easily.
* Share your progress with other HamStudy.org users and help each other keep progressing towards that next license exam!</t>
  </si>
  <si>
    <t>{
  "Data Linked to You": {
    "Analytics": {
      "Diagnostics": [
        "Crash Data",
        "Performance Data",
        "Other Diagnostic Data"
      ]
    },
    "App Functionality": {
      "Diagnostics": [
        "Crash Data",
        "Performance Data",
        "Other Diagnostic Data"
      ]
    }
  },
  "Data Not Linked to You": {
    "Analytics": {
      "Diagnostics": [
        "Crash Data",
        "Performance Data",
        "Other Diagnostic Data"
      ]
    },
    "App Functionality": {
      "Diagnostics": [
        "Crash Data",
        "Performance Data",
        "Other Diagnostic Data"
      ]
    }
  }
}</t>
  </si>
  <si>
    <t>https://apps.apple.com/us/app/royal-match/id1482155847?uo=4</t>
  </si>
  <si>
    <t>King Robert needs your help to restore Royal Castle’s former glory. Break the obstacles and combine amazing power-ups to beat joyful and challenging levels! Keep unlocking wonderful areas by playing fun match-3 levels! Come along now and join the fun!
Once you play, you will come for Royal Match every day!
Royal Match features:
• A new unique taste in match-3 levels with amusing obstacles and fun levels!
• Collect loads of coins in bonus levels!
• Lots of powerful boosters await for you to unlock them!
• Open amazing chests to win magnificent rewards!
• Restore the Royal Castle into an amazing and wonderful place!
• Explore the new rooms, royal chambers, splendid gardens, and many more exciting areas!</t>
  </si>
  <si>
    <t>{
  "Data Not Linked to You": {
    "Analytics": {
      "Identifiers": [
        "User ID",
        "Device ID"
      ],
      "Purchases": [
        "Purchase History"
      ],
      "Usage Data": [
        "Product Interaction"
      ]
    },
    "App Functionality": {
      "Diagnostics": [
        "Crash Data",
        "Performance Data",
        "Other Diagnostic Data"
      ],
      "Identifiers": [
        "User ID",
        "Device ID"
      ],
      "Usage Data": [
        "Product Interaction"
      ],
      "User Content": [
        "Customer Support"
      ]
    },
    "Developer’s Advertising or Marketing": {
      "Identifiers": [
        "Device ID"
      ]
    },
    "Product Personalization": {
      "Identifiers": [
        "User ID"
      ],
      "Purchases": [
        "Purchase History"
      ],
      "Usage Data": [
        "Product Interaction"
      ]
    }
  },
  "Data Used to Track You": {
    "Analytics": {
      "Identifiers": [
        "User ID",
        "Device ID"
      ],
      "Purchases": [
        "Purchase History"
      ],
      "Usage Data": [
        "Product Interaction"
      ]
    },
    "App Functionality": {
      "Diagnostics": [
        "Crash Data",
        "Performance Data",
        "Other Diagnostic Data"
      ],
      "Identifiers": [
        "User ID",
        "Device ID"
      ],
      "Usage Data": [
        "Product Interaction"
      ],
      "User Content": [
        "Customer Support"
      ]
    },
    "Developer’s Advertising or Marketing": {
      "Identifiers": [
        "Device ID"
      ]
    },
    "Product Personalization": {
      "Identifiers": [
        "User ID"
      ],
      "Purchases": [
        "Purchase History"
      ],
      "Usage Data": [
        "Product Interaction"
      ]
    }
  }
}</t>
  </si>
  <si>
    <t>https://dreamgames.com/privacy</t>
  </si>
  <si>
    <t>https://apps.apple.com/us/app/the-game-of-life-2/id1512751689?uo=4</t>
  </si>
  <si>
    <t>Live 1000 lives in the official sequel to the classic family board game, The Game of Life! Will you be a Video Blogger or an Astronomer? Play now!
Voted "Best Digital Board Game” in the Pocket Gamer Awards 2021
Played by over 50 Million Families Worldwide
Customise your peg, hop in your eco car and race your friends and family through The Game of Life 2! It’s a contemporary sequel to the classic family favourite board game, The Game of Life. With an added crossroad moment and new ways to win, what will you choose? Earn points for Knowledge and Happiness as well as Wealth. Go to College, or don’t. Get married early, save it for later, or stay single! Have kids, adopt pets, do both or neither. The choices are all yours, and every decision counts!
Features
The Game of Life 2 digital board game is the award-winning sequel to the original Hasbro board game, The Game of Life.
• A GAME FOR UP 4 PLAYERS - Join 3 of your favourite people and live your dreams
• *NEW*  VIDEO CHAT AND PLAY - Live every life face-to-face with in-game video chat
• AN AD-FREE GAME - Enjoy the complete game with no interruptions
• 6 TRANSLATIONS - English, French, Spanish, German, Italian and Brazilian Portuguese
• SINGLE PLAYER - Take on our challenging AI
• ONLINE MULTIPLAYER - Connect with fans, or invite friends and family to a private game
• PASS &amp; PLAY - No internet? No problem! Pass a single device between players for a wifi-free experience
How to play
CUSTOMISE your character
Customise your pink, blue or newly available purple peg with a style all of your own.
SPIN THE SPINNER
The game starts with a big decision. Will you go to College or straight into work? In this classic simulation, what will your friends and family choose?
It’s your LIFE PATH
Get married or don’t, have kids, adopt pets, or both! Work as a Pet Groomer, then qualify and become a Wind Turbine Technician! The choices are yours!
More WAYS TO WIN
Earn points for every choice you make! Every choice increases your wealth, happiness or knowledge, so every decision is valid.
RETIRE your way
Continue living the life of your dreams! Relax in a luxury home, or hit the road and fulfil your bucket list! Unlike the classic board game, you can choose to venture on!
Earn REWARDS to UNLOCK new items
Unlock new pegs, outfits and vehicles by playing the game and earning rewards!
In-game Video Chat
Recreate the magic! Gather around the board with in-game video chat in Online Multiplayer Mode. It’s super easy to set-up and play:
• Create your free private account
• Invite your friends and family to chat groups
• Start games straight from those chats
• Play face-to-face wherever you are
It’s simple, seamless fun for everyone.
The Ultimate Life Collection
Venture into a collection of 10 amazing fantasy worlds. Live life in enchanted worlds, make friends with dinosaurs in the Age of Giants and launch into the futuristic Lunar Age! Every new world features new Outfits, Vehicles, Jobs, Properties and more!</t>
  </si>
  <si>
    <t>{
  "Data Linked to You": {
    "Analytics": {
      "Diagnostics": [
        "Performance Data"
      ],
      "Identifiers": [
        "User ID",
        "Device ID"
      ],
      "Other Data": [
        "Other Data Types"
      ],
      "Purchases": [
        "Purchase History"
      ],
      "Usage Data": [
        "Product Interaction",
        "Other Usage Data"
      ]
    },
    "App Functionality": {
      "User Content": [
        "Other User Content"
      ]
    },
    "Developer’s Advertising or Marketing": {
      "Contact Info": [
        "Email Address"
      ],
      "Diagnostics": [
        "Performance Data"
      ],
      "Identifiers": [
        "User ID",
        "Device ID"
      ],
      "Other Data": [
        "Other Data Types"
      ],
      "Purchases": [
        "Purchase History"
      ],
      "Usage Data": [
        "Product Interaction",
        "Other Usage Data"
      ]
    }
  },
  "Data Not Linked to You": {
    "Analytics": {
      "Diagnostics": [
        "Performance Data"
      ],
      "Identifiers": [
        "User ID",
        "Device ID"
      ],
      "Other Data": [
        "Other Data Types"
      ],
      "Purchases": [
        "Purchase History"
      ],
      "Usage Data": [
        "Product Interaction",
        "Other Usage Data"
      ]
    },
    "App Functionality": {
      "User Content": [
        "Other User Content"
      ]
    },
    "Developer’s Advertising or Marketing": {
      "Contact Info": [
        "Email Address"
      ],
      "Diagnostics": [
        "Performance Data"
      ],
      "Identifiers": [
        "User ID",
        "Device ID"
      ],
      "Other Data": [
        "Other Data Types"
      ],
      "Purchases": [
        "Purchase History"
      ],
      "Usage Data": [
        "Product Interaction",
        "Other Usage Data"
      ]
    }
  },
  "Data Used to Track You": {
    "Analytics": {
      "Diagnostics": [
        "Performance Data"
      ],
      "Identifiers": [
        "User ID",
        "Device ID"
      ],
      "Other Data": [
        "Other Data Types"
      ],
      "Purchases": [
        "Purchase History"
      ],
      "Usage Data": [
        "Product Interaction",
        "Other Usage Data"
      ]
    },
    "App Functionality": {
      "User Content": [
        "Other User Content"
      ]
    },
    "Developer’s Advertising or Marketing": {
      "Contact Info": [
        "Email Address"
      ],
      "Diagnostics": [
        "Performance Data"
      ],
      "Identifiers": [
        "User ID",
        "Device ID"
      ],
      "Other Data": [
        "Other Data Types"
      ],
      "Purchases": [
        "Purchase History"
      ],
      "Usage Data": [
        "Product Interaction",
        "Other Usage Data"
      ]
    }
  }
}</t>
  </si>
  <si>
    <t>https://www.marmaladegamestudio.com/app-privacy-policy/</t>
  </si>
  <si>
    <t>https://apps.apple.com/us/app/like-nastya-party-time/id6449607210?uo=4</t>
  </si>
  <si>
    <t>Nastya’s parents have prepared the funniest games for her friends. We will make the most beautiful postcards and send them by post. We will play an exciting dress-up game, choosing clothes and making stylish hairstyles and makeup. Our party can take place at different locations. We have prepared some mini-games at the beach. Nastya and her friends will play volleyball, ride a jet ski, try diving, and make tasty beach cocktails. They will also go on a yacht trip and take photos of real dolphins.
The game about Like Nastya’s birthday is a great way to spend your free time with friends and have a lot of fun together. This game will develop phantasy, creativity, and communication skills. A lot of game modes are adapted for different ages and abilities. This game about Nastya’s birthday will be your favorite game. Have fun with us!
Please read our Privacy policy: https://www.likenastya.net/policy
and Terms of use: https://likenastya.net/terms.html</t>
  </si>
  <si>
    <t>[
  "Games",
  "Entertainment",
  "Trivia",
  "Family"
]</t>
  </si>
  <si>
    <t>{
  "Data Not Linked to You": {
    "Analytics": {
      "Diagnostics": [
        "Crash Data",
        "Performance Data",
        "Other Diagnostic Data"
      ],
      "Usage Data": [
        "Product Interaction",
        "Advertising Data",
        "Other Usage Data"
      ]
    },
    "Developer’s Advertising or Marketing": {
      "Diagnostics": [
        "Crash Data",
        "Performance Data",
        "Other Diagnostic Data"
      ],
      "Usage Data": [
        "Product Interaction",
        "Advertising Data",
        "Other Usage Data"
      ]
    },
    "Third-Party Advertising": {
      "Diagnostics": [
        "Crash Data",
        "Performance Data",
        "Other Diagnostic Data"
      ],
      "Usage Data": [
        "Product Interaction",
        "Advertising Data",
        "Other Usage Data"
      ]
    }
  }
}</t>
  </si>
  <si>
    <t>https://www.likenastya.net/policy</t>
  </si>
  <si>
    <t>https://apps.apple.com/us/app/tag-with-ryan/id1440073810?uo=4</t>
  </si>
  <si>
    <t>Official authorized app of Ryan's World.
Do you have what it takes to outrun Combo Panda? Tag with Ryan is the coolest endless runner game for ALL AGES!
Combo Panda, the ultimate gamer, has challenged his friend Ryan to an endless game of tag! Combo Panda has hidden Ryan's different costumes all over the game, and Gus the VTuber is helping guard them. It's up to you and Ryan to unlock them all!
- Collect all of Ryan's cool costumes
- Run through incredible landscapes
- Unlock epic power-ups
- Speed through levels in awesome vehicles
- Complete new missions every day
- Free to play!
Collect Suns and Pizzas, and use them to unlock awesome upgrades like power-ups, vehicles, and costumes! The farther you run, the more you collect! Can you unlock them all?
Join Ryan in his coolest running adventure, Tag with Ryan!</t>
  </si>
  <si>
    <t>[
  "Games",
  "Action",
  "Family",
  "Entertainment"
]</t>
  </si>
  <si>
    <t>{
  "Data Not Linked to You": {
    "Analytics": {
      "Diagnostics": [
        "Performance Data"
      ],
      "Identifiers": [
        "Device ID"
      ],
      "Location": [
        "Coarse Location"
      ],
      "Usage Data": [
        "Product Interaction"
      ]
    },
    "App Functionality": {
      "Diagnostics": [
        "Crash Data",
        "Other Diagnostic Data"
      ],
      "Identifiers": [
        "Device ID"
      ],
      "Usage Data": [
        "Product Interaction"
      ]
    },
    "Third-Party Advertising": {
      "Identifiers": [
        "Device ID"
      ],
      "Location": [
        "Coarse Location"
      ]
    }
  }
}</t>
  </si>
  <si>
    <t>https://apps.apple.com/us/app/fluvsies-a-fluff-to-luv/id1504667963?uo=4</t>
  </si>
  <si>
    <t>Step into the adorable and magical world of super cute Fluvsies! Here, you'll find virtual pets, the sweetest companions you can collect, nurture, and play with! Jump into the game and let the endless fun begin! 
HATCH &amp; CARE 
Guess what? These fluffy little creatures actually hatch from surprise eggs! Just pop two Fluvsies into a magical merging machine, and voila – a brand-new egg is ready to hatch! Grow your sweet pocket pets, take care of them, and fill the room with cuteness! 
COLLECT ALL PETS
Did you know that Fluvsies can have their own tiny pets? You can collect all kinds of them: from bouncing pandas to adorable flying birdies! Each pet is unique, and they absolutely love hanging out with Fluvsies, so get them all and let the fun begin!
PLAY &amp; HAVE FUN 
Explore new places and find awesome toys for Fluvsies and their pets to play with! Watch them bouncing around on an inflatable castle, jumping in a ball pit, and even jamming on musical instruments! Oh, and keep your eyes on magical boxes – they are full of stunning surprises and can't wait to be opened!
ENJOY MINI-GAMES
Get ready to dive into a super fun world of mini-games! Hop from cookie to cookie to collect coins! Show off your basketball skills! Make Fluvsies fly and swim! Find and unlock hidden pets! Fluvsies can't wait to play these and many more games with you!
VISIT FASHION SALONS
It's time to dress up your virtual pets in super stylish outfits! Discover an amazing collection of fashionable items and accessories that will turn your Fluvsies into real pet fashionistas. But wait, there's more! You can also get creative with adorable face painting designs too! 
DISCOVER NEW AREAS
There are so many incredible places in the magical world of Fluvsies! Besides the main room, prepare to be amazed by the astonishing beach zone, lovely garden, toy shop wonderland, and the purr-fect cat playground. Each area is filled with cool toys, so go ahead and have fun!
UPGRADE TO TUTOCLUB!
Subscribe to enjoy a huge portfolio of games with extraordinary TutoClub features:
- UNLIMITED GAME CONTENT: Exclusive access to complete games.
- NO ADS: Smooth playtime experience with no interruptions.
- SAFE SPACE ONLINE: A 100% family-friendly place with no unwelcome content.
- REGULAR UPDATES: Access to all future updates, new game releases &amp; additional content.
- PREMIUM IN-APP PURCHASES UNLOCKED: TutoClub members enjoy exclusive content.
- FUN FOR ALL AGES: Original TutoTOONS games designed for boys &amp; girls aged 3–8 &amp; up.
- LEARNING THROUGH PLAY: Carefully curated selection of games that cherish creativity, self-expression, responsibility, attention to detail &amp; problem solving skills.
Become a TutoClub member today &amp; ensure enriching playtime experiences for your kids! Find out more: https://tutotoons.com/tutoclub/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https://tutotoons.com/terms.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</si>
  <si>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
  "Data Linked to You": {
    "Analytics": {
      "Diagnostics": [
        "Crash Data",
        "Performance Data"
      ]
    },
    "App Functionality": {
      "Diagnostics": [
        "Performance Data"
      ]
    },
    "Developer’s Advertising or Marketing": {
      "Contact Info": [
        "Email Address"
      ],
      "Diagnostics": [
        "Performance Data"
      ]
    },
    "Other Purposes": {
      "Diagnostics": [
        "Other Diagnostic Data"
      ]
    },
    "Third-Party Advertising": {
      "Diagnostics": [
        "Performance Data"
      ]
    }
  },
  "Data Not Linked to You": {
    "Analytics": {
      "Diagnostics": [
        "Crash Data",
        "Performance Data"
      ]
    },
    "App Functionality": {
      "Diagnostics": [
        "Performance Data"
      ]
    },
    "Developer’s Advertising or Marketing": {
      "Contact Info": [
        "Email Address"
      ],
      "Diagnostics": [
        "Performance Data"
      ]
    },
    "Other Purposes": {
      "Diagnostics": [
        "Other Diagnostic Data"
      ]
    },
    "Third-Party Advertising": {
      "Diagnostics": [
        "Performance Data"
      ]
    }
  },
  "Data Used to Track You": {
    "Analytics": {
      "Diagnostics": [
        "Crash Data",
        "Performance Data"
      ]
    },
    "App Functionality": {
      "Diagnostics": [
        "Performance Data"
      ]
    },
    "Developer’s Advertising or Marketing": {
      "Contact Info": [
        "Email Address"
      ],
      "Diagnostics": [
        "Performance Data"
      ]
    },
    "Other Purposes": {
      "Diagnostics": [
        "Other Diagnostic Data"
      ]
    },
    "Third-Party Advertising": {
      "Diagnostics": [
        "Performance Data"
      ]
    }
  }
}</t>
  </si>
  <si>
    <t>https://apps.apple.com/us/app/minecraft-education/id1196524622?uo=4</t>
  </si>
  <si>
    <t>THIS APP IS FOR SCHOOL AND ORGANIZATIONAL USE. 
Minecraft Education is a game-based platform that inspires creative, inclusive learning through play. Explore blocky worlds that unlock new ways to tackle any subject or challenge. 
Dive into subjects like reading, math, history, and coding with lessons and standardized curriculum designed for all types of learners. Or explore and build together in creative open worlds.
USE IT YOUR WAY
With hundreds of ready-to-teach lessons, creative challenges, and blank canvas worlds, there are lots of ways to make Minecraft Education work for your students. It’s easy to get started, no gaming experience necessary.
PREPARE STUDENTS FOR THE FUTURE
Help learners develop key key skills like problem solving, collaboration, digital citizenship, and critical thinking to help students them thrive now and in the future workplace. Spark a  passion for STEM.
GAME-BASED LEARNING
Unlock creativity and deep learning with immersive content created with partners including BBC Earth, NASA, and the Nobel Peace Center. Inspire students to engage in real-world topics with culturally relevant lessons and build challenges.
KEY FEATURES 
 - Multiplayer mode enables collaboration in-game across platforms, devices, and hybrid environments 
 - Code Builder supports block-based coding, JavaScript, and Python with intuitive interface and in-game execution
 - Immersive Reader helps players read and translate text 
 - Camera and Book &amp; Quill items allow documentation and export of in-game-creations
 - Integration with Microsoft Teams and Flipgrid supports assessment and teacher controls
Minecraft Education licenses can be purchased with Admin access to a Microsoft 365 Admin Center account. Talk to your Tech Lead for information on academic licensing. 
Terms of use: The terms that apply to this download are the terms that were presented when you purchased your Minecraft Education subscription.
If you subscribe to Minecraft Education via iTunes:
Each Minecraft Education subscription lasts one year from date of purchase. The payment will be charged to your iTunes account at confirmation of purchase. Your subscription will automatically renew unless auto-renew is turned off at least 24 hours before the end of the current period. If your subscription is set to auto-renew, your account will be charged within 24 hours prior to the end of the current period at the subscription price option you previously selected.
Turn off auto-renewal by going to the user's Account Settings after purchase. If you cancel after your subscription has activated, your account will not be refunded for the remaining active period of the subscription.
Privacy policy: https://aka.ms/privacy</t>
  </si>
  <si>
    <t>{
  "Data Linked to You": {
    "Analytics": {
      "Diagnostics": [
        "Crash Data",
        "Performance Data",
        "Other Diagnostic Data"
      ],
      "Identifiers": [
        "Device ID"
      ],
      "Usage Data": [
        "Product Interaction"
      ]
    },
    "App Functionality": {
      "Diagnostics": [
        "Crash Data",
        "Performance Data",
        "Other Diagnostic Data"
      ],
      "Usage Data": [
        "Product Interaction"
      ]
    }
  },
  "Data Not Linked to You": {
    "Analytics": {
      "Diagnostics": [
        "Crash Data",
        "Performance Data",
        "Other Diagnostic Data"
      ],
      "Identifiers": [
        "Device ID"
      ],
      "Usage Data": [
        "Product Interaction"
      ]
    },
    "App Functionality": {
      "Diagnostics": [
        "Crash Data",
        "Performance Data",
        "Other Diagnostic Data"
      ],
      "Usage Data": [
        "Product Interaction"
      ]
    }
  }
}</t>
  </si>
  <si>
    <t>https://apps.apple.com/us/app/toca-mystery-house/id1380057710?uo=4</t>
  </si>
  <si>
    <t>There’s a strange house on a strange street in a strange part of town. Most people are scared of it, but I want to sneak inside.
There are so many rumors, I don’t know what to believe
Some kids say the top floor glows at night and that crazy aliens live up there. Some say that strange experiments are going on in the living room. One kid I know absolutely swears they heard weird music coming from the basement. Can a house sing? I’ve also talked to kids who say the entire kitchen is covered in slime. Even my best friend, who never believes anything, told me the house is alive!
I had to see for myself
I did, I swear. I peeked inside last week. First, I made sure no one was around. Then I got on my tiptoes and spied in the kitchen window. I saw just the edge of the fridge. I think I saw some kind of gooshy red stuff oozing out of it, but I’m not really sure. Then I heard creepy rumbling sounds coming from the basement. It totally freaked me out and yup, I admit it, I sprinted all the way home. 
But I’m just so curious, I can’t help myself. I think I’ll be going back. I want to go inside. I could really use a partner, though. Seriously, will you come with me?
Privacy Policy:
Privacy is an issue that we take very seriously. To learn more about how we work with these matters, please read our privacy policy: https://tocaboca.com/privacy</t>
  </si>
  <si>
    <t>https://apps.apple.com/us/app/left-or-right-magic-dress-up/id6478536448?uo=4</t>
  </si>
  <si>
    <t>Left or Right: Magic Dress Up - where fashion decisions become a headache! Mix and match your way through stunning outfits as you navigate the tricky question: left or right? Will you be a fashionista or a fashion disaster? It's a catwalk of chaos, and your closet is the battleground!
Game Features:
Enjoyable experience for fashion enthusiasts
Interactive and fascinating gameplay
Diverse clothing collection
Take on fashion challenges and battles
How to Play:
Mix and match fashion items by choosing left or right
Choose the best outfit to battle and win
Are you ready to become a famous stylist? Download Left or Right: Magic Dress Up and make your dream come true</t>
  </si>
  <si>
    <t>[
  "Games",
  "Casual",
  "Simulation"
]</t>
  </si>
  <si>
    <t>{
  "Data Not Linked to You": {
    "Analytics": {
      "Diagnostics": [
        "Crash Data",
        "Other Diagnostic Data"
      ],
      "Identifiers": [
        "Device ID"
      ]
    }
  },
  "Data Used to Track You": {
    "Analytics": {
      "Diagnostics": [
        "Crash Data",
        "Other Diagnostic Data"
      ],
      "Identifiers": [
        "Device ID"
      ]
    }
  }
}</t>
  </si>
  <si>
    <t>http://friday1game.com/privacy.txt</t>
  </si>
  <si>
    <t>https://apps.apple.com/us/app/pbs-kids-games/id1050773989?uo=4</t>
  </si>
  <si>
    <t>[
  "Education",
  "Games",
  "Family",
  "Casual"
]</t>
  </si>
  <si>
    <t>https://apps.apple.com/us/app/masha-and-the-bear-my-friends/id1627696789?uo=4</t>
  </si>
  <si>
    <t>The life of Masha and the Bear is full of adventures! Ready to spend the day in the company of your favorite friends? Then go for it!
Morning 
Ding-dong! It's morning, time to get up. A day of chores, challenges, and adventures awaits! But first, bath time! Help Masha to instill healthy habits like teeth-brushing and showering!
Urrrrrrr! Masha's stomach rumbles! Prepare a delicious healthy breakfast for friends!
Off with the pajamas! Time to dress up: open the closet and choose beautiful outfits for Masha and the Bear!
Afternoon 
Now, it's time to take on the important stuff:
Play the harmonica! 
Launch a rocket into space!
Play tennis!
Go for a bike ride!
Go fishing!
Go roller skating! 
Lunchtime! A balanced menu awaits in the fridge! Choose delicious dishes and treat Masha and the Bear.
Next, let's get busy: 
Playing the electric guitar - learn how to play chords!
Doing a shootout at a range - find out who's the sharpest!
Cleaning up - keeping the house tidy!
Playing a ball game to see who's a volleyball pro!
Racing - let's have a fun tournament!
Evening 
Ding, ding, ding! Forest friends have come to visit and brought presents. Let's greet our guests properly, with traditional bread and hot tea! 
The day flew by unnoticed, so much work was done... Now, brush your teeth and go to sleep! See you tomorrow in the Masha and the Bear: My Friends game! 
Your subscription will automatically renew at the end of the subscription period, and the free trial will automatically convert to a paid subscription at the end of the trial period, unless auto-renew is turned off at least 24 hours before the end of the period. Your account will be charged for the applicable subscription fee within 24 hours of the end of the previous subscription period or trial period. After this time, your subscription will automatically renew until auto-renew is turned off, and it must always be turned off at least 24 hours before the end of the current period to avoid the next charge for a new period.
Payment will be charged to iTunes Account at confirmation of purchase. You may turn off auto-renewal at any time from your device iTunes settings.
The current version of Terms of Use is available here: https://devgamekids.com/terms-of-use.html 
For questions and suggestions:
Contact us: support@devgameou.com
Stay tuned: https://www.facebook.com/DEVGAME.Kids
Our website: https://devgameou.com/</t>
  </si>
  <si>
    <t>[
  "Games",
  "Role Playing",
  "Entertainment",
  "Family"
]</t>
  </si>
  <si>
    <t>{
  "Data Not Linked to You": {
    "Analytics": {
      "Identifiers": [
        "User ID",
        "Device ID"
      ],
      "Purchases": [
        "Purchase History"
      ],
      "Usage Data": [
        "Product Interaction"
      ]
    },
    "App Functionality": {
      "Identifiers": [
        "User ID",
        "Device ID"
      ],
      "Purchases": [
        "Purchase History"
      ],
      "Usage Data": [
        "Product Interaction"
      ]
    },
    "Developer’s Advertising or Marketing": {
      "Identifiers": [
        "User ID",
        "Device ID"
      ],
      "Purchases": [
        "Purchase History"
      ],
      "Usage Data": [
        "Product Interaction"
      ]
    },
    "Other Purposes": {
      "Identifiers": [
        "Device ID"
      ]
    },
    "Product Personalization": {
      "Identifiers": [
        "User ID",
        "Device ID"
      ],
      "Purchases": [
        "Purchase History"
      ],
      "Usage Data": [
        "Product Interaction"
      ]
    }
  },
  "Data Used to Track You": {
    "Analytics": {
      "Identifiers": [
        "User ID",
        "Device ID"
      ],
      "Purchases": [
        "Purchase History"
      ],
      "Usage Data": [
        "Product Interaction"
      ]
    },
    "App Functionality": {
      "Identifiers": [
        "User ID",
        "Device ID"
      ],
      "Purchases": [
        "Purchase History"
      ],
      "Usage Data": [
        "Product Interaction"
      ]
    },
    "Developer’s Advertising or Marketing": {
      "Identifiers": [
        "User ID",
        "Device ID"
      ],
      "Purchases": [
        "Purchase History"
      ],
      "Usage Data": [
        "Product Interaction"
      ]
    },
    "Other Purposes": {
      "Identifiers": [
        "Device ID"
      ]
    },
    "Product Personalization": {
      "Identifiers": [
        "User ID",
        "Device ID"
      ],
      "Purchases": [
        "Purchase History"
      ],
      "Usage Data": [
        "Product Interaction"
      ]
    }
  }
}</t>
  </si>
  <si>
    <t>https://apps.apple.com/us/app/photomath/id919087726?uo=4</t>
  </si>
  <si>
    <t>Photomath is known worldwide for helping millions of learners to learn, practice, and understand math – one step at a time. 
Scan any math problem with the Photomath app to get step-by-step explanations with accurate solutions and a variety of teacher-approved methods. Math is about the process, so Photomath breaks your problem into bite-sized steps to help you understand the “what” and “why” along with the “how.” Whether you’re learning basic arithmetic or advanced geometry, we’ll tackle it together, step by step. 
Why Photomath? 
Billions of math problems: From elementary arithmetic to advanced calculus and everything in between, Photomath can solve billions of math problems—including word problems! Whether handwritten, in a textbook, or on a screen, Photomath is here to help you untangle your trickiest problem.
Step-by-step explanations: Math isn’t just about an answer. It’s about every step along the way. That’s why Photomath breaks down each step, so you can *really* learn. Less guesswork = less stress, especially with our new Animated Steps, which show you the exact progression of a particular step. Get basic step-by-step explanations at no charge when you download Photomath.
Expert-developed methods: Photomath’s educational content is centered around the learner’s experience, driven by the expertise of our own team of mathematicians and former math teachers. 
Self-paced learning: Photomath’s instant support is like having a 24/7 virtual tutor. Checking your homework before dinner? Stuck on a problem at 2am? We can help. Follow our detailed steps, taking whatever time you need to review definitions, rationale, and more – all within the explanation.
Want to dive deeper and explore more ways to learn? Photomath Plus can get you there with custom Animated Tutorials, detailed Textbook Solutions, and more! 
KEY FEATURES
• Step-by-step explanations included in our basic version (at no charge)
• Word problem instructions
• Interactive graphs
• Video learning
• Multiple solution methods
• Advanced scientific calculator
Photomath is for learners of all levels, including those studying:
Numbers &amp; Quantity
Algebra
Functions
Trigonometry &amp; Angles
Sequences
Geometry
Calculus
“The step-by-step guide is beneficial to students that do not have access to a tutor and struggle with solving math problems.” — Forbes
“A viral video about a new app looks like a dream come true for anyone who struggles with math.” — Time
___________________________________________
• Payment will be charged to your Apple ID account at the confirmation of purchase. 
• A subscription automatically renews unless it’s canceled at least 24 hours before the end of the current billing period. 
• Your account will be charged for renewal within 24 hours prior to the end of the current period. 
• Manage or cancel your subscription in your account settings on the App Store after purchase. 
• Offers and pricing are subject to change without notice. 
Suggestions or questions? Email us at support@photomath.com 
Website: www.photomath.com
TikTok: @photomath
Instagram: @photomath 
Facebook: @Photomathapp 
Twitter: @Photomath 
Terms of Use: https://photomath.app/en/termsofuse 
Privacy Policy: https://photomath.app/en/privacypolicy</t>
  </si>
  <si>
    <t>{
  "Data Not Linked to You": {
    "Analytics": {
      "Diagnostics": [
        "Crash Data",
        "Performance Data"
      ],
      "Identifiers": [
        "User ID",
        "Device ID"
      ],
      "Location": [
        "Coarse Location"
      ],
      "Other Data": [
        "Other Data Types"
      ],
      "Purchases": [
        "Purchase History"
      ],
      "Usage Data": [
        "Product Interaction",
        "Other Usage Data"
      ],
      "User Content": [
        "Photos or Videos"
      ]
    },
    "App Functionality": {
      "Identifiers": [
        "User ID",
        "Device ID"
      ],
      "Location": [
        "Coarse Location"
      ],
      "Purchases": [
        "Purchase History"
      ]
    },
    "Other Purposes": {
      "User Content": [
        "Photos or Videos",
        "Customer Support"
      ]
    }
  }
}</t>
  </si>
  <si>
    <t>https://apps.apple.com/us/app/pbs-kids-video/id435138734?uo=4</t>
  </si>
  <si>
    <t>{
  "Data Not Linked to You": {
    "Analytics": {
      "Usage Data": [
        "Product Interaction"
      ]
    },
    "App Functionality": {
      "Diagnostics": [
        "Crash Data",
        "Performance Data"
      ]
    },
    "Developer’s Advertising or Marketing": {
      "Usage Data": [
        "Advertising Data"
      ]
    }
  }
}</t>
  </si>
  <si>
    <t>https://apps.apple.com/us/app/a-dance-of-fire-and-ice/id1456547302?uo=4</t>
  </si>
  <si>
    <t>A Dance of Fire and Ice is a strict one-button rhythm game. Keep your focus as you guide two orbiting planets down a path without breaking their perfect equilibrium.
It's pretty hard to describe, but you should play the free online version on a desktop computer first if you are not sure if you would enjoy this game!
Features:
- More than 10 worlds, each introducing new shapes and rhythms. What do triangles, octagons or squares sound like? Each world starts with small tutorial stages and ends with a final test.
- Post-game challenges: Speed Trials for each world and a blisteringly fast bonus level for the brave.
- Calibration options: auto-calibration and manual calibration. This is a precise rhythm game, so use your ears more than your eyes when playing.
- Play new levels for free: more levels will be added over the coming months.
WARNING: This is a hard rhythm game. Not in the sense of note-spamming - for the most part all you have to do is keep a consistent beat - but this is a good test of whether you would be a good drummer. Keeping a beat is not very easy, and then weird breakbeats are added on top of that, so don't worry if you find it difficult!</t>
  </si>
  <si>
    <t>[
  "Games",
  "Casual",
  "Music",
  "Music"
]</t>
  </si>
  <si>
    <t>http://7thbe.at/privacy</t>
  </si>
  <si>
    <t>https://apps.apple.com/us/app/baby-pandas-supermarket/id1075740545?uo=4</t>
  </si>
  <si>
    <t>The popular Baby Panda's Supermarket has been updated! All hot items are available for you to shop now! Apart from that, there are also many fun events for you to join in the supermarket. Shop at the supermarket with your shopping list now!
A WIDE VARIETY OF GOODS 
The supermarket has a wide variety of goods, including over 300 kinds of goods such as snacks, toys, children's clothing, fruits, cosmetics and household items. You can buy almost anything you want here! Look carefully, on which shelf are the items you want to buy?
BUY WHAT YOU NEED
Go to the supermarket and shop for Daddy Panda's birthday! Birthday cake, some flowers, birthday presents and more! Next, let's buy some food for the upcoming picnic! Remember to check your shopping list to make sure you've bought everything you need!
SUPERMARKET EVENTS
If you like to cook food, then don't miss out on the supermarket's DIY activities! You can cook any popular gourmet food you like, such as strawberry cakes, chicken burgers, cream toast and egg tarts. More facilities will be added in the supermarket. Come and try this new claw machine now!
SHOPPING RULES
While shopping in the supermarket, you may also encounter bad behavior such as climbing shelves, running around with carts and jumping the queue. Through the vivid scene interpretation and correct guidance, you will learn the shopping rules in the supermarket, stay out of danger, and shop in a civilized way!
New stories happen in Baby Panda's Supermarket every day. Come and have a great shopping time!
FEATURES:
- A two-storied supermarket: 25+ areas and 300+ kinds of goods;
-Enjoy shopping: food, toys, clothes, fruits, electrical appliances, and more;
- Fun interactions: catching toys, applying makeup, dress-up, food DIY and more;
- Featured holiday decorations to create a lively atmosphere in the supermarket；
- While shopping in the supermarket, you'll learn the rules of safe shopping;
- Trial services: play with toys and take a sample, etc., so that you can enjoy shopping!
About BabyBus
—————
At BabyBus, we dedicate ourselves to sparking kids' creativity, imagination and curiosity,and designing our products through the kids' perspective to help them explore the world on their own.
Now BabyBus offers a wide variety of products, videos and other educational content for over 600 million fans from ages 0-8 around the world! We have released over 200 children's apps, over 2500 episodes of nursery rhymes and animations, over 9000 stories  of various themes spanning the Health, Language, Society, Science, Art and other fields.
—————
Contact us: ser@babybus.com
Visit us: https://app.babybus.com</t>
  </si>
  <si>
    <t>{
  "Data Linked to You": {
    "App Functionality": {
      "Diagnostics": [
        "Crash Data"
      ]
    }
  },
  "Data Used to Track You": {
    "App Functionality": {
      "Diagnostics": [
        "Crash Data"
      ]
    }
  }
}</t>
  </si>
  <si>
    <t>https://en.babybus.com/index/privacyPolicy.shtml</t>
  </si>
  <si>
    <t>https://apps.apple.com/us/app/dice-dreams/id1484468651?uo=4</t>
  </si>
  <si>
    <t>Dice Dreams™</t>
  </si>
  <si>
    <t>Welcome to Dice Dreams!
Roll the dice, attack your friends, steal coins, build your MAGICAL kingdom and become the Dice King!
Join your friends and players around the world! 
Begin your board game adventure and team up with friends on this thrilling dice quest. With every roll, earn free coins to build and expand your kingdom. 
Each dice roll unveils a new adventure, filled with fun and excitement! Explore diverse kingdoms with amazing themes, from bustling cities to enchanting royal lands.
Enjoy the classic gameplay of dice rolling fun! Take on challenging quests, collect fantastic stickers, earn dice, care for your pet, and construct your kingdom!
Team up with your friends, sending them gifts, or take a daring move by stealing from friends and other players to enhance your collection!
Join Dice Dreams community to trade stickers and boost your gaming experience. 
Join Dice Dreams and get:
ATTACK, STEAL AND GET REVENGE!
Attack your friends, steal their coins, and expand your kingdom! Now you have the thrilling opportunity to take on your friends in friendly competition. 
Just aim your slingshot, loot and fire at their kingdoms, raiding them for their precious coins!
Your kingdom got attacked? Get revenge on those who attacked your Kingdom and loot their empire back!
GET SOCIAL!
Play for FREE with your friends and family! Invite your Facebook friends to join the epic fun and embark on a thrilling dice-filled journey together. 
Gather your loved ones, challenge each other in tournaments, and compete for the title of the best kingdom. 
COLLECT MAGICAL STICKERS TO WIN BIG!
Every roll can bring you an interesting card that has lots of surprises! In Dice Dreams, the excitement doesn't end with just rolling the dice. 
Collect exciting stickers with every roll, revealing surprises and rewards. 
Watch your rewards increase in value, making your journey even more enjoyable.
FEED YOUR PET TO LEVEL UP
Always dreamed about an adorable pet that you can feed? Uncover a delightful selection of cute pets that will capture your heart and become your loyal companions. 
Feed them cookies for amazing rewards!
NEW CHALLENGES EVERYDAY Play Tournaments, earn Free rolls and compete in Peon's battle! 
With new events running every hour, there are new ways to play every day!
Get ready for an epic time on Dice Dreams: the multiplayer social dice game that allows you to build boards, attack your friends and brag about your victories! 
Dice Dreams is free on all devices with in-app purchases.
Follow Dice Dreams on Facebook for exclusive offers and bonuses!
https://www.facebook.com/DiceDreams/
Are you having problems?
Please contact via email us at support@superplay.co</t>
  </si>
  <si>
    <t>[
  "Games",
  "Casual",
  "Board"
]</t>
  </si>
  <si>
    <t>{
  "Data Linked to You": {
    "Analytics": {
      "Diagnostics": [
        "Other Diagnostic Data"
      ]
    },
    "App Functionality": {
      "Diagnostics": [
        "Other Diagnostic Data"
      ]
    },
    "Developer’s Advertising or Marketing": {
      "Contact Info": [
        "Email Address",
        "Name"
      ]
    },
    "Product Personalization": {
      "Contacts": [
        "Contacts"
      ],
      "Identifiers": [
        "User ID"
      ],
      "Usage Data": [
        "Product Interaction",
        "Advertising Data"
      ]
    },
    "Third-Party Advertising": {
      "Identifiers": [
        "Device ID"
      ],
      "Usage Data": [
        "Advertising Data"
      ]
    }
  },
  "Data Not Linked to You": {
    "Analytics": {
      "Diagnostics": [
        "Other Diagnostic Data"
      ]
    },
    "App Functionality": {
      "Diagnostics": [
        "Other Diagnostic Data"
      ]
    },
    "Developer’s Advertising or Marketing": {
      "Contact Info": [
        "Email Address",
        "Name"
      ]
    },
    "Product Personalization": {
      "Contacts": [
        "Contacts"
      ],
      "Identifiers": [
        "User ID"
      ],
      "Usage Data": [
        "Product Interaction",
        "Advertising Data"
      ]
    },
    "Third-Party Advertising": {
      "Identifiers": [
        "Device ID"
      ],
      "Usage Data": [
        "Advertising Data"
      ]
    }
  },
  "Data Used to Track You": {
    "Analytics": {
      "Diagnostics": [
        "Other Diagnostic Data"
      ]
    },
    "App Functionality": {
      "Diagnostics": [
        "Other Diagnostic Data"
      ]
    },
    "Developer’s Advertising or Marketing": {
      "Contact Info": [
        "Email Address",
        "Name"
      ]
    },
    "Product Personalization": {
      "Contacts": [
        "Contacts"
      ],
      "Identifiers": [
        "User ID"
      ],
      "Usage Data": [
        "Product Interaction",
        "Advertising Data"
      ]
    },
    "Third-Party Advertising": {
      "Identifiers": [
        "Device ID"
      ],
      "Usage Data": [
        "Advertising Data"
      ]
    }
  }
}</t>
  </si>
  <si>
    <t>https://apps.apple.com/us/app/plant-identifier-plant-care/id1580002537?uo=4</t>
  </si>
  <si>
    <t>Plant Identifier, Plant Care</t>
  </si>
  <si>
    <t>Welcome to our Plant Identifier App, a comprehensive tool for all plant enthusiasts. Our app specializes in plant recognition, providing detailed information about various species.
Whether you’re an amateur botanist or a seasoned professional, our plant recognition app is designed to cater to your needs. With a vast database of plants, trees, and flowers, our app can identify a wide range of species, providing you with detailed information about each one.
Our tree identifier feature is particularly popular among users. It allows you to identify different species of trees, providing you with detailed information about each one. Whether you’re dealing with a common oak or a rare species, our tree identifier feature can help.
In addition to plant and tree identification, our app also offers a flower identification feature. This feature allows you to identify various species of flowers, providing you with detailed information about each one.
Our plant identification app is not just for professionals. Even if you’re just curious about the plants and flowers you come across in your daily life, our app can help. With our plant identifier free, you can learn more about the fascinating world of plants and flowers.
Suitable use cases: This app is suitable for recognizing a well-cropped image of a plant.
Unsuitable use cases: This app is not suitable for determining whether a plant is edible, poisonous, or toxic. This app is not suitable for determining whether the plant in the image has any medicinal applications.</t>
  </si>
  <si>
    <t>{
  "Data Not Linked to You": {
    "Analytics": {
      "Diagnostics": [
        "Other Diagnostic Data"
      ]
    }
  }
}</t>
  </si>
  <si>
    <t>https://famoconnect.com/privacy-policy/</t>
  </si>
  <si>
    <t>https://apps.apple.com/us/app/plant-app-plant-identifier/id1595795215?uo=4</t>
  </si>
  <si>
    <t>Plant App: Plant Identifier</t>
  </si>
  <si>
    <t>Plant App identifies more than 46,000+ plants with 95% accuracy-better than most human experts.   
Most accurate plant Identifier app on the market with the latest AI plant identification technology.  
Did you just come across a flower, herb, or weed that you don't know?
Simply take a photo of the plant and Plant App will complete a plant identification to answer all your questions about it!
Take care of your plants with Plant App — keep a journal to see how they grow, use reminders to help them thrive.
Our plant identification engine is always picking up new knowledge from experts and professionals, and it's all at your fingertips right now. Simply discover plants around you, picture this plant, identify plants, and you'll gain a new appreciation for nature.
–PLANT APP FEATURES–
PLANT IDENTIFIER
Identify plants instantly with our app! Our database contains over 12,000 plants, including flowers, succulents, and trees. To identify a plant, simply snap a photo or upload one from your gallery.  But that's not all! Our plant identifier feature isn't limited to plant identification. We also have additional features like tree identification, flower identification, and weed identification.  
We're proud to offer the most accurate plant identifier app on the market, which includes additional features like tree identifier, weed identifier, and flower identifier.
PLANT CARE &amp; DISEASE IDENTIFICATION
Identify plant diseases to quickly figure out ways of treating your plant.
Take a photo to determine diagnoses. Plant App will eliminate any potential disease-causing factors and notify you if your plant is healthy. Plant App will tell you if it needs special attention and how to take care of it. You'll receive comprehensive information about the condition, its causes, treatments, and prevention measures.
PLANT CARE GUIDES
Imagine, you receive a lovely flowering plant for your birthday. However, after a few weeks, it begins to send you signals that it is not at ease. How frequently has this happened to you? To keep your plant alive, you must understand how much water, light, and fertilizer it requires. PlantApp keeps all of this information in one place.
Plant care guides are essential for healthy plants!
WATER CALCULATOR
Get customized watering recommendations, based on your plant type and the size of a pot.
NOTES AND REMINDERS
Have you forgotten to water your plants on time? Not any longer! Set up plant care reminders to receive notifications when it's time to water, fertilize, or repot your plant. If your plant has specific needs, you can even create custom reminders. Don't let your plant wither without timely reminders.
PERSONAL PLANT COLLECTION - MY GARDEN
Create your own garden and plant collections. Add plants in your home and confidently grow and care for your plants with the support and inspiration you need.
RECOMMENDED ARTICLES
Learn about the variety of flora around the world by reading enlightening articles every day.
What kind of plant grows the quickest, do you know? Or what flower once had a value greater than that of gold? Knowledge is power. You will have this power by Plant App's in-depth plant descriptions and fascinating insights.
Get Plant App plant scanner &amp; start your road toward being a true expert on nature right away. One tap will provide you all you need!
Email: info@plantapp.app
Website: https://plantapp.app
Terms of use: https://plantapp.app/terms
Privacy: https://plantapp.app/privacy</t>
  </si>
  <si>
    <t>{
  "Data Not Linked to You": {
    "Analytics": {
      "Diagnostics": [
        "Crash Data",
        "Performance Data"
      ],
      "Identifiers": [
        "User ID"
      ],
      "Usage Data": [
        "Product Interaction",
        "Advertising Data"
      ]
    },
    "App Functionality": {
      "Diagnostics": [
        "Crash Data",
        "Performance Data"
      ],
      "Usage Data": [
        "Product Interaction"
      ]
    },
    "Developer’s Advertising or Marketing": {
      "Identifiers": [
        "User ID",
        "Device ID"
      ],
      "Usage Data": [
        "Advertising Data"
      ]
    },
    "Product Personalization": {
      "Usage Data": [
        "Product Interaction"
      ]
    }
  },
  "Data Used to Track You": {
    "Analytics": {
      "Diagnostics": [
        "Crash Data",
        "Performance Data"
      ],
      "Identifiers": [
        "User ID"
      ],
      "Usage Data": [
        "Product Interaction",
        "Advertising Data"
      ]
    },
    "App Functionality": {
      "Diagnostics": [
        "Crash Data",
        "Performance Data"
      ],
      "Usage Data": [
        "Product Interaction"
      ]
    },
    "Developer’s Advertising or Marketing": {
      "Identifiers": [
        "User ID",
        "Device ID"
      ],
      "Usage Data": [
        "Advertising Data"
      ]
    },
    "Product Personalization": {
      "Usage Data": [
        "Product Interaction"
      ]
    }
  }
}</t>
  </si>
  <si>
    <t>https://plantapp.app/privacy/</t>
  </si>
  <si>
    <t>https://apps.apple.com/us/app/lego-duplo-marvel/id1573101225?uo=4</t>
  </si>
  <si>
    <t>Join Spidey, Captain America, and other MARVEL heroes for exciting adventures and pretend-play fun.
Each play pack features an open-ended play experience to help your favorite MARVEL hero save the day. Shoot webs with Spidey and his Amazing Friends or rescue a cat with Captain America! Each pack also has fun and engaging problem-solving challenges to support your child's learning and development. They can also build amazing structures with virtual 3D LEGO® DUPLO® bricks. Would your child like to make their very own Spider-Man HQ?
In LEGO DUPLO MARVEL, your child will:
- develop their IMAGINATION through pretend play with MARVEL heroes
- build their SELF-CONFIDENCE with positive play experiences 
- stimulate their CURIOSITY with child-centered 'explore and discover' play patterns
- develop their CREATIVITY and SELF-EXPRESSION by building with virtual LEGO DUPLO bricks
- practice REASONING AND PROBLEM-SOLVING skills with fun and challenging puzzles
Get ready for some big adventures with your favorite heroes in LEGO DUPLO MARVEL!
Fun-filled play packs in this app:
- CAPTAIN AMERICA HELPS OUT
- MARVELS TRAINING DAY 1
- BLACK PANTHER: ANIMAL ESCAPADE
- AVENGERS WINTER SPORTS
- MARVEL'S TRICK OR TREAT!
- SPIDEY VS ELECTRO
- SPIDEY AT HOME
- IRON MAN UNDER WATER
- AVENGERS WINTER FUN
- FUNFAIR SUPER HEROES
- IRON MAN SPACE RESCUE
- HULK SMASH!
- SPIDEY HQ
BUILD &amp; PLAY 
- Enjoy endless play possibilities with virtual 3D LEGO DUPLO bricks, props, and characters, including your favorite MARVEL super heroes!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
Please note that this app is free to play but additional paid content is available.
LEGO® DUPLO® MARVEL contains a subscription service which gives access to ALL content in the app, including all future packs and puzzles.
- Subscriptions are billed monthly, bi-annually or annually at the rate selected depending on the subscription plan.
- Change your mind at any point. Cancelling can be done through your iTunes settings.
- Subscriptions auto-renew at the cost of the chosen package, unless cancelled 24-hours in advance prior to the end of the current period. The subscription fee is charged to your iTunes account.
- You may manage your subscription and turn off auto-renewal by going to your Account Settings after purchase.
- Any unused portion of a free trial period will be forfeited when you purchase a subscription.
- Use your subscription on any device registered with the same Apple ID you subscribe from.
Read our terms of use here: https://storytoys.com/terms/
LEGO®, DUPLO®, the LEGO logo, and the DUPLO logo are trademarks and/or copyrights of the LEGO® Group.
©2024 The LEGO Group. All Rights Reserved.
©2024 MARVEL</t>
  </si>
  <si>
    <t>{
  "Data Not Linked to You": {
    "Analytics": {
      "Usage Data": [
        "Product Interaction"
      ]
    },
    "App Functionality": {
      "Usage Data": [
        "Product Interaction"
      ]
    }
  }
}</t>
  </si>
  <si>
    <t>https://storytoys.com/privacy</t>
  </si>
  <si>
    <t>https://apps.apple.com/us/app/stop-motion-studio-pro/id640564761?uo=4</t>
  </si>
  <si>
    <t>Get Stop Motion Studio, the world’s easiest app to get you into stop motion moviemaking today!
Want to create movies like Wallace and Gromit or those groovy Lego shorts on YouTube? With its user-friendly interface and powerful editing tools, you can bring your imagination to life and share your creations with the world. Perfect for both beginners and professionals, the Stop Motion Studio app is the ultimate tool for creating captivating animations. Download it now and start animating today!
******************************************
As seen on Apple's TV commercial “Life on iPad.”
"Stop-motion animation is a great way to bring toys and other objects to life — and learn the basics of filmmaking."
The New York Times
"Stop Motion Studio makes it easy to create your own stop-motion movies."
The Washington Post
"All you need is an iPhone or iPad, a tripod, the right software, and a bit of creativity."
PCMag
"Stop Motion Studio Brings Out the LEGO Moviemaking Geek in All of Us."
Technewsworld
******************************************
No ads, user tracking or subscriptions. All data is stored solely on the device.
It's simple to use, deceptively powerful and insanely fun to play with. Let’s make a movie.
Stop Motion Studio is a powerful, full-featured movie editor with a whole host of features:
• A simplistic, easy-to-use interface
• Overlay mode showing the differences between frames
• Animation guides to position animated objects more easily
• Copy, paste, cut, and insert frames at any position
• Interactive timeline so you never get lost, even if you have hundreds of frames
Create beautiful movies:
• Choose from a whole lot of unique titles, credits, and text cards or create your very own with the built-in editor
• Give your movie the perfect look with different video filters
• Enhance your movie with different foregrounds, backgrounds, aspect ratios, and fade effects 
• Create a soundtrack using built-in music, sound effects, songs from your music library, or your narration
• Rotoscoping: Import video clips and create stunning animations by drawing over it.
• Green Screen: Change the background of your scene to make the figures you capture fly or appear anywhere you can imagine.
• Connect a keyboard and use simple shortcuts to edit movies quickly
Capture like a pro:
• Capture with an adjustable time interval feature
• Full camera control with automatic or manual white balance, focus and exposure, ISO and shutter speed
• Use a second device as a remote camera
• Use your Apple Watch as a remote shutter release
Powerful, built-in layer-based image editor:
• Add text and speech bubbles or create titles
• Add facial expressions to LEGO® figures 
• Touch up and enhance images, sketch, and paint
• Wipe away unwanted objects with the eraser tool 
• Merge frames to simulate fast movement
Share with friends and family:
• Save to your photo library or share to YouTube in 4K or 1080p
• Save as iMessage sticker or animated GIF
• Save all images for further processing
• Easily transfer projects between devices using AirDrop, Dropbox or iCloud
• Start creating on your mobile device and continue right where you left off on your Mac
Learn to animate:
• Watch the included tutorial videos
• Read the comprehensive manual 
• Use the animation tips and tricks provided</t>
  </si>
  <si>
    <t>[
  "Photo &amp; Video",
  "Education"
]</t>
  </si>
  <si>
    <t>https://apps.apple.com/us/app/google-classroom/id924620788?uo=4</t>
  </si>
  <si>
    <t>Classroom is a free service for schools, non-profits, and anyone with a personal Google account. Classroom makes it easy for learners and instructors to connect—inside and outside of schools. Classroom saves time and paper, and makes it easy to create classes, distribute assignments, communicate, and stay organized.
Classroom is designed to help teachers create, collect, and grade assignments paperlessly, including time-saving features like the ability to automatically make a copy of a Google Document for each student. It also creates Drive folders for each assignment and for each student to help keep everyone organized.
Students can keep track of what’s due on the Assignments page and begin working with just a click. Teachers can quickly see who has or hasn't completed the work, and provide direct, real-time feedback and grades right in Classroom.
With the mobile app for iOS, students and teachers can view their classes and communicate with their classmates in real time. Students can open their assignments and work on them right from their iPhone or iPad. Teachers can keep track of who has turned in work and grade the assignment - at school or on the go. Students and teachers receive notifications when they have new content in Classroom, so they are always up to date.
There are many benefits of using Classroom:
Easy to set up
Teachers can add students directly or share a code with their class to join. It takes just minutes to set up.
Saves time
The simple, paperless assignment workflow allows teachers to create, review, and grade assignments quickly, all in one place.
Improves organization
Students can see all of their assignments on an assignments page, and all class materials (e.g., documents, photos, and videos) are automatically filed into folders in Google Drive.
Enhances communication
Classroom allows teachers to send announcements and start class discussions instantly. Students can share resources with each other or provide answers to questions on the stream.
Secure
Like the rest of Google Workspace for Education services, Classroom contains no ads, never uses your content or student data for advertising purposes.
Permissions Notice:
Camera: Needed to allow the user to take photos or videos and post them to Classroom.
Microphone: Needed to enable audio capture for recording videos to be posted to Classroom.
Photos: Needed to allow the user to attach photos or videos to Classroom. Photos or videos posted to Classroom will be stored on Google servers in order to show them in Classroom.</t>
  </si>
  <si>
    <t>{
  "Data Linked to You": {
    "Analytics": {
      "Diagnostics": [
        "Crash Data"
      ]
    },
    "App Functionality": {
      "Diagnostics": [
        "Crash Data"
      ]
    },
    "Product Personalization": {
      "Contact Info": [
        "Email Address"
      ],
      "Contacts": [
        "Contacts"
      ],
      "Identifiers": [
        "User ID",
        "Device ID"
      ],
      "Search History": [
        "Search History"
      ],
      "Usage Data": [
        "Product Interaction"
      ]
    }
  },
  "Data Not Linked to You": {
    "Analytics": {
      "Diagnostics": [
        "Crash Data"
      ]
    },
    "App Functionality": {
      "Diagnostics": [
        "Crash Data"
      ]
    },
    "Product Personalization": {
      "Contact Info": [
        "Email Address"
      ],
      "Contacts": [
        "Contacts"
      ],
      "Identifiers": [
        "User ID",
        "Device ID"
      ],
      "Search History": [
        "Search History"
      ],
      "Usage Data": [
        "Product Interaction"
      ]
    }
  }
}</t>
  </si>
  <si>
    <t>https://www.google.com/intl/en/policies/privacy/</t>
  </si>
  <si>
    <t>https://apps.apple.com/us/app/manga-plus-by-shueisha/id1442476536?uo=4</t>
  </si>
  <si>
    <t>"MANGA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・Jujutsu Kaisen
・Hunter x Hunter
・Black Clover
・Boruto: Naruto Next Generations
・Monster #8
・Dandadan
・Dragon Ball Super
・Mashle:magic and Muscles
・SAKAMOTO DAYS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◆MULTIPUL TRANSLATIONS TOO◆ 
-Spanish
-French
-Brazilian Portuguese
-Bahasa Indonesian
-Thai
-Russian
-Vietnamese
Subscribe to our Facebook page for news and information.
English: https://www.facebook.com/mangaplus.en/
Español: https://www.facebook.com/mangaplus.es/</t>
  </si>
  <si>
    <t>{
  "Data Not Linked to You": {
    "Analytics": {
      "Identifiers": [
        "Device ID"
      ],
      "Search History": [
        "Search History"
      ],
      "Usage Data": [
        "Product Interaction",
        "Advertising Data",
        "Other Usage Data"
      ]
    },
    "App Functionality": {
      "Identifiers": [
        "User ID",
        "Device ID"
      ]
    },
    "Developer’s Advertising or Marketing": {
      "Identifiers": [
        "Device ID"
      ],
      "Usage Data": [
        "Product Interaction",
        "Advertising Data"
      ]
    },
    "Other Purposes": {
      "Diagnostics": [
        "Crash Data",
        "Performance Data",
        "Other Diagnostic Data"
      ],
      "User Content": [
        "Customer Support"
      ]
    },
    "Third-Party Advertising": {
      "Identifiers": [
        "Device ID"
      ],
      "Usage Data": [
        "Product Interaction",
        "Advertising Data",
        "Other Usage Data"
      ]
    }
  },
  "Data Used to Track You": {
    "Analytics": {
      "Identifiers": [
        "Device ID"
      ],
      "Search History": [
        "Search History"
      ],
      "Usage Data": [
        "Product Interaction",
        "Advertising Data",
        "Other Usage Data"
      ]
    },
    "App Functionality": {
      "Identifiers": [
        "User ID",
        "Device ID"
      ]
    },
    "Developer’s Advertising or Marketing": {
      "Identifiers": [
        "Device ID"
      ],
      "Usage Data": [
        "Product Interaction",
        "Advertising Data"
      ]
    },
    "Other Purposes": {
      "Diagnostics": [
        "Crash Data",
        "Performance Data",
        "Other Diagnostic Data"
      ],
      "User Content": [
        "Customer Support"
      ]
    },
    "Third-Party Advertising": {
      "Identifiers": [
        "Device ID"
      ],
      "Usage Data": [
        "Product Interaction",
        "Advertising Data",
        "Other Usage Data"
      ]
    }
  }
}</t>
  </si>
  <si>
    <t>https://www2.shueisha.co.jp/privacy/privacy.html</t>
  </si>
  <si>
    <t>https://apps.apple.com/us/app/picturethis-plant-identifier/id1252497129?uo=4</t>
  </si>
  <si>
    <t>PictureThis® identifies 1,000,000+ plants every day with 98% accuracy - better than most human experts. Get your gardening questions answered and become a “green thumb” with the plant identification power of PictureThis!
Wonder the name of the beautiful plant encountered during your walk? 
Want to inspire your children with rich plant knowledge?
Need advice on how to care for your plants? 
Simply take a photo of the plant and PictureThis will complete a plant identification to answer all your questions about it!
Identify any plants, flowers, herbs, shrubs, or trees by photo and get useful plant care tips. Set timely reminders to water your greenery on time. Snap a photo to discover your plant's disease and get a quick cure. Chat with experts to get professional plant guides. Keep your plants healthy and happy with the PictureThis app!
Key Features:
Accurate Plant Identifier
PictureThis can identify17,000+ plant species with 98% accuracy. Simply take a picture, and our revolutionary plant identification engine will tell you what it is constantly.
Plant Disease Auto Diagnose &amp; Cure
Take a snap of a sick plant or upload a photo from your gallery, the PictureThis app will auto-diagnose your plant disease and provide treatment info. A plant doctor on your phone!
Plant Care Tips &amp; Reminders
Easy, step-by-step care instructions on how to care for your green friends. Get notified when it's time to water, fertilize, mist, clean, and repot. The PictureThis app can even track how much sunlight your plant is getting with light meter.
One-on-one Expert Consultation
Have a question regarding your plants? Chat through email with our plant experts to get extensive plant care and treatment advice. Your pocket full-time botanist!
Toxic Plant Warning
Identify toxic plants around you and get warnings to help your pets, children, and family stay safe.
Manage Your Plant Collection
Keep track of all the plants, trees, and flowers you identify, and build your own wishlist. Make your PictureThis your fingertip garden!
Plant Recommendation
Get advice on your next plant purchase based on the skills required, your gardening space and more.
The PictureThis app has been featured on the App Store in over 100 countries.
User Comments:
Easy use easy identification! 
“I use this app all the time for myself and helping others identify plants, it’s super friendly and accurate with lots of good info!” 
- Graffie822
Love this app!
“I have tried a few different apps, but this one is perfect. Not only will it tell me what things are, but it’s really teaching me how to recognize problems with my plants and what to do to fix the issue.”
- Mountaingirl
[About PictureThis Premium]
• Payment will be charged to iTunes Account at confirmation of purchase
• Subscription automatically renews unless auto-renew is turned off at least 24 hours before the end of the current period
• The account will be charged for renewal within 24 hours before the end of the current period
• Any unused portion of a free trial period, if offered, will be forfeited when the user purchases a subscription
• Subscriptions may be managed by the user, and auto-renewal may be turned off, by going to iTunes Subscriptions after purchase
Terms of Use: https://api-java.picturethisai.com/static/user_agreement.html
Privacy Policy: https://api-java.picturethisai.com/static/privacy_policy.html</t>
  </si>
  <si>
    <t>[
  "Education",
  "Lifestyle"
]</t>
  </si>
  <si>
    <t>{
  "Data Linked to You": {
    "Analytics": {
      "Diagnostics": [
        "Crash Data",
        "Performance Data"
      ],
      "Identifiers": [
        "User ID",
        "Device ID"
      ],
      "Purchases": [
        "Purchase History"
      ],
      "Search History": [
        "Search History"
      ],
      "Usage Data": [
        "Product Interaction"
      ],
      "User Content": [
        "Photos or Videos",
        "Customer Support"
      ]
    },
    "App Functionality": {
      "Contact Info": [
        "Email Address"
      ],
      "Diagnostics": [
        "Crash Data",
        "Performance Data"
      ],
      "Identifiers": [
        "User ID",
        "Device ID"
      ],
      "Purchases": [
        "Purchase History"
      ],
      "Search History": [
        "Search History"
      ],
      "Usage Data": [
        "Product Interaction"
      ],
      "User Content": [
        "Photos or Videos",
        "Customer Support"
      ]
    },
    "Product Personalization": {
      "Diagnostics": [
        "Crash Data",
        "Performance Data"
      ],
      "Identifiers": [
        "User ID",
        "Device ID"
      ],
      "Purchases": [
        "Purchase History"
      ],
      "Search History": [
        "Search History"
      ],
      "Usage Data": [
        "Product Interaction"
      ],
      "User Content": [
        "Photos or Videos"
      ]
    }
  },
  "Data Used to Track You": {
    "Analytics": {
      "Diagnostics": [
        "Crash Data",
        "Performance Data"
      ],
      "Identifiers": [
        "User ID",
        "Device ID"
      ],
      "Purchases": [
        "Purchase History"
      ],
      "Search History": [
        "Search History"
      ],
      "Usage Data": [
        "Product Interaction"
      ],
      "User Content": [
        "Photos or Videos",
        "Customer Support"
      ]
    },
    "App Functionality": {
      "Contact Info": [
        "Email Address"
      ],
      "Diagnostics": [
        "Crash Data",
        "Performance Data"
      ],
      "Identifiers": [
        "User ID",
        "Device ID"
      ],
      "Purchases": [
        "Purchase History"
      ],
      "Search History": [
        "Search History"
      ],
      "Usage Data": [
        "Product Interaction"
      ],
      "User Content": [
        "Photos or Videos",
        "Customer Support"
      ]
    },
    "Product Personalization": {
      "Diagnostics": [
        "Crash Data",
        "Performance Data"
      ],
      "Identifiers": [
        "User ID",
        "Device ID"
      ],
      "Purchases": [
        "Purchase History"
      ],
      "Search History": [
        "Search History"
      ],
      "Usage Data": [
        "Product Interaction"
      ],
      "User Content": [
        "Photos or Videos"
      ]
    }
  }
}</t>
  </si>
  <si>
    <t>https://apps.apple.com/us/app/quizlet-ai-powered-flashcards/id546473125?uo=4</t>
  </si>
  <si>
    <t>Welcome to a new era of AI-enhanced study with Quizlet. Immerse yourself in any subject imaginable, where you can choose from over 700 million digital flashcard sets or create your own. As the #1 AI-enhanced learning platform, Quizlet offers personalized quizzes and practice tests, expert-written homework solutions, and transformative AI study tools. Join a community of over 300 million learners who have improved their grades and achieved their goals with Quizlet.
With the Quizlet app, students and teachers can:
Upload class notes to make flashcards, practice tests and essay prompts with Magic Notes
Create flashcard sets or search from millions of flashcards created by other students and teachers
Turn flashcards into formative assessments or interactive flashcard games
Use Learn and Test modes to transform flashcards into quizzes and practice tests 
Retain material for the long term with spaced repetition
Crush tough homework with expert-written solutions
Download the app today and join a community of over 300 million global learners. 
Upgrade to Quizlet Plus and get complete access to homework help, personalized study modes and ad-free studying.
What our students say when they leave 5-star reviews:
“Best study app ever!!”
“The only app I use when I need to get down to business.”
“Quizlet is by far the best studying app I’ve downloaded. It’s packed full of different ways to study for upcoming tests!”
Quizlet Plus subscriptions will be charged to your iTunes account. Your monthly or annual subscription automatically renews unless canceled at least 24 hours before the end of the current period. Manage your subscriptions in your Account Settings after purchase. 
Terms of Service: https://quizlet.com/tos
Privacy Policy: https://quizlet.com/privacy</t>
  </si>
  <si>
    <t>{
  "Data Linked to You": {
    "Analytics": {
      "Diagnostics": [
        "Crash Data",
        "Performance Data"
      ],
      "Identifiers": [
        "User ID",
        "Device ID"
      ],
      "Location": [
        "Coarse Location"
      ],
      "Other Data": [
        "Other Data Types"
      ],
      "Purchases": [
        "Purchase History"
      ],
      "Search History": [
        "Search History"
      ],
      "Usage Data": [
        "Product Interaction",
        "Advertising Data"
      ],
      "User Content": [
        "Gameplay Content",
        "Other User Content"
      ]
    },
    "App Functionality": {
      "Contact Info": [
        "Email Address"
      ],
      "Diagnostics": [
        "Crash Data",
        "Performance Data"
      ],
      "Identifiers": [
        "User ID"
      ],
      "Location": [
        "Coarse Location"
      ],
      "Other Data": [
        "Other Data Types"
      ],
      "Purchases": [
        "Purchase History"
      ],
      "Usage Data": [
        "Product Interaction"
      ],
      "User Content": [
        "Gameplay Content",
        "Customer Support",
        "Other User Content"
      ]
    },
    "Developer’s Advertising or Marketing": {
      "Contact Info": [
        "Email Address",
        "Name"
      ],
      "Identifiers": [
        "Device ID"
      ],
      "Location": [
        "Coarse Location"
      ],
      "Other Data": [
        "Other Data Types"
      ],
      "Purchases": [
        "Purchase History"
      ],
      "Search History": [
        "Search History"
      ],
      "Usage Data": [
        "Product Interaction"
      ],
      "User Content": [
        "Other User Content"
      ]
    },
    "Product Personalization": {
      "Identifiers": [
        "User ID"
      ],
      "Other Data": [
        "Other Data Types"
      ],
      "Purchases": [
        "Purchase History"
      ],
      "Search History": [
        "Search History"
      ],
      "Usage Data": [
        "Product Interaction"
      ],
      "User Content": [
        "Photos or Videos",
        "Other User Content"
      ]
    },
    "Third-Party Advertising": {
      "Diagnostics": [
        "Crash Data",
        "Performance Data"
      ],
      "Identifiers": [
        "Device ID"
      ],
      "Location": [
        "Coarse Location"
      ],
      "Other Data": [
        "Other Data Types"
      ],
      "Search History": [
        "Search History"
      ],
      "Usage Data": [
        "Product Interaction",
        "Advertising Data"
      ],
      "User Content": [
        "Other User Content"
      ]
    }
  },
  "Data Used to Track You": {
    "Analytics": {
      "Diagnostics": [
        "Crash Data",
        "Performance Data"
      ],
      "Identifiers": [
        "User ID",
        "Device ID"
      ],
      "Location": [
        "Coarse Location"
      ],
      "Other Data": [
        "Other Data Types"
      ],
      "Purchases": [
        "Purchase History"
      ],
      "Search History": [
        "Search History"
      ],
      "Usage Data": [
        "Product Interaction",
        "Advertising Data"
      ],
      "User Content": [
        "Gameplay Content",
        "Other User Content"
      ]
    },
    "App Functionality": {
      "Contact Info": [
        "Email Address"
      ],
      "Diagnostics": [
        "Crash Data",
        "Performance Data"
      ],
      "Identifiers": [
        "User ID"
      ],
      "Location": [
        "Coarse Location"
      ],
      "Other Data": [
        "Other Data Types"
      ],
      "Purchases": [
        "Purchase History"
      ],
      "Usage Data": [
        "Product Interaction"
      ],
      "User Content": [
        "Gameplay Content",
        "Customer Support",
        "Other User Content"
      ]
    },
    "Developer’s Advertising or Marketing": {
      "Contact Info": [
        "Email Address",
        "Name"
      ],
      "Identifiers": [
        "Device ID"
      ],
      "Location": [
        "Coarse Location"
      ],
      "Other Data": [
        "Other Data Types"
      ],
      "Purchases": [
        "Purchase History"
      ],
      "Search History": [
        "Search History"
      ],
      "Usage Data": [
        "Product Interaction"
      ],
      "User Content": [
        "Other User Content"
      ]
    },
    "Product Personalization": {
      "Identifiers": [
        "User ID"
      ],
      "Other Data": [
        "Other Data Types"
      ],
      "Purchases": [
        "Purchase History"
      ],
      "Search History": [
        "Search History"
      ],
      "Usage Data": [
        "Product Interaction"
      ],
      "User Content": [
        "Photos or Videos",
        "Other User Content"
      ]
    },
    "Third-Party Advertising": {
      "Diagnostics": [
        "Crash Data",
        "Performance Data"
      ],
      "Identifiers": [
        "Device ID"
      ],
      "Location": [
        "Coarse Location"
      ],
      "Other Data": [
        "Other Data Types"
      ],
      "Search History": [
        "Search History"
      ],
      "Usage Data": [
        "Product Interaction",
        "Advertising Data"
      ],
      "User Content": [
        "Other User Content"
      ]
    }
  }
}</t>
  </si>
  <si>
    <t>https://quizlet.com/privacy/ios</t>
  </si>
  <si>
    <t>https://apps.apple.com/us/app/manga-up/id1623721894?uo=4</t>
  </si>
  <si>
    <t>Read the latest chapters of "Toilet-bound Hanako-kun", "The Case Study of Vanitas", "Daemons of The Shadow Realm" AND MORE on SQUARE ENIX’s official "Manga UP!" app!
OVER 200 SERIES—all originally published by SQUARE ENIX—virtually FREE to read using daily bonus items. Here’s a small taste of our diverse lineup:
- My Dress-Up Darling
- Daemons of The Shadow Realm
- Smoking Behind the Supermarket with You
- Assassin &amp; Cinderella
- I’m Glad They Kicked Me From The Hero’s Party... But Why’re you following me, Great Saintess?
- I’m the Only Monster Tamer in the World and Was Mistaken for the Demon Lord
- The Villainess' Butler: Death Flag Destroyer at Your Service
…And even more to be added in the future!
SIMULPUB RELEASES!
Stay up to date with your favorite series straight from Japan soon after they’re published!
READ THE ORIGINALS OF MEDIA TIE-INS!
You can read the originals of your favorite anime and dramas, such as "My Happy Marriage" and "The Apothecary Diaries"! Catch up with the latest episodes!
DISCOVER NEW SERIES!
Isekai, fantasy, romance, comedy, drama, anime tie-ins—with our expanding roster of original series from several genres, you can say you read it here first!
SUPPORT CREATORS!
Manga UP! is an official service run by the publisher, SQUARE ENIX. All contents on this app are protected under the law and profits are legally distributed to authors.
UNLOCK THOUSANDS OF CHAPTERS WITH THE VAULT PASS!
With a VAULT PASS subscription, you can read as many regular chapters as you want! The first trial is free for 7 days!
- Price
$6.99/month (7-day free trial)
- Offers
During the subscription period, you can read regular (non-ADVANCE) chapters of eligible series without consuming any items.
*Please refer to the application for more details.
- Billing
Payment will be charged to your Apple ID account upon purchase confirmation and upon automatic renewal.
The subscription will be automatically renewed each month (subject to local restrictions). Your account will be charged $6.99 for renewal within 24 hours prior to the end of your current subscription period, unless auto-renewal is turned off before the next period is charged.
- Management
To turn off auto-renewal, open the App Store app, tap the My Account icon at the top right, then tap Subscriptions. Please note that deleting this application or transferring your device will not stop your subscription.
- Cancellation
If you cancel your VAULT PASS (monthly), it will become invalid only after your current subscription period expires. This may take a few days.
You will be able to enjoy the benefits until your VAULT PASS (Monthly) becomes invalid.
- Privacy Policy
https://weblet.square-enix.com/geojmp.php?d=DOCUMENTS&amp;l=privacy
- Terms of Service
https://global-api.manga-up.com/webview/rule_ios
■Official X account
@MangaUpGlobal
■WEB version
https://global.manga-up.com
NOTICE
- If images are not displaying, please try restarting your device.
- Communication charges will be incurred if you connect to 3G, 4G and 5G networks.
- Series and chapters available on the app, as well as which content is accessible with the VAULT PASS (monthly) may change without notice.</t>
  </si>
  <si>
    <t>{
  "Data Linked to You": {
    "Analytics": {
      "Diagnostics": [
        "Crash Data",
        "Performance Data",
        "Other Diagnostic Data"
      ],
      "Identifiers": [
        "Device ID"
      ],
      "Location": [
        "Precise Location",
        "Coarse Location"
      ],
      "Other Data": [
        "Other Data Types"
      ],
      "Purchases": [
        "Purchase History"
      ],
      "Search History": [
        "Search History"
      ],
      "Usage Data": [
        "Product Interaction",
        "Advertising Data",
        "Other Usage Data"
      ],
      "User Content": [
        "Other User Content"
      ]
    },
    "App Functionality": {
      "Diagnostics": [
        "Crash Data",
        "Performance Data",
        "Other Diagnostic Data"
      ],
      "Identifiers": [
        "Device ID"
      ],
      "Location": [
        "Precise Location",
        "Coarse Location"
      ],
      "Other Data": [
        "Other Data Types"
      ],
      "Purchases": [
        "Purchase History"
      ],
      "Usage Data": [
        "Product Interaction",
        "Advertising Data",
        "Other Usage Data"
      ],
      "User Content": [
        "Other User Content"
      ]
    },
    "Developer’s Advertising or Marketing": {
      "Diagnostics": [
        "Performance Data",
        "Other Diagnostic Data"
      ],
      "Identifiers": [
        "Device ID"
      ],
      "Other Data": [
        "Other Data Types"
      ],
      "Purchases": [
        "Purchase History"
      ],
      "Usage Data": [
        "Product Interaction",
        "Advertising Data",
        "Other Usage Data"
      ]
    },
    "Product Personalization": {
      "Purchases": [
        "Purchase History"
      ],
      "Usage Data": [
        "Product Interaction",
        "Advertising Data",
        "Other Usage Data"
      ],
      "User Content": [
        "Other User Content"
      ]
    },
    "Third-Party Advertising": {
      "Diagnostics": [
        "Crash Data",
        "Performance Data",
        "Other Diagnostic Data"
      ],
      "Identifiers": [
        "Device ID"
      ],
      "Other Data": [
        "Other Data Types"
      ],
      "Purchases": [
        "Purchase History"
      ],
      "Usage Data": [
        "Product Interaction",
        "Advertising Data",
        "Other Usage Data"
      ]
    }
  },
  "Data Not Linked to You": {
    "Analytics": {
      "Diagnostics": [
        "Crash Data",
        "Performance Data",
        "Other Diagnostic Data"
      ],
      "Identifiers": [
        "Device ID"
      ],
      "Location": [
        "Precise Location",
        "Coarse Location"
      ],
      "Other Data": [
        "Other Data Types"
      ],
      "Purchases": [
        "Purchase History"
      ],
      "Search History": [
        "Search History"
      ],
      "Usage Data": [
        "Product Interaction",
        "Advertising Data",
        "Other Usage Data"
      ],
      "User Content": [
        "Other User Content"
      ]
    },
    "App Functionality": {
      "Diagnostics": [
        "Crash Data",
        "Performance Data",
        "Other Diagnostic Data"
      ],
      "Identifiers": [
        "Device ID"
      ],
      "Location": [
        "Precise Location",
        "Coarse Location"
      ],
      "Other Data": [
        "Other Data Types"
      ],
      "Purchases": [
        "Purchase History"
      ],
      "Usage Data": [
        "Product Interaction",
        "Advertising Data",
        "Other Usage Data"
      ],
      "User Content": [
        "Other User Content"
      ]
    },
    "Developer’s Advertising or Marketing": {
      "Diagnostics": [
        "Performance Data",
        "Other Diagnostic Data"
      ],
      "Identifiers": [
        "Device ID"
      ],
      "Other Data": [
        "Other Data Types"
      ],
      "Purchases": [
        "Purchase History"
      ],
      "Usage Data": [
        "Product Interaction",
        "Advertising Data",
        "Other Usage Data"
      ]
    },
    "Product Personalization": {
      "Purchases": [
        "Purchase History"
      ],
      "Usage Data": [
        "Product Interaction",
        "Advertising Data",
        "Other Usage Data"
      ],
      "User Content": [
        "Other User Content"
      ]
    },
    "Third-Party Advertising": {
      "Diagnostics": [
        "Crash Data",
        "Performance Data",
        "Other Diagnostic Data"
      ],
      "Identifiers": [
        "Device ID"
      ],
      "Other Data": [
        "Other Data Types"
      ],
      "Purchases": [
        "Purchase History"
      ],
      "Usage Data": [
        "Product Interaction",
        "Advertising Data",
        "Other Usage Data"
      ]
    }
  },
  "Data Used to Track You": {
    "Analytics": {
      "Diagnostics": [
        "Crash Data",
        "Performance Data",
        "Other Diagnostic Data"
      ],
      "Identifiers": [
        "Device ID"
      ],
      "Location": [
        "Precise Location",
        "Coarse Location"
      ],
      "Other Data": [
        "Other Data Types"
      ],
      "Purchases": [
        "Purchase History"
      ],
      "Search History": [
        "Search History"
      ],
      "Usage Data": [
        "Product Interaction",
        "Advertising Data",
        "Other Usage Data"
      ],
      "User Content": [
        "Other User Content"
      ]
    },
    "App Functionality": {
      "Diagnostics": [
        "Crash Data",
        "Performance Data",
        "Other Diagnostic Data"
      ],
      "Identifiers": [
        "Device ID"
      ],
      "Location": [
        "Precise Location",
        "Coarse Location"
      ],
      "Other Data": [
        "Other Data Types"
      ],
      "Purchases": [
        "Purchase History"
      ],
      "Usage Data": [
        "Product Interaction",
        "Advertising Data",
        "Other Usage Data"
      ],
      "User Content": [
        "Other User Content"
      ]
    },
    "Developer’s Advertising or Marketing": {
      "Diagnostics": [
        "Performance Data",
        "Other Diagnostic Data"
      ],
      "Identifiers": [
        "Device ID"
      ],
      "Other Data": [
        "Other Data Types"
      ],
      "Purchases": [
        "Purchase History"
      ],
      "Usage Data": [
        "Product Interaction",
        "Advertising Data",
        "Other Usage Data"
      ]
    },
    "Product Personalization": {
      "Purchases": [
        "Purchase History"
      ],
      "Usage Data": [
        "Product Interaction",
        "Advertising Data",
        "Other Usage Data"
      ],
      "User Content": [
        "Other User Content"
      ]
    },
    "Third-Party Advertising": {
      "Diagnostics": [
        "Crash Data",
        "Performance Data",
        "Other Diagnostic Data"
      ],
      "Identifiers": [
        "Device ID"
      ],
      "Other Data": [
        "Other Data Types"
      ],
      "Purchases": [
        "Purchase History"
      ],
      "Usage Data": [
        "Product Interaction",
        "Advertising Data",
        "Other Usage Data"
      ]
    }
  }
}</t>
  </si>
  <si>
    <t>https://weblet.square-enix.com/geojmp.php?d=DOCUMENTS&amp;l=privacy</t>
  </si>
  <si>
    <t>https://apps.apple.com/us/app/baby-games-piano-baby-phone/id1455967837?uo=4</t>
  </si>
  <si>
    <t>Baby Games: Piano, Baby Phone</t>
  </si>
  <si>
    <t>Entertain your baby for hours with "Baby Games - Piano, Baby Phone, First Words", a fun, simple, colorful, and FREE educational phone game designed with kids and toddlers in mind!
Learning is fun with Baby Games, and there are plenty of mini-games and educational activities here to keep babies interested. It starts with pictures of animals, children can match to the sounds they make. There are also balloon popping games, musical learning modes, fun activities, and more. It's the perfect baby phone game to keep the little ones entertained.
Baby Games has a lively and easy to use interface that's perfect for kids between six and twelve months old. One and two year old toddlers or even kindergarteners will have fun with it, too! While playing, children of all ages will laugh and giggle as they explore all the fun activities at their fingertips, helping to develop attention and observational skills along with memory and fine motor control.
Baby Games also features fun nursery rhymes, baby songs, and rhyming games for kids and toddlers in an easy to use child-safe interface. Some of the nursery rhymes include the ABC alphabet song, Five Little Ducks, Humpty Dumpty, Rain Rain Go Away, Wheels on the Bus, Twinkle Twinkle Little Star, and more.
Here's a quick look at the baby phone games featured in our app:
1. First Words - Kids can learn all about the sounds birds and animals make, complete with pictures to match them with. Play the "What's this?" game to see how many they can remember!
2. Music Room - As every parent knows, kids love to make noise. Help your toddler develop their motor skills and appreciation for certain sounds by turning them loose in the Music Room. Four different instruments are ready to play with, everything from drums to pianos, trumpets, and xylophones. Babies can make their own music by tapping the screen, and they'll hear real sounds with every touch!
3. Pop 'n Play - Kids as well as adults love popping toy balloons. It's exciting to tap the screen and watch the images burst and disappear! This mode features regular balloons, animal shaped balloons, and smiley balloons, all ready to pop with one touch. There's even a bonus fruit smash game that helps kids build coordination and motor skills.
4. Fireworks - Look at the sky, it's fireworks! Babies can tap or drag to create a dazzling show of lights, complete with authentic sound effects. Multi-touch support is included, so kids can set off fireworks with all five fingers at once!
5. Baby Phone - A fantastically fun mode that helps children learn different animal sounds, nursery rhymes, lullabies and musical notes by playing with a virtual phone! Make a pretend phone call to an animal and it will answer, complete with a cartoon face and real sound effects! Kids can press the colorful buttons to hear many different sounds and learn about animals, numbers, and even play nursery rhymes. 
Baby Games is the perfect tool to help children, toddlers, and babies to build memory and observational skills. It's colorful and easy to use, and it includes a number of fantastic mini-games that will suit any child's preferences. 
Note to parents:
"Baby Games - Piano, Baby Phone, First Words" is a free app released with no third party ads or in-app purchases. It's also a passion project. We're parents ourselves, which means we have some pretty strong opinions on what we want our kids to learn and play with!
We created Baby Games and released it for free to help provide better learning materials for babies and young children. We follow a strict protocol against third party ads since kids of this age should not be exposed to their influencing content. We also kept it free to make sure more families around the world can enjoy it.
We're confident you and your children will have a great time with this game. If you do, please consider sharing it with others.
Thanks for caring about your child's education and well-being!
- Best wishes from the parents at RV AppStudios</t>
  </si>
  <si>
    <t>[
  "Education",
  "Games",
  "Family"
]</t>
  </si>
  <si>
    <t>https://apps.apple.com/us/app/stack-the-states/id381342267?uo=4</t>
  </si>
  <si>
    <t>Stack the States® makes learning about the 50 states fun!  Watch the states actually come to life in this colorful and dynamic game! 
As you learn state capitals, shapes, geographic locations, flags and more, you can actually touch, move and drop the animated states anywhere on the screen. Carefully build a stack of states that reaches the checkered line to win each level.
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HAVE FUN LEARNING ALL ABOUT THE 50 STATES:
▸ Capitals
▸ State shapes
▸ Abbreviations
▸ Bordering states
▸ Location on the map
▸ Nicknames
▸ Flags
...and more!
FEATURES:
▸ Hundreds of unique questions
▸ Interactive map and 50 state flash cards
▸ Choose any of the 50 friendly-looking states as your avatar
▸ Create up to six player profiles
▸ Collect all 50 states and track your progress on a personalized map
▸ Earn FREE bonus games: Map It, Pile Up, Puzzler and Capital Drop
▸ High resolution pictures of famous US landmarks
▸ All games are powered by a realistic physics engine
▸ Fun sound effects and music
▸ iPhone 4 and new iPad Retina Display support
▸ Works on both iPhone and iPad - a universal app
FIVE GAMES IN ONE:
STACK THE STATES: Build tall piles with states and try to reach the checkered line.
MAP IT: Tap the location of the selected state on the map.  Try to complete the whole country.
PILE UP: The states are piling up!  Tap them quickly to get rid of them before they pile too high.
PUZZLER: Sit back and relax as you slide the states around and put them together like a jigsaw puzzle.
CAPITAL DROP: Match states with their capitals in this fast-paced bonus game.  Don't let a state fall!
Stack the States® is an educational app for all ages that's actually FUN to play.  Try it now and enjoy five games for the price of one!
PRIVACY DISCLOSURE
Stack the States®:
- Does not contain 3rd party ads.
- Does not contain in-app purchases.
- Does not contain integration with social networks.
- Does not use 3rd party analytics / data collection tools.
- Does include links to apps by Dan Russell-Pinson in the iTunes App Store (via LinkShare).
For more information on our privacy policy please visit:
http://dan-russell-pinson.com/privacy/</t>
  </si>
  <si>
    <t>https://apps.apple.com/us/app/promote-army-study-guide/id435352951?uo=4</t>
  </si>
  <si>
    <t>BEFORE YOU BUY ANOTHER BOARD STUDY APP ASK YOURSELF:
1. Does it offer over 3,400 questions?  Our app contains thousands more than some other apps.  You don't have to study all 3,400+ questions but they are there for you if you want.  
2. CAN YOU GRADE YOURSELF?  Seriously!  Many board apps don't even allow you to grade yourself.  You can't look at your test scores for each subject because they don't even keep score.
3. Does it have an advanced learn engine that tracks questions seen/unseen, answered correctly/incorrectly, and then dynamically creates your tests accordingly?
4. Does it provide BOTH a casual study mode AND a test mode?
5. Does it provide AUDIO questions?
6. Are you able to SEE your study and test PROGRESS for ALL lessons at a MERE GLANCE?
8. Can you customize your tests with adjustable question counts and subjects?
9. Does it allow you to add your own unit study documents and files to the app?  Most units have unique study requirements such as unit history.  This app allows you to easily add those documents directly into the app.
This is a comprehensive guide addressing the common Army promotion board topics - over 40 subjects. Information was taken directly from Army regulations, Army doctrine reference publications (ADRPs), Army doctrine publications (ADPs), field manuals, technical manuals, training circulars, and pamphlets. All the study material is in question/ answer/ flashcard format. Hyperlinks are used in the larger sections to help better facilitate the blocks of information. In addition, to help support some of the question/answers, notes are provided throughout along with Helpful Hints to aid in memory recall. 
ForceReadiness.com is not affiliated with the US Army. We simply support soldiers every way we can.</t>
  </si>
  <si>
    <t>https://apps.apple.com/us/app/five-nights-at-freddys-sl/id1189781891?uo=4</t>
  </si>
  <si>
    <t>NOTE: Remastered version from the PC version. A device with at least 3 GB of RAM is required for this game to run properly.
Welcome to Circus Baby's Pizza World, where family fun and interactivity go beyond anything you've seen at those *other* pizza places! With cutting-edge animatronic entertainers that will knock your kids' socks off, as well as customized pizza catering, no party is complete without Circus Baby and the gang!
Now hiring: Late night technician. Must enjoy cramped spaces and be comfortable around active machinery. Not responsible for death or dismemberment.
NOTE: Interface and audio in English. Subtitles in English, French, German, Dutch, Spanish (Latin America), Italian, Portuguese (Brazil), Russian, Japanese, Chinese (Simplified), Korean.
#MadeWithFusion</t>
  </si>
  <si>
    <t>https://apps.apple.com/us/app/brio-world-railway/id1064517589?uo=4</t>
  </si>
  <si>
    <t>Build your own BRIO railway!
In this app you can build your own railway with all the classic parts from the world of BRIO. You can lay down tracks, place stations and figures, combine your own train sets and travel out to solve missions in an amazing train world. 
The app stimulates creative play where kids can create their own world and play freely. When they play in the world and solve missions they receive more elements to build with.
Features
 - Build your own railway with an awesome collection of parts
 - Create amazing train sets with more than 50 different train parts
 - Jump into the trains and ride on your own track
 - Help the characters in different missions in the world and collect joy to unlock new elements to build with
 - Load cargo with cranes
 - Feed the animals to make them happy
 - Create up to five different profiles in the app
The app is suitable for kids between 3 and 10 years old.
KID SAFETY
The safety of kids is very important for us at Filimundus and BRIO. There is no offensive or explicit material in this app, no ads and no IAP (in app purchases).
About FILIMUNDUS
Filimundus is a swedish gamestudio focused in creating developing games for kids. We want to stimulate learning by giving them challenges where they can create things and then play with it. We believe in giving kids a creative environment where they can develop through open ended play. 
Visit us at: www.filimundus.se
About BRIO
For over a century, our driving force has been to spread joy among children around the world. We want to create happy childhood memories where the imagination is allowed to flow freely. BRIO is a Swedish toy brand that creates innovative, high-quality and well-designed wooden toys that give children a safe and fun play experience. The company was founded in 1884 and is represented in over 30 countries. 
For more information, please visit www.brio.net.</t>
  </si>
  <si>
    <t>[
  "Education",
  "Family",
  "Games"
]</t>
  </si>
  <si>
    <t>{
  "Data Not Linked to You": {
    "Analytics": {
      "Usage Data": [
        "Product Interaction"
      ]
    },
    "Developer’s Advertising or Marketing": {
      "Diagnostics": [
        "Other Diagnostic Data"
      ]
    }
  }
}</t>
  </si>
  <si>
    <t>http://filimundus.com/privacypolicy</t>
  </si>
  <si>
    <t>https://apps.apple.com/us/app/survivalcraft-2/id1185580782?uo=4</t>
  </si>
  <si>
    <t>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Play with up to 3 friends using split screen. Possibilities are infinite in this long-running sandbox survival and construction game series.
Enjoy!
What's new in the 2.3 update:
- Compressed terrain file format, up to 100x size reduction of world files
- Added cairns which drop experience and diamonds when mined
- Motion detector detects moving blocks, pickables, projectiles
- Added easier Survival mode which is the new default
- Added pigeons
- Added sparrows
- Optimizations to reduce stuttering due to GC pressure
- Using 3D-extruded blocks when flat items held in hand
- Crouching allows player to crawl into 1-block-high spaces
- Switch and button blocks are editable (adjust generated voltage)
- Proper font kerning for nicer looking text
- Increased amount of gunpowder, bullets and bombs that get crafted
... and many more: full list of changes on our website</t>
  </si>
  <si>
    <t>[
  "Games",
  "Action",
  "Adventure"
]</t>
  </si>
  <si>
    <t>{
  "Data Not Linked to You": {
    "Other Purposes": {
      "Diagnostics": [
        "Crash Data"
      ]
    }
  }
}</t>
  </si>
  <si>
    <t>https://apps.apple.com/us/app/gauth-ai-study-companion/id1542571008?uo=4</t>
  </si>
  <si>
    <t>Powered by AI, Gauth is a convenient homework helper with high accuracy. Snap a photo and watch as our AI solves your complex problems in Math, Chemistry and more. With a wide network of live experts, Gauth also provides professional assistance anytime, anywhere. Try Gauth for all your homework needs!
Key Features:
► ACCURATE ANSWERS, STEP-BY-STEP
Compared to other homework helpers, Gauth is faster and more accurate at solving homework problems, especially with the support of Gauth AI Pro. Problems could be solved quickly within a few seconds, and all answers are accompanied by animated instructions and detailed explanations.
► MASTER ALL SUBJECTS, ALL GRADES
Not only Math questions, Gauth could now solve all different levels of problems in Physics, Chemistry, Biology and more. 
► REAL EXPERTS READY TO HELP 24/7
As a strong and resourceful homework solver, we have professional experts and dedicated experts ready to help you 24/7 with multiple subjects, including Math, Physics, Chemistry, and Biology. All experts are available to solve your problems anytime and anywhere, offering clear step-by-step explanations. With Gauth, you can easily understand and master different subjects.
► EASY TO USE, HOMEWORK IS COOL
Simply take a photo of your problem, and Gauth will recognize it and crop your question automatically. After uploading, our experts will provide solutions in a few seconds with well-formatted answers and explanations. With Gauth, we hope you can find homework is also fun and easy to understand!
► SUBJECTS COVERED
- Math
- Biology
- Physics
- Chemistry
- Others
► MATH TOPICS COVERED
- Math Word problems
- Algebra (Real Number; Arithmetic; Set theory; Expression; Logarithm; Complex Number)
- Function (Linear; Quadratic; Polynomial; Exponential; Rational; Logarithmic; Inverse Function)
- Geometry (Plane &amp; Solid Geometry; Algebra &amp; lines; Lines &amp; Planes in Space; Transformation)
- Trigonometry (Trigonometric Ratios; Law of Sines; Law of Cosines; Reciprocal Properties)
- Calculus (Derivatives; Integrals; Limits; the Tangent/Area Math problem)
- Statistics and Data Analysis (Probability; Data Representation; Poisson/Normal Distribution)
- Matrix (Matrix Algebra; System of Linear Equations &amp; Matrices)
- Logic (Reasoning &amp; Proof)
► Want to level up your learning? With Gauth Plus, you will get:
- Unlimited Answers &amp; Explanations In Question Bank
- Get Help From Advanced Experts
- Priority In Solving During Peak Time
- Ads Free
- Discounts For All Purchases
Terms of Service https://h5.gauthmath.com/terms
Privacy Policy https://h5.gauthmath.com/policy
STAY CONNECTED
- Tiktok: www.tiktok.com/@gauthofficial
- Website: www.gauthmath.com
- Email: support@gauthmath.com</t>
  </si>
  <si>
    <t>{
  "Data Linked to You": {
    "Analytics": {
      "Diagnostics": [
        "Crash Data",
        "Performance Data",
        "Other Diagnostic Data"
      ],
      "Usage Data": [
        "Product Interaction"
      ]
    },
    "App Functionality": {
      "Contact Info": [
        "Email Address",
        "Name",
        "Other User Contact Info"
      ],
      "Diagnostics": [
        "Crash Data",
        "Performance Data",
        "Other Diagnostic Data"
      ],
      "Identifiers": [
        "User ID",
        "Device ID"
      ],
      "Usage Data": [
        "Product Interaction"
      ],
      "User Content": [
        "Photos or Videos",
        "Customer Support"
      ]
    }
  },
  "Data Used to Track You": {
    "Analytics": {
      "Diagnostics": [
        "Crash Data",
        "Performance Data",
        "Other Diagnostic Data"
      ],
      "Usage Data": [
        "Product Interaction"
      ]
    },
    "App Functionality": {
      "Contact Info": [
        "Email Address",
        "Name",
        "Other User Contact Info"
      ],
      "Diagnostics": [
        "Crash Data",
        "Performance Data",
        "Other Diagnostic Data"
      ],
      "Identifiers": [
        "User ID",
        "Device ID"
      ],
      "Usage Data": [
        "Product Interaction"
      ],
      "User Content": [
        "Photos or Videos",
        "Customer Support"
      ]
    }
  }
}</t>
  </si>
  <si>
    <t>https://apps.apple.com/us/app/magic-research/id1671272877?uo=4</t>
  </si>
  <si>
    <t>In Magic Research, you are the headmaster of a newly-created institution of Magic with one goal: to learn as much as possible about this power and get enough fame to be able to compete, and win, the prestigious competition of schools: the Tournament of Magic. But what will you discover along the way?
* Cast over a hundred different spells with various effects
* Research magic in various magical schools to discover new, surprising ways to use this power
* Accumulate resources and build the school campus
* Manage a team of researchers and apprentices to lead your school to fame
* Discover tons of hidden new features - when will you unlock the next one?
* Find over eight dozen secret storylines with permanent, game-altering effects
* Restart the game and make faster progress each time with retirement bonuses
* Optimized both for iPhone and iPad
* No ads!
This is the full, complete game. You can transfer save data from the demo by using the Export / Import Save feature available in both the demo and in the full game.</t>
  </si>
  <si>
    <t>https://apps.apple.com/us/app/avatar-world/id1635318586?uo=4</t>
  </si>
  <si>
    <t>Welcome to Avatar World, the most innovative role-playing game of 2023.
Explore and experience a fun and super cute world, full of incredible locations, towns, cities and characters, with endless items and avatars to interact with.
(We are soooooooo excited to create this special game for you, the players! thank you for choosing us, and we look forward to communicate with you and build the things that you want!)
Customize avatars and build your dream home in a bustling city. With an amazing options of customization, you can create avatar with unique outfits, hairstyles, and accessories. You can also design their homes to suit their needs and lifestyle, adding features such as home offices, gyms, and music rooms. Exploring different towns and discovering new characters and exciting events adds to the fun of this engaging experience.
Explore the city and embark on epic quests and explore the vast and immersive world with friends and family. With fascinating storylines and challenging tasks.
Discover hidden treasures, encounter mysterious creatures, and unlock new abilities. the adventure never ends in Avatar World.
The game's engaging stories and fun gameplay teach players important life skills create, explore, imagine, design and more. Through the process of creating avatars, building homes, and completing quests, players develop their creativity and problem-solving skills. By learning those skills in an entertaining and immersive environment, players can apply what they have learned in their real lives.
Avatar World is brought to you by Pazu Games Ltd, the publisher of popular kids games like Girls Hair Salon, Girls Makeup Salon, Animal Doctor and others, that are trusted by millions of parents worldwide.
Pazu games for kids are designed especially for children. It offers fun educational games for girls and boys to enjoy and experience.
We invite you to try out Pazu games for kids and toddlers for free and discover a wonderful brand for kids games, with a variety of educational and learning games for girls and boys. Our games offer a variety of game mechanics adapted to the kids’ age and capabilities.
Terms of Use:
https://www.pazugames.com/terms-of-use
Privacy Policy:
https://www.pazugames.com/privacy-policy
All rights are reserved Pazu ® Games Ltd. The use of the games or the content presented therein, apart from the usual use of Pazu ® Games, is not authorized, without express written permission from Pazu ® Games.</t>
  </si>
  <si>
    <t>[
  "Games",
  "Entertainment",
  "Simulation",
  "Role Playing"
]</t>
  </si>
  <si>
    <t>{
  "Data Linked to You": {
    "Analytics": {
      "Diagnostics": [
        "Crash Data"
      ],
      "Identifiers": [
        "User ID",
        "Device ID"
      ],
      "Purchases": [
        "Purchase History"
      ],
      "Usage Data": [
        "Product Interaction"
      ],
      "User Content": [
        "Customer Support"
      ]
    },
    "App Functionality": {
      "Contact Info": [
        "Email Address"
      ],
      "Diagnostics": [
        "Crash Data"
      ],
      "Identifiers": [
        "User ID",
        "Device ID"
      ],
      "Purchases": [
        "Purchase History"
      ],
      "Usage Data": [
        "Product Interaction"
      ],
      "User Content": [
        "Customer Support"
      ]
    },
    "Developer’s Advertising or Marketing": {
      "Contact Info": [
        "Email Address"
      ],
      "Diagnostics": [
        "Crash Data"
      ],
      "Identifiers": [
        "User ID",
        "Device ID"
      ],
      "Purchases": [
        "Purchase History"
      ],
      "Usage Data": [
        "Product Interaction"
      ],
      "User Content": [
        "Customer Support"
      ]
    },
    "Product Personalization": {
      "Diagnostics": [
        "Crash Data"
      ],
      "Identifiers": [
        "User ID",
        "Device ID"
      ],
      "Purchases": [
        "Purchase History"
      ],
      "Usage Data": [
        "Product Interaction"
      ],
      "User Content": [
        "Customer Support"
      ]
    }
  }
}</t>
  </si>
  <si>
    <t>http://pazugames.com/privacy-policy</t>
  </si>
  <si>
    <t>https://apps.apple.com/us/app/sesame-street-alphabet-kitchen/id1039971485?uo=4</t>
  </si>
  <si>
    <t>This is a vocabulary-building app, which will help your child practice early literacy skills by blending letter sounds to create words in Cookie Monster’s alphabet kitchen! 
*** 2016 Cynopsis Kids !magination Awards: Best Mobile App - Preschhool ***
*** 2015 Children's Technology Review: Editor's Choice Award ***
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‘bake’ 3- and 4-letter words into delicious cookies. And the fun doesn’t stop there! Your child can color the cookies, take pictures with their creations, ‘eat’ them, or share them with Cookie Monster and Elmo!
FEATURES
-Cut and decorate vowel cookies with colorful frostings, icings, whipped cream, sprinkles, fruits, and silly facial features!
-Create more than 90 words to build vocabulary and literacy skills.  
-Learn letter names and sounds.
-Over 350 word cookie variations!  
-Take pictures with Cookie Monster, Elmo, and your cookies.
-‘Eat’ the cookies or share them with Cookie Monster and Elmo!
LEARN ABOUT
-Letter identification 
-Letter sounds 
-Word blending
-Vocabulary building
-Sharing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https://www.sesameworkshop.org/privacy-policy/
CONTACT US
Your input is very important to us. If you have any questions, comments, or need help, please contact us at: sesameworkshopapps@sesame.org</t>
  </si>
  <si>
    <t>http://www.sesameworkshop.org/privacy-policy</t>
  </si>
  <si>
    <t>https://apps.apple.com/us/app/daycomics/id6470585655?uo=4</t>
  </si>
  <si>
    <t>DAYcomics</t>
  </si>
  <si>
    <t>The official DAYcomics platform. Enter a whole new way to read Web comics. Dive in thousands of stories and various genres released daily.
DAYcomics caters every gender and age across the globe with more than 400 series and 12,000 episodes.
Since the beginning of our legacy in 2021, we've been dedicated ourselves to produce the finest stories and lively scenes for the most immersive user experience.</t>
  </si>
  <si>
    <t>{
  "Data Not Linked to You": {
    "App Functionality": {
      "Contact Info": [
        "Email Address"
      ],
      "Identifiers": [
        "Device ID"
      ]
    }
  }
}</t>
  </si>
  <si>
    <t>https://daycomics.com/privacy</t>
  </si>
  <si>
    <t>https://apps.apple.com/us/app/pulling-usa-2/id1325193423?uo=4</t>
  </si>
  <si>
    <t>Take control of your modified truck or tractor in the world's heaviest motorsport competition!
Pulling USA 2 gives you the experience of truck and tractor pulling anywhere you go with multiple classes and vehicles. Upgrade your vehicle's engine, supercharger/turbocharger, fuel system and more with the easy to use garage system. Compete across multiple tracks and arenas with different track and weather setups.
Adjust the weights and tire pressure to accommodate the range of track conditions before controlling the throttle and clutch to get your arena shaking machine down the track. Build your RPM, engine temp and boost so you can take off with realistic dirt and smoke effects!
Enjoy a multitude of camera angles and tilt your device to steer in-bounds. Watch out for blown engines!
Start your career with either a Work Stock truck or Super Farm tractor as you earn points and cash to unlock more vehicles and tracks.
Challenge your friends to beat your pull score with a challenge and ranking system.
Features include:
-	Realistic trucks and tractors with multiple engine types
-	Setup weights and tire pressure depending on track conditions
-	Change your graphic quality to match device and best visuals
-	Easy to use upgrade system
-	Challenge system 
-	Multiple vehicles and classes
-	Multitude of cameras to expand your gameplay
-	Multiple track/arena types
-	Tilt steering</t>
  </si>
  <si>
    <t>[
  "Games",
  "Racing",
  "Simulation"
]</t>
  </si>
  <si>
    <t>https://apps.apple.com/us/app/kahoot-play-create-quizzes/id1131203560?uo=4</t>
  </si>
  <si>
    <t>Play engaging quiz-based games (kahoots) at school, at home and at work, create your own kahoots, and learn something new! Kahoot! brings the magic of learning to students, teachers, office superheroes, trivia fans, and lifelong learners.
Here’s what you can do with the Kahoot! app, now available in English, Spanish (LATAM), French, German, Italian, Brazilian Portuguese, Japanese, Dutch, Turkish, Polish, Arabic, Simplified Chinese, Traditional Chinese, Norwegian, Swedish, Danish, Ukrainian and Korean:
Young students
- Make your school projects awesome by building kahoots on any topic using pre-made templates, fun question types, themes, and background music.
- Supercharge your games with unique rewards including new characters and accessories.
- Enjoy premium game modes, perfect for birthday parties and family game nights!
- Ace upcoming exams by setting learning goals and testing yourself with advanced study modes.
- Make math fun with interactive games to get ahead in algebra, multiplications, and fractions.
Students
- Study with unlimited free flashcards and other smart study modes
- Join kahoots hosted live - in class or virtually - and use the app to submit answers
- Complete self-paced kahoots
- Challenge your friends in study groups with kahoots you found or created
- Create your own kahoots and add images or videos
- Host kahoots live for family and friends directly from your mobile device
Families and friends
- Find a kahoot on any topic, fit for any age
- Host a kahoot live by sharing your screen to Apple TV or via video conferencing apps
- Play a live kahoot using SharePlay. Start a FaceTime call and select the kahoot you want to play. No host is required - everyone can participate!
- Engage your kids with studying at home
- Assign a kahoot to challenge family members and friends
- Create your own kahoots and add different question types and image effects
Teachers
- Search among millions of ready-to-play kahoots on any topic
- Create or edit your own kahoots in minutes
- Combine different question types to increase engagement
- Host kahoots live in class or virtually for distance learning
- Assign student-paced kahoots for content review
- Assess learning outcomes with reports
Company employees
- Create kahoots for e-learning, presentations, events and other occasions
- Encourage audience participation with polls and word cloud questions
- Host Kahoot! live in person or in a virtual meeting
- Assign self-paced kahoots, for example, for e-learning
- Assess progress and results with reports
Premium features:
Kahoot! is free for teachers and their students, and it’s our commitment to keep it that way as part of our mission to make learning awesome. We offer optional upgrades that unlock advanced features, such as an image library with millions of images and advanced question types, such as puzzles, polls, open-ended questions and slides. To take advantage of these features, users will need a paid subscription.
To create and host kahoots in a work context, as well as get access to additional features, business users will need a paid subscription.
Recurring billing, cancel anytime
- Payment will be charged to your iTunes account at confirmation of purchase.
- Subscription automatically renews unless auto-renew is turned off at least 24 hours before the end of the current period.
- Account will be charged for renewal within 24 hours of the end of the current period, and the cost of the renewal will be provided.
- Subscriptions may be managed by the user. Auto-renewal may be turned off by going to the user’s Account Settings after purchase. No cancellation of the current subscription is allowed during the active subscription period.
- Any unused portion of a free trial period, if offered, will be forfeited when you purchase a subscription.
Privacy Policy: https://kahoot.com/privacy
Terms and conditions: https://kahoot.com/terms</t>
  </si>
  <si>
    <t>[
  "Education",
  "Trivia",
  "Games"
]</t>
  </si>
  <si>
    <t>{
  "Data Linked to You": {
    "Analytics": {
      "Browsing History": [
        "Browsing History"
      ],
      "Identifiers": [
        "User ID"
      ],
      "Purchases": [
        "Purchase History"
      ],
      "Search History": [
        "Search History"
      ],
      "Usage Data": [
        "Product Interaction"
      ],
      "User Content": [
        "Gameplay Content"
      ]
    },
    "App Functionality": {
      "Contact Info": [
        "Name"
      ],
      "Diagnostics": [
        "Crash Data"
      ],
      "Identifiers": [
        "User ID"
      ],
      "Usage Data": [
        "Product Interaction"
      ],
      "User Content": [
        "Photos or Videos",
        "Gameplay Content"
      ]
    },
    "Developer’s Advertising or Marketing": {
      "Contact Info": [
        "Email Address",
        "Name"
      ],
      "Identifiers": [
        "User ID"
      ],
      "Usage Data": [
        "Product Interaction"
      ],
      "User Content": [
        "Gameplay Content"
      ]
    },
    "Other Purposes": {
      "User Content": [
        "Customer Support"
      ]
    },
    "Product Personalization": {
      "Identifiers": [
        "User ID"
      ],
      "Usage Data": [
        "Product Interaction"
      ],
      "User Content": [
        "Gameplay Content"
      ]
    }
  }
}</t>
  </si>
  <si>
    <t>https://apps.apple.com/us/app/super-teacher/id1592396282?uo=4</t>
  </si>
  <si>
    <t>Unlimited tutoring for ages 3–8. Over 100,000 families use Super Teacher. Try it for free!
For the Terms of Use, see https://getsuperteacher.com/terms-of-use</t>
  </si>
  <si>
    <t>{
  "Data Linked to You": {
    "Analytics": {
      "Contact Info": [
        "Email Address"
      ],
      "Identifiers": [
        "Device ID"
      ],
      "Usage Data": [
        "Product Interaction"
      ],
      "User Content": [
        "Audio Data"
      ]
    },
    "App Functionality": {
      "Contact Info": [
        "Email Address"
      ],
      "Identifiers": [
        "Device ID"
      ],
      "Usage Data": [
        "Product Interaction"
      ],
      "User Content": [
        "Audio Data"
      ]
    },
    "Product Personalization": {
      "Contact Info": [
        "Email Address",
        "Name"
      ],
      "Usage Data": [
        "Product Interaction"
      ]
    }
  }
}</t>
  </si>
  <si>
    <t>https://www.getsuperteacher.com/privacy-policy</t>
  </si>
  <si>
    <t>https://apps.apple.com/us/app/hot-wheels-unlimited/id1523486249?uo=4</t>
  </si>
  <si>
    <t>Buckle up! Get ready to blast full throttle around Hot Wheels™ Islands! We’re all about awesome cars, fun racing games, crazy challenges, and building the coolest race tracks around. Head on over to Hot Wheels™ City to test your skills with fun puzzle or car racing challenges. Race solo or compete against friends! Start your engines, this is going to be an awesome ride! 
BUILD – Fuel your imagination with the best Hot Wheels™ Track Builder on mobile! Bring to life the craziest stunt courses full of loops,  jumps, boosters and epic ramps. Dare to make your racetracks full of monstrous Nemeses? Clash with the Gorilla’s stomp or Shark’s chomp! These creatures are sure to add a twist to your tracks! Ready, set, build!
RACE – Race your own mega-tracks! Racing is super fun and easy: use your finger to steer and drift along the racetrack! Take on epic stunts, daring jumps and twisted loops. Want more speed? Smash that Boost button to go full throttle in the most epic of racing games. 
CHALLENGE – Test your skills with a trunk-load of awesome challenges! If you are a puzzle fan, you are in for a treat with our track building puzzles. If you prefer fast driving and drifting, racing challenges are made for you. Then it’s simple: win a challenge to get a Red Wheel! Collect enough of them to unlock a rad new car or Monster Truck and cool track pieces. Challenge Accepted™!
COLLECT – Build your collection of legendary Hot Wheels™, like Rodger Dodger™, Bone Shaker™, Night Shifter™ or spectacular Monster Trucks. You can collect them all in the ultimate garage!
COMPETE – Feel the need to show off your daring new track? Start your engines to drift and race against your friends in the 2-player mode. This is high speed fun at its best!
POWER UPS – Competition is fierce on the racetracks as you face off against 5 rivals! To help you win, there are cool power ups: leave sticky oil on the track for your rivals, shield yourself against attacks, or get a boost with a rocket or nitro!
Go bigger, better &amp; faster with Hot Wheels Unlimited™! Fun and free arcade style car racing games for boys and girls and kids of all ages. Play with Monster trucks, karts, drag racers, muscle cars &amp; more!
SUBSCRIPTION DETAILS
- This app may offer monthly and yearly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child privacy laws. This application has received the “ESRB Privacy Certified Kids’ Privacy Seal”. Read our privacy policy at: https://budgestudios.com/en/legal/privacy-policy/, or email our Data Protection Officer at: privacy@budgestudios.ca
END-USER LICENSE AGREEMENT
https://budgestudios.com/en/legal-embed/eula/
HAVE QUESTIONS? 
We always welcome your questions, suggestions and comments. Contact us 24/7 at support@budgestudios.ca 
HOT WHEELS and associated trademarks and trade dress are owned by, and used under license from, Mattel. ©2021 Mattel.
BUDGE and BUDGE STUDIOS are trademarks of Budge Studios Inc.
Hot Wheels Unlimited™ ©2021 Budge Studios Inc. All Rights Reserved.</t>
  </si>
  <si>
    <t>{
  "Data Not Linked to You": {
    "Analytics": {
      "Diagnostics": [
        "Crash Data",
        "Performance Data"
      ],
      "Identifiers": [
        "User ID"
      ],
      "Purchases": [
        "Purchase History"
      ],
      "Usage Data": [
        "Product Interaction",
        "Advertising Data"
      ]
    },
    "App Functionality": {
      "Diagnostics": [
        "Crash Data",
        "Performance Data"
      ],
      "Identifiers": [
        "User ID"
      ],
      "Purchases": [
        "Purchase History"
      ],
      "Usage Data": [
        "Product Interaction",
        "Advertising Data"
      ]
    },
    "Developer’s Advertising or Marketing": {
      "Usage Data": [
        "Product Interaction",
        "Advertising Data"
      ]
    }
  }
}</t>
  </si>
  <si>
    <t>https://apps.apple.com/us/app/k-manga/id1637040002?uo=4</t>
  </si>
  <si>
    <t>Read all your favorite manga titles on Kodansha's official app!
Read currently serialized manga right as they're released!
Read Kodansha's hit manga FREE every day!
Read your all-time favorites and exclusive originals as they release in Japan...only K MANGA!
Support your favorite authors by reading the official release!
With K MANGA it's easier than ever to read and share your favorite series!
An example of a manga titles:
Ace of the Diamond
As a Reincarnated Aristocrat, I'll Use My Appraisal Skill to Rise in the Worl
Attack on Titan
bakemonogatari
BLAME!
Blue Lock
Cells at Work!
Chihayafuru
Days
EDENS ZERO
Fairy Tail
Fire Force
InitialD
I Was Reincarnated as the 7th Prince so I Can Take My Time Perfecting My Magical Ability
MF GHOST
My Home Hero
Nodame Cantabile
Rent-a-Girlfriend
Shangri-La Frontier
Starving Anonymous Re:Velation
That Time I Got Reincarnated as a Slime
The Fragrant Flower Blooms With Dignity
The Fable
The Full-Time Wife Escapist
The Ghost in the Shell
The Heroic Legend of Arslan
The Quintessential Quintuplets
The Seven Deadly Sins
The Seven Deadly Sins: Four Knights of the Apocalyps
Tokyo Revengers
Tokyo Tarareba Girls
WIND BREAKER
Witch Hat Atelier</t>
  </si>
  <si>
    <t>{
  "Data Linked to You": {
    "Analytics": {
      "Browsing History": [
        "Browsing History"
      ],
      "Contact Info": [
        "Email Address"
      ],
      "Diagnostics": [
        "Crash Data",
        "Performance Data",
        "Other Diagnostic Data"
      ],
      "Identifiers": [
        "User ID",
        "Device ID"
      ],
      "Location": [
        "Precise Location",
        "Coarse Location"
      ],
      "Other Data": [
        "Other Data Types"
      ],
      "Purchases": [
        "Purchase History"
      ],
      "Search History": [
        "Search History"
      ],
      "Usage Data": [
        "Product Interaction",
        "Advertising Data",
        "Other Usage Data"
      ],
      "User Content": [
        "Emails or Text Messages"
      ]
    },
    "App Functionality": {
      "Browsing History": [
        "Browsing History"
      ],
      "Contact Info": [
        "Email Address"
      ],
      "Diagnostics": [
        "Crash Data",
        "Performance Data",
        "Other Diagnostic Data"
      ],
      "Identifiers": [
        "User ID",
        "Device ID"
      ],
      "Location": [
        "Precise Location",
        "Coarse Location"
      ],
      "Other Data": [
        "Other Data Types"
      ],
      "Purchases": [
        "Purchase History"
      ],
      "Search History": [
        "Search History"
      ],
      "Usage Data": [
        "Product Interaction",
        "Advertising Data",
        "Other Usage Data"
      ],
      "User Content": [
        "Emails or Text Messages"
      ]
    },
    "Developer’s Advertising or Marketing": {
      "Browsing History": [
        "Browsing History"
      ],
      "Contact Info": [
        "Email Address"
      ],
      "Diagnostics": [
        "Crash Data",
        "Performance Data",
        "Other Diagnostic Data"
      ],
      "Identifiers": [
        "User ID",
        "Device ID"
      ],
      "Location": [
        "Precise Location",
        "Coarse Location"
      ],
      "Other Data": [
        "Other Data Types"
      ],
      "Purchases": [
        "Purchase History"
      ],
      "Search History": [
        "Search History"
      ],
      "Usage Data": [
        "Product Interaction",
        "Advertising Data",
        "Other Usage Data"
      ],
      "User Content": [
        "Emails or Text Messages"
      ]
    },
    "Product Personalization": {
      "Browsing History": [
        "Browsing History"
      ],
      "Contact Info": [
        "Email Address"
      ],
      "Diagnostics": [
        "Crash Data",
        "Performance Data",
        "Other Diagnostic Data"
      ],
      "Identifiers": [
        "User ID",
        "Device ID"
      ],
      "Location": [
        "Precise Location",
        "Coarse Location"
      ],
      "Other Data": [
        "Other Data Types"
      ],
      "Purchases": [
        "Purchase History"
      ],
      "Search History": [
        "Search History"
      ],
      "Usage Data": [
        "Product Interaction",
        "Advertising Data",
        "Other Usage Data"
      ],
      "User Content": [
        "Emails or Text Messages"
      ]
    },
    "Third-Party Advertising": {
      "Browsing History": [
        "Browsing History"
      ],
      "Contact Info": [
        "Email Address"
      ],
      "Diagnostics": [
        "Crash Data",
        "Performance Data",
        "Other Diagnostic Data"
      ],
      "Identifiers": [
        "User ID",
        "Device ID"
      ],
      "Location": [
        "Precise Location",
        "Coarse Location"
      ],
      "Other Data": [
        "Other Data Types"
      ],
      "Purchases": [
        "Purchase History"
      ],
      "Search History": [
        "Search History"
      ],
      "Usage Data": [
        "Product Interaction",
        "Advertising Data",
        "Other Usage Data"
      ],
      "User Content": [
        "Emails or Text Messages"
      ]
    }
  },
  "Data Used to Track You": {
    "Analytics": {
      "Browsing History": [
        "Browsing History"
      ],
      "Contact Info": [
        "Email Address"
      ],
      "Diagnostics": [
        "Crash Data",
        "Performance Data",
        "Other Diagnostic Data"
      ],
      "Identifiers": [
        "User ID",
        "Device ID"
      ],
      "Location": [
        "Precise Location",
        "Coarse Location"
      ],
      "Other Data": [
        "Other Data Types"
      ],
      "Purchases": [
        "Purchase History"
      ],
      "Search History": [
        "Search History"
      ],
      "Usage Data": [
        "Product Interaction",
        "Advertising Data",
        "Other Usage Data"
      ],
      "User Content": [
        "Emails or Text Messages"
      ]
    },
    "App Functionality": {
      "Browsing History": [
        "Browsing History"
      ],
      "Contact Info": [
        "Email Address"
      ],
      "Diagnostics": [
        "Crash Data",
        "Performance Data",
        "Other Diagnostic Data"
      ],
      "Identifiers": [
        "User ID",
        "Device ID"
      ],
      "Location": [
        "Precise Location",
        "Coarse Location"
      ],
      "Other Data": [
        "Other Data Types"
      ],
      "Purchases": [
        "Purchase History"
      ],
      "Search History": [
        "Search History"
      ],
      "Usage Data": [
        "Product Interaction",
        "Advertising Data",
        "Other Usage Data"
      ],
      "User Content": [
        "Emails or Text Messages"
      ]
    },
    "Developer’s Advertising or Marketing": {
      "Browsing History": [
        "Browsing History"
      ],
      "Contact Info": [
        "Email Address"
      ],
      "Diagnostics": [
        "Crash Data",
        "Performance Data",
        "Other Diagnostic Data"
      ],
      "Identifiers": [
        "User ID",
        "Device ID"
      ],
      "Location": [
        "Precise Location",
        "Coarse Location"
      ],
      "Other Data": [
        "Other Data Types"
      ],
      "Purchases": [
        "Purchase History"
      ],
      "Search History": [
        "Search History"
      ],
      "Usage Data": [
        "Product Interaction",
        "Advertising Data",
        "Other Usage Data"
      ],
      "User Content": [
        "Emails or Text Messages"
      ]
    },
    "Product Personalization": {
      "Browsing History": [
        "Browsing History"
      ],
      "Contact Info": [
        "Email Address"
      ],
      "Diagnostics": [
        "Crash Data",
        "Performance Data",
        "Other Diagnostic Data"
      ],
      "Identifiers": [
        "User ID",
        "Device ID"
      ],
      "Location": [
        "Precise Location",
        "Coarse Location"
      ],
      "Other Data": [
        "Other Data Types"
      ],
      "Purchases": [
        "Purchase History"
      ],
      "Search History": [
        "Search History"
      ],
      "Usage Data": [
        "Product Interaction",
        "Advertising Data",
        "Other Usage Data"
      ],
      "User Content": [
        "Emails or Text Messages"
      ]
    },
    "Third-Party Advertising": {
      "Browsing History": [
        "Browsing History"
      ],
      "Contact Info": [
        "Email Address"
      ],
      "Diagnostics": [
        "Crash Data",
        "Performance Data",
        "Other Diagnostic Data"
      ],
      "Identifiers": [
        "User ID",
        "Device ID"
      ],
      "Location": [
        "Precise Location",
        "Coarse Location"
      ],
      "Other Data": [
        "Other Data Types"
      ],
      "Purchases": [
        "Purchase History"
      ],
      "Search History": [
        "Search History"
      ],
      "Usage Data": [
        "Product Interaction",
        "Advertising Data",
        "Other Usage Data"
      ],
      "User Content": [
        "Emails or Text Messages"
      ]
    }
  }
}</t>
  </si>
  <si>
    <t>https://www.kodansha.com/privacypolicy</t>
  </si>
  <si>
    <t>https://apps.apple.com/us/app/psychological-assessment-test/id6443879983?uo=4</t>
  </si>
  <si>
    <t>We developed these personality tests and quizzes for people who want to know themselves better. By answering the questions you can understand your inner world more deeply, get right answers to the questions that are important to you, and become more confident in yourself.
We have done a lot of work to collect a lot of different tests in one place especially for you. These personality tests were compiled with help of experienced psychologists and professional career counselors.
Taking this is psychological assessment test will give you the opportunity to:
- Find out your level of logical thinking with the help of brain games.
- Find out your professional destination by taking the career test
- Find out your personality type
- Get to know yourself in this logic quiz
- Have fun and train your brain with brain games
These personality test and quiz for adults not only give you the way to figure out who you are, but also help you train your brain.
You'll be able to discover your hidden abilities and talents. 
By taking this quiz, you'll find out:
- How young your brain is.
- How creative and imaginative you are
- Find out what sort of thinking you have
- How you see the world around you.
- How logical you are.
Personality test helps you figure out what you really like to do, find your purpose, and maybe even discover new talents.
Take the career test seriously.
It is very important for people who are not sure if their current job is what they really dreamed about. 
If you're going into a job you're not excited about, take the career aptitude test sooner and find your true calling.
Our psychological assessment test are designed for those:
- Who wants to know their abilities and IQ level
- Who loves logic puzzles 
- Who wants to change their life for the better
- Who likes to train their brain and solve complex quizzes
- Who's bored right now
Install the psychological assessment test right now.
Try it yourself and make your own life better:)
Privacy Policy:
https://mozg.app/pat/policy.html
Terms of use:
https://mozg.app/pat/terms.html</t>
  </si>
  <si>
    <t>{
  "Data Not Linked to You": {
    "Analytics": {
      "Diagnostics": [
        "Crash Data",
        "Performance Data"
      ],
      "Identifiers": [
        "User ID",
        "Device ID"
      ],
      "Usage Data": [
        "Product Interaction",
        "Advertising Data",
        "Other Usage Data"
      ]
    },
    "Developer’s Advertising or Marketing": {
      "Identifiers": [
        "User ID"
      ]
    },
    "Third-Party Advertising": {
      "Identifiers": [
        "User ID",
        "Device ID"
      ],
      "Usage Data": [
        "Advertising Data"
      ]
    }
  },
  "Data Used to Track You": {
    "Analytics": {
      "Diagnostics": [
        "Crash Data",
        "Performance Data"
      ],
      "Identifiers": [
        "User ID",
        "Device ID"
      ],
      "Usage Data": [
        "Product Interaction",
        "Advertising Data",
        "Other Usage Data"
      ]
    },
    "Developer’s Advertising or Marketing": {
      "Identifiers": [
        "User ID"
      ]
    },
    "Third-Party Advertising": {
      "Identifiers": [
        "User ID",
        "Device ID"
      ],
      "Usage Data": [
        "Advertising Data"
      ]
    }
  }
}</t>
  </si>
  <si>
    <t>https://apps.apple.com/us/app/uno/id1344700142?uo=4</t>
  </si>
  <si>
    <t>UNO!™ is now mobile! Take the classic card game from the kitchen table anywhere! Now with new rules, world series tournaments, modes of play, and much more. Whether you’re at home, on the go, an UNO!™ veteran or completely new, UNO!™ has something for everyone in the family. UNO!™ is a fun and memorable family-friendly card game wherever and whenever.
Ready. Set. UNO!™
- Play the classic card game, UNO!™, or select from a variety of house rules to play in real-time matches
- Compete in tournaments and events to win free rewards and top the leaderboards
- Partner up with friends or family, play in 2v2 mode and collaborate to win
- Connect anytime, anywhere with family and friends from around the world.
FEATURES
The Classic Game at your Fingertips
New to UNO!™ or wanting to play your favorite card game? Tap Quick Play and start up a new game with classic UNO!™ rules. Get ready for new monthly rewards and events!
Play with Friends
Play with friends or family! Set up your own house rules and play your way. UNO!™ is a family-friendly party that makes it free and easy for anyone to join!
Buddy Up
Find a friend or family and partner up to battle in 2 player teams. Help each other reduce your hand (or your partner’s) to zero as quickly as possible to beat the other team!
Connect, Chat, Shout UNO!™
Connect with your buddies in UNO!™ with clubs and send each other gifts. Make a strategy and remember to shout UNO before anyone else.
New Challenges at Every Level
Compete in World Series tournaments and special events to win free rewards. Top the leaderboards and show off to your friends and family! Then spin the wheel and try your fortune to get free rewards every day!
Go Wild – No, Really
This no-holds-barred mode is as wacky as UNO!™ gets. Forget the classic mode - house rules on, two-deck play, and free winnings up to 600 times what you put in to make you the coin master! But beware, in this wild game mode, you win big or go home empty-handed! Are you up for the challenge?
UNO!™ Esports
The UNO!™ Mobile Community Cup 2024 is now open! Players across countries including the USA, Canada, Brazil, and Mexico can join for a year of action-packed competitions and tons of rewards! This is your chance to make it big as an eSports star!
Visit our official site at www.letsplayuno.com
Follow us on Facebook for more updates: www.facebook.com/UNOnow</t>
  </si>
  <si>
    <t>[
  "Games",
  "Family",
  "Entertainment",
  "Card"
]</t>
  </si>
  <si>
    <t>{
  "Data Linked to You": {
    "Analytics": {
      "Diagnostics": [
        "Crash Data",
        "Performance Data",
        "Other Diagnostic Data"
      ],
      "Identifiers": [
        "Device ID"
      ],
      "Purchases": [
        "Purchase History"
      ],
      "Usage Data": [
        "Product Interaction"
      ],
      "User Content": [
        "Gameplay Content"
      ]
    },
    "App Functionality": {
      "Diagnostics": [
        "Crash Data",
        "Performance Data",
        "Other Diagnostic Data"
      ],
      "Identifiers": [
        "Device ID"
      ],
      "Usage Data": [
        "Product Interaction"
      ],
      "User Content": [
        "Customer Support"
      ]
    },
    "Other Purposes": {
      "Location": [
        "Precise Location"
      ],
      "User Content": [
        "Photos or Videos",
        "Audio Data"
      ]
    },
    "Product Personalization": {
      "Purchases": [
        "Purchase History"
      ]
    },
    "Third-Party Advertising": {
      "Usage Data": [
        "Advertising Data"
      ]
    }
  },
  "Data Not Linked to You": {
    "Analytics": {
      "Diagnostics": [
        "Crash Data",
        "Performance Data",
        "Other Diagnostic Data"
      ],
      "Identifiers": [
        "Device ID"
      ],
      "Purchases": [
        "Purchase History"
      ],
      "Usage Data": [
        "Product Interaction"
      ],
      "User Content": [
        "Gameplay Content"
      ]
    },
    "App Functionality": {
      "Diagnostics": [
        "Crash Data",
        "Performance Data",
        "Other Diagnostic Data"
      ],
      "Identifiers": [
        "Device ID"
      ],
      "Usage Data": [
        "Product Interaction"
      ],
      "User Content": [
        "Customer Support"
      ]
    },
    "Other Purposes": {
      "Location": [
        "Precise Location"
      ],
      "User Content": [
        "Photos or Videos",
        "Audio Data"
      ]
    },
    "Product Personalization": {
      "Purchases": [
        "Purchase History"
      ]
    },
    "Third-Party Advertising": {
      "Usage Data": [
        "Advertising Data"
      ]
    }
  },
  "Data Used to Track You": {
    "Analytics": {
      "Diagnostics": [
        "Crash Data",
        "Performance Data",
        "Other Diagnostic Data"
      ],
      "Identifiers": [
        "Device ID"
      ],
      "Purchases": [
        "Purchase History"
      ],
      "Usage Data": [
        "Product Interaction"
      ],
      "User Content": [
        "Gameplay Content"
      ]
    },
    "App Functionality": {
      "Diagnostics": [
        "Crash Data",
        "Performance Data",
        "Other Diagnostic Data"
      ],
      "Identifiers": [
        "Device ID"
      ],
      "Usage Data": [
        "Product Interaction"
      ],
      "User Content": [
        "Customer Support"
      ]
    },
    "Other Purposes": {
      "Location": [
        "Precise Location"
      ],
      "User Content": [
        "Photos or Videos",
        "Audio Data"
      ]
    },
    "Product Personalization": {
      "Purchases": [
        "Purchase History"
      ]
    },
    "Third-Party Advertising": {
      "Usage Data": [
        "Advertising Data"
      ]
    }
  }
}</t>
  </si>
  <si>
    <t>https://apps.apple.com/us/app/the-ink-shop-tattoo-art-asmr/id6502326644?uo=4</t>
  </si>
  <si>
    <t>Welcome to The Ink Shop - Tattoo Art ASMR, a unique and immersive game that lets you unleash your inner tattoo artist. This isn't just any game; it's your gateway to a world where art meets relaxation, and where your creativity can truly shine. Prepare to immerse yourself in the satisfying and intricate process of tattooing, all at the tip of your fingers! 
As the master tattoo artist of The Ink Shop, you'll embark on a journey filled with art, precision, and satisfaction. Each customer comes with their own story and tattoo request, making every session unique and exciting. Your job? To bring their visions to life with utmost care and skill.
Here's What Awaits You in The Ink Shop:
 Be the Artist: Receive customers, listen to their requests, and start your creative process. Shave the area, apply antiseptic, and get ready to ink!
 Hundreds of Designs: Dive into a vast collection of tattoo designs. Whether it’s a fierce dragon, a delicate flower, or a custom piece, your artistic skills are the limit.
 Satisfying ASMR Experience: Experience the soothing sounds of tattooing with ASMR. From the buzz of the machine to the skin's gentle shaving, it’s relaxation at its best.
 Fix &amp; Perfect: Not all tattoos come out perfect on the first try. Some customers will come seeking your expertise to fix or remove defective tattoos. Show them what you've got!
 Earn &amp; Expand: With every successful tattoo, earn money and use it to upgrade your shop, buy new equipment, or unlock more intricate designs.
Why You'll Love The Ink Shop - Tattoo Art ASMR:
In The Ink Shop, every tattoo is a story waiting to be told, and you're the storyteller. The satisfaction of seeing your completed work is unparalleled - from carefully sizing up and outlining the design to the final inking, each step is a testament to your skill and creativity.
Are you ready to make your mark in the world of tattoo artistry? Download The Ink Shop - Tattoo Art ASMR now and start your journey from a budding artist to a tattoo legend. The buzz of the tattoo machine, the satisfaction of a perfect tattoo, and the smiles of happy customers await! Your journey to becoming a tattoo master begins here at The Ink Shop - Tattoo Art ASMR. Download now and let the artistry begin!</t>
  </si>
  <si>
    <t>{
  "Data Linked to You": {
    "Analytics": {
      "Identifiers": [
        "Device ID"
      ],
      "Location": [
        "Coarse Location"
      ],
      "Usage Data": [
        "Advertising Data"
      ]
    },
    "Developer’s Advertising or Marketing": {
      "Identifiers": [
        "Device ID"
      ],
      "Location": [
        "Coarse Location"
      ],
      "Usage Data": [
        "Advertising Data"
      ]
    },
    "Third-Party Advertising": {
      "Identifiers": [
        "Device ID"
      ],
      "Location": [
        "Coarse Location"
      ],
      "Usage Data": [
        "Advertising Data"
      ]
    }
  },
  "Data Used to Track You": {
    "Analytics": {
      "Identifiers": [
        "Device ID"
      ],
      "Location": [
        "Coarse Location"
      ],
      "Usage Data": [
        "Advertising Data"
      ]
    },
    "Developer’s Advertising or Marketing": {
      "Identifiers": [
        "Device ID"
      ],
      "Location": [
        "Coarse Location"
      ],
      "Usage Data": [
        "Advertising Data"
      ]
    },
    "Third-Party Advertising": {
      "Identifiers": [
        "Device ID"
      ],
      "Location": [
        "Coarse Location"
      ],
      "Usage Data": [
        "Advertising Data"
      ]
    }
  }
}</t>
  </si>
  <si>
    <t>http://ioplus.link/privacy.txt</t>
  </si>
  <si>
    <t>https://apps.apple.com/us/app/paw-patrol-rescue-world/id1551375407?uo=4</t>
  </si>
  <si>
    <t>https://apps.apple.com/us/app/five-nights-at-freddys-4/id1023146677?uo=4</t>
  </si>
  <si>
    <t>NOTE: Remastered version from the PC version. A device with at least 2 GB of RAM is required for this game to run properly.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
NOTE: Interface and audio in English. Subtitles in English, French, German, Dutch, Spanish (Latin America), Italian, Portuguese (Brazil), Russian, Japanese, Chinese (Simplified), Korean.
#MadeWithFusion</t>
  </si>
  <si>
    <t>https://apps.apple.com/us/app/magic-research-2/id6478566840?uo=4</t>
  </si>
  <si>
    <t>Experience the long-awaited sequel to Magic Research!
In Magic Research 2, you are a rookie wizard with a single ambition: to find or create the Philosopher's Stone, a legendary magical item that is said to be able to cure any illness. As you do so, you will learn more than you ever imagined about Magic and about the world around you. What kinds of adventures await you?
* Use your arsenal of more than 120 distinct spells to make progress
* Study the Elements! Learn new ways to use Magic in your path to mastery
* Transmute (magically craft) over 250 different items to help you on your journey
* Control a team of Wizards that will cast Spells for you
* Enjoy a deep, semi-automated combat system as you make your way through dozens of areas to explore
* Discover tons of secrets - many of which will change the way you play the game!
* Encounter over a hundred distinct Storylines with powerful bonuses along your journey
* Restart the game and make progress faster each time with retirement bonuses
* Over 60 hours of addictive gameplay - with a clear ending! (Or perhaps more than one...?)
* Optimized both for phones and tablet devices
You do not need to have played Magic Research in order to enjoy Magic Research 2!</t>
  </si>
  <si>
    <t>[
  "Games",
  "Simulation",
  "Role Playing"
]</t>
  </si>
  <si>
    <t>https://apps.apple.com/us/app/lego-marvel-super-heroes/id737006024?uo=4</t>
  </si>
  <si>
    <t>LEGO® Marvel Super Heroes</t>
  </si>
  <si>
    <t>LEGO® Marvel™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NOTE:
This game is filled with many hours of content and cinematics that take up a lot of space!  You’ll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No internet connection is needed to play this game.
GAME FEATURES:
• Over 91 playable characters, such as Iron Man, Spider-Man, Captain America, Wolverine, and more can be unlocked as you progress through the game.  Select character families can be accessed at any time through purchase via our in-game store.
• Complete 45 action-packed missions as you chase down Cosmic Bricks across key locations from the Marvel Universe
• Battle enemies using super power abilities such as flight, super strength and invisibility. 
• Use fast-paced combat moves and activate Super Moves like Hulk’s Thunder Clap and Iron Man’s Arc Reactor.
• Complete challenges and earn rewards.
• Switch between “Console” and “Touch Screen” controls to find the play-style that suits you best.</t>
  </si>
  <si>
    <t>[
  "Games",
  "Adventure",
  "Action",
  "Entertainment"
]</t>
  </si>
  <si>
    <t>https://apps.apple.com/us/app/mind-games-pro/id792581005?uo=4</t>
  </si>
  <si>
    <t>Exercise Your Brain! This is the unlimited, ad-free, version of the hit brain training app. Mind Games is a great collection of games based in part on principles derived from cognitive tasks to help you practice different mental skills. This app includes all of Mindware’s brain exercising games. All games include your score history and graphs of your progress. The main app shows a summary of your best games and today’s scores on all games. Using some principles of standardized testing, your scores are also converted to a comparison scale so that you can see where you need work and excel. The Training Center selects games for you to play in order to maximize your progress and enjoyment. 
Languages available: English, Portuguese, Spanish, French, German, Arabic, Russian, Japanese, Chinese, Indonesian, Turkish &amp; Italian.</t>
  </si>
  <si>
    <t>[
  "Education",
  "Puzzle",
  "Family",
  "Games"
]</t>
  </si>
  <si>
    <t>{
  "Data Linked to You": {
    "Analytics": {
      "Diagnostics": [
        "Crash Data",
        "Performance Data"
      ],
      "Usage Data": [
        "Product Interaction"
      ]
    },
    "App Functionality": {
      "Diagnostics": [
        "Crash Data",
        "Performance Data"
      ],
      "Usage Data": [
        "Product Interaction"
      ]
    },
    "Developer’s Advertising or Marketing": {
      "Contact Info": [
        "Email Address"
      ]
    },
    "Product Personalization": {
      "Diagnostics": [
        "Crash Data",
        "Performance Data"
      ],
      "Usage Data": [
        "Product Interaction"
      ]
    }
  },
  "Data Not Linked to You": {
    "Analytics": {
      "Diagnostics": [
        "Crash Data",
        "Performance Data"
      ],
      "Usage Data": [
        "Product Interaction"
      ]
    },
    "App Functionality": {
      "Diagnostics": [
        "Crash Data",
        "Performance Data"
      ],
      "Usage Data": [
        "Product Interaction"
      ]
    },
    "Developer’s Advertising or Marketing": {
      "Contact Info": [
        "Email Address"
      ]
    },
    "Product Personalization": {
      "Diagnostics": [
        "Crash Data",
        "Performance Data"
      ],
      "Usage Data": [
        "Product Interaction"
      ]
    }
  }
}</t>
  </si>
  <si>
    <t>http://www.mindware.mobi/blog/mind-games-privacy-policy/</t>
  </si>
  <si>
    <t>https://apps.apple.com/us/app/farming-simulator-23-mobile/id6444400410?uo=4</t>
  </si>
  <si>
    <t>Grow crops, grow your agricultural empire! Become a modern farmer to operate more than 100 authentic machines by Case IH, CLAAS, DEUTZ-FAHR, Fendt, John Deere, KRONE, Massey Ferguson, New Holland, Valtra &amp; many other acclaimed manufacturers from around the world - offering a wide range of farming activities. 
Choose what kind of farmer you want to be in Farming Simulator 23 (FS23) as the acclaimed agricultural sim by GIANTS Software offers a brand-new experience with many new features for your mobile device!
Operate realistic tractors, harvesters, field sprayers, and more
Cultivate fields with a variety of crops, or harvest grapes and olives on the hillside
Start logging with heavy forestry equipment 
Establish production chains and use powerful trucks for transport
Tend to farm animals like cows, sheep, and now: chickens!
Enjoy tons of possibilities on two new maps, including collectibles
New gameplay features also introduce plowing and weeding
A tutorial mode, AI helper &amp; a new autoload feature for logs/pallets assist you on your farm 
There’s a lot more to do after plowing, removing weeds, harvesting crops, or collecting eggs from chicken coops: Produce valuable goods made from your harvest to expand your flourishing business with new factories and production chains! 
Don’t worry - there is always time to relax and walk around your vast arable land while visuals change through the atmospheric seasons. If more than 100 machines are not enough, you can grow your fleet of agricultural vehicles through official extra content.
New and improved in-game tutorials show you the ways of the farm if you’re new to country life. Start farming wherever you go and let the good times grow!</t>
  </si>
  <si>
    <t>{
  "Data Not Linked to You": {
    "Developer’s Advertising or Marketing": {
      "Identifiers": [
        "Device ID"
      ]
    }
  }
}</t>
  </si>
  <si>
    <t>http://www.farming-simulator.com/privacyPolicy.php</t>
  </si>
  <si>
    <t>https://apps.apple.com/us/app/slither-io/id1091944550?uo=4</t>
  </si>
  <si>
    <t>Play against other people online! Can you become the longest slither of the day?
If your head touches another player, you will explode and die. But if other players run into YOU, then THEY will explode and you can eat their remains!
In slither.io, even if you're tiny, you have a chance to win. If you're skilled or lucky, you can swerve in front of a much larger player to defeat them!
Download now and start slithering!</t>
  </si>
  <si>
    <t>[
  "Games",
  "Action",
  "Entertainment",
  "Simulation"
]</t>
  </si>
  <si>
    <t>https://slither.io/privacyapp/</t>
  </si>
  <si>
    <t>https://apps.apple.com/us/app/epic-kids-books-reading/id719219382?uo=4</t>
  </si>
  <si>
    <t>{
  "Data Linked to You": {
    "Analytics": {
      "Diagnostics": [
        "Crash Data"
      ]
    },
    "App Functionality": {
      "Diagnostics": [
        "Crash Data",
        "Performance Data",
        "Other Diagnostic Data"
      ]
    },
    "Developer’s Advertising or Marketing": {
      "Contact Info": [
        "Email Address",
        "Name"
      ]
    },
    "Product Personalization": {
      "Contact Info": [
        "Name"
      ],
      "Usage Data": [
        "Product Interaction"
      ]
    }
  },
  "Data Not Linked to You": {
    "Analytics": {
      "Diagnostics": [
        "Crash Data"
      ]
    },
    "App Functionality": {
      "Diagnostics": [
        "Crash Data",
        "Performance Data",
        "Other Diagnostic Data"
      ]
    },
    "Developer’s Advertising or Marketing": {
      "Contact Info": [
        "Email Address",
        "Name"
      ]
    },
    "Product Personalization": {
      "Contact Info": [
        "Name"
      ],
      "Usage Data": [
        "Product Interaction"
      ]
    }
  }
}</t>
  </si>
  <si>
    <t>http://www.getepic.com/privacy</t>
  </si>
  <si>
    <t>https://apps.apple.com/us/app/poly-bridge-2/id1524371466?uo=4</t>
  </si>
  <si>
    <t>The acclaimed bridge-building simulator is back and better than ever!
New levels, new mechanics, a custom physics engine, and much more! Rediscover your engineering creativity with even more hours of puzzling fun!
Adrian Talens returns with a new full-length Soundtrack! Relax to the soothing and critically acclaimed music with 13 completely new tracks plus 18 of the original Poly Bridge songs remastered! Enjoy over an hour and a half of the familiar and gentle acoustic guitar rhythms.
Take on levels with some added cushion and bounce your way to victory with the new Spring material. Now your bridges can be even more flexible!
We went above and beyond this time, crafting a custom physics engine optimized and fine-tuned specifically for bridge simulations. Accurate and predictable, it guarantees the same simulation outcome for everyone, keeping the competitive aspect of the game alive!</t>
  </si>
  <si>
    <t>[
  "Games",
  "Simulation",
  "Puzzle"
]</t>
  </si>
  <si>
    <t>https://apps.apple.com/us/app/chuchel/id1296646396?uo=4</t>
  </si>
  <si>
    <t>CHUCHEL is a comedy adventure game from the creators of Machinarium, Botanicula and Samorost. Join the hairy hero Chuchel and his rival Kekel in their quest to retrieve the precious cherry and face numerous puzzles and challenges!
The reward? Cheerful situational humor, wild music and sounds by the band DVA and dozens of hilarious gags that warm up even the coldest of souls. Plus cherries!
What the press said:
"Comedy gold." - Destructoid
"A giant cuddle of a game.” - RockPaperShotgun
"Silly in the best possible way.” - The Verge
Awards:
Independent Games Festival 2018 - Excellence in Visual Art
Anifilm 2018 - Best Game for Children
CEEGA 2018 - Best Visual Art
BIG Festival 2018 - Best Art
BitSummit Kyoto 2018 - Media Highlight Award
IMGA 2019 - Excellence in Visual Art and Design</t>
  </si>
  <si>
    <t>[
  "Games",
  "Family",
  "Adventure"
]</t>
  </si>
  <si>
    <t>https://apps.apple.com/us/app/lego-star-wars-tcs/id727420266?uo=4</t>
  </si>
  <si>
    <t>LEGO® Star Wars™: TCS</t>
  </si>
  <si>
    <t>LEGO® Star Wars™: The Complete Saga is available on iOS for the first time!  
***Episode I Story Mode is FREE for a limited time.***
**Episodes II – VI and other content available via in-app purchases.**
Experience the entire collection that combines the original LEGO Star Wars: The Video Game and the sequel LEGO Star Wars II: The Original Trilogy for hours of epic Star Wars content and fun gameplay all from your iOS device!  Begin your adventure in Star Wars: Episode I The Phantom Menace and journey through all six episodes in the whimsical style and humor of LEGO.   May the bricks be with you!
This game is filled with content!  You’ll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When re-installing the App, please select ‘Restore All Purchases’ from the main menu and allow a few moments to ensure your purchases have become active.
This is a high memory usage app.  If you have performance issues, try closing down background apps or restarting the device.
FEATURES:
36 STORY MODE LEVELS + BONUS CONTENT   
From the Trade Federation’s “negotiations”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“Classic” and “Touch Screen” controls to find the play-style that suits you best.
If you enjoy LEGO games, be sure to check out LEGO Batman: DC Super Heroes, LEGO The Lord of the Rings, LEGO Harry Potter: Years 1-4 and Years 5-7, and LEGO Friends.</t>
  </si>
  <si>
    <t>https://apps.apple.com/us/app/hello-kitty-nail-salon/id949737354?uo=4</t>
  </si>
  <si>
    <t>Budge Studios™ presents Hello Kitty® Nail Salon! Help Hello Kitty create super cute manicures and pedicures, and work your way up to superstar nail designer status. Test your skills with challenges or explore your creativity in Free Style!
Easy and fun to play game for all ages. Give yourself a complete nail makeover!
FEATURES
• Choose from different nail shapes, polish colors, patterns and backgrounds
• Add cute stickers, gems and Sanrio characters such as Hello Kitty, Badtz-Maru, Chococat, Keroppi, Little Twin Stars, My Melody and Tuxedosam
• Apply manicures on a photo of your hand or a friend’s hand
• Design unique manicures in Free Style
• Put your matching skills to the test by copying a manicure in Match This
• Earn cute stars and new nail designer levels
• Save and share your designs from the album 
PRIVACY &amp; ADVERTISING
Budge Studios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Before you download this app, please note that it is free to try, but some options may only be available via in-app purchases. In-app purchases cost real money and are charged to your account. To disable or adjust the ability to make in-app purchases, change your device settings. This app may contain contextual advertising (including the option to watch ads for rewards) from Budge Studios regarding other apps we publish, from our partners and from third parties. Budge Studios does not permit behavioral advertising or retargeting in this app. The app may also contain social media links that are only accessible behind a parental gate.
Please note that this app gives users the ability to take and/or create photos in-app that can be saved locally to their devices. These photos are never shared with other users in-app, nor are they shared by Budge Studios with any unaffiliated third party companies.
TERMS OF USE / END-USER LICENSE AGREEMENT
This application is subject to an End-User License Agreement available through the following link: https://budgestudios.com/en/legal-embed/eula/
ABOUT BUDGE STUDIOS
Budge Studios was founded in 2010 with the mission to entertain and educate girls and boys around the world, through innovation, creativity and fun. Its high-quality app portfolio consists of original and branded games, including Barbie, Thomas &amp; Friends, Strawberry Shortcake, Caillou, The Smurfs, Miss Hollywood, Hello Kitty and Crayola. Budge Studios maintains the highest standards of safety and age-appropriateness, and has become a global leader in children apps for smartphones and tablets. Budge Playgroup™ is an innovative program that allows kids and parents to actively participate in the creation of new apps.
Visit us: www.budgestudios.com 
Like us: facebook.com/budgestudios 
Follow us: @budgestudios 
Watch our app trailers: youtube.com/budgestudios 
HAVE QUESTIONS? 
We always welcome your questions, suggestions and comments. Contact us 24/7 at support@budgestudios.ca 
SANRIO®, HELLO KITTY® and associated logos are trademarks and/or registered trademarks of Sanrio Co., Ltd.
© 1976, 1979, 1985, 1988, 1989, 1993, 1996, 2001, 2005, 2013, 2021 SANRIO CO., LTD. Used Under License.
Hello Kitty Nail Salon © 2015-2021 Budge Studios Inc. All Rights Reserved.
BUDGE and BUDGE STUDIOS are trademarks of Budge Studios Inc.</t>
  </si>
  <si>
    <t>https://apps.apple.com/us/app/canvas-student/id480883488?uo=4</t>
  </si>
  <si>
    <t>Access your Canvas courses on the go and in the classroom with the Canvas Student mobile app! From any device, students can now:
• View grades and course content
• Submit assignments
• Keep track of course work with to do list and calendar
• Send and receive messages
• Post to discussions
• Watch videos
• Take quizzes
• Receive push notifications for new grades and course updates, and much more!</t>
  </si>
  <si>
    <t>{
  "Data Linked to You": {
    "Analytics": {
      "Diagnostics": [
        "Other Diagnostic Data"
      ],
      "Usage Data": [
        "Product Interaction",
        "Other Usage Data"
      ]
    },
    "App Functionality": {
      "Contact Info": [
        "Email Address",
        "Name"
      ],
      "Identifiers": [
        "User ID"
      ],
      "Other Data": [
        "Other Data Types"
      ],
      "User Content": [
        "Emails or Text Messages",
        "Photos or Videos",
        "Audio Data",
        "Customer Support",
        "Other User Content"
      ]
    }
  },
  "Data Not Linked to You": {
    "Analytics": {
      "Diagnostics": [
        "Other Diagnostic Data"
      ],
      "Usage Data": [
        "Product Interaction",
        "Other Usage Data"
      ]
    },
    "App Functionality": {
      "Contact Info": [
        "Email Address",
        "Name"
      ],
      "Identifiers": [
        "User ID"
      ],
      "Other Data": [
        "Other Data Types"
      ],
      "User Content": [
        "Emails or Text Messages",
        "Photos or Videos",
        "Audio Data",
        "Customer Support",
        "Other User Content"
      ]
    }
  }
}</t>
  </si>
  <si>
    <t>https://www.instructure.com/policies/privacy</t>
  </si>
  <si>
    <t>https://apps.apple.com/us/app/speak-language-learning/id1286609883?uo=4</t>
  </si>
  <si>
    <t>Get ready to take your language skills to the next level with Speak, the ultimate language learning app focusing on improving your speaking abilities. Powered by cutting-edge AI technology, Speak ensures that you gain fluency by engaging in real-life conversations and receiving instant feedback. Whether you are learning Spanish or learning English, Speak's AI-powered lessons will have you learning a new language fast.
With Speak, you'll feel like you have a personal language tutor right in your pocket. Our app provides immersive speaking practice sessions that simulate real-life scenarios, allowing you to become confident in your conversational English and Spanish skills. The advanced AI function analyzes your speech, providing a valuable assessment of pronunciation, intonation, and fluency. Say goodbye to those language barriers as you receive real-time feedback, enabling you to make necessary adjustments and improve your speaking skills on the spot.
Our comprehensive language learning curriculum is available for English and Spanish learners, ensuring that you become fluent in both languages. Whether you're a beginner or an advanced learner, Speak caters to your individual needs and helps you progress at your own pace. You'll love the personalized progress tracking, which helps you identify areas that need improvement, allowing you to focus your efforts effectively.
Speak's method is simple:
STEP 1: Do a real language learning lesson!
Learn real-life, essential phrases with your dedicated local teacher.
STEP 2: Practice speaking the language!
Repeat the learned phrases until you can speak without thinking twice!
STEP 3: AI Tutor provides personalized language feedback!
With the latest AI technology, you can practice anywhere and anytime! Get real-time feedback on pronunciations, grammar, and much more.
STEP 4: Real conversations in your chosen language!
Now put what you've learned into real-life situations and speak with confidence!
No more boring textbooks or one-sided conversations! With Speak, you'll experience interactive and engaging language practice that feels like a real-life conversation. Break free from traditional language learning and download Speak now! Gain fluency, receive real-time feedback, and become a confident speaker in English and Spanish.
There are plenty of other language apps out there, but Speak's key difference comes down to getting you speaking English or speaking Spanish out loud on day 1.
SPEAK MEMBERSHIP
Speak offers both monthly and annual auto-renewing subscriptions. Become a Speak Member to gain unlimited access to all courses, singles, review material, and other content within Speak.
The subscription will automatically renew unless turned off in your iTunes Account Settings at least 24 hours before the current period ends. You can go to your iTunes Account settings to manage your subscription and turn off auto-renew. Your iTunes Account will be charged when the purchase is confirmed. If you subscribe before your free trial ends, the rest of your free trial period will be forfeited as soon as your purchase is confirmed.
Terms of Service: https://usespeak.com/tos
Privacy Policy: https://usespeak.com/privacy</t>
  </si>
  <si>
    <t>[
  "Education",
  "Travel"
]</t>
  </si>
  <si>
    <t>{
  "Data Linked to You": {
    "Analytics": {
      "Contact Info": [
        "Email Address",
        "Name"
      ],
      "Diagnostics": [
        "Crash Data",
        "Performance Data",
        "Other Diagnostic Data"
      ],
      "Identifiers": [
        "User ID",
        "Device ID"
      ],
      "Usage Data": [
        "Product Interaction"
      ],
      "User Content": [
        "Audio Data",
        "Customer Support"
      ]
    },
    "App Functionality": {
      "Contact Info": [
        "Email Address",
        "Name"
      ],
      "Diagnostics": [
        "Crash Data",
        "Performance Data",
        "Other Diagnostic Data"
      ],
      "Identifiers": [
        "User ID",
        "Device ID"
      ],
      "Usage Data": [
        "Product Interaction"
      ],
      "User Content": [
        "Audio Data",
        "Customer Support"
      ]
    },
    "Developer’s Advertising or Marketing": {
      "Contact Info": [
        "Email Address",
        "Name"
      ],
      "Usage Data": [
        "Product Interaction"
      ]
    },
    "Product Personalization": {
      "Contact Info": [
        "Email Address",
        "Name"
      ],
      "Identifiers": [
        "User ID"
      ],
      "Usage Data": [
        "Product Interaction"
      ]
    },
    "Third-Party Advertising": {
      "Contact Info": [
        "Email Address"
      ],
      "Identifiers": [
        "Device ID"
      ],
      "Usage Data": [
        "Product Interaction"
      ]
    }
  },
  "Data Used to Track You": {
    "Analytics": {
      "Contact Info": [
        "Email Address",
        "Name"
      ],
      "Diagnostics": [
        "Crash Data",
        "Performance Data",
        "Other Diagnostic Data"
      ],
      "Identifiers": [
        "User ID",
        "Device ID"
      ],
      "Usage Data": [
        "Product Interaction"
      ],
      "User Content": [
        "Audio Data",
        "Customer Support"
      ]
    },
    "App Functionality": {
      "Contact Info": [
        "Email Address",
        "Name"
      ],
      "Diagnostics": [
        "Crash Data",
        "Performance Data",
        "Other Diagnostic Data"
      ],
      "Identifiers": [
        "User ID",
        "Device ID"
      ],
      "Usage Data": [
        "Product Interaction"
      ],
      "User Content": [
        "Audio Data",
        "Customer Support"
      ]
    },
    "Developer’s Advertising or Marketing": {
      "Contact Info": [
        "Email Address",
        "Name"
      ],
      "Usage Data": [
        "Product Interaction"
      ]
    },
    "Product Personalization": {
      "Contact Info": [
        "Email Address",
        "Name"
      ],
      "Identifiers": [
        "User ID"
      ],
      "Usage Data": [
        "Product Interaction"
      ]
    },
    "Third-Party Advertising": {
      "Contact Info": [
        "Email Address"
      ],
      "Identifiers": [
        "Device ID"
      ],
      "Usage Data": [
        "Product Interaction"
      ]
    }
  }
}</t>
  </si>
  <si>
    <t>https://usespeak.com/privacy</t>
  </si>
  <si>
    <t>https://apps.apple.com/us/app/lego-builder/id1486159728?uo=4</t>
  </si>
  <si>
    <t>LEGO® Builder is the official LEGO® building instructions app that will guide you on an easy and intuitive building adventure.
Step into a new world of building
- LEGO Builder allows you to build with a fun, 3D modeling experience where you can zoom and rotate LEGO construction sets.
- Rotate individual bricks to find the color and shape you need, for each step of the LEGO building experience. 
Build Together!
- Build Together is a feature on the LEGO Builder app that lets you tackle your LEGO instructions as a team, by delegating each builder their own creative tasks to complete!
- Share your PIN code and join as a host or player. Take your turn, complete a building step, then pass to the next person to share the fun!
- Check if your set is supported in the app.
1000s of LEGO instructions supported
-  Search and explore the full library of LEGO instructions for sets from 2000 to today.
- You can also scan the QR code located on the front cover of your paper LEGO instructions manual to open it directly in the app.
Follow a story as you build
- Discover enriched content for some of your favorite LEGO themes for an even better building experience. 
Unlock the full experience with a LEGO account
- Build a digital collection of your LEGO construction sets and track how many bricks you’ve got in your collection!
- Save your building progress and pick up your LEGO instructions where you left off!
Things to keep in mind:
You will need a stable internet connection to use this app. 
We’re always adding new LEGO building instructions to the experience, so you can grow and customize your digital collection and discover even more fun LEGO instructions! 
Want to know if your set has 3D LEGO building instructions with the Build Together mode? Check in the app.
We're eager to hear how we can make the LEGO® Builder app even better for you! Please leave us your thoughts and recommendations in reviews. 
LEGO, the LEGO logo, the Brick and Knob configurations, and the Minifigure are trademarks of the LEGO Group. © 2024 The LEGO Group.</t>
  </si>
  <si>
    <t>{
  "Data Linked to You": {
    "Analytics": {
      "Usage Data": [
        "Product Interaction"
      ]
    },
    "App Functionality": {
      "Usage Data": [
        "Product Interaction"
      ]
    }
  },
  "Data Not Linked to You": {
    "Analytics": {
      "Usage Data": [
        "Product Interaction"
      ]
    },
    "App Functionality": {
      "Usage Data": [
        "Product Interaction"
      ]
    }
  }
}</t>
  </si>
  <si>
    <t>https://apps.apple.com/us/app/learn-to-read-duolingo-abc/id1440502568?uo=4</t>
  </si>
  <si>
    <t>From the creators behind Duolingo, the world’s #1 education app, comes Duolingo ABC! Duolingo ABC is the fun, hands-on way for your child to learn to read!
From preschool to second grade, engage kids with interactive stories and over 700 hands-on lessons. Duolingo ABC offers bite-sized lessons to help kids learn the alphabet, phonics, sight words, vocabulary, and more! Lessons also include multi-sensory activities, such as tracing, drag-and-drop prompts and more.
Interactive stories will teach kids to read and build fluency. Delightful stories include engaging imagery while reading words aloud to kids and highlighting each word spoken. This utilizes multi-sensory learning, and can help your child learn to read independently.
Fun mini games and rewards work in tandem with the bite-sized lessons, keeping kids motivated to learn while building their confidence.
Duolingo ABC helps kids have fun while they sound out words, practice reading and writing in English, and build reading literacy skills for a lifetime!!
DUOLINGO ABC FEATURES:
Lessons &amp; Stories:
- Engage kids in hands-on learning they will love!
- New lessons are added often, so there is always something new to discover!
- Bite-sized lessons help kids learn phonics, sight words &amp; vocabulary
- Enjoy fun activities like letter tracing and interactive stories, suitable for even the youngest learners
- Kids will love, play and learn from Duolingo ABC’s cast of characters!
Designed For Kids, By Experts:
- Designed by literacy &amp; early-education experts to develop kids’ skills in phonics, sight words, reading &amp; more
- Lessons are built to feel like a game, mixing learning with fun!
- Get children excited to learn with mini games &amp; rewards to stay motivated and keep going
- Thoughtfully designed learning sequences will build confidence in your kids with each success!
Kid-Safe &amp; Ad-Free
- Rest easy, parents: There are no ads or in-app purchases to worry about
- Age appropriate content: content is focused on preschool, kindergarten and first and second grade level lessons
Offline Learning
- On a plane? At a restaurant? Duolingo ABC can be used anytime, anywhere
- Enjoy playing and learning offline - so kids can learn wherever you go
Duolingo ABC is an educational learning app that offers immersive lessons to teach preschool to second grade kids reading fundamentals.
--
Privacy Policy: https://www.duolingo.com/privacy
Terms of Service: https://www.duolingo.com/terms</t>
  </si>
  <si>
    <t>[
  "Education",
  "Word",
  "Games",
  "Family"
]</t>
  </si>
  <si>
    <t>{
  "Data Linked to You": {
    "Analytics": {
      "Diagnostics": [
        "Crash Data"
      ],
      "Usage Data": [
        "Product Interaction"
      ]
    }
  }
}</t>
  </si>
  <si>
    <t>https://apps.apple.com/us/app/lego-jurassic-world/id1073698593?uo=4</t>
  </si>
  <si>
    <t>Following the epic storylines of Jurassic Park, The Lost World: Jurassic Park and Jurassic Park III, as well as the global smash hit Jurassic World, LEGO Jurassic World™ is the first videogame where you can relive and experience all four colossal films. Reimagined in LEGO form and told in TT Games’ signature classic LEGO humor, this thrilling adventure recreates unforgettable scenes and action sequences from the films, allowing fans worldwide to play through key moments and giving them the opportunity to fully explore the expansive grounds of Isla Nublar and Isla Sorna.
FEATURES
-Relive key moments from all four Jurassic films: An adventure 65 million years in the making - now in classic LEGO brick fun!
-Wreak havoc as LEGO dinosaurs: Choose from 16 dinosaurs, including the friendly Triceratops, deadly Raptor, vicious Compy and even the mighty T. rex.
-Customize your own dinosaur collection: Collect LEGO amber and experiment with DNA to create completely original dinosaurs, like the Dilophosaurus rex.
-Populate and explore Isla Nublar and Isla Sorna: Put your unique dinosaur creations in to paddocks as you complete special Free Play missions.</t>
  </si>
  <si>
    <t>https://apps.apple.com/us/app/beanstack-tracker/id1360324277?uo=4</t>
  </si>
  <si>
    <t>Beanstack helps schools, libraries, and families read more with fun reading challenges, easy tracking, and insightful data.
Open a world of reading inspiration with a library, school, company, or Beanstack Go account:
- Join motivating reading challenges created by librarians, educators, and reading specialists. Our ever-growing reading challenge collection features seasonal challenges like summer reading, yearlong literacy initiatives, and diverse custom challenges for all ages, levels, and communities.
- Track progress through books and create an all-time reading log.
- Use an easy barcode scanner to quickly add titles.
- Record reading sessions with a reading timer or log an entire book with a click.
- Achieve streaks for reading multiple days in a row and badges for reaching reading goals.
- Complete fun enrichment activities and leave book reviews.
- Access reading recommendations and resources.
- Add friends from your organization to see what they’re reading and compete on leaderboards.
- View reading stats, including totals and averages of time spent reading and titles read.
Perfect for students, families, and readers of all ages: Sign up everyone in your family within a single library, company, or Beanstack Go account, or use SSO to sign in to each of your students’ rostered school accounts and swiftly toggle between them. You can grow your reading habits together, while also logging and tracking reading progress individually. We never sell your data or use it to show you ads, so Beanstack is safe for everyone.
Pair with Badge Books: The Beanstack reading tracker app works hand-in-hand with our Badge Books to inspire young readers with custom reading challenges that include matching virtual and sticker badges, away-from-screen activities, and a reading calendar. Together, the Beanstack app and Badge Books inspire families to build a habit of reading that stays with children for life.
Participate in reading fundraisers: Raise money for your organization with reading! With Beanstack’s reading fundraisers, you can earn badges while collecting donations to fund important priorities at your school, library, or company.</t>
  </si>
  <si>
    <t>{
  "Data Linked to You": {
    "Analytics": {
      "Usage Data": [
        "Product Interaction"
      ]
    },
    "App Functionality": {
      "Contact Info": [
        "Phone Number"
      ]
    },
    "Developer’s Advertising or Marketing": {
      "Contact Info": [
        "Email Address"
      ]
    },
    "Product Personalization": {
      "User Content": [
        "Other User Content"
      ]
    }
  },
  "Data Not Linked to You": {
    "Analytics": {
      "Usage Data": [
        "Product Interaction"
      ]
    },
    "App Functionality": {
      "Contact Info": [
        "Phone Number"
      ]
    },
    "Developer’s Advertising or Marketing": {
      "Contact Info": [
        "Email Address"
      ]
    },
    "Product Personalization": {
      "User Content": [
        "Other User Content"
      ]
    }
  }
}</t>
  </si>
  <si>
    <t>http://beanstack.com/privacy</t>
  </si>
  <si>
    <t>https://apps.apple.com/us/app/lingokids-play-and-learn/id1002043426?uo=4</t>
  </si>
  <si>
    <t>{
  "Data Linked to You": {
    "Analytics": {
      "Contact Info": [
        "Email Address"
      ],
      "Identifiers": [
        "User ID",
        "Device ID"
      ],
      "Purchases": [
        "Purchase History"
      ],
      "Usage Data": [
        "Product Interaction"
      ],
      "User Content": [
        "Customer Support"
      ]
    },
    "App Functionality": {
      "Contact Info": [
        "Email Address"
      ],
      "Diagnostics": [
        "Crash Data",
        "Performance Data"
      ],
      "Identifiers": [
        "User ID",
        "Device ID"
      ],
      "Purchases": [
        "Purchase History"
      ],
      "Usage Data": [
        "Product Interaction"
      ],
      "User Content": [
        "Customer Support"
      ]
    },
    "Developer’s Advertising or Marketing": {
      "Contact Info": [
        "Email Address",
        "Name"
      ],
      "Identifiers": [
        "Device ID"
      ],
      "Purchases": [
        "Purchase History"
      ]
    },
    "Other Purposes": {
      "Contact Info": [
        "Name"
      ]
    },
    "Product Personalization": {
      "Contact Info": [
        "Email Address",
        "Name"
      ],
      "Identifiers": [
        "User ID",
        "Device ID"
      ]
    }
  },
  "Data Used to Track You": {
    "Analytics": {
      "Contact Info": [
        "Email Address"
      ],
      "Identifiers": [
        "User ID",
        "Device ID"
      ],
      "Purchases": [
        "Purchase History"
      ],
      "Usage Data": [
        "Product Interaction"
      ],
      "User Content": [
        "Customer Support"
      ]
    },
    "App Functionality": {
      "Contact Info": [
        "Email Address"
      ],
      "Diagnostics": [
        "Crash Data",
        "Performance Data"
      ],
      "Identifiers": [
        "User ID",
        "Device ID"
      ],
      "Purchases": [
        "Purchase History"
      ],
      "Usage Data": [
        "Product Interaction"
      ],
      "User Content": [
        "Customer Support"
      ]
    },
    "Developer’s Advertising or Marketing": {
      "Contact Info": [
        "Email Address",
        "Name"
      ],
      "Identifiers": [
        "Device ID"
      ],
      "Purchases": [
        "Purchase History"
      ]
    },
    "Other Purposes": {
      "Contact Info": [
        "Name"
      ]
    },
    "Product Personalization": {
      "Contact Info": [
        "Email Address",
        "Name"
      ],
      "Identifiers": [
        "User ID",
        "Device ID"
      ]
    }
  }
}</t>
  </si>
  <si>
    <t>https://apps.apple.com/us/app/tower-war-tactical-conquest/id1579356887?uo=4</t>
  </si>
  <si>
    <t>► BEAUTIFULLY SYMMETRICAL WARFARE!
Turn the tide and win the war in this elegantly simple casual tactics game that’s guaranteed to appeal to all armchair commanders and pocket Napoleons. Head into battle with a single swipe and watch your little warriors celiminate the enemy, allocating your cute little forces with skill and precision to maintain your position and overcome the opposing armies. 
Tap into your military genius and tap onto the next tower to continue your campaign of conquest and come out on top in this fast, fun, and occasionally infuriating strategy game that towers above the competition.
► COLORFUL WARFARE!
• Aww, war! Don’t be fooled by cute appearances, in this compact and colorful wargame it still takes nerves of steel, a will of iron, and ice-cold calculation to beat the enemy and conquer all before you. Real strategy and tactical thinking are required to win each battle, and every level can turn on a single lightning decision. Keep your wits about you, keep an eye on the enemy, and keep swiping fast to ensure victory.
• Don’t let defeat get you down – you can relive past battles again and again, and you’ll want to keep on trying in this deceptively simple but fiendishly challenging game of military strategy and conquest that brings you fierce warfare and tactical intrigue in satisfying bite-size pieces.
• Hours of towers! Use your tactical cunning to progress through the levels of tower-defense and unlock new types of towers, including artillery posts and tank factories. Other game mechanisms including multiple enemies, barriers, blockades, and mines mean the war is never over and there’s always a new challenge to spice up the already massively addictive gameplay.
• Towering achievements – keep finding the elegant tactical solutions to win each battle so that you can unlock new areas and continue your reign of conquest in new climes, with beautiful backdrops adding to the game’s already supremely elegant (and cute) design.
► ALL YOUR TOWERS ARE OURS!
Looking for a mobile strategy game that’s both serious fun and offers a genuinely sophisticated tactical challenge?  
Tower War takes tower-defense to a new level of entertainment and ingenuity, with intuitive gameplay and exceptionally smart game design that will keep you coming back to the battlefield for more and more wildly entertaining wargames. Raise your colors, stiffen your swiping finger and summon the fun of war by downloading  Tower War now and charging head-first into battle!
Privacy Policy: https://say.games/privacy-policy
Terms of Use: https://say.games/terms-of-use</t>
  </si>
  <si>
    <t>[
  "Games",
  "Casual",
  "Entertainment",
  "Strategy"
]</t>
  </si>
  <si>
    <t>https://apps.apple.com/us/app/golf-peaks/id1419542293?uo=4</t>
  </si>
  <si>
    <t>Golf Peaks is a chill puzzle game about climbing misty mountains by playing golf. Choose cards to move the ball around, avoid hazards or use them to your advantage, solve over 120 handcrafted levels and become the master of Golf Peaks!
UNIQUE GOLF PUZZLES
You start each stage with a selection of cards (strokes) - pick the right one, choose a direction and launch your ball towards the hole!
ZERO UNDERSTANDING OF GOLF REQUIRED
Golf Peaks offers a fun experience even if you don’t know your eagles from bogeys - the game’s textless tutorial introduces everything you need at a relaxed pace.
120+ HOLES TO CONQUER
Each location offers a half-course with 9 holes to solve, along with a bonus short course (3 holes) for players seeking an additional challenge!
BUNKERS, PITS &amp; MORE
Over the course of the game you’ll encounter familiar golf-inspired mechanics like fairways, sand traps and water... as well as some more exotic hazards!</t>
  </si>
  <si>
    <t>[
  "Games",
  "Sports",
  "Puzzle"
]</t>
  </si>
  <si>
    <t>http://afterburn.games/golfprivacy</t>
  </si>
  <si>
    <t>https://apps.apple.com/us/app/pizza-ready/id6450917563?uo=4</t>
  </si>
  <si>
    <t>Introducing Pizza Ready, the ultimate pizza restaurant simulation game! 
Are you ready to become the master of your own pizza empire? This pizzeria game will immerse you in the world of a pizza shop and teach you everything about running a pizza business, from cooking and serving to cleaning and even managing staff!
• Run your own Pizza Restaurant!
As the boss of a pizza restaurant, you'll be responsible for everything from making and serving pizzas to managing store and hiring &amp; upgrading your ability. Your goal is to make your store the top-selling pizza shop and become rich!
• Two Sales Windows: Counter and Drive-Thru! 
Experience the thrill of taking orders not only at the counter but also at the Drive-Thru! Serve your hungry customers efficiently and witness your pizza business flourish. With two sales windows, the possibilities for success are doubled!
• Grow Your HR Skills, Hire, and Upgrade Employees!
Unleash your inner HR guru by hiring talented employees and upgrading their skills. Build a dream team that will help take your pizza business to new heights!
• Unlimited Expansion, Chain Stores in Every State!
Pizza Ready offers boundless opportunities for expansion. Not only can you expand your store, but you can also establish chain stores in every state! Become a nationwide pizza tycoon and dominate the industry like never before.
• Endless fun &amp; Completely Free!
Pizza Ready is all about fun and enjoyment. It's completely free to play, ensuring that everyone can join in on the pizza-making excitement.
Download Pizza Ready now and experience the joy of running your own pizzeria!
Whether you're a fan of idle games, cooking, or simply love pizza, this game is for you. Solve your craving for excitement, challenge, and delicious food all in one! Get ready to serve the world, one slice at a time!
------------------------------------------------------------------
Terms of Service: http://corp.supercent.io/TermsofService</t>
  </si>
  <si>
    <t>[
  "Games",
  "Simulation",
  "Casual"
]</t>
  </si>
  <si>
    <t>{
  "Data Not Linked to You": {
    "Analytics": {
      "Diagnostics": [
        "Performance Data"
      ],
      "Identifiers": [
        "User ID"
      ],
      "Location": [
        "Coarse Location"
      ]
    },
    "App Functionality": {
      "Diagnostics": [
        "Crash Data"
      ]
    },
    "Developer’s Advertising or Marketing": {
      "Identifiers": [
        "Device ID"
      ],
      "Location": [
        "Coarse Location"
      ]
    },
    "Third-Party Advertising": {
      "Identifiers": [
        "Device ID"
      ],
      "Location": [
        "Coarse Location"
      ]
    }
  },
  "Data Used to Track You": {
    "Analytics": {
      "Diagnostics": [
        "Performance Data"
      ],
      "Identifiers": [
        "User ID"
      ],
      "Location": [
        "Coarse Location"
      ]
    },
    "App Functionality": {
      "Diagnostics": [
        "Crash Data"
      ]
    },
    "Developer’s Advertising or Marketing": {
      "Identifiers": [
        "Device ID"
      ],
      "Location": [
        "Coarse Location"
      ]
    },
    "Third-Party Advertising": {
      "Identifiers": [
        "Device ID"
      ],
      "Location": [
        "Coarse Location"
      ]
    }
  }
}</t>
  </si>
  <si>
    <t>https://apps.apple.com/us/app/hexa-sort/id6463127238?uo=4</t>
  </si>
  <si>
    <t>Hexa Sort offers a delightful blend of puzzle challenges, strategic matching, and satisfying merging experience. Engage your mind with stimulating brain games that involve clever puzzle solving and logical maneuvers, making it an ideal choice for those seeking a mental workout.
Hexa Sort introduces a unique twist to the classic sort puzzle concept, inviting players to explore the art of shuffling and organizing hexagon tile stacks. With the goal of achieving satisfying color matches, players can immerse themselves in the thrill of color switch and enjoy the calming effects of merging tiles. Each level presents challenges to meet collection goals, providing a perfect balance of excitement and stress relief for those who prefer relaxing games.
The game's aesthetics boast a visually pleasing palette with gradients, creating a serene and zen environment for players to enjoy. Dive into the world of color games, color sorting, and free therapy through the game's minimalistic design. The inclusion of 3D graphics adds an extra layer of immersion, allowing players to view the board from various angles while engaging in the satisfying processes of stacking and merging tiles.
Hexa Sort is not merely a game; it's a captivating brain teaser that demands smart thinking. As players progress through levels, they'll find the gameplay to be both addicting and calming, striking the perfect balance between challenge and relaxation. Put your skills to the test with tasks involving sorting, stacking, and merging hexa tiles, witnessing the rewarding results of your efforts.
Unlock new levels to keep your mind sharp, reveling in the therapeutic experience of this captivating color puzzle game. The game caters to enthusiasts of color fill 3D and challenges based on hexagon structures. Invite friends to join the excitement, compete for high scores, and share the joy of engaging in fun puzzle games.
FEATURES:
- Easy-to-play &amp; relaxing gameplay
- Smooth 3D graphics
- Vibrant Colors
- Power-ups &amp; Boosters
- Satisfying ASMR sound effects
Embark on a captivating journey of color matching, sorting, and merging with Hexa Sort. Whether you're a fan of block games, crave stress relief, or enjoy colorful brain teasers, this game promises a harmonious fusion of entertainment and mental stimulation. Sort, match, and merge your way to victory in this exciting and challenging puzzle adventure!
Visit https://lionstudios.cc/contact-us/ if have any feedback, need help on beating a level or have any awesome ideas you would like to see in the game!
From the Studio that brought you Wordle!, Match 3D, Happy Glass, Cake Sort Puzzle 3D and many, many more!
Follow us to get news and updates on our other Award Winning titles;
https://lionstudios.cc/
Facebook.com/LionStudios.cc
Instagram.com/LionStudioscc
Twitter.com/LionStudiosCC
Youtube.com/c/LionStudiosCC</t>
  </si>
  <si>
    <t>[
  "Games",
  "Entertainment",
  "Board",
  "Puzzle"
]</t>
  </si>
  <si>
    <t>{
  "Data Not Linked to You": {
    "Analytics": {
      "Contact Info": [
        "Email Address",
        "Other User Contact Info"
      ],
      "Diagnostics": [
        "Crash Data",
        "Performance Data",
        "Other Diagnostic Data"
      ],
      "Identifiers": [
        "User ID",
        "Device ID"
      ],
      "Location": [
        "Coarse Location"
      ],
      "Purchases": [
        "Purchase History"
      ],
      "Usage Data": [
        "Product Interaction",
        "Advertising Data",
        "Other Usage Data"
      ],
      "User Content": [
        "Customer Support"
      ]
    },
    "App Functionality": {
      "Contact Info": [
        "Email Address",
        "Other User Contact Info"
      ],
      "Diagnostics": [
        "Crash Data",
        "Performance Data",
        "Other Diagnostic Data"
      ],
      "Identifiers": [
        "User ID",
        "Device ID"
      ],
      "Location": [
        "Coarse Location"
      ],
      "Purchases": [
        "Purchase History"
      ],
      "Usage Data": [
        "Product Interaction",
        "Advertising Data",
        "Other Usage Data"
      ],
      "User Content": [
        "Customer Support"
      ]
    },
    "Developer’s Advertising or Marketing": {
      "Contact Info": [
        "Email Address",
        "Other User Contact Info"
      ],
      "Diagnostics": [
        "Crash Data",
        "Performance Data",
        "Other Diagnostic Data"
      ],
      "Identifiers": [
        "User ID",
        "Device ID"
      ],
      "Location": [
        "Coarse Location"
      ],
      "Purchases": [
        "Purchase History"
      ],
      "Usage Data": [
        "Product Interaction",
        "Advertising Data",
        "Other Usage Data"
      ]
    },
    "Other Purposes": {
      "Contact Info": [
        "Email Address",
        "Other User Contact Info"
      ],
      "User Content": [
        "Customer Support"
      ]
    },
    "Product Personalization": {
      "Diagnostics": [
        "Crash Data",
        "Performance Data",
        "Other Diagnostic Data"
      ],
      "Identifiers": [
        "User ID",
        "Device ID"
      ],
      "Location": [
        "Coarse Location"
      ],
      "Purchases": [
        "Purchase History"
      ],
      "Usage Data": [
        "Product Interaction",
        "Advertising Data",
        "Other Usage Data"
      ],
      "User Content": [
        "Customer Support"
      ]
    },
    "Third-Party Advertising": {
      "Identifiers": [
        "User ID",
        "Device ID"
      ],
      "Location": [
        "Coarse Location"
      ],
      "Purchases": [
        "Purchase History"
      ],
      "Usage Data": [
        "Product Interaction",
        "Advertising Data",
        "Other Usage Data"
      ]
    }
  },
  "Data Used to Track You": {
    "Analytics": {
      "Contact Info": [
        "Email Address",
        "Other User Contact Info"
      ],
      "Diagnostics": [
        "Crash Data",
        "Performance Data",
        "Other Diagnostic Data"
      ],
      "Identifiers": [
        "User ID",
        "Device ID"
      ],
      "Location": [
        "Coarse Location"
      ],
      "Purchases": [
        "Purchase History"
      ],
      "Usage Data": [
        "Product Interaction",
        "Advertising Data",
        "Other Usage Data"
      ],
      "User Content": [
        "Customer Support"
      ]
    },
    "App Functionality": {
      "Contact Info": [
        "Email Address",
        "Other User Contact Info"
      ],
      "Diagnostics": [
        "Crash Data",
        "Performance Data",
        "Other Diagnostic Data"
      ],
      "Identifiers": [
        "User ID",
        "Device ID"
      ],
      "Location": [
        "Coarse Location"
      ],
      "Purchases": [
        "Purchase History"
      ],
      "Usage Data": [
        "Product Interaction",
        "Advertising Data",
        "Other Usage Data"
      ],
      "User Content": [
        "Customer Support"
      ]
    },
    "Developer’s Advertising or Marketing": {
      "Contact Info": [
        "Email Address",
        "Other User Contact Info"
      ],
      "Diagnostics": [
        "Crash Data",
        "Performance Data",
        "Other Diagnostic Data"
      ],
      "Identifiers": [
        "User ID",
        "Device ID"
      ],
      "Location": [
        "Coarse Location"
      ],
      "Purchases": [
        "Purchase History"
      ],
      "Usage Data": [
        "Product Interaction",
        "Advertising Data",
        "Other Usage Data"
      ]
    },
    "Other Purposes": {
      "Contact Info": [
        "Email Address",
        "Other User Contact Info"
      ],
      "User Content": [
        "Customer Support"
      ]
    },
    "Product Personalization": {
      "Diagnostics": [
        "Crash Data",
        "Performance Data",
        "Other Diagnostic Data"
      ],
      "Identifiers": [
        "User ID",
        "Device ID"
      ],
      "Location": [
        "Coarse Location"
      ],
      "Purchases": [
        "Purchase History"
      ],
      "Usage Data": [
        "Product Interaction",
        "Advertising Data",
        "Other Usage Data"
      ],
      "User Content": [
        "Customer Support"
      ]
    },
    "Third-Party Advertising": {
      "Identifiers": [
        "User ID",
        "Device ID"
      ],
      "Location": [
        "Coarse Location"
      ],
      "Purchases": [
        "Purchase History"
      ],
      "Usage Data": [
        "Product Interaction",
        "Advertising Data",
        "Other Usage Data"
      ]
    }
  }
}</t>
  </si>
  <si>
    <t>https://apps.apple.com/us/app/going-balls/id1499081620?uo=4</t>
  </si>
  <si>
    <t>*** From the creators of GyroSphere ***
A road full of unexpected obstacles lies ahead in this challenging rolling ball platformer!
Ready for a fun ride?
Features:
• Easy, one-finger swipe ball control
• A funny collection of balls to play with
• Inventive and more treacherous tasks at every turn
• Remove unsolicited ads available</t>
  </si>
  <si>
    <t>{
  "Data Linked to You": {
    "Analytics": {
      "Diagnostics": [
        "Crash Data",
        "Performance Data"
      ],
      "Identifiers": [
        "User ID",
        "Device ID"
      ],
      "Purchases": [
        "Purchase History"
      ],
      "Usage Data": [
        "Product Interaction",
        "Advertising Data"
      ]
    },
    "App Functionality": {
      "Diagnostics": [
        "Crash Data",
        "Performance Data"
      ],
      "Identifiers": [
        "User ID",
        "Device ID"
      ],
      "Purchases": [
        "Purchase History"
      ],
      "Usage Data": [
        "Product Interaction",
        "Advertising Data"
      ]
    },
    "Developer’s Advertising or Marketing": {
      "Diagnostics": [
        "Crash Data",
        "Performance Data"
      ],
      "Identifiers": [
        "User ID",
        "Device ID"
      ],
      "Purchases": [
        "Purchase History"
      ],
      "Usage Data": [
        "Product Interaction",
        "Advertising Data"
      ]
    },
    "Product Personalization": {
      "Diagnostics": [
        "Crash Data",
        "Performance Data"
      ],
      "Identifiers": [
        "User ID",
        "Device ID"
      ],
      "Purchases": [
        "Purchase History"
      ],
      "Usage Data": [
        "Product Interaction",
        "Advertising Data"
      ]
    },
    "Third-Party Advertising": {
      "Diagnostics": [
        "Crash Data",
        "Performance Data"
      ],
      "Identifiers": [
        "User ID",
        "Device ID"
      ],
      "Purchases": [
        "Purchase History"
      ],
      "Usage Data": [
        "Product Interaction",
        "Advertising Data"
      ]
    }
  },
  "Data Not Linked to You": {
    "Analytics": {
      "Diagnostics": [
        "Crash Data",
        "Performance Data"
      ],
      "Identifiers": [
        "User ID",
        "Device ID"
      ],
      "Purchases": [
        "Purchase History"
      ],
      "Usage Data": [
        "Product Interaction",
        "Advertising Data"
      ]
    },
    "App Functionality": {
      "Diagnostics": [
        "Crash Data",
        "Performance Data"
      ],
      "Identifiers": [
        "User ID",
        "Device ID"
      ],
      "Purchases": [
        "Purchase History"
      ],
      "Usage Data": [
        "Product Interaction",
        "Advertising Data"
      ]
    },
    "Developer’s Advertising or Marketing": {
      "Diagnostics": [
        "Crash Data",
        "Performance Data"
      ],
      "Identifiers": [
        "User ID",
        "Device ID"
      ],
      "Purchases": [
        "Purchase History"
      ],
      "Usage Data": [
        "Product Interaction",
        "Advertising Data"
      ]
    },
    "Product Personalization": {
      "Diagnostics": [
        "Crash Data",
        "Performance Data"
      ],
      "Identifiers": [
        "User ID",
        "Device ID"
      ],
      "Purchases": [
        "Purchase History"
      ],
      "Usage Data": [
        "Product Interaction",
        "Advertising Data"
      ]
    },
    "Third-Party Advertising": {
      "Diagnostics": [
        "Crash Data",
        "Performance Data"
      ],
      "Identifiers": [
        "User ID",
        "Device ID"
      ],
      "Purchases": [
        "Purchase History"
      ],
      "Usage Data": [
        "Product Interaction",
        "Advertising Data"
      ]
    }
  },
  "Data Used to Track You": {
    "Analytics": {
      "Diagnostics": [
        "Crash Data",
        "Performance Data"
      ],
      "Identifiers": [
        "User ID",
        "Device ID"
      ],
      "Purchases": [
        "Purchase History"
      ],
      "Usage Data": [
        "Product Interaction",
        "Advertising Data"
      ]
    },
    "App Functionality": {
      "Diagnostics": [
        "Crash Data",
        "Performance Data"
      ],
      "Identifiers": [
        "User ID",
        "Device ID"
      ],
      "Purchases": [
        "Purchase History"
      ],
      "Usage Data": [
        "Product Interaction",
        "Advertising Data"
      ]
    },
    "Developer’s Advertising or Marketing": {
      "Diagnostics": [
        "Crash Data",
        "Performance Data"
      ],
      "Identifiers": [
        "User ID",
        "Device ID"
      ],
      "Purchases": [
        "Purchase History"
      ],
      "Usage Data": [
        "Product Interaction",
        "Advertising Data"
      ]
    },
    "Product Personalization": {
      "Diagnostics": [
        "Crash Data",
        "Performance Data"
      ],
      "Identifiers": [
        "User ID",
        "Device ID"
      ],
      "Purchases": [
        "Purchase History"
      ],
      "Usage Data": [
        "Product Interaction",
        "Advertising Data"
      ]
    },
    "Third-Party Advertising": {
      "Diagnostics": [
        "Crash Data",
        "Performance Data"
      ],
      "Identifiers": [
        "User ID",
        "Device ID"
      ],
      "Purchases": [
        "Purchase History"
      ],
      "Usage Data": [
        "Product Interaction",
        "Advertising Data"
      ]
    }
  }
}</t>
  </si>
  <si>
    <t>https://apps.apple.com/us/app/prepware-remote-pilot/id1135991142?uo=4</t>
  </si>
  <si>
    <t>Comprehensive preparation, study and test tool for the Remote Pilot Initial (Unmanned Aircraft General - Small) FAA Knowledge Exam. Questions, answers and explanations included, for you to study with a true-to-form practice test.
Operating a drone for non-hobby operations requires a Remote Pilot Certificate. Applicants must successfully complete the Federal Aviation Administration (FAA) Knowledge Exam to earn the Remote Pilot Certificate with a Small Unmanned Aircraft Systems (sUAS) rating. This app is the key to test success.
Rely on the time-tested and dependable ASA Prepware apps to prepare for your FAA Knowledge Exam. Test material is expertly organized into chapters based on subject matter and includes instructional text and illustrations, multiple-choice questions, answer stems, correct answers, explanations (for correct and incorrect answers), and references for further study. This topical study promotes understanding and aids recall to provide an efficient study guide. 
Subjects covered include Regulations, National Airspace System, Weather, Loading and Performance, and Operations. This app will be particularly helpful for drone operators interested in earning a Remote Pilot certificate, Remote Pilot Aircraft (RPA) applicants, Unmanned Aircraft System (UAS) training programs preparing applicants for FAA Knowledge exams, self-study applicants interested in learning more about commercial unmanned aircraft operations, and existing (manned aircraft) pilots interested in learning more about drone and unmanned aircraft operations who are sharing the National Airspace System.
ASA’s Prepware Remote Pilot app is the best resource for successful test-taking and safe small UAS operations.</t>
  </si>
  <si>
    <t>https://apps.apple.com/us/app/you-must-build-a-boat/id811397653?uo=4</t>
  </si>
  <si>
    <t>" * * * * * - A truly superb mash-up of match-three and endless runner that’s unique on mobile and thoroughly addictive. Buy it" - Stuff Magazine
" * * * * * - Makes the original game feel like a demo. It's absurdly fun and nearly impossible to put down." - Touch Arcade
" * * * * ½ Gold Award - Building a boat will indeed become the most important task in your life." - Game Informer
" * * * * ½ - We will gladly build a boat again and again." - Gamezebo
You must build a boat.
You must spring out of bed.
You must bargain with the lizardman.
You must heed your undead navigators.
You must slide rows or columns of tiles on a 6x8 grid.
You must match at least 3.
You must run to the right.
You must focus intently on 2 areas of the screen simultaneously.
You must match keys to unlock chests and swords to attack.
You must literally collect your thoughts and trade them for dragons.
You must not dally.
You must not be too hasty.
You must voluntarily ramp up the difficulty by taking on multiple quests at once.
You must incrementally reach your goals. You must build a boat.
You must try again.
You must try again x5.
You must win every time, even when you don’t.
You must remain optimistic.
You must upgrade your magic staff.
You must occasionally stop playing to allow for your hand to uncramp.
You must take credit for random chain combos you made no effort to arrange.
You must trust a blue bean man to make dangerous investments with your money.
You must forget about the blue bean man.
You must mind the asp.
You must reconcile that despite the game’s title, you begin your journey in possession of what is, in no uncertain terms, already a boat.
You must build a boat.
You must go all-in on the retro aesthetic.
You must trade junk for gold with the voidorb.
You must pray for salt.
You must consume fish and tomatoes for time.
You must venture through hell.
You must disarm traps like your life depends on it.
You must make an offering at the chapel.
You must rally the Fantasy Union and the Undead Buddies to your cause.
You must weigh anchor and methodically yet joyously hop in sync with your entire crew.
You must feign interest in critiquing the gardener’s work.
You must look up at the clock and wonder how it’s so late already.
You must build a boat.
You must build a boat!
YOU MUST BUILD A BOAT!!!</t>
  </si>
  <si>
    <t>[
  "Games",
  "Action",
  "Role Playing"
]</t>
  </si>
  <si>
    <t>https://apps.apple.com/us/app/numberblocks-hide-and-seek/id1328950963?uo=4</t>
  </si>
  <si>
    <t>From the multi award-winning animators and producers of BAFTA nominated pre-school learning favourites Alphablocks and Numberblocks, we bring you Numberblocks Hide and Seek.
As seen on Cbeebies.
This app helps your child get to grips with addition, number bonds and other key number skills. Find the hidden Numberblocks, add them together and see what happens. 
● Every time you get to Ten, you win something new to play with.
► Play hide and seek! Tap on the Numberblocks when they poke their heads out.
► When you have found two Numberblocks, drag one on top of the other to start the number magic. 
► Predict what will happen when you add them together - if you don’t know, take a guess.
► Make the number magic happen yourself: drag both Numberblocks into the white shape. Watch the number magic happen.      
► Keep finding more Numberblocks and adding them on until you make a Ten.               
► An animation plays to celebrate every time you make Ten.         
► You will also discover a new interactive plaything in the park. Try playing with it!
As you keep playing, the sums get gradually harder and the Numberblocks try out new number shapes. This helps children get better at recognising amounts on sight. If a Numberblock looks unfamiliar, try counting their blocks!
Keep going to fill the park with playthings. After discovering all 20, you can restart the game and play again. Repeat play is a great way to get better at your number bonds and predicting which Numberblocks you will make.</t>
  </si>
  <si>
    <t>[
  "Education",
  "Games",
  "Puzzle",
  "Family"
]</t>
  </si>
  <si>
    <t>{
  "Data Not Linked to You": {
    "Analytics": {
      "Diagnostics": [
        "Crash Data",
        "Performance Data",
        "Other Diagnostic Data"
      ],
      "Usage Data": [
        "Product Interaction"
      ]
    }
  }
}</t>
  </si>
  <si>
    <t>https://www.blue-zoo.co.uk/privacy/alphablocks/</t>
  </si>
  <si>
    <t>https://apps.apple.com/us/app/genki-conjugation-cards/id975482646?uo=4</t>
  </si>
  <si>
    <t>Firmly master the conjugation of Japanese verbs and adjectives!
This app helps you to master the conjugation of elementary verbs and adjectives through practice at your own pace.
It marks the third official iPhone app for GENKI: An Integrated Course in Elementary Japanese, a best-selling series of Japanese learning materials boasting more than 1.2 million copies sold.
Advantages
•You can view the cards and listen to the recordings as you like, enabling you to study at your own pace.
•The different conjugations are mastered through two types of practice: saying the conjugated forms aloud or typing them.
•All conjugation forms studied at the elementary level are covered: 18 for verbs and 10 for adjectives
•As you go through each conjugation card deck, the cards answered correctly are automatically removed, allowing you to efficiently focus on the trickier words in the next round of practice.
Study methods
MyDeck: Practice each word by looking at the cards and repeatedly saying the conjugated forms aloud. 
(1) Each card has a word and the conjugation type to be practiced. Say the word in the conjugated form indicated.
(2) Tap the sound icon to check whether you said the conjugated form correctly.
(3) Tap the ＊ icon to check the conjugated form in writing.
(4) Study the use of the conjugated form by referring to the example sentence and illustration on the back side of the card.
(5) Tap the Rule icon to see the conjugation rule.
Check: Test your retention of each conjugated form by typing in your answers.*
(1) Type in the conjugated form as instructed.
(2) If you entered the correct form, the card will be removed from MyDeck. Cards answered incorrectly or skipped will remain in the deck for further practice.
*To study with the Check method, you will need to add a Japanese keyboard to your iPhone settings before starting.
Handy features
•Menu
The study selections are grouped together in a single menu to allow you to practice more efficiently. 
•List
All conjugation forms of each word are listed in this feature, with the words arranged in a-i-u-e-o order. A check mark is displayed next to each conjugation form that has been mastered and the MyDeck card for each entry can be opened, allowing you to review the conjugations via the list.
•Rule
This feature lists the rules for all 28 conjugation types covered by the app, enabling you to quickly look up the way to form conjugations such as the passive, the causative, the causative passive, and the tricky te-form.
•MyDeck Shuffle Mode
Activating this mode will cause the app to display the MyDeck cards in random order, rather than the default order. Shuffling the deck will help you to more firmly master the material.
•Tutorials
The tutorials provide helpful lessons on how to add a Japanese keyboard and operate each function. 
—This app is based on the second edition of GENKI.
—Ads: The app does not display any ads that might interfere with learning.</t>
  </si>
  <si>
    <t>https://apps.apple.com/us/app/aha-world-baby-care/id6444042347?uo=4</t>
  </si>
  <si>
    <t>[
  "Education",
  "Role Playing",
  "Simulation",
  "Games"
]</t>
  </si>
  <si>
    <t>{
  "Data Linked to You": {
    "Analytics": {
      "Diagnostics": [
        "Crash Data",
        "Performance Data"
      ],
      "Usage Data": [
        "Product Interaction"
      ]
    },
    "App Functionality": {
      "Identifiers": [
        "Device ID"
      ],
      "User Content": [
        "Photos or Videos",
        "Audio Data"
      ]
    }
  },
  "Data Not Linked to You": {
    "Analytics": {
      "Diagnostics": [
        "Crash Data",
        "Performance Data"
      ],
      "Usage Data": [
        "Product Interaction"
      ]
    },
    "App Functionality": {
      "Identifiers": [
        "Device ID"
      ],
      "User Content": [
        "Photos or Videos",
        "Audio Data"
      ]
    }
  }
}</t>
  </si>
  <si>
    <t>https://apps.apple.com/us/app/navstms/id1076007001?uo=4</t>
  </si>
  <si>
    <t>Here’s help for memorizing verses in The Navigators' TMS Bible memory program. See, say and record the verses, and play several games to help you commit verses to memory.  Tracks memory and review status for multiple participants and gives points for their memory/review activity. Shares memory status information across multiple devices via iCloud. 
TMS topics are divided by series: 
     Live the New Life
     Proclaim Christ
     Rely on God's Resources
     Be Christ's Disciple
     Grow in Christlikeness
Bonus:  Includes "Growing in Christ" verses - Lessons on Assurance and Lessons on Christian Living; also includes two TMS verses found only in the 2:7 Series
Features and Benefits – 
-	Encourages memorization and review of important Bible verses
-	Make audio recordings and play back to check your recitation
-	Verses are currently available in NASB, KJV, NKJV,  ESV, NIV and NIV84  
-	Shares memory status across multiple devices via iCloud
-	Easily email a friend to share a verse you are memorizing
-	Memory games include Show/Hide, Phrases (show a phrase at a time), Word Take-Away, Initials, and Reference ID (gives the Scripture text and lets you choose the reference)
-	Drag-and-drop both Topics and Verse References in a unique implementation of the Bridge and the Wheel (iPad only due to screen space requirements)
-      Includes full text of TMS Course Workbook
-      The new “Transformed Into His Image” screen is a graphical status report of the number of verses memorized, and also a challenge to apply those verses by becoming more like Him.  Further, it is a reminder that Jesus is coming again, perhaps soon!  For each verse that is memorized, one “box” is uncovered to reveal a little more of an image of the glorified Christ.  The uncovered boxes are slightly shaded, a reminder that even at our best we see only a partial image of His glory.  Touch the “But Soon!” button for a full and clear image.  So let’s live for Him and grow in His likeness while we still have the opportunity.
Spanish version is now available! NavsTMSesp</t>
  </si>
  <si>
    <t>[
  "Education",
  "Games"
]</t>
  </si>
  <si>
    <t>http://www.battlegear.biz/welcome-to-battlegear-llc/mobile-policy</t>
  </si>
  <si>
    <t>https://apps.apple.com/us/app/aba-wizard/id1326943979?uo=4</t>
  </si>
  <si>
    <t>This BCBA® exam prep app is designed for any behavior analyst who wants to master the content on the BCBA (Board Certified Behavior Analyst®) or BCaBA® exam. Recently updated, the app now has over 1000 practice questions covering all of the essential principles of applied behavior analysis (ABA). You will be prepared to pass the BCBA or BCaBA exam! 
HOW MUCH DOES THE APP COST? 
This is not a subscription. You are given complete access to our entire ABA practice question library for the minimal price of the app. 
HOW IS THE APP ORGANIZED? 
The layout of this comprehensive app is organized following  the BCBA/BCaBA Task List (5th Ed.) with a 10 question quiz for every task list item. You will learn quickly with immediate feedback, an explanation, and references for each question. This is the highest value ABA test prep out there! Behavior analysts around the world have downloaded and are loving this program. 
HOW WERE THE QUESTIONS CREATED? 
All questions in the app were created by Board Certified Behavior Analysts referencing scholarly texts commonly used in ABA. These questions were reviewed by several students, behavior analysts, as well as BCBA-Ds to ensure each practice question contains correct and applicable content.
The ABA Wizard App is owned by Test Prep Technologies, LLC.  Test Prep Technologies, LLC is not owned by or associated with the Behavior Analyst Certification Board®. ©2018 the Behavior Analyst Certification Board®, Inc. All rights reserved. Displayed by permission. The most current version of this document is available at www.BACB.com. Contact the BACB for permission to reprint this material.</t>
  </si>
  <si>
    <t>http://aba-wizard.com/</t>
  </si>
  <si>
    <t>https://apps.apple.com/us/app/starfall/id707189889?uo=4</t>
  </si>
  <si>
    <t>Read, learn, and play with fun activities, games, and songs on Starfall! Covers reading, math, music, and more -- preschool to fifth grade. Includes free and subscriber content.
Starfall provides an Enhanced Accessible Index for children with visual, hearing, or mobility impairments. For more information, please contact Customer Service at (+1) 303-417-6414.
Join Zac the Rat and his friends on an exciting learning journey, starting with the ABCs and 123s and advancing up to grade 5 grammar and mathematics. Starfall's playful open format intuitively guides children through sequential learning objectives for reading, math, art, music, and social subjects like kindness and caring.
*Highlights*
*Reading (phonics, fluency, grammar) -- ABCs, Learn to Read, I’m Reading, Talking Library, Punctuation, Parts of Speech
*Math -- Numbers, Addition and Subtraction, Multiplication and Division, Geometry and Measurement, Fractions
*More -- Holiday Activities, Nursery Rhymes, Sing-Alongs, Interactive Calendar
*Why Starfall*
*Research based, teacher tested, child approved. Starfall's systematic approach was created by experienced educators using time-tested instructional methods.
*Try it for free. All of the basics for learning how to read are available to everyone.
*No advertisements. Whether a free user or subscriber, you won’t see any ads.
*Pass it forward! Subscribers gain access to hundreds of additional activities and support the free sections for others to enjoy.
*What people are saying about Starfall*
Listed on PC Magazine’s “15 best Online Learning Services for Kids,” Think Five’s “Top 5 Most Used Apps by Elementary Teachers,” and as one Parent's Magazine's "70 Best Apps for Families."
"Kids can learn about letter recognition, phonics, and reading. Skill acquisition is appropriately gradual... Starfall does an excellent job of offering clear and intriguing early literacy lessons." —Common Sense Media
“I truly believe that Starfall set the foundation for my future.” —Sarah, undergraduate at Stanford University
*Subscription information*
If you choose to purchase a Starfall subscription, a $5.99 (USD) payment will be applied to your Apple ID account upon confirmation of purchase and monthly after that. Your subscription will automatically renew unless you cancel at least 24 hours before the end of the current period. This subscription is valid only for home use. It can be used on devices signed in with your Apple ID, as well as any associated Family Sharing devices.
*Additional Info*
This app requires an internet connection and is intended for Pre-K, Kindergarten, and Grades 1-5. It also supports English language development, special education, and homeschool environments.
Privacy Policy: https://teach.starfall.com/privacy
Terms of Service: https://teach.starfall.com/terms
Starfall Education Foundation is a 501(c)(3) nonprofit organization.</t>
  </si>
  <si>
    <t>[
  "Education",
  "Music"
]</t>
  </si>
  <si>
    <t>{
  "Data Not Linked to You": {
    "App Functionality": {
      "Contact Info": [
        "Email Address"
      ]
    }
  }
}</t>
  </si>
  <si>
    <t>https://teach.starfall.com/lv/info/privacy?ref=viewer</t>
  </si>
  <si>
    <t>https://apps.apple.com/us/app/townscaper/id1549531491?uo=4</t>
  </si>
  <si>
    <t>Build quaint island towns with curvy streets. Build small hamlets, soaring cathedrals, canal networks, or sky cities on stilts. Block by block.
No goal. No real gameplay. Just plenty of building and plenty of beauty. That's it.
Townscaper is an experimental passion project. More of a toy than a game. Pick colors from the palette, plop down colored blocks of house on the irregular grid, and watch Townscaper's underlying algorithm automatically turn those blocks into cute little houses, arches, stairways, bridges and lush backyards, depending on their configuration.</t>
  </si>
  <si>
    <t>https://apps.apple.com/us/app/inkr-comics-manga-webtoons/id1500548154?uo=4</t>
  </si>
  <si>
    <t>THE NO.1 DESTINATION FOR COMICS, MANGA, WEBTOONS, MANHUA
OVER 1,000 DIVERSE TITLES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t>
  </si>
  <si>
    <t>{
  "Data Linked to You": {
    "Analytics": {
      "Contact Info": [
        "Email Address"
      ],
      "Identifiers": [
        "User ID"
      ],
      "Location": [
        "Coarse Location"
      ],
      "Purchases": [
        "Purchase History"
      ],
      "Search History": [
        "Search History"
      ],
      "Usage Data": [
        "Product Interaction",
        "Other Usage Data"
      ]
    },
    "App Functionality": {
      "Diagnostics": [
        "Crash Data",
        "Performance Data",
        "Other Diagnostic Data"
      ]
    },
    "Developer’s Advertising or Marketing": {
      "Contact Info": [
        "Email Address"
      ],
      "Purchases": [
        "Purchase History"
      ],
      "Usage Data": [
        "Product Interaction",
        "Other Usage Data"
      ]
    },
    "Product Personalization": {
      "Contact Info": [
        "Email Address"
      ],
      "Identifiers": [
        "User ID"
      ],
      "Purchases": [
        "Purchase History"
      ],
      "Search History": [
        "Search History"
      ],
      "Usage Data": [
        "Product Interaction",
        "Other Usage Data"
      ]
    },
    "Third-Party Advertising": {
      "Location": [
        "Coarse Location"
      ],
      "Usage Data": [
        "Advertising Data"
      ]
    }
  },
  "Data Not Linked to You": {
    "Analytics": {
      "Contact Info": [
        "Email Address"
      ],
      "Identifiers": [
        "User ID"
      ],
      "Location": [
        "Coarse Location"
      ],
      "Purchases": [
        "Purchase History"
      ],
      "Search History": [
        "Search History"
      ],
      "Usage Data": [
        "Product Interaction",
        "Other Usage Data"
      ]
    },
    "App Functionality": {
      "Diagnostics": [
        "Crash Data",
        "Performance Data",
        "Other Diagnostic Data"
      ]
    },
    "Developer’s Advertising or Marketing": {
      "Contact Info": [
        "Email Address"
      ],
      "Purchases": [
        "Purchase History"
      ],
      "Usage Data": [
        "Product Interaction",
        "Other Usage Data"
      ]
    },
    "Product Personalization": {
      "Contact Info": [
        "Email Address"
      ],
      "Identifiers": [
        "User ID"
      ],
      "Purchases": [
        "Purchase History"
      ],
      "Search History": [
        "Search History"
      ],
      "Usage Data": [
        "Product Interaction",
        "Other Usage Data"
      ]
    },
    "Third-Party Advertising": {
      "Location": [
        "Coarse Location"
      ],
      "Usage Data": [
        "Advertising Data"
      ]
    }
  },
  "Data Used to Track You": {
    "Analytics": {
      "Contact Info": [
        "Email Address"
      ],
      "Identifiers": [
        "User ID"
      ],
      "Location": [
        "Coarse Location"
      ],
      "Purchases": [
        "Purchase History"
      ],
      "Search History": [
        "Search History"
      ],
      "Usage Data": [
        "Product Interaction",
        "Other Usage Data"
      ]
    },
    "App Functionality": {
      "Diagnostics": [
        "Crash Data",
        "Performance Data",
        "Other Diagnostic Data"
      ]
    },
    "Developer’s Advertising or Marketing": {
      "Contact Info": [
        "Email Address"
      ],
      "Purchases": [
        "Purchase History"
      ],
      "Usage Data": [
        "Product Interaction",
        "Other Usage Data"
      ]
    },
    "Product Personalization": {
      "Contact Info": [
        "Email Address"
      ],
      "Identifiers": [
        "User ID"
      ],
      "Purchases": [
        "Purchase History"
      ],
      "Search History": [
        "Search History"
      ],
      "Usage Data": [
        "Product Interaction",
        "Other Usage Data"
      ]
    },
    "Third-Party Advertising": {
      "Location": [
        "Coarse Location"
      ],
      "Usage Data": [
        "Advertising Data"
      ]
    }
  }
}</t>
  </si>
  <si>
    <t>http://inkr.com/privacy</t>
  </si>
  <si>
    <t>https://apps.apple.com/us/app/dc-universe-infinite/id1329018000?uo=4</t>
  </si>
  <si>
    <t>DC UNIVERSE INFINITE is a fan-first, premium digital comic subscription service featuring the largest collection of DC comics anywhere!
Fans can dive in to over 25,000 comic books and graphic novels from DC, Vertigo, DC Black Label and Milestone Media with our newly enhanced digital comic reader.
Follow your favorite heroes like Wonder Woman, Batman, Superman and Aquaman through curated collections and key storylines like Flashpoint and Dark Nights: Metal. Save collections, favorites and custom lists in our new MyDC library and download issues for unlimited offline reading.
Existing DC Universe subscribers will not need to create a new account, as their DC Universe login will be transferred to DC UNIVERSE INFINITE.
Join with a 7-day free trial. After your free trial ends, your subscription automatically renews. You can cancel at any time. To avoid monthly or annual recurring charges of your subscription fee (which may include local tax depending on your location), you must cancel before the end of your free trial or current billing period. There are no refunds once your subscription term starts.
By downloading the app, you agree to the DC UNIVERSE INFINITE Terms of Use and Privacy Policy (New).
Ad Choices: policies.warnerbros.com/privacy/en-us/#adchoices
Terms of Use: policies.warnerbros.com/terms/en-us
Do Not Sell My Personal Information: privacycenter.wb.com/do-not-sell
Privacy Policy: https://www.warnermediaprivacy.com/policycenter/b2c/WME/</t>
  </si>
  <si>
    <t>[
  "Entertainment",
  "Books"
]</t>
  </si>
  <si>
    <t>{
  "Data Linked to You": {
    "Analytics": {
      "Diagnostics": [
        "Other Diagnostic Data"
      ]
    },
    "App Functionality": {
      "Diagnostics": [
        "Other Diagnostic Data"
      ]
    },
    "Developer’s Advertising or Marketing": {
      "Contact Info": [
        "Email Address"
      ],
      "Identifiers": [
        "User ID",
        "Device ID"
      ],
      "Usage Data": [
        "Product Interaction"
      ]
    },
    "Product Personalization": {
      "Identifiers": [
        "User ID",
        "Device ID"
      ],
      "Usage Data": [
        "Product Interaction"
      ]
    }
  },
  "Data Not Linked to You": {
    "Analytics": {
      "Diagnostics": [
        "Other Diagnostic Data"
      ]
    },
    "App Functionality": {
      "Diagnostics": [
        "Other Diagnostic Data"
      ]
    },
    "Developer’s Advertising or Marketing": {
      "Contact Info": [
        "Email Address"
      ],
      "Identifiers": [
        "User ID",
        "Device ID"
      ],
      "Usage Data": [
        "Product Interaction"
      ]
    },
    "Product Personalization": {
      "Identifiers": [
        "User ID",
        "Device ID"
      ],
      "Usage Data": [
        "Product Interaction"
      ]
    }
  },
  "Data Used to Track You": {
    "Analytics": {
      "Diagnostics": [
        "Other Diagnostic Data"
      ]
    },
    "App Functionality": {
      "Diagnostics": [
        "Other Diagnostic Data"
      ]
    },
    "Developer’s Advertising or Marketing": {
      "Contact Info": [
        "Email Address"
      ],
      "Identifiers": [
        "User ID",
        "Device ID"
      ],
      "Usage Data": [
        "Product Interaction"
      ]
    },
    "Product Personalization": {
      "Identifiers": [
        "User ID",
        "Device ID"
      ],
      "Usage Data": [
        "Product Interaction"
      ]
    }
  }
}</t>
  </si>
  <si>
    <t>https://apps.apple.com/us/app/marvel-unlimited/id607205403?uo=4</t>
  </si>
  <si>
    <t>Marvel Unlimited is the premier subscription service to access over 30,000 digital comics.
Marvel Unlimited features all of your favorite characters from Marvel movies, TV shows, and video games. Read the comic books that inspired your favorite super heroes and villains on the big screen! Start your free 7-day trial today!
Experience the all-new digital comic format, Marvel’s Infinity Comics available exclusively on Marvel Unlimited. Featuring in-universe stories from top creators told in visionary vertical format, designed for your device.
Read comics and stories about Spider-Man, Iron Man, Captain America, Captain Marvel, The Avengers, Thor, Hulk, the X-Men, the Guardians of the Galaxy, Star Wars, Doctor Strange, Deadpool, Thanos, Mysterio, Ant-Man, The Wasp, Black Panther, Wolverine, Hawkeye, Wanda Maximoff, Jessica Jones, the Defenders, Luke Cage, Venom, and many more!
Wondering where to start? Check out endless reading guides curated by Marvel experts to guide you through the last 80 years of the Marvel Universe. Read about comic events that inspired the movies such as the Spider-Verse, Civil War, Thanos and the Infinity Gauntlet, and even Star Wars!
Unlimited downloads allows you to read as many comics as you want offline and on-the-go! Follow your favorite characters, creators and series and get notified when new issues come out! Marvel Unlimited is available on mobile phones, tablets, and anywhere you can access the web.
Key Features:
• Access over 30,000 Marvel comics at your fingertips
• Infinity Comics, in-universe stories from top creators designed for your device
• Endless reading guides
• Unlimited downloads to read anywhere
• Personalized comic book recommendations
• Sync progress across devices
• New comics and old classics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</si>
  <si>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
  "Data Linked to You": {
    "Analytics": {
      "Diagnostics": [
        "Crash Data",
        "Performance Data"
      ],
      "Identifiers": [
        "User ID",
        "Device ID"
      ],
      "Usage Data": [
        "Product Interaction",
        "Advertising Data"
      ]
    },
    "App Functionality": {
      "Contact Info": [
        "Email Address"
      ],
      "Location": [
        "Coarse Location"
      ]
    },
    "Developer’s Advertising or Marketing": {
      "Location": [
        "Coarse Location"
      ]
    },
    "Product Personalization": {
      "Identifiers": [
        "Device ID"
      ],
      "Search History": [
        "Search History"
      ],
      "Usage Data": [
        "Advertising Data"
      ]
    },
    "Third-Party Advertising": {
      "Usage Data": [
        "Advertising Data"
      ]
    }
  },
  "Data Not Linked to You": {
    "Analytics": {
      "Diagnostics": [
        "Crash Data",
        "Performance Data"
      ],
      "Identifiers": [
        "User ID",
        "Device ID"
      ],
      "Usage Data": [
        "Product Interaction",
        "Advertising Data"
      ]
    },
    "App Functionality": {
      "Contact Info": [
        "Email Address"
      ],
      "Location": [
        "Coarse Location"
      ]
    },
    "Developer’s Advertising or Marketing": {
      "Location": [
        "Coarse Location"
      ]
    },
    "Product Personalization": {
      "Identifiers": [
        "Device ID"
      ],
      "Search History": [
        "Search History"
      ],
      "Usage Data": [
        "Advertising Data"
      ]
    },
    "Third-Party Advertising": {
      "Usage Data": [
        "Advertising Data"
      ]
    }
  },
  "Data Used to Track You": {
    "Analytics": {
      "Diagnostics": [
        "Crash Data",
        "Performance Data"
      ],
      "Identifiers": [
        "User ID",
        "Device ID"
      ],
      "Usage Data": [
        "Product Interaction",
        "Advertising Data"
      ]
    },
    "App Functionality": {
      "Contact Info": [
        "Email Address"
      ],
      "Location": [
        "Coarse Location"
      ]
    },
    "Developer’s Advertising or Marketing": {
      "Location": [
        "Coarse Location"
      ]
    },
    "Product Personalization": {
      "Identifiers": [
        "Device ID"
      ],
      "Search History": [
        "Search History"
      ],
      "Usage Data": [
        "Advertising Data"
      ]
    },
    "Third-Party Advertising": {
      "Usage Data": [
        "Advertising Data"
      ]
    }
  }
}</t>
  </si>
  <si>
    <t>https://apps.apple.com/us/app/webcomics-webtoon-manga/id1337550955?uo=4</t>
  </si>
  <si>
    <t>WebComics - Webtoon, Manga</t>
  </si>
  <si>
    <t>FANTASTIC &amp; HOTTEST MANGA COMIC WORLD IN YOUR POCKET!
WebComics provides a group of the hottest &amp; latest manga and anime series for comic fans around the world. Whether you are a fan of manga/comics/manhwa/comic book/anime, the webcomic community is here to provide you with the best stories.
WebComics is the professional original online comic site, to provide you with the latest blood, fighting, science fiction, teenagers, girls and other styles of American, Japanese, Korean, Chinese comic book reading, online comics full collection read the official website www.webcomiscapp.com.
-High-quality comics &amp; anime &amp; manga, daily updates to keep up with the comics 
-Personalized recommendations, a large number of comics pick you want to see 
-Community creation, and the good record of good friends 
-Creator community, intimate interaction, a key concern, dynamic prophet 
-Read comics and chat with 8000k comic enthusiasts!
FEATURES OF WEBCOMICS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HIGHLIGHTS OF WEBCOMICS
• With high definition and full color! With excellent panels, ups and downs of the plots! 
• Share your opinions anytime and discuss the stories with millions of readers! 
• The fastest update speed! More than 1,000 new chapters are released daily!
• Free comics released every day! Reading free comics with WebComics is happy and easy!
• New Comics section. New comics coming out every day! 
• Download comics for offline reading: Your mobile data savior.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$69.99/month for PLUS
5) $599.99/year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t>
  </si>
  <si>
    <t>[
  "Books",
  "Magazines &amp; Newspapers"
]</t>
  </si>
  <si>
    <t>{
  "Data Not Linked to You": {
    "Analytics": {
      "Diagnostics": [
        "Performance Data",
        "Other Diagnostic Data"
      ],
      "Identifiers": [
        "User ID",
        "Device ID"
      ],
      "Purchases": [
        "Purchase History"
      ],
      "Usage Data": [
        "Product Interaction",
        "Advertising Data",
        "Other Usage Data"
      ],
      "User Content": [
        "Customer Support"
      ]
    },
    "App Functionality": {
      "Contact Info": [
        "Email Address"
      ],
      "Diagnostics": [
        "Crash Data",
        "Performance Data",
        "Other Diagnostic Data"
      ],
      "Identifiers": [
        "User ID",
        "Device ID"
      ],
      "Purchases": [
        "Purchase History"
      ],
      "Usage Data": [
        "Product Interaction",
        "Other Usage Data"
      ],
      "User Content": [
        "Photos or Videos",
        "Customer Support",
        "Other User Content"
      ]
    },
    "Developer’s Advertising or Marketing": {
      "Usage Data": [
        "Advertising Data"
      ]
    },
    "Third-Party Advertising": {
      "Identifiers": [
        "User ID",
        "Device ID"
      ],
      "Usage Data": [
        "Advertising Data"
      ]
    }
  },
  "Data Used to Track You": {
    "Analytics": {
      "Diagnostics": [
        "Performance Data",
        "Other Diagnostic Data"
      ],
      "Identifiers": [
        "User ID",
        "Device ID"
      ],
      "Purchases": [
        "Purchase History"
      ],
      "Usage Data": [
        "Product Interaction",
        "Advertising Data",
        "Other Usage Data"
      ],
      "User Content": [
        "Customer Support"
      ]
    },
    "App Functionality": {
      "Contact Info": [
        "Email Address"
      ],
      "Diagnostics": [
        "Crash Data",
        "Performance Data",
        "Other Diagnostic Data"
      ],
      "Identifiers": [
        "User ID",
        "Device ID"
      ],
      "Purchases": [
        "Purchase History"
      ],
      "Usage Data": [
        "Product Interaction",
        "Other Usage Data"
      ],
      "User Content": [
        "Photos or Videos",
        "Customer Support",
        "Other User Content"
      ]
    },
    "Developer’s Advertising or Marketing": {
      "Usage Data": [
        "Advertising Data"
      ]
    },
    "Third-Party Advertising": {
      "Identifiers": [
        "User ID",
        "Device ID"
      ],
      "Usage Data": [
        "Advertising Data"
      ]
    }
  }
}</t>
  </si>
  <si>
    <t>http://h5.webcomicsapp.com/public/app/disclaimer/privacy_ios.html</t>
  </si>
  <si>
    <t>https://apps.apple.com/us/app/mini-metro/id837860959?uo=4</t>
  </si>
  <si>
    <t>Mini Metro, the sublime subway simulator, now on iPhone and iPad.
• Included in the App Store Best of 2016
• Mac Game of the Year in over 30 countries
• BAFTA-nominated
• IGF award-winning
• IGN Mobile Game of the Year nominee
• Included in Gamespot's Best Mobile Games of 2016
Mini Metro is a game about designing a subway map for a growing city. Draw lines between stations and start your trains running. As new stations open, redraw your lines to keep them efficient. Decide where to use your limited resources. How long can you keep the city moving?
• Random city growth means each game is unique.
• Over two dozen of real-world cities to test your planning skills.
• A variety of upgrades so you can tailor your network.
• Normal mode for quick scored games, Endless to relax, or Extreme for the ultimate challenge.
• Build your metro exactly how you want to with the Creative mode.
• Compete against the world every day in the Daily Challenge.
• Colorblind and night modes.
• Responsive soundtrack created by your metro system, engineered by Disasterpeace.
"If you love the city-planning aspect of Sim City but can't handle the pressure of playing god, then you may have just found your new favorite time-waster." - Ashley Feinberg, Gizmodo
"Take my word for it that a game about mass-transit system design can be a tense, white-knuckle thriller." - Owen Faraday, Pocket Tactics
"Mini Metro: fun game simulates planning and running public transit system." - Cory Doctorow, Boing Boing</t>
  </si>
  <si>
    <t>https://apps.apple.com/us/app/stumble-guys/id1541153375?uo=4</t>
  </si>
  <si>
    <t>Stumble Guys is a massive multiplayer party knockout game with up to 32 players online. Join millions of players and stumble to victory in this fun multiplayer knockout battle royale! Are you ready to enter the running chaos? Running, stumbling, falling, jumping, and winning has never been so fun!
DODGE OBSTACLES AND BATTLE YOUR OPPONENTS
Run, stumble and fall against up to 32 players and battle through knockout rounds of races, survival elimination, and team play in different maps, levels and game modes. Survive the fun multiplayer chaos and cross the finish line before your friends to qualify for the next round, earning fun rewards and stars as you continue to play and win in Stumble Guys! 
PLAY WITH FRIENDS AND FAMILY 
Create your own multiplayer party and play against friends and family. Find out who runs the fastest, battles with the best skills and survives the chaos!
UNLOCK AND UPGRADE YOUR GAMEPLAY
Personalize and customize your chosen Stumbler with special emotes, animations, and footsteps. Show off your unique style and personality as you stumble your way to victory. 
STUMBLE PASS
Fresh Stumble Pass every month with new content customizations and other rewards! 
EXPLORE THE WORLD OF STUMBLE GUYS
Explore the world of Stumble Guys with over 30 maps, levels and game modes that offer even more ways to play, and experience the fastest multiplayer knockout battle royale. Join the party and get ready to stumble, fall and win your way to victory.</t>
  </si>
  <si>
    <t>[
  "Games",
  "Casual",
  "Action"
]</t>
  </si>
  <si>
    <t>{
  "Data Linked to You": {
    "Analytics": {
      "Diagnostics": [
        "Crash Data",
        "Performance Data",
        "Other Diagnostic Data"
      ]
    },
    "App Functionality": {
      "Identifiers": [
        "User ID",
        "Device ID"
      ],
      "Purchases": [
        "Purchase History"
      ]
    },
    "Third-Party Advertising": {
      "Location": [
        "Coarse Location"
      ],
      "Usage Data": [
        "Advertising Data"
      ]
    }
  },
  "Data Not Linked to You": {
    "Analytics": {
      "Diagnostics": [
        "Crash Data",
        "Performance Data",
        "Other Diagnostic Data"
      ]
    },
    "App Functionality": {
      "Identifiers": [
        "User ID",
        "Device ID"
      ],
      "Purchases": [
        "Purchase History"
      ]
    },
    "Third-Party Advertising": {
      "Location": [
        "Coarse Location"
      ],
      "Usage Data": [
        "Advertising Data"
      ]
    }
  },
  "Data Used to Track You": {
    "Analytics": {
      "Diagnostics": [
        "Crash Data",
        "Performance Data",
        "Other Diagnostic Data"
      ]
    },
    "App Functionality": {
      "Identifiers": [
        "User ID",
        "Device ID"
      ],
      "Purchases": [
        "Purchase History"
      ]
    },
    "Third-Party Advertising": {
      "Location": [
        "Coarse Location"
      ],
      "Usage Data": [
        "Advertising Data"
      ]
    }
  }
}</t>
  </si>
  <si>
    <t>https://apps.apple.com/us/app/rfs-real-flight-simulator/id1444761746?uo=4</t>
  </si>
  <si>
    <t>Experience the World of Aviation on Your Mobile Device!
Immerse yourself in the captivating world of aviation where cutting edge technology allows you to experience the thrill and challenges of piloting an aircraft from the comfort of your mobile device.
Fly Now, Anywhere in the World!
Learn to take off, land, and complete full flights. Explore iconic aircraft with 3D live cockpits, visit 30 HD airports, and take off and land from 500 SD airports. Personalize instruments, use automatic flight plans, and experience the finest detail worldwide. Try our tutorials to master your skills! 
Manual/Tutorial: wiki.realflightsimulator.org/wiki
Do you want to unlock all Real Flight Simulator features? Choose the subscription that fits your needs between our monthly, six month or yearly subscription!
Then just Buckle Up and Become a Real Pilot! You will enjoy:
-50+ airplane models with detailed 3D cockpits, working parts, and lights. Experience real-life pilot systems and instruments. New models coming soon!
-300+ HD airports with 3D buildings, vehicles, taxiways, and procedures. More on the way!
-Real-time flights with real-time weather. 40k real-time flights daily and real-time traffic at major global airports.
-Detailed checklists for takeoff and landing to immerse yourself in the pilot's experience.
-Access various ground systems upon landing, including passenger vehicles, refueling, and emergency services.
-Customisation of flight’s weather, failures and much more with the Advanced Flight Plan. Share your plan with colleagues for a connected experience.
-Autopilot activation for multitasking, and Automatic Landing System for long-haul flights.
-Realistic satellite terrains and precise height maps to explore the world.
Engage with a Global Community in Multiplayer Mode
-Join hundreds of other pilots and fly together in any part of the world. 
-Chat with fellow multiplayer pilots, participate in weekly community events, and join virtual airlines to become the VA with the highest Flight Points. 
ATC Mode: Become an Air Traffic Controller 
-Air Traffic Control (ATC) game mode: Organize aircraft traffic, give instructions, and guide pilots to fly safely and efficiently. 
-Enjoy interactive multi-voice ATC procedures and communications, and explore all the frequencies available in RFS.
Create and Share Your Aviation Passion 
-Design your own airplane liveries and share them with players around the world. 
-Model your favorite HD airport, and watch as other pilots take off from it. 
-Become a plane spotter. Explore various in-game cameras to capture your favorite planes. Experience the romance of city lights as you soar through nighttime skies, and be captivated by the ethereal play of light and clouds during sunrise and sunset. Share your aviation masterpieces on our official social media channels.
-Join the growing Real Flight Simulator community, discover new flight routes, and interact with an ever-expanding group of aviation enthusiasts.
Internet Connection Required to provide the full scope of aviation experiences.
Get Ready to Soar the Skies.
Buckle up, get ready, and become a Real Pilot in RFS!
TERMS OF USE: https://www.rortos.com/terms-of-use/
Support: rfs@rortos.com</t>
  </si>
  <si>
    <t>{
  "Data Linked to You": {
    "Analytics": {
      "Identifiers": [
        "Device ID"
      ]
    },
    "App Functionality": {
      "Identifiers": [
        "Device ID"
      ]
    },
    "Other Purposes": {
      "Diagnostics": [
        "Crash Data",
        "Performance Data"
      ]
    }
  },
  "Data Not Linked to You": {
    "Analytics": {
      "Identifiers": [
        "Device ID"
      ]
    },
    "App Functionality": {
      "Identifiers": [
        "Device ID"
      ]
    },
    "Other Purposes": {
      "Diagnostics": [
        "Crash Data",
        "Performance Data"
      ]
    }
  },
  "Data Used to Track You": {
    "Analytics": {
      "Identifiers": [
        "Device ID"
      ]
    },
    "App Functionality": {
      "Identifiers": [
        "Device ID"
      ]
    },
    "Other Purposes": {
      "Diagnostics": [
        "Crash Data",
        "Performance Data"
      ]
    }
  }
}</t>
  </si>
  <si>
    <t>https://apps.apple.com/us/app/stack-the-states-2/id1080767538?uo=4</t>
  </si>
  <si>
    <t>Watch the states come to life as you learn US geography!
Stack the States® is back and better than ever with new question types, new bonus games, voice mode, 3D graphics and a detailed interactive map!
As you learn state capitals, cities, shapes, landmarks, flags and more, you can actually touch, move and drop the animated states anywhere on the screen. Carefully build a stack of states that reaches the checkered line to win each level.
You earn a new state for every successfully completed level.  All of your states appear on your own personalized map of the United States.  Try to collect all 50!  As you earn more states, you begin to unlock the free bonus games: Map It, Connect 2 and Capital Tap.  Four games in one!
What’s new in Stack the States® 2:
- New question types
- New bonus games: Connect 2 and Capital Tap
- New voice mode that helps non-readers play independently
- Brand new interactive map featuring major cities and a 3D elevation view of each state
- Beautiful 3D graphics
- 10 different 3D scenes depicting various locations in the US
- 3D models of over 90 US landmarks
Plus, all the great features that you loved from the original Stack the States®:
- 50 flash cards — one for each state
- Hundreds of unique questions
- Up to six player profiles
- A personalized map of the US
- Fun sound effects and music
- Works on both iPhone and iPad - a universal app
Stack the States® 2 is an educational app for all ages that's actually FUN to play.  Try it now and enjoy four games for the price of one!
PRIVACY DISCLOSURE
Stack the States® 2: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</si>
  <si>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https://apps.apple.com/us/app/toca-boca-jr-hair-salon-4/id1485387513?uo=4</t>
  </si>
  <si>
    <t>{
  "Data Linked to You": {
    "Analytics": {
      "Diagnostics": [
        "Crash Data",
        "Performance Data"
      ],
      "Location": [
        "Coarse Location"
      ],
      "Usage Data": [
        "Product Interaction"
      ]
    },
    "App Functionality": {
      "Diagnostics": [
        "Crash Data",
        "Performance Data",
        "Other Diagnostic Data"
      ],
      "Usage Data": [
        "Product Interaction"
      ]
    },
    "Developer’s Advertising or Marketing": {
      "Contact Info": [
        "Email Address"
      ],
      "Identifiers": [
        "User ID"
      ],
      "Purchases": [
        "Purchase History"
      ]
    },
    "Product Personalization": {
      "Usage Data": [
        "Product Interaction"
      ]
    }
  },
  "Data Not Linked to You": {
    "Analytics": {
      "Diagnostics": [
        "Crash Data",
        "Performance Data"
      ],
      "Location": [
        "Coarse Location"
      ],
      "Usage Data": [
        "Product Interaction"
      ]
    },
    "App Functionality": {
      "Diagnostics": [
        "Crash Data",
        "Performance Data",
        "Other Diagnostic Data"
      ],
      "Usage Data": [
        "Product Interaction"
      ]
    },
    "Developer’s Advertising or Marketing": {
      "Contact Info": [
        "Email Address"
      ],
      "Identifiers": [
        "User ID"
      ],
      "Purchases": [
        "Purchase History"
      ]
    },
    "Product Personalization": {
      "Usage Data": [
        "Product Interaction"
      ]
    }
  }
}</t>
  </si>
  <si>
    <t>https://playpiknik.link/privacy-policy/?utm_source=apple&amp;utm_medium=appstore</t>
  </si>
  <si>
    <t>https://apps.apple.com/us/app/official-dvsa-theory-test-kit/id463295925?uo=4</t>
  </si>
  <si>
    <t>Pass your Car Theory Test first time using the ONLY OFFICIAL DVSA Theory Test Kit. Download now to join over 4+ million car drivers who we’ve helped pass! 
Brought to you by the DVSA’s (the people who set the tests) official publisher TSO, this app is regularly updated and covers everything you need to know to pass your theory test, drive safely, and improve your road safety awareness! 
Our app is for CAR DRIVERS in GB and NI. 
This app can be used offline so you can practice anytime, anywhere. 
KEY HIGHLIGHTS
• over 770+ practice theory questions
• custom mock tests
• 34 interactive CGI Hazard Perception clips
• free access to the Highway Code
• progress tracking
• advanced search tool
• voiceover features
TEST YOURSELF
• take unlimited quick and timed mock tests. Build a custom practice set or take a timed mock test with 50 questions - just like the real thing. 
• your progress will also be monitored and visualised in graphs so you can see how far you’ve come. 
STUDY AND PRACTICE
• read the exclusive study content to increase your knowledge of all theory test topics and test your understanding by answering practice questions (including all official questions, over 770+!) 
• you can also select specific question sets from areas you may be struggling with. Got a question wrong? See the correct answer, note the explanation, and find out more with references to the Highway Code and more DVSA useful guides!
HAZARD PERCEPTION
• practice for the Hazard Perception section of your theory test with 34 interactive CGI clips from the DVSA – just like those you will experience in the real test. 
VIDEO CASE STUDIES
• 9 bonus case studies so you can practice multiple choice questions about a short video clip. 
PROGRESS GAUGE
• backed by learning science, use the progress gauge to measure your test readiness, providing you with confidence that you’re ready to pass your theory test. 
HIGHWAY CODE
• to support your study, we’ve included a free copy of the Official Highway Code to revise from - access this offline wherever you are! 
SEARCH FEATURE 
• want to know more about ‘Airbags’, ‘Stopping Distances’, or ‘Yellow Lines’? Or perhaps practice questions specifically on 'road markings'? Find the content you need with our advanced search tool. 
ENGLISH VOICEOVER
• if you have reading difficulties such as dyslexia, or prefer to learn by listening, use our voiceover feature within the test section to support you. 
USEFUL LINKS AND SUPPLIER ZONE
• navigate through useful resources to support your learning, including Safe Driving for Life – a one-stop information zone. Passed your test? Use our Supplier Zone to help you with the next steps in your driving journey. 
• Ready to Pass? Links to DVSA’s official resources to help you understand what it takes to be ready for your driving test. Give yourself the best possible chance of passing by learning vital skills, managing your nerves, and taking mock tests. 
FEEDBACK
• missing something? Let us know what you’d like to see. We’d love to hear from you with any comments or suggestions about this app. 
AWARDS AND RECOGNITIONS
• produced by the Official Publishers of the DVSA (TSO)
• over 4+ million downloads
• featured on Apple’s Top Education Apps
• nominated for App of the Year (FirstCar) 
SUPPORT
• need support? Contact our UK-based team at feedback@williamslea.com or +44 (0)333 202 5070. We listen and respond to your feedback by updating the app and adding new features, so help others in their studies by letting us know what you’d like to see!</t>
  </si>
  <si>
    <t>{
  "Data Not Linked to You": {
    "Analytics": {
      "Identifiers": [
        "Device ID"
      ],
      "Usage Data": [
        "Product Interaction"
      ]
    },
    "Developer’s Advertising or Marketing": {
      "Identifiers": [
        "Device ID"
      ],
      "Usage Data": [
        "Product Interaction"
      ]
    },
    "Product Personalization": {
      "Usage Data": [
        "Other Usage Data"
      ]
    }
  },
  "Data Used to Track You": {
    "Analytics": {
      "Identifiers": [
        "Device ID"
      ],
      "Usage Data": [
        "Product Interaction"
      ]
    },
    "Developer’s Advertising or Marketing": {
      "Identifiers": [
        "Device ID"
      ],
      "Usage Data": [
        "Product Interaction"
      ]
    },
    "Product Personalization": {
      "Usage Data": [
        "Other Usage Data"
      ]
    }
  }
}</t>
  </si>
  <si>
    <t>https://www.tsoshop.co.uk/TSO-Shop-Help-Pages/App-Support/?AF=A10116</t>
  </si>
  <si>
    <t>https://apps.apple.com/us/app/elevate-brain-training-games/id875063456?uo=4</t>
  </si>
  <si>
    <t>Elevate is a brain training program designed to improve your mind’s focus, memory, speaking abilities, processing speed, math skills, and more. Each person is provided with a personalized training program that adjusts over time to maximize results.
The more you train with Elevate, the more you’ll improve critical cognitive skills that are proven to boost productivity, earning power, and self-confidence. 90%+ report improved vocabulary, math skills, and overall mental sharpness when they frequently use Elevate.
IN THE NEWS
“Elevate comes out ahead” in the battle of the brain training apps. - CNET
Elevate is a “cognitive pick-me-up” with games that are “good for mental breaks throughout the workday.” - Washington Post
FEATURES
• 40+ Brain Training Games: Improve your critical cognitive skills like focus, memory, processing, math, precision, and comprehension with 40+ brain training games.
• Performance Tracking: Measure your performance against yourself and others. Weekly reports highlight your key accomplishments and opportunities.
• Personalized Workouts: Customize your daily training focus and choose between 3 and 5 games. Get personalized daily workouts that include the skills you need most.
• Adaptive Progression: Train your brain with adaptive difficulty progression that ensures your experience is challenging.
• Workout Calendar: Track your streaks and stay motivated with Elevate’s workout calendar.
• Elevate Dash on Apple Watch: Play 4 additional mini-games and review your performance on your Apple Watch with Elevate Dash.
• And more!
WHY YOU NEED ELEVATE
• Express yourself more effectively in writing. Write with clarity, persuasiveness, and concision.
• Improve your spelling and punctuation. Avoid common writing pitfalls.
• Become a better reader. Read everyday materials faster and with greater understanding.
• Expand your vocabulary.
• Quickly and easily solve everyday math problems. Get better at comparing prices, splitting bills, and calculating discounts and markups. 
• Speak more effectively. Become more articulate and better at communicating tone and meaning.
RESEARCH BEHIND ELEVATE
Elevate's games are designed in collaboration with experts in neuroscience and cognitive learning and are based on extensive scientific research. Elevate’s brain training algorithms further focus the learning experience by drawing from research in memory studies to develop a personalized training program for each member.
ELEVATE SUBSCRIPTION TERMS
Elevate offers a 7-day free trial as well as a basic free version. To access the free version, tap the X in the upper left-hand corner after you sign up for an account.
If you choose to subscribe, you will be charged a yearly subscription fee according to your country. The subscription fee will be shown in the app before you complete the payment. Your subscription will automatically renew at the end of each subscription term, unless auto-renewal is turned off at least 24 hours before the end of the term.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Refunds will not be given for any unused portion of the term.
For additional information, please read our Terms of Service (https://www.elevateapp.com/terms) and Privacy Policy (https://www.elevateapp.com/privacy).</t>
  </si>
  <si>
    <t>[
  "Education",
  "Puzzle",
  "Word",
  "Games"
]</t>
  </si>
  <si>
    <t>{
  "Data Linked to You": {
    "Analytics": {
      "Usage Data": [
        "Advertising Data"
      ]
    },
    "App Functionality": {
      "Usage Data": [
        "Product Interaction"
      ]
    },
    "Developer’s Advertising or Marketing": {
      "Usage Data": [
        "Advertising Data"
      ]
    },
    "Product Personalization": {
      "Contact Info": [
        "Name"
      ],
      "Purchases": [
        "Purchase History"
      ],
      "Usage Data": [
        "Product Interaction"
      ]
    },
    "Third-Party Advertising": {
      "Usage Data": [
        "Advertising Data"
      ]
    }
  },
  "Data Not Linked to You": {
    "Analytics": {
      "Usage Data": [
        "Advertising Data"
      ]
    },
    "App Functionality": {
      "Usage Data": [
        "Product Interaction"
      ]
    },
    "Developer’s Advertising or Marketing": {
      "Usage Data": [
        "Advertising Data"
      ]
    },
    "Product Personalization": {
      "Contact Info": [
        "Name"
      ],
      "Purchases": [
        "Purchase History"
      ],
      "Usage Data": [
        "Product Interaction"
      ]
    },
    "Third-Party Advertising": {
      "Usage Data": [
        "Advertising Data"
      ]
    }
  },
  "Data Used to Track You": {
    "Analytics": {
      "Usage Data": [
        "Advertising Data"
      ]
    },
    "App Functionality": {
      "Usage Data": [
        "Product Interaction"
      ]
    },
    "Developer’s Advertising or Marketing": {
      "Usage Data": [
        "Advertising Data"
      ]
    },
    "Product Personalization": {
      "Contact Info": [
        "Name"
      ],
      "Purchases": [
        "Purchase History"
      ],
      "Usage Data": [
        "Product Interaction"
      ]
    },
    "Third-Party Advertising": {
      "Usage Data": [
        "Advertising Data"
      ]
    }
  }
}</t>
  </si>
  <si>
    <t>https://www.elevateapp.com/privacy</t>
  </si>
  <si>
    <t>https://apps.apple.com/us/app/fnaf-6-pizzeria-simulator/id1455781522?uo=4</t>
  </si>
  <si>
    <t>NOTE: A device with at least 2 GB of RAM is required for this game to run properly.
Prospective owner of a Freddy Fazbear's Pizza franchised restaurant, we want you!
What starts out as a simple pizza tossing fun turns into something much, much more. Push through the glitchy arcade game to reveal that you are at your own Freddy Fazbear's Pizzeria!
Browse our catalogs and purchase your first attractions and animatronics, customize your decorations, and above all make sure that all the equipment is working properly before opening the doors of your brand new Freddy Fazbear's Pizzeria!
After a busy day, wrap up the paperwork and shut down your business (often late into the night as you build your own business!) Be careful, however, of what could possibly lurk in the air vents. If anything should catch your attention, turn your flashlight straight into the vent to repel it, Fazbear Entertainment supplies batteries free of charge to all of its franchisees!
The next day, assuming you have survived during the night, reinvest your income from yesterday in new equipment. Develop your little pizzeria, day after day, to see it become an empire of catering and entertainment! Fazbear Entertainment provides its franchisees with all the tools and knowledge necessary to create and manage a welcoming, secure and profitable location.
Oh and if you feel up to it, try to salvage some of the animatronics that wander outside your restaurant. They are trying to get in for months now, better not miss on the opportunity to pick up spare parts and rake in some additional revenue. If you detect any instability or aggressiveness in any of them, use the self-defense taser that Fazbear Entertainment provides free of charge to all of its franchisees.
This puts an end to the assistance that we are legally obligated to provide. Fazbear Entertainment cannot be held responsible for the disappearances, deaths or mutilations that may occur as a result of operating the Freddy Fazbear's Pizza franchise.
Don't wait any longer and start today!
NOTE: Interface and audio in English. Subtitles in English, French, German, Dutch, Spanish (Latin America), Italian, Portuguese (Brazil), Russian, Japanese, Chinese (Simplified), Korean.
#MadeWithFusion</t>
  </si>
  <si>
    <t>https://apps.apple.com/us/app/plantify-plant-identifier/id6474967729?uo=4</t>
  </si>
  <si>
    <t>Discover the World of Plants with Plantify! Welcome to "Plantify", the ultimate plant identification and care guide app. Whether you're a seasoned plant parent, a budding gardener, or someone curious about the flora around you, Plantify is your perfect companion.
Easy and Accurate Identification
• Struggling to identify a plant or flower? Just snap a photo or upload an image, and let Plantify do the rest.
• Get detailed information about species, care tips, and much more.
Expert Plant Care Advice
• Learn how to take care of your green friends with tailored advice.
• Watering, light requirements, and more - Plantify covers it all!
Educational and Fun
• Perfect for educators, students, and nature explorers.
• Expand your botanical knowledge in a fun and interactive way.
Features at a Glance:
• Quick and accurate plant and flower identification.
• Comprehensive database with rich information.
• Care guides and tips for various species.
• Regular updates with new features and plants.
Why Plantify?
• User-friendly interface and easy navigation.
• High accuracy with AI-powered identification.
• A constantly growing and evolving plant database.
• Ideal for both beginners and experts in botany.
Download Plantify now and embark on a botanical journey like never before! Your plant identification and care guide awaits.
——
Privacy Policy: https://static.plantify.ai/privacy-en.html
Terms of Use: https://static.plantify.ai/terms-conditions-en.html</t>
  </si>
  <si>
    <t>{
  "Data Linked to You": {
    "Analytics": {
      "Diagnostics": [
        "Crash Data",
        "Performance Data"
      ],
      "User Content": [
        "Photos or Videos"
      ]
    },
    "App Functionality": {
      "Diagnostics": [
        "Crash Data",
        "Performance Data"
      ],
      "User Content": [
        "Photos or Videos"
      ]
    },
    "Product Personalization": {
      "User Content": [
        "Photos or Videos"
      ]
    }
  },
  "Data Not Linked to You": {
    "Analytics": {
      "Diagnostics": [
        "Crash Data",
        "Performance Data"
      ],
      "User Content": [
        "Photos or Videos"
      ]
    },
    "App Functionality": {
      "Diagnostics": [
        "Crash Data",
        "Performance Data"
      ],
      "User Content": [
        "Photos or Videos"
      ]
    },
    "Product Personalization": {
      "User Content": [
        "Photos or Videos"
      ]
    }
  },
  "Data Used to Track You": {
    "Analytics": {
      "Diagnostics": [
        "Crash Data",
        "Performance Data"
      ],
      "User Content": [
        "Photos or Videos"
      ]
    },
    "App Functionality": {
      "Diagnostics": [
        "Crash Data",
        "Performance Data"
      ],
      "User Content": [
        "Photos or Videos"
      ]
    },
    "Product Personalization": {
      "User Content": [
        "Photos or Videos"
      ]
    }
  }
}</t>
  </si>
  <si>
    <t>https://apps.apple.com/us/app/universe-in-a-nutshell/id1526364758?uo=4</t>
  </si>
  <si>
    <t>The range of size in the universe, from the tiniest particles to the epic galaxies - we take you on a journey of size that let’s you explore it all with a single swipe. How big is a planet, compared to a human? And how small is an atom really? You can’t fully wrap your head around the scope of things by just reading about them – so this app lets you experience them in comparison to get a feeling for their true scale. By simply swiping you can zoom in and out all the way from the world of fundamental particles up to the largest stars at the edge of the observable universe. 
Seamless zooming between the scales of 10^-35 meters to 10^26 meters (no math required) 
Amazing fun facts for various scale levels, like the smallest bacterium and the largest black hole 
Tap any object for an explanation of what it is and how it works
Beautifully animated illustration of more than 250 objects
Original Kurzgesagt music to complement your experience</t>
  </si>
  <si>
    <t>[
  "Education",
  "Graphics &amp; Design"
]</t>
  </si>
  <si>
    <t>https://sites.google.com/view/privacystatement-universeapp/</t>
  </si>
  <si>
    <t>https://apps.apple.com/us/app/lego-duplo-peppa-pig/id6474300843?uo=4</t>
  </si>
  <si>
    <t>Jump into the world of LEGO® DUPLO® PEPPA PIG for happy and playful learning adventures! 
Each activity offers kids fun-filled play experiences with Peppa Pig and her friends and family, all brought to life in LEGO DUPLO form. 
As your little one plays, they will encounter fun and engaging problem-solving challenges that support their learning and development. They will also use virtual LEGO DUPLO bricks to build amazing structures, like their very own treehouse! 
Oinktastic play packs in this app: 
- GARDEN TREEHOUSE 
- BOAT TRIP 
- PEPPA’S BIRTHDAY PARTY 
Packed full of fun, learning, and muddy puddles, LEGO DUPLO PEPPA PIG guarantees giggles and snorts for your little ones! New content will be regularly added to the app for ongoing fun and play.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
Please note that this app is free to play but additional paid content is available. LEGO DUPLO PEPPA PIG contains a subscription service which gives access to ALL content in the app, including all future packs and additions.
- Subscriptions are billed monthly, bi-annually or annually at the rate selected depending on the subscription plan.
- Change your mind at any point. Cancelling can be done through your iTunes settings.
- Subscriptions auto-renew at the cost of the chosen package, unless cancelled 24-hours in advance prior to the end of the current period. The subscription fee is charged to your iTunes account.
- You may manage your subscription and turn off auto-renewal by going to your Account Settings after purchase.
- Use your subscription on any device registered with the same Apple ID you subscribe from.
Read our terms of use here: https://storytoys.com/terms/
LEGO®, DUPLO®, the LEGO logo, and the DUPLO logo are trademarks and/or copyrights of the LEGO® Group. © 2024 The LEGO Group. All Rights Reserved.
PEPPA PIG and all related trademarks and characters TM &amp; © 2003 Astley Baker Davies Ltd and/or Entertainment One UK Limited. HASBRO and all related logos and trademarks TM &amp; © 2024 Hasbro. All Rights Reserved. Used with Permission.</t>
  </si>
  <si>
    <t>{
  "Data Not Linked to You": {
    "Analytics": {
      "Location": [
        "Coarse Location"
      ],
      "Usage Data": [
        "Product Interaction"
      ]
    },
    "App Functionality": {
      "User Content": [
        "Customer Support"
      ]
    }
  }
}</t>
  </si>
  <si>
    <t>https://apps.apple.com/us/app/ccm-quiz-app/id1552945142?uo=4</t>
  </si>
  <si>
    <t>Are you a professional case manager studying for certification and wanting to test your knowledge base? An experienced case manager who would like to refresh your knowledge?
If so, download this Quiz App, the newest resource to help case managers studying for certification, featuring nearly 200 CCMC-authorized questions.
Available on your mobile device, you can conveniently study on the go, testing your knowledge and mastery of essential case management knowledge domains.
Mimicking the question format of the actual exam, you will receive immediate feedback as the app displays the number of correct vs incorrect responses, highlighting potential areas of weakness in case management knowledge domains and available at your fingertips 24/7.
Key Features:
No repeats until you’ve seen all the questions
Automatic shuffle so you remember the answer to the question, not just the order of the answers
Gain access to nearly 200 test questions developed by CCMC subject matter experts
Motivational messaging to reward and encourage continued success
Immediate notification of correct answer
Questions divided into key case management knowledge domains
Track your progress to know how many questions remain before you complete your session
Our system keeps track of your average score and your last score
Disclaimer:
Purchase of this product is not required. By purchasing or attending any prep courses or study materials, there is no guarantee you will pass the CCM exam.</t>
  </si>
  <si>
    <t>https://apps.apple.com/us/app/l-o-l-surprise-disco-house/id1567868077?uo=4</t>
  </si>
  <si>
    <t>Calling all BBs to play! L.O.L. Surprise! Disco House is full of games and surprises! Unbox L.O.L. Surprise! dolls, grow a virtual doll collection and play with pets!
COLLECT L.O.L. SURPRISE! DOLLS
Collect and unbox all L.O.L. Surprise! dolls - each of them unique and fabulous, cute but fierce! Find clues, play cool mini games, collect diamonds and get new L.O.L. Surprise! balls to unbox - expand your collection and have fun with BBs!
DRESS UP AND TAKE CUTE PICTURES
Pick from BB's favorite themes and dress up your L.O.L. Surprise! dolls! Choose cute hairstyles and totally awesome outfits to surprise friends! Strike a pose to take a picture, decorate with cool stickers, and pop into the Super Star photo album. Fun!
PLAY WITH PETS                                
Adorable pets are ready to join the party. Collect all the stylish puppies and kitties and let's take a selfie!
CREATE YOUR STORY
L.O.L. Surprise! dolls love to dance, chat, and take cool selfies. They speak in emojis so you can interpret what they say - imagine the story and choose what the dolls will do next! Have fun and shine together with BBs!
PLAY FUN MINI GAMES                
How well do you know the L.O.L. Surprise! world? Test your knowledge with B.B. Wood Squares! Explore cool mini games - look for stylish clothes, dance at a fun disco party, jump with pets, dress up BBs, and color cute pictures to decorate the house with!        
L.O.L. Surprise! is a registered trademark of MGA Entertainment, Inc. and is used under license. TutoTOONS Limited is solely responsible for all liability associated with the use of this app. Contact TutoTOONS Limited if you have any questions or complaints.
- - - - - - - - - - - - - - - - - - - - - - - -
About TutoTOONS Games
TutoTOONS games foster creativity, promote kindness and bring joy to everyday life. TutoTOONS strives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https://tutotoons.com/terms.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</si>
  <si>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https://tutotoons.com/privacy_policy</t>
  </si>
  <si>
    <t>https://apps.apple.com/us/app/linemans-reference-xfmr-lab/id1583878194?uo=4</t>
  </si>
  <si>
    <t>Lineman's Reference - XFMR LAB</t>
  </si>
  <si>
    <t>This app is a fully functional transformer lab simulator that was designed and developed by a journeyman lineman, for lineman and apprentices. You can use this app to study and learn your transformer connections. 
When the fuses are closed in you can test your connections with a volt meter, ohm meter, and a rotation meter. Abnormal voltages and cutout fuses exploding can occur when improper connections are made. In the labs you can also inspect the transformers' nameplates and secondary coils. 
Quick reference diagrams, basic transformer informational reading material and more are available in this application.
The Quiz mode lets you test your knowledge.
The Company Customized Experience is a way for your Power Company to work with us where we will modify the app to match their spec. Tell them to reach out to us if they are interested!
Current Labs in this app:
-Single Phase-
Single Bushing Topside
Dual Bushing Topside
-Three Phase-
Delta Delta Closed
Delta Wye Closed
Wye Delta Closed
Wye Wye Closed
Delta Delta Open
Wye Delta Open
-Misc-
Paralleling
4th Cutout
Troubleshooting
Tutorial
-Advanced-
Straight 480
240/480
277/480
Corner Grounded 240 or 480
Wye Wye 5 Wire (120/240 &amp; 120/208)
-Quiz-
Test your transformer wiring knowledge by completing a predetermined assortment of labs at random. Blowing fuses and attempting to Check Work subtract from your overall score out of 100.
-Advanced Quiz-
Test your overall transformer knowledge by completing a series of random quizzes where you receive basic job-site information and have to choose the correct transformer nameplate and secondary coil configuration. You will then have the option to wire up the corresponding bank.</t>
  </si>
  <si>
    <t>http://digitalapprentice.net/privacy</t>
  </si>
  <si>
    <t>https://apps.apple.com/us/app/eib-esb-digital-handbook/id6449977458?uo=4</t>
  </si>
  <si>
    <t>This application was designed to give Soldiers a digital study guide for the Expert Infantryman and Expert Soldier's Badge. The information provided derives from USAIS Pamphlet 350-6 (Expert Infantryman's Badge) and TRADOC Regulation 672-9 (Expert Soldier's Badge), the governing regulation for training and testing requirements. Additionally, this application contains the updated physical fitness requirements for ESB Candidates. The ultimate key for success is to master the fundamentals and repetition. Always follow the grader's instruction.
Included:
- Physical Assessment Requirements
- Land Navigation
- Stopwatch
- "How to" videos
- Weapons Lane
- Patrol Lane
- Medical Lane</t>
  </si>
  <si>
    <t>{
  "Data Linked to You": {
    "Analytics": {
      "Diagnostics": [
        "Other Diagnostic Data"
      ]
    }
  },
  "Data Not Linked to You": {
    "Analytics": {
      "Diagnostics": [
        "Other Diagnostic Data"
      ]
    }
  }
}</t>
  </si>
  <si>
    <t>https://www.freeprivacypolicy.com/live/3fde13b5-547c-47ad-acea-eade10b94814</t>
  </si>
  <si>
    <t>https://apps.apple.com/us/app/clz-comics-comic-database/id320501548?uo=4</t>
  </si>
  <si>
    <t>Easily catalog your comic collection. Just scan barcodes.
Automatic issue details, key info, cover art and creator lists.
Pricing: $19.99 per year. Free 7-day trial.
** Keep track of your comic collection and your wish list
Automatically organize your comics by series and browse lists of all issues you own. 
** Easily add comics to your comic inventory
Three ways to catalog comic books:
1. scan barcodes
2. find a series by title, then checkbox the issues you own
3. search a specific issue by title and issue number
** Automatically download issue details, cover art and more
Our CLZ Core will automatically give you cover art and full comic details, like Series, Issue Nr, Publisher, plot, creator lists, character lists, backdrop art, etc... 
** Automatic key comic information
CLZ Comics automatically provides key comic information, like first appearances, deaths, cameo appearances, first team appearances, origins, iconic cover art, etc...
** Edit your comic entries to add personal info
Like storage box, grade, signed by, purchase date / price / store, notes, etc.. Mark your key comics and enter the key reason (e.g. "first appearance of ...").
Edit comics one by one or use Edit Multiple for batch editing many comics in one go!
** Use our CLZ Cloud service to:
1. Share your app subscription to other mobile devices, without paying again.
2. Sync your comic library between devices (e.g. your phones and tablets).
3. View and share your comic collection online, using the CLZ Cloud viewer website.
4. Always have an online cloud-backup of your comic organizer database.
5. Sync data to/from our Comic Connect web-based software (separate subscription).
** View collection totals and charts in the Statistics screen
Total comics and series, most recent additions, charts by series, by publisher, by grade, etc..
** Browse, sort, group and search your comic inventory in many ways
Browse your comic collection as a list or as a "cover wall".
Sort by series/issue, date, value, etc.. Group into folders by series, storage box, grade, by creator, etc... Or just use the search box top right.
** Questions or concerns? Just contact us! *
We love to hear your feedback, we are here to help with any problems or concerns, 7 days a week. In the app, tap the menu icon top left, then choose Contact Support.
** Subscription pricing *
CLZ Comics is a subscription app, costing:
* $1.99 per month, when paying monthly
or
* $19.99 per year, when paying yearly (~ $1.67 per month)
For this subscription fee, you get:
* usage of the app on multiple phones and tablets
* access to our Core online comic database, for full comic details and cover art
* access to the key comic info from Core (first appearances, deaths, etc...)
* access to to our CLZ Cloud system, for syncing between devices, backups and online sharing
* regular app updates with new features and improvements
* access to our excellent customer support by email, 7 days a week
You can start a 7-day free trial from the app's start-up screen. The free trial automatically continues into the subscription of your choice. You can cancel your subscription anytime.
** About auto-renewable subscriptions:
* The payment will be charged to your iTunes Account when you confirm the purchase.
* The subscription automatically renews unless auto-renew is turned off at least 24-hours before the end of the current period.
* Your account will be charged for renewal within 24-hours prior to the end of the current period. Automatic renewals will cost the same price you were originally charged for the subscription.
* You can manage your subscriptions and turn off auto-renewal by going to your Account Settings on the App Store after purchase.
* Any unused portion of a free trial period, if offered, will be forfeited when the user purchases a subscription to that publication, where applicable.
Collectorz.com Terms of Use:
https://www.collectorz.com/terms-of-use</t>
  </si>
  <si>
    <t>[
  "Entertainment",
  "Reference"
]</t>
  </si>
  <si>
    <t>{
  "Data Linked to You": {
    "App Functionality": {
      "Contact Info": [
        "Email Address"
      ],
      "Identifiers": [
        "User ID"
      ],
      "Purchases": [
        "Purchase History"
      ],
      "Search History": [
        "Search History"
      ],
      "User Content": [
        "Other User Content"
      ]
    },
    "Other Purposes": {
      "User Content": [
        "Customer Support"
      ]
    }
  }
}</t>
  </si>
  <si>
    <t>http://www.collectorz.com/privacy-policy.php</t>
  </si>
  <si>
    <t>https://apps.apple.com/us/app/ultimate-custom-night/id1499849161?uo=4</t>
  </si>
  <si>
    <t>NOTE: A device with at least 2 GB of RAM is required for this game to run properly.
Welcome to the ultimate FNaF mashup, where you will once again be trapped alone in an office fending off killer animatronics! Featuring 50 selectable animatronic characters spanning seven Five Nights at Freddy's games, the options for customization are nearly endless. Mix and match any assortment of characters that you like, set their difficulty from 0-20, then jump right into the action! From your office desk, you will need to manage two side doors, two vents, as well as two air hoses, all of which lead directly into your office.
This time you will have to master other tools as well if you want to complete the ultimate challenges, tools such as the heater, A/C, a global music box, a power generator, and more. As if all of that weren't enough, you'll also need to set up laser traps in the vents, collect Faz-Coins, purchase items from the Prize Counter, and as always, keep a close eye on not one, but two Pirate Cove curtains!
Other features also included:
- Challenge menu including 16 themed challenges
- Voice acting from returning favorites as well as from new arrivals to the franchise
- Unlockable office skins
- Unlockable cutscenes
NOTE: Interface and audio in English. Subtitles in English, French, German, Dutch, Spanish (Latin America), Italian, Portuguese (Brazil), Russian, Japanese, Chinese (Simplified), Korean.
#MadeWithFusion</t>
  </si>
  <si>
    <t>https://apps.apple.com/us/app/candy-crush-saga/id553834731?uo=4</t>
  </si>
  <si>
    <t>Start playing Candy Crush Saga today – a legendary puzzle game loved by millions of players around the world.
With over a trillion levels played, this sweet match 3 puzzle game is one of the most popular mobile games of all time!
Switch and match Candies in this tasty puzzle adventure to progress to the next level for that sweet winning feeling! Solve puzzles with quick thinking and smart moves, and be rewarded with delicious rainbow-colored cascades and tasty candy combos!
Plan your moves by matching 3 or more candies in a row, using boosters wisely in order to overcome those extra sticky puzzles! Blast the chocolate and collect sweet candy across thousands of levels, guaranteed to have you craving more!
Candy Crush Saga features:
THE GAME THAT KEEPS YOU CRAVING MORE
Thousands of the best levels and puzzles in the Candy Kingdom and with more added every 2 weeks your sugar fix is never far away! 
MANY WAYS TO WIN REWARDS
Check back daily and spin the Daily Booster Wheel to receive free tasty rewards, and take part in time limited challenges to earn boosters to help you level up! 
 VARIETY OF SUGAR-COATED CHALLENGES
Sweet ways to play: Game modes including Target Score, Clear the Jelly, Collect the Ingredients and Order Mode
PLAY ALONE OR WITH FRIENDS
Get to the top of the leaderboard events and compare scores with friends and competitors!
Levels range from easy to hard for all adults to enjoy – accessible on-the-go, offline and online.
It's easy to sync the game between devices and unlock full game features when connected to the Internet or Wifi.
Follow us to get news and updates; facebook.com/CandyCrushSaga, Twitter @CandyCrushSaga, Youtube https://www.youtube.com/user/CandyCrushOfficial
Visit https://community.king.com/en/candy-crush-saga to access the Community and competitions!
Candy Crush Saga is completely free to play but some optional in-game items will require payment.
You can turn off the payment feature by disabling in-app purchases in your device’s settings.
By downloading this game you are agreeing to our terms of service; http://about.king.com/consumer-terms/terms
Do not sell my data: King shares your personal information with advertising partners to personalize ads. Learn more at https://king.com/privacyPolicy.  If you wish to exercise your Do Not Sell My Data rights, you can do so by contacting us via the in game help centre or by going to https://soporto.king.com/
Have fun playing Candy Crush Saga the sweetest match 3 puzzle game around! 
If you enjoy playing Candy Crush Saga, you may also enjoy its sister puzzle games; Candy Crush Soda Saga, Candy Crush Jelly Saga and Candy Crush Friends Saga!
All Stars Tournament
Selected level 25+. 18+. In-game tournament 09:00 EDT 28th March - 09:00 EDT 28th April 2024. Participating countries only. Win the in-game tournament and receive an invite to the live contest in California, June 2024. Requires US travel. T&amp;Cs: candycrush-saga.web.app/pages/all_stars_terms. © 2024 King.com Ltd.</t>
  </si>
  <si>
    <t>[
  "Games",
  "Entertainment",
  "Puzzle",
  "Casual"
]</t>
  </si>
  <si>
    <t>{
  "Data Linked to You": {
    "Analytics": {
      "Diagnostics": [
        "Crash Data",
        "Performance Data",
        "Other Diagnostic Data"
      ],
      "Identifiers": [
        "User ID",
        "Device ID"
      ],
      "Location": [
        "Coarse Location"
      ],
      "Purchases": [
        "Purchase History"
      ],
      "Usage Data": [
        "Product Interaction",
        "Advertising Data",
        "Other Usage Data"
      ],
      "User Content": [
        "Gameplay Content",
        "Customer Support"
      ]
    },
    "App Functionality": {
      "Contact Info": [
        "Email Address",
        "Name"
      ],
      "Contacts": [
        "Contacts"
      ],
      "Diagnostics": [
        "Crash Data",
        "Performance Data",
        "Other Diagnostic Data"
      ],
      "Identifiers": [
        "User ID"
      ],
      "Location": [
        "Coarse Location"
      ],
      "Purchases": [
        "Purchase History"
      ],
      "Usage Data": [
        "Product Interaction",
        "Other Usage Data"
      ],
      "User Content": [
        "Photos or Videos",
        "Gameplay Content",
        "Customer Support"
      ]
    },
    "Developer’s Advertising or Marketing": {
      "Contact Info": [
        "Email Address",
        "Name"
      ],
      "Identifiers": [
        "User ID",
        "Device ID"
      ],
      "Location": [
        "Coarse Location"
      ],
      "Purchases": [
        "Purchase History"
      ],
      "Usage Data": [
        "Product Interaction",
        "Advertising Data",
        "Other Usage Data"
      ],
      "User Content": [
        "Gameplay Content"
      ]
    },
    "Product Personalization": {
      "Identifiers": [
        "User ID"
      ],
      "Location": [
        "Coarse Location"
      ],
      "Purchases": [
        "Purchase History"
      ],
      "Usage Data": [
        "Product Interaction",
        "Other Usage Data"
      ],
      "User Content": [
        "Gameplay Content"
      ]
    },
    "Third-Party Advertising": {
      "Identifiers": [
        "Device ID"
      ],
      "Location": [
        "Coarse Location"
      ],
      "Usage Data": [
        "Advertising Data"
      ]
    }
  },
  "Data Used to Track You": {
    "Analytics": {
      "Diagnostics": [
        "Crash Data",
        "Performance Data",
        "Other Diagnostic Data"
      ],
      "Identifiers": [
        "User ID",
        "Device ID"
      ],
      "Location": [
        "Coarse Location"
      ],
      "Purchases": [
        "Purchase History"
      ],
      "Usage Data": [
        "Product Interaction",
        "Advertising Data",
        "Other Usage Data"
      ],
      "User Content": [
        "Gameplay Content",
        "Customer Support"
      ]
    },
    "App Functionality": {
      "Contact Info": [
        "Email Address",
        "Name"
      ],
      "Contacts": [
        "Contacts"
      ],
      "Diagnostics": [
        "Crash Data",
        "Performance Data",
        "Other Diagnostic Data"
      ],
      "Identifiers": [
        "User ID"
      ],
      "Location": [
        "Coarse Location"
      ],
      "Purchases": [
        "Purchase History"
      ],
      "Usage Data": [
        "Product Interaction",
        "Other Usage Data"
      ],
      "User Content": [
        "Photos or Videos",
        "Gameplay Content",
        "Customer Support"
      ]
    },
    "Developer’s Advertising or Marketing": {
      "Contact Info": [
        "Email Address",
        "Name"
      ],
      "Identifiers": [
        "User ID",
        "Device ID"
      ],
      "Location": [
        "Coarse Location"
      ],
      "Purchases": [
        "Purchase History"
      ],
      "Usage Data": [
        "Product Interaction",
        "Advertising Data",
        "Other Usage Data"
      ],
      "User Content": [
        "Gameplay Content"
      ]
    },
    "Product Personalization": {
      "Identifiers": [
        "User ID"
      ],
      "Location": [
        "Coarse Location"
      ],
      "Purchases": [
        "Purchase History"
      ],
      "Usage Data": [
        "Product Interaction",
        "Other Usage Data"
      ],
      "User Content": [
        "Gameplay Content"
      ]
    },
    "Third-Party Advertising": {
      "Identifiers": [
        "Device ID"
      ],
      "Location": [
        "Coarse Location"
      ],
      "Usage Data": [
        "Advertising Data"
      ]
    }
  }
}</t>
  </si>
  <si>
    <t>https://apps.apple.com/us/app/whiteout-survival/id6443575749?uo=4</t>
  </si>
  <si>
    <t>Whiteout Survival is a survival strategy game to center on a glacial apocalypse theme. Fascinating mechanics and intricate details await you to explore! 
The catastrophic decline in global temperatures has wreaked havoc on human society. Those who have made it out of their crumbling homes are now faced with a new set of challenges: vicious blizzards, ferocious beasts, and opportunistic bandits looking to prey on their despair.
As the head of the last city in these icy wastes, you are the only hope for humanity's continued existence. Can you successfully guide the survivors through the ordeal of adapting to the hostile environment and re-establishing civilization? The time for you to rise to the occasion is now!
[Special Features]
ASSIGN JOBS
Assign your survivors to specialized roles such as hunter, cook, woodcutter, and many more. Keep an eye on their health and happiness and treat them promptly in case they get ill!
[Strategic Gameplay]
SEIZE THE RESOURCES
There are still countless usable resources scattered across the ice field, but you are not alone in this knowledge. The vicious beasts and other capable chiefs are eyeing them as well... War is inevitable, and you must do whatever it takes to overcome the obstacles and make the resources yours!
CONQUER THE ICE FIELD
Fight for the title of the Strongest with millions of other gamers from around the world. Stake your claim to the throne and establish your dominion over the frozen wastes in this test of your strategic and intellectual prowess!
BUILD AN ALLIANCE
Find strength in numbers! Create or join an alliance and dominate the battlefield with allies at your side!
RECRUIT HEROES
Recruit heroes of different talents and abilities for a better fighting chance against the dreadful frost!
COMPETE WITH OTHER CHIEFS
Make the most of your heroes' skills and battle it out with other chiefs to win rare items and infinite glory! Take your city to the top of the rankings and prove your mettle to the globe!
DEVELOP TECHNOLOGY
The glacial catastrophe has wiped out all forms of technology. Start again from scratch and rebuild a system of technology! Whoever controls the most advanced technologies rules the world!
Whiteout Survival is a free-to-play strategy mobile game. You may also choose to purchase in-game items with real money to speed up your game progress, but this is never necessary for you to enjoy this game!
Enjoying Whiteout Survival? Check out our Facebook page at the link below to find out more about the game!
https://www.facebook.com/Whiteout-Survival-101709235817625</t>
  </si>
  <si>
    <t>{
  "Data Linked to You": {
    "Analytics": {
      "Diagnostics": [
        "Performance Data",
        "Other Diagnostic Data"
      ],
      "Identifiers": [
        "User ID",
        "Device ID"
      ],
      "Usage Data": [
        "Other Usage Data"
      ]
    },
    "App Functionality": {
      "User Content": [
        "Photos or Videos"
      ]
    },
    "Other Purposes": {
      "Identifiers": [
        "User ID",
        "Device ID"
      ]
    },
    "Third-Party Advertising": {
      "Identifiers": [
        "User ID",
        "Device ID"
      ]
    }
  },
  "Data Not Linked to You": {
    "Analytics": {
      "Diagnostics": [
        "Performance Data",
        "Other Diagnostic Data"
      ],
      "Identifiers": [
        "User ID",
        "Device ID"
      ],
      "Usage Data": [
        "Other Usage Data"
      ]
    },
    "App Functionality": {
      "User Content": [
        "Photos or Videos"
      ]
    },
    "Other Purposes": {
      "Identifiers": [
        "User ID",
        "Device ID"
      ]
    },
    "Third-Party Advertising": {
      "Identifiers": [
        "User ID",
        "Device ID"
      ]
    }
  },
  "Data Used to Track You": {
    "Analytics": {
      "Diagnostics": [
        "Performance Data",
        "Other Diagnostic Data"
      ],
      "Identifiers": [
        "User ID",
        "Device ID"
      ],
      "Usage Data": [
        "Other Usage Data"
      ]
    },
    "App Functionality": {
      "User Content": [
        "Photos or Videos"
      ]
    },
    "Other Purposes": {
      "Identifiers": [
        "User ID",
        "Device ID"
      ]
    },
    "Third-Party Advertising": {
      "Identifiers": [
        "User ID",
        "Device ID"
      ]
    }
  }
}</t>
  </si>
  <si>
    <t>https://apps.apple.com/us/app/tile-dynasty-triple-mahjong/id6499129174?uo=4</t>
  </si>
  <si>
    <t>Welcome to the captivating world of Tile Dynasty, where the art of matching tiles takes center stage in this exciting puzzle adventure!
Immerse yourself in a rich tapestry of colorful tiles, each waiting for your strategic touch. Your objective? Match three tiles of the same color to clear the board and ascend to puzzle mastery. With every level presenting a fresh array of obstacles and opportunities, the excitement never wanes.
Features:
Exciting Gameplay: Dive into a puzzle game experience that's easy to learn but hard to master, keeping you coming back for more.
Strategic Challenges: Plan your moves carefully to outsmart obstacles, match three tiles, and claim victory over each level.
Stunning Visuals: Lose yourself in a world of vibrant colors and enchanting landscapes, each more beautiful than the last.
Power-Ups and Bonuses: Unlock special abilities and boosts to help you overcome even the toughest challenges and puzzle games.
But what sets Tile Dynasty apart is not just its gameplay—it's the journey. As you match tiles and progress through each level, you'll encounter new landscapes, unlock power-ups, and unravel the mysteries of the ancient tile dynasties. From tranquil gardens to bustling marketplaces, every setting offers a new backdrop for your tile-matching prowess.
But beware, for the path to victory is not without its trials. Cunning obstacles and devious puzzles stand between you and triumph, testing your strategic acumen with every match three move. Will you rise to the challenge and claim your place among the tile-matching elite?
Yet, Tile Dynasty is more than just a game. With regular updates and new challenges added frequently, the adventure never ends. Match tiles today and discover your new favorite puzzle game.
Tile Dynasty is an homage to the timeless classic, Mahjong. Delve into a world where tradition meets innovation as you match iconic Mahjong tiles amidst the modern puzzle landscape. Each tile carries with it a rich history and symbolism, adding depth and intrigue to every match. Whether you're a seasoned Mahjong player or a newcomer to matching games, Tile Dynasty offers a fresh and exciting take on this beloved tradition. Prepare to immerse yourself in the captivating fusion of old and new, where the spirit of Mahjong reigns supreme in every move.
Join the Tile Dynasty today, match tiles, and unleash your inner puzzle master!</t>
  </si>
  <si>
    <t>{
  "Data Linked to You": {
    "Analytics": {
      "Identifiers": [
        "User ID"
      ],
      "Usage Data": [
        "Product Interaction"
      ]
    },
    "App Functionality": {
      "Diagnostics": [
        "Crash Data",
        "Performance Data"
      ],
      "Identifiers": [
        "User ID"
      ],
      "Usage Data": [
        "Product Interaction"
      ]
    },
    "Developer’s Advertising or Marketing": {
      "Identifiers": [
        "Device ID"
      ],
      "Usage Data": [
        "Product Interaction"
      ]
    },
    "Product Personalization": {
      "Identifiers": [
        "User ID"
      ],
      "Usage Data": [
        "Product Interaction"
      ]
    },
    "Third-Party Advertising": {
      "Identifiers": [
        "User ID",
        "Device ID"
      ]
    }
  },
  "Data Not Linked to You": {
    "Analytics": {
      "Identifiers": [
        "User ID"
      ],
      "Usage Data": [
        "Product Interaction"
      ]
    },
    "App Functionality": {
      "Diagnostics": [
        "Crash Data",
        "Performance Data"
      ],
      "Identifiers": [
        "User ID"
      ],
      "Usage Data": [
        "Product Interaction"
      ]
    },
    "Developer’s Advertising or Marketing": {
      "Identifiers": [
        "Device ID"
      ],
      "Usage Data": [
        "Product Interaction"
      ]
    },
    "Product Personalization": {
      "Identifiers": [
        "User ID"
      ],
      "Usage Data": [
        "Product Interaction"
      ]
    },
    "Third-Party Advertising": {
      "Identifiers": [
        "User ID",
        "Device ID"
      ]
    }
  },
  "Data Used to Track You": {
    "Analytics": {
      "Identifiers": [
        "User ID"
      ],
      "Usage Data": [
        "Product Interaction"
      ]
    },
    "App Functionality": {
      "Diagnostics": [
        "Crash Data",
        "Performance Data"
      ],
      "Identifiers": [
        "User ID"
      ],
      "Usage Data": [
        "Product Interaction"
      ]
    },
    "Developer’s Advertising or Marketing": {
      "Identifiers": [
        "Device ID"
      ],
      "Usage Data": [
        "Product Interaction"
      ]
    },
    "Product Personalization": {
      "Identifiers": [
        "User ID"
      ],
      "Usage Data": [
        "Product Interaction"
      ]
    },
    "Third-Party Advertising": {
      "Identifiers": [
        "User ID",
        "Device ID"
      ]
    }
  }
}</t>
  </si>
  <si>
    <t>https://tripledotstudios.com/privacy</t>
  </si>
  <si>
    <t>https://apps.apple.com/us/app/dashtoon-comics-manga/id1661508865?uo=4</t>
  </si>
  <si>
    <t>We at Dashtoon are curating the best stories across the globe and visualising them into comics and graphic novels. Discover dazzling universes, soaring beyond superheroes and clichés! A realm awaits. It’s as if Manga creators and American directors teamed up to craft spellbinding comics. Brace yourself for mind-blowing diversity!
Binge-read top-trending series, each transporting you to unique realms beyond imagination. Uncover mysteries, experience wonder, and find the story you love, waiting just a click away.
Whether you crave love tales, heart-pounding adventures, or the thrill of the in-between, every manga enthusiast will find their uninterrupted narrative fix, with a new episode per comic every week.
Venture into the vibrant world of globalised manga and manhwa, filled with captivating plots and stunning graphics. Newbie or seasoned reader, Dashtoon satisfies your quest for adventure, curiosity, passion, and more.
Experience the joy of endless binge-reading. We globalize manga and manhwa, making them fun and accessible. So, sit back, relax, and let our comics transport you to a universe of boundless discovery. 
You're one click away from unearthing the next Naruto, One Piece, or Pokemon sensation! Join us on our quest to unleash the next groundbreaking Anime franchise upon the world!</t>
  </si>
  <si>
    <t>{
  "Data Linked to You": {
    "Analytics": {
      "Contact Info": [
        "Email Address",
        "Name"
      ],
      "Diagnostics": [
        "Crash Data",
        "Performance Data",
        "Other Diagnostic Data"
      ],
      "Identifiers": [
        "User ID",
        "Device ID"
      ],
      "Location": [
        "Coarse Location"
      ],
      "Usage Data": [
        "Product Interaction"
      ],
      "User Content": [
        "Customer Support"
      ]
    },
    "App Functionality": {
      "Contact Info": [
        "Email Address",
        "Name"
      ],
      "Diagnostics": [
        "Crash Data",
        "Performance Data",
        "Other Diagnostic Data"
      ],
      "Identifiers": [
        "User ID",
        "Device ID"
      ],
      "Location": [
        "Coarse Location"
      ],
      "Usage Data": [
        "Product Interaction"
      ],
      "User Content": [
        "Customer Support"
      ]
    },
    "Developer’s Advertising or Marketing": {
      "Contact Info": [
        "Email Address",
        "Name"
      ],
      "Diagnostics": [
        "Crash Data",
        "Performance Data",
        "Other Diagnostic Data"
      ],
      "Identifiers": [
        "User ID",
        "Device ID"
      ],
      "Location": [
        "Coarse Location"
      ],
      "Usage Data": [
        "Product Interaction"
      ],
      "User Content": [
        "Customer Support"
      ]
    },
    "Product Personalization": {
      "Contact Info": [
        "Email Address",
        "Name"
      ],
      "Diagnostics": [
        "Crash Data",
        "Performance Data",
        "Other Diagnostic Data"
      ],
      "Identifiers": [
        "User ID",
        "Device ID"
      ],
      "Location": [
        "Coarse Location"
      ],
      "Usage Data": [
        "Product Interaction"
      ],
      "User Content": [
        "Customer Support"
      ]
    }
  },
  "Data Used to Track You": {
    "Analytics": {
      "Contact Info": [
        "Email Address",
        "Name"
      ],
      "Diagnostics": [
        "Crash Data",
        "Performance Data",
        "Other Diagnostic Data"
      ],
      "Identifiers": [
        "User ID",
        "Device ID"
      ],
      "Location": [
        "Coarse Location"
      ],
      "Usage Data": [
        "Product Interaction"
      ],
      "User Content": [
        "Customer Support"
      ]
    },
    "App Functionality": {
      "Contact Info": [
        "Email Address",
        "Name"
      ],
      "Diagnostics": [
        "Crash Data",
        "Performance Data",
        "Other Diagnostic Data"
      ],
      "Identifiers": [
        "User ID",
        "Device ID"
      ],
      "Location": [
        "Coarse Location"
      ],
      "Usage Data": [
        "Product Interaction"
      ],
      "User Content": [
        "Customer Support"
      ]
    },
    "Developer’s Advertising or Marketing": {
      "Contact Info": [
        "Email Address",
        "Name"
      ],
      "Diagnostics": [
        "Crash Data",
        "Performance Data",
        "Other Diagnostic Data"
      ],
      "Identifiers": [
        "User ID",
        "Device ID"
      ],
      "Location": [
        "Coarse Location"
      ],
      "Usage Data": [
        "Product Interaction"
      ],
      "User Content": [
        "Customer Support"
      ]
    },
    "Product Personalization": {
      "Contact Info": [
        "Email Address",
        "Name"
      ],
      "Diagnostics": [
        "Crash Data",
        "Performance Data",
        "Other Diagnostic Data"
      ],
      "Identifiers": [
        "User ID",
        "Device ID"
      ],
      "Location": [
        "Coarse Location"
      ],
      "Usage Data": [
        "Product Interaction"
      ],
      "User Content": [
        "Customer Support"
      ]
    }
  }
}</t>
  </si>
  <si>
    <t>https://apps.apple.com/us/app/khan-academy-kids-learning/id1378467217?uo=4</t>
  </si>
  <si>
    <t>Khan Academy Kids is a free educational app for children ages 2-8. The Khan Kids library includes thousands of kids books, reading games, and more. Kodi the Bear and her friends at the Kids’ Club provide a safe and fun way for kids to learn and play. Best of all, Khan Kids is 100% free with no ads or subscriptions.
READING, MATH &amp; MORE:
With over 5000 lessons and educational games for kids, there is always more to learn in Khan Academy Kids. Kodi the Bear guides kids through interactive learning games. Kids can learn the alphabet with abc games and practice phonics with Ollo the Elephant. During story time, kids can learn to read and learn to write with Reya the Red Panda. Peck the Hummingbird teaches numbers and counting while Sandy the Dingo loves shapes, sorting and memory puzzles. Their fun math games for kids are sure to spark a love of learning. 
ENDLESS BOOKS FOR KIDS:
As kids learn to read, they can grow their love of books in the Khan Kids Library. The library is full of educational kids books for preschool, kindergarten and early elementary school. Kids can read about animals, dinosaurs, science, trucks and pets with non-fiction books for kids from National Geographic and Bellwether Media. While kids practice reading skills, they can select Read To Me to have kids books read aloud. We have books for kids in English and Spanish too.
EARLY LEARNING TO EARLY ELEMENTARY: 
Khan Kids is an educational app for kids ages 2-8. From preschool lessons and kindergarten learning games to 1st and 2nd grade activities, kids can have fun learning at every level. As they head to preschool and kindergarten, kids can learn to count, add and subtract with fun math games. 
LEARN AT HOME &amp; AT SCHOOL:
Khan Academy Kids is the perfect learning app for families at home. From sleepy mornings to road trips, kids and families love learning with Khan Kids. Families that homeschool also enjoy our educational kids games and lessons for kids. And teachers love using Khan Kids in the classroom. Teachers from kindergarten to second grade can easily create assignments and monitor student learning. 
KID-FRIENDLY CURRICULUM: 
Designed by experts in early childhood education, Khan Academy Kids is aligned with the Head Start Early Learning Outcomes Framework and Common Core Standards. 
OFFLINE ACCESS:
No wifi? No problem! Kids can learn on the go with the Khan Academy Kids offline library. Dozens of books and games for kids are available offline, so the learning never has to stop. Kids can practice the alphabet and trace letters, read books and spell sight words, learn numbers and play math games - all offline! 
KID SAFE &amp; COMPLETELY FREE:
The Khan Academy Kids app is a safe and fun way for children to learn and play. Khan Kids is COPPA-compliant so children’s privacy is always protected. Khan Academy Kids is 100% free. There are no ads and no subscriptions, so kids can safely focus on learning, reading and playing.
KHAN ACADEMY:
Khan Academy is a 501(c)(3) nonprofit organization with the mission to provide a free, world-class education to anyone, anywhere. Khan Academy Kids was created by early learning experts from Duck Duck Moose who created 22 preschool games and won 22 Parents’ Choice Awards, 19 Children’s Technology Review Awards and a KAPi award for Best Children’s App. Khan Academy Kids is 100% free with no ads or subscriptions.
SUPER SIMPLE SONGS:
The beloved children’s brand Super Simple is created by Skyship Entertainment. Their award-winning Super Simple Songs combine delightful animation and puppetry with kids songs to help make learning simple and fun. With over 10 million subscribers on YouTube, their songs for kids are favorites with parents, teachers and kids around the globe.</t>
  </si>
  <si>
    <t>[
  "Education",
  "Family",
  "Games",
  "Adventure"
]</t>
  </si>
  <si>
    <t>{
  "Data Not Linked to You": {
    "Analytics": {
      "Identifiers": [
        "User ID",
        "Device ID"
      ],
      "Usage Data": [
        "Product Interaction"
      ]
    },
    "App Functionality": {
      "Contact Info": [
        "Email Address",
        "Name"
      ],
      "Diagnostics": [
        "Performance Data"
      ],
      "Usage Data": [
        "Product Interaction"
      ]
    }
  }
}</t>
  </si>
  <si>
    <t>http://khanacademy.org/kids/privacy-policy</t>
  </si>
  <si>
    <t>https://apps.apple.com/us/app/monument-valley/id728293409?uo=4</t>
  </si>
  <si>
    <t>** Apple Game of the Year 2014 **
** Winner of Apple Design Award 2014 **
In Monument Valley you will manipulate impossible architecture and guide a silent princess through a stunningly beautiful world.
Monument Valley is a surreal exploration through fantastical architecture and impossible geometry. Guide the silent princess Ida through mysterious monuments, uncovering hidden paths, unfolding optical illusions and outsmarting the enigmatic Crow People.
Ida's Dream now available.
Forgotten Shores: Eight new chapters of adventure and illusion available now as a separate purchase.
Buy or download Monument Valley now and you’ll also get our fully animated iMessage sticker pack, including 5 stickers exclusive to players! Only available on iOS10 and above.
=======
"This might be the most beautiful iPad game of 2014"  - Wired
"Brilliant design... stayed with me like a dream I didn't want to forget"  9/10 - Polygon
"The most sublime hour my iPad has ever given me... and the value of such a thing is incalculable" - Kotaku
"Monument Valley stuns with its serenity... each screen is a work of art" - Huffington Post
"Almost impossibly gorgeous... a feast for your senses" 5/5 - Touch Arcade
=======
BEAUTIFUL
Inspired by minimalist 3D design, optical illusions and palaces and temples from around the world, every monument is a unique, hand-crafted world to explore.
EASY TO USE
Twist and drag to reshape the world and help Ida to explore. Designed to be easy for everyone to pick up, enjoy and complete.
SOUND
Audio reacts to your manipulation of the world to provide a surreal and beautiful soundscape. Best experienced with headphones.
iCloud
Synchronize your game across all your devices.
** Monument Valley is designed for iPhone 4 and above. It is NOT compatible with iPod Touch 4th Generation.</t>
  </si>
  <si>
    <t>[
  "Games",
  "Puzzle",
  "Entertainment",
  "Adventure"
]</t>
  </si>
  <si>
    <t>{
  "Data Not Linked to You": {
    "Analytics": {
      "Diagnostics": [
        "Crash Data",
        "Other Diagnostic Data"
      ],
      "Usage Data": [
        "Product Interaction"
      ]
    }
  }
}</t>
  </si>
  <si>
    <t>https://apps.apple.com/us/app/sonic-at-the-olympic-games/id1593193598?uo=4</t>
  </si>
  <si>
    <t>The official mobile game of the Olympic Games Tokyo 2020!
*This is the Offline Version of SONIC AT THE OLYMPIC GAMES TOKYO 2020. The functions listed below are not available in the Offline Version.
*Users that purchased a SONIC AT THE OLYMPIC GAMES TOKYO 2020 in-game Pass, can play the Offline Version of the game by updating the app.
-Daily Stages
-Rankings
-Challenges
-Friends and other social media functions
-Flag Stamps and Titles
-Badges
-Account Transfer
*In-app purchases are not available. All Stages will be playable upon purchasing the app.
Relive all the excitement of the Olympic Games Tokyo 2020 in the palm of your hand!
Compete in a variety of popular Olympic events with Sonic, Tails, and their friends, in the official mobile game of the Olympic Games Tokyo 2020.
● Join Sonic and his friends as they explore Tokyo!
Dr. Eggman has taken over and it's up to Sonic and his friends to save the city and the Olympic Games! Compete in Olympic Games events, win medals and challenge bosses while exploring the city of Tokyo.
● Compete in Olympic Games events - everyone can enjoy!
Tap and flick your way to victory! Tons of events to play, including the latest additions to Tokyo 2020! Choose between Olympic Games or special "Extra (EX)" events with new and exciting gameplay; Gotta go fast! Gotta go for Gold!
● 15 Olympic Games events to enjoy!
100m, 400m Hurdles, Javelin Throw, Archery, Karate, Diving, Shooting, Sport Climbing, Fencing, Trampoline, Hammer Throw, Table Tennis, Long Jump, BMX and Badminton.
TM IOC/TOKYO2020/USOC 36USC220506. © 2021 IOC. All Rights Reserved.
©SEGA.</t>
  </si>
  <si>
    <t>[
  "Games",
  "Action",
  "Sports"
]</t>
  </si>
  <si>
    <t>https://social.sega.com/legals/shd-pp-en/</t>
  </si>
  <si>
    <t>https://apps.apple.com/us/app/lucy-makeup-and-dress-up/id6444115636?uo=4</t>
  </si>
  <si>
    <t>Are you hooked on makeover and dress up games? Do you dream of becoming a makeup artist for princesses? Look no further! Download Lucy: Makeup and Dress up for free and indulge in the most addictive fashion game ever created!
Lucy: Makeup and Dress up is the ultimate beauty salon game for girls. Step into the world of makeovers and unleash your creativity as you transform Lucy into a stunning princess. This girls' makeover game is perfect for those seeking exciting dress up makeup challenges and princess dress up makeover games
Become a stylist and designer as you experiment with various makeup styles and assemble cool outfits for different princesses. With a wide selection of princesses, hairstyles, and fashion dresse, the fun never ends. The makeup salon game offers a plethora of options, from makeup kits to hair types, making it a delightful experience for aspiring fashionistas.
As you dress up and apply makeup in this princess beauty salon game, you'll not only have fun but also learn valuable skills. Improve your color and shape recognition, stimulate creative curiosity, and enhance your aesthetic awareness.
Visit Lucy's Makeup and Dress up to discover a world of beauty and unleash your creativity with mesmerizing makeup styles. The game features multiple princesses to keep you engaged in this never-ending makeover and dress up journey. Create stunning looks by selecting from various hairstyles, makeup kits, and fashion dresses. Let's dress up the princess doll!
So, don't wait any longer! Download Lucy: Makeup and Dress up now and embark on an enchanting adventure filled with fashion and fun!
The game's user interface is designed to be simple, making it accessible to little girls without requiring reading skills. Wolfoo and Lucy are eagerly waiting for you in the makeup salon!
How to Play Lucy: Makeup and Dress up 
Beauty Spa &amp; Face Makeup: Start with a relaxing facial treatment and apply skin care masks. Then, add eye shadow to make the princess's eyes twinkle and apply lipstick for plump lips.
Hair Salon: Choose the desired hairstyle, blow-dry it, change the hair color, and adorn it with lovely accessories.
Nails Design: Select your favorite nail design and nail polish color, then proceed to apply nail polish, add textures, and attach nail accessories.
Hand Decoration: Get creative and choose from various designs like flowers, animals, or even Christmas themes for the back of the princess's hands.
Fashion Dress up: Select a stylish and fashionable outfit, mix and match dresses and clothes, and accessorize with shoes, jewelry, and brilliant crowns to complete the perfect look!
Party maker: Prepare costumes and the party hall is brilliant with gorgeous flowers for princess party
Features of Makeup and Dress up 
Explore 10+ exciting makeup and dress-up games for girls
Access over 100 makeup items, including masks, lipsticks, eye shadows, and more
Dress up and apply makeup to 3 beautiful princesses
Encourage creativity with countless makeup layouts, hairstyles, and fashion outfits
Embark on this marvelous makeover adventure and let your imagination run wild in Lucy: Makeup and Dress up! Download now and join Wolfoo and Lucy on this glamorous journey games for girls!
ABOUT Wolfoo LLC 
All games of Wolfoo LLC stimulate players' curiosity and creativity, bringing engaging educational experiences through the method of “playing while studying, studying while playing”. The online game of Wolfoo LLC is not only educational and humanistic, but it also enables users, especially fans of the Wolfoo animation, to become their favorite characters and come closer to the Wolfoo world. Building on the trust and support from millions of families for Wolfoo, Wolfoo games aim to further spread the love for the Wolfoo brand across the world. 
Contact us:
▶ Watch us: https://www.youtube.com/c/WolfooFamily
▶ Visit us: https://www.wolfooworld.com/ &amp; https://wolfoogames.com/ 
▶ Email: support@wolfoogames.com</t>
  </si>
  <si>
    <t>[
  "Games",
  "Lifestyle"
]</t>
  </si>
  <si>
    <t>https://www.wolfooworld.com/privacy-policy/</t>
  </si>
  <si>
    <t>https://apps.apple.com/us/app/dmv-practice-test-2024-mydmv/id1625234008?uo=4</t>
  </si>
  <si>
    <t>myDMV prepares DMV knowledge tests for a driver's license including DMV, CDL and motorcycle. Well-designed courses and tests are available for all 53 states.  
KEY FEATURES:
LEARN DMV KNOWLEDGE:
&gt;&gt;&gt; Actual knowledge questions for DMV, CDL and motorcycle in 53 states
&gt;&gt;&gt; Illustrated images and handbook reference for each question
&gt;&gt;&gt; Well-design learning path for each license category
REVIEW
&gt;&gt;&gt; Bookmark difficult questions
&gt;&gt;&gt; Ask online driving instructor from DMV
&gt;&gt;&gt; Review personal failure rate by lesson and question
DMV TESTS.
&gt;&gt;&gt; Standard DMV tests
&gt;&gt;&gt; Stress tests with time limits 
&gt;&gt;&gt; DMV Actual knowledge tests
PREMIUM PLANS:
&gt;&gt;&gt; Weekly subscription: $7.99
&gt;&gt;&gt; Monthly subscription: $19.99
&gt;&gt;&gt; 6-month subscription: $24.99
&gt;&gt;&gt; Life-time purchase: $29.99
3-Day Free Trial is offered occasionally
Limited Day Access Offers include
&gt;&gt;&gt; 3 Day Access: $3.99
&gt;&gt;&gt; 7 Day Access: $7.99
&gt;&gt;&gt; 30 Day Access: $19.99
Information about the auto-renewal of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The cost depends on the selected plan.
Subscriptions may be managed by the user and auto-renewal may be turned off by going to the user's Account Settings after purchase.
Any unused portion of the free trial will be forfeited when the user purchases a subscription.
Privacy Policy: http://astraler.com/privacy-policy
Terms of Use: http://astraler.com/terms</t>
  </si>
  <si>
    <t>{
  "Data Linked to You": {
    "Analytics": {
      "Diagnostics": [
        "Crash Data",
        "Performance Data"
      ]
    },
    "App Functionality": {
      "User Content": [
        "Photos or Videos"
      ]
    },
    "Developer’s Advertising or Marketing": {
      "Diagnostics": [
        "Performance Data"
      ]
    },
    "Product Personalization": {
      "Identifiers": [
        "User ID",
        "Device ID"
      ],
      "Usage Data": [
        "Advertising Data"
      ]
    },
    "Third-Party Advertising": {
      "Diagnostics": [
        "Performance Data"
      ]
    }
  },
  "Data Not Linked to You": {
    "Analytics": {
      "Diagnostics": [
        "Crash Data",
        "Performance Data"
      ]
    },
    "App Functionality": {
      "User Content": [
        "Photos or Videos"
      ]
    },
    "Developer’s Advertising or Marketing": {
      "Diagnostics": [
        "Performance Data"
      ]
    },
    "Product Personalization": {
      "Identifiers": [
        "User ID",
        "Device ID"
      ],
      "Usage Data": [
        "Advertising Data"
      ]
    },
    "Third-Party Advertising": {
      "Diagnostics": [
        "Performance Data"
      ]
    }
  },
  "Data Used to Track You": {
    "Analytics": {
      "Diagnostics": [
        "Crash Data",
        "Performance Data"
      ]
    },
    "App Functionality": {
      "User Content": [
        "Photos or Videos"
      ]
    },
    "Developer’s Advertising or Marketing": {
      "Diagnostics": [
        "Performance Data"
      ]
    },
    "Product Personalization": {
      "Identifiers": [
        "User ID",
        "Device ID"
      ],
      "Usage Data": [
        "Advertising Data"
      ]
    },
    "Third-Party Advertising": {
      "Diagnostics": [
        "Performance Data"
      ]
    }
  }
}</t>
  </si>
  <si>
    <t>https://astraler.com/privacy-policy</t>
  </si>
  <si>
    <t>https://apps.apple.com/us/app/jumpmaster-pro-study-guide/id476837843?uo=4</t>
  </si>
  <si>
    <t>JUMPMASTER SCHOOL IS HARD!  GIVE YOURSELF AN EDGE.  
This app has over 1500 Questions and Nomenclature Flashcards.  Includes TC 3-21.220 W/C1.  
BONUS FEATURE: You can now add your own study docs and reference materials to the app.  The Jumpmaster PRO app contains a simple document viewer that can open and view many popular document, audio, and video files.
The app covers: 
1. Nomenclature and characteristics of parachute components
2. The duties and responsibilities of the jump master 
3 The safety procedures for rigging individual equipment 
4. Procedures for rigging containers and door bundles 
5. Duties of a drop zone safety officer 
6. Presentation of jumpmaster briefings and pre-jump training 
7. The Jumpmaster Personnel Inspection
8.  Execution of jumpmaster duties from a USAF aircraft in flight during a day slick jump.
This app will track both your study and test progress for all subjects.  It will also allow to to switch to TC 3-21.220 with a single tap of your finger.
The Jumpmaster Study Guide app is built using ForceReadiness.com's M-Training System - the most advanced training system available for mobile devices.
NOTE: This is NOT the official US Army Jumpmaster School app.  Please download the official app too.  It contains some basic administrative information not found in this app.  This app is specifically designed as a study aid for Jumpmaster School.  It's a tough school.  Every study aid will help.</t>
  </si>
  <si>
    <t>http://www.forcereadiness.com/Privacy.aspx</t>
  </si>
  <si>
    <t>https://apps.apple.com/us/app/toca-boca-jr/id943869618?uo=4</t>
  </si>
  <si>
    <t>Ready to play YOUR way? Toca Boca Jr brings Toca Boca’s most-loved games for kids together in one app! Perfect for preschoolers, Toca Boca Jr is full of fun ways to play, create, build worlds and explore. 
Toca Boca Jr is part of Piknik – one subscription, endless ways to play and learn! Get full access to the world's best preschool apps from Toca Boca and Sago Mini with an Unlimited Plan.
TOCA NATURE
Create your own world, shape nature and watch it develop around you! Plant trees and grow a forest. Raise a mountain and enjoy the view from the summit. Collect berries, mushrooms, or nuts and feed all the different animals you meet. Take photos of everything you’ve created and have fun exploring the magic of nature! 
TOCA KITCHEN 2
Have you ever wanted to play with your food? Now you can! Create and serve all sorts of tasty (and not-so-tasty) food in Toca Kitchen 2 to some hungry characters and see what they like. Sliced carrots, fried fish, or lettuce juice? It’s up to you! Cook with creativity and make some fun recipes to share with your friends! 
TOCA LAB: ELEMENTS
Calling all future scientists! Explore the fun and electrifying world of science and meet all 118 of the elements from the periodic table. Run tests with five different lab tools to see how each element reacts. You just might discover something new! Put on your lab coat and get ready to start playing with elements – things are about to get experimental! 
TOCA BUILDERS
If you can imagine it, you can build it! Join your six new builder buddies on a far-away island and create a whole new world with blocks. Jump, walk, roll, and rotate the builders to use their unique skills, and they’ll help you stack, smash, paint, decorate, and build your own creations. Unleash your creativity and start building!
TOCA PET DOCTOR 
Take care of 15 pets of all shapes and sizes! From a turtle flipped over on its shell to a dinosaur with a stomach bug, there are lots of furry, finned and feathered friends in the waiting room. Use different tools and supplies to treat each pet’s symptoms, and don’t forget to give them a treat when you’re done. Wake them up from their nap to start playing again!
TOCA LAB: PLANTS
Get ready to grow, create, and play with plants! Toca Lab: Plants lets your curiosity lead the way as you evolve your plants into new species. Experiment with the grow light, watering tank, nutrition station, cloning machine, or crossbreeding apparatus to collect all 35 plants and discover their unique personalities! 
FEATURES 
• Unlimited access to Toca Nature, Toca Kitchen 2, Toca Lab: Elements, Toca Builders, Toca Pet Doctor, Toca Lab: Plants and Toca Boo
• Play pre-downloaded games offline without WiFi or internet for on-the-go fun
• Use one subscription across multiple devices for easy family sharing 
• COPPA and kidSAFE certified – safe and secure screen time for kids
• No rules or time limits – just fun, open-ended play led by your creativity! 
• No third-party advertising or in-app purchases
PRIVACY POLICY
All of Toca Boca’s products are COPPA-compliant. We take privacy very seriously, and we’re committed to providing safe and secure apps for kids that parents can trust. To learn more about how we design and maintain safe games for kids, please read our:
Privacy policy: https://playpiknik.link/privacy-policy
Terms of use: https://playpiknik.link/terms-of-use
ABOUT TOCA BOCA 
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t>
  </si>
  <si>
    <t>https://apps.apple.com/us/app/remind-school-communication/id522826277?uo=4</t>
  </si>
  <si>
    <t>Remind is a communication platform that helps every student succeed. Whether you're in the classroom, at home, or anywhere in between, Remind makes it easy to stay connected to your school community.
* Communicate in real time—on any device.
* Keep personal contact information private.
* Translate messages into more than 90 languages.
* Share files, photos, and content from your favorite sites.
Join the millions of educators, students, and parents using Remind to manage school communication and make time for what's important.</t>
  </si>
  <si>
    <t>{
  "Data Linked to You": {
    "App Functionality": {
      "Contact Info": [
        "Email Address",
        "Name",
        "Phone Number"
      ],
      "Diagnostics": [
        "Crash Data",
        "Performance Data",
        "Other Diagnostic Data"
      ],
      "Identifiers": [
        "User ID",
        "Device ID"
      ],
      "Other Data": [
        "Other Data Types"
      ],
      "User Content": [
        "Other User Content"
      ]
    },
    "Other Purposes": {
      "Search History": [
        "Search History"
      ],
      "Usage Data": [
        "Product Interaction",
        "Other Usage Data"
      ]
    }
  }
}</t>
  </si>
  <si>
    <t>https://www.remind.com/privacy_policy</t>
  </si>
  <si>
    <t>https://apps.apple.com/us/app/simply-piano-learn-piano-fast/id1019442026?uo=4</t>
  </si>
  <si>
    <t>Simply Piano is a fast and fun way to learn piano, from beginner to pro. Works with any piano or keyboard. Chosen as one of the best iPhone apps.
- Tons of fun songs like Imagine, Chandelier, All Of Me and Counting Stars, also J.S. Bach
- Includes courses for different musical tastes and playing levels
- Learn the basics step-by-step from reading sheet music to playing with both hands
- Slow down library songs to choose your own pace for easy learning
- Personalized 5-Min Workouts ensuring you progress fast and always succeed
- Suitable for all ages, no previous knowledge required to learn piano
No Piano? Try the Touch Courses with 3D Touch to turn your device into an on-screen keyboard!
How it works:
- Place your device (iPhone/iPad/iPod) on your acoustic/MIDI piano or keyboard and play; the app will immediately recognize what you are playing
- Get instant feedback on your playing to quickly learn and improve your piano skills
- Discover the magic of music with fun songs in the Library and complete courses to start sounding like a pro
How the Subscription Works:
- All app users can play two free courses. Upgrade to a premium subscription package at any time.
- Subscribers will receive full access to ALL courses. New courses and songs added every month!
- All recurring subscriptions will auto-renew unless auto-renewal is turned off at least 24 hours before the end of the current period.
- Account will be charged for renewal within 24-hours prior to the end of the current period, at the cost of the chosen package.
- Any unused portion of a free trial period, if offered, will be forfeited when the user purchases a subscription to that publication, where applicable.
- Subscriptions may be managed by the user and auto-renewal may be turned off by going to the user's Account Settings after purchase.
- Your subscription is for your iTunes account and can be used on your iOS device.
- Payments will be charged to your iTunes account at confirmation of purchase.
- Subscriptions cannot be cancelled during the active subscription period.
Simply Piano is developed by Simply, creators of award-winning apps Simply Guitar, Simply Sing, Piano Maestro and Piano Dust Buster.  Created by music educators, the apps are used by tens of thousands of music teachers worldwide with over 1 million songs learned every week. Simply are experts in creating educational and fun music apps for learning piano quickly and easily.
Awards &amp; Recognition -
- ""EMI’s Innovation Challenge”
- ""World Summit Award"", by the United Nations
- “Best Tools for Beginners”, NAMM
- ""Best Tablet Game"", GameIS
- “Parents' Choice Award”
- “Golden App”, Apps for Homeschooling
Have questions, feedback or suggestions? Reach out to us via the in-app chat, just tap on Settings and ‘Have a Question’
Enjoy Playing!
privacy policy: https://www.hellosimply.com/legal/privacy
terms of use: https://www.hellosimply.com/legal/terms</t>
  </si>
  <si>
    <t>{
  "Data Linked to You": {
    "Analytics": {
      "Contact Info": [
        "Email Address",
        "Name"
      ],
      "Diagnostics": [
        "Crash Data",
        "Performance Data",
        "Other Diagnostic Data"
      ],
      "Other Data": [
        "Other Data Types"
      ],
      "Search History": [
        "Search History"
      ],
      "Usage Data": [
        "Product Interaction"
      ],
      "User Content": [
        "Audio Data"
      ]
    },
    "App Functionality": {
      "Contact Info": [
        "Email Address",
        "Name"
      ],
      "Diagnostics": [
        "Crash Data",
        "Performance Data",
        "Other Diagnostic Data"
      ],
      "Identifiers": [
        "User ID",
        "Device ID"
      ],
      "Other Data": [
        "Other Data Types"
      ],
      "Usage Data": [
        "Product Interaction"
      ],
      "User Content": [
        "Audio Data",
        "Customer Support"
      ]
    },
    "Developer’s Advertising or Marketing": {
      "Identifiers": [
        "User ID",
        "Device ID"
      ],
      "Other Data": [
        "Other Data Types"
      ]
    },
    "Product Personalization": {
      "Identifiers": [
        "User ID",
        "Device ID"
      ]
    }
  },
  "Data Used to Track You": {
    "Analytics": {
      "Contact Info": [
        "Email Address",
        "Name"
      ],
      "Diagnostics": [
        "Crash Data",
        "Performance Data",
        "Other Diagnostic Data"
      ],
      "Other Data": [
        "Other Data Types"
      ],
      "Search History": [
        "Search History"
      ],
      "Usage Data": [
        "Product Interaction"
      ],
      "User Content": [
        "Audio Data"
      ]
    },
    "App Functionality": {
      "Contact Info": [
        "Email Address",
        "Name"
      ],
      "Diagnostics": [
        "Crash Data",
        "Performance Data",
        "Other Diagnostic Data"
      ],
      "Identifiers": [
        "User ID",
        "Device ID"
      ],
      "Other Data": [
        "Other Data Types"
      ],
      "Usage Data": [
        "Product Interaction"
      ],
      "User Content": [
        "Audio Data",
        "Customer Support"
      ]
    },
    "Developer’s Advertising or Marketing": {
      "Identifiers": [
        "User ID",
        "Device ID"
      ],
      "Other Data": [
        "Other Data Types"
      ]
    },
    "Product Personalization": {
      "Identifiers": [
        "User ID",
        "Device ID"
      ]
    }
  }
}</t>
  </si>
  <si>
    <t>http://www.joytunes.com/privacy</t>
  </si>
  <si>
    <t>https://apps.apple.com/us/app/melon-sandbox/id1610874732?uo=4</t>
  </si>
  <si>
    <t>Melon: Sandbox</t>
  </si>
  <si>
    <t>A simple sandbox game, where you create your own scenarios. 
Let your imagination loose with the wide variety of items at your disposal: melee weapons, guns and even barrels!</t>
  </si>
  <si>
    <t>[
  "Entertainment",
  "Casual",
  "Games",
  "Simulation"
]</t>
  </si>
  <si>
    <t>{
  "Data Linked to You": {
    "Analytics": {
      "Identifiers": [
        "User ID"
      ]
    },
    "App Functionality": {
      "Identifiers": [
        "User ID"
      ]
    },
    "Developer’s Advertising or Marketing": {
      "Identifiers": [
        "User ID"
      ]
    },
    "Product Personalization": {
      "Identifiers": [
        "User ID"
      ]
    },
    "Third-Party Advertising": {
      "Identifiers": [
        "User ID"
      ]
    }
  },
  "Data Not Linked to You": {
    "Analytics": {
      "Identifiers": [
        "User ID"
      ]
    },
    "App Functionality": {
      "Identifiers": [
        "User ID"
      ]
    },
    "Developer’s Advertising or Marketing": {
      "Identifiers": [
        "User ID"
      ]
    },
    "Product Personalization": {
      "Identifiers": [
        "User ID"
      ]
    },
    "Third-Party Advertising": {
      "Identifiers": [
        "User ID"
      ]
    }
  },
  "Data Used to Track You": {
    "Analytics": {
      "Identifiers": [
        "User ID"
      ]
    },
    "App Functionality": {
      "Identifiers": [
        "User ID"
      ]
    },
    "Developer’s Advertising or Marketing": {
      "Identifiers": [
        "User ID"
      ]
    },
    "Product Personalization": {
      "Identifiers": [
        "User ID"
      ]
    },
    "Third-Party Advertising": {
      "Identifiers": [
        "User ID"
      ]
    }
  }
}</t>
  </si>
  <si>
    <t>https://payge.games/privacypolicy</t>
  </si>
  <si>
    <t>https://apps.apple.com/us/app/tic-tac-toe-2-player-xo/id1641675214?uo=4</t>
  </si>
  <si>
    <t>Tic Tac Toe: 2 Player XO</t>
  </si>
  <si>
    <t>If you are a fan of Tic Tac Toe, please try this game. We have the smartest AI and 2 player mode that can satisfy all your needs. You will feel amazing with glow effect and cool animation.
The AI of this game is one of the smartest you can find, you can play with it for hours without getting bored. In addition, you can also adjust the difficulty of the AI with 3 levels: Easy, Medium and Hard.
This game is also designed for 2 players, so you can play with friends and family on your phone, saving paper and ink.
Additional glow game collection:
- Air hockey glow
- Billiard glow
- Ludo glow
- Block puzzle glow
- and more game will be updated weekly
Please download and try this game!</t>
  </si>
  <si>
    <t>https://docs.google.com/document/d/1q7aYHiwRfLQTwwJisgyCWZBUTq7ZgZOvqTaR9n7nMbE</t>
  </si>
  <si>
    <t>https://apps.apple.com/us/app/race-master-3d-car-racing/id1579072162?uo=4</t>
  </si>
  <si>
    <t>Keep your finger to the floor and be ready for absolutely anything in this ridiculously entertaining mobile racing game where you really never know what’s around the next corner. Fine tune your ride, keep your foot on the gas, dodge the endlessly varied obstacles, and try to keep out the way of your equally manic rivals in super-fast, super-exciting, psychedelic races that always offer something new and unexpected. 
Feel the need for speed? You’ll get speed, drama, awesome cars and a whole lot more in this addictive casual driving game that’s as intuitive as it is outrageous.
► To get your pulse racing…
• Hard to keep track: 33 unique levels with a huge range of different surfaces and obstacles to race over and around at breakneck speed. Plus 8 different bosses in specially tricked out cars ready to make your ride even more hair-raising.
• Racing all over the world: 7 different locations with different track characteristics and richly detailed backdrops, decorated with ramps and tunnels with 14 different neon illumination designs, ensuring there’s always something to look at out the window.
• What’s in your garage? 7 classic sports cars to collect and customize as you race through the levels in the game. Place high in every race to earn more cash, tune your car’s engine for ultimate speed, acceleration and handling, add exciting accessories and choose between 15 different paint jobs to really pimp your ride.
• Hear me roar: who needs music when you have the roar of high-performance engines, the screech of tires and the crunch of colliding metal? Enjoy the rich sound world of Race Master 3D alongside simple but striking graphics and spectacular crash effects that’ll shake your bones every time you come spinning off the track or grind to a thudding halt.
► The ultimate pocket racer…
Looking for a racing game that’s easy to play, provides a real driving challenge, and offers excitement and endless variation, cools cars and dangerous rivals, all in fast and furious races that can be run in a matter of minutes? Keep Race Master 3D in your pocket and you’ll have instant access to awesome driving thrills anytime, any place and anywhere, trying again and again to reach the podium despite a series of increasingly surreal and testing obstacles that come rushing at you down the track in a crazy, colorful whirl. 
Download now to find out if you can be the master of the track in the wackiest, wildest, winningest mobile racing game available.
Privacy Policy: https://say.games/privacy-policy
Terms of Use: https://say.games/terms-of-use</t>
  </si>
  <si>
    <t>[
  "Games",
  "Entertainment",
  "Action",
  "Racing"
]</t>
  </si>
  <si>
    <t>{
  "Data Not Linked to You": {
    "Analytics": {
      "Identifiers": [
        "Device ID"
      ],
      "Usage Data": [
        "Product Interaction"
      ]
    },
    "Third-Party Advertising": {
      "Identifiers": [
        "Device ID"
      ]
    }
  },
  "Data Used to Track You": {
    "Analytics": {
      "Identifiers": [
        "Device ID"
      ],
      "Usage Data": [
        "Product Interaction"
      ]
    },
    "Third-Party Advertising": {
      "Identifiers": [
        "Device ID"
      ]
    }
  }
}</t>
  </si>
  <si>
    <t>https://apps.apple.com/us/app/kingdom-rush-frontiers-td/id598581396?uo=4</t>
  </si>
  <si>
    <t>Kingdom Rush Frontiers is a whole new level of the furiously fast, enchantingly charming gameplay that made kingdom Rush an award-winning Tower Defense hit.
Defend exotic lands from dragons, man-eating plants, and ghastly denizens of the underworld -all with flashy towers, levels, heroes, and more goodies to help you crush your enemies to a pulp.
BUILD MIGHTY TOWERS!
• OVER 18 TOWER ABILITIES! Unleash Death Riders, pestilence clouds, or assassins that steal and kill your enemies!
• 8 SPECIALIZED TOWER UPGRADES! Slice, sizzle, and stomp your foes with Crossbow Forts, Mighty Templars, Necromancers, and even Earthquake Machines - hey, we told you we were shaking things up.
• UPGRADE SYSTEM allows you to min/max your towers towards your preferred strategy.
• Fortify the frontier in exotic news lands - hold the line in deserts, jungles, and even the underworld!
TRAIN LEGENDARY HEROES
• 16 LEGENDARY HEROES. Choose among mighty champions and train their abilities! Each has unique specialties that fit different play styles and strategies!
• Special units and features on every stage! Watch out for the Black Dragon!
DEFEAT THEM ALL
• OVER 40 ENEMIES with unique abilities! Stay on your toes as you fight through desert sandworms, tribal shamans, nomad tribes, and underground terrors. Action like you have never seen before!
• MERCILESS BOSS FIGHTS! Hey, we told you to get those upgrades...
MORE MIND-BOGGLING CONTENT
• Hours of army with OVER 80 ACHIEVEMENTS! what can you expect from Ironhide Games, the creators of Kingdom rush? You will be hooked for hours searching for Easter eggs and achievements!
• IN-GAME ENCYCLOPEDIA! learn all about your enemies and you will be able to plan the best strategy to defeat them. Study up!
• CLASSIC, IRON, AND HEROIC GAME MODES to challenge your tactical skills!
• 3 DIFFICULTY MODES! Are you up for a real challenge? Go with Hard mode!
• PLAY IT OFFLINE! No internet? No problem! You will be able to jump into real action even offline!
-----------------------------------------------------
PRAISE FOR KINGDOM RUSH: IGN Editor's Choice, Slide To Play Must Have, 148 Apps Editor's Choice, Jay is Games Game of the Year, Pocket Gamer Gold Award, Touch Arcade 4.5/5
Terms and Conditions:
https://www.ironhidegames.com/TermsOfService
Privacy Policy:
https://www.ironhidegames.com/PrivacyPolicy
Video creators, podcast creators, and streamers:
We would love to see your content on Youtube and Twitch! We support and promote channel creators so, if you want us to showcase your videos or want to know more about our games, feel free to write to us to contact@ironhidegames.com</t>
  </si>
  <si>
    <t>[
  "Games",
  "Entertainment",
  "Strategy",
  "Action"
]</t>
  </si>
  <si>
    <t>{
  "Data Not Linked to You": {
    "Analytics": {
      "Diagnostics": [
        "Crash Data",
        "Performance Data"
      ],
      "Identifiers": [
        "Device ID"
      ],
      "Usage Data": [
        "Product Interaction",
        "Advertising Data"
      ]
    },
    "App Functionality": {
      "Diagnostics": [
        "Crash Data"
      ]
    },
    "Developer’s Advertising or Marketing": {
      "Usage Data": [
        "Product Interaction"
      ]
    },
    "Third-Party Advertising": {
      "Identifiers": [
        "Device ID"
      ],
      "Usage Data": [
        "Product Interaction",
        "Advertising Data"
      ]
    }
  },
  "Data Used to Track You": {
    "Analytics": {
      "Diagnostics": [
        "Crash Data",
        "Performance Data"
      ],
      "Identifiers": [
        "Device ID"
      ],
      "Usage Data": [
        "Product Interaction",
        "Advertising Data"
      ]
    },
    "App Functionality": {
      "Diagnostics": [
        "Crash Data"
      ]
    },
    "Developer’s Advertising or Marketing": {
      "Usage Data": [
        "Product Interaction"
      ]
    },
    "Third-Party Advertising": {
      "Identifiers": [
        "Device ID"
      ],
      "Usage Data": [
        "Product Interaction",
        "Advertising Data"
      ]
    }
  }
}</t>
  </si>
  <si>
    <t>https://apps.apple.com/us/app/vita-mahjong/id6468921495?uo=4</t>
  </si>
  <si>
    <t>Vita Mahjong is an Exclusive Puzzle Game of Tile Matching. We are thrilled to present the mahjong solitaire game that combines innovation with classic gameplay. It offers large tiles and a user-friendly, eye-friendly interface compatible with tablets and mobile phones of all sizes and shapes. Our goal is to provide a gaming experience that's relaxing yet mentally engaging, focusing particularly on older adults.
At Vita Studio, we have always been dedicated to crafting mobile games designed for seniors that bring back relaxation, fun, and joy. Our repertoire includes popular titles like Vita Solitaire, Vita Color, Vita Jigsaw, Vita Word Search, Vita Block, and more.
Why Choose Vita Mahjong?
Studies have shown that mentally stimulating activities like mahjong solitaire puzzles help preserve mental acuity. However, many puzzle games today are not tailored to the unique needs of senior citizens. Recognizing this gap, we created a game specifically for seniors' requirements and preferences, combining mental stimulation with accessibility and ease of use.
How to Play Vita Mahjong:
Playing Vita Mahjong Solitaire is simple. Just aim to clear all the tiles on the board by matching tiles with identical images. Tap or slide two matching tiles, and they will vanish from the board. Your objective is to match tiles that are not concealed or blocked. The puzzles become more challenging as you progress, enhancing your wisdom. Once all tiles are eliminated, it signifies successful completion of a mahjong solitaire puzzle!
Exclusive Vita Mahjong Solitaire Game Features:
• Classic Mahjong Solitaire: Staying true to the original gameplay, it presents traditional card tile sets and hundreds of game boards for endless entertainment.
• Special Innovations: Besides the classic, our game introduces surprises such as special tiles that add a fresh twist to the classic gameplay.
• Large-Scale Design: Our puzzles feature large, easily readable text sizes to alleviate the strain caused by small fonts.
• Active Mind Levels: A special gameplay mode designed to sharpen your mind and improve memory abilities. The objective is to match the pairing tiles you have seen at this unique level.
• Helpful Hints: Our game provides useful props, such as hints, undo, and shuffle, to help players overcome challenging puzzles when they're stuck.
• Daily Challenge: Take on daily challenges, collect trophies, and improve your skills. This daily practice consistently exercises your brain.
• Offline Mode: Full offline support lets you enjoy Vita Mahjong anytime, anywhere, without needing Wi-Fi or internet connectivity.
• Multi-device: Optimized for smartphones and tablets, ensuring everyone can enjoy the challenge regardless of their device.
By emphasizing accessibility and ease of use along with elements of mental stimulation, Vita Mahjong Solitaire offers seniors a free game tailored to their unique preferences.
Start your amazing tile-matching solitaire adventure with Vita Mahjong now!
EULA: https://vitastudio.ai/tos.html
Privacy Policy: https://vitastudio.ai/pp.html
Contact us via: support@vitastudio.ai
For more information, you can:
Join our Facebook group: https://www.facebook.com/groups/vitastudio
Visit our website: https://www.vitastudio.ai/</t>
  </si>
  <si>
    <t>[
  "Games",
  "Card",
  "Board"
]</t>
  </si>
  <si>
    <t>{
  "Data Linked to You": {
    "Analytics": {
      "Diagnostics": [
        "Crash Data",
        "Performance Data",
        "Other Diagnostic Data"
      ],
      "Identifiers": [
        "User ID",
        "Device ID"
      ],
      "Location": [
        "Coarse Location"
      ],
      "Purchases": [
        "Purchase History"
      ],
      "Usage Data": [
        "Product Interaction",
        "Advertising Data",
        "Other Usage Data"
      ]
    },
    "App Functionality": {
      "Identifiers": [
        "User ID"
      ],
      "Location": [
        "Coarse Location"
      ],
      "User Content": [
        "Customer Support"
      ]
    },
    "Other Purposes": {
      "Diagnostics": [
        "Crash Data",
        "Performance Data",
        "Other Diagnostic Data"
      ],
      "Identifiers": [
        "User ID",
        "Device ID"
      ],
      "Purchases": [
        "Purchase History"
      ],
      "Usage Data": [
        "Product Interaction",
        "Advertising Data",
        "Other Usage Data"
      ],
      "User Content": [
        "Other User Content"
      ]
    },
    "Product Personalization": {
      "Identifiers": [
        "Device ID"
      ],
      "Purchases": [
        "Purchase History"
      ],
      "Usage Data": [
        "Product Interaction",
        "Advertising Data",
        "Other Usage Data"
      ]
    },
    "Third-Party Advertising": {
      "Diagnostics": [
        "Crash Data",
        "Performance Data"
      ],
      "Identifiers": [
        "User ID",
        "Device ID"
      ],
      "Location": [
        "Coarse Location"
      ],
      "Purchases": [
        "Purchase History"
      ],
      "Usage Data": [
        "Product Interaction",
        "Advertising Data",
        "Other Usage Data"
      ]
    }
  },
  "Data Used to Track You": {
    "Analytics": {
      "Diagnostics": [
        "Crash Data",
        "Performance Data",
        "Other Diagnostic Data"
      ],
      "Identifiers": [
        "User ID",
        "Device ID"
      ],
      "Location": [
        "Coarse Location"
      ],
      "Purchases": [
        "Purchase History"
      ],
      "Usage Data": [
        "Product Interaction",
        "Advertising Data",
        "Other Usage Data"
      ]
    },
    "App Functionality": {
      "Identifiers": [
        "User ID"
      ],
      "Location": [
        "Coarse Location"
      ],
      "User Content": [
        "Customer Support"
      ]
    },
    "Other Purposes": {
      "Diagnostics": [
        "Crash Data",
        "Performance Data",
        "Other Diagnostic Data"
      ],
      "Identifiers": [
        "User ID",
        "Device ID"
      ],
      "Purchases": [
        "Purchase History"
      ],
      "Usage Data": [
        "Product Interaction",
        "Advertising Data",
        "Other Usage Data"
      ],
      "User Content": [
        "Other User Content"
      ]
    },
    "Product Personalization": {
      "Identifiers": [
        "Device ID"
      ],
      "Purchases": [
        "Purchase History"
      ],
      "Usage Data": [
        "Product Interaction",
        "Advertising Data",
        "Other Usage Data"
      ]
    },
    "Third-Party Advertising": {
      "Diagnostics": [
        "Crash Data",
        "Performance Data"
      ],
      "Identifiers": [
        "User ID",
        "Device ID"
      ],
      "Location": [
        "Coarse Location"
      ],
      "Purchases": [
        "Purchase History"
      ],
      "Usage Data": [
        "Product Interaction",
        "Advertising Data",
        "Other Usage Data"
      ]
    }
  }
}</t>
  </si>
  <si>
    <t>https://www.vitastudio.ai/pp.html</t>
  </si>
  <si>
    <t>https://apps.apple.com/us/app/soul-strike-x-summoners-war/id6458981827?uo=4</t>
  </si>
  <si>
    <t>The Soul Strike X Summoners War Crossover is now live!
Participate in the event to acquire a Mythical Ally, Artamiel the Light Archangel!
Plus, obtain a Mythical Crossover skill by simply logging in.
New players, take advantage of this perfect opportunity to supercharge your progress!
Don't miss out on the generous rewards available during this epic crossover event!
The 7-Day Exclusive Support Event worth a total of 150 USD is available for new users! Log in and claim amazing rewards!
Easy Peasy Monster Squishy! Hack and slash like there's no tomorrow!
Soul Strike - Idle RPG, the perfect action idle game that you have been looking for is now live!
Slay and strike vampires, titans, zombies, slimes, and dragons to continue your legendary adventure!
Click and tap to battle your way to be the number 1 legend of this fantasy war!
Game Features
● Spam your skills on endless waves of enemies!
Enjoy exciting action-packed roguelike battles as you wipe out hundreds of monsters at once!
Clear and harvest thousands of stages by defeating monsters with fancy skills and actions!
● Customize your hero endlessly with 999 Parts!
Beefing up stats isn't the only way to make your beloved character stand out!
You can come up with a trillion combinations to make your character unique!
● Guaranteed offline growth boost with AFK idle rewards!
Enjoy super-fast growth that transcends the speed of time in this fun idle action game!
Indulge in the temptation of idle progression online as you watch your character become endlessly stronger!
● Enjoy the fun of idle RPG-style item farming anytime, anywhere!
An immortal being's desire knows no bounds!
Satisfy your immortal greed by obtaining Parts through hack n slash hunting or crafting!
Keep slaying monsters until you find the legendary option you want on the piece of Parts you desire!
● Craft your unique Soul Parts at the special place, Shelter!
Craft infinitely at the Shelter to get the finest Parts!
You can also cook food and craft cool outfits as well!
Step into a free online idle RPG game and experience stress-free gameplay.
Discover why Soul Strike stands out as a top roguelike idle action RPG game in today's gaming landscape.
* Soul Strike Official Site
https://event.com2us.com/ci/soulstrike/brand
[Official Communities]
Twitter : https://twitter.com/SoulStrike_EN
Discord : https://discord.gg/HMcwvJaaj6
Meta : https://www.facebook.com/SoulStrikeEN
100CLASS
** This game is available in 한국어, English, 日本語, 中文简体, 中文繁體, ไทย, Tiếng Việt, Deutsch, Français
Smartphone App Permissions
▶ Permissions
The following permissions are requested to allow you access to the listed in-game features.
[Required Permissions]
None
[Optional Permissions]
None</t>
  </si>
  <si>
    <t>[
  "Games",
  "Action",
  "Role Playing",
  "Entertainment"
]</t>
  </si>
  <si>
    <t>{
  "Data Linked to You": {
    "Analytics": {
      "Diagnostics": [
        "Performance Data"
      ],
      "Identifiers": [
        "Device ID"
      ],
      "Usage Data": [
        "Product Interaction",
        "Advertising Data",
        "Other Usage Data"
      ]
    },
    "App Functionality": {
      "Contact Info": [
        "Other User Contact Info"
      ],
      "Other Data": [
        "Other Data Types"
      ],
      "Purchases": [
        "Purchase History"
      ],
      "User Content": [
        "Photos or Videos"
      ]
    },
    "Developer’s Advertising or Marketing": {
      "Identifiers": [
        "Device ID"
      ]
    },
    "Other Purposes": {
      "Diagnostics": [
        "Other Diagnostic Data"
      ],
      "User Content": [
        "Customer Support"
      ]
    },
    "Product Personalization": {
      "Identifiers": [
        "User ID"
      ]
    },
    "Third-Party Advertising": {
      "Identifiers": [
        "Device ID"
      ],
      "Usage Data": [
        "Advertising Data"
      ]
    }
  },
  "Data Not Linked to You": {
    "Analytics": {
      "Diagnostics": [
        "Performance Data"
      ],
      "Identifiers": [
        "Device ID"
      ],
      "Usage Data": [
        "Product Interaction",
        "Advertising Data",
        "Other Usage Data"
      ]
    },
    "App Functionality": {
      "Contact Info": [
        "Other User Contact Info"
      ],
      "Other Data": [
        "Other Data Types"
      ],
      "Purchases": [
        "Purchase History"
      ],
      "User Content": [
        "Photos or Videos"
      ]
    },
    "Developer’s Advertising or Marketing": {
      "Identifiers": [
        "Device ID"
      ]
    },
    "Other Purposes": {
      "Diagnostics": [
        "Other Diagnostic Data"
      ],
      "User Content": [
        "Customer Support"
      ]
    },
    "Product Personalization": {
      "Identifiers": [
        "User ID"
      ]
    },
    "Third-Party Advertising": {
      "Identifiers": [
        "Device ID"
      ],
      "Usage Data": [
        "Advertising Data"
      ]
    }
  },
  "Data Used to Track You": {
    "Analytics": {
      "Diagnostics": [
        "Performance Data"
      ],
      "Identifiers": [
        "Device ID"
      ],
      "Usage Data": [
        "Product Interaction",
        "Advertising Data",
        "Other Usage Data"
      ]
    },
    "App Functionality": {
      "Contact Info": [
        "Other User Contact Info"
      ],
      "Other Data": [
        "Other Data Types"
      ],
      "Purchases": [
        "Purchase History"
      ],
      "User Content": [
        "Photos or Videos"
      ]
    },
    "Developer’s Advertising or Marketing": {
      "Identifiers": [
        "Device ID"
      ]
    },
    "Other Purposes": {
      "Diagnostics": [
        "Other Diagnostic Data"
      ],
      "User Content": [
        "Customer Support"
      ]
    },
    "Product Personalization": {
      "Identifiers": [
        "User ID"
      ]
    },
    "Third-Party Advertising": {
      "Identifiers": [
        "Device ID"
      ],
      "Usage Data": [
        "Advertising Data"
      ]
    }
  }
}</t>
  </si>
  <si>
    <t>https://apps.apple.com/us/app/trap-master-squish-enemies/id6476067896?uo=4</t>
  </si>
  <si>
    <t>Get ready for action in Trap Master, the thrilling defense game where strategy meets excitement! In this addictive game, your goal is to stop a wave of enemies that emerge from a mysterious tube. As they march forward, you have to place traps and squish them!
FEATURES
Endless Enemy Waves: Battle against an ever-increasing number of enemies, each wave bringing a new challenge.
Place and Upgrade Traps: Set up a variety of traps to defeat your foes. Upgrade the traps to squish enemies faster.
Unique Levels: Play across many different stages, each with its own set of challenges. Complete a stage to progress to the next one.
Earn Gold for Upgrades: Completing stages earns you gold, which you can use for permanent upgrades.
Engaging Graphics and Sound: Enjoy captivating graphics and sound effects that enhance your gaming experience.</t>
  </si>
  <si>
    <t>[
  "Games",
  "Action",
  "Casual"
]</t>
  </si>
  <si>
    <t>{
  "Data Not Linked to You": {
    "Analytics": {
      "Diagnostics": [
        "Crash Data",
        "Performance Data"
      ]
    },
    "Third-Party Advertising": {
      "Diagnostics": [
        "Performance Data"
      ],
      "Identifiers": [
        "Device ID"
      ],
      "Usage Data": [
        "Product Interaction",
        "Advertising Data"
      ]
    }
  },
  "Data Used to Track You": {
    "Analytics": {
      "Diagnostics": [
        "Crash Data",
        "Performance Data"
      ]
    },
    "Third-Party Advertising": {
      "Diagnostics": [
        "Performance Data"
      ],
      "Identifiers": [
        "Device ID"
      ],
      "Usage Data": [
        "Product Interaction",
        "Advertising Data"
      ]
    }
  }
}</t>
  </si>
  <si>
    <t>https://mobsmile.com/</t>
  </si>
  <si>
    <t>https://apps.apple.com/us/app/mob-control/id1562817072?uo=4</t>
  </si>
  <si>
    <t>ODDLY SATISFYING GAMEPLAY
Create massive mobs and lead them to victory in the most competitive and relaxing game in the App Store!
Unlock all the Cannons, Mobs and Champions in the armory and discover their amazing evolutions as you level them up.
Choose the best combo and rise to the top of the Champions League!
ODDLY SATISFYING GAMEPLAY
- Aim and shoot at the multiplying gates and watch your mob grow huge!
- Deploy your Champions to break through the enemy mob and reach their base.
- Use the special elements in the levels, such as speed boosts, multipliers, moving gates, and many more.
BECOME AN IMMORTAL PLAYER
- Earn Championship Stars by winning battles, building your bases, and winning tournaments.
- Use Championship Stars to climb the Champions League and become Immortal! Only the best players in the world can achieve this.
PROTECT YOUR BASE
Win battles to earn shields and protect your base from enemy raids.
UNLOCK AND UPGRADE CARDS
Win battles to earn booster packs of different rarities and upgrade your card collection.
VARIOUS GAME MODES
- Base invasion: Raid enemy bases and steal coins and bricks from other players.
- Revenge or counter-attack: Fight back against attacking players.
- Boss Levels: Challenge yourself in special level layouts for extra bonuses.
SEASON PASS
Fresh content every month! Complete quests to advance in the Season Pass and claim the rewards.
ALWAYS IMPROVING
A small team of 12 is working hard to release new mechanics and content every month. Connect with us via Settings &gt; Discord.
A PREMIUM EXPERIENCE
Mob Control is free to download and uses ads to support its development. Purchase the Premium Pass or a permanent no-ads package to play without mandatory ads.
Skip'Its allow you to speed up your progress and obtain extra rewards without watching the ads!
SUPPORT:
Contact us in-game via Settings &gt; Help and Support.
PRIVACY POLICY:
https://www.voodoo.io/privacy
TERMS OF SERVICE:
https://www.apple.com/legal/internet-services/itunes/dev/stdeula/</t>
  </si>
  <si>
    <t>https://apps.apple.com/us/app/die-again-troll-game-ever/id6503342568?uo=4</t>
  </si>
  <si>
    <t>Dare you win this Die Again?
- Impossible pass all 120 levels.
- Simple 2D platform style but not easy to win
- Thousand traps and wow when play
- Don't smash you phone because of its fantastic, goofy
Haha, goodluck to you!</t>
  </si>
  <si>
    <t>{
  "Data Not Linked to You": {
    "Analytics": {
      "Diagnostics": [
        "Crash Data",
        "Other Diagnostic Data"
      ],
      "Identifiers": [
        "User ID",
        "Device ID"
      ],
      "Location": [
        "Coarse Location"
      ],
      "Usage Data": [
        "Product Interaction",
        "Other Usage Data"
      ]
    },
    "Other Purposes": {
      "Usage Data": [
        "Product Interaction"
      ]
    },
    "Product Personalization": {
      "Identifiers": [
        "User ID",
        "Device ID"
      ],
      "Location": [
        "Coarse Location"
      ],
      "Usage Data": [
        "Product Interaction"
      ]
    },
    "Third-Party Advertising": {
      "Identifiers": [
        "User ID"
      ],
      "Usage Data": [
        "Product Interaction",
        "Advertising Data"
      ]
    }
  },
  "Data Used to Track You": {
    "Analytics": {
      "Diagnostics": [
        "Crash Data",
        "Other Diagnostic Data"
      ],
      "Identifiers": [
        "User ID",
        "Device ID"
      ],
      "Location": [
        "Coarse Location"
      ],
      "Usage Data": [
        "Product Interaction",
        "Other Usage Data"
      ]
    },
    "Other Purposes": {
      "Usage Data": [
        "Product Interaction"
      ]
    },
    "Product Personalization": {
      "Identifiers": [
        "User ID",
        "Device ID"
      ],
      "Location": [
        "Coarse Location"
      ],
      "Usage Data": [
        "Product Interaction"
      ]
    },
    "Third-Party Advertising": {
      "Identifiers": [
        "User ID"
      ],
      "Usage Data": [
        "Product Interaction",
        "Advertising Data"
      ]
    }
  }
}</t>
  </si>
  <si>
    <t>https://apps.apple.com/us/app/genki-kanji-for-3rd-ed/id1551595310?uo=4</t>
  </si>
  <si>
    <t>Learn basic kanji through kanji words:
GENKI Kanji for 3rd Ed. is an app that helps users become able to recognize 317 basic kanji by studying more than 1,100 kanji words at their own pace!
This is the official iPhone app from the 3rd edition of GENKI: An Integrated Course in Elementary Japanese, a best-selling series of Japanese learning materials boasting more than 2 million copies sold.
Advantages
◆ Users can view the kanji words as they like, enabling them to study at their own pace.
◆ By repeating a process of memorization and self-checking, learners can master readings of kanji words and recognition of basic kanji.
◆ Audio recordings have been newly added for each kanji word.
◆ Kanji words already mastered are progressively removed from the study set, so users can concentrate on just the kanji that challenge them, making for a more efficient approach to learning.
Study methods and functions
This app has three main modes: Study, Check, and List.
◇ “Study” allows users to view the kanji words, their readings, and the target kanji for each word over and over, so they can take their time learning.
・Audio recordings of natural pronunciations by native speakers are provided for all kanji words . (Please set your iPhone to Ring mode to hear the audio playback.)
・Basic information on the target kanji is provided with fun illustrations and mnemonic hints, as well as animations of their stroke order.
(The illustrations and hints are taken from the very popular learning resource “Kanji Look and Learn.”)
・Users can bookmark the kanji words they like. The bookmarked words are compiled in the Bookmark list in "List."
◇ “Check” helps learners to track their mastery.
・Users check their understanding of the kanji words studied and sort them into those mastered and those not yet retained.
・The kanji words already mastered are taken out of the study set, leaving behind just those that still need to be worked on.
◇ “List” displays various lists of all the words and kanji covered by the app so that users can see their progress and review them.
・In the lists arranged in lesson order, a-i-u-e-o order, or alphabetical order, checkmarks are automatically placed next to words that have been mastered.
・Kanji information on the cards can be displayed from the entries in the On/Kun list.
・Users can search kanji words from their target kanji in the Serial # list.
・The words bookmarked in the Study mode are also listed in the Bookmark list.
・The Study view of kanji words or the target kanji can be displayed from the list entries, enabling quick review.
○This app is based on the kanji list from the third edition of GENKI.
○Ads: The app does not display any ads that might interfere with learning.</t>
  </si>
  <si>
    <t>https://apps.apple.com/us/app/lingutown-learn-languages/id1669752209?uo=4</t>
  </si>
  <si>
    <t>Learn a language with free online language learning methods, interactive games, and fun categories by your level.
Are you thinking of studying a language on your own but don’t know where to start? Aiming to learn English or Spanish? Right choice. We strive to make learning a new foreign language engaging, interactive, and, most importantly, fun!
Why should you learn English and Spanish with Lingutown - Learn Languages?
- Speak fluently with practical, real-life based conversations
- Improve your pronunciation with our great repetition system
- Ensure persistence in learning vocabulary with Flashcard feature based on Spaced Repetition System (SRS)
- Lessons for every real life situations from introducing yourself, doing a job interview to shopping and making a presentation at work
- With our AI supported system, exercises that help you to close your deficiencies based on your mistakes
Build your own learning habit! With our free mobile language learning app in 15 minutes a day, everyone can learn a new language. Taking inspiration from new generation teaching methods, we offer interactive flashcards that use spaced repetition to aid recall, challenging quizzes, short and effective lessons, real-life dialogues and even mini games that make learning feel like fun rather than work.
You'll be surprised how quickly you'll learn with our app!
Learn Spanish and Learn English faster than you think...
You’ll feel like you’re learning more and more Spanish and English every day. Every sentence, exercise, review, and reading has been carefully selected for you.
We have prepared the most commonly used phrases and dialogue sentences for learning English and learning Spanish. You’ll start memorizing core words, form sentences, learn phrases and take part in conversations.
You can start to learn at your level. 10+ most common language categories are waiting for you. At the end of each category and level, you can test yourself with fun and instructive quizzes
Lingutown app allows our users to read a word or phrase, pronounce it correctly, associate it with an illustration and practice it with listening, writing, and speaking games.
You will learn how to express yourself in complete sentences.
Start learning language fastly and speak fluently with "Lingutown - Learn Languages" now! The app provides most of the features and levels for free, but you need to subscribe to one of the premium plans to access all features of the app. The subscription period is auto-renewable yearly unless turned off 24 hours before the end of the period. You may turn it off in your Account Settings anytime. The payment is charged to the App Store account of the app at the confirmation of purchase.
https://www.oceanfloatmobile.com/terms-and-conditions/
https://www.oceanfloatmobile.com/privacy-policy/</t>
  </si>
  <si>
    <t>{
  "Data Not Linked to You": {
    "Analytics": {
      "Diagnostics": [
        "Crash Data",
        "Performance Data",
        "Other Diagnostic Data"
      ],
      "Identifiers": [
        "User ID"
      ],
      "Location": [
        "Coarse Location"
      ],
      "Other Data": [
        "Other Data Types"
      ],
      "Usage Data": [
        "Product Interaction",
        "Other Usage Data"
      ]
    },
    "App Functionality": {
      "Diagnostics": [
        "Crash Data",
        "Performance Data",
        "Other Diagnostic Data"
      ],
      "Identifiers": [
        "User ID"
      ],
      "Other Data": [
        "Other Data Types"
      ],
      "Usage Data": [
        "Product Interaction",
        "Other Usage Data"
      ]
    },
    "Developer’s Advertising or Marketing": {
      "Identifiers": [
        "Device ID"
      ],
      "Usage Data": [
        "Advertising Data"
      ]
    },
    "Other Purposes": {
      "Diagnostics": [
        "Crash Data",
        "Performance Data",
        "Other Diagnostic Data"
      ],
      "Identifiers": [
        "User ID",
        "Device ID"
      ],
      "Location": [
        "Coarse Location"
      ],
      "Other Data": [
        "Other Data Types"
      ],
      "Usage Data": [
        "Product Interaction",
        "Advertising Data",
        "Other Usage Data"
      ]
    },
    "Product Personalization": {
      "Diagnostics": [
        "Performance Data"
      ],
      "Identifiers": [
        "User ID"
      ],
      "Other Data": [
        "Other Data Types"
      ],
      "Usage Data": [
        "Product Interaction",
        "Advertising Data",
        "Other Usage Data"
      ]
    },
    "Third-Party Advertising": {
      "Identifiers": [
        "Device ID"
      ],
      "Location": [
        "Coarse Location"
      ],
      "Usage Data": [
        "Product Interaction",
        "Advertising Data",
        "Other Usage Data"
      ]
    }
  },
  "Data Used to Track You": {
    "Analytics": {
      "Diagnostics": [
        "Crash Data",
        "Performance Data",
        "Other Diagnostic Data"
      ],
      "Identifiers": [
        "User ID"
      ],
      "Location": [
        "Coarse Location"
      ],
      "Other Data": [
        "Other Data Types"
      ],
      "Usage Data": [
        "Product Interaction",
        "Other Usage Data"
      ]
    },
    "App Functionality": {
      "Diagnostics": [
        "Crash Data",
        "Performance Data",
        "Other Diagnostic Data"
      ],
      "Identifiers": [
        "User ID"
      ],
      "Other Data": [
        "Other Data Types"
      ],
      "Usage Data": [
        "Product Interaction",
        "Other Usage Data"
      ]
    },
    "Developer’s Advertising or Marketing": {
      "Identifiers": [
        "Device ID"
      ],
      "Usage Data": [
        "Advertising Data"
      ]
    },
    "Other Purposes": {
      "Diagnostics": [
        "Crash Data",
        "Performance Data",
        "Other Diagnostic Data"
      ],
      "Identifiers": [
        "User ID",
        "Device ID"
      ],
      "Location": [
        "Coarse Location"
      ],
      "Other Data": [
        "Other Data Types"
      ],
      "Usage Data": [
        "Product Interaction",
        "Advertising Data",
        "Other Usage Data"
      ]
    },
    "Product Personalization": {
      "Diagnostics": [
        "Performance Data"
      ],
      "Identifiers": [
        "User ID"
      ],
      "Other Data": [
        "Other Data Types"
      ],
      "Usage Data": [
        "Product Interaction",
        "Advertising Data",
        "Other Usage Data"
      ]
    },
    "Third-Party Advertising": {
      "Identifiers": [
        "Device ID"
      ],
      "Location": [
        "Coarse Location"
      ],
      "Usage Data": [
        "Product Interaction",
        "Advertising Data",
        "Other Usage Data"
      ]
    }
  }
}</t>
  </si>
  <si>
    <t>https://apps.apple.com/us/app/wild-kratts-rescue-run/id1315748103?uo=4</t>
  </si>
  <si>
    <t>Run, play and learn about animals with the Wild Kratts! Save creatures in this ad-free arcade-style endless runner! Play as Chris, Martin, or Aviva and activate creature power suits to use special animal abilities. Unlock Creaturepedia entries to learn animal facts as you run, jump, fly and swim through exciting animal habitats like the rainforest, desert, and snow.
Play 24 action-packed levels in this fun endless runner at home or on the go. Collect animal facts and make distance learning fun for grade school children ages 5-8 years old.
JOIN THE WILD KRATTS
• Children aged 5-8 years old can go on wildlife adventures with the Wild Kratts.
• Play as Chris, Martin, or Aviva who each have their own unique Creature Power Suits.
• Activate awesome Creature Powers to rescue animals and avoid obstacles.
• Go on a wildlife adventure and visit three animal habitats – the South American Rainforest, Australian Outback, and snowy North American forest.
• Beat villains such as Gaston Gourmand, Donita Donata, and Zach Varmitech to ensure the safety of animals everywhere.
FUN AND EDUCATIONAL
• Explore and learn about animals like the bald eagle, hawksbill sea turtle, kangaroo and many more!
• Use problem-solving to unlock 42 Creaturepedia entries full of fun animal facts that keep kids engaged and learning.
• Use your Creaturepedia to listen and learn about different animals.
• Learn more about environmental science and explore where wildlife lives.
SIDE-SCROLLING ENDLESS RUNNER GAME FOR KIDS
• Earn stars for completing each level, collecting pawprints and rescuing animals
• Adjustable runner speed to ensure appropriate difficulty for all age groups.
• Kids can use their arcade skills to replay levels faster.
It’s your turn to go to the creature rescue! Download and start saving animals today!
Wild Kratts Rescue Run is based on the PBS KIDS series WILD KRATTS, produced by the Kratt Brothers Company and 9 Story Media Group, and designed to extend the series’ science curriculum.
For more learning adventures with WILD KRATTS, visit pbskids.org/wildkratts. For more apps from PBS KIDS, visit pbskids.org/apps.
About PBS KIDS
Wild Kratts Rescue Run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 privacy policy, visit pbskids.org/privacy.</t>
  </si>
  <si>
    <t>[
  "Education",
  "Adventure",
  "Action",
  "Games"
]</t>
  </si>
  <si>
    <t>https://apps.apple.com/us/app/explore-daniels-neighborhood/id1027419374?uo=4</t>
  </si>
  <si>
    <t>Encourage open-ended, imaginative play with Explore Daniel Tiger’s Neighborhood, a fun and creative game for young kids! Children can use their imagination and play pretend with Daniel Tiger, his friends, and family!
This learning app encourages children to visit familiar places like the grocery store, doctor’s office, bakery, school, and more. Your toddlers will have endless fun making friends with everyone in Daniel Tiger’s neighborhood.
The Explore Daniel Tiger’s Neighborhood app is like playing in a digital dollhouse. You can turn the lights on and off, give Daniel and his family food to eat, open and close doors and much more!
Play pretend, learn, and explore with Daniel Tiger today!
EXPLORE
• Doctor’s Office – Play pretend in Dr. Anna’s office. You can be the patient or the doctor!
• School - Visit Teacher Harriet's classroom and play dress up, paint, and eat snacks with friends.
• Grocery Store – Visit the market and help the Tiger family shop and bag their groceries.
• Music Shop – Play and learn about different instruments in Music Man Stan’s Music Shop.
• Bakery – Decorate a cake and collect delicious treats in Baker Aker’s Bakery.
• Enchanted Garden - Have a picnic, discover nature, and play in the Neighborhood of Make Believe Garden.
• Play mini games in each location for even more fun and learning!
PLAY PRETEND
• Make up stories about everyday experiences, situations, and feelings with Daniel Tiger.
• Great for young children who are just beginning to understand the world around them
• Create fun stories as a family! Play along with your toddler and have a beautiful day together in Daniel Tiger’s Neighborhood.
SEASONAL PLAY
• Watch as the seasons change in the world of Daniel Tiger.
• Play and learn no matter the weather, and enjoy exploring Daniel Tiger’s neighborhood in summer, winter, fall, and spring.
LITTLE LIFE LESSONS
• Learn about good decisions when visiting Daniel Tiger’s neighborhood.
• Help Daniel and his family shop for healthy fruits and vegetables.
• Practice important bathroom routines, like flushing the toilet and washing hands.
• Get familiar with the doctor’s office while Daniel gets a checkup.
• Be a part of Daniel Tiger’s community when you make friends.
Daniel Tiger’s Neighborhood is a land of make believe – a place to explore and have fun! Download the app today to start playing!
ABOUT DANIEL TIGER
Explore Daniel’s Neighborhood is based on the hit PBS KIDS series “Daniel Tiger’s Neighborhood,” produced by Fred Rogers Productions. Designed for kids ages 2-5, this app extends the series’ life lessons curriculum by encouraging open-ended, pretend play. In the words of Fred Rogers, “Play is really the work of childhood.”
Check out the other Daniel Tiger apps: "Daniel Tiger's Storybooks," "Daniel Tiger for Parents," "Daniel Tiger's Stop &amp; Go Potty," “Daniel Tiger’s Grr-ific Feelings,” and “Play at Home with Daniel.”
For more fun with Daniel Tiger, visit pbskids.org/daniel
ABOUT PBS KIDS
Explore Daniel’s Neighborhood is part of PBS KIDS’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
For more apps from PBS KIDS, visit http://to.pbs.org/kids_appstore
Privacy
Across all media platforms, PBS KIDS is committed to creating a safe and secure environment for children and families and being transparent about what information is collected from users. To learn more about PBS KIDS’ privacy policy, visit pbskids.org/privacy.</t>
  </si>
  <si>
    <t>https://apps.apple.com/us/app/artrage-vitae-mobile-painting/id1521959252?uo=4</t>
  </si>
  <si>
    <t>ArtRage Vitae is our Premium Natural Painting application for mobile devices!
Get creative on your digital canvas with realistic color blending, mixing oil paint, delicate watercolor, and much more! Ever wanted to try painting your masterpiece but were put off by the mess and expense? Now you can!
ArtRage Vitae isn't just about color: It knows how much paint you've used so you can mix it and spread it on a textured canvas. It knows how wet your paint is so you can blend it with other paints. It even knows about the roughness of your paper so your pencils can be used for soft shading.
It's not just a special effect either - ArtRage Vitae is a live simulation of the properties of real artistic media that lets you get creative with colors and textures using tools you already know how to use!
ArtRage Vitae takes full advantage of the Apple Pencil support for pressure &amp; tilt, and 3D touch on your iPhone when available.
Join the ArtRage community:
Forums: forums.artrage.com
Facebook: www.facebook.com/artrage
Instagram: www.instagram.com/artrage_paint/
Features:
Real world painting tools: Oils, Watercolors, Paint Rollers, Pencils, Crayons and more. Each tool has a range of familiar properties such as how much thinner is applied to the paint, or how soft a pencil tip is. Tools apply texture as well as color, and blend under the brush.
Add Layers to your painting and work on individual elements without damaging others. ArtRage supports a wide range of layer effects, layer blend modes, and layer contents can be scaled moved and rotated independently.
Import images, converting them to oil paint for mixing and blending or as Reference Images pinned to the canvas as a visual guide. Load photos as Tracing Images which are overlaid on the canvas, and have ArtRage select colors automatically as you paint.
The interface has been designed to maximize your creative space without hiding away critical functions such as tool and color selection. As you paint, it gets out of the way so that you don’t have to stop and manually adjust panels.
Record your paintings! The ArtRage Script system lets you record strokes while you paint for playback in desktop versions of the product at higher resolution.
Share your paintings on Instagram, Facebook, Twitter, Creative Cloud, Dropbox, DeviantArt or any other sharing app on your device.
Tools:
• Oil Brush, Watercolor, Airbrush, Palette Knife, Paint Roller, Paint Tube, Inking Pen, Pencil, Marker Pen, Chalk, Crayon, Glitter Tube, Gloop Pen, Eraser, Flood Fill, Cloner.
• Paint simulation monitors the physical properties of your paints to allow natural blending, smearing, and other real world behavior.
• Preset support to save your favorite settings for later use.
• Supports the Apple Pencil's Pressure and Tilt properties, and 3D Touch where available to add realism to the simulated paint strokes.
Layers:
• Unlimited layers with Photoshop standard blend modes, visibility and opacity controls. Scale, rotate, and position layer contents independently.
Utilities:
• Record your paintings as Scripts then play them back in a desktop version of ArtRage.
• Unlimited Undo / Redo. Load photos as References or Tracing images.
Files:
• 4096 x 4096 Canvas now available on all devices.
• Control the texture and color of the canvas to create different effects. Canvas presets can be stored for later.
• Export PTG, JPG or PNG to services such as Email, Adobe Creative Cloud, Dropbox, and more. Share images on Facebook or Twitter. Import photos to a new file or a layer, with camera support.
Interface:
• Easy access pods provide functionality without getting in the way. Elements vanish as you paint so you can paint underneath. Multi-Touch shortcuts for canvas manipulation, Undo/Redo, and Brush Size.
Stylus &amp; Input Support:
• Apple Pencil Pressure &amp; Tilt.
• Supports 3D Touch.
• Includes support for Wacom, Adonit and Pogo styluses.</t>
  </si>
  <si>
    <t>https://apps.apple.com/us/app/ibis-paint-x/id450722833?uo=4</t>
  </si>
  <si>
    <t>ibis Paint X is a popular and versatile drawing app downloaded more than 370 million times in total as a series, which provides over 15000 brushes, over 21000 materials, over 2100 fonts, 84 filters, 46 screentones, 27 blending modes, recording drawing processes, stroke stabilization feature, various ruler features such as radial line rulers or symmetry rulers, and clipping mask features.
*YouTube channel
Many tutorial videos on ibis Paint are uploaded to our YouTube channel.
Subscribe it!
https://youtube.com/ibisPaint
*Concept/Features
- A Highly functional and professional features surpassing that of desktop drawing apps.
- Smooth and comfortable drawing experience realized by OpenGL technology.
- Recording your drawing process as a video.
- SNS feature where you can learn drawing techniques from other users' drawing process videos.
*Feedback from users
We receive many good reputations from users.
- I could have never assumed that I can draw such a beautiful drawings on smartphones!
- Easiest to use among all drawing apps!
- I have learned how to draw digital drawings without Mac or PC!
*Features
ibis Paint has high functionality as a drawing app along with features of sharing drawing processes with other users.
[Brush Features]
- Smooth drawing at up to 120 fps.
- Over 15000 kinds of brushes including dip pens, felt tip pens, digital pens, air brushes, fan brushes, flat brushes, pencils, oil brushes, charcoal brushes, crayons and stamps.
[Layer Features]
- You can add layers as many as you need with no limit.
- Layer parameters that can be set to each layers individually such as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Features]
- Advanced text tool function featuring Vertical, Horizontal, Stroke, Font select, and Multiple text functions.
*About ibis Paint purchase plan
The following purchase plans are available for ibis Paint:
- ibis Paint X (free version)
- ibis Paint (paid version)
- Remove Ads Add-on
- Prime Membership (Monthly plan / Yearly plan)
There is no difference in features other than the presence or absence of advertisements for the paid version and the free version.
If you purchase the Remove Ads Add-on, the ads will not be displayed and there will be no difference from the paid version of ibis Paint.
In order to use more advanced functions, the following Prime Membership (Monthly plan / Yearly plan) contracts are required.
[Prime Membership]
A prime member can use the prime features. A one-week free trial is available for the first time. A prime member can use the following features and services
- 20GB of cloud storage capacity
- Vector Tool(*1)
- Creating an animation canvas of any size
- Hiding watermarks on exported animations
- Prime Materials
- Prime Canvas Papers
- Prime Fonts
- Prime Filters
- Reordering artworks in My Gallery
- No advertisements displayed
(*1) You can try it for free for up to 1 hour per day.
* After you become a prime member with the first one-week free trial, if you do not cancel your “Prime Membership” at least 24 hours before the last day of the free trial, your “Prime Membership” will be automatically renewed and you will be charged for the automatic renewal.
* We will add premium features in future, please look out for them.
*Questions and support
Questions and bug reports in reviews will not be responded to, so please contact ibis Paint support.
https://ssl.ibis.ne.jp/en/support/Entry?svid=25
*ibisPaint's terms of service
https://ibispaint.com/agreement.jsp</t>
  </si>
  <si>
    <t>{
  "Data Linked to You": {
    "Analytics": {
      "Diagnostics": [
        "Crash Data",
        "Performance Data",
        "Other Diagnostic Data"
      ],
      "Identifiers": [
        "Device ID"
      ],
      "Location": [
        "Coarse Location"
      ],
      "Other Data": [
        "Other Data Types"
      ],
      "Purchases": [
        "Purchase History"
      ],
      "Usage Data": [
        "Product Interaction",
        "Advertising Data",
        "Other Usage Data"
      ]
    },
    "App Functionality": {
      "Diagnostics": [
        "Crash Data",
        "Performance Data",
        "Other Diagnostic Data"
      ],
      "Identifiers": [
        "User ID",
        "Device ID"
      ],
      "Location": [
        "Coarse Location"
      ],
      "Other Data": [
        "Other Data Types"
      ],
      "Purchases": [
        "Purchase History"
      ],
      "Usage Data": [
        "Product Interaction",
        "Advertising Data",
        "Other Usage Data"
      ],
      "User Content": [
        "Other User Content"
      ]
    },
    "Developer’s Advertising or Marketing": {
      "Diagnostics": [
        "Performance Data",
        "Other Diagnostic Data"
      ],
      "Identifiers": [
        "Device ID"
      ],
      "Location": [
        "Coarse Location"
      ],
      "Usage Data": [
        "Product Interaction"
      ]
    },
    "Third-Party Advertising": {
      "Diagnostics": [
        "Crash Data",
        "Performance Data",
        "Other Diagnostic Data"
      ],
      "Identifiers": [
        "Device ID"
      ],
      "Location": [
        "Coarse Location"
      ],
      "Other Data": [
        "Other Data Types"
      ],
      "Purchases": [
        "Purchase History"
      ],
      "Usage Data": [
        "Product Interaction",
        "Advertising Data",
        "Other Usage Data"
      ]
    }
  },
  "Data Used to Track You": {
    "Analytics": {
      "Diagnostics": [
        "Crash Data",
        "Performance Data",
        "Other Diagnostic Data"
      ],
      "Identifiers": [
        "Device ID"
      ],
      "Location": [
        "Coarse Location"
      ],
      "Other Data": [
        "Other Data Types"
      ],
      "Purchases": [
        "Purchase History"
      ],
      "Usage Data": [
        "Product Interaction",
        "Advertising Data",
        "Other Usage Data"
      ]
    },
    "App Functionality": {
      "Diagnostics": [
        "Crash Data",
        "Performance Data",
        "Other Diagnostic Data"
      ],
      "Identifiers": [
        "User ID",
        "Device ID"
      ],
      "Location": [
        "Coarse Location"
      ],
      "Other Data": [
        "Other Data Types"
      ],
      "Purchases": [
        "Purchase History"
      ],
      "Usage Data": [
        "Product Interaction",
        "Advertising Data",
        "Other Usage Data"
      ],
      "User Content": [
        "Other User Content"
      ]
    },
    "Developer’s Advertising or Marketing": {
      "Diagnostics": [
        "Performance Data",
        "Other Diagnostic Data"
      ],
      "Identifiers": [
        "Device ID"
      ],
      "Location": [
        "Coarse Location"
      ],
      "Usage Data": [
        "Product Interaction"
      ]
    },
    "Third-Party Advertising": {
      "Diagnostics": [
        "Crash Data",
        "Performance Data",
        "Other Diagnostic Data"
      ],
      "Identifiers": [
        "Device ID"
      ],
      "Location": [
        "Coarse Location"
      ],
      "Other Data": [
        "Other Data Types"
      ],
      "Purchases": [
        "Purchase History"
      ],
      "Usage Data": [
        "Product Interaction",
        "Advertising Data",
        "Other Usage Data"
      ]
    }
  }
}</t>
  </si>
  <si>
    <t>https://apps.apple.com/us/app/sketchbook/id883738213?uo=4</t>
  </si>
  <si>
    <t>Sketchbook®</t>
  </si>
  <si>
    <t>From quick sketches to fully finished artwork, Sketchbook goes where your creativity takes you.
Sketchbook is an award-winning sketching, painting, and drawing app for anyone who loves to draw. Artists and illustrators love Sketchbook for its professional-grade feature set and highly customizable tools. Everyone loves Sketchbook for its elegant interface and natural drawing experience, free of distractions so you can focus on capturing and expressing your ideas.
• A full complement of brush types: pencils markers, airbrushes, smear and more that look and feel just like their physical counterparts
• Brushes are highly customizable so you can create just the look you want
• Guides, rulers and stroke tools support precision when you need it
• Layers with a full complement of blend modes deliver the flexibility to build up and explore drawings and color
• Purpose-built for sketching, the interface is clean and unobtrusive so you can focus on drawing
Purchase the Premium Bundle to unlock more...
• Import and export brushes
• Create your own custom brushes
• Additional color harmonies
• Additional custom gradients
• Select color from reference images
• Extract color palettes from images
• Import and export color palettes
• Layer grouping
• Layer masking Blend Modes
• Export to PDF
• plus more to come!</t>
  </si>
  <si>
    <t>https://apps.apple.com/us/app/remitly-send-money-transfer/id674258465?uo=4</t>
  </si>
  <si>
    <t>Send money to family and friends abroad with the Remitly app, and get a special offer on your first transfer! Trusted by millions worldwide, the Remitly app allows you to send fast and secure money transfers to banks and approximately 460,000+ cash pickup locations worldwide. Recipients can pick up cash without paying a fee.
Remitly is secure and fast, with great exchange rates in 100+ currencies–no fees for recipients and low fees for sending. And with a guaranteed delivery time and real-time transfer updates, you’ll know the exact date and time your money will arrive with your recipient. Transfers arrive on time or we’ll refund your fees.
Safe, secure, fast transfers:
• Multiple levels of security designed to keep you protected
• Have questions? Get quick support in our Help Center or contact us if you need to. We’re here to help 24/7.
• Get the exact date and time your money transfer will arrive
More money makes it home:
• Great rates to transfer money
• No fees to receive money
• Special offer on your first money transfer
Send money transfers worldwide:
• Serving 170+ countries worldwide, transfer money safely 
• Wire funds directly to our mobile money providers, including M-Pesa, MTN, Vodafone, eSewa, GCash, bKash, EasyPaisa, GoPay, and more
• Send money transfers to our trusted network of banks, including Bancoppel, BBVA Bancomer, BDO, BPI, Cebuana, Banreservas, GT Bank, Bank Alfalah, Polaris Bank, ICICI, MCB, Habib Bank and more
• Send a transfer for cash pickup to approximately 460,000+ locations worldwide, including Elektra / Banco Azteca, Caribe Express, Unitransfer, Palawan Pawnshop, OXXO, EbixCash, Punjab National Bank, Weizmann Forex, and more
• Send money transfer to: Philippines, India, Vietnam, México, Dominican Republic, Nigeria, Pakistan, China, Ghana, Kenya, Colombia, Brazil, Guatemala, El Salvador, Honduras, Nicaragua, Costa Rica and Panamá, Ecuador, Peru, Bangladesh, Indonesia, Korea, Nepal, Thailand and more
Remitly helps you send money worldwide and pay using your bank account, credit card, or debit card. More money makes it home to friends and family thanks to Remitly’s great rates, special offers, and no hidden fees. Remitly uses multiple levels of security designed to keep you protected. We’re here to help 24/7. Talk to us or search the Help Center for support in 15 languages.
Download the Remitly app and send money today.
Remitly has offices around the globe. Remitly Global, Inc. is located at 1111 Third Avenue, Ste 2100 Seattle, WA 98101.
"Referrals must be new Remitly users and additional send requirements may be required for rewards to apply. Click here for program details." (https://www.remitly.com/us/en/home/referred-by-sender-discount-tnc).</t>
  </si>
  <si>
    <t>[
  "Finance",
  "Lifestyle"
]</t>
  </si>
  <si>
    <t>{
  "Data Linked to You": {
    "Analytics": {
      "Contact Info": [
        "Physical Address",
        "Email Address",
        "Name",
        "Phone Number",
        "Other User Contact Info"
      ],
      "Diagnostics": [
        "Crash Data",
        "Performance Data"
      ],
      "Financial Info": [
        "Payment Info",
        "Other Financial Info"
      ],
      "Identifiers": [
        "User ID"
      ],
      "Other Data": [
        "Other Data Types"
      ],
      "Purchases": [
        "Purchase History"
      ],
      "Usage Data": [
        "Product Interaction",
        "Other Usage Data"
      ],
      "User Content": [
        "Customer Support"
      ]
    },
    "App Functionality": {
      "Contact Info": [
        "Physical Address",
        "Email Address",
        "Name",
        "Phone Number"
      ],
      "Diagnostics": [
        "Crash Data",
        "Performance Data"
      ],
      "Financial Info": [
        "Payment Info",
        "Other Financial Info"
      ],
      "Identifiers": [
        "User ID",
        "Device ID"
      ],
      "Location": [
        "Precise Location"
      ],
      "Other Data": [
        "Other Data Types"
      ],
      "Purchases": [
        "Purchase History"
      ],
      "Usage Data": [
        "Other Usage Data"
      ],
      "User Content": [
        "Photos or Videos",
        "Customer Support",
        "Other User Content"
      ]
    },
    "Developer’s Advertising or Marketing": {
      "Contact Info": [
        "Physical Address",
        "Email Address",
        "Name",
        "Phone Number"
      ],
      "Other Data": [
        "Other Data Types"
      ],
      "Purchases": [
        "Purchase History"
      ],
      "Usage Data": [
        "Product Interaction",
        "Other Usage Data"
      ]
    }
  },
  "Data Used to Track You": {
    "Analytics": {
      "Contact Info": [
        "Physical Address",
        "Email Address",
        "Name",
        "Phone Number",
        "Other User Contact Info"
      ],
      "Diagnostics": [
        "Crash Data",
        "Performance Data"
      ],
      "Financial Info": [
        "Payment Info",
        "Other Financial Info"
      ],
      "Identifiers": [
        "User ID"
      ],
      "Other Data": [
        "Other Data Types"
      ],
      "Purchases": [
        "Purchase History"
      ],
      "Usage Data": [
        "Product Interaction",
        "Other Usage Data"
      ],
      "User Content": [
        "Customer Support"
      ]
    },
    "App Functionality": {
      "Contact Info": [
        "Physical Address",
        "Email Address",
        "Name",
        "Phone Number"
      ],
      "Diagnostics": [
        "Crash Data",
        "Performance Data"
      ],
      "Financial Info": [
        "Payment Info",
        "Other Financial Info"
      ],
      "Identifiers": [
        "User ID",
        "Device ID"
      ],
      "Location": [
        "Precise Location"
      ],
      "Other Data": [
        "Other Data Types"
      ],
      "Purchases": [
        "Purchase History"
      ],
      "Usage Data": [
        "Other Usage Data"
      ],
      "User Content": [
        "Photos or Videos",
        "Customer Support",
        "Other User Content"
      ]
    },
    "Developer’s Advertising or Marketing": {
      "Contact Info": [
        "Physical Address",
        "Email Address",
        "Name",
        "Phone Number"
      ],
      "Other Data": [
        "Other Data Types"
      ],
      "Purchases": [
        "Purchase History"
      ],
      "Usage Data": [
        "Product Interaction",
        "Other Usage Data"
      ]
    }
  }
}</t>
  </si>
  <si>
    <t>https://apps.apple.com/us/app/one-mobile-banking/id1494523953?uo=4</t>
  </si>
  <si>
    <t>One – Mobile Banking</t>
  </si>
  <si>
    <t>One is a financial technology company, not a bank. Banking services provided by Coastal Community Bank, Member FDIC. Approved accounts are FDIC insured up to $250,000 per depositor. One card is issued by Coastal Community Bank pursuant to licensing by Mastercard® International.
Join the millions of customers banking through One.
Debit Rewards, early pay, high-yield Savings.
EARN UP TO 5% CASH BACK ON SELECT BRANDS†
Cash back can be earned through the One Rewards Program. See the One app for individual offer requirements. Terms apply.
3% CASH BACK AT WALMART‡
With eligible deposits, up to $50 every year.
To receive 3% cash back, eligible customers (at the time their purchase settles) must (a) have received $500 or more of eligible direct deposits in the previous month, or (b) have a total account balance of $5,000 or more. 3% cash back is limited to up to $50 per year and applies only to purchases made at U.S. Walmart locations and on Walmart.com. This promotion may not be combined with other One promotions that offer cash back on purchases at Walmart. Terms Apply.
SEND MONEY TO ANYONE — EASILY§
Send and receive money in seconds with One to One. Just search, select, and pay anyone.
Money sent through One to One can only be transferred to a One Deposit Account. If the recipient does not have an account, they must open one within 10 days of money being sent or it will be returned to the sender.
EARLY PAYʌ
Get paid up to 2 days early with direct deposit.
Direct deposit may be available up to 2 days in advance, but depends on when your employer sends paycheck data.
5.00% APY ON SAVINGSΔ
With eligible deposits up to $250,000. Plus, receive 1.00% APY on the rest of your Savings balances.
5.00% annual percentage yield (APY) applies to the total Savings balance of customers who either (i) received $500 or more of eligible direct deposits in the previous month or (ii) have a total daily account balance of $5,000 or more. Customers can also earn 5.00% APY on Pay Autosave and ONE@Work Save balances without these deposit or balance requirements. In all instances 5.00% APY is limited to a total Savings balance of up to $250,000. All other Savings balances will earn 1.00% APY. APYs are as of 4/17/2024, but may change at any time before or after account opening.
© Copyright 2024 One Finance, Inc. All third party products, names, logos, and brands are the trademarks or registered trademarks and property of their respective owners. Use of them herein is for identification purposes only and does not imply any ownership, affiliation, or endorsement. Additional terms may apply. To see full account and promotion terms and conditions, visit www.one.app/terms or call (855) 830-6200. 
Address:
P.O. BOX 513717
Los Angeles, CA 90051</t>
  </si>
  <si>
    <t>{
  "Data Linked to You": {
    "Analytics": {
      "Contact Info": [
        "Physical Address"
      ],
      "Diagnostics": [
        "Crash Data"
      ],
      "Identifiers": [
        "User ID"
      ],
      "Usage Data": [
        "Product Interaction"
      ]
    },
    "App Functionality": {
      "Contact Info": [
        "Physical Address",
        "Email Address",
        "Name",
        "Phone Number"
      ],
      "Diagnostics": [
        "Crash Data",
        "Other Diagnostic Data"
      ],
      "Financial Info": [
        "Payment Info"
      ],
      "Identifiers": [
        "User ID"
      ],
      "Usage Data": [
        "Product Interaction"
      ],
      "User Content": [
        "Customer Support"
      ]
    },
    "Developer’s Advertising or Marketing": {
      "Contact Info": [
        "Email Address",
        "Name"
      ],
      "Identifiers": [
        "User ID"
      ],
      "Usage Data": [
        "Product Interaction"
      ]
    },
    "Product Personalization": {
      "Contact Info": [
        "Name"
      ],
      "Identifiers": [
        "User ID"
      ]
    }
  }
}</t>
  </si>
  <si>
    <t>https://apps.apple.com/us/app/chime-mobile-banking/id836215269?uo=4</t>
  </si>
  <si>
    <t>Chime is the banking app that has your back. Keep your money safe with security features, overdraft up to $200 fee-free*, and get paid early with direct deposit^, with no monthly fees.
Chime is a financial technology company, not a bank. Banking services provided by The Bancorp Bank or Stride Bank, N.A.; Members FDIC. The Chime Visa® Debit Card is issued by The Bancorp Bank or Stride Bank pursuant to a license from Visa U.S.A. Inc. The Chime Visa® Credit Builder Card is issued by Stride Bank pursuant to a license from Visa U.S.A. Inc. May be used everywhere Visa cards are accepted.
TRUSTED BY MILLIONS
Stay in control of your money with instant transaction and daily balance alerts. Plus, enable two-factor authentication and block your card in a single tap.
OVERDRAFT UP TO $200*
When your balance is running low, the last thing you need is an overdraft fee. Eligible members on Chime can overdraft up to $200* on debit card purchases and ATM withdrawals fee-free.
NO MONTHLY FEES
Chime has no monthly maintenance fees, minimum balance fees, or foreign transaction fees. Plus, access 60k+ fee-free‡ ATMs at locations like Walgreens, 7-Eleven, CVS, and more.
GET PAID UP TO 2 DAYS EARLY
Get your paycheck up to two days early^ with direct deposit, earlier than you would with some traditional banks.
A NEW WAY TO BUILD CREDIT
Use Credit Builder¹ to increase your FICO® Score by an average of 30 points² with regular on-time payments. No interest‡, no annual fees, no credit check to apply.
PAY ANYONE WITH NO TRANSFER FEES
Send money to friends and family fast as a text – with no transfer fees.
–––––
*Chime SpotMe is an optional, no fee service that requires a single deposit of $200 or more in qualifying direct deposits to the Chime Checking Account each month. All qualifying members will be allowed to overdraw their account up to $20 on debit card purchases and cash withdrawals initially, but may be later eligible for a higher limit of up to $200 or more based on member's Chime Account history, direct deposit frequency and amount, spending activity and other risk-based factors. Your limit will be displayed to you within the Chime mobile app. You will receive notice of any changes to your limit. Your limit may change at any time, at Chime's discretion. Although there are no overdraft fees, there may be out-of-network or third party fees associated with ATM transactions. SpotMe won't cover non-debit card transactions, including ACH transfers, Pay Anyone transfers, or Chime Checkbook transactions. See Terms and Conditions. Only SpotMe eligible members may send boosts.
‡Out-of-network ATM withdrawal fees may apply except at MoneyPass ATMs in a 7-Eleven, or any Allpoint or Visa Plus Alliance ATM.
^Early access to direct deposit funds depends on the timing of the submission of the payment file from the payer. We generally make these funds available on the day the payment file is received, which may be up to 2 days earlier than the scheduled payment date.
¹Chime Checking Account and $200 qualifying direct deposit required to apply for the secured Chime Credit Builder Visa® Credit Card. See chime.com to learn more.
²Based on a representative study conducted by Experian®, members who made their first purchase with Credit Builder between June 2020 and October 2020 observed an average FICO® Score 8 increase of 30 points after approximately 8 months. On-time payment history can have a positive impact on your credit score. Late payment may negatively impact your credit score.
³Based on Bankrate’s 2022 Checking Account and ATM Fee Survey: https://www.bankrate.com/banking/checking/checking-account-survey/
Chime received the highest 2021 Net Promoter Score among competitors in the industry according to Qualtrics®.
Address: 101 California Street, Suite 500, San Francisco, CA 94111, United States. 
No customer support available at HQ. Customer support details available on the website.</t>
  </si>
  <si>
    <t>{
  "Data Linked to You": {
    "Analytics": {
      "Contact Info": [
        "Email Address",
        "Name",
        "Phone Number"
      ],
      "Contacts": [
        "Contacts"
      ],
      "Financial Info": [
        "Payment Info",
        "Other Financial Info"
      ],
      "Identifiers": [
        "User ID"
      ],
      "Location": [
        "Precise Location",
        "Coarse Location"
      ],
      "Purchases": [
        "Purchase History"
      ],
      "Usage Data": [
        "Product Interaction"
      ],
      "User Content": [
        "Emails or Text Messages",
        "Audio Data",
        "Customer Support"
      ]
    },
    "App Functionality": {
      "Contact Info": [
        "Email Address",
        "Name",
        "Phone Number"
      ],
      "Contacts": [
        "Contacts"
      ],
      "Diagnostics": [
        "Crash Data",
        "Performance Data",
        "Other Diagnostic Data"
      ],
      "Financial Info": [
        "Payment Info",
        "Other Financial Info"
      ],
      "Identifiers": [
        "User ID"
      ],
      "Location": [
        "Precise Location",
        "Coarse Location"
      ],
      "Other Data": [
        "Other Data Types"
      ],
      "Sensitive Info": [
        "Sensitive Info"
      ],
      "Usage Data": [
        "Product Interaction"
      ],
      "User Content": [
        "Emails or Text Messages",
        "Photos or Videos",
        "Audio Data",
        "Customer Support"
      ]
    },
    "Developer’s Advertising or Marketing": {
      "Contact Info": [
        "Email Address",
        "Name",
        "Other User Contact Info"
      ],
      "Purchases": [
        "Purchase History"
      ],
      "Usage Data": [
        "Product Interaction",
        "Other Usage Data"
      ]
    },
    "Other Purposes": {
      "Contact Info": [
        "Physical Address"
      ]
    },
    "Product Personalization": {
      "Contact Info": [
        "Physical Address",
        "Email Address",
        "Name",
        "Other User Contact Info"
      ],
      "Financial Info": [
        "Other Financial Info"
      ],
      "Location": [
        "Precise Location",
        "Coarse Location"
      ],
      "Purchases": [
        "Purchase History"
      ],
      "Usage Data": [
        "Product Interaction"
      ],
      "User Content": [
        "Customer Support"
      ]
    },
    "Third-Party Advertising": {
      "Usage Data": [
        "Product Interaction",
        "Other Usage Data"
      ]
    }
  }
}</t>
  </si>
  <si>
    <t>https://apps.apple.com/us/app/klover-instant-cash-advance/id1471211372?uo=4</t>
  </si>
  <si>
    <t>Your payday can’t come soon enough! That’s where we come in. Get a Klover cash advance up to $200 cash – even if your payday is 2 weeks away. And unlike banks, there are no late fees, credit checks or interest charges. Like, legit zero-zero. 
HOW TO GET YOUR FIRST ADVANCE:
* Enter your name, email and phone to sign up in seconds 
* Connect your bank so we know where to send your money 
* Pocket your cash in minutes –– get up to $200 
But we’re not just a one-trick pony. Here’s why over 2 million people have made Klover their budget bestie: 
SCORE EASY POINTS
Earn points for things like taking surveys and watching ads. You can then cash them out for a bigger advance or to enter our daily sweepstakes. 
WIN MONEY ON THE DAILY
You’ve got a chance to win $100 every day. Plus, five people get to pocket $20. That’s over 2000 chances to win each year! 
BUDGET LIKE A BOSS
Level up your money game with Klover+ innovative budgeting tools. Create spend goals, opt-in to track your credit score, and earn extra points when you reach savings targets. 
MONEY FROM THE FUTURE
It’s not sci-fi, it’s borrowing from yourself. Ditch the banks with high fees or your friends with high horses. Get a cash advance through the Klover app with no credit checks, late fees or interest charges. Legit zero-zero. 
_________________________________________________
WHY WE’RE HERE 
We’re not your typical financial Institution. Our biggest goal is to see you financially free. 
So, we’ll never charge you annoyingly high fees. Instead, we can give you a swiss army knife of money tools, plus immediate cash advances by leveraging your most valuable asset -– your data. 
By transparently leveraging your approved data, we can provide low to no fee financial products and services to save you time and money. 
YOUR DATA IS SAFE WITH US
Your data is always anonymized (we’ll never know who you are) and securely stored using 256-bit encryption (we’re talking military-grade, bank-level technology here). When you opt-in to our Truth in Data agreement, you’ll unlock all the Klover app perks –– like cash advances, budgeting tools, sweepstakes –– without any credit checks, late fees or interest charges. Nothing. Nada. Zilch. 
STAY IN TOUCH
Got a question? Reach out to us at info@joinklover.com 
Disclaimer: Klover does not offer loans. We are NOT a payday loan, cash loan, personal loan, or app to borrow money. By validating your employment you can access money you’ve already earned.</t>
  </si>
  <si>
    <t>[
  "Finance",
  "Shopping"
]</t>
  </si>
  <si>
    <t>{
  "Data Linked to You": {
    "Analytics": {
      "Contact Info": [
        "Name"
      ],
      "Diagnostics": [
        "Crash Data",
        "Performance Data",
        "Other Diagnostic Data"
      ],
      "Usage Data": [
        "Product Interaction"
      ]
    },
    "App Functionality": {
      "Contact Info": [
        "Name"
      ],
      "Diagnostics": [
        "Performance Data",
        "Other Diagnostic Data"
      ]
    },
    "Developer’s Advertising or Marketing": {
      "Contact Info": [
        "Name",
        "Phone Number",
        "Other User Contact Info"
      ],
      "Contacts": [
        "Contacts"
      ]
    },
    "Other Purposes": {
      "Usage Data": [
        "Other Usage Data"
      ]
    },
    "Product Personalization": {
      "Contact Info": [
        "Name",
        "Phone Number",
        "Other User Contact Info"
      ],
      "Contacts": [
        "Contacts"
      ]
    },
    "Third-Party Advertising": {
      "Contact Info": [
        "Name"
      ]
    }
  },
  "Data Not Linked to You": {
    "Analytics": {
      "Contact Info": [
        "Name"
      ],
      "Diagnostics": [
        "Crash Data",
        "Performance Data",
        "Other Diagnostic Data"
      ],
      "Usage Data": [
        "Product Interaction"
      ]
    },
    "App Functionality": {
      "Contact Info": [
        "Name"
      ],
      "Diagnostics": [
        "Performance Data",
        "Other Diagnostic Data"
      ]
    },
    "Developer’s Advertising or Marketing": {
      "Contact Info": [
        "Name",
        "Phone Number",
        "Other User Contact Info"
      ],
      "Contacts": [
        "Contacts"
      ]
    },
    "Other Purposes": {
      "Usage Data": [
        "Other Usage Data"
      ]
    },
    "Product Personalization": {
      "Contact Info": [
        "Name",
        "Phone Number",
        "Other User Contact Info"
      ],
      "Contacts": [
        "Contacts"
      ]
    },
    "Third-Party Advertising": {
      "Contact Info": [
        "Name"
      ]
    }
  },
  "Data Used to Track You": {
    "Analytics": {
      "Contact Info": [
        "Name"
      ],
      "Diagnostics": [
        "Crash Data",
        "Performance Data",
        "Other Diagnostic Data"
      ],
      "Usage Data": [
        "Product Interaction"
      ]
    },
    "App Functionality": {
      "Contact Info": [
        "Name"
      ],
      "Diagnostics": [
        "Performance Data",
        "Other Diagnostic Data"
      ]
    },
    "Developer’s Advertising or Marketing": {
      "Contact Info": [
        "Name",
        "Phone Number",
        "Other User Contact Info"
      ],
      "Contacts": [
        "Contacts"
      ]
    },
    "Other Purposes": {
      "Usage Data": [
        "Other Usage Data"
      ]
    },
    "Product Personalization": {
      "Contact Info": [
        "Name",
        "Phone Number",
        "Other User Contact Info"
      ],
      "Contacts": [
        "Contacts"
      ]
    },
    "Third-Party Advertising": {
      "Contact Info": [
        "Name"
      ]
    }
  }
}</t>
  </si>
  <si>
    <t>http://joinklover.com/privacy-policy/</t>
  </si>
  <si>
    <t>https://apps.apple.com/us/app/crypto-com-buy-bitcoin-eth/id1262148500?uo=4</t>
  </si>
  <si>
    <t>Crypto.com is trusted by over 100 million users worldwide. Buy and sell 350+ crypto, and earn up to 5.25% p.a. on your crypto with us. Trade safely and securely with industry-leading compliance and security certifications, and proof of reserves.
Crypto Trading
• Buy and sell popular crypto, including Bitcoin (BTC) and Ethereum (ETH), using 20+ fiat currencies or credit/debit card.
• Trade crypto weekly, bi-weekly, or monthly, by setting up automatic purchases.
Crypto.com Visa Card
• Spend or withdraw your funds with your Crypto.com Visa Card anywhere Visa is accepted.
• Up to 8% back in CRO on all spend.
• Music, movie and shopping subscription rebates with selected cards.
• Access access to 1,000+ airport lounges with selected cards.
• 10% rewards on selected travel websites.*
Rewards+
• Unlock exclusive perks with as little as $100 in trading volume per year. Level up through our 20-tier rewards system.
• Higher Earn Plus Bonuses: Enjoy up to extra 5% p.a. rewards on 3-month stablecoin allocations. 
• Extra Card Rewards: Get up to 8% back on spending with your Crypto.com Visa Card.***
• Referral Booster: Unlock up to a 4x bonus for you and your referrals with our BG25 Referral Program.
• Trading Rebates: Receive CRO for every trade you make.****
Crypto Earn
• Put your holdings to work with many supported tokens and coins, including 40+ crypto and stablecoins.
Missions
• Complete exciting Missions to earn Diamonds.
• Redeem your Diamonds for Mystery Boxes to get rewards of up to US$1,100 of CRO.
Track Crypto
• Track 250+ crypto with Price Alerts and Target Price notifications.
Crypto.com Pay
• Pay with 30+ crypto, including Cronos (CRO), Ethereum (ETH), Bitcoin (BTC), Polkadot (DOT), and Dogecoin (DOGE), and earn rewards.
• Instant settlements with zero gas fees.
• Shop at 150+ top brands and earn up to 10% back in CRO.
*These offers are launched by Crypto.com independently, and there is no partnership between Crypto.com and the merchants in these offers. Crypto.com has the sole discretion to modify these offers at any time.
The availability of the products and services on the Crypto.com App is subject to jurisdictional limitations. Crypto.com may not offer certain products, features and/or services on the Crypto.com App in certain jurisdictions due to potential or actual regulatory restrictions.
Crypto.com services are provided by Foris DAX, Inc. and its affiliates (NMLS ID 1966158).
Disclaimer: BY USING THIS CARD YOU AGREE TO THE TERMS AND CONDITIONS OF THE CARDHOLDER AGREEMENT AND FEE SCHEDULE, IF ANY. Crypto.com Visa Card is issued by Community Federal Savings Bank (Member FDIC) pursuant to a license from Visa U.S.A Inc.
NOTICE TO POTENTIAL USERS OF DIGITAL OR VIRTUAL CURRENCIES, INCLUDING BUT NOT LIMITED TO CRO, SHOULD BE FOREWARNED OF A POSSIBLE FINANCIAL LOSS AT THE TIME THAT SUCH CURRENCIES ARE EXCHANGED FOR FIAT CURRENCY DUE TO AN UNFAVORABLE EXCHANGE RATE. A FAVORABLE EXCHANGE RATE AT THE TIME OF EXCHANGE CAN RESULT IN A TAX LIABILITY.
Website: https://crypto.com/
Address: Foris DAX, Inc.,Suite 2725, Sabadell Financial Center Building, 1111 Brickell Avenue, Miami FL 33131, United States</t>
  </si>
  <si>
    <t>{
  "Data Linked to You": {
    "Analytics": {
      "Diagnostics": [
        "Other Diagnostic Data"
      ]
    },
    "App Functionality": {
      "Diagnostics": [
        "Crash Data"
      ]
    },
    "Developer’s Advertising or Marketing": {
      "Contact Info": [
        "Email Address",
        "Name"
      ],
      "Identifiers": [
        "User ID"
      ],
      "Usage Data": [
        "Advertising Data"
      ]
    }
  },
  "Data Not Linked to You": {
    "Analytics": {
      "Diagnostics": [
        "Other Diagnostic Data"
      ]
    },
    "App Functionality": {
      "Diagnostics": [
        "Crash Data"
      ]
    },
    "Developer’s Advertising or Marketing": {
      "Contact Info": [
        "Email Address",
        "Name"
      ],
      "Identifiers": [
        "User ID"
      ],
      "Usage Data": [
        "Advertising Data"
      ]
    }
  },
  "Data Used to Track You": {
    "Analytics": {
      "Diagnostics": [
        "Other Diagnostic Data"
      ]
    },
    "App Functionality": {
      "Diagnostics": [
        "Crash Data"
      ]
    },
    "Developer’s Advertising or Marketing": {
      "Contact Info": [
        "Email Address",
        "Name"
      ],
      "Identifiers": [
        "User ID"
      ],
      "Usage Data": [
        "Advertising Data"
      ]
    }
  }
}</t>
  </si>
  <si>
    <t>https://crypto.com/en/privacy/global.html</t>
  </si>
  <si>
    <t>https://apps.apple.com/us/app/western-union-send-money-now/id424716908?uo=4</t>
  </si>
  <si>
    <t>Enjoy a $0 transfer fee* on your first transfer with Western Union®. Send money fast to Mexico and globally from the US, available 24/7.   
Send money, track money transfers, pay bills, review exchange rates, and find agent locations- all on the go with the Western Union® money transfer app.   
-----  
WE MOVE MONEY TO MORE THAN 200 COUNTRIES AND TERRITORIES  
-----  
Your friends and loved ones can receive the funds directly to their bank account or mobile wallet** or pick up cash in their own currency at a convenient location near them.  
-----  
SIMPLE CARD SCANNING  
-----  
Quickly make a money transfer by setting up card payments on your mobile phone. Avoid mistakes by scanning your credit*** or debit card using the camera on your device.  
-----  
EASILY VIEW EXCHANGE RATES  
-----  
View the latest international exchange rates instantly using the widget on our mobile money transfer app. See how the US dollar compares to other currencies on the move.  
-----  
QUICKLY REPEAT TRANSFERS  
-----  
Save your receiver’s details to your resend list and make repeat international money transfers fast through the app.  
-----  
PAY BILLS ON THE GO  
-----  
From your car payment to a mortgage, pay bills anytime, anywhere, with our money transfer app.  
-----  
START ON THE MONEY TRANSFER APP, PAY IN CASH  
-----  
Save time at the counter by starting your money transfer on our app and paying in cash at a participating agent location. Visit one of more than 61,000**** across the US.  
-----  
PAY THE WAY THAT WORKS FOR YOU  
-----  
Pay directly from your bank account, via Apple Pay® in our app, cash at an agent location, or with a credit***/debit card.  
-----  
EASY TO SEND, SIMPLE TO RECEIVE  
-----  
Use the Western Union® app to send money and choose how your receiver will get the funds.  
Bank account 
• Send money from your bank to billions of accounts worldwide.  
Cash pickup  
• Transfer money with the app to thousands of cash pickup locations internationally.  
Mobile wallet  
• You can send money directly to your recipient’s mobile wallet** from one of our partners (in select countries).  
++++++++++  
FEES AND IMPORTANT DISCLOSURES   
Western Union makes money from both transfer fees and currency exchange. When choosing a money transmitter, carefully compare the transfer fees and exchange rates. Fees, foreign exchange rates, and taxes may vary by brand, channel, and location based on a number of factors. Fees and rates are subject to change without notice. Please use care when providing commissary or bank account information. Funds will be paid into the account corresponding to your account number.   
Services may be provided by Western Union Financial Services, Inc. NMLS# 906983 and/or Western Union International Services, LLC NMLS# 906985. See terms and conditions for details.   
Western Union has offices worldwide and is headquartered in Denver, 7001 E. Belleview, Denver, CO 80237.   
Do you have questions about our services? Contact one of our nearby Western Union agent locations. Use our agent location finder to find one nearby or call +1-720-332-1000.   
* Currency exchange commission applicable. Not available for credit cards and transfers to Cuba.   
** Money transfer to digital wallets is available for some international locations.   
*** A card-issuer cash advance fee and associated interest charges may apply if you use a credit card. To avoid these fees or for reduced fees, use a debit card or check other payment methods.   
**** Network data as of September 30, 2021.  
Additional third-party charges may apply.</t>
  </si>
  <si>
    <t>{
  "Data Linked to You": {
    "Analytics": {
      "Diagnostics": [
        "Crash Data"
      ],
      "Location": [
        "Coarse Location"
      ],
      "Usage Data": [
        "Product Interaction"
      ]
    },
    "App Functionality": {
      "Contacts": [
        "Contacts"
      ],
      "Diagnostics": [
        "Crash Data"
      ],
      "Location": [
        "Coarse Location"
      ],
      "Usage Data": [
        "Product Interaction"
      ],
      "User Content": [
        "Emails or Text Messages",
        "Photos or Videos"
      ]
    },
    "Developer’s Advertising or Marketing": {
      "Contact Info": [
        "Email Address"
      ],
      "Financial Info": [
        "Payment Info"
      ],
      "Identifiers": [
        "User ID",
        "Device ID"
      ]
    },
    "Product Personalization": {
      "Usage Data": [
        "Product Interaction"
      ]
    }
  },
  "Data Not Linked to You": {
    "Analytics": {
      "Diagnostics": [
        "Crash Data"
      ],
      "Location": [
        "Coarse Location"
      ],
      "Usage Data": [
        "Product Interaction"
      ]
    },
    "App Functionality": {
      "Contacts": [
        "Contacts"
      ],
      "Diagnostics": [
        "Crash Data"
      ],
      "Location": [
        "Coarse Location"
      ],
      "Usage Data": [
        "Product Interaction"
      ],
      "User Content": [
        "Emails or Text Messages",
        "Photos or Videos"
      ]
    },
    "Developer’s Advertising or Marketing": {
      "Contact Info": [
        "Email Address"
      ],
      "Financial Info": [
        "Payment Info"
      ],
      "Identifiers": [
        "User ID",
        "Device ID"
      ]
    },
    "Product Personalization": {
      "Usage Data": [
        "Product Interaction"
      ]
    }
  },
  "Data Used to Track You": {
    "Analytics": {
      "Diagnostics": [
        "Crash Data"
      ],
      "Location": [
        "Coarse Location"
      ],
      "Usage Data": [
        "Product Interaction"
      ]
    },
    "App Functionality": {
      "Contacts": [
        "Contacts"
      ],
      "Diagnostics": [
        "Crash Data"
      ],
      "Location": [
        "Coarse Location"
      ],
      "Usage Data": [
        "Product Interaction"
      ],
      "User Content": [
        "Emails or Text Messages",
        "Photos or Videos"
      ]
    },
    "Developer’s Advertising or Marketing": {
      "Contact Info": [
        "Email Address"
      ],
      "Financial Info": [
        "Payment Info"
      ],
      "Identifiers": [
        "User ID",
        "Device ID"
      ]
    },
    "Product Personalization": {
      "Usage Data": [
        "Product Interaction"
      ]
    }
  }
}</t>
  </si>
  <si>
    <t>https://apps.apple.com/us/app/bank-of-america-mobile-banking/id284847138?uo=4</t>
  </si>
  <si>
    <t>Bank conveniently and security with the Bank of America® Mobile Banking app for U.S.-based accounts.
Manage Accounts
•	View account balances and review activity 
•	Activate or replace credit/debit cards
•	Set alerts for important account info
Transfer Money and Pay Bills 
•	Securely send and receive money with Zelle® using a U.S. mobile number or email address¹
•	Transfer funds between your Bank of America and linked Merrill accounts
•	Pay bills 
Check Deposit
•	Take photos of checks to deposit them
•	Get immediate confirmation that your check is processing²
Erica, Your Virtual Financial Assistant³
•	Ask Erica to find transactions, pay bills and more
•	Get valuable alerts, and helpful insights 
Security
•	Set up Touch ID® / Face ID®
•	If fraudulent activity is suspected on your card, we’ll notify you
•	View security center
•	With our Mobile Banking Security Guarantee, you’re not liable for fraudulent transactions when reported promptly4
Manage Investments with Merrill
•	Trade stocks, ETFs, mutual funds
•	View up-to-date Market data, news, and quotes
•	Send messages and documents securely to your advisor
See the Online Banking Service Agreement at bankofamerica.com/serviceagreement for more information. Mobile carrier message and data rates may apply.
¹ Zelle transfers require enrollment and must be made from a Bank of America consumer checking or savings account to a domestic bank account or debit card. Recipients have 14 days to register to receive money or the transfer will be canceled. Dollar and frequency limits apply.
² Deposits are subject to verification and not available for immediate withdrawal. Other restrictions apply.
³ Erica does not provide investment advise. Erica only listens or speaks when you tap the microphone and retains interactions to optimize your experience. Erica speaks aloud and hears and responds to all voices. Erica is only available in English.
4 You’re not liable for fraudulent Mobile Banking transactions when you notify the bank within 60 days of the transaction first appearing on your statement and comply with security responsibilities.
Investing involves risk. There is always the potential of losing money when you invest in securities.
Merrill Lynch, Pierce, Fenner &amp; Smith Incorporated (also referred to as "MLPF&amp;S" or "Merrill") makes available certain investment products sponsored, managed, distributed or provided by companies that are affiliates of Bank of America Corporation ("BofA Corp"). MLPF&amp;S is a registered broker-dealer, registered investment adviser, Member SIPC and a wholly owned subsidiary of BofA Corp. 
Insurance and annuity products are offered through Merrill Lynch Life Agency Inc. ("MLLA"), a licensed insurance agency and wholly owned subsidiary of BofA Corp.
Banking products are provided by Bank of America, N.A., and affiliated banks, Members FDIC and wholly-owned subsidiaries of Bank of America Corporation.
Investment, Insurance, and Annuity products: 
•	Are Not FDIC Insurance
•	Are Not Bank Guaranteed
•	May Lose Value
•	Are Not Deposits
•	Are Not Insured by Any Federal Government Agency
•	Are Not a Condition to Any Banking Service or Activity
All features may not be available in iPad and may only be available for certain account types.
Zelle® and the Zelle® related marks are wholly owned by Early Warning Services, LLC and are used herein under license.
iPhone, iPad, Touch ID and Face ID are registered trademarks of Apple®, Inc.
Bank of America related trademarks are trademarks of Bank of America Corporation 
Bank of America, N.A. Member FDIC.
© 2024 Bank of America Corporation</t>
  </si>
  <si>
    <t>{
  "Data Linked to You": {
    "Analytics": {
      "Search History": [
        "Search History"
      ],
      "User Content": [
        "Audio Data"
      ]
    },
    "App Functionality": {
      "Location": [
        "Precise Location",
        "Coarse Location"
      ],
      "Search History": [
        "Search History"
      ],
      "User Content": [
        "Photos or Videos",
        "Audio Data"
      ]
    },
    "Developer’s Advertising or Marketing": {
      "Identifiers": [
        "User ID"
      ],
      "Usage Data": [
        "Product Interaction",
        "Advertising Data"
      ]
    },
    "Product Personalization": {
      "Identifiers": [
        "User ID"
      ]
    },
    "Third-Party Advertising": {
      "Usage Data": [
        "Product Interaction",
        "Advertising Data"
      ]
    }
  },
  "Data Not Linked to You": {
    "Analytics": {
      "Search History": [
        "Search History"
      ],
      "User Content": [
        "Audio Data"
      ]
    },
    "App Functionality": {
      "Location": [
        "Precise Location",
        "Coarse Location"
      ],
      "Search History": [
        "Search History"
      ],
      "User Content": [
        "Photos or Videos",
        "Audio Data"
      ]
    },
    "Developer’s Advertising or Marketing": {
      "Identifiers": [
        "User ID"
      ],
      "Usage Data": [
        "Product Interaction",
        "Advertising Data"
      ]
    },
    "Product Personalization": {
      "Identifiers": [
        "User ID"
      ]
    },
    "Third-Party Advertising": {
      "Usage Data": [
        "Product Interaction",
        "Advertising Data"
      ]
    }
  }
}</t>
  </si>
  <si>
    <t>https://www.bankofamerica.com/privacy/privacy-overview.go</t>
  </si>
  <si>
    <t>https://apps.apple.com/us/app/tonkeeper-ton-wallet/id1587742107?uo=4</t>
  </si>
  <si>
    <t>Tonkeeper is the easiest way to store, send, and receive Toncoin on The Open Network, which is a powerful new blockchain that offers unprecedented transaction speeds and throughput while offering a robust programming environment for smart contract applications.
# An easy-to-use non-custodial wallet
No registration or personal details are required to get started. Simply write down the secret recovery phrase that Tonkeeper generates and immediately start trading, sending, and receiving Toncoin.
# World-class speed and extremely low fees
TON is a network designed for speed and throughput. Fees are significantly lower than on other blockchains, and transactions are confirmed in a matter of seconds.
# Peer-to-peer subscriptions
Support your favorite authors with subscriptions paid in Toncoins.</t>
  </si>
  <si>
    <t>https://tonkeeper.com/privacy</t>
  </si>
  <si>
    <t>https://apps.apple.com/us/app/discover-mobile/id338010821?uo=4</t>
  </si>
  <si>
    <t>You can manage your Discover credit card and bank accounts conveniently and securely from anywhere, using Discover’s Mobile App. Check your account balance, view your account info, make and edit payments, add your card into Apple Pay, manage your rewards, and more - all from your mobile device.
Do you have questions or comments about Discover’s Mobile App? Email us at: mobappqs@service.discovercard.com.
FAST ACCOUNT ACCESS
• Log in quickly with a 4-digit Passcode
• Log in faster with Discover Touch ID, available for users with Discover passcode enabled on an eligible device – not supported on modified or jailbroken devices
• Enable Quick View to view account information without logging in
MANAGE YOUR DISCOVER CREDIT CARD ACCOUNT
• Check your balance and available credit, and view or download monthly statements
• View and search transaction activity
• Make payments and edit or cancel pending payments
• Redeem rewards, in any amount, as a statement credit towards your monthly bill, including your minimum payment due
• Redeem rewards, in any amount, as an electronic deposit to your bank account
• Redeem rewards for gift cards starting at only $5. Plus, get an added bonus on every card
• Link your Discover card to your Amazon and PayPal accounts to make it easier to earn and pay with rewards for eligible purchases at checkout 
• View your FICO® Credit Score* for free and learn what it means to lenders
*See FICO® Credit Score terms at Discover.com/FICO
• Freeze or unfreeze your account to prevent new purchases, cash advances, and balance transfers
• Add your card into Apple Pay to use for purchases in-store on eligible devices with iOS 9
• Send and receive messages from Discover Customer Service
• View and edit your account profile 
• Activate a new card or report a current card as lost, stolen or misplaced
• Use the Travel Notification feature to help ensure uninterrupted use of your card while traveling
• Sign up to receive alerts about your account
MANAGE YOUR DISCOVER BANK DEPOSIT ACCOUNT AND PERSONAL LOAN ACCOUNT 
• View account balances, summary and transaction history
• Track account activity and schedule transactions
• Transfer money
• Pay bills 
• Deposit checks
• Find ATMs - Nationwide ATMs available to use your Discover debit card
• View statements
• View and send secure messages
• Make Personal Loan payments
Zelle and the Zelle related marks are wholly owned by Early Warning Services, LLC and are used herein under license.
  Mobile Privacy Statement:
https://www.discover.com/privacy-statement   
Mobile Terms of Use: 
https://www.discover.com/credit-cards/help-center/discover-terms-of-use.html</t>
  </si>
  <si>
    <t>{
  "Data Linked to You": {
    "Analytics": {
      "Diagnostics": [
        "Crash Data"
      ]
    },
    "App Functionality": {
      "Identifiers": [
        "Device ID"
      ]
    }
  },
  "Data Not Linked to You": {
    "Analytics": {
      "Diagnostics": [
        "Crash Data"
      ]
    },
    "App Functionality": {
      "Identifiers": [
        "Device ID"
      ]
    }
  }
}</t>
  </si>
  <si>
    <t>http://discover.com/privacy-statement/</t>
  </si>
  <si>
    <t>https://apps.apple.com/us/app/amex/id362348516?uo=4</t>
  </si>
  <si>
    <t>The official American Express App for iPhone allows you to access your Account from anywhere. Track spending &amp; rewards, find offers, review your balance, pay your bill and enjoy features only available in the Amex App. Touch ID and Face ID login (on supported devices), gives you quick, safe and secure access. Make the most of your Membership with the speed, security and convenience of the mobile Amex® App.
SECURE ACCOUNT MANAGEMENT
• Enhanced activation experience for you to confirm new Cards and setup your Account.
• Activate your Credit Card for Apple Pay in the Amex App, then simply unlock, tap and pay.
• Freeze and unfreeze your Credit Card instantly at any time.
STAY ON TOP OF YOUR SPENDING
• Check your American Express Account balance, pending transactions and sort charges by amount and date.
• Go paperless with access to past PDF statements.
• Turn on AutoPay to pay your Amex bill automatically from your bank account each month.
• Check your spending power. Enter an amount for an expected purchase and you’ll see if it’ll be approved. Approval based on account status at the time of request
• Filter transactions to see spending and subtotals for each card on your account. For Basic Card Members Only.
PROTECTION WITH REAL-TIME ALERTS
• Turn on purchase alerts to be notified when your Credit Card is charged.
• Receive instant fraud alerts if suspicious activity is detected.
• Never miss a payment with payment due reminders.
• Manage all your notifications in the Amex Account tab.
EXPLORE REWARDS AND BENEFITS
• View your Rewards balance and find ways to use Membership Rewards® points* - from gift cards to credits on your statement.
• Use points to cover your eligible charges via a credit on your Account. *
• See personalized recommendations for other ways to use points.
• Refer a friend and earn rewards when friends and family get an American Express Card through your referral. For eligible Card Members only.
AMEX OFFERS *
• Discover offers from places you shop, dine, travel and more.
• Explore a map of nearby offers.
• Get Amex Offers notifications direct to your device.
AWARD-WINNING SERVICE
• We’re here to chat 24/7. Start a chat with us in seconds and revisit conversations any time in the app.
We’d love to hear from you! Stay in touch with us using our social media pages: Twitter: @AmericanExpress
Facebook: facebook.com/AmericanExpressUS/
Instagram: @americanexpress
Send &amp; Split® enhances the way you send money and split purchases with other Venmo and PayPal users, all in the American Express app.* Now you can pay friends with more flexibility and without the standard Venmo or PayPal credit card fee§. You can also seamlessly split your Amex purchases with others and get paid back directly to your Card as a statement credit. Best Part? You’ll be the one to earn the rewards for the purchase you split. Enrollment Requirement. Terms Apply. § PayPal may charge a fee when sending to non-US recipients.
The American Express® App and app features are available only for eligible Card accounts in the United States. American Express® prepaid Cards and Cards issued by non-America Express issuers are not eligible.
To log in, Card Members must have an American Express user ID and password or create one in the app.
Apple, the Apple logo, iPad, and iPhone are trademarks of Apple Inc., registered in the U.S. and other countries. iOS is a trademark or registered trademark of Cisco in the U.S. and other countries and is used under license. App Store is a service mark of Apple Inc.
*To see the full Terms and Conditions, copy and paste the following link into your browser and scroll to the bottom of the page: https://amex.co/AmexApp-Terms</t>
  </si>
  <si>
    <t>{
  "Data Linked to You": {
    "Analytics": {
      "Usage Data": [
        "Product Interaction"
      ]
    },
    "App Functionality": {
      "Diagnostics": [
        "Performance Data"
      ]
    }
  },
  "Data Not Linked to You": {
    "Analytics": {
      "Usage Data": [
        "Product Interaction"
      ]
    },
    "App Functionality": {
      "Diagnostics": [
        "Performance Data"
      ]
    }
  }
}</t>
  </si>
  <si>
    <t>http://www.americanexpress.com/privacy</t>
  </si>
  <si>
    <t>https://apps.apple.com/us/app/state-farm/id318142137?uo=4</t>
  </si>
  <si>
    <t>With the award winning State Farm mobile app, you can manage your insurance and other products, request roadside assistance, file and track claims, and much more!
View and manage your insurance policies.
    •  Quickly pay your insurance bill – even with Apple Pay.
    •  View your auto insurance ID card and add it to Apple Wallet.
    •  View your insurance policies and coverage details.
Here to help when you have a claim.
    •  Quickly file a vehicle, property or vehicle glass claim.
    •  Track the status of your claim through every step.
    •  Get Claims status notifications.
    •  Get roadside assistance with tire changes, dead batters, stuck vehicles and more.
But wait, there’s more!
    •  View details of your mutual funds products.
    •  Personalized reminders and notifications when you login.
    •  Ask Siri to view your insurance card or your Claims with our shortcuts.
    •  Login with Touch ID, Face ID, or a PIN.
    •  Send a text message to your agent.
    •  Need technical assistance? Send us a message on your time with our messaging feature.
    •  FAQs available in the app when you need them.
    •  Learn about other products State Farm offers.</t>
  </si>
  <si>
    <t>{
  "Data Linked to You": {
    "Analytics": {
      "Diagnostics": [
        "Other Diagnostic Data"
      ],
      "Location": [
        "Coarse Location"
      ],
      "Usage Data": [
        "Product Interaction"
      ]
    },
    "App Functionality": {
      "Diagnostics": [
        "Crash Data",
        "Performance Data",
        "Other Diagnostic Data"
      ],
      "Location": [
        "Coarse Location"
      ],
      "Usage Data": [
        "Product Interaction"
      ],
      "User Content": [
        "Customer Support"
      ]
    },
    "Product Personalization": {
      "Location": [
        "Coarse Location"
      ]
    }
  },
  "Data Not Linked to You": {
    "Analytics": {
      "Diagnostics": [
        "Other Diagnostic Data"
      ],
      "Location": [
        "Coarse Location"
      ],
      "Usage Data": [
        "Product Interaction"
      ]
    },
    "App Functionality": {
      "Diagnostics": [
        "Crash Data",
        "Performance Data",
        "Other Diagnostic Data"
      ],
      "Location": [
        "Coarse Location"
      ],
      "Usage Data": [
        "Product Interaction"
      ],
      "User Content": [
        "Customer Support"
      ]
    },
    "Product Personalization": {
      "Location": [
        "Coarse Location"
      ]
    }
  }
}</t>
  </si>
  <si>
    <t>http://st8.fm/privacy</t>
  </si>
  <si>
    <t>https://apps.apple.com/us/app/ar-spiders-co-scare-friends/id1534413888?uo=4</t>
  </si>
  <si>
    <t>No ads! Everything included for free (no In-App purchases!)
Are your friends afraid of creepy spiders or scorpions?
How about you? Are you afraid?
Face your fears!
1) Place Spiders &amp; Co on surfaces via AR (Augmented Reality).
2) Interact with these creatures, give them commands and let them attack you.
3) Capture scary photos or videos and share them with your friends!
4) Add Camera FX (Color Correction Effects, Vignette or Film Grain)
Advantages:
+ place Spiders &amp; Co on surfaces like walls, floors, tables etc.
+ App works without internet connection.
+ Spider on face mode - shoot spider selfies (This feature requires an iOS device with a True-Depth camera)
ATTENTION:
This app may be scary!
But may help you overcome a spider phobia (arachnophobia)!
More creatures will be added in next updates soon. Please make a vote and give feedback!
Note:
Shooting selfies require an True Depth Camera or iOS15 + A12 or newer:
like iPhone SE2, iPhone X, XS, XS Max, XR, iPhone 11, 12, 12 Pro, 13, 13 Pro, 14, 14 Pro, 15, 15 Pro, iPad Pro (11-inch) or iPad Pro (12.9-inch, 3rd generation)</t>
  </si>
  <si>
    <t>{
  "Data Linked to You": {
    "Analytics": {
      "Diagnostics": [
        "Performance Data",
        "Other Diagnostic Data"
      ],
      "Identifiers": [
        "User ID",
        "Device ID"
      ],
      "Location": [
        "Coarse Location"
      ],
      "Other Data": [
        "Other Data Types"
      ],
      "Purchases": [
        "Purchase History"
      ],
      "Usage Data": [
        "Product Interaction"
      ]
    }
  }
}</t>
  </si>
  <si>
    <t>https://sites.google.com/view/schnetzinger/en/privacy</t>
  </si>
  <si>
    <t>https://apps.apple.com/us/app/stick-nodes-pro-animator/id932128168?uo=4</t>
  </si>
  <si>
    <t>Stick Nodes is a powerful stickman animator app created with mobile devices in mind! Inspired from the popular Pivot stickfigure animator, Stick Nodes allows users to create their own stickfigure-based movies and export them as animated videos (GIF or MP4)! It is one of the most popular animation apps among young animators!
■ This is the PRO VERSION of Stick Nodes. Extra Pro features include ■
◆ No startup ad
◆ No watermark on exports
◆ Add sound effects to frames
◆ Export to MP4 video (not just GIF)
◆ More stickfigure filters (blur, glow, and more)
■ Features ■
◆ Import and animate images as well!
◆ Automatic customizeable frame-tweening, make your animations smoother!
◆ A simple camera to pan/zoom/rotate around the scene, similar to the "v-cam" in Flash.
◆ Movieclips allow you to create and reuse/loop animation objects within your projects.
◆ A variety of shapes, color/scale on a per-segment basis, gradients - create any "stickfigure" you can imagine!
◆ Textfields allow for easy text and speech in your animations.
◆ Add all kinds of sounds effects to make your animations epic.
◆ Apply different filters to your stickfigures - transparency, blur, glow, and more.
◆ Join stickfigures together to easily simulate holding/wearing objects.
◆ A large community full of all kinds of interesting people and other animators.
◆ Over 30,000+ stickfigures (and counting) to download from the website.
◆ Export to GIF (or MP4 for Pro) to share your animation online.
◆ Compatibility with pre-3.0 Pivot stickfigure files.
◆ Save/open/share your projects, stickfigures, and movieclips.
◆ And all the other typical animation stuff - undo/redo, onion-skin, background images, and more!
* Please note, sounds, filters, and MP4-export are Pro-only features
■ Lanuages ■
◆ English
◆ Español
◆ Français
◆ Japanese
◆ Filipino
◆ Português
◆ Russian
◆ Türkçe
Stick Nodes has a thriving community where animators have a good time, help each other out, show off their work, and even create stickfigures for others to use! There are thousands of stickfigures (and more added daily!) over at the main website https://sticknodes.com/stickfigures/
As of one of the latest updates, Stick Nodes is also a Minecraft™ animator as it allows you to easily import Minecraft™ skins and animate them instantly!
Search for "stick nodes" on YouTube to see just a few of the thousands of animations users have made with this stickfigure animation app! If you're looking for an animation creator or an animation maker app, this is it!
■ Stay Updated ■
New updates have been never-ending for Stick Nodes since it's original 2014 release. Keep up-to-date with the latest news and updates about your favorite stick figure animation app and join in with the community!
◆ Website: https://sticknodes.com
◆ Facebook: http://facebook.com/sticknodes
◆ Reddit: http://reddit.com/r/sticknodes
◆ Twitter: http://twitter.com/FTLRalph
◆ Youtube: http://youtube.com/FTLRalph
Stick Nodes is *the best* simple animation app available on the iOS market! It's a great tool for learning animation, even in a school setting for students or newbies. At the same time, Stick Nodes is robust enough and powerful enough for even the most skilled animator to really showcase their skills!
Thank you for trying out Stick Nodes! Leave any questions/comments below or on the main Stick Nodes website! Common questions are already answered on the FAQ page here https://sticknodes.com/faqs/</t>
  </si>
  <si>
    <t>[
  "Entertainment",
  "Games"
]</t>
  </si>
  <si>
    <t>{
  "Data Not Linked to You": {
    "Analytics": {
      "Diagnostics": [
        "Crash Data"
      ],
      "Identifiers": [
        "Device ID"
      ]
    }
  },
  "Data Used to Track You": {
    "Analytics": {
      "Diagnostics": [
        "Crash Data"
      ],
      "Identifiers": [
        "Device ID"
      ]
    }
  }
}</t>
  </si>
  <si>
    <t>https://apps.apple.com/us/app/pony-style-box/id938082827?uo=4</t>
  </si>
  <si>
    <t>Pony Style Box is an incredibly fun and creative app to dress-up and style your very own pony in thousands of different ways! 
You can choose between 5 different ponies, make crazy haircuts like in a hair salon, dress and saddle them up, take pictures and watch their amazing animations and special effects! Every pony has its own character, dance moves and surprises.
Let your creativity blossom! Use different colors, add accessories, hairspray, nail varnish and stickers as well as hairpins, stars, hearts and bridles. And save your most creative and amazing ponies in your very own gallery. 
Enjoy this fun, surprising, crazy and lovely App!
Please also check out our other great Apps for kids:
„NIGHTY NIGHT CIRCUS“ – has a magical setting and a very special bedtime-atmosphere full of animations and color. Children find themselves in a circus setting with 8 circus animals, which they can bring to bed by switching off the lights or blowing out candles.
„LITTLE BUILDERS“ – is a 3D construction site for kids. You can drive a digger, mix cement, roof a building, operate a crane and paint a house? You can become a Little Builder yourself and dig, plaster, fill, paint and mix.
„PETTING ZOO“ - is a fantastic storybook app for the iPad and iPhone. It features beautiful, fun, interactive animations of over 20 animals, and it’s bound to be a big favorite for kids and animal lovers of all ages.
If you experience any trouble with the App or have any questions or comments, please don't hesitate to contact us any time: contact@foxandsheep.com. We´d love to help you out. Please also mention your device version and your iOS version. Please also visit our website www.foxandsheep.com for more information and support.
About Fox &amp; Sheep:
We are a Studio in Berlin and develop high quality apps for kids at the age of 2-8 years. We are parents ourselves and work passionately and with a lot of commitment on our products. We work with the best illustrators and animators around the world to create and present the best apps possible – to enrich the lives of our and your kids.</t>
  </si>
  <si>
    <t>https://apps.apple.com/us/app/feeld-meet-couples-singles/id887914690?uo=4</t>
  </si>
  <si>
    <t>Feeld: the dating app for the curious. Feeld was made for you to connect with open-minded singles and couples looking to explore dating and relationships in a safe and private way. Chat &amp; connect on an alternative dating app created for everyone, no matter their relationship status. From open-minded couples to curious singles, Feeld is open to anyone looking for an exciting, new type of dating experience. 
Discover a space to be your true self and let the people looking for you find you. Join Feeld solo, with a partner, or a curious friend to explore virtual or other locations and connect with like-minded individuals worldwide. Connect openly in a diverse community open to all genders and sexual identities as you redefine your relationships to self and others on Feeld.
Discover an open-minded dating experience when you download today.
FEELD FEATURES
CHAT &amp; CONNECT
• Meet open-minded humans and start up a conversation
• Connect with people closest to you, or explore 20+ of our most popular cities around the world
• Find couples and singles looking to connect and discover a new way to date
A DATING APP MADE FOR EVERYONE
• Choose from over 20 gender identities 
• Pick from a list of 20+ sexualities to personalize your Feeld experience
• Explore Feeld single or pair with a partner to find other open-minded people
DATE YOUR WAY
• Explore safely on a secure and private dating platform
• Connect with curious Feeld members and explore your desires 
• Chat with couples and open-minded Feeld members for meaningful, intimate experiences
As seen in: New York Times, The New Yorker, Dazed &amp; Confused, Cosmopolitan and Vanity Fair.
Become Majestic for the full Feeld experience. With a Majestic membership, you can enjoy enhanced features such as seeing who liked you on the app, adding private photos visible only to your Connections, one free Ping a day, and more.
Download Feeld, a place to explore curiosity and desires, and date in a different way. Join solo or with a friend or couple and connect with other people around the world that are ready for a new, exciting way to date.
______
You must be at least 18 years of age to access and use Feeld.
The app is free to download and use.
Additional features are available when you join the Majestic Membership, an optional paid subscription service that funds the app’s development.
Subscriptions must be managed by the members and auto-renewal may be turned off by going to the App Store Subscriptions screen after purchase. 
When a trial subscription is offered, the trial period begins when a member signs up for the subscription through their App Store account. The subscription will be charged on the last day of the trial unless the member cancels at least 24 hours before trial ends.
Any unused portion of a free trial period will be forfeited when the member purchases a subscription.
To cancel the Membership, members must cancel directly through their App Store account.
Cancellations begin at the end of the current subscription period.
All purchases are billed to the payment method that you designate when you sign up for an Apple ID as part of your App Store account and will appear as Apple on your App Store statement.
All personal data is handled under the Terms of Use of Feeld Privacy Policy. More details can be found here: https://feeld.co/about/privacy.
Terms of Use can be found here: https://feeld.co/about/terms</t>
  </si>
  <si>
    <t>[
  "Lifestyle",
  "Social Networking"
]</t>
  </si>
  <si>
    <t>{
  "Data Linked to You": {
    "Analytics": {
      "Diagnostics": [
        "Crash Data"
      ],
      "Identifiers": [
        "User ID",
        "Device ID"
      ],
      "Location": [
        "Precise Location"
      ],
      "Purchases": [
        "Purchase History"
      ],
      "Sensitive Info": [
        "Sensitive Info"
      ],
      "Usage Data": [
        "Product Interaction"
      ],
      "User Content": [
        "Customer Support"
      ]
    },
    "App Functionality": {
      "Contact Info": [
        "Email Address"
      ],
      "Contacts": [
        "Contacts"
      ],
      "Diagnostics": [
        "Crash Data"
      ],
      "Identifiers": [
        "User ID",
        "Device ID"
      ],
      "Location": [
        "Precise Location"
      ],
      "Purchases": [
        "Purchase History"
      ],
      "Sensitive Info": [
        "Sensitive Info"
      ],
      "Usage Data": [
        "Product Interaction"
      ],
      "User Content": [
        "Photos or Videos",
        "Customer Support"
      ]
    },
    "Developer’s Advertising or Marketing": {
      "Contact Info": [
        "Email Address"
      ],
      "Purchases": [
        "Purchase History"
      ],
      "Usage Data": [
        "Product Interaction"
      ]
    },
    "Product Personalization": {
      "Contacts": [
        "Contacts"
      ],
      "Identifiers": [
        "User ID"
      ],
      "Location": [
        "Precise Location"
      ],
      "Purchases": [
        "Purchase History"
      ],
      "Sensitive Info": [
        "Sensitive Info"
      ],
      "User Content": [
        "Photos or Videos"
      ]
    }
  },
  "Data Used to Track You": {
    "Analytics": {
      "Diagnostics": [
        "Crash Data"
      ],
      "Identifiers": [
        "User ID",
        "Device ID"
      ],
      "Location": [
        "Precise Location"
      ],
      "Purchases": [
        "Purchase History"
      ],
      "Sensitive Info": [
        "Sensitive Info"
      ],
      "Usage Data": [
        "Product Interaction"
      ],
      "User Content": [
        "Customer Support"
      ]
    },
    "App Functionality": {
      "Contact Info": [
        "Email Address"
      ],
      "Contacts": [
        "Contacts"
      ],
      "Diagnostics": [
        "Crash Data"
      ],
      "Identifiers": [
        "User ID",
        "Device ID"
      ],
      "Location": [
        "Precise Location"
      ],
      "Purchases": [
        "Purchase History"
      ],
      "Sensitive Info": [
        "Sensitive Info"
      ],
      "Usage Data": [
        "Product Interaction"
      ],
      "User Content": [
        "Photos or Videos",
        "Customer Support"
      ]
    },
    "Developer’s Advertising or Marketing": {
      "Contact Info": [
        "Email Address"
      ],
      "Purchases": [
        "Purchase History"
      ],
      "Usage Data": [
        "Product Interaction"
      ]
    },
    "Product Personalization": {
      "Contacts": [
        "Contacts"
      ],
      "Identifiers": [
        "User ID"
      ],
      "Location": [
        "Precise Location"
      ],
      "Purchases": [
        "Purchase History"
      ],
      "Sensitive Info": [
        "Sensitive Info"
      ],
      "User Content": [
        "Photos or Videos"
      ]
    }
  }
}</t>
  </si>
  <si>
    <t>https://apps.apple.com/us/app/ombi/id1335260043?uo=4</t>
  </si>
  <si>
    <t>Ombi is a self-hosted web application that automatically gives your shared Plex, Emby or Jellyfin users the ability to request content by themselves! Ombi can be linked to multiple TV Show and Movie DVR tools to create a seamless end-to-end experience for your users.
Please note: Ombi requires you to already have an Ombi account on a Ombi server running version v4.0.13XX or later!</t>
  </si>
  <si>
    <t>{
  "Data Not Linked to You": {
    "Analytics": {
      "Identifiers": [
        "Device ID"
      ]
    },
    "App Functionality": {
      "Diagnostics": [
        "Crash Data"
      ]
    }
  }
}</t>
  </si>
  <si>
    <t>https://github.com/ombi-app/ombi</t>
  </si>
  <si>
    <t>https://apps.apple.com/us/app/living-worlds-mark-ferrari/id1371140984?uo=4</t>
  </si>
  <si>
    <t>Living Worlds - Mark Ferrari</t>
  </si>
  <si>
    <t>This Living Worlds app is a modern recreation of a set of dynamic pixel art scenes first published in the early 90s as part of an "illustrated personal organizer" named Seize the Day, and seen as screenshots across the Internet since then. These scenes were created by Mark Ferrari, legendary artist from such classic games as Loom and The Secret of Monkey Island as well as the recent Thimbleweed Park. Now, 25 years later, Ian Gilman, the original software developer, has resurrected the Living Worlds, with Mark's support and additional code from Joseph Huckaby. There may be copycats, but this is the only authentic version from the original creators! 
This release of the app contains all twelve of the original scenes in their full glory. The sun rises and falls in real time, storms pass through, flowers bloom, the moon and stars cross the sky. Smaller details like chimney smoke and animal footprints come and go. The image "lives" throughout the day, drawing you in, suggesting stories, and rewarding quiet observation.
In addition to the classic graphics, each scene includes a new "Logbook" story written by Mark Ferrari and ambient soundscapes designed by Ian Gilman.
Join us for this 25th anniversary celebration of these unique artworks!</t>
  </si>
  <si>
    <t>https://apps.apple.com/us/app/pocket-visions-tarot/id1620255013?uo=4</t>
  </si>
  <si>
    <t>Dive into the world of divination featuring the iconic Prisma Visions Tarot and Cosma Visions Oracle by James R. Eads. Explore a variety of readings, keep a log of your saved readings and gain access to a comprehensive digital guidebook of both decks. The Pocket Visions App includes:
-two complete 78 card decks
-single card readings
-three-card readings
-Celtic Cross ten-card readings
-Past Life Spread twelve-card readings
-Mirror Arc six-card readings
-Life Map six-card readings
-a full guidebook including reversed meanings and keywords
-a log for saved readings</t>
  </si>
  <si>
    <t>[
  "Entertainment",
  "Graphics &amp; Design"
]</t>
  </si>
  <si>
    <t>{
  "Data Linked to You": {
    "Analytics": {
      "Diagnostics": [
        "Performance Data",
        "Other Diagnostic Data"
      ]
    },
    "App Functionality": {
      "Diagnostics": [
        "Performance Data",
        "Other Diagnostic Data"
      ]
    },
    "Developer’s Advertising or Marketing": {
      "Diagnostics": [
        "Performance Data",
        "Other Diagnostic Data"
      ]
    }
  },
  "Data Not Linked to You": {
    "Analytics": {
      "Diagnostics": [
        "Performance Data",
        "Other Diagnostic Data"
      ]
    },
    "App Functionality": {
      "Diagnostics": [
        "Performance Data",
        "Other Diagnostic Data"
      ]
    },
    "Developer’s Advertising or Marketing": {
      "Diagnostics": [
        "Performance Data",
        "Other Diagnostic Data"
      ]
    }
  }
}</t>
  </si>
  <si>
    <t>https://apps.apple.com/us/app/10bii-financial-calculator/id360256797?uo=4</t>
  </si>
  <si>
    <t>Look no further, you have found the best Financial Calculator app available. 
In-App Purchase: 10bii+ Features (Bonds, Breakeven, Depreciation, Trig, Probabilities) available!
5 Stars: "What is the PV of WOW? I'm sure thrilled with everything about this app! Too bad there isn't room for another star!" - Pokey
5 Stars: "This tool is excellent. It's downright marvelous! I would recommend it to any financial advisor without reservation." -John L Olsen, CLU, ChFC, AEP
5 Stars: "Awesome Financial Calculator! I use it all the time and love it!" - Tinahart2 
5 Stars: "Great customer service along with the app's ease of use made this purchase a no brainer." - HarborDan 
5 Stars: "I am a full-time investor in real estate and notes. This has become my "go to" app on my iPad. [It does a] wonderful job in integrating visual tools to illustrate financial cash flows. A++++" - Sanjosee 
Highlights:
- Displays current N, I/YR, PV, PMT and FV values right above buttons 
- Print or Save PDF Amortization Schedules 
- Easily enter your Uneven Cashflows in a spreadsheet-like worksheet
- Video Tutorials in Help section 
- Draws Cashflow Diagrams for simple TVM or complex Uneven Cashflows 
- Saves Recent calculations so you can easily reload them 
- Easy Mode allows everyone to get the financial answers you need!
Finally a Financial Calculator for everyone! Whether you are a seasoned investor or you just have questions about paying off your credit card, refinancing your home, or planning your 401(k) contributions, the 10bii Financial Calculator has the answers to YOUR financial questions!
The 10bii Financial Calculator is a versatile and powerful financial calculator which features more than 105 different functions for financial analysis, business, statistics, and general mathematics. Modeled after the extremely popular HP 10bII Financial Calculator, the 10bii Financial Calculator app combines precise mathematics, intuitive display, and ease-of-use in one compact package. It allows you to easily calculate loan payments, interest rates, amortization, time value of money, investment value, and more using a combination of powerful and intuitive equation-writing functionality and helpful worksheets. The 10bii Financial Calculator's keypad has been specially designed to be easy to use and easy to see. 
By expanding on HP's traditional presentation, the 10bii Financial Calculator allows quick and intuitive building and visualization of TVM (Time Value of Money) calculations and Uneven Cash Flows, lets you see the stored values of all of your memory registers in one easy view, graphs your statistical series, and lets you type in whole equations for easy review and one-touch evaluation.
With the 10bii Financial Calculator, you can:
Get answers to common financial questions WITHOUT having to know how to use a financial calculator!  With the 10bii Financial Calculator's Easy Modes, answer a few simple questions worded in plain language (rather than Financial-ese) and find out just how much you'll save with that refi, how much you'll have at retirement, how long it'll take you to save up for that big purchase and more.  Now with 12 Easy Modes!
Easily enter and see diagrams for Cash Flows, including rapid calculation of Net Present Value and Internal Rate of Return. A dedicated interface makes adding, editing, deleting, and reordering uneven cash flows a breeze.
Enter and analyze statistical data points, and see graphs based upon the values you enter. Includes standard calculations such as standard deviation, mean, and linear regression forecasting.
Never has using a financial calculator been so easy or intuitive.  The 10bii Financial Calculator is powerful enough for the professional but accessible enough for everyone.  It is an ideal tool for teaching the power of compounding interest, analyzing potential deals or business ventures, or just doing math problems, and sharing the results of your work with others.</t>
  </si>
  <si>
    <t>https://inadaydevelopment.com/10bii-ios-privacy-policy</t>
  </si>
  <si>
    <t>https://apps.apple.com/us/app/loan-calculator-pro/id304485729?uo=4</t>
  </si>
  <si>
    <t>Loan Calculator Pro is an easy to use financial calculator.  Within seconds, you will be able to calculate the monthly payment for different types of fixed rate loans such as home mortgage, auto, and credit card.  You can calculate "what if" scenarios to determine how additional monthly and yearly payment will help you to pay off your loan earlier and save money in interest.  In addition, you can use Loan Calculator Pro to track all your extra payments at any amount and at any point in the life of your loan.
FEATURES
* Early Payment Simulation
See how much interest you will save and how early you will pay off your loan by entering extra payment amounts per month and/or per year.
* Extra Payment Tracking
- Loan Calculator Pro will let you track all of your extra payments in variable amounts throughout the life of the loan.  For example, it will let you track an extra $100 in principle on the first payment, an extra $300 on the 5th payment, and an extra $1000 one the 10th payment, etc.  This way, the application will still be useful long after you have purchased your property and will let your know exactly where you are with all your loan payments.
* Fast Calculations
- Loan Calculator Pro is designed to be fast.  Calculations are done instantly after you enter each amount field.
* Large Numeric Keypad
- The large keypad allows for easier, faster, and more accurate entry of numeric amounts.
* Amortization Table
- A complete payment schedule allows you to view the amount, interest, principal, and remaining balance for each and every payment of the loan.
* Bookmark of Payments
- You can bookmark the current payment you are at in the amortization table and the application automatically scroll to the memorized payment the next time.
* Saved Loans
- Loan Calculator Pro lets you save and organize all your various loans in a list so you do not have to enter the information over each time.  It will also remember and opens up the last saved loan you worked on.
* Loan List Reordering
- You can reorder the loans from the saved list in any order you choose.
* Email Export
- Export loan information and payment schedule via email.
* Passcode Security
- Passcode protection to keep your loan information private.
* Backup / Restore
- Backup your data to your computer for safekeeping.  Then restore it to your iOS device when you need to via the iTunes file sharing interface.
* Intuitive User Interface
- Special attention was given to the user interface to ensure that it is clean, intuitive, and easy to use.</t>
  </si>
  <si>
    <t>https://apps.apple.com/us/app/drive-safe-save/id1043246998?uo=4</t>
  </si>
  <si>
    <t>Welcome to Drive Safe &amp; Save, a safety app that can help you save on your State Farm® auto insurance and improve your driving habits.
You’ll get a 10% discount for signing up and completing the setup steps! After the initial participation period, how you drive will determine how much you save—up to 30%.*
The Drive Safe &amp; Save app automatically records your trips and helps you understand your driving habits—what you’re doing well and what could be improved.**
Along your recent trip routes, the app shows you opportunities for safer driving by flagging these events: acceleration, braking, cornering, phone distraction and speed. (Events are opportunities to improve your driving.)
• Check the app often to see:
• Your safety scores
• How much you’re saving per enrolled vehicle
• Your trip routes from the last 30 days
• Number of recorded trips from the last 14 days
• Opportunities to improve your driving habits
• Number of recorded miles from the last 14 days
• Any vehicles on your policy that are eligible or enrolled in Drive Safe &amp; Save Connected Car
State Farm cares about your privacy and won’t sell your information. Collected data is used to help you create safer driving habits and may be used to calculate the amount of your discount. Learn more about State Farm privacy practices on statefarm.com®.
*Discounts may exceed 30% and vary state-to-state (NY capped at 30%). Not available in CA, MA, RI. A discount may not be available in NC depending on individual facts and circumstances. Setup required.
**After you enroll, we’ll mail you a beacon to place in your vehicle as part of the required setup steps. The beacon works together with the Drive Safe &amp; Save app to accurately record your trips.</t>
  </si>
  <si>
    <t>{
  "Data Linked to You": {
    "Analytics": {
      "Diagnostics": [
        "Crash Data"
      ]
    },
    "App Functionality": {
      "Diagnostics": [
        "Crash Data"
      ]
    },
    "Product Personalization": {
      "Other Data": [
        "Other Data Types"
      ],
      "Usage Data": [
        "Product Interaction"
      ]
    }
  },
  "Data Not Linked to You": {
    "Analytics": {
      "Diagnostics": [
        "Crash Data"
      ]
    },
    "App Functionality": {
      "Diagnostics": [
        "Crash Data"
      ]
    },
    "Product Personalization": {
      "Other Data": [
        "Other Data Types"
      ],
      "Usage Data": [
        "Product Interaction"
      ]
    }
  }
}</t>
  </si>
  <si>
    <t>https://www.statefarm.com/customer-care/privacy-security/privacy/</t>
  </si>
  <si>
    <t>https://apps.apple.com/us/app/dave-banking-cash-advance/id1193801909?uo=4</t>
  </si>
  <si>
    <t>Make money work for you with Dave. We’re leveling the financial playing field with products designed to make finances easier for everyone.
Take control of your cash with a $500 ExtraCashTM advance (1), fee-free Goal tracking, and simple ways to find Side Hustles when you’re behind on your budget.
GET $500 IN 5 MINUTES OR LESS
Remove extra stress with an ExtraCashTM advance. You could get up to $500 after you download Dave, link a bank account, and transfer it to your Dave Spending account. (1) There’s no credit check or interest. There’s also no late fees if you can’t settle on time.
For more information, please visit dave.com/extra-cash-account
SPEND YOUR ADVANCE INSTANTLY 
Transfer your ExtraCashTM advance to a Dave Spending account and spend it instantly with a Dave Debit Mastercard® (2).
GET PAID UP TO 2 DAYS EARLY
With Direct Deposit, you can nab your paycheck up to 2 days early (3). It’s your money, we’re just helping you get it faster.
SAVE EFFORTLESSLY
A vacation, down payment, or brighter future—own your savings journey with a Goals account. You can even set up recurring deposits to build your savings steadily.
FIND YOUR SIDE HUSTLE
Want to make more money? Explore our Side Hustle board and easily apply for part-time roles, gig jobs, remote work, and more. 
OUR MEMBERSHIP FEE
There’s a small monthly membership fee that gives you access to our full suite of features, including ExtraCash™, Goals, and Surveys—another way to earn cash instantly. 
Disclosures related to the Dave app
1 Evolve Bank and Trust, Member FDIC, provides the ExtraCash account. Advances are subject to eligibility requirements, and are provided as an overdraft, which causes the ExtraCash account to have a negative balance. Express fees apply to instant transfers to a Dave Spending Account. Transfers to other accounts will take longer. The average approved advance is $160 (typically approved in 5 min), updated quarterly based on the prior 6 months. See the Dave ExtraCash™ Deposit Agreement and Disclosures (https://dave.com/extra-cash) for details.
2 Express delivery fees apply to instant transfers. 
3 Early access to direct deposit funds depends on timing and availability of the payroll files sent from the payer. These funds can be made available up to 2 business days in advance.
General Terms
See the Dave Spending Deposit Agreement and Disclosures (https://dave.com/deposit-agrement), Dave Goals Deposit Agreement and Disclosures (https://dave.com/account-agreement-goals), and Dave ExtraCash™ Deposit Agreement and Disclosures (https://dave.com/extra-cash) for account terms and fees.
Designed by Dave, not a bank. Evolve Bank &amp; Trust, Member FDIC, provides all banking services and issues the Dave Debit Card, pursuant to a license from Mastercard®.
All trademarks and brand names belong to their respective owners and do not represent endorsements of any kind.
Physical address: 1265 S Cochran Ave, Los Angeles, CA</t>
  </si>
  <si>
    <t>{
  "Data Linked to You": {
    "Analytics": {
      "Contact Info": [
        "Physical Address",
        "Email Address",
        "Name",
        "Phone Number"
      ],
      "Diagnostics": [
        "Crash Data",
        "Performance Data"
      ],
      "Financial Info": [
        "Payment Info",
        "Other Financial Info"
      ],
      "Identifiers": [
        "User ID",
        "Device ID"
      ],
      "Usage Data": [
        "Product Interaction"
      ]
    },
    "App Functionality": {
      "Contact Info": [
        "Physical Address",
        "Email Address",
        "Name",
        "Phone Number"
      ],
      "Financial Info": [
        "Payment Info",
        "Other Financial Info"
      ],
      "Identifiers": [
        "User ID",
        "Device ID"
      ],
      "Location": [
        "Coarse Location"
      ],
      "User Content": [
        "Photos or Videos",
        "Customer Support"
      ]
    }
  }
}</t>
  </si>
  <si>
    <t>http://www.dave.com/privacy</t>
  </si>
  <si>
    <t>https://apps.apple.com/us/app/vizio-mobile/id1054033219?uo=4</t>
  </si>
  <si>
    <t>Your TV. Your Way. VIZIO Mobile lets you search, browse, and launch entertainment directly to your TV, plus so much more! 
With VIZIO Mobile, you can: 
• Control your TV from the palm of your hand, without searching for the remote 
• Search for your entertainment in seconds using your VIZIO Mobile keyboard or just your voice
• Launch shows, movies and more on your VIZIO TV directly from VIZIO Mobile
• Save money by quickly finding which apps stream your next movie or show for free
• Level up your audio. With preset EQ modes you can pick the right sound for your entertainment. Choose Movie Mode for TV and movies, Music Mode when listening to your favorite artists, and Direct Mode to disable audio enhancements. Further customize your audio with ClearDialog, Night Mode and more with Personalized settings.
Your phone or tablet must be connected to the same wireless network as your VIZIO devices to use certain features of the mobile app. Select features of VIZIO Mobile require a free VIZIO Account.
Features:
1. Effortless Discovery: VIZIO Mobile brings together entertainment from multiple apps into one simple experience. 
2. Launch Your Favorite Apps on Your TV: Forget the remote, VIZIO Mobile does it all. 
3. Your Control Center: Power on/off devices, play/pause content, adjust volume and more. 
4. Easy Typing: Email and password completion is easier than ever thanks to VIZIO Mobile’s keyboard. 
5. Advanced Settings Made Easy: Adjust aspect ratio, select input, calibrate picture and more. 
6. Go Behind the Scenes: Check out show ratings, synopsis, cast, crew, clips and more. 
VIZIO Crave Speakers cannot output audio from TVs/displays or be connected as an additional channel to an existing sound bar or sound system. Additional supported SmartCast or Chromecast-enabled audio products are required (not included) for Multi-Room feature. Streaming different songs to different speakers at the same time is not supported when using a single app running on a single mobile device. To stream a different song to different speakers at the same time, you’ll need to stream from a different app or a separate mobile device. 
——————————————————————— 
The applications and content pictured herein or described on this page may only be available in certain countries and languages, may require additional fees or subscription charges, and may be subject to future updates, modifications, interruption and/or discontinuation of service without notice. VIZIO has no control over third party applications or content and assumes no responsibility for the availability or interruption of such applications or content. Additional third-party terms, conditions and restrictions apply. High-speed/broadband Internet service and access equipment are required and are not provided by VIZIO. Not all Google Cast-enabled apps are integrated with VIZIO SmartCast and may require additional steps to cast. 
For help, please visit our Customer Help Center: support.vizio.com 
Terms of Use: https://www.vizio.com/en/terms/account-terms 
Privacy Policy: https://www.vizio.com/en/terms/privacy-policy</t>
  </si>
  <si>
    <t>{
  "Data Linked to You": {
    "Analytics": {
      "Location": [
        "Coarse Location"
      ]
    },
    "App Functionality": {
      "Location": [
        "Coarse Location"
      ]
    },
    "Developer’s Advertising or Marketing": {
      "Identifiers": [
        "User ID",
        "Device ID"
      ],
      "Usage Data": [
        "Product Interaction"
      ]
    },
    "Other Purposes": {
      "Contact Info": [
        "Email Address",
        "Name"
      ],
      "Identifiers": [
        "User ID",
        "Device ID"
      ]
    },
    "Product Personalization": {
      "Contact Info": [
        "Email Address",
        "Name"
      ],
      "Identifiers": [
        "User ID",
        "Device ID"
      ],
      "Usage Data": [
        "Product Interaction"
      ]
    },
    "Third-Party Advertising": {
      "Identifiers": [
        "User ID",
        "Device ID"
      ],
      "Usage Data": [
        "Product Interaction"
      ]
    }
  },
  "Data Not Linked to You": {
    "Analytics": {
      "Location": [
        "Coarse Location"
      ]
    },
    "App Functionality": {
      "Location": [
        "Coarse Location"
      ]
    },
    "Developer’s Advertising or Marketing": {
      "Identifiers": [
        "User ID",
        "Device ID"
      ],
      "Usage Data": [
        "Product Interaction"
      ]
    },
    "Other Purposes": {
      "Contact Info": [
        "Email Address",
        "Name"
      ],
      "Identifiers": [
        "User ID",
        "Device ID"
      ]
    },
    "Product Personalization": {
      "Contact Info": [
        "Email Address",
        "Name"
      ],
      "Identifiers": [
        "User ID",
        "Device ID"
      ],
      "Usage Data": [
        "Product Interaction"
      ]
    },
    "Third-Party Advertising": {
      "Identifiers": [
        "User ID",
        "Device ID"
      ],
      "Usage Data": [
        "Product Interaction"
      ]
    }
  },
  "Data Used to Track You": {
    "Analytics": {
      "Location": [
        "Coarse Location"
      ]
    },
    "App Functionality": {
      "Location": [
        "Coarse Location"
      ]
    },
    "Developer’s Advertising or Marketing": {
      "Identifiers": [
        "User ID",
        "Device ID"
      ],
      "Usage Data": [
        "Product Interaction"
      ]
    },
    "Other Purposes": {
      "Contact Info": [
        "Email Address",
        "Name"
      ],
      "Identifiers": [
        "User ID",
        "Device ID"
      ]
    },
    "Product Personalization": {
      "Contact Info": [
        "Email Address",
        "Name"
      ],
      "Identifiers": [
        "User ID",
        "Device ID"
      ],
      "Usage Data": [
        "Product Interaction"
      ]
    },
    "Third-Party Advertising": {
      "Identifiers": [
        "User ID",
        "Device ID"
      ],
      "Usage Data": [
        "Product Interaction"
      ]
    }
  }
}</t>
  </si>
  <si>
    <t>https://apps.apple.com/us/app/pj-masks-racing-heroes/id1439203505?uo=4</t>
  </si>
  <si>
    <t>Race with Catboy, Owlette and Gekko on this thrilling lunar adventure! Those night-time villains Luna Girl and Romeo want the moon crystals to increase their powers – you’ve got to stop them! Climb aboard the PJ Rovers and race across the Moon to recover as many crystals as you can. But watch out – there are obstacles to challenge you at every turn. This is your chance to be a hero – just like the PJ Masks...
PJ Masks, we’re on our way! Into the night to save the day!
FEATURES
• Choose your favorite PJ Masks character
• Collect gold moon crystals to upgrade your PJ Rover
• Pickup power cells to activate Amulet power
• Drive over boost pads for extra speed
• Stay on the holo-platforms for extra power cells
• Watch out for Luna Girl's moonfizzle balls and Romeo's shrink ray
• Race the PJ Rovers across the lunar plains as you challenge the villains
• Fly the HQ Rocket across the Moon
• Earn rewards and unlock new skills and levels
CHARACTER POWER-UPS 
Collect the power cells and trigger the PJ Masks’ superpowers: 
• Catboy – he can go at Super Cat Speed , faster than the other heroes.
• Owlette – she can see more crystals with her Super Owl Eyes and magnetically attract them. 
• Gekko – he can become invisible with his Super Gekko Camouflage and drive through obstacles. 
LEVELS
There are over 35 levels to race through, each one different from the last: 
• Race to the finish with the PJ Masks!
• Battle against Luna Girl, Romeo and Romeo's Robot
• Chase a villain through lunar valleys, plains and tunnels
• Follow your fellow PJ Masks trail to navigate through meteor showers, boulder fields and crystal traps
• Pilot the HQ Rocket through asteroid fields
SAFE AND AD-FREE
Trusted by millions of families across the globe, the PJ Masks: Racing Heroes gives parents peace of mind with:
• Age-appropriate content tailored for preschoolers
• A safe and secure environment: NO ads!
PJ MASKS
PJ Masks is a big favorite with families all around the world. Together the trio of heroes – Catboy, Owlette, and Gekko – embark on action-packed adventures, solving mysteries and learning valuable lessons along the way. Watch out nighttime baddies – the PJ Masks are on their way, into the night to save the day!
ABOUT Entertainment One
Entertainment One (eOne) is a market leader in the creation, distribution, and marketing of award-winning kids' content that connects with families around the world. Inspiring smiles with the world's most beloved characters, from Peppa Pig to PJ Masks, eOne takes dynamic brands all the way from screens to stores.
SUPPORT
• We currently support iOS 9.0 and up
• For the best performance, we recommend iPad Air and above, or iPhone 6 / SE and above 
• Please note: This app is not compatible with the iPad 1 or iPad Mini 1
CONTACT US
Feedback or questions? We'd love to hear from you. 
Email us at pjsupport@scarybeasties.com
MORE INFORMATION 
Privacy Policy: http://scarybeasties.com/pjmasks-privacy-policy/</t>
  </si>
  <si>
    <t>[
  "Games",
  "Racing",
  "Family"
]</t>
  </si>
  <si>
    <t>http://www.scarybeasties.com/pjmasks-privacy-policy</t>
  </si>
  <si>
    <t>https://apps.apple.com/us/app/draw-animation-anim-creator/id6502825558?uo=4</t>
  </si>
  <si>
    <t>Unlock the full spectrum of your creative superpowers with Draw Animation Maker! Are you on the lookout for an exceptional app that effortlessly transforms your doodles into epic animations? Your quest ends here! Draw Animation - Anim Creator stands as your ultimate animation companion, promising a delightful journey into the realm of funny and captivating storytelling.
Easy &amp; Fun Animation Adventure: Immerse yourself in the enchanting world of animation effortlessly! Whether it's a side-splitting escapade or an enthralling epic, Draw Animation Maker empowers you to be the true animator behind the scenes.
Flipbook Marvels in Your Pocket: Turn your phone into a canvas for crafting flipbooks. Doodle, draw, and animate frame by frame, weaving your unique plot just like the captivating scenes in epic anime movies!
Embrace the Animator Within: Unleash the floodgates of your creativity! Create animated frames that breathe life into your stickman character, witnessing your flipbook blossom into a dynamic tapestry. It's not just drawing; you're embarking on a journey to become a full-fledged animator!
Cartoons Tailored for Fun: Crafting cartoons has never been this enjoyable! Envision a plot, doodle your charismatic character, and relish the joy of creating your cartoons. It's all about having fun and letting your imagination soar to new heights!
Frame by Frame Animation Mastery: Infuse life into your stickman character with meticulous detail, frame by frame. Your doodles seamlessly transform into dynamic animations, mirroring the artistry found in professional anime films. Your cartoons evolve from mere sketches to vibrant, animated masterpieces in no time!
Save and Share the Animated Magic: Preserve your creative endeavors as GIFs &amp; MP4 files. Share your animated masterpieces with friends and family, inviting them to be part of the animated fun!
Are you ready to metamorphose your doodles into animated wonders? Waste no time and install the Draw Animation - Anim Creator app for free! Embark on your exhilarating journey as an animator and let your creativity run wild!
Terms of Use: https://app-ads-ios-banix.web.app/terms_of_service.html
Privacy Policy: https://app-ads-ios-banix.web.app/privacy_policy.html</t>
  </si>
  <si>
    <t>{
  "Data Not Linked to You": {
    "Analytics": {
      "Purchases": [
        "Purchase History"
      ],
      "Usage Data": [
        "Advertising Data"
      ]
    },
    "Third-Party Advertising": {
      "Diagnostics": [
        "Crash Data"
      ],
      "Identifiers": [
        "Device ID"
      ],
      "Purchases": [
        "Purchase History"
      ],
      "Usage Data": [
        "Advertising Data"
      ]
    }
  },
  "Data Used to Track You": {
    "Analytics": {
      "Purchases": [
        "Purchase History"
      ],
      "Usage Data": [
        "Advertising Data"
      ]
    },
    "Third-Party Advertising": {
      "Diagnostics": [
        "Crash Data"
      ],
      "Identifiers": [
        "Device ID"
      ],
      "Purchases": [
        "Purchase History"
      ],
      "Usage Data": [
        "Advertising Data"
      ]
    }
  }
}</t>
  </si>
  <si>
    <t>https://apps.apple.com/us/app/imagineart-ai-art-generator/id1664121419?uo=4</t>
  </si>
  <si>
    <t>Create beautiful art using the power of words! All you need to do is enter a prompt, pick an art style, and let Imagine create beautiful wallpapers, images, paintings, and drawings for you within seconds!  
► Turn words into art 
Imagine a galaxy shaped like a butterfly or a waterfall made of neon lights. You can turn these imaginative scenarios into stunning works of art. Imagine is trained using millions of images, allowing you to create unique art drawings in just seconds. 
► Turn photos into art
Start with an image as a visual base for your prompt. Upload a photo and watch Imagine transform it into anime, oil paintings, pixel art, and more. 
► Pick from an array of art styles 
Imagine offers a plethora of art styles to choose from, providing endless possibilities for your creative vision. You can create AI-generated art in a variety of styles, including Realistic, Anime, Painting, Pixel Art, Cyberpunk, Poster Art, Line Art, Comic, Vintage, Glass Art, Paper cut, Graffiti, and more! 
► Fine-Tune Your Masterpiece with Advanced Settings
For those who want more control over their art, Imagine offers advanced configurations such as Negative Prompt, Image Strength, and CFG Scale that allow you to fine-tune your creations. 
► Predefined Prompts and Inspirations
Browse through a range of ideas and prompts to inspire your art. With a variety of predefined AI-generated art to choose from, you can easily find something that sparks your creativity. 
► Batch Upscale
Upscale and enhance the quality of multiple photos to 4k and 8k without losing any textures or details. 
► Inpaint feature
Easily remove unwanted elements from your AI-generated Art and enhance your images.
► Select Aspect Ratio
Choose from a variety of aspect ratio options to create AI Art that perfectly matches your vision.
► Join our Discord community
Join the Discord community of Imagine to share your unique artwork with a community of artists and enthusiasts.
Subscription length: Yearly and Weekly
- Your payment will be charged to your iTunes Account as soon as you confirm your purchase.
- You can manage your subscriptions and turn off auto-renewal from your Account Settings after the purchase.
- Your subscription will be renewed automatically, unless you turn off the auto-renew option at least 24 hours before the end of the current period.
- The cost of renewal will be charged to your account in the 24 hours prior to the end of the current period.
- When cancelling a subscription, your subscription will stay active until the end of the period. Auto-renewal will be disabled, but the current subscription will not be refunded.
- Any unused portion of the free trial period, if offered, will be forfeited when purchasing a subscription.
If you have any feedback or suggestions on how we can make Imagine the best AI Art Generator, feel free to reach out to us at imagine.ios.support@vyro.ai.
Privacy Policy: 
https://drive.google.com/file/d/1odKfNRoJmwD3sg8dl4zGXjC65zzf8Ejm/view?usp=sharing
Terms and Conditions: 
https://drive.google.com/file/d/15J42-VqAGRwcZak-R37a-dqtb_XBact5/view?usp=share_link</t>
  </si>
  <si>
    <t>[
  "Graphics &amp; Design",
  "Photo &amp; Video"
]</t>
  </si>
  <si>
    <t>{
  "Data Linked to You": {
    "Analytics": {
      "Location": [
        "Precise Location"
      ],
      "Usage Data": [
        "Product Interaction"
      ]
    },
    "App Functionality": {
      "Diagnostics": [
        "Crash Data"
      ]
    },
    "Third-Party Advertising": {
      "Usage Data": [
        "Advertising Data"
      ]
    }
  },
  "Data Used to Track You": {
    "Analytics": {
      "Location": [
        "Precise Location"
      ],
      "Usage Data": [
        "Product Interaction"
      ]
    },
    "App Functionality": {
      "Diagnostics": [
        "Crash Data"
      ]
    },
    "Third-Party Advertising": {
      "Usage Data": [
        "Advertising Data"
      ]
    }
  }
}</t>
  </si>
  <si>
    <t>https://drive.google.com/file/d/1odKfNRoJmwD3sg8dl4zGXjC65zzf8Ejm/view</t>
  </si>
  <si>
    <t>https://apps.apple.com/us/app/castle-make-and-play/id1529189247?uo=4</t>
  </si>
  <si>
    <t>Castle - Make and Play</t>
  </si>
  <si>
    <t>Castle is social media for creating and playing games!
- Make your own games in our simple but powerful editor, then share them with friends, or post to the community and build a following.
- Explore the millions of games, animations, and drawings made by the community. Every genre, zero ads, thousands posted every day!
- Post comments, follow your favorite creators, compete for high scores, collect achievements, or just hang out.
- Get started with our simple templates, or remix the games you see and add your own touch. Pull from a library of millions of game objects to create anything you can imagine.
- Learn to bring your ideas to life with editor tools for art, physics, logic, music, and sound. Deepen your creativity and develop skills that last forever.
Some features in Castle may require in-app purchase, such as boosting your game to reach more players. Creating and sharing games never requires in-app purchase.</t>
  </si>
  <si>
    <t>[
  "Graphics &amp; Design",
  "Social Networking"
]</t>
  </si>
  <si>
    <t>{
  "Data Linked to You": {
    "Analytics": {
      "Contact Info": [
        "Email Address",
        "Phone Number"
      ],
      "Contacts": [
        "Contacts"
      ],
      "Identifiers": [
        "User ID"
      ],
      "Usage Data": [
        "Product Interaction"
      ]
    },
    "App Functionality": {
      "Diagnostics": [
        "Crash Data",
        "Performance Data"
      ]
    },
    "Developer’s Advertising or Marketing": {
      "Contact Info": [
        "Email Address"
      ],
      "Identifiers": [
        "User ID"
      ],
      "Usage Data": [
        "Product Interaction"
      ]
    },
    "Product Personalization": {
      "Contact Info": [
        "Name",
        "Phone Number"
      ],
      "Contacts": [
        "Contacts"
      ],
      "Identifiers": [
        "User ID"
      ],
      "Usage Data": [
        "Product Interaction"
      ]
    }
  },
  "Data Not Linked to You": {
    "Analytics": {
      "Contact Info": [
        "Email Address",
        "Phone Number"
      ],
      "Contacts": [
        "Contacts"
      ],
      "Identifiers": [
        "User ID"
      ],
      "Usage Data": [
        "Product Interaction"
      ]
    },
    "App Functionality": {
      "Diagnostics": [
        "Crash Data",
        "Performance Data"
      ]
    },
    "Developer’s Advertising or Marketing": {
      "Contact Info": [
        "Email Address"
      ],
      "Identifiers": [
        "User ID"
      ],
      "Usage Data": [
        "Product Interaction"
      ]
    },
    "Product Personalization": {
      "Contact Info": [
        "Name",
        "Phone Number"
      ],
      "Contacts": [
        "Contacts"
      ],
      "Identifiers": [
        "User ID"
      ],
      "Usage Data": [
        "Product Interaction"
      ]
    }
  }
}</t>
  </si>
  <si>
    <t>https://apps.apple.com/us/app/viz-manga/id421486286?uo=4</t>
  </si>
  <si>
    <t>Manga’s premier library of legendary creators across every interest. Released same day as Japan!
BELOVED SERIES ALL IN ONE PLACE! Komi Can't Communicate, Uzumaki, Inuyasha, Zom 100: Bucket List of the Dead, Nana, Frieren: Beyond Journey’s End, Kimi ni Todoke, Call of the Night, The King’s Beast, Ima Koi: Now I’m in Love, and so many more!
WORLD-RENOWNED CREATORS. Master of horror Junji Ito. Legendary mangaka Rumiko Takahashi. Award winning storytellers Taiyo Matsumoto and Kazuo Umezz. Plus many others.
LATEST CHAPTERS FREE! New chapters weekly, simultaneous with Japan. New series added regularly.
MANGA FOR EVERY FAN! Whether you're a horror addict, a shojo romantic, a fantasy lover, or a fan of traditional comedy and drama, you’ll find your next favorite series in the VIZ Manga library.
MANGA ON-THE-GO. Stream your favorite series anywhere, anytime on our advanced manga reader! Use landscape mode to view awe-inspiring 2-page spreads as they were drawn. Download to read offline! Create an account to sync your reading progress across any device and pick up where you left off! Light and dark modes available!
SUBSCRIBE TO GET MORE! Access the massive library of 10,000+ manga chapters for ONLY $1.99/month (USD*)! Start your 7-day free trial today!
BUILD YOUR GRAPHIC NOVEL COLLECTION. Get into a new series or finish collecting your favorites. Read free previews of paid volumes before purchasing.
* Prices may vary to reflect your local currency.
VIZ Manga Subscription Details
· All payments will be charged to your Apple ID account.
· Subscription automatically renews unless it is canceled at least 24 hours before the end of the current period.
· Your account will be charged for renewal within 24 hours prior to the end of the current period.
· You can manage and cancel your subscriptions by going to your account settings on the App Store after purchase.
· Our Privacy Policy can be viewed at: https://www.viz.com/privacy
· Our Terms of Use can be viewed at: https://www.viz.com/terms
Questions? Comments? Please let us know at appsupport@viz.com</t>
  </si>
  <si>
    <t>https://apps.apple.com/us/app/human-resource-machine/id1005098334?uo=4</t>
  </si>
  <si>
    <t>Program little office workers to solve puzzles. Be a good employee! The machines are coming... for your job.
- Included in the 'App Store Best of 2016'. 
- A worldwide App Store Editors’ Choice. 
- Winner of Excellence in Innovation by the International Mobile Gaming Awards.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creators of World of Goo and Little Inferno. Have fun! Management is watching.
REVIEWS:
“Amidst the trend of instant gratification that the internet and gaming as a whole has perpetuated, having a game that both excels in its puzzles and also challenges your wider perception of it is commendable, and makes Human Resource Machine exponentially essential.”
- Touch Arcade 5/5
“Sometimes a game catches you by surprise. Be it with its ingenuity, its style, or its sense of humor. Other times a game catches you with all three, like Human Resource Machine.”
- Gamezebo 9/10
"Human Resource Machine Could Be The App Of The Year”
- Mobile n’ Apps</t>
  </si>
  <si>
    <t>[
  "Games",
  "Education",
  "Puzzle"
]</t>
  </si>
  <si>
    <t>https://apps.apple.com/us/app/spellai-ai-art-maker/id6446022340?uo=4</t>
  </si>
  <si>
    <t>Ready to turn your text into stunning AI art in seconds? Discover Spellai, the user-friendly app that effortlessly transforms your words into captivating photos and drawings. Prepare to be awestruck by the exceptional image quality, rivaling custom wallpapers.
Text to AI Art
With our powerful AI editor, you can quickly and easily transform your text into unique photos, from anime-inspired drawings to lifelike photos. Without any experience and skill, you can paint your dream and proudly share these AI arts on social media.
Diverse Styles, Lightning-Fast Photo Drawing
Spellai provides a variety of style templates ranging from realistic to anime. With our lightning-fast photo generation, you can paint a stunning photo from your text in no time. Spellai is your best AI art editor and enhancer tool.
Cartoon Yourself and Perfect Your Avatar World
Tired of the traditional social media profile? Want to create your own cartoon character and cartoon yourself? From anime to realistic style, Spellai is the best photo editor to bring your avatar world to lifelike painting! With the ability to edit detail, you can quickly draw any face and pose you want. Express yourself in avatar world with endless possibilities in more anime-style drawings! 
Unleash your creativity with our pre-made prompts and be amazed by the after-effects. With Spellai, you can transform your text into visually stunning photos that are perfect for social media or even as your device's wallpaper. The possibilities are endless, so join the AI revolution today and see what amazing painting you make with Spellai!
One click, all set in your customizable avatar world. Join the AI revolution and see what stunning drawings, including anime-style ones, you would be amazed by the after-effects from Spellai. Let's make your AI dream come true!
PREMIUM SUBSCRIPTION
• You can subscribe to get access to certain app features.
• Subscriptions are billed monthly or yearly at the rate selected
Depending on the subscription plan.
All personal data is protected in accordance with the Policy.
Terms of Service:
https://aimirror.fun/spellai/terms_of_service
Privacy Policy:
https://aimirror.fun/spellai/policy</t>
  </si>
  <si>
    <t>{
  "Data Linked to You": {
    "Analytics": {
      "Diagnostics": [
        "Crash Data",
        "Performance Data"
      ],
      "Usage Data": [
        "Product Interaction",
        "Advertising Data"
      ]
    },
    "App Functionality": {
      "User Content": [
        "Other User Content"
      ]
    },
    "Developer’s Advertising or Marketing": {
      "Usage Data": [
        "Product Interaction",
        "Advertising Data"
      ]
    },
    "Product Personalization": {
      "User Content": [
        "Other User Content"
      ]
    },
    "Third-Party Advertising": {
      "Usage Data": [
        "Product Interaction",
        "Advertising Data"
      ]
    }
  },
  "Data Not Linked to You": {
    "Analytics": {
      "Diagnostics": [
        "Crash Data",
        "Performance Data"
      ],
      "Usage Data": [
        "Product Interaction",
        "Advertising Data"
      ]
    },
    "App Functionality": {
      "User Content": [
        "Other User Content"
      ]
    },
    "Developer’s Advertising or Marketing": {
      "Usage Data": [
        "Product Interaction",
        "Advertising Data"
      ]
    },
    "Product Personalization": {
      "User Content": [
        "Other User Content"
      ]
    },
    "Third-Party Advertising": {
      "Usage Data": [
        "Product Interaction",
        "Advertising Data"
      ]
    }
  },
  "Data Used to Track You": {
    "Analytics": {
      "Diagnostics": [
        "Crash Data",
        "Performance Data"
      ],
      "Usage Data": [
        "Product Interaction",
        "Advertising Data"
      ]
    },
    "App Functionality": {
      "User Content": [
        "Other User Content"
      ]
    },
    "Developer’s Advertising or Marketing": {
      "Usage Data": [
        "Product Interaction",
        "Advertising Data"
      ]
    },
    "Product Personalization": {
      "User Content": [
        "Other User Content"
      ]
    },
    "Third-Party Advertising": {
      "Usage Data": [
        "Product Interaction",
        "Advertising Data"
      ]
    }
  }
}</t>
  </si>
  <si>
    <t>https://apps.apple.com/us/app/ai-video-art-creator-livensa/id6449701421?uo=4</t>
  </si>
  <si>
    <t>Type a prompt and generate a video. Let our AI magically produce a professional-quality video from your text prompts. 
Simply input a few keywords and let our AI do the rest. No video editing skills required.
Features
- Transform Text Into Video: You just type the words and our AI will create the whole story as you’ve never seen before!
- Realistic and Engaging: By applying smart algorithms, along with the realism features our videos will be engaging enough to force the viewers’ attention to trace the events in the storyline.
- Creativity At Your Fingertips: We have a big list of the themes and styles so nothing sounds like they can be similar one to another – your videos have to sound like YOU:
- Share Your World: Once completing your AI masterpiece it’s time to show it off with friends and family!
Download now and create videos from text in seconds with the Livensa!
Privacy Policy: https://www.feraset.co/privacy.html
Terms of Use: https://www.feraset.co/terms.html</t>
  </si>
  <si>
    <t>{
  "Data Linked to You": {
    "Analytics": {
      "Location": [
        "Coarse Location"
      ],
      "Purchases": [
        "Purchase History"
      ],
      "Usage Data": [
        "Product Interaction"
      ]
    },
    "App Functionality": {
      "Purchases": [
        "Purchase History"
      ],
      "Usage Data": [
        "Product Interaction"
      ],
      "User Content": [
        "Photos or Videos"
      ]
    }
  },
  "Data Not Linked to You": {
    "Analytics": {
      "Location": [
        "Coarse Location"
      ],
      "Purchases": [
        "Purchase History"
      ],
      "Usage Data": [
        "Product Interaction"
      ]
    },
    "App Functionality": {
      "Purchases": [
        "Purchase History"
      ],
      "Usage Data": [
        "Product Interaction"
      ],
      "User Content": [
        "Photos or Videos"
      ]
    }
  },
  "Data Used to Track You": {
    "Analytics": {
      "Location": [
        "Coarse Location"
      ],
      "Purchases": [
        "Purchase History"
      ],
      "Usage Data": [
        "Product Interaction"
      ]
    },
    "App Functionality": {
      "Purchases": [
        "Purchase History"
      ],
      "Usage Data": [
        "Product Interaction"
      ],
      "User Content": [
        "Photos or Videos"
      ]
    }
  }
}</t>
  </si>
  <si>
    <t>https://apps.apple.com/us/app/experian/id1087101090?uo=4</t>
  </si>
  <si>
    <t>Experian®</t>
  </si>
  <si>
    <t>Get your Experian credit report and FICO® Score* with a free Experian membership—no credit card needed! Learn how to instantly raise your FICO Score with Experian Boost®ø, get notified about changes to your credit and more. You can even open a new Experian Smart Money™ Digital Checking Account—it’s FDIC insured with no monthly fees or minimum balance¶ (see terms at experian.com/legal).
GET STARTED FOR FREE
• Experian credit report &amp; FICO® Score*
Check your FICO Score and credit report anytime, anywhere—it won’t hurt your credit. Sign in for updates every 30 days. See what factors help or hurt your FICO Score, and actions to take for better credit.
• Experian Boost®ø
Raise your FICO® Score* using bills like your cell phone, utilities, video streaming services &amp; eligible rent payments.
• Experian Smart Money™¶
The Experian Smart Money™ Digital Checking Account helps you build credit without debt by automatically connecting to Experian Boostø!
• Credit monitoring
Stay informed with push notifications if your FICO® Score* changes, accounts are opened in your name or new inquiries appear on your credit report.
• Money management
Connect external bank &amp; credit card accounts to see all your income, transactions and balances in one place.
• Marketplace^
Compare credit card, loan or insurance options matched to your unique credit profile.
PREMIUM BENEFITS
• Bill negotiation &amp; subscription cancellation**
Save time and money when our experts negotiate your bills to get your best price! We'll even cancel subscriptions you no longer use.
• Experian CreditLock***
Protect against identity theft by locking your Experian credit file. We’ll alert you in real time if someone tries to apply for credit in your name while your file is locked.
TERMS
See experian.com/legal for Terms of Use Agreement, Privacy Policy, Cardholder Agreement &amp; Disclosures.
¶The Experian Smart Money™ Debit Card is issued by Community Federal Savings Bank (CFSB), pursuant to a license from Mastercard International. Banking services provided by CFSB, Member FDIC. Experian is a Program Manager, not a bank.
‡To be eligible for the $50 bonus, your Experian Smart Money™ Digital Checking Account must be credited with at least $1,000 in direct deposits within 45 business days of opening your account, and your account must stay active and in good standing at the time the bonus is paid. The bonus will be deposited into your account within 10 business days, once earned. Terms and conditions apply.
øResults will vary. Not all payments are boost-eligible. Some users may not receive an improved score or approval odds. Not all lenders use Experian credit files, and not all lenders use scores impacted by Experian Boost®.
*Credit score calculated based on FICO® Score 8 model. Your lender or insurer may use a different FICO Score than FICO Score 8 or another type of credit score altogether.
**Results will vary. Not all bills or subscriptions are eligible for negotiation/cancellation. Savings are not guaranteed, and some may not see any savings. ***Experian CreditLock is a separate service from Security Freeze: experian.com/freeze/center.html. Learn about the differences between them: experian.com/blogs/ask-experian/whats-the-difference-between-freezing-or-locking-my-credit/
^Based on FICO® Score 8 model. Approval is not guaranteed. Some may not see savings from improved interest rates. Offers are not available in all states.
©2023 Experian. All rights reserved. Experian. Experian and the Experian trademarks used herein are trademarks or registered trademarks of Experian and its affiliates. The use of any other trade name, copyright, or trademark is for identification and reference purposes only and does not imply any association with the copyright or trademark holder of their product or brand. Other product and company names mentioned herein are the property of their respective owners. Licenses &amp; Disclosures: experian.com/help/cm-licenses-and-disclosures.html</t>
  </si>
  <si>
    <t>{
  "Data Linked to You": {
    "Analytics": {
      "Diagnostics": [
        "Crash Data",
        "Other Diagnostic Data"
      ]
    },
    "App Functionality": {
      "Contact Info": [
        "Physical Address",
        "Email Address",
        "Name",
        "Phone Number"
      ],
      "Identifiers": [
        "User ID"
      ],
      "Location": [
        "Coarse Location"
      ],
      "Purchases": [
        "Purchase History"
      ],
      "Usage Data": [
        "Product Interaction"
      ]
    },
    "Developer’s Advertising or Marketing": {
      "Contact Info": [
        "Email Address",
        "Name"
      ],
      "Identifiers": [
        "User ID",
        "Device ID"
      ],
      "Location": [
        "Coarse Location"
      ],
      "Purchases": [
        "Purchase History"
      ],
      "Usage Data": [
        "Product Interaction",
        "Advertising Data"
      ]
    },
    "Product Personalization": {
      "Contact Info": [
        "Name"
      ],
      "Identifiers": [
        "User ID"
      ],
      "Location": [
        "Coarse Location"
      ],
      "Purchases": [
        "Purchase History"
      ],
      "Usage Data": [
        "Product Interaction",
        "Advertising Data"
      ]
    }
  },
  "Data Not Linked to You": {
    "Analytics": {
      "Diagnostics": [
        "Crash Data",
        "Other Diagnostic Data"
      ]
    },
    "App Functionality": {
      "Contact Info": [
        "Physical Address",
        "Email Address",
        "Name",
        "Phone Number"
      ],
      "Identifiers": [
        "User ID"
      ],
      "Location": [
        "Coarse Location"
      ],
      "Purchases": [
        "Purchase History"
      ],
      "Usage Data": [
        "Product Interaction"
      ]
    },
    "Developer’s Advertising or Marketing": {
      "Contact Info": [
        "Email Address",
        "Name"
      ],
      "Identifiers": [
        "User ID",
        "Device ID"
      ],
      "Location": [
        "Coarse Location"
      ],
      "Purchases": [
        "Purchase History"
      ],
      "Usage Data": [
        "Product Interaction",
        "Advertising Data"
      ]
    },
    "Product Personalization": {
      "Contact Info": [
        "Name"
      ],
      "Identifiers": [
        "User ID"
      ],
      "Location": [
        "Coarse Location"
      ],
      "Purchases": [
        "Purchase History"
      ],
      "Usage Data": [
        "Product Interaction",
        "Advertising Data"
      ]
    }
  },
  "Data Used to Track You": {
    "Analytics": {
      "Diagnostics": [
        "Crash Data",
        "Other Diagnostic Data"
      ]
    },
    "App Functionality": {
      "Contact Info": [
        "Physical Address",
        "Email Address",
        "Name",
        "Phone Number"
      ],
      "Identifiers": [
        "User ID"
      ],
      "Location": [
        "Coarse Location"
      ],
      "Purchases": [
        "Purchase History"
      ],
      "Usage Data": [
        "Product Interaction"
      ]
    },
    "Developer’s Advertising or Marketing": {
      "Contact Info": [
        "Email Address",
        "Name"
      ],
      "Identifiers": [
        "User ID",
        "Device ID"
      ],
      "Location": [
        "Coarse Location"
      ],
      "Purchases": [
        "Purchase History"
      ],
      "Usage Data": [
        "Product Interaction",
        "Advertising Data"
      ]
    },
    "Product Personalization": {
      "Contact Info": [
        "Name"
      ],
      "Identifiers": [
        "User ID"
      ],
      "Location": [
        "Coarse Location"
      ],
      "Purchases": [
        "Purchase History"
      ],
      "Usage Data": [
        "Product Interaction",
        "Advertising Data"
      ]
    }
  }
}</t>
  </si>
  <si>
    <t>https://apps.apple.com/us/app/kikoff-build-credit-quickly/id1525159784?uo=4</t>
  </si>
  <si>
    <t>Kikoff – Build Credit Quickly</t>
  </si>
  <si>
    <t>If you’re ready to build your credit, Kikoff is the fastest, smartest, and easiest way to do it. 
Kikoff customers who make on-time payments see improvements of their credit score by 58 points, on average.*
Sign up for Kikoff Basic plan for just $5/month or Premium plan for $20/month. You’ll get a credit line reported to Equifax, Experian, and TransUnion** every month. Each on-time payment builds payment history, which helps your credit! Whether you have a low credit or no credit, we make it easy and worry-free – no credit check required and it only takes a few minutes to apply.
How it works:
1. We lower your credit utilization with a $750 or a $2,500 tradeline.
2. You make a purchase with that tradeline (limited to Kikoff), and you just pay back what you spend (most popular payment amount is $5/month). We report those payments to Equifax, Experian, and TransUnion every month while your utilization rate stays low. 
3. You have the option to put your credit building on autopilot by turning on AutoPay – that’s right, no heavy lifting required from you after account setup.
Watch your credit grow!
We also flag changes and errors on your Equifax report. And for Premium Credit Accounts only, sign up for Rent Reporting to have your monthly positive rent payments reported to Equifax. 
Kikoff helps you build credit by establishing a payment history and maintaining a low utilization rate, all with no unexpected fees or interest.
*Credit Score Increase: Based on Kikoff customers who start with 600 or below credit. Payment behavior can have an impact on your credit score, and individual results may vary. Data current as of March 2022.
**Which bureaus are reported to depends upon which Kikoff products you have. Kikoff Credit Account and Secured Credit Card reports to Equifax, Experian, and TransUnion.</t>
  </si>
  <si>
    <t>{
  "Data Linked to You": {
    "Analytics": {
      "Identifiers": [
        "User ID"
      ],
      "Purchases": [
        "Purchase History"
      ],
      "Usage Data": [
        "Product Interaction"
      ]
    },
    "App Functionality": {
      "Contact Info": [
        "Physical Address",
        "Email Address",
        "Name",
        "Phone Number"
      ],
      "Diagnostics": [
        "Crash Data",
        "Performance Data"
      ],
      "Financial Info": [
        "Payment Info",
        "Credit Info"
      ],
      "Identifiers": [
        "User ID"
      ],
      "Purchases": [
        "Purchase History"
      ],
      "User Content": [
        "Customer Support"
      ]
    },
    "Developer’s Advertising or Marketing": {
      "Contact Info": [
        "Email Address",
        "Name",
        "Phone Number"
      ]
    },
    "Product Personalization": {
      "Contact Info": [
        "Name"
      ],
      "Financial Info": [
        "Credit Info"
      ],
      "Identifiers": [
        "User ID"
      ],
      "Purchases": [
        "Purchase History"
      ]
    }
  },
  "Data Used to Track You": {
    "Analytics": {
      "Identifiers": [
        "User ID"
      ],
      "Purchases": [
        "Purchase History"
      ],
      "Usage Data": [
        "Product Interaction"
      ]
    },
    "App Functionality": {
      "Contact Info": [
        "Physical Address",
        "Email Address",
        "Name",
        "Phone Number"
      ],
      "Diagnostics": [
        "Crash Data",
        "Performance Data"
      ],
      "Financial Info": [
        "Payment Info",
        "Credit Info"
      ],
      "Identifiers": [
        "User ID"
      ],
      "Purchases": [
        "Purchase History"
      ],
      "User Content": [
        "Customer Support"
      ]
    },
    "Developer’s Advertising or Marketing": {
      "Contact Info": [
        "Email Address",
        "Name",
        "Phone Number"
      ]
    },
    "Product Personalization": {
      "Contact Info": [
        "Name"
      ],
      "Financial Info": [
        "Credit Info"
      ],
      "Identifiers": [
        "User ID"
      ],
      "Purchases": [
        "Purchase History"
      ]
    }
  }
}</t>
  </si>
  <si>
    <t>https://kikoff.com/privacy-policy</t>
  </si>
  <si>
    <t>https://apps.apple.com/us/app/money-manager-remove-ads/id564730202?uo=4</t>
  </si>
  <si>
    <t>“Money Manager” is an optimized application for personal account management. 
Household account management is complicated. But we make it simple by simplifying the things that are complex. The default settings will get you started, and once you get used to it, you can alter the settings according to your needs with the highly flexible and customizable functions available. 
- Super easy and simple to enter data anytime, anywhere. 
- View your spending tendencies graphically. 
- View statistics by simply entering the data. 
- Search and calculator functions. 
- Set up sub-categories and main categories as necessary. 
- Manage all your accounts at once. 
- Use multiple currencies. 
- Check weekly, monthly, and annual statistics. 
- Use calendar view. 
- Use budget planning features to plan weekly, monthly, and annual budgets. 
- Change the start date of the month. 
※ Applying double entry bookkeeping 
It facilitates efficient account management. Automatic double entry bookkeeping. 
※ PC manager function 
You can view ‘“The New Money Manager” application using Wi-Fi. You can edit and sort the data by date, category or account group on the screen of your PC. In addition, you can see fluctuations of your accounts indicated on graphs on your PC. 
※ Budget management function 
You can manage your budget. It shows your budget and expenditures on a graph so you can compare the number of your expenditures against your budget quickly. 
※ Credit Card / Debit Card management function 
When entering a future payment date, you can see the payment amount and outstanding balance on the accounts page. You can connect your debit card to your accounts so that expenses are automatically recorded under a specific account. 
※ Passcode 
You can specify the desired time lapse before the app requests a passcode. 
※ Automatic money transfer and frequency functions 
You can set up automatic money transfers between your accounts and configure the frequency of those transfers. 
※ Sort expenses by the recipient 
You can sort your expenses by the recipient and view this information graphically. 
※ Payment Profiles 
You can easily enter frequent expenditures by creating payment profiles. 
※ Backup / Restore 
You can backup and restore your data via email, iTunes and iCloud. 
※ Multiple currency support – you can have individual entries in multiple currencies, and configure each account to calculate the total balance in your desired currency.
Subscription pricing and terms:
Money Manager offers auto-renewing monthly subscription at US$2.49/month and an auto-renewing yearly subscription at US$19.99/year to provide you with unlimited access to the Money Manager Data Sync Service while you maintain an active subscription.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Read more about our terms and conditions here:
https://realbyteapps.com/policy/terms.html
Privacy Policy:
https://realbyteapps.com/policy/privacy.html</t>
  </si>
  <si>
    <t>{
  "Data Not Linked to You": {
    "Analytics": {
      "Diagnostics": [
        "Crash Data",
        "Performance Data",
        "Other Diagnostic Data"
      ],
      "Usage Data": [
        "Product Interaction"
      ]
    },
    "App Functionality": {
      "Diagnostics": [
        "Crash Data",
        "Performance Data",
        "Other Diagnostic Data"
      ],
      "Identifiers": [
        "Device ID"
      ],
      "Usage Data": [
        "Product Interaction"
      ]
    }
  }
}</t>
  </si>
  <si>
    <t>https://apps.apple.com/us/app/capital-one-mobile/id407558537?uo=4</t>
  </si>
  <si>
    <t>What’s on the Capital One Mobile app? All of your accounts, and so much more.
Whether you’re out in the world or feeling right at home, you can manage your money with ease:
- View balances and export statements
- Pay bills and take care of loans
- Check in on your credit with CreditWise
- Activate a credit or debit card when you need it
- Redeem rewards on the go
- Send and receive money with friends and family using Zelle®
With the Capital One Mobile app, you can ...
- Stay informed when you enable alerts and purchase notifications
- See everything that happens on your card with detailed transactions
- Instantly lock your credit or debit card from anywhere
- Get answers from Eno, your Capital One assistant
Download the app for better banking with Capital One.
Internet access is needed to use the mobile app. Check with your Internet service provider for details of specific fees and charges. Service outages may occur. Capital One customers are responsible for regularly checking their account statements. Push, email, and SMS alerts and notifications, including purchase notifications, must be enabled to be received. CreditWise monitoring and alerts may not be available if the information you enter at enrollment does not match the information in your file at one or more consumer reporting agencies or you do not have a file at one or more consumer reporting agencies. Features may not be available to all customers. Actual experiences may differ from those depicted. Additional terms and limitations apply. 
Zelle and the Zelle related marks are wholly owned by Early Warning Services, LLC and are used herein under license. To read about the Terms of your download, check out the End User License Agreement.</t>
  </si>
  <si>
    <t>{
  "Data Linked to You": {
    "Analytics": {
      "Diagnostics": [
        "Crash Data",
        "Performance Data",
        "Other Diagnostic Data"
      ]
    },
    "App Functionality": {
      "Location": [
        "Precise Location",
        "Coarse Location"
      ],
      "Usage Data": [
        "Advertising Data"
      ]
    },
    "Developer’s Advertising or Marketing": {
      "Usage Data": [
        "Advertising Data"
      ]
    }
  },
  "Data Not Linked to You": {
    "Analytics": {
      "Diagnostics": [
        "Crash Data",
        "Performance Data",
        "Other Diagnostic Data"
      ]
    },
    "App Functionality": {
      "Location": [
        "Precise Location",
        "Coarse Location"
      ],
      "Usage Data": [
        "Advertising Data"
      ]
    },
    "Developer’s Advertising or Marketing": {
      "Usage Data": [
        "Advertising Data"
      ]
    }
  },
  "Data Used to Track You": {
    "Analytics": {
      "Diagnostics": [
        "Crash Data",
        "Performance Data",
        "Other Diagnostic Data"
      ]
    },
    "App Functionality": {
      "Location": [
        "Precise Location",
        "Coarse Location"
      ],
      "Usage Data": [
        "Advertising Data"
      ]
    },
    "Developer’s Advertising or Marketing": {
      "Usage Data": [
        "Advertising Data"
      ]
    }
  }
}</t>
  </si>
  <si>
    <t>https://apps.apple.com/us/app/testerup-earn-money/id1241984225?uo=4</t>
  </si>
  <si>
    <t>Earn money as an online tester? As often and whenever you want?
Join Germany's largest platform for paid online jobs and join over 2,900,000 online testers.
After signing up for free, you'll immediately have access to countless online surveys, and other product tests.
- Earn over USD 850 directly after download, whether on the go or from the comfort of your home, maximum flexibility guaranteed.
- Choose from the largest assortment in the German-speaking area, orders that fit you exactly.
- You will be regularly invited to the latest product, website, and app tests.
- Orders with multi goals allow you to achieve higher earnings through continuous testing.
- Fast and secure payout: Get paid within 24 hours.
- Upgrade to a premium tester and earn exclusive access to higher-paying assignments.
- Tested, Verified, Recommended! We value authenticity and trustworthiness. Not for nothing we are recommended by Verbraucherschutz.de. In addition, testerup.com is certified with the TÜV - eKomi rating of 4.3/5.</t>
  </si>
  <si>
    <t>{
  "Data Linked to You": {
    "Analytics": {
      "Identifiers": [
        "Device ID"
      ],
      "Usage Data": [
        "Product Interaction",
        "Other Usage Data"
      ]
    },
    "App Functionality": {
      "Diagnostics": [
        "Crash Data"
      ],
      "User Content": [
        "Customer Support"
      ]
    },
    "Product Personalization": {
      "Identifiers": [
        "User ID"
      ],
      "Usage Data": [
        "Product Interaction",
        "Other Usage Data"
      ]
    }
  },
  "Data Not Linked to You": {
    "Analytics": {
      "Identifiers": [
        "Device ID"
      ],
      "Usage Data": [
        "Product Interaction",
        "Other Usage Data"
      ]
    },
    "App Functionality": {
      "Diagnostics": [
        "Crash Data"
      ],
      "User Content": [
        "Customer Support"
      ]
    },
    "Product Personalization": {
      "Identifiers": [
        "User ID"
      ],
      "Usage Data": [
        "Product Interaction",
        "Other Usage Data"
      ]
    }
  },
  "Data Used to Track You": {
    "Analytics": {
      "Identifiers": [
        "Device ID"
      ],
      "Usage Data": [
        "Product Interaction",
        "Other Usage Data"
      ]
    },
    "App Functionality": {
      "Diagnostics": [
        "Crash Data"
      ],
      "User Content": [
        "Customer Support"
      ]
    },
    "Product Personalization": {
      "Identifiers": [
        "User ID"
      ],
      "Usage Data": [
        "Product Interaction",
        "Other Usage Data"
      ]
    }
  }
}</t>
  </si>
  <si>
    <t>https://www.testery.dev/privacy-eapp/</t>
  </si>
  <si>
    <t>https://apps.apple.com/us/app/trust-crypto-bitcoin-wallet/id1288339409?uo=4</t>
  </si>
  <si>
    <t>Trust Wallet is a multi-chain self-custody cryptocurrency wallet and secure gateway to thousands of Web3 decentralized applications (dApps).
Trust Wallet is already “trusted” and used by 60+ million people, and is the easiest way to store, send and receive digital assets, manage your NFT collection, explore DeFi, GameFi, and the metaverse. 
As a secure self-custody crypto wallet, Trust Wallet allows you to take complete control of your crypto assets. That means no one can freeze your funds, halt your withdrawals, or take your funds without your permission.
Trust Wallet supports 8+ million digital assets, non-fungible tokens (NFTs), 70+ blockchains, and allows you to connect safely to thousands of Web3 dApps.
So what can you do with dApps?
Swap coins and tokens across different blockchains, explore and manage your favorite NFT collections, earn rewards on your crypto, play popular Web3 games, access the metaverse, and everything in between. 
With the Trust Wallet Mobile App, you get:
A SECURE SELF-CUSTODY CRYPTO WALLET
Instantly turn your mobile device into a powerful self-custody Web3 wallet and gateway to thousands of dApps. Trust Wallet also supports WalletConnect v2.
With a self-custody wallet like Trust Wallet, you’re always in complete control of your digital assets. Use the app as your bitcoin wallet, NFT wallet, or crypto wallet for millions of assets.
INDUSTRY-LEADING SECURITY
Secure login and built-in security features that prevent unauthorized access to your assets.
Your private keys are safely stored on your device and are strongly encrypted with an AES algorithm. Also, we do not collect any contact information or personal details.
MULTI-CHAIN FUNCTIONALITY &amp; THE LARGEST TOKEN SUPPORT
Trust Wallet supports 70+ blockchains, and 8+ million assets including Bitcoin (BTC), Ethereum (ETH), Solana (SOL), (XRP) XRP, Cardano (ADA), Bitcoin Cash (BCH), BNB (BNB), Polygon (MATIC), Avalanche (AVAX), zkEVM, zkSync Era, and more. 
Manage NFTs from different blockchains easily in one place
THE MOST EASY-TO-USE CRYPTO WALLET
Buy &amp; Sell Bitcoin and cryptocurrencies via 3rd party fiat payment processors as well as swap and stake cryptocurrency securely – all without leaving the app. 
Helpful integrations like Coinbase Pay and Binance Pay to deposit crypto seamlessly from your exchange account in just a few clicks.
Leverage our integrated tax feature, which is an optional tool for those who want to report their taxes without the usual complexity of manually adding transactions and wallets.
Take advantage of our dApp browser and “plug and play” network auto-detect feature, which makes connecting to dApps across different blockchains quick and easy.
ADVANCED FEATURES FOR CRYPTO TECHIES
Dive into more advanced features (if you consider yourself a crypto techie) like adding custom tokens and adjusting your node settings.
Use “watch addresses” to monitor all your crypto wallets in one place.
A WALLET USED BY 60+ MILLION PEOPLE
Trust Wallet is used by over 60 million people worldwide and supports multiple languages.
Securely store, send and receive crypto from family and friends, or your exchange account.
Ready to turn your mobile device into your go-to Bitcoin Wallet, NFT Wallet, and crypto wallet for thousands of other digital assets?
If you’re already a Trust Wallet Browser Extension user, you can quickly import your wallet to move between mobile and desktop seamlessly — and if you’re new to Trust Wallet, we’ll help you get started quickly and securely.
Join 60+ million people who already trust our Wallet  — get Trust Wallet today!
Trust Wallet is built with, and for our community. Have an idea, want to share feedback, or need support? Reach out to us here: support@trustwallet.com and follow us on Twitter: @TrustWallet</t>
  </si>
  <si>
    <t>https://trustwallet.com/privacy-policy</t>
  </si>
  <si>
    <t>https://apps.apple.com/us/app/providers-ebt-by-propel/id1112719759?uo=4</t>
  </si>
  <si>
    <t>Providers is the #1 rated EBT app for checking your food stamp balance. Plus, see all your spending in one app with Providers Card, our free mobile banking account.
Join the 5+ million people who trust Providers (formerly Fresh EBT) for a better way to manage their EBT, WIC, Social Security/SSI, other benefits, and debit.
You'll keep your family’s finances on track, get exclusive deals, find jobs, and save more money with Providers, the all-in-one money app.
TRACK ALL YOUR SPENDING IN ONE PLACE
Providers makes it easy to manage your benefits and debit in one secure app:
• EBT
• WIC
• Child Tax Credit
• Paychecks
• Social Security (SSI)
• Cash benefits (TANF)
• Tax refunds
• Savings
INSTANTLY SEE YOUR EBT BALANCE
Skip the call. Check your EBT and WIC balances and spending history instantly on your phone. You’ll save time and always know how much you have to spend.
SUPPORTED IN 52 STATES AND TERRITORIES
Providers (formerly Fresh EBT) supports EBT card programs in most states and territories, including SNAP, WIC, and Summer EBT. Check your EBT balance for Quest, ebtEDGE, ConnectEBT, California CalFresh, Texas Lone Star, Your Texas Benefits, Florida &amp; Pennsylvania ACCESS cards, Illinois Link, Oregon Trail, and more. Coverage also includes DC, PR, USVI, and Guam.
FIND STORES THAT ACCEPT EBT AND WIC
Use our map to find the nearest grocery stores, food pantries, farmers’ markets, and places that accept EBT (also called food stamps or SNAP) and WIC.
STAY ON TOP OF YOUR BENEFITS
Get regular updates on any important changes to your food stamps (SNAP), P-EBT, Disability, and other benefits in all states.
BANK EASY WITH PROVIDERS CARD
Providers Card is a free mobile banking account that’s exclusively available to EBT cardholders. Your Providers Card account comes with a Mastercard® debit card for everyday spending and a virtual card that’s extra secure for online shopping and bills.
ENJOY EARLIER PAYDAYS
Your paychecks arrive up to 2 days early if you set up direct deposit on your Providers Card mobile banking account.
GET YOUR BENEFITS UP TO 5 DAYS EARLY
You can get Social Security or Disability benefits up to 5 days early if you set up direct deposit with Providers Card. That’s faster than other traditional banks. Plus, our Deposit Prediction tool tells you exactly when your SSI/SSDI deposit will hit.
STRESS LESS ABOUT FEES
Providers Card mobile banking has no monthly or annual fees. No overdraft fees. No account open, close, or inactivity fees. No additional transaction, maintenance, service, or any other hidden fees. There are also no fees if you take out cash at one of our 30,000+ free ATMs.
STAY SAFE AND SECURE
Your money and personal information is protected by best-in-class encryption and security features. Your Providers Card debit funds are FDIC-insured up to $250,000. Instant transaction notifications and 1-tap card locking keep you in control of your family’s budget.
FILE YOUR TAXES FOR FREE
Providers Card comes with a free tax filing tool called Providers Tax. It’s easy and secure to file your taxes from your phone. Maximum refund, guaranteed. Both federal and state returns are 100% free.
SAVE MONEY AND EARN EXTRA CASH
Get exclusive deals for EBT cardholders, weekly discounts, and local coupons to help you save money on your groceries, bills, and more. If you need extra cash, use our job board to find a new job or part-time gig.
–––––
Providers (formerly FRESH EBT) is not affiliated with the government. We access your EBT account information with your permission via state EBT systems. We compile information about government benefits from public websites.
Providers Card and its banking services are issued and facilitated by Sutton Bank, Member FDIC, pursuant to a license by Mastercard. Providers Card is separate from your EBT card and may be used everywhere Mastercard® debit cards are accepted.</t>
  </si>
  <si>
    <t>{
  "Data Linked to You": {
    "Analytics": {
      "Identifiers": [
        "User ID",
        "Device ID"
      ],
      "Usage Data": [
        "Product Interaction",
        "Advertising Data"
      ]
    },
    "App Functionality": {
      "Contact Info": [
        "Name"
      ],
      "Sensitive Info": [
        "Sensitive Info"
      ]
    },
    "Developer’s Advertising or Marketing": {
      "Contact Info": [
        "Email Address"
      ],
      "Location": [
        "Coarse Location"
      ],
      "Usage Data": [
        "Product Interaction",
        "Advertising Data"
      ]
    },
    "Product Personalization": {
      "Location": [
        "Coarse Location"
      ],
      "Usage Data": [
        "Advertising Data"
      ]
    },
    "Third-Party Advertising": {
      "Usage Data": [
        "Product Interaction"
      ]
    }
  },
  "Data Not Linked to You": {
    "Analytics": {
      "Identifiers": [
        "User ID",
        "Device ID"
      ],
      "Usage Data": [
        "Product Interaction",
        "Advertising Data"
      ]
    },
    "App Functionality": {
      "Contact Info": [
        "Name"
      ],
      "Sensitive Info": [
        "Sensitive Info"
      ]
    },
    "Developer’s Advertising or Marketing": {
      "Contact Info": [
        "Email Address"
      ],
      "Location": [
        "Coarse Location"
      ],
      "Usage Data": [
        "Product Interaction",
        "Advertising Data"
      ]
    },
    "Product Personalization": {
      "Location": [
        "Coarse Location"
      ],
      "Usage Data": [
        "Advertising Data"
      ]
    },
    "Third-Party Advertising": {
      "Usage Data": [
        "Product Interaction"
      ]
    }
  }
}</t>
  </si>
  <si>
    <t>http://www.freshebt.com/privacy-policy/</t>
  </si>
  <si>
    <t>https://apps.apple.com/us/app/ford-credit/id1523100320?uo=4</t>
  </si>
  <si>
    <t>Manage your Ford Credit finance account on the go. 
The Ford Credit Mobile App lets you easily make payments and manage your auto finance or lease contract from your mobile device. Use biometrics for a frictionless account sign-in experience providing you to access all the app’s features, which include the following: 
Different Payment Options to Suit Your Needs*  
- Same-business day payments*  
- Scheduled payments 
- Automatic payments 
- Immediately available payoff quote* 
*Availabilities and restrictions may apply. 
Account management 
- Add, edit, or remove bank accounts 
- View statements and transaction history 
- Mileage trackers for your lease 
- View your vehicle details 
- View and edit your profile information 
Your Settings and Preferences 
- Biometric sign-in 
- Select dark mode vs. light mode 
- Enable notifications 
- Paperless billing 
Use the Ford Credit Mobile App alongside the Account Manager website to make managing your account simple and easy.</t>
  </si>
  <si>
    <t>{
  "Data Linked to You": {
    "Analytics": {
      "Diagnostics": [
        "Crash Data",
        "Performance Data",
        "Other Diagnostic Data"
      ],
      "Usage Data": [
        "Product Interaction"
      ]
    },
    "App Functionality": {
      "Contact Info": [
        "Physical Address",
        "Email Address",
        "Name",
        "Phone Number"
      ],
      "Financial Info": [
        "Payment Info"
      ],
      "Identifiers": [
        "User ID",
        "Device ID"
      ]
    }
  },
  "Data Not Linked to You": {
    "Analytics": {
      "Diagnostics": [
        "Crash Data",
        "Performance Data",
        "Other Diagnostic Data"
      ],
      "Usage Data": [
        "Product Interaction"
      ]
    },
    "App Functionality": {
      "Contact Info": [
        "Physical Address",
        "Email Address",
        "Name",
        "Phone Number"
      ],
      "Financial Info": [
        "Payment Info"
      ],
      "Identifiers": [
        "User ID",
        "Device ID"
      ]
    }
  }
}</t>
  </si>
  <si>
    <t>https://apps.apple.com/us/app/okcupid-dating-date-singles/id338701294?uo=4</t>
  </si>
  <si>
    <t>Get the best online dating app experience and match-up based on who you really are and what you love. OkCupid is all about inclusive online dating for every single person!
The dating app that lets you experience real adult dating for those who know what they want!
With OkCupid, you can meet new friends online or find serious relationships, date and make meaningful connections. Find your match and a date for tonight!
This matchmaking app cares about you. We’ve created an exciting online dating environment for every single person. Try it now and start your journey towards better relationships.
Personalize your dating profile with your interests, what your dating expectations are and leave the rest to the matching algorithm!
Great Romantic dates come from true matches - that’s why the OkCupid online dating app shows off who you are beyond a photo.
Meet cute singles, build connections and find love! You deserve it all!
• Love is inclusive, and so is OkCupid. Create a free dating profile that highlights what makes you special and unique.
• Find your soulmate from over 60 different gender identities and sexual orientations: Gay, Lesbian, Bisexual, pansexual, queer and more. Gay marriage can be more than just a dream.
•  She/her, he/him, they/them - highlight your gender pronouns and meet locals near you!
• On OkCupid you can find everything you are looking for - Asian dating, Afroromance, Gay hookups, Latino, straight, or anything in between - love and connections that transcend borders.
• Go on great dates, and find your match by giving your own unique answers!
• Round it off with your cutest profile picture and you’re ready to meet new people, find love or go on a great date tonight. 
• Meaningful connections can come in many shapes and sizes - create new friendships, chat with new and interesting people, find a new exciting romance, or a serious relationship!
OkCupid isn’t just another online app for dates. Our free dating app helps you meet singles, connect, chat or have a deep conversation through our one-of-a-kind messaging system. Focus on the connections you’re interested in without the ones you’re not. Then, plan to meet up and go on great dates - whether you’re looking for local dating, virtual dating or anything in between!
Take the stress out of online dating. OkCupid can help you find your match, whether you want casual dating, marriage, or just to find your love story – YOU choose what matters. Match with people with similar interests and receive a personalized match percentage when you answer our unique questions. We’re here to help you find relationships on your terms. 
Flirt, find love, build connections and go on great dates with OkCupid, the best free dating app! Download now!
MATCH, CONNECT AND MEETUP 
• Meet new people and find relationships with our unique messaging system
• Local dating features help you meet people nearby
DATING APP UPGRADE 
OkCupid is a free dating app for everyone, but we offer an optional premium subscription that unlocks exclusive features. Additional premium dating features include:
• See who likes you without having to like them first
• Send unlimited likes for more date matches!
• Set Dealbreakers so you can find just who you're looking for, and match on what matters
Meet singles and find great connections – download OkCupid and enjoy the best online dating app today!
Privacy: https://www.okcupid.com/privacy 
Terms: https://www.okcupid.com/legal/terms</t>
  </si>
  <si>
    <t>{
  "Data Linked to You": {
    "Analytics": {
      "Diagnostics": [
        "Crash Data",
        "Performance Data"
      ],
      "Identifiers": [
        "User ID",
        "Device ID"
      ],
      "Location": [
        "Precise Location",
        "Coarse Location"
      ],
      "Purchases": [
        "Purchase History"
      ],
      "Sensitive Info": [
        "Sensitive Info"
      ],
      "Usage Data": [
        "Product Interaction",
        "Advertising Data"
      ],
      "User Content": [
        "Photos or Videos",
        "Customer Support",
        "Other User Content"
      ]
    },
    "App Functionality": {
      "Contact Info": [
        "Email Address",
        "Name",
        "Phone Number"
      ],
      "Diagnostics": [
        "Crash Data",
        "Performance Data"
      ],
      "Identifiers": [
        "User ID",
        "Device ID"
      ],
      "Location": [
        "Precise Location",
        "Coarse Location"
      ],
      "Purchases": [
        "Purchase History"
      ],
      "Sensitive Info": [
        "Sensitive Info"
      ],
      "Usage Data": [
        "Product Interaction"
      ],
      "User Content": [
        "Photos or Videos",
        "Customer Support",
        "Other User Content"
      ]
    },
    "Developer’s Advertising or Marketing": {
      "Contact Info": [
        "Email Address"
      ],
      "Identifiers": [
        "User ID",
        "Device ID"
      ],
      "Location": [
        "Coarse Location"
      ],
      "Purchases": [
        "Purchase History"
      ],
      "Usage Data": [
        "Product Interaction",
        "Advertising Data"
      ],
      "User Content": [
        "Other User Content"
      ]
    },
    "Product Personalization": {
      "Contact Info": [
        "Name"
      ],
      "Identifiers": [
        "Device ID"
      ],
      "Location": [
        "Precise Location",
        "Coarse Location"
      ],
      "Purchases": [
        "Purchase History"
      ],
      "Sensitive Info": [
        "Sensitive Info"
      ],
      "Usage Data": [
        "Product Interaction"
      ],
      "User Content": [
        "Photos or Videos",
        "Other User Content"
      ]
    },
    "Third-Party Advertising": {
      "Identifiers": [
        "Device ID"
      ],
      "Location": [
        "Coarse Location"
      ],
      "Usage Data": [
        "Advertising Data"
      ]
    }
  },
  "Data Used to Track You": {
    "Analytics": {
      "Diagnostics": [
        "Crash Data",
        "Performance Data"
      ],
      "Identifiers": [
        "User ID",
        "Device ID"
      ],
      "Location": [
        "Precise Location",
        "Coarse Location"
      ],
      "Purchases": [
        "Purchase History"
      ],
      "Sensitive Info": [
        "Sensitive Info"
      ],
      "Usage Data": [
        "Product Interaction",
        "Advertising Data"
      ],
      "User Content": [
        "Photos or Videos",
        "Customer Support",
        "Other User Content"
      ]
    },
    "App Functionality": {
      "Contact Info": [
        "Email Address",
        "Name",
        "Phone Number"
      ],
      "Diagnostics": [
        "Crash Data",
        "Performance Data"
      ],
      "Identifiers": [
        "User ID",
        "Device ID"
      ],
      "Location": [
        "Precise Location",
        "Coarse Location"
      ],
      "Purchases": [
        "Purchase History"
      ],
      "Sensitive Info": [
        "Sensitive Info"
      ],
      "Usage Data": [
        "Product Interaction"
      ],
      "User Content": [
        "Photos or Videos",
        "Customer Support",
        "Other User Content"
      ]
    },
    "Developer’s Advertising or Marketing": {
      "Contact Info": [
        "Email Address"
      ],
      "Identifiers": [
        "User ID",
        "Device ID"
      ],
      "Location": [
        "Coarse Location"
      ],
      "Purchases": [
        "Purchase History"
      ],
      "Usage Data": [
        "Product Interaction",
        "Advertising Data"
      ],
      "User Content": [
        "Other User Content"
      ]
    },
    "Product Personalization": {
      "Contact Info": [
        "Name"
      ],
      "Identifiers": [
        "Device ID"
      ],
      "Location": [
        "Precise Location",
        "Coarse Location"
      ],
      "Purchases": [
        "Purchase History"
      ],
      "Sensitive Info": [
        "Sensitive Info"
      ],
      "Usage Data": [
        "Product Interaction"
      ],
      "User Content": [
        "Photos or Videos",
        "Other User Content"
      ]
    },
    "Third-Party Advertising": {
      "Identifiers": [
        "Device ID"
      ],
      "Location": [
        "Coarse Location"
      ],
      "Usage Data": [
        "Advertising Data"
      ]
    }
  }
}</t>
  </si>
  <si>
    <t>https://apps.apple.com/us/app/coffee-meets-bagel-dating-app/id630119301?uo=4</t>
  </si>
  <si>
    <t>JOIN DATING APP COFFEE MEETS BAGEL
Ready to ditch the dating games and find something serious? You'll be in good company at Coffee Meets Bagel, where 91% of our daters are looking for a serious relationship. That means less swiping, and more matching, chatting, and *actual* dating. 
We've made over 150 million matches and counting. Ready to meet yours? 
...
CURATED COMMUNITY
Looking for something casual? You’re welcome to join, but you won’t find that here. We ask upfront what you’re looking for and only deliver daily batches of highly curated matches – that way, everyone is actually dating with intention.
DETAILED PROFILES
Do they want kids? What’s their relationship goal? Do they share your values? Every CMB date should be relationship-potential, so we’ve made sure all the important details like education, interests, and family plans are upfront.
CHATS MADE FOR MEETING
We’ll help you get the conversation rolling with Icebreakers, then help you move the conversation to real life with Seven-Day Chat Limit. Because small talk is cool and all, but face-to-face is the real deal.
MORE WAYS TO MEET
Stick to our daily picks in Suggested, explore more in Discover, or match instantly in Likes You. Wherever you choose to start on CMB, there’s always someone worth meeting.
...
MEET CMB PREMIUM
Coffee Meets Bagel is a free dating app, but you can always upgrade to Premium for special features. Plus, Premium members get up to 2x more dates. Premium features are subject to change, but here are the current perks you can enjoy:
- Unlimited Suggested: Like and pass on as many suggested profiles as you want.
- See all your likes: Why wait? Unblur all your likes and match instantly.
- 8 flowers a month: Send a virtual bouquet in Suggested or Discover to stand out and be seen sooner.
- Premium Preferences: Set relationship goals, smoking habits, and more in Suggested.
- 1 Boost a month: All eyes on you! Boost your profile for up to 5x more views.
- Activity Reports: See who’s worth your time with activity and chat statistics.
- Read Receipts: Know when your messages are read, so you’re never left in the dark.
- Unlimited Rewinds: Change your mind? Undo passes on suggested profiles in History.
...
WHAT PEOPLE ARE SAYING
"One of the best dating apps for relationships, according to real people who found success" – Yahoo Finance
"Best for setting up real dates" – Mashable
"Best app if you're trying to Marie Kondo your dating life." – Women's Health
"Screw endless browsing: CMB focuses on in-depth profiles and only sends curated matches." – Mashable
...
PRIVACY
1. Permissions to access notifications are strongly suggested. If access is denied, you will not be notified in real-time when you have new Matches and messages.
2. Permissions to access location are strongly suggested. If access is denied, we will not be able to Match you with users near you.
3. Permissions to access your Photos are strongly suggested. If access is denied, you will not be able to upload pictures saved in your Photos to your profile.
By downloading or using the CMB app, you agree to the Terms of Service and Privacy Policy, available at https://coffeemeetsbagel.com/privacy-terms/</t>
  </si>
  <si>
    <t>{
  "Data Linked to You": {
    "Analytics": {
      "Diagnostics": [
        "Crash Data",
        "Performance Data",
        "Other Diagnostic Data"
      ],
      "Identifiers": [
        "User ID"
      ],
      "Location": [
        "Coarse Location"
      ],
      "Other Data": [
        "Other Data Types"
      ],
      "Purchases": [
        "Purchase History"
      ],
      "Sensitive Info": [
        "Sensitive Info"
      ],
      "Usage Data": [
        "Product Interaction",
        "Other Usage Data"
      ],
      "User Content": [
        "Customer Support",
        "Other User Content"
      ]
    },
    "App Functionality": {
      "Contact Info": [
        "Email Address",
        "Name",
        "Phone Number"
      ],
      "Diagnostics": [
        "Crash Data",
        "Performance Data",
        "Other Diagnostic Data"
      ],
      "Identifiers": [
        "User ID",
        "Device ID"
      ],
      "Location": [
        "Coarse Location"
      ],
      "Other Data": [
        "Other Data Types"
      ],
      "Purchases": [
        "Purchase History"
      ],
      "Sensitive Info": [
        "Sensitive Info"
      ],
      "Usage Data": [
        "Product Interaction",
        "Other Usage Data"
      ],
      "User Content": [
        "Photos or Videos",
        "Customer Support",
        "Other User Content"
      ]
    },
    "Developer’s Advertising or Marketing": {
      "Contact Info": [
        "Email Address",
        "Name"
      ],
      "Identifiers": [
        "User ID"
      ],
      "Location": [
        "Coarse Location"
      ],
      "Other Data": [
        "Other Data Types"
      ],
      "Purchases": [
        "Purchase History"
      ],
      "Usage Data": [
        "Product Interaction",
        "Other Usage Data"
      ]
    },
    "Other Purposes": {
      "Identifiers": [
        "User ID"
      ],
      "Purchases": [
        "Purchase History"
      ]
    },
    "Product Personalization": {
      "Identifiers": [
        "User ID"
      ],
      "Location": [
        "Coarse Location"
      ],
      "Other Data": [
        "Other Data Types"
      ],
      "Purchases": [
        "Purchase History"
      ],
      "Sensitive Info": [
        "Sensitive Info"
      ],
      "Usage Data": [
        "Product Interaction",
        "Other Usage Data"
      ],
      "User Content": [
        "Other User Content"
      ]
    },
    "Third-Party Advertising": {
      "Purchases": [
        "Purchase History"
      ]
    }
  }
}</t>
  </si>
  <si>
    <t>https://coffeemeetsbagel.com/privacy-policy</t>
  </si>
  <si>
    <t>https://apps.apple.com/us/app/akinator-vip/id484090401?uo=4</t>
  </si>
  <si>
    <t>Akinator can read your mind and tell you what character you are thinking of, just by asking a few questions. Think of a real or fictional character and Akinator will try to guess who it is. 
Will you dare challenge the genie? And what about other themes like movies, animals…?
###NEW###
EXTEND YOUR AKINATOR EXPERIENCE WITH A USER ACCOUNT!
Akinator lets you to create your own user account. It will record the Aki Awards you've won, the accessories you've unlocked and your Genizs' balance. They will follow you everywhere now, even if you change your mobile device. 
3 ADDITIONAL THEMES BESIDES THE CHARACTERS
Akinator is getting stronger and stronger... The genie has increased his knowledge, and now you have the opportunity to also challenge him on movies, animals and objects!
Will you manage to defeat Akinator?
GO IN SEARCH FOR AKI AWARDS
Akinator invites you to think outside the box. As you know, he likes to guess characters and to take on difficult challenges. To do that, make him guess forgotten characters who have not been played for a very long time and you may win the best Aki Awards.
BE THE BEST PLAYER
Challenge the other players on the leaderboards to prove who the best is. You may write your name on the Last Super Awards board or on the Hall of Fame. 
KEEP ON GUESSING
Each day, try to find the 5 mysterious characters and win some additional and specific Aki Awards. Complete the full Daily Challenge and earn the Gold Daily Challenge Aki Award, one of the most prestigious Aki Awards.
UNLEASH YOUR CREATIVITY
Using Geniz, you can unlock and play with new backgrounds and customize your genie to your liking. The genie will turn into a vampire, a cowboy or a disco man. Unleash your creativity by mixing 12 hats and 13 clothes to create your ideal combination.
Main features:
-16 languages (French, English, Spanish, Portuguese, German, Japanese, Arabic, Russian, Italian, Chinese, Turkish, Korean, Hebrew, Polish, Indonesian and Dutch)
-Get 3 additional themes: Movies, Animals and Objects
-Aki Awards Board to get an overview of your collection
-Hall of Fame with both current and previous ranking
-Last super awards for Black, Platinum and Gold Aki Awards
-Daily Challenges Board
-Add magic by proposing a photo or some questions
-Customize your genie by combining different hats and clothes
-The sensitive content filter
-Video recording feature in-game
---------------------------
Follow the genie on:
-Facebook @officialakinator
-Twitter @akinator_team
-Instagram @akinatorgenieapp
---------------------------
Genie’s tips:
-Akinator requires an Internet connection to use his magic lamp. Turn on Wifi or be sure to have a data plan.
-Don’t forget to scroll down the list to find and select your language</t>
  </si>
  <si>
    <t>[
  "Entertainment",
  "Family",
  "Games",
  "Trivia"
]</t>
  </si>
  <si>
    <t>{
  "Data Not Linked to You": {
    "Analytics": {
      "Usage Data": [
        "Product Interaction"
      ],
      "User Content": [
        "Gameplay Content"
      ]
    },
    "App Functionality": {
      "Contact Info": [
        "Email Address"
      ],
      "Identifiers": [
        "User ID"
      ],
      "User Content": [
        "Photos or Videos",
        "Gameplay Content",
        "Customer Support"
      ]
    }
  },
  "Data Used to Track You": {
    "Analytics": {
      "Usage Data": [
        "Product Interaction"
      ],
      "User Content": [
        "Gameplay Content"
      ]
    },
    "App Functionality": {
      "Contact Info": [
        "Email Address"
      ],
      "Identifiers": [
        "User ID"
      ],
      "User Content": [
        "Photos or Videos",
        "Gameplay Content",
        "Customer Support"
      ]
    }
  }
}</t>
  </si>
  <si>
    <t>https://apps.apple.com/us/app/sesame-street-art-maker/id903134597?uo=4</t>
  </si>
  <si>
    <t>This is a creativity app, which will encourage your child to use his imagination to create art.
Inspire your little artist with a variety of canvases and over 100 life-like art tools, stickers, sequins, and more. With updates throughout the year, canvases change to match the seasons. For even more options, purchase Expansion Kits with fun themes. And don’t forget to join the Art Maker Challenge to share your art with Sesame Street! 
FEATURES
• 	24 unique canvases inspired by your Sesame Street friends
•	 Over 100+ unique art tools including finger paint, fur, Abby’s magic wand, and more
•	 Elmo and Cookie Monster comment on your art
•	 Photo canvas with silly stickers to decorate your face
•	 Sesame Street coloring pages
•	 Animated, talking character stickers
•	 Share your art with Sesame Street and friends
•	 Canvases and tools for the holidays and more
EXPANSION KIT
Expand your art supplies with extra canvases and tools for purchase that offer even more creative potential. 
ABOUT US
Sesame Workshop’s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</si>
  <si>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https://apps.apple.com/us/app/dating-and-chat-evermatch/id1495995512?uo=4</t>
  </si>
  <si>
    <t>We created our App for people who are looking for the perfect partner for a serious relationship and settling down.
Lots of the popular dating sites out there use standard profiles and completely ignore your personal preferences when selecting candidates. Our Dating app was designed specifically to select an ideal partner who is just right for you. Thanks to our complex, personalized profiles, we precisely select the exact person you've been dreaming about your whole life so you can finally settle down. If you're tired of fruitless searching, dealing with candidates who aren't a match for you, and wasting your time chating on dating sites, just download our unique App designed especially for people who are looking for a serious relationship and true love.
You've probably tried it all before - trying to meet someone on your own or through dating sites - but all this dating just hasn't led to a serious relationship, and the partners you've been even remotely interested in all turned out to be completely wrong for you. Don't give up! If your search hasn't had the results you want, that just means you aren't using the right tools. Compatibility between future spouses is a vital component of a happy, stable marriage. Our app selects the most appropriate candidate for you based on your individual preferences, including personality and appearance, general outlook and interests, and world view.
Our App isn't just another dating site for serious relationships - it's your guiding star.  If you've spent a long time fruitlessly searching for true love and a serious relationship, you're on the right track. Just download our Dating app right now and allow yourself to finally find your soulmate! 
Our dating service is focused exclusively on meeting people and chatting in order to find a serious relationship. That's why all our candidates are carefully screened during the registration process and provide as much information about themselves as possible. This ensures that the profiles you find will definitely match real people. Thanks to this approach, your chance of meeting a man who's a perfect future husband for you is much higher than on other dating sites. Want to find a man to settle down and build a life with? Download our Dating app. Take the first and most important step toward your destiny!
Our app is designed to help you easily find the woman of your dreams! Stop wasting your precious time on sketchy dating sites trying to meet a woman who's completely wrong for you in terms of social status, interests, looks, and personality. Just focus on women who deserve you! Finding a wife is a snap if you use our Dating app. Sign up right now, fill out a profile, and meet and chat with as many people as you want. The perfect candidate is already waiting for you.
Serious dating. Our App offers:
- only real profiles with a complex, individualized approach to choosing the perfect partner
- as much information as possible about every candidate to help you build a solid relationship 
- exact portraits generated for every potential candidate
- chat only with people who are a good match for you
- the most accurate selection of candidates for building a strong, solid relationship
- an app designed for serious relationships and marriage
Meeting a girl or guyhas never been this easy.
Subscriptions
¯¯¯¯¯¯¯¯¯¯¯¯¯¯
It allows you to see the list of incoming likes, makes it possible to send messages unlimitedly, completely removes ads so you can use the application with a comfortable one.
1 device, per week - 6.99$
https://sites.google.com/view/evermatch/privacy-policy
https://sites.google.com/view/evermatch/terms-of-use</t>
  </si>
  <si>
    <t>{
  "Data Linked to You": {
    "Analytics": {
      "Diagnostics": [
        "Crash Data",
        "Performance Data",
        "Other Diagnostic Data"
      ],
      "Identifiers": [
        "User ID",
        "Device ID"
      ],
      "Location": [
        "Coarse Location"
      ],
      "Usage Data": [
        "Product Interaction",
        "Advertising Data"
      ]
    },
    "App Functionality": {
      "Contact Info": [
        "Name"
      ],
      "Diagnostics": [
        "Crash Data",
        "Performance Data",
        "Other Diagnostic Data"
      ],
      "Identifiers": [
        "User ID",
        "Device ID"
      ],
      "Location": [
        "Precise Location",
        "Coarse Location"
      ],
      "Usage Data": [
        "Product Interaction"
      ],
      "User Content": [
        "Emails or Text Messages",
        "Photos or Videos",
        "Customer Support"
      ]
    },
    "Product Personalization": {
      "Contact Info": [
        "Name"
      ]
    },
    "Third-Party Advertising": {
      "Identifiers": [
        "User ID",
        "Device ID"
      ],
      "Location": [
        "Precise Location",
        "Coarse Location"
      ],
      "Usage Data": [
        "Advertising Data"
      ]
    }
  },
  "Data Used to Track You": {
    "Analytics": {
      "Diagnostics": [
        "Crash Data",
        "Performance Data",
        "Other Diagnostic Data"
      ],
      "Identifiers": [
        "User ID",
        "Device ID"
      ],
      "Location": [
        "Coarse Location"
      ],
      "Usage Data": [
        "Product Interaction",
        "Advertising Data"
      ]
    },
    "App Functionality": {
      "Contact Info": [
        "Name"
      ],
      "Diagnostics": [
        "Crash Data",
        "Performance Data",
        "Other Diagnostic Data"
      ],
      "Identifiers": [
        "User ID",
        "Device ID"
      ],
      "Location": [
        "Precise Location",
        "Coarse Location"
      ],
      "Usage Data": [
        "Product Interaction"
      ],
      "User Content": [
        "Emails or Text Messages",
        "Photos or Videos",
        "Customer Support"
      ]
    },
    "Product Personalization": {
      "Contact Info": [
        "Name"
      ]
    },
    "Third-Party Advertising": {
      "Identifiers": [
        "User ID",
        "Device ID"
      ],
      "Location": [
        "Precise Location",
        "Coarse Location"
      ],
      "Usage Data": [
        "Advertising Data"
      ]
    }
  }
}</t>
  </si>
  <si>
    <t>https://apps.apple.com/us/app/wells-fargo-mobile/id311548709?uo=4</t>
  </si>
  <si>
    <t>Account Management
•Access your cash, credit, and investment accounts with Touch ID®¹ or Face ID®¹
•Review activity and balances
•View your credit card transactions and manage your rewards
•Easily activate or turn cards on or off², add cards to digital wallets³, view recurring payments, and manage account access with Card Settings
Deposit Funds⁴
•Deposit checks using your iPhone® camera
•Instantly view the processing deposit in your account
Make Transfers and Payments
•Transfer funds between your Wells Fargo accounts and to other financial institutions⁵
•Send and receive money with friends and family using a U.S. mobile phone number or email address with Zelle®⁶
•Pay your bills
•Add your eligible cards to Apple Wallet™ to use Apple Pay® for fast and convenient payments³
Track Investments
•Monitor balances, holdings, account activity, and open orders for your WellsTrade® accounts
•Get real-time quotes, charts, and market data
Stay Secure
•Visit the Security Center to report fraud and maintain safe accounts
•Manage alerts⁷
•Get notified of suspicious card activity with alerts
•Access to your FICO® Credit Score
Contact Us
•Email appstorefeedback@wellsfargo.com
•Locate one of more than 12,700 ATMs or find one of our approximately 4,800 branches
•Set up an appointment to meet with a Banker
____________________________
Screens are simulated.
1.Only certain devices are eligible to enable biometrics.
2.Turning your card off is not a replacement for reporting your card lost or stolen.
3.Not all smartphones are enabled to use a digital wallet. Your mobile carrier’s message and data rates may apply.
4.Some accounts are not eligible for mobile deposit. Deposit limits and other restrictions apply.
5.Terms and conditions apply. See Wells Fargo’s Online Access Agreement for more information.
6.Mobile numbers may need to be enrolled with Zelle before they can be used. Available to U.S.-based bank account holders only.
7.Sign-up may be required.
8.Some features may not be available on all mobile devices.
Apple, the Apple logo, Apple Pay, Apple Watch, Face ID, iPad, iPad Pro, iPhone, iTunes, Mac, Safari, and Touch ID are trademarks of Apple Inc., registered in the U.S. and other countries. Apple Wallet is a trademark of Apple Inc. App Store is a service mark of Apple Inc.
FICO is a registered trademark of Fair Isaac Corporation in the United States and other countries.
Zelle and the Zelle related marks are wholly owned by Early Warning Services, LLC and are used herein under license.
Investment and Insurance Products are:
•Not Insured by the FDIC or Any Federal Government Agency
•Not a Deposit or Other Obligation of, or Guaranteed by, the Bank or Any Bank Affiliate
•Subject to Investment Risks, Including Possible Loss of the Principal Amount Invested
DEPOSIT PRODUCTS OFFERED BY WELLS FARGO BANK, N.A. MEMBER FDIC.
Investment products and services are offered through Wells Fargo Advisors. Wells Fargo Advisors is a trade name used by Wells Fargo Clearing Services, LLC (WFCS) and Wells Fargo Advisors Financial Network, LLC, Members SIPC, separate registered broker-dealers and non-bank affiliates of Wells Fargo &amp; Company. WellsTrade(R) and Intuitive Investor(R) accounts are available through WFCS.
Use of stock symbols is for illustrative purposes only and not a recommendation.
9.$0 per trade is applicable to commissions for online and automated telephone trading of stocks and exchange-traded funds (ETFs). For stock and ETF trades placed with an agent over the telephone, a $25 agent-assisted trading fee is charged. Each trade order will be treated as a separate transaction subject to commission. An order that executes over multiple trading days may be subject to additional commission. One commission will be assessed for multiple trades, entered separately, that execute on the same day, on the same side of the market. Other fees and commissions apply to a WellsTrade account. Schedule subject to change at any time.
PM-04202025-6041073.1.1</t>
  </si>
  <si>
    <t>{
  "Data Linked to You": {
    "Analytics": {
      "Diagnostics": [
        "Crash Data",
        "Performance Data",
        "Other Diagnostic Data"
      ]
    },
    "App Functionality": {
      "Contacts": [
        "Contacts"
      ],
      "Diagnostics": [
        "Crash Data",
        "Performance Data",
        "Other Diagnostic Data"
      ],
      "Financial Info": [
        "Payment Info",
        "Credit Info"
      ],
      "User Content": [
        "Photos or Videos"
      ]
    },
    "Product Personalization": {
      "Financial Info": [
        "Payment Info"
      ]
    }
  },
  "Data Not Linked to You": {
    "Analytics": {
      "Diagnostics": [
        "Crash Data",
        "Performance Data",
        "Other Diagnostic Data"
      ]
    },
    "App Functionality": {
      "Contacts": [
        "Contacts"
      ],
      "Diagnostics": [
        "Crash Data",
        "Performance Data",
        "Other Diagnostic Data"
      ],
      "Financial Info": [
        "Payment Info",
        "Credit Info"
      ],
      "User Content": [
        "Photos or Videos"
      ]
    },
    "Product Personalization": {
      "Financial Info": [
        "Payment Info"
      ]
    }
  }
}</t>
  </si>
  <si>
    <t>https://www.wellsfargo.com/privacy-security</t>
  </si>
  <si>
    <t>https://apps.apple.com/us/app/karls-mortgage-calculator-pro/id1299095698?uo=4</t>
  </si>
  <si>
    <t>This is the Pro version of Karl's Mortgage Calculator. The only change from the free version is that the adverts have been removed.
Calculate mortgage payments given principal, interest and term. Reverse calculate any one variable given the other three.
Enter a down payment amount or percentage and let the calculator show how large a mortgage you require.
See how the monthly payment changes when you factor in additional monthly or annual loan costs such as PMI, HOA, taxes and insurance.
The calculator supports Fixed and Adjustable Rate Mortgages (ARM) loans with up to five changes in interest rates. Interest-only mortgages loans are also supported.
You can pay off your mortgage early with extra payments. Add one-off, monthly and annual extra payments. Choose up to six additional extra payment amounts and payment periods and the calculator will show how much money you can save on the loan.
Choose from weekly to annual loan payments and adjust the compounding period from daily through annual periods. The calculator supports Canadian mortgages along with UK annual rest mortgages.
Multiple rounding options on loan calculations are also available. Choose between no rounding, round half up, half down, to even, to ceiling and to floor.
The calculator also supports the input and display of multiple currencies.</t>
  </si>
  <si>
    <t>https://apps.apple.com/us/app/us-debt-clock-org/id929822826?uo=4</t>
  </si>
  <si>
    <t>The US Debt Clock .org App gives you a Real-Time glimpse of the most relevant economic data showing the financial condition of the US Federal Government, the 50 States and the World with over 3000, up to the Second Data Fields.
• Go Back in Time to the Year 1900 to see the performance of each President, all the   
   way forward into Future elections.
• Compare the Debt, GDP, Debt Per Citizen and Unfunded Liabilities of all 50 US States.
• See the World Debt Clock represented in US Dollars, and how each Country's Debt
   Level and GDP place them in the Global Economic System.
• Look into the Future to see the US Debt Clock in 4 and 8 Years at Current Rates.
• See the Top 50 US City Debt and Unfunded Liabilities.
• Look into the Classified Budgets and Programs of the various US agencies.
• See all NASA's Current and Past Space programs represented in Today's Dollars.
• See the Cost of every US War in Today's dollars
• See the Cost of America's Military Hardware through History and in Inflation Adjusted Dollars Today.
• See a complete list of the Average Pay and 20 year Increase for the Top 200 Occupations in the U.S.
• See the Fortunes in Today's Dollars of some off America's top pioneers
• A special feature which lists America's most Expensive Natural Disasters in Today's Dollars.  
• Take a Glimpse back in time 100 years and see the increase in prices for a List of Common Consumer items, Including Cars.
• Keep up to date with World Energy Usage, Precious Metals Production and Demand, Year to Date Auto Sales and Home Prices and Sales Rates.
• Go Back by decade to see where US Debt Levels were in 1980, 1990, 2000 and 2010.
• Travel Back in Time to the year 1100 for a complete History of Money and Banking.
• Federal Budget Showdown matches the CBO, OMB, HCB and USDC against each      
   other, 4 years into the future.</t>
  </si>
  <si>
    <t>[
  "Finance",
  "Education"
]</t>
  </si>
  <si>
    <t>https://apps.apple.com/us/app/roughanimator-animation-app/id954718244?uo=4</t>
  </si>
  <si>
    <t>A fully featured hand drawn animation application for iPad. Made by an animator, for animators. Powerful enough for professionals, simple enough for beginners. Everything you need to create traditional hand drawn frame-by-frame animation, anywhere you go!
Features:
- Timeline with unlimited layers and easily adjustable exposure length of individual drawings, for pose-to-pose or straight-ahead animating
- Onion skinning
- Preview playback
- Scrub along timeline
- Import audio for lip syncing
- Import video for rotoscoping animation
- Custom brushes
- Supports Apple Pencil, Logitech Crayon, Adonit &amp; Wacom Bluetooth styluses
- Control framerate and resolution
- Export animation to Quicktime video, GIF, or image sequence
- RoughAnimator projects can be imported to Adobe Flash/Animate, After Effects, and Toon Boom Harmony
- Also available on desktop
See a short film animated with RoughAnimator:
https://youtu.be/vaHuJNNPoMM</t>
  </si>
  <si>
    <t>https://apps.apple.com/us/app/cex-io-app-buy-crypto-btc/id1047225016?uo=4</t>
  </si>
  <si>
    <t>The CEX.IO App provides the ultimate crypto experience, with a variety of services in the palm of your hand. Our app empowers you to trade, sell, and buy Bitcoin and other cryptocurrencies instantly, anytime, and anywhere. Spend less than a minute to buy Ethereum and other digital assets using a debit/credit card, Apple Pay, bank transfers, and/or PayPal*. In addition, with the CEX.IO App, you have access to 300+ markets wherever you go.
Using the funding method that suits you best, you can instantly buy or sell the following assets via the CEX.IO App:
Bitcoin (BTC), Ethereum (ETH), Bitcoin Cash (BCH), Polygon (MATIC), Litecoin (LTC), Ripple (XRP), Stellar (XLM), Cosmos (ATOM), Dogecoin (DOGE), Shiba Inu (SHIB), Cardano (ADA), USD Coin (USDC), Tether (USDT), Polkadot (DOT), Uniswap (UNI), Zilliqa (ZIL), SushiSwap (SUSHI), and Solana (SOL).
These are just a few of the 100+ supported digital assets! And we’re constantly expanding our listings.
The CEX.IO App opens access to the entire universe of crypto services. Apart from your own Bitcoin wallet, other attractive features include:
• Instant crypto purchases. Buy crypto in a few taps, using the funding method that best suits your needs.
• Instant Sell option. Convert your crypto into fiat, and immediately send funds to your payment card.
• Rapid card deposits and withdrawals. Deposit funds to your CEX.IO balance, or transfer fiat to your debit/credit card in minutes.
• Multichain support. Send Bitcoin and other digital assets using 40+ blockchain networks.
• Beginner-friendly Convert feature. No need to figure out trading strategies. Just swap crypto and fiat currencies in a few taps.
• Crypto savings accounts**. Accumulate daily crypto rewards in Bitcoin, Ethereum, and other digital assets, with no lock-up periods.
• Deep liquidity. Trade 300+ markets with narrow spreads, and minimal price slippage.
• Sub-accounts for trading. Improve risk management of your trading strategy and better organize your finances, taking advantage of up to five sub-accounts.
• Save your favorite markets. Select preferred currency pairs for quick access and decision-making.
• Monitor your portfolio performance. Track the slightest changes in your crypto wallet and trading balances.
• User-friendly interface. Purchase, sell, exchange, and store crypto, enjoying intuitive app navigation.
• Fast card-linking. Add your payment card to buy cryptocurrency in a matter of minutes.
• Detailed order and transaction history. Stay informed of your crypto exchange operations, with clear explanations of all fees and commissions.
• Passionate Support Team, which is eager to provide professional assistance throughout your crypto journey. 
With CEX.IO’s cryptocurrency exchange, you can take advantage of a wide array of currency pairs, deep liquidity, and an advanced order-matching mechanism. With this crypto app, we combined the best CEX.IO ecosystem features, and packed them into a straightforward interface. Our cryptocurrency trading platform empowers you to achieve fast execution of your trades, while our Savings** service provides you with the opportunity to earn crypto effortlessly.
Want to buy or sell crypto, in a matter of minutes? You can do it with the CEX.IO App. Want to build your own trading strategy, and track its performance? This app is the one for which you’ve been looking. Enjoy these and many other features our crypto exchange has to offer, by downloading the CEX.IO App
*Payment methods available depend on the user's country of residence.
**Availability of the CEX.IO Savings service depends on the user’s jurisdiction.
Disclaimer: Not investment or financial advice. Seek professional advice. Digital assets involve risk. Do your own research</t>
  </si>
  <si>
    <t>{
  "Data Linked to You": {
    "Analytics": {
      "Contact Info": [
        "Physical Address",
        "Email Address",
        "Name",
        "Phone Number",
        "Other User Contact Info"
      ],
      "Diagnostics": [
        "Crash Data",
        "Performance Data",
        "Other Diagnostic Data"
      ],
      "Financial Info": [
        "Payment Info"
      ],
      "Identifiers": [
        "User ID",
        "Device ID"
      ],
      "Purchases": [
        "Purchase History"
      ],
      "Usage Data": [
        "Product Interaction",
        "Advertising Data",
        "Other Usage Data"
      ],
      "User Content": [
        "Emails or Text Messages",
        "Customer Support"
      ]
    },
    "App Functionality": {
      "Contact Info": [
        "Physical Address",
        "Email Address",
        "Name",
        "Phone Number",
        "Other User Contact Info"
      ],
      "Diagnostics": [
        "Crash Data",
        "Performance Data",
        "Other Diagnostic Data"
      ],
      "Financial Info": [
        "Payment Info",
        "Other Financial Info"
      ],
      "Identifiers": [
        "User ID",
        "Device ID"
      ],
      "Purchases": [
        "Purchase History"
      ],
      "Usage Data": [
        "Product Interaction",
        "Advertising Data",
        "Other Usage Data"
      ],
      "User Content": [
        "Emails or Text Messages",
        "Customer Support"
      ]
    },
    "Product Personalization": {
      "Contact Info": [
        "Physical Address",
        "Email Address",
        "Name",
        "Phone Number",
        "Other User Contact Info"
      ],
      "Diagnostics": [
        "Crash Data",
        "Performance Data",
        "Other Diagnostic Data"
      ],
      "Financial Info": [
        "Payment Info"
      ],
      "Identifiers": [
        "User ID"
      ],
      "Purchases": [
        "Purchase History"
      ],
      "Usage Data": [
        "Product Interaction",
        "Advertising Data"
      ],
      "User Content": [
        "Emails or Text Messages"
      ]
    },
    "Third-Party Advertising": {
      "Usage Data": [
        "Advertising Data"
      ]
    }
  },
  "Data Used to Track You": {
    "Analytics": {
      "Contact Info": [
        "Physical Address",
        "Email Address",
        "Name",
        "Phone Number",
        "Other User Contact Info"
      ],
      "Diagnostics": [
        "Crash Data",
        "Performance Data",
        "Other Diagnostic Data"
      ],
      "Financial Info": [
        "Payment Info"
      ],
      "Identifiers": [
        "User ID",
        "Device ID"
      ],
      "Purchases": [
        "Purchase History"
      ],
      "Usage Data": [
        "Product Interaction",
        "Advertising Data",
        "Other Usage Data"
      ],
      "User Content": [
        "Emails or Text Messages",
        "Customer Support"
      ]
    },
    "App Functionality": {
      "Contact Info": [
        "Physical Address",
        "Email Address",
        "Name",
        "Phone Number",
        "Other User Contact Info"
      ],
      "Diagnostics": [
        "Crash Data",
        "Performance Data",
        "Other Diagnostic Data"
      ],
      "Financial Info": [
        "Payment Info",
        "Other Financial Info"
      ],
      "Identifiers": [
        "User ID",
        "Device ID"
      ],
      "Purchases": [
        "Purchase History"
      ],
      "Usage Data": [
        "Product Interaction",
        "Advertising Data",
        "Other Usage Data"
      ],
      "User Content": [
        "Emails or Text Messages",
        "Customer Support"
      ]
    },
    "Product Personalization": {
      "Contact Info": [
        "Physical Address",
        "Email Address",
        "Name",
        "Phone Number",
        "Other User Contact Info"
      ],
      "Diagnostics": [
        "Crash Data",
        "Performance Data",
        "Other Diagnostic Data"
      ],
      "Financial Info": [
        "Payment Info"
      ],
      "Identifiers": [
        "User ID"
      ],
      "Purchases": [
        "Purchase History"
      ],
      "Usage Data": [
        "Product Interaction",
        "Advertising Data"
      ],
      "User Content": [
        "Emails or Text Messages"
      ]
    },
    "Third-Party Advertising": {
      "Usage Data": [
        "Advertising Data"
      ]
    }
  }
}</t>
  </si>
  <si>
    <t>https://cex.io/legal/privacy/</t>
  </si>
  <si>
    <t>https://apps.apple.com/us/app/lego-batman-beyond-gotham/id981305941?uo=4</t>
  </si>
  <si>
    <t>LEGO® Batman™: Beyond Gotham</t>
  </si>
  <si>
    <t>***LEGO® Batman: Beyond Gotham requires iOS 8 or later and is compatible with iPhone 4S and iPad2 and later devices.***
The best-selling LEGO Batman franchise returns in an out-of-this-world, action-packed adventure!  Play as Batman and join forces with characters from the DC Comics universe as you blast off to outer space to stop the evil Brainiac from destroying Earth.
100+ PLAYABLE CHARACTERS
Play and unlock more than 100 characters with amazing powers and abilities, including members of the Justice League, BIG LEGO Figures such as Solomon Grundy, Lantern heroes and villains, and much more.  Note: all characters and abilities can be earned without additional purchases.
UNLOCK SPECIAL SUITS WITH UNIQUE ABILITIES
Grant heroes even more powers with super suits such as Batman's bomb-igniting Demolition Suit, Robin's elite hacker Techno Suit, Cyborg's incognito Stealth Suit, and the Joker's tricky Decoy Suit.
45 MISSIONS BEYOND GOTHAM
Adventure through an original story set in outer space and Lantern worlds that include Zamaron and Odym or visit familiar DC realms in the Hall of Justice, the Batcave, and the Justice League Watchtower.
EVEN MORE CHARACTERS
Collect fan favorite characters such as Batman Beyond, the Dark Knight, and Batman ’66 throughout the year with plenty more on the way (coming soon)!
DYNAMIC CONTROL STYLES
Switch between "Classic" and "Touch Screen" controls to find the play-style that suits you best.</t>
  </si>
  <si>
    <t>https://apps.apple.com/us/app/bumble-dating-app-meet-date/id930441707?uo=4</t>
  </si>
  <si>
    <t>Bumble is a free dating app dedicated to helping singles find fun, meaningful, and kind connections. It’s the dating app where kindness is sexy, and where women come first, always. We champion respect and equality, and we don't just welcome, but we celebrate every orientation. So whether you're straight, gay, lesbian, trans, here to find love, here to find fun, here to find friends, or simply dating for the plot–creating new connections has never been easier.
Our community is filled with millions of people across the globe who are ready to chat and meet new people, build genuine and meaningful connections, and maybe find that artsy, museum-loving, Scorpio they've been looking for.
DATE, MEET NEW FRIENDS, AND NETWORK
Our matchmaking technology is constantly evolving to create a fun, kind, and most importantly safe experience for you across all of our apps, including:
Bumble Date: Where women make the first move. Women always come first on Bumble, we've rewritten the dating rules so that everyone can form meaningful relationships safely and respectfully.
Bumble For Friends: Life is better with friends. Whether you're new to a city or hoping to expand your circle, Bumble For Friends is an easy way to make new friends.
Bumble Bizz: Yep, you read that correctly. We have Bumble Bizz, too. Use Bumble Bizz to network, find mentors, and create new exciting career opportunities.
WOMEN COME FIRST, ALWAYS
We believe a better world for women means a better world for everyone. So, for the most part, women get to make the first move around here. In heterosexual matches, the woman has 24 hours to make the first move and the man has 24 hours to respond. In same-sex matches, either person has 24 hours to make the first move, while the other individual has 24 hours to respond. So, don't let them be the one that got away. Send that message ASAP.
DON'T JUST TAKE OUR WORD FOR IT
“Bumble exists to empower women...” (Fast Company)
“Bumble is just an app: but it’s changing the discussion.” (Wired)
“Bumble offers an alternative that prioritises meaningful connections, with women calling the shots:” (UK Sunday Times)
“Bumble rejects hate speech to make users feel safe on its dating app” (Texas Standard)
“What makes Bumble different from other dating apps...is its focus on giving women all the power. ” (Business Insider)
---
Like the best things in life, Bumble is free to download and use. But we do also offer optional subscription packages (Bumble Premium and Bumble Boost) and single or multiple-use paid services for which no subscription is required (including Spotlights and SuperSwipes).
We offer weekly, monthly, 3 month, and 6 month subscriptions with varying discounts. The prices may vary per country and are subject to change without notice. Prices are clearly displayed in the app.
* Payment will be charged to your iTunes account at confirmation of purchase.
* Your subscription will automatically renew itself, unless auto-renewal is turned off at least 24 hours before the end of the current period.
* Your account will be charged for renewal within 24 hours before the end of the current period.
* You can manage your subscriptions and turn off auto-renewal by going to your Account Settings in the iTunes Store.
* If offered, if you choose to use our free trial, any unused portion of the free trial period will be forfeited when you purchase a subscription to that publication, where applicable
* If you don’t choose to purchase Bumble Boost or Bumble Premium, you can simply continue using and enjoying Bumble for free.
Your personal data is securely stored on Bumble - be sure to read our privacy policy and terms and conditions:
https://www.bumble.com/privacy
https://www.bumble.com/terms
Bumble Inc. is the parent company of Bumble, along with Badoo, Official, and Fruitz</t>
  </si>
  <si>
    <t>{
  "Data Linked to You": {
    "Analytics": {
      "Identifiers": [
        "User ID",
        "Device ID"
      ],
      "Location": [
        "Precise Location",
        "Coarse Location"
      ],
      "Purchases": [
        "Purchase History"
      ],
      "Sensitive Info": [
        "Sensitive Info"
      ],
      "Usage Data": [
        "Product Interaction"
      ],
      "User Content": [
        "Emails or Text Messages",
        "Photos or Videos",
        "Customer Support"
      ]
    },
    "App Functionality": {
      "Contact Info": [
        "Email Address",
        "Name",
        "Phone Number",
        "Other User Contact Info"
      ],
      "Contacts": [
        "Contacts"
      ],
      "Diagnostics": [
        "Crash Data",
        "Performance Data"
      ],
      "Identifiers": [
        "User ID",
        "Device ID"
      ],
      "Location": [
        "Precise Location",
        "Coarse Location"
      ],
      "Purchases": [
        "Purchase History"
      ],
      "Sensitive Info": [
        "Sensitive Info"
      ],
      "Usage Data": [
        "Product Interaction"
      ],
      "User Content": [
        "Emails or Text Messages",
        "Photos or Videos",
        "Audio Data",
        "Customer Support"
      ]
    },
    "Developer’s Advertising or Marketing": {
      "Contact Info": [
        "Email Address",
        "Phone Number"
      ],
      "Health &amp; Fitness": [
        "Health",
        "Fitness"
      ],
      "Identifiers": [
        "User ID",
        "Device ID"
      ],
      "Location": [
        "Precise Location",
        "Coarse Location"
      ],
      "Sensitive Info": [
        "Sensitive Info"
      ]
    },
    "Other Purposes": {
      "Contact Info": [
        "Email Address"
      ],
      "Diagnostics": [
        "Crash Data",
        "Performance Data"
      ],
      "User Content": [
        "Customer Support"
      ]
    },
    "Product Personalization": {
      "Health &amp; Fitness": [
        "Health",
        "Fitness"
      ],
      "Identifiers": [
        "User ID",
        "Device ID"
      ],
      "Location": [
        "Precise Location",
        "Coarse Location"
      ],
      "Purchases": [
        "Purchase History"
      ],
      "Sensitive Info": [
        "Sensitive Info"
      ],
      "Usage Data": [
        "Product Interaction",
        "Advertising Data"
      ],
      "User Content": [
        "Photos or Videos"
      ]
    },
    "Third-Party Advertising": {
      "Other Data": [
        "Other Data Types"
      ]
    }
  },
  "Data Used to Track You": {
    "Analytics": {
      "Identifiers": [
        "User ID",
        "Device ID"
      ],
      "Location": [
        "Precise Location",
        "Coarse Location"
      ],
      "Purchases": [
        "Purchase History"
      ],
      "Sensitive Info": [
        "Sensitive Info"
      ],
      "Usage Data": [
        "Product Interaction"
      ],
      "User Content": [
        "Emails or Text Messages",
        "Photos or Videos",
        "Customer Support"
      ]
    },
    "App Functionality": {
      "Contact Info": [
        "Email Address",
        "Name",
        "Phone Number",
        "Other User Contact Info"
      ],
      "Contacts": [
        "Contacts"
      ],
      "Diagnostics": [
        "Crash Data",
        "Performance Data"
      ],
      "Identifiers": [
        "User ID",
        "Device ID"
      ],
      "Location": [
        "Precise Location",
        "Coarse Location"
      ],
      "Purchases": [
        "Purchase History"
      ],
      "Sensitive Info": [
        "Sensitive Info"
      ],
      "Usage Data": [
        "Product Interaction"
      ],
      "User Content": [
        "Emails or Text Messages",
        "Photos or Videos",
        "Audio Data",
        "Customer Support"
      ]
    },
    "Developer’s Advertising or Marketing": {
      "Contact Info": [
        "Email Address",
        "Phone Number"
      ],
      "Health &amp; Fitness": [
        "Health",
        "Fitness"
      ],
      "Identifiers": [
        "User ID",
        "Device ID"
      ],
      "Location": [
        "Precise Location",
        "Coarse Location"
      ],
      "Sensitive Info": [
        "Sensitive Info"
      ]
    },
    "Other Purposes": {
      "Contact Info": [
        "Email Address"
      ],
      "Diagnostics": [
        "Crash Data",
        "Performance Data"
      ],
      "User Content": [
        "Customer Support"
      ]
    },
    "Product Personalization": {
      "Health &amp; Fitness": [
        "Health",
        "Fitness"
      ],
      "Identifiers": [
        "User ID",
        "Device ID"
      ],
      "Location": [
        "Precise Location",
        "Coarse Location"
      ],
      "Purchases": [
        "Purchase History"
      ],
      "Sensitive Info": [
        "Sensitive Info"
      ],
      "Usage Data": [
        "Product Interaction",
        "Advertising Data"
      ],
      "User Content": [
        "Photos or Videos"
      ]
    },
    "Third-Party Advertising": {
      "Other Data": [
        "Other Data Types"
      ]
    }
  }
}</t>
  </si>
  <si>
    <t>http://bumble.com/privacy/</t>
  </si>
  <si>
    <t>https://apps.apple.com/us/app/when-can-i-retire-pro/id1441892911?uo=4</t>
  </si>
  <si>
    <t>You may have retirement savings in taxable accounts (cash, investments), tax-deferred accounts (Traditional 401k, Traditional IRA), and tax-free accounts (Roth 401k, Roth IRA). Find out when you will be able to retire based on your financial circumstances. 
**App Highlights**
* The "When Can I Retire Pro" app calculates your retirement age by separating out your retirement savings in taxable accounts (cash, investments) and tax-advantaged accounts (Traditional, Roth) as certain tax-advantaged retirement savings cannot be withdrawn without a penalty until you reach the age 59 1/2.
* The app factors in the retirement age calculation the taxes you are required to pay on withdrawals from your tax-deferred accounts (Traditional 401k, Traditional IRA). 
* The app takes into account you are required to make minimum withdrawals from your tax-deferred accounts (Traditional 401k, Traditional IRA) from the age of 72 onwards. 
* Additionally, this app helps you with an effective strategy on the order in which you can withdraw your retirement assets during your retirement years when you have savings in taxable, tax-deferred, and tax-free accounts. The retirement withdrawals are made first from your taxable accounts, then from your tax-deferred accounts, and finally from your tax-free accounts.
* This app lays out a clear picture of your finances with the pre-retirement plan and post-retirement plan.
* You can email your pre-retirement plan and post-retirement plan in tabular and graphical views to yourself or others from within the app.
* This app saves your inputs across the launches upon successful retirement age calculation.
* You can share the app via email, Facebook, or Twitter from within the app.
Terms of Use: https://www.apple.com/legal/internet-services/itunes/dev/stdeula/</t>
  </si>
  <si>
    <t>https://apps.apple.com/us/app/playstation-app/id410896080?uo=4</t>
  </si>
  <si>
    <t>Connect. Discover. Control.
Stay connected to your gaming friends and the games you love to play, wherever you go with PlayStation App. See who's online, voice chat and send messages, and discover deals on PS Store.
Connect with friends
• See who's online and what games they're playing.
• Voice chat and send messages to your PSN friends, hang out online, and plan your next multiplayer session.
• View other players' profiles and trophy collections.
Discover new games and the latest news
• Shop for new releases, pre-order games, and check out the latest deals and discounts on PlayStation Store.
• Get your daily fix of gaming news from the world of PlayStation.
• Stay up to date with notifications and invitations on your phone lock screen.
Control your console wherever you are
• Download games and add-ons to your console, so they're ready when you are.
• Manage your PS5 console storage if you run out of space while downloading.
• Get ready to play with quick sign-in and remote game launch on your PS5 console.
Account for PlayStation Network required to use this app.
PlayStation terms of service are viewable at https://www.playstation.com/legal/psn-terms-of-service/.
Some features require PS5 or PS4 console.
Content available on PS App may vary by country/region. Some titles shown above may not be available in your country/region.
“PlayStation”, “PlayStation Family Mark”, “PS5”, and “PS4” are registered trademarks or trademarks of Sony Interactive Entertainment Inc.</t>
  </si>
  <si>
    <t>{
  "Data Linked to You": {
    "Analytics": {
      "Diagnostics": [
        "Crash Data",
        "Performance Data",
        "Other Diagnostic Data"
      ],
      "Identifiers": [
        "User ID",
        "Device ID"
      ],
      "Purchases": [
        "Purchase History"
      ],
      "Usage Data": [
        "Product Interaction"
      ]
    },
    "App Functionality": {
      "Diagnostics": [
        "Crash Data",
        "Performance Data",
        "Other Diagnostic Data"
      ],
      "Identifiers": [
        "User ID",
        "Device ID"
      ],
      "Purchases": [
        "Purchase History"
      ],
      "Usage Data": [
        "Product Interaction"
      ]
    },
    "Product Personalization": {
      "Diagnostics": [
        "Crash Data",
        "Performance Data",
        "Other Diagnostic Data"
      ],
      "Identifiers": [
        "User ID",
        "Device ID"
      ],
      "Purchases": [
        "Purchase History"
      ],
      "Usage Data": [
        "Product Interaction"
      ]
    }
  }
}</t>
  </si>
  <si>
    <t>https://apps.apple.com/us/app/earnin-make-every-day-payday/id723815926?uo=4</t>
  </si>
  <si>
    <t>Instantly access your pay in advance — without waiting for a paycheck. EarnIn lets you access your pay as you work — not days or weeks later. All with no loans, no borrowing money, no interest, no mandatory fees, and no credit checks.
With Cash Out on EarnIn, get up to $100/day and up to $750/paycheck to cover day-to-day costs, unexpected expenses, and everything in between[5]. Plus, we’ll help you keep your credit goals moving forward with free credit monitoring directly in the app.
Cash advances and payday loans can be misleading and costly. EarnIn simplifies things with easy, no-cost options that tap the money you’ve already earned to get you paid in advance[1]. All with no interest, no credit checks, and no surprises[5].
EarnIn also provides Balance Shield that notify you whenever your bank balance runs low[4]. Skip the cash advances and payday loans. Stay on budget with your money in advance from EarnIn.
Here’s how Cash Out on EarnIn works:
Download the EarnIn app and add your info
Access up to $100/day of your pay &amp; up to $750/pay period
Tip what feels right (optional)
Any money accessed, plus optional fees and tips, is automatically repaid when your next paycheck comes
Download EarnIn for easy, instant access to your money when you want it.
YOUR MONEY AT YOUR SPEED
- Connect your bank account to instantly access your pay in advance
- EarnIn works with Bank of America, Wells Fargo, Chase, Capital One, and more
- Get paid in minutes with Lightning Speed transfers[1]
- Smarter &amp; faster alternative to cash advances
GET UP TO $750 EVERY PAY PERIOD
- Get up to $100/day and up to $750/pay period as you work to handle financial emergencies, cover loan payments, or keep up with day-to-day expenses
- Better than a cash advance or payday loan – get money from your own pay instantly[3]
FREE CREDIT SCORE TRACKING
- Monitor your credit score[6] for a full picture of your financial health
- Get alerts when your credit file changes &amp; keep track of suspicious or fraudulent activity
- Unlike loan apps, EarnIn provides financial tools to help you monitor your credit score &amp; move toward your goals
BACKED BY 24/7 SUPPORT
Questions or issues? Our Live Chat team is available 24/7, 365 days a year.
---
EarnIn is not affiliated with Chime, Dave, Albert, Brigit, CashNetUSA, Empower, Klover, MoneyLion, Cleo, Cash App, Daily Pay, Google Pay or Credit Karma.
EarnIn is not a payday loan or a personal loan. There's no interest or APR to transfer from your paycheck.
EarnIn does not sell your personal data to third parties. Learn more about our privacy policy: earnin.com/privacy
EarnIn
200 Portage Ave
Palo Alto, CA 94306
---
Disclaimers:
EarnIn services may not be available in all states.
[1] Fees apply to use Lightning Speed. Lightning Speed may not be available to all Community Members. Transfers may take up to thirty minutes, actual transfer speeds will depend on your bank, see Cash Out User Agreement for details.
[2] Tipping options will vary between tools.
[3] Tip Yourself Account funds are held with Evolve Bank &amp; Trust, member FDIC and FDIC insured up to $250,000. Tip Yourself is a 0% Annual Percentage Yield and $0 monthly fee service. Your Tip Yourself Account and any Tip Jars are not Savings Accounts. For more information/details visit https://www.earnin.com/evolve-bank-and-trust
[4] Balance Shield Cash Outs are subject to your available earnings, Daily Max and Pay Period Max.
[5] Subject to your available earnings, Daily Max and Pay Period Max. EarnIn does not charge interest on Cash Outs. Restrictions and/or third party fees may apply. For more info and for our privacy policy, visit earnin.com/tos
[6] Calculated on the VantageScore 3.0 model. Your VantageScore 3.0 from Experian® indicates your credit risk level and is not used by all lenders, so don’t be surprised if your lender uses a score that’s different from your VantageScore 3.0. Learn more: https://www.experian.com/assets/consumer-information/product-sheets/vantagescore-3.pdf</t>
  </si>
  <si>
    <t>{
  "Data Linked to You": {
    "Analytics": {
      "Diagnostics": [
        "Crash Data",
        "Performance Data"
      ],
      "Identifiers": [
        "User ID",
        "Device ID"
      ],
      "Usage Data": [
        "Product Interaction"
      ]
    },
    "App Functionality": {
      "Contact Info": [
        "Physical Address",
        "Email Address",
        "Name",
        "Phone Number"
      ],
      "Diagnostics": [
        "Crash Data",
        "Performance Data"
      ],
      "Financial Info": [
        "Payment Info",
        "Other Financial Info"
      ],
      "Identifiers": [
        "User ID",
        "Device ID"
      ],
      "Location": [
        "Precise Location"
      ]
    },
    "Developer’s Advertising or Marketing": {
      "Contact Info": [
        "Email Address",
        "Name"
      ],
      "Identifiers": [
        "User ID",
        "Device ID"
      ],
      "Usage Data": [
        "Product Interaction"
      ]
    },
    "Product Personalization": {
      "Contact Info": [
        "Email Address",
        "Name"
      ]
    }
  },
  "Data Used to Track You": {
    "Analytics": {
      "Diagnostics": [
        "Crash Data",
        "Performance Data"
      ],
      "Identifiers": [
        "User ID",
        "Device ID"
      ],
      "Usage Data": [
        "Product Interaction"
      ]
    },
    "App Functionality": {
      "Contact Info": [
        "Physical Address",
        "Email Address",
        "Name",
        "Phone Number"
      ],
      "Diagnostics": [
        "Crash Data",
        "Performance Data"
      ],
      "Financial Info": [
        "Payment Info",
        "Other Financial Info"
      ],
      "Identifiers": [
        "User ID",
        "Device ID"
      ],
      "Location": [
        "Precise Location"
      ]
    },
    "Developer’s Advertising or Marketing": {
      "Contact Info": [
        "Email Address",
        "Name"
      ],
      "Identifiers": [
        "User ID",
        "Device ID"
      ],
      "Usage Data": [
        "Product Interaction"
      ]
    },
    "Product Personalization": {
      "Contact Info": [
        "Email Address",
        "Name"
      ]
    }
  }
}</t>
  </si>
  <si>
    <t>https://www.earnin.com/PrivacyAndTerms</t>
  </si>
  <si>
    <t>https://apps.apple.com/us/app/atlas-rewards-credit-card/id1617487581?uo=4</t>
  </si>
  <si>
    <t>Atlas is a rewards credit card with 4x higher approval rates than traditional credit cards. It’s designed to be easy to get even without an existing credit history.
EASY AND ACCESSIBLE
4x higher approval rates than traditional credit cards. Get approved instantly without leaving the app. 
GROWS WITH YOU
Connect with 10,000+ banks to determine a safe spending limit you can easily repay without building up a balance. 0% APR ensures you never pay interest. Keep using the card to get higher limits. 
SAVES YOU MONEY 
Automatically save up to 10% at 50,000+ locations of places you love. These include Starbucks, Nike, DoorDash, Shake Shack, Burger King and more. We are always adding national and local savings.
BUILDS YOUR CREDIT
You will start building credit with daily transactions. Built in auto-pay ensures that you never have to worry about missing a payment. Track your score in the app and watch it progress on auto-pilot. 
Atlas reports to all 3 major credit bureaus - Equifax, Experian and Transunion.
SAFE AND SECURE
Shut down shady transactions by blocking your card anytime. You also get complete fraud protection that only credit cards offer. Atlas is built with industry leading security best practices in partnership with Patriot Bank and Mastercard.  
NO HIDDEN FEES
Simple pricing: only $8.99/month
No other hidden, or surprise fees
—
Atlas is not a bank. The Atlas card is issued by Patriot Bank pursuant to a license from Mastercard®. Atlas may be used everywhere Mastercard® credit cards are accepted. 
Rewards and credit services are offered and managed by Atlas. Increase in credit score is dependent on on-time payment behavior and never guaranteed. Credit scores are impacted by many factors and an Atlas card is one of them.</t>
  </si>
  <si>
    <t>{
  "Data Linked to You": {
    "Analytics": {
      "Diagnostics": [
        "Crash Data",
        "Performance Data"
      ],
      "Identifiers": [
        "User ID"
      ],
      "Location": [
        "Coarse Location"
      ],
      "Usage Data": [
        "Product Interaction"
      ]
    },
    "App Functionality": {
      "Contact Info": [
        "Physical Address",
        "Email Address",
        "Name",
        "Phone Number"
      ],
      "Contacts": [
        "Contacts"
      ],
      "Financial Info": [
        "Other Financial Info"
      ],
      "Identifiers": [
        "User ID"
      ],
      "Location": [
        "Precise Location",
        "Coarse Location"
      ],
      "Usage Data": [
        "Product Interaction"
      ]
    },
    "Developer’s Advertising or Marketing": {
      "Identifiers": [
        "User ID"
      ],
      "Location": [
        "Coarse Location"
      ],
      "Other Data": [
        "Other Data Types"
      ],
      "Usage Data": [
        "Product Interaction"
      ]
    }
  },
  "Data Used to Track You": {
    "Analytics": {
      "Diagnostics": [
        "Crash Data",
        "Performance Data"
      ],
      "Identifiers": [
        "User ID"
      ],
      "Location": [
        "Coarse Location"
      ],
      "Usage Data": [
        "Product Interaction"
      ]
    },
    "App Functionality": {
      "Contact Info": [
        "Physical Address",
        "Email Address",
        "Name",
        "Phone Number"
      ],
      "Contacts": [
        "Contacts"
      ],
      "Financial Info": [
        "Other Financial Info"
      ],
      "Identifiers": [
        "User ID"
      ],
      "Location": [
        "Precise Location",
        "Coarse Location"
      ],
      "Usage Data": [
        "Product Interaction"
      ]
    },
    "Developer’s Advertising or Marketing": {
      "Identifiers": [
        "User ID"
      ],
      "Location": [
        "Coarse Location"
      ],
      "Other Data": [
        "Other Data Types"
      ],
      "Usage Data": [
        "Product Interaction"
      ]
    }
  }
}</t>
  </si>
  <si>
    <t>https://uploads-ssl.webflow.com/627067558bc6f91ba880beeb/62a3af8bac06acb4c1c3ea60_Atlas%20Privacy%20Policy.pdf</t>
  </si>
  <si>
    <t>https://apps.apple.com/us/app/albert-budgeting-and-banking/id1057771088?uo=4</t>
  </si>
  <si>
    <t>THE SIMPLE WAY TO BUDGET, BANK, SAVE, AND INVEST
Save and spend smarter when you manage your money with Albert. Manage your budget and spending across multiple accounts, track subscriptions, get smart alerts to save more and spend less, save and invest automatically, get up to $250 in overdraft coverage, monitor your identity and credit score, and finance experts.
Albert is not a bank. See disclosures below.
KNOW WHERE YOUR MONEY’S GOING
• Manage your monthly budget
• Personalized spending insights
• Track bills and subscriptions
• See all your accounts in one place
BANKING WITH GENIUS
• Overdraft up to $250
• Get paid up to 2 days early with direct deposit
• Earn cash back rewards
SAVE SMARTER
• Automatic saving
• Create and track goals
• Earn cash bonuses
GUIDED INVESTING
• Invest automatically
• Buy stocks and ETFs
• Managed portfolios
PROTECT YOUR MONEY
• Identity protection
• Credit score monitoring
• Real-time alerts
DISCLOSURES
Banking services provided by Sutton Bank, Member FDIC. Savings with Genius and Albert Savings accounts (together, “Savings”) are held for your benefit at Coastal Community Bank, and Wells Fargo, N.A., Members FDIC, respectively (together with Sutton Bank, each a “Deposit Bank”). The Albert Mastercard® debit card is issued by Sutton Bank, pursuant to a license by Mastercard. Mastercard and the circles design are registered trademarks of Mastercard International Incorporated. Funds in Albert Cash and Savings are held in pooled accounts at their respective Deposit Bank and each are FDIC-insured up to $250,000 on a pass-through basis. Your FDIC insurance for each such account is subject to Albert maintaining accurate records, a positive determination by the FDIC as receiver if a Deposit Bank should fail, and with respect to each Deposit Bank the aggregation of all of your insured deposits held at that Deposit Bank. Albert Investing accounts are not FDIC insured or bank guaranteed and involve the risk of loss.
The Albert Subscription costs $9.99 per month. Try it for 30 days before you're charged. The Albert Subscription fee will auto-renew until canceled or your Albert account is closed. Cancel any time in the app. The Albert Subscription does not include all Albert features. See Terms for more details.
Genius, which includes Albert Cash, Savings with Genius, and all features offered by the Albert Subscription, has a maintenance fee that costs $14.99 per month. You’ll be charged 30 days after signing up. Deactivate Genius or close your Albert account any time in the app.
With Instant overdraft coverage eligible members can overdraw their Albert Cash account for debit card purchases, ATM withdrawals, and transfers. Limits start at $25, are reevaluated on an ongoing basis, and are subject to eligibility requirements based on your linked bank account activity, and other factors. Not all customers will qualify. Fast transfer, ATM and other fees may apply.
Brokerage services provided by Albert Securities, member FINRA/SIPC. Investment advisory services provided by Albert Investments. Investing accounts are not FDIC insured or bank guaranteed. Investing involves the risk of loss. More info at albrt.co/disclosures.
Credit score calculated on the VantageScore 3.0 model. Your VantageScore 3.0 from Experian® indicates your credit risk level and is not used by all lenders, so don't be surprised if your lender uses a score that's different from your VantageScore 3.0.</t>
  </si>
  <si>
    <t>{
  "Data Linked to You": {
    "Analytics": {
      "Contact Info": [
        "Physical Address",
        "Email Address",
        "Phone Number"
      ],
      "Contacts": [
        "Contacts"
      ],
      "Diagnostics": [
        "Crash Data",
        "Performance Data",
        "Other Diagnostic Data"
      ],
      "Financial Info": [
        "Payment Info",
        "Credit Info",
        "Other Financial Info"
      ],
      "Identifiers": [
        "User ID",
        "Device ID"
      ],
      "Other Data": [
        "Other Data Types"
      ],
      "Purchases": [
        "Purchase History"
      ],
      "Usage Data": [
        "Product Interaction",
        "Advertising Data"
      ]
    },
    "App Functionality": {
      "Contact Info": [
        "Physical Address",
        "Email Address",
        "Name",
        "Phone Number"
      ],
      "Contacts": [
        "Contacts"
      ],
      "Diagnostics": [
        "Crash Data",
        "Performance Data",
        "Other Diagnostic Data"
      ],
      "Financial Info": [
        "Payment Info",
        "Credit Info",
        "Other Financial Info"
      ],
      "Identifiers": [
        "User ID",
        "Device ID"
      ],
      "Other Data": [
        "Other Data Types"
      ],
      "Purchases": [
        "Purchase History"
      ],
      "Usage Data": [
        "Product Interaction"
      ],
      "User Content": [
        "Photos or Videos"
      ]
    },
    "Developer’s Advertising or Marketing": {
      "Contact Info": [
        "Email Address",
        "Name",
        "Phone Number"
      ],
      "Contacts": [
        "Contacts"
      ],
      "Financial Info": [
        "Other Financial Info"
      ],
      "Identifiers": [
        "User ID",
        "Device ID"
      ],
      "Purchases": [
        "Purchase History"
      ],
      "Usage Data": [
        "Product Interaction",
        "Advertising Data"
      ]
    },
    "Product Personalization": {
      "Contact Info": [
        "Physical Address",
        "Email Address",
        "Name",
        "Phone Number"
      ],
      "Contacts": [
        "Contacts"
      ],
      "Financial Info": [
        "Payment Info",
        "Credit Info",
        "Other Financial Info"
      ],
      "Identifiers": [
        "User ID"
      ],
      "Other Data": [
        "Other Data Types"
      ],
      "Purchases": [
        "Purchase History"
      ],
      "Usage Data": [
        "Product Interaction"
      ]
    },
    "Third-Party Advertising": {
      "Identifiers": [
        "User ID"
      ]
    }
  },
  "Data Used to Track You": {
    "Analytics": {
      "Contact Info": [
        "Physical Address",
        "Email Address",
        "Phone Number"
      ],
      "Contacts": [
        "Contacts"
      ],
      "Diagnostics": [
        "Crash Data",
        "Performance Data",
        "Other Diagnostic Data"
      ],
      "Financial Info": [
        "Payment Info",
        "Credit Info",
        "Other Financial Info"
      ],
      "Identifiers": [
        "User ID",
        "Device ID"
      ],
      "Other Data": [
        "Other Data Types"
      ],
      "Purchases": [
        "Purchase History"
      ],
      "Usage Data": [
        "Product Interaction",
        "Advertising Data"
      ]
    },
    "App Functionality": {
      "Contact Info": [
        "Physical Address",
        "Email Address",
        "Name",
        "Phone Number"
      ],
      "Contacts": [
        "Contacts"
      ],
      "Diagnostics": [
        "Crash Data",
        "Performance Data",
        "Other Diagnostic Data"
      ],
      "Financial Info": [
        "Payment Info",
        "Credit Info",
        "Other Financial Info"
      ],
      "Identifiers": [
        "User ID",
        "Device ID"
      ],
      "Other Data": [
        "Other Data Types"
      ],
      "Purchases": [
        "Purchase History"
      ],
      "Usage Data": [
        "Product Interaction"
      ],
      "User Content": [
        "Photos or Videos"
      ]
    },
    "Developer’s Advertising or Marketing": {
      "Contact Info": [
        "Email Address",
        "Name",
        "Phone Number"
      ],
      "Contacts": [
        "Contacts"
      ],
      "Financial Info": [
        "Other Financial Info"
      ],
      "Identifiers": [
        "User ID",
        "Device ID"
      ],
      "Purchases": [
        "Purchase History"
      ],
      "Usage Data": [
        "Product Interaction",
        "Advertising Data"
      ]
    },
    "Product Personalization": {
      "Contact Info": [
        "Physical Address",
        "Email Address",
        "Name",
        "Phone Number"
      ],
      "Contacts": [
        "Contacts"
      ],
      "Financial Info": [
        "Payment Info",
        "Credit Info",
        "Other Financial Info"
      ],
      "Identifiers": [
        "User ID"
      ],
      "Other Data": [
        "Other Data Types"
      ],
      "Purchases": [
        "Purchase History"
      ],
      "Usage Data": [
        "Product Interaction"
      ]
    },
    "Third-Party Advertising": {
      "Identifiers": [
        "User ID"
      ]
    }
  }
}</t>
  </si>
  <si>
    <t>https://apps.apple.com/us/app/majority-mobile-banking/id1458589760?uo=4</t>
  </si>
  <si>
    <t>Get banked in the US with MAJORITY mobile banking for migrants. Open a checking account even without an SSN and get a free Visa® Debit Card, plus send money internationally, call home, and more!
WHAT’S INCLUDED?
–Checking account, no minimum deposit
–Free Visa Debit Card
–MAJORITY Pay: Instantly pay members
–Cashback on purchases
–International money transfers
–No-fee mobile top-ups and data bundles
–Free international calling to select countries
–In-person advisor support, also in Spanish
–Anti-fraud protection
All these benefits in one membership–only $5.99/month.
Join today to get a free 30-day trial and discover all the benefits of MAJORITY for yourself.
No Social Security number? No problem! We accept most international government-issued photo IDs.
CHECKING ACCOUNT AND VISA DEBIT CARD
Open a MAJORITY FDIC-insured checking account even without SSN and earn cashback at popular merchants with your free Visa® Debit Card. No overdraft or foreign transaction fees.
Plus:
–Pay other members instantly with MAJORITY Pay
–Link your account to Zelle®, Venmo, and Cash App
–Get paid 2 days early with direct deposit
–No minimum deposit or balance
–Access to 55,000+ fee-free ATMs
INTERNATIONAL MONEY TRANSFERS
Transfer money fast at competitive exchange rates with no hidden fees and secure delivery. Send bank transfers, cash pickups, or mobile wallet transfers.
Send money to Mexico, Colombia, Honduras, Ecuador, Dominican Republic, Nicaragua, Nigeria, and more.
NO-FEE MOBILE TOP-UPS
Top up mobile phones around the world, including Cuba, Venezuela, Mexico, and more. Get special promotional offers and send top-ups fee-free with instant, secure delivery.
Plus, send data bundles with data, mobile minutes, and texts so you can always stay connected to family abroad.
FREE AND LOW-COST INTERNATIONAL CALLING
Save on all your international calls! Free calling to Mexico, Colombia, Spain, Canada, and 20+ countries, plus the best calling rates to Cuba, Venezuela, and many more. Call any phone, no internet required.
SIGN UP TODAY!
Become a MAJORITY member today! Download the app to get a US account number and start saving.
Need assistance with MAJORITY? Our dedicated customer service team is here to help in your language.
For more information, including our Privacy Policy which will tell you how we collect, use, and protect your data, visit www.MAJORITY.com!
The MAJORITY app facilitates banking services through, and the MAJORITY Visa® Debit Card is issued by, Axiom Bank, N.A., Members FDIC, pursuant to a license from Visa U.S.A. Inc.
© 2019–2024 MAJORITY USA, LLC. All rights reserved.
MAJORITY, 2509 N. Miami Avenue #101, Miami, Florida 33127</t>
  </si>
  <si>
    <t>{
  "Data Linked to You": {
    "Analytics": {
      "Usage Data": [
        "Other Usage Data"
      ]
    },
    "App Functionality": {
      "Diagnostics": [
        "Performance Data"
      ],
      "Usage Data": [
        "Other Usage Data"
      ]
    },
    "Developer’s Advertising or Marketing": {
      "Contact Info": [
        "Email Address",
        "Phone Number"
      ]
    }
  },
  "Data Not Linked to You": {
    "Analytics": {
      "Usage Data": [
        "Other Usage Data"
      ]
    },
    "App Functionality": {
      "Diagnostics": [
        "Performance Data"
      ],
      "Usage Data": [
        "Other Usage Data"
      ]
    },
    "Developer’s Advertising or Marketing": {
      "Contact Info": [
        "Email Address",
        "Phone Number"
      ]
    }
  },
  "Data Used to Track You": {
    "Analytics": {
      "Usage Data": [
        "Other Usage Data"
      ]
    },
    "App Functionality": {
      "Diagnostics": [
        "Performance Data"
      ],
      "Usage Data": [
        "Other Usage Data"
      ]
    },
    "Developer’s Advertising or Marketing": {
      "Contact Info": [
        "Email Address",
        "Phone Number"
      ]
    }
  }
}</t>
  </si>
  <si>
    <t>https://majority.com/en/legal/privacy-policy/</t>
  </si>
  <si>
    <t>https://apps.apple.com/us/app/mysynchrony/id1280992496?uo=4</t>
  </si>
  <si>
    <t>Download the MySynchrony App today to securely manage the same private label credit card accounts that you manage on MySynchrony.com quickly and conveniently!*
You cannot access Synchrony Bank Savings accounts and some private label national brand credit cards on this app.
With this mobile app you will be able to:
• Log in securely using TouchID/Fingerprint Authentication
• Make payments to your account
• Check your balance and credit limit anytime, anywhere
• Review your transaction and payment history
• Make changes to scheduled payments
• Securely add multiple bank accounts that you’d like to use to pay your bill
• Explore savings, deals, and offers from our partners nationwide, online, or right in your neighborhood 
• Provide us feedback on your mobile app experience
*Private label credit cards issued by Synchrony Bank.</t>
  </si>
  <si>
    <t>{
  "Data Linked to You": {
    "Analytics": {
      "Diagnostics": [
        "Performance Data"
      ],
      "Location": [
        "Coarse Location"
      ]
    },
    "App Functionality": {
      "Diagnostics": [
        "Performance Data"
      ],
      "Location": [
        "Coarse Location"
      ]
    }
  },
  "Data Not Linked to You": {
    "Analytics": {
      "Diagnostics": [
        "Performance Data"
      ],
      "Location": [
        "Coarse Location"
      ]
    },
    "App Functionality": {
      "Diagnostics": [
        "Performance Data"
      ],
      "Location": [
        "Coarse Location"
      ]
    }
  },
  "Data Used to Track You": {
    "Analytics": {
      "Diagnostics": [
        "Performance Data"
      ],
      "Location": [
        "Coarse Location"
      ]
    },
    "App Functionality": {
      "Diagnostics": [
        "Performance Data"
      ],
      "Location": [
        "Coarse Location"
      ]
    }
  }
}</t>
  </si>
  <si>
    <t>https://apps.apple.com/us/app/money-network-mobile-app/id616090626?uo=4</t>
  </si>
  <si>
    <t>Money Network Mobile App</t>
  </si>
  <si>
    <t>The Money Network® Mobile App* is a convenient and secure way to keep track of your money on the go. The App* is available to Money Network Account holders and Secondary Cardholders† (family members or dependents 14+ years or older). The App* is free to download and gives you more control of your money with 24/7 access to your Account information anytime, anywhere!
Key Features:†,‡
• Quick View to see balances without login
• Account balance and transaction details
• Piggy Banks to set aside money
• Account alerts for balance, deposits, withdrawals and more
• Fingerprint/Touch ID
• Card Lock and Unlock
• Locator for in-network ATMs, check cashing locations and retail reload agents
• Budgeting &amp; Spending tools
• Mobile check deposit
Visit us at MoneyNetwork.com for more information.
* Standard message and data rates may apply.
† Fees may apply. See the Fee Schedule and Transaction Limit Schedule for the Money Network® Service for more information.
‡ All features may not be available, please log in to the Money Network Mobile App and view your navigation menu to see the features available to you.
Cards issued by Pathward, N.A., Member FDIC.
©2022 Money Network Financial, LLC.
Note: Features shown in screenshots may not be available to all users</t>
  </si>
  <si>
    <t>{
  "Data Not Linked to You": {
    "Analytics": {
      "Usage Data": [
        "Product Interaction"
      ]
    },
    "App Functionality": {
      "Contact Info": [
        "Physical Address",
        "Email Address",
        "Name",
        "Phone Number"
      ],
      "Contacts": [
        "Contacts"
      ],
      "Diagnostics": [
        "Crash Data"
      ],
      "Location": [
        "Coarse Location"
      ]
    }
  }
}</t>
  </si>
  <si>
    <t>https://apps.apple.com/us/app/rocket-money-bills-budgets/id1130616675?uo=4</t>
  </si>
  <si>
    <t>Join over 5 million members who trust Rocket Money to save more, spend less &amp; see everything in the #1, all-in-one personal finance app.
Forbes: *"This App Will Save You Hundreds"*
**KEY FEATURES**
- Track and grow your net worth (New!)
- Manage and cancel unwanted subscriptions
- Lower your bills and let Rocket Money negotiate on your behalf
- Keep track of your monthly bills and avoid overdrafts
- Create unlimited custom budgets (e.g. side projects, NFTs, etc.)
- Monitor your credit score
- Put your savings goals on autopilot
- Bank-level security and privacy
Save more, spend less, see everything, and take back control of your financial life.
**YOUR ALL-IN-ONE FINANCE APP**
Rocket Money (formerly Truebill) is your primary financial control center. The app automatically tracks different accounts and helps you navigate your finances each month in order to provide a clear picture of your income and expenses. Rocket Money finds recurring subscriptions and cancels them for you. It tracks all your bills and notifies you when they're soon to be due. Rocket Money can even negotiate bills on your behalf to get you much lower rates.
Use Rocket Money as a spending tracker to see where your money goes and how your net worth changes. Connect your investment and retirement accounts to view how your holdings have grown. Use Rocket Money to monitor your credit score and credit report to start thinking about  long-term financial goals. The app tracks all your bank, credit, and investment accounts so you don’t have to – just link them once and let the app handle the rest.
**MANAGE YOUR SUBSCRIPTIONS ALL IN ONE PLACE**
Managing your subscriptions has never been easier. Rocket Money gives you a clear picture of all recurring services, including forgotten subscriptions. Actively and easily monitor, manage and cancel ongoing subscriptions from one hub. Rocket Money will notify you when an existing subscription goes up in price and remind you when free trials are about to end. Rocket Money can sometimes get you a refund for subscriptions retroactively. Stop spending on subscriptions you no longer use and start tracking your money today.
**LOWER YOUR BILLS AND SPEND LESS EACH MONTH**
Stop overpaying and start saving for what truly matters. Let Rocket Money lower your bills. Easily connect your bill by logging in or snapping a photo of it. Our expert negotiators get to work and lower your bills by either negotiating a better rate, or by getting 1-time credits applied to your account.  
**TRACK YOUR NET WORTH (NEW!)**
Are you interested in discovering your net worth? Now you can easily monitor your assets and debt with Rocket Money. Simply select your assets—like NFTs, jewelry, fine art, cars, and homes—and let the app calculate the rest. Whether you need a pulse on your financial health for a loan or you’re just curious, figuring out your net worth has never been easier.
https://www.rocketmoney.com/privacy
https://www.rocketmoney.com/terms
8455 Colesville Rd,
Silver Spring,
Maryland 20910, US</t>
  </si>
  <si>
    <t>{
  "Data Linked to You": {
    "Analytics": {
      "Contact Info": [
        "Physical Address",
        "Email Address",
        "Name"
      ],
      "Diagnostics": [
        "Crash Data",
        "Performance Data",
        "Other Diagnostic Data"
      ],
      "Financial Info": [
        "Credit Info",
        "Other Financial Info"
      ],
      "Identifiers": [
        "User ID",
        "Device ID"
      ],
      "Purchases": [
        "Purchase History"
      ],
      "Usage Data": [
        "Product Interaction",
        "Advertising Data"
      ],
      "User Content": [
        "Customer Support"
      ]
    },
    "App Functionality": {
      "Contact Info": [
        "Physical Address",
        "Email Address",
        "Name",
        "Phone Number"
      ],
      "Diagnostics": [
        "Performance Data",
        "Other Diagnostic Data"
      ],
      "Financial Info": [
        "Payment Info",
        "Credit Info",
        "Other Financial Info"
      ],
      "Identifiers": [
        "User ID",
        "Device ID"
      ],
      "Purchases": [
        "Purchase History"
      ],
      "Usage Data": [
        "Product Interaction"
      ],
      "User Content": [
        "Customer Support",
        "Other User Content"
      ]
    },
    "Developer’s Advertising or Marketing": {
      "Contact Info": [
        "Physical Address",
        "Name"
      ],
      "Financial Info": [
        "Credit Info",
        "Other Financial Info"
      ],
      "Identifiers": [
        "User ID",
        "Device ID"
      ],
      "Purchases": [
        "Purchase History"
      ],
      "Usage Data": [
        "Product Interaction",
        "Advertising Data"
      ],
      "User Content": [
        "Other User Content"
      ]
    },
    "Other Purposes": {
      "Contact Info": [
        "Name"
      ],
      "Financial Info": [
        "Other Financial Info"
      ],
      "Purchases": [
        "Purchase History"
      ]
    },
    "Product Personalization": {
      "Contact Info": [
        "Physical Address"
      ],
      "Financial Info": [
        "Credit Info",
        "Other Financial Info"
      ],
      "Purchases": [
        "Purchase History"
      ],
      "Usage Data": [
        "Product Interaction",
        "Advertising Data"
      ],
      "User Content": [
        "Other User Content"
      ]
    },
    "Third-Party Advertising": {
      "Financial Info": [
        "Payment Info"
      ],
      "Purchases": [
        "Purchase History"
      ]
    }
  }
}</t>
  </si>
  <si>
    <t>https://www.rocketmoney.com/privacy</t>
  </si>
  <si>
    <t>https://apps.apple.com/us/app/2112td-tower-defense-survival/id1514617649?uo=4</t>
  </si>
  <si>
    <t>"This is solid, old-school tower defense design where each and every map will cause you to sit back and think about what the best strategy might be." - Touch Arcade (App of the week)
"2112TD takes the classic, Westwood RTS art-style and matches it up with TD, and it turns out that it fits really, really well." - Pocket Gamer (Games of the week)
Set 100 years in the future, battle inter-dimensional flesh spawn across the solar system and defend Earth's colonies from complete annihilation. 
The pace is steady, but the stakes are high as the relentless hordes amass in an effort to overrun your mobile command center. 
Unlike traditional TD games, you will be relying heavily on micro-managing dynamic action-based abilities. As you progress deeper into the campaign airstrikes, charged attacks, fortification walls and the tactical drone will become increasingly vital and deploying them strategically will be paramount. 
Mistakes won’t go unpunished so stay frosty, learn from your blunders and endure to fight another day. Without pain there can be no gain!
**FEATURES**
BEAUTIFULLY ILLUSTRATED ENVIRONMENTS AND GRAPHICS
2112TD’s artistic style is founded on the nostalgia of the RTS golden era, paying homage to games like Command and Conquer and StarCraft.
A CAMPAIGN TO TEST YOUR SKILLS
The battlefield is an unforgiving landscape and every second counts. Beginners will find forgiveness on normal mode while veterans will be drawn to the challenge of hard. When you’re ready it’s time to put your skills to the test in nightmare and survival. How long can you hold back the hordes?
BURN, BLAST AND OBLITERATE
Deploy the machine gun, flame thrower, artillery and plasma turrets to destroy your foes. Upgrade your towers to their experimental stages packing serious firepower and charged attacks.
DEATH FROM ABOVE
When the situation gets too hairy you’ll be relying on air support. The airstrike and tactical drone deliver the big BOOM as well as defensive abilities. 
RESEARCH TO VICTORY
Earth’s egg heads are working tirelessly to gain the upper hand against the new enemy. Unlock new abilities and weapons as you progress.
DISCOVER AND DOMINATE 
They call it the soldier’s dictionary. The tactical database gathers data on the battlefield about your arsenal and enemies alike. Be sure to check it often as it will be critical to your triumph against the hordes.
ACHIEVEMENTS &amp; COMBAT STATISTICS
Commanders that excel on the battlefield will unlock achievements as a reward for their contributions in the struggle against the invaders.
What are you waiting for commander? The flesh spawn must be eradicated!
---
2112TD contains no in-game advertisements or micro-transactions.
Got feedback? Leave a review or get in touch: https://refinerygames.com/contact</t>
  </si>
  <si>
    <t>[
  "Games",
  "Action",
  "Strategy"
]</t>
  </si>
  <si>
    <t>https://apps.apple.com/us/app/the-room-two/id667362389?uo=4</t>
  </si>
  <si>
    <t>The much anticipated sequel to ‘The Room’, Apple’s Game of the Year 2012 and recipient of a BAFTA award, is here at last. 
Follow a trail of cryptic letters from an enigmatic scientist known only as "AS" into a compelling world of mystery and exploration.
*******************************************************************************************************************
Included in Apple's Best of 2013 Awards.
 “An intricately woven work of fiction perfectly suited to its format, this is the sort of game that it's worth sitting in the dark for.” - Pocketgamer   
 “A gorgeous-looking game offering larger locations with multiple interactive areas and puzzles. A perfect game for a cold winter's night.” – Eurogamer
 “Leaves you thinking about how to solve its puzzles even when not playing; a sign of a classy game, which this most definitely is.” – 148Apps
 “A superb sequel with stunning visuals, the level of complexity on display here is quite astounding. The Room Two should be on top of your gaming list.” - GSM Arena 
 “An exceptionally good puzzle game; if you liked The Room, be sure to download the sequel” – PadGadget  
 “One of the best experiences on the iPad. Not just a game, but an experience that is not to be missed, an absolute must buy.” – Apple ‘n’ Apps 
“An incredibly compelling experience with clever puzzles, gorgeous visuals, and a spooky atmosphere; absolutely brimming with new ideas.” – The Verge
*******************************************************************************************************************
PICK-UP-AND-PLAY DESIGN
Easy to start, hard to put down, an entrancing mix of intriguing puzzles with a simple user interface
INNOVATIVE TOUCH CONTROLS
A tactile experience so natural you can almost feel the surface of each object
REALISTIC 3D LOCATIONS
Immerse yourself in a variety of stunning environments which will challenge your puzzle solving prowess. 
DETAILED 3D OBJECTS
Pore over the intricate details of dozens of artifacts in search of their hidden secrets.
UNNERVING AUDIO
A haunting soundtrack and dynamic sound effects create a soundscape that reacts to your play.
iCLOUD &amp; GAMECENTER NOW SUPPORTED 
Share your progress between multiple devices, and unlock the all-new achievements.
MULTI LANGUAGE SUPPORT
Available in English, French, Italian, German, Spanish &amp; Brazilian Portuguese.
*******************************************************************************************************************
Fireproof Games is a small independent studio based in Guildford in the United Kingdom.
Find out more at fireproofgames.com
Follow us @Fireproof_Games</t>
  </si>
  <si>
    <t>https://apps.apple.com/us/app/ai-photo-editor-bg-remover/id6476366211?uo=4</t>
  </si>
  <si>
    <t>Do you want to turn your personal photos into digital artworks or need to edit images to remove unwanted objects? This is the app you need. With the app, you have access to a range of powerful photo editing tools to make your photo perfect as you want.
Whether you're an aspiring photographer, or just someone who loves capturing life's moments, this app equips you with the tools to enhance, edit, and transform your photos with ease.
Background Removal: 
- Effortlessly remove the background from your photos, allowing you to place your subjects in new environments or create eye-catching graphics.
- Background eraser
Object Removal: 
- The app allows you to select and remove any unwanted objects or elements in your photos. This helps you create perfect images without worrying about unnecessary details. 
Photo Enhancer:
- Create sharper and crisper images using the image sharpening tool
- Easily sharpen images, magnify them, and restore old photos quickly and easily, saving you time.
- Improve photo quality
AI Art Generator: 
- This app employs artificial intelligence to create unique digital art effects and filters. You can transform your images into digital artwork with just a single tap. 
- Simply choose the artistic style you want, and our AI will generate images in that style from your original photo. 
Photo Editing Tool: 
- Easily crop out unwanted parts of the image or adjust the aspect ratio as desired. 
- Adjust brightness, contrast, saturation, and more
- Apply filters to achieve the perfect look.
Create ID Photo:
- Design professional-quality ID photos with ease. 
Save &amp; Share: 
Save edited images with high quality and easily share them on social media
Quickly and accurately select objects or regions for removal or editing with the app's smart selection tools. The app ensures high-quality output, allowing you to share your edited photos without compromising on resolution.
Our app is continuously being improved and updated. Therefore, user feedback is invaluable to us. Let us know below if you have any questions about the app.
Policy: https://hoanghangstudio.netlify.app/policy
Term of use: https://hoanghangstudio.netlify.app/terms</t>
  </si>
  <si>
    <t>{
  "Data Not Linked to You": {
    "Analytics": {
      "Identifiers": [
        "Device ID"
      ]
    },
    "Developer’s Advertising or Marketing": {
      "Identifiers": [
        "Device ID"
      ]
    },
    "Third-Party Advertising": {
      "Identifiers": [
        "Device ID"
      ]
    }
  },
  "Data Used to Track You": {
    "Analytics": {
      "Identifiers": [
        "Device ID"
      ]
    },
    "Developer’s Advertising or Marketing": {
      "Identifiers": [
        "Device ID"
      ]
    },
    "Third-Party Advertising": {
      "Identifiers": [
        "Device ID"
      ]
    }
  }
}</t>
  </si>
  <si>
    <t>https://hoanghangstudio.netlify.app/policy</t>
  </si>
  <si>
    <t>https://apps.apple.com/us/app/pokepix-color-by-number/id6459832687?uo=4</t>
  </si>
  <si>
    <t>Pokepix Color By Number is an innovative and exciting app designed for pokepix fans and coloring enthusiasts. With over  coloring pages, this app provides hours of entertainment for people of all ages. It’s a great way to unwind and get creative, bringing anime art to life in a new and interactive way. Whether you’re a seasoned artist or just starting out, Pokepix Color By Number is an excellent app for anyone looking to explore their creative side.
Pokepix Color By Number is like a traditional coloring book, except that instead of using traditional coloring methods, you use numbers to fill in the colors. Each pokepix drawing is divided into pixels, each with a corresponding number, and you use the numbers to color in the picture. This makes coloring pokepix much easier, as you simply follow the numbers, and the picture is automatically colored in for you.
This app is perfect for fans of anime manga, as it features hundreds of pokepix characters and scenes that are recognizable and beloved. Whether you’re a fan of pika, eeve or any other pokepix, you’ll find something to love in Pokepix Color By Number.
The app is user-friendly, and the interface is simple and easy to navigate. The images are clear and crisp, making it easy to see the numbers and color in the picture. The coloring process is relaxing and satisfying, as you watch the picture come to life before your eyes.
Pokepix Color By Number is a great app for both children and adults. It’s a fun and engaging way to pass the time, and it’s also a great way to relieve stress and calm your mind. With so many pokepix coloring pages to choose from, you’ll never run out of things to color in.
Whether you’re looking for an app to help you unwind after a long day or you’re looking for a creative outlet, Pokepix Color By Number is the perfect app for you. With its huge collection of pokepix art, easy-to-use interface, and simple coloring process, it’s a must-have app for any pokepix fan or coloring enthusiast. Download Pokepix Color By Number today and start bringing your favorite pokepix scenes to life.</t>
  </si>
  <si>
    <t>[
  "Games",
  "Photo &amp; Video",
  "Board",
  "Puzzle"
]</t>
  </si>
  <si>
    <t>http://tuhocandroid.com/privacy.html</t>
  </si>
  <si>
    <t>https://apps.apple.com/us/app/dil-mil-south-asian-dating/id879383901?uo=4</t>
  </si>
  <si>
    <t>**FEATURED IN FORBES, TECHCRUNCH &amp; MORE**
With over 20 million matches made, Dil Mil is the leading South Asian dating app and completely free to use. We have thousands of successful couples (most of them are engaged or married) all over the world, and we get reports of new success stories daily!
Dil Mil has over TWO MILLION users in the US, CA, UK, AU, and now India! Identifying with diverse communities such as Gujarati, Punjabi, Sindhi, Bengali, Tamil, Telugu, Malayali, Maharashtrian, Kannada, and Rajasthani.
Date easy knowing that we ensure a real, high-quality community. Photo and data privacy, hands-on support, ethnicity/community filters, Dil Details, and advanced matching algorithms have helped form millions of high quality matches.
∙ Phone number sign-in ensures security &amp; avoidance of duplicate or fake profiles.
∙ Profile verification also enhances safety by ensuring that our community is made up of real, authentic users.
When using Dil Mil, swipe right on someone you like. If they like you back, you will match! You can then start chatting for free. To match with more South Asian singles faster, you have the option to use in-app upgrades and subscribe to VIP Elite, giving you access to premium features such as instant matches, boosts, and more.
Dil Mil has been featured in: Forbes, TechCrunch, Wall Street Journal, India Times, YourStory and more!
Sign up for free and start searching for your perfect match.
—
SUPPORT
For in-app chat support, visit your Account screen &gt; click on the top right Settings icon &gt; scroll down to Help &amp; Support.
Alternatively, you can also email us at support@dilmil.co.
—
SUCCESS STORIES
We love our success stories! To submit your story and potentially be featured in our #OnceUponaDilMil campaign, please email us at success@dilmil.co.
To see some of our current success stories, visit https://dilmil.co/blog/successstories.
—
VIP ELITE
With VIP Elite, you can unlock access to all premium features:
∙ Instant Matches - see who likes you first
∙ Boosts - be the top profile on Dil Mil for 60 minutes
∙ SuperLikes -Send a super like to show someone they're special
∙ Unlimited Likes - like as many profiles as you want
∙ Notes - directly message people before matching with them &amp; increase your chances of a potential match
∙ Change Location - swipe from anywhere
∙ Rewind - change your previous decision
∙ Reset Dislikes - undo all previous dislikes
VIP Elite is an optional subscription starting at $39.99 per month. Once you’re subscribed to VIP Elite, you can also purchase additional Super Likes and Notes via a la carte starting at $1.99.
If you choose to purchase VIP Elite, payment will be charged to your Apple Account, and your account will be charged for renewal within 24-hours prior to the end of the current period. Auto-renewal may be turned off at any time by going to your Account Settings after purchase.
Happy Dil Miling!
—
LEGAL
Privacy Policy: https://dilmil.co/privacy-policy/
Terms of Use: https://dilmil.co/terms-of-use/</t>
  </si>
  <si>
    <t>{
  "Data Linked to You": {
    "Analytics": {
      "Contact Info": [
        "Email Address",
        "Name",
        "Phone Number"
      ],
      "Diagnostics": [
        "Crash Data",
        "Other Diagnostic Data"
      ],
      "Identifiers": [
        "User ID",
        "Device ID"
      ],
      "Purchases": [
        "Purchase History"
      ],
      "Usage Data": [
        "Product Interaction",
        "Advertising Data"
      ]
    },
    "App Functionality": {
      "Location": [
        "Coarse Location"
      ]
    },
    "Developer’s Advertising or Marketing": {
      "Usage Data": [
        "Advertising Data"
      ]
    },
    "Product Personalization": {
      "Contact Info": [
        "Name"
      ],
      "Identifiers": [
        "User ID",
        "Device ID"
      ],
      "Purchases": [
        "Purchase History"
      ]
    }
  },
  "Data Not Linked to You": {
    "Analytics": {
      "Contact Info": [
        "Email Address",
        "Name",
        "Phone Number"
      ],
      "Diagnostics": [
        "Crash Data",
        "Other Diagnostic Data"
      ],
      "Identifiers": [
        "User ID",
        "Device ID"
      ],
      "Purchases": [
        "Purchase History"
      ],
      "Usage Data": [
        "Product Interaction",
        "Advertising Data"
      ]
    },
    "App Functionality": {
      "Location": [
        "Coarse Location"
      ]
    },
    "Developer’s Advertising or Marketing": {
      "Usage Data": [
        "Advertising Data"
      ]
    },
    "Product Personalization": {
      "Contact Info": [
        "Name"
      ],
      "Identifiers": [
        "User ID",
        "Device ID"
      ],
      "Purchases": [
        "Purchase History"
      ]
    }
  },
  "Data Used to Track You": {
    "Analytics": {
      "Contact Info": [
        "Email Address",
        "Name",
        "Phone Number"
      ],
      "Diagnostics": [
        "Crash Data",
        "Other Diagnostic Data"
      ],
      "Identifiers": [
        "User ID",
        "Device ID"
      ],
      "Purchases": [
        "Purchase History"
      ],
      "Usage Data": [
        "Product Interaction",
        "Advertising Data"
      ]
    },
    "App Functionality": {
      "Location": [
        "Coarse Location"
      ]
    },
    "Developer’s Advertising or Marketing": {
      "Usage Data": [
        "Advertising Data"
      ]
    },
    "Product Personalization": {
      "Contact Info": [
        "Name"
      ],
      "Identifiers": [
        "User ID",
        "Device ID"
      ],
      "Purchases": [
        "Purchase History"
      ]
    }
  }
}</t>
  </si>
  <si>
    <t>https://dilmil.co/privacy-policy</t>
  </si>
  <si>
    <t>https://apps.apple.com/us/app/kendra-g-singles/id6476797430?uo=4</t>
  </si>
  <si>
    <t>Kendra G Singles is a dating app that allows you to find your person anywhere in the world.
Meet Singles, Live on Kendra G Singles dating app, and find the perfect person for YOU! Whether it’s a committed relationship, open relationship, polygamous relationship or a gay relationship. Find your perfect match on Kendra G Singles.
Terms And Conditions: https://app.termly.io/policy-viewer/policy.html?policyUUID=186b066a-bfb6-4cfa-bc8a-d7a19811ac6d
Privacy Policy: https://app.termly.io/document/privacy-policy/b27832b9-52f3-437e-add7-c50d916acdd7</t>
  </si>
  <si>
    <t>{
  "Data Linked to You": {
    "Analytics": {
      "Diagnostics": [
        "Crash Data",
        "Other Diagnostic Data"
      ],
      "Identifiers": [
        "User ID",
        "Device ID"
      ],
      "Usage Data": [
        "Product Interaction"
      ]
    },
    "App Functionality": {
      "Contact Info": [
        "Email Address",
        "Name",
        "Other User Contact Info"
      ],
      "Identifiers": [
        "User ID",
        "Device ID"
      ],
      "Location": [
        "Precise Location",
        "Coarse Location"
      ],
      "Sensitive Info": [
        "Sensitive Info"
      ],
      "User Content": [
        "Photos or Videos",
        "Audio Data",
        "Other User Content"
      ]
    }
  }
}</t>
  </si>
  <si>
    <t>https://apps.apple.com/us/app/eden-christian-dating-app/id1367380781?uo=4</t>
  </si>
  <si>
    <t>Eden is the first international dating app for Christians 
Eden app offers millions Christians around the world a way to meet new people, find friends or even create a Christian family. 
Try Eden and find your soulmate easily!
Our app is absolutely free, and you can find your significant other today!
Eden abilities:
- Swipe left or right to see new people 
- Give likes and check the likes you’ve got
- Chat
There are two ways to block a user:
 1. By the button in the list
 2. By the button in the bottom of the user’s profile
After tapping the “delete” button the user must confirm the wish to delete that user forever.
After you delete an unwanted contact, you will never see each other in the app again.
How to start?
1. Download the app
2. Fill in your profile 
3. Indicate your gender, age, height and confession.
Brother, sister, move forward!
The best is yet to come!
You can buy a subscription for 7 days, 1 month, or 3 months, through iTunes with auto-renewal.
The cost of subscription starts at $1.99/week.
Prices are in U.S. dollars, may vary in countries other than.
The subscription will be set up for your iTunes account after confirmation of purchase.
You will be charged for renewing the service 24 hours before the current period expires.
You can manage your subscription or unsubscribe after purchasing by accessing your user account settings.
The subscription will be automatically renewed until you unsubscribe.
Any unused portion of a free trial period, will be forfeited when you purchases a subscription to that publication.
Subscription already purchased? Restore your purchases in the apps settings.
For more information, read our Terms of Use and Privacy Policy:
https://eden.dating/en/terms/
https://eden.dating/en/policy/</t>
  </si>
  <si>
    <t>{
  "Data Not Linked to You": {
    "Analytics": {
      "Contact Info": [
        "Name"
      ],
      "Diagnostics": [
        "Crash Data",
        "Other Diagnostic Data"
      ],
      "Identifiers": [
        "Device ID"
      ],
      "Usage Data": [
        "Product Interaction"
      ]
    },
    "App Functionality": {
      "Contact Info": [
        "Email Address",
        "Phone Number"
      ],
      "Identifiers": [
        "User ID"
      ],
      "Location": [
        "Coarse Location"
      ],
      "User Content": [
        "Photos or Videos",
        "Customer Support"
      ]
    },
    "Developer’s Advertising or Marketing": {
      "Contact Info": [
        "Name"
      ],
      "Diagnostics": [
        "Other Diagnostic Data"
      ],
      "Usage Data": [
        "Product Interaction",
        "Advertising Data"
      ]
    },
    "Product Personalization": {
      "Usage Data": [
        "Advertising Data"
      ]
    },
    "Third-Party Advertising": {
      "Contact Info": [
        "Name"
      ],
      "Diagnostics": [
        "Other Diagnostic Data"
      ],
      "Usage Data": [
        "Product Interaction",
        "Advertising Data"
      ]
    }
  },
  "Data Used to Track You": {
    "Analytics": {
      "Contact Info": [
        "Name"
      ],
      "Diagnostics": [
        "Crash Data",
        "Other Diagnostic Data"
      ],
      "Identifiers": [
        "Device ID"
      ],
      "Usage Data": [
        "Product Interaction"
      ]
    },
    "App Functionality": {
      "Contact Info": [
        "Email Address",
        "Phone Number"
      ],
      "Identifiers": [
        "User ID"
      ],
      "Location": [
        "Coarse Location"
      ],
      "User Content": [
        "Photos or Videos",
        "Customer Support"
      ]
    },
    "Developer’s Advertising or Marketing": {
      "Contact Info": [
        "Name"
      ],
      "Diagnostics": [
        "Other Diagnostic Data"
      ],
      "Usage Data": [
        "Product Interaction",
        "Advertising Data"
      ]
    },
    "Product Personalization": {
      "Usage Data": [
        "Advertising Data"
      ]
    },
    "Third-Party Advertising": {
      "Contact Info": [
        "Name"
      ],
      "Diagnostics": [
        "Other Diagnostic Data"
      ],
      "Usage Data": [
        "Product Interaction",
        "Advertising Data"
      ]
    }
  }
}</t>
  </si>
  <si>
    <t>https://apps.apple.com/us/app/the-league-intelligent-dating/id893653132?uo=4</t>
  </si>
  <si>
    <t>High standards? Keep them that way. The League is a dating community designed for the overly ambitious that know what they want &amp; refuse to settle. While some may call us exclusive or elite, in reality, we just have standards for entry - unlike every other dating app out there. We believe 3 quality matches are better than 100 bad profiles. Say goodbye to endless swiping, and hello to smart, sexy, and successful matches. While your mom may call you picky, we call you self-aware.
You can use The League for free as a Guest, or you can become a Member by purchasing a subscription. Membership doubles your matches and supports our mission (bit.ly/leaguemission) to foster equal relationships across the globe. Our success stories are frequently featured in the New York Times Wedding Section, see them at theleague.com/love
Depending on what term you choose, your Membership will last for 1 week, 1 month, 3 months, 6 months, or 12 months, and automatically renew at those intervals from the point of purchase onward. If you wish to cancel your membership before it renews, you must do so at least 24-hours prior to the end of the current period. Payment will be charged to your iTunes Account at the confirmation of purchase. Subscription automatically renews unless auto-renew is turned off at least 24-hours before the end of the current period. Account will be charged for renewal within 24-hours prior to the end of the current period, and will be renewed at the same price the next term. Subscriptions may be managed by the user and auto-renewal may be turned off by going to your Account Settings after purchase. See our terms of service at https://www.theleague.com/terms-of-service/ and our privacy policy at https://www.theleague.com/privacy-policy/</t>
  </si>
  <si>
    <t>{
  "Data Linked to You": {
    "Analytics": {
      "Diagnostics": [
        "Crash Data"
      ]
    },
    "App Functionality": {
      "Contact Info": [
        "Email Address",
        "Name",
        "Phone Number"
      ],
      "Identifiers": [
        "User ID"
      ],
      "Location": [
        "Precise Location",
        "Coarse Location"
      ],
      "Sensitive Info": [
        "Sensitive Info"
      ],
      "Usage Data": [
        "Product Interaction"
      ],
      "User Content": [
        "Emails or Text Messages",
        "Photos or Videos",
        "Customer Support"
      ]
    },
    "Developer’s Advertising or Marketing": {
      "Contact Info": [
        "Email Address",
        "Name",
        "Phone Number"
      ],
      "Identifiers": [
        "Device ID"
      ],
      "User Content": [
        "Emails or Text Messages"
      ]
    },
    "Product Personalization": {
      "Contact Info": [
        "Name"
      ],
      "Identifiers": [
        "User ID"
      ],
      "Location": [
        "Precise Location",
        "Coarse Location"
      ],
      "Sensitive Info": [
        "Sensitive Info"
      ],
      "Usage Data": [
        "Product Interaction"
      ],
      "User Content": [
        "Emails or Text Messages",
        "Photos or Videos",
        "Customer Support"
      ]
    },
    "Third-Party Advertising": {
      "Usage Data": [
        "Advertising Data"
      ]
    }
  },
  "Data Not Linked to You": {
    "Analytics": {
      "Diagnostics": [
        "Crash Data"
      ]
    },
    "App Functionality": {
      "Contact Info": [
        "Email Address",
        "Name",
        "Phone Number"
      ],
      "Identifiers": [
        "User ID"
      ],
      "Location": [
        "Precise Location",
        "Coarse Location"
      ],
      "Sensitive Info": [
        "Sensitive Info"
      ],
      "Usage Data": [
        "Product Interaction"
      ],
      "User Content": [
        "Emails or Text Messages",
        "Photos or Videos",
        "Customer Support"
      ]
    },
    "Developer’s Advertising or Marketing": {
      "Contact Info": [
        "Email Address",
        "Name",
        "Phone Number"
      ],
      "Identifiers": [
        "Device ID"
      ],
      "User Content": [
        "Emails or Text Messages"
      ]
    },
    "Product Personalization": {
      "Contact Info": [
        "Name"
      ],
      "Identifiers": [
        "User ID"
      ],
      "Location": [
        "Precise Location",
        "Coarse Location"
      ],
      "Sensitive Info": [
        "Sensitive Info"
      ],
      "Usage Data": [
        "Product Interaction"
      ],
      "User Content": [
        "Emails or Text Messages",
        "Photos or Videos",
        "Customer Support"
      ]
    },
    "Third-Party Advertising": {
      "Usage Data": [
        "Advertising Data"
      ]
    }
  },
  "Data Used to Track You": {
    "Analytics": {
      "Diagnostics": [
        "Crash Data"
      ]
    },
    "App Functionality": {
      "Contact Info": [
        "Email Address",
        "Name",
        "Phone Number"
      ],
      "Identifiers": [
        "User ID"
      ],
      "Location": [
        "Precise Location",
        "Coarse Location"
      ],
      "Sensitive Info": [
        "Sensitive Info"
      ],
      "Usage Data": [
        "Product Interaction"
      ],
      "User Content": [
        "Emails or Text Messages",
        "Photos or Videos",
        "Customer Support"
      ]
    },
    "Developer’s Advertising or Marketing": {
      "Contact Info": [
        "Email Address",
        "Name",
        "Phone Number"
      ],
      "Identifiers": [
        "Device ID"
      ],
      "User Content": [
        "Emails or Text Messages"
      ]
    },
    "Product Personalization": {
      "Contact Info": [
        "Name"
      ],
      "Identifiers": [
        "User ID"
      ],
      "Location": [
        "Precise Location",
        "Coarse Location"
      ],
      "Sensitive Info": [
        "Sensitive Info"
      ],
      "Usage Data": [
        "Product Interaction"
      ],
      "User Content": [
        "Emails or Text Messages",
        "Photos or Videos",
        "Customer Support"
      ]
    },
    "Third-Party Advertising": {
      "Usage Data": [
        "Advertising Data"
      ]
    }
  }
}</t>
  </si>
  <si>
    <t>https://apps.apple.com/us/app/qlone-3d-scanner/id1229460906?uo=4</t>
  </si>
  <si>
    <t>Qlone is an all-in-one 3D scanner app. We have made it easy and fast to create 3D models from real objects, edit them with built-in editing tools and seamlessly export the result to popular platforms, 3D file formats and 3D printers. You can even animate your models in Augmented Reality! A perfect tool for AR/VR content creation, 3D Printing, STEM Education, eCommerce showcase and many other uses.
SCANNING
If you choose to scan with the Qlone mat, simply print it from the included mat file, place your object in the middle of the mat and let the AR dome guide you through the scanning process. You can also scan the object from two different angles and it will be automatically merged for a better overall result which includes areas such as the bottom of the object.
You can now also scan without a mat in two different modes - AR mode which makes it easy to scan with our familiar AR dome or Photo mode, which takes higher quality 4K images in both manual or automatic modes.
When scanning with the mat, there is no waiting time, all processing is done in real time on your phone in seconds. In the new option to scan without a mat, processing is done in minutes on our blazing fast Qlone Cloud but we value your privacy so we don't store or view any of your models!
MODIFYING
With the integrated tools in the app you can optimize and modify your 3D model without needing to export them to other sophisticated software.
Texture - Change the Brightness, Saturation and Sharpness of the 3D model. Pick colors from the scanned object and apply them by painting directly on the 3D model. Blur areas or transitions for smoother results.
Clean - Fill holes in the model, erase unwanted areas such as the background surface or smooth certain parts. 
Sculpt - Improve or alter the shape of your object by pressing or pulling a selected area and adjust the transition.
Shape - Fix the orientation, enhance the mesh details or set the scale size of your model for 3D printing. You can also simplify the mesh for lower file size export.
Art - Turn your object into scaled cubes or meshed objects of art, ready to be printed.
AR View + ANIMATION:
You can beam your 3D models back to reality and bring them to life with automatic rigging and animation.
EXPORTING and IMPORTING:
Export your model directly to platforms like SketchFab, i.materialise, Lens Studio, Shapeways and CGTrader. Models can be exported in a variety of formats for use in other 3D tools – OBJ, STL, FBX, USDZ, GLB (Binary glTF) which includes animation, PLY, X3D. 
Share your models with friends as an image, video or GIF through Facebook, Twitter, Instagram, WhatsApp, Email and iMessage.
You can import any 3D model into Qlone. Import in any 3D format (40+ formats) to view, modify or bring it to life in AR with our automatic animation!
PREMIUM UPGRADE (ONE-TIME PURCHASE):
Qlone is free to download and scan but exporting the 3D models, AR view with Animations and scanning in 4K resolution are premium features that require an upgrade to premium. Such upgrade is a one-time purchase fee and is not based on an annoying subscription. 
Also, there is a new premium feature that allows scanning without a mat! Since processing for scanning without the mat takes place on our Qlone Cloud, when you upgrade to premium you unlock this new option and receive 50 cloud credits for 50 such scans. You can later purchase more credits in highly affordable packs if needed.
When you upgrade to premium, all models in your gallery and future models will be unlocked for unlimited exports in any format and it will work across all your Apple devices. 
PRIVACY POLICY:
http://eyecue-tech.com/index.php?option=com_content&amp;view=article&amp;id=143
TERMS OF USE:
http://eyecue-tech.com/index.php?option=com_content&amp;view=article&amp;id=142</t>
  </si>
  <si>
    <t>{
  "Data Not Linked to You": {
    "Analytics": {
      "Location": [
        "Coarse Location"
      ],
      "Usage Data": [
        "Product Interaction"
      ]
    }
  }
}</t>
  </si>
  <si>
    <t>https://apps.apple.com/us/app/chromamagic/id6479220262?uo=4</t>
  </si>
  <si>
    <t>See color, paint color.  ChromaMagic - the magical color tool for artists.
Have you ever been painting and said 'but what *is* that color?'  Me too!
ChromaMagic exists for one reason only.  My paintings looked wrong. I just couldn't get the colors in my paintings to look convincing. Try as I might there was always something off.   Too bright,  too light,  too gray,  not gray enough.  Too blue, too brown, too pink. Why oh why could I not make things work?
Well it turned out it wasn't in the paint.  It wasn't in the mixing. Special brushes didn't do the trick. Making those daft color charts didn't help either. And it wasn't even in the way I put the paint on the paper.
The problem was in my brain.  
The problem was that I had no chance of mixing the right color. I was missing an essential part of the painting process. Something that would take years if not decades to figure out.
And the reason was that I wasn't *seeing* the right color.
Now I don't mean there was something wrong with my eyesight. What I mean that I was 'seeing' color but I wasn't really seeing *COLOR*. I didn't have the words or the means to really understand what I was looking at.
And if we don't really know what we're looking at how on earth can we translate it into paint?   Even if we don't want to represent what we see how do we know what to change to enhance the effect?   Flip a coin?  Trust chance and experimentation?  Repeat for years and years until we stumble on something that works....? 
No.
So what changed?
Everything changed. I learned to forget about primaries, secondaries and tertiaries. I learned to ditch the traditional artists wheel. I learned to stop talking about 'warm' and 'cool'.
I learned to see color the way it is and not the way I expect it to be. I had to forget everything I had been told.
I learned about hue, value, and chroma.   Munsell.  
With ChromaMagic you can load up any photo or reference and see at a glance what any color is. And the colors are described in a way that is most natural for artists. What is the hue (red, yellow, green etc)?  Yes!  And what is the value (very important)? Yes! And what is the chroma (how gray or saturated it is)?  Yes!!!
Color makes so much more sense now.
But there's more!   As well as the Munsell color mode (which is fabulous by itself!) there are 4 extra modes to help you really see what is before us.   
 - Want to organize your reference into the major value shapes?   Value mode will do that and you can change the number of value steps with a click of the mouse.
 - Want to reduce your reference to just grayscale to really see those fine-grained values?  Yes!
 - Want to see how saturated or gray your colors are (this is always surprising!).  Yes!
 - Want to see how your colors are distributed around the color wheel?  Yes
And yet there's still more:
   -  No more clicking around - ChromaMagic has a fantastic new interface with buttery smooth zoomable, pannable images.
   -  No more need to be tethered to wifi.   Take ChromaMagic anywhere - even up a mountain!
   -  Too many colors in your reference?  Average your colors over multiple pixels - 2500 of them if you want to.
   -  Want to know which paints are available for a certain color?  ChromaMagic now has links to hundreds of top quality oil paints.
   -  Want to use ChromaMagic at home?  On the bus?  On a tablet? Now you can run it on your iphone, ipad or mac.  All for one price!
   -  No more silly loading buttons.  Drag and drop your files in one swish on the desktop (Bliss!!)
   -  Use ChromaMagic next to the easel for mixing.  Now with mixing swatches and calibration values (no need for $1500 Munsell chips)</t>
  </si>
  <si>
    <t>https://apps.apple.com/us/app/notanizer/id1169086981?uo=4</t>
  </si>
  <si>
    <t>Nōtan is a Japanese design concept involving the play and placement of light and dark elements next to the other in the composition of art and imagery. The Yin Yang symbol is an example of this design philosophy. The use of Nōtan in art composition is a powerful tool to help the artist identify the structure of the light and dark portions of the image they want to incorporate into their project. 
The first function simply divides the image into black and white with colors above the set value being white and those below being black. You can then use the slider to move that line to enhance detail that may otherwise be obscured.
The second and third functions displays the image in either a grayscale or color so the artist can focus on the structure and design of the image.
The last 3 functions are Levels. They set either 3, 4, or up to 10 levels of color spread over black, gray and white pallets. The 3 and 4 levels have sliders to adjust where those levels are while the Levels function just evenly divides the image by the number of levels.
And of course, share your image in many ways.
Any artist will benefit from seeing their work in a different light. NotanIzer is that light.</t>
  </si>
  <si>
    <t>https://apps.apple.com/us/app/inaturalist/id421397028?uo=4</t>
  </si>
  <si>
    <t>iNaturalist is a social network for sharing biodiversity information to help each other learn about nature. The primary goal is to connect people to nature, and the secondary goal is to generate scientifically valuable biodiversity data from these personal encounters. 
iNaturalist helps you identify plants and animals with visually similar suggestions and verification by dedicated contributors. Get connected with a community of over a million scientists and naturalists who can help you learn more about nature! By recording and sharing your observations, you'll create research-quality data for scientists working to better understand and protect nature. 
KEY FEATURES
• Identification suggestions: Take or import a photo and view the top 10 most visually similar species matches and tap through to get more information. You can view these suggestions even before creating an account.
• Feedback from our community: Create an account to share your observations and start a conversation about what you saw. Can’t identify the organism? Start with a broad identification like “plants” or “fungi” so others with more expertise can find it and refine the identification. 
• Keep a record of all living things: Build your life list by posting to iNaturalist. Where, when, and what you saw is the basis of each observation you create.
• Grounded in science: Every identification is connected to the tree of life, which means you can search for broad classifications like “Ferns” or “Fungi” as well as species-level identifications like “Humpback Whale” (and everything in between). 
• Advancing science &amp; conservation: Millions of observations created and identified by the iNaturalist community are shared with the Global Biodiversity Information Facility where they are used to advance scientific understanding of biodiversity through open data and open science. 
• Enabling citizen science and community science: Join any of the tens of thousands of projects around the world on iNaturalist to draw attention to and collect data about particular species or places.
• Not-for-profit: iNaturalist is an independent 501(c)(3) nonprofit in the United States. iNaturalist is free for anyone to use thanks to the generous support of many organizations and individuals. Thank you!
• No hidden charges: This app is truly free because we believe nature is for everyone.
• Best for wild plants and animals: The iNaturalist community is better at identifying wild plants and animals than those in gardens or horticulture. Get outside and find what’s wild!
• Control how your location is shared: Set the privacy to obscured (only general location is shared) or private (no location is shared at all, but much harder for others to help identify). The locations of species at risk from disturbance are automatically obscured.
• More than a mobile app: iNaturalist has even more extensive features and tools for learning and exploration. Get the full experience at inaturalist.org!
• 35+ languages: iNaturalist has been translated into dozens of languages thanks to multilingual enthusiasts who want to see the community grow.
• A global network: iNaturalist is used in every country on earth! In many countries, we have formal agreements with local organizations to promote iNaturalist. Use this app for contributing to all iNaturalist Network sites, including Naturalista (Mexico and Colombia), iNaturalist.NZ (New Zealand), iNaturalist.ca (Canada), Biodiversity4All (Portugal), iNaturalistAU (Australia), iNaturalistPa (Panama), iNaturalistEc (Ecuador), ArgentiNat (Argentina), iNaturalistil (Israel), and iNaturalistFi (Suomi/Finland).</t>
  </si>
  <si>
    <t>{
  "Data Linked to You": {
    "Analytics": {
      "Usage Data": [
        "Product Interaction"
      ]
    },
    "App Functionality": {
      "Diagnostics": [
        "Crash Data",
        "Performance Data"
      ]
    },
    "Product Personalization": {
      "Contact Info": [
        "Name"
      ],
      "Location": [
        "Precise Location"
      ]
    }
  },
  "Data Not Linked to You": {
    "Analytics": {
      "Usage Data": [
        "Product Interaction"
      ]
    },
    "App Functionality": {
      "Diagnostics": [
        "Crash Data",
        "Performance Data"
      ]
    },
    "Product Personalization": {
      "Contact Info": [
        "Name"
      ],
      "Location": [
        "Precise Location"
      ]
    }
  }
}</t>
  </si>
  <si>
    <t>http://www.inaturalist.org/privacy</t>
  </si>
  <si>
    <t>https://apps.apple.com/us/app/seek-by-inaturalist/id1353224144?uo=4</t>
  </si>
  <si>
    <t>Use the power of image recognition technology to identify the plants and animals all around you. Earn badges for seeing different types of plants, birds, fungi and more!
• Get outside and point the Seek Camera at living things
• Identify wildlife, plants, and fungi and learn about the organisms all around you
• Earn badges for observing different types of species and participating in challenges
OPEN THE CAMERA AND START SEEKING!
Found a mushroom, flower, or bug, and not sure what it is? Open up the Seek Camera to see if it knows!
Drawing from millions of wildlife observations on iNaturalist, Seek shows you lists of commonly recorded insects, birds, plants, amphibians, and more in your area. Scan the environment with the Seek Camera to identify organisms using the tree of life. Add different species to your observations and learn all about them in the process! The more observations you make, the more badges you’ll earn!
This is a great app for families who want to spend more time exploring nature together, and for anyone who wants to learn more about the life all around them.
KID-SAFE
Seek does not require registration and does not collect any user data by default. Some user data will be collected if you choose to sign in with an iNaturalist account, but you must be over 13 or have your parents permission to do so.
Seek will ask permission to turn on location services, but your location is obscured to respect your privacy while still allowing species suggestions from your general area. Your precise location is never stored in the app or sent to iNaturalist unless you sign in to your iNaturalist account and submit your observations.
Our image recognition technology is based on observations submitted to iNaturalist.org and partner sites, and identified by the iNaturalist community.
Seek is part of iNaturalist, a not-for-profit organization. Seek was made by the iNaturalist team with support from the California Academy of Sciences, the National Geographic Society, Our Planet on Netflix, WWF, HHMI Tangled Bank Studios, and Visipedia.</t>
  </si>
  <si>
    <t>[
  "Education",
  "Photo &amp; Video"
]</t>
  </si>
  <si>
    <t>{
  "Data Linked to You": {
    "App Functionality": {
      "Location": [
        "Coarse Location"
      ]
    }
  },
  "Data Not Linked to You": {
    "App Functionality": {
      "Location": [
        "Coarse Location"
      ]
    }
  }
}</t>
  </si>
  <si>
    <t>https://apps.apple.com/us/app/mindpal-brain-training-games/id1457846652?uo=4</t>
  </si>
  <si>
    <t>Join over 7 million users! MindPal is your daily brain trainer that challenges your memory, attention, language, and problem solving skills. Enjoy a personalized daily workout of entertaining games based on the skills you'd like to improve.
MindPal includes 40 educational games that train 7 key cognitive areas: Memory, Attention, Language, Math, Flexibility, Speed, and Problem Solving.
Track your progress and compare your brain scores with others now!
FEATURES
- Over 40 games and 1000 levels to train your brain in different skills.
- Personalized daily workout based on your training goals.
- Expand your vocabulary and writing skills with word games.
- Improve your memory, attention, math, and problem solving skills.
- Track your performance and get smarter everyday!
- Get in-depth insights and compare your scores to other users.
MINDPAL PRO
MindPal is free to use, but you can get even more from your brain training by upgrading to a Premium training program. MindPal Pro offers unlimited access to all games and advanced insights into your brain’s performance.
MINDPAL PRO PRICING &amp; TERMS
For MindPal Pro upgrades, we offer the following subscriptions:
1 month: $7.99
1 year: $39.99
Lifetime: $99.99
* Prices displayed are in USD, actual charges might be converted to local currency depending on your country of residence.
Payment will be charged to your iTunes account at confirmation of purchase.
Subscription automatically renews unless auto-renew is turned off at least 24 hours before the end of the current period.
Account will be charged for renewal within 24 hours of the end of the current period, and the cost of the renewal will be provided.
Subscriptions may be managed by the user. Auto-renewal may be turned off by going to the user’s Account Settings after purchase.
No cancellation of the current subscription is allowed during active subscription period.
Any unused portion of a free trial period, if offered, will be forfeited when the user purchases a subscription to that publication.
For more information:
 Terms of Use - http://www.mindpalapp.com/terms
 Privacy Policy - http://www.mindpalapp.com/privacy</t>
  </si>
  <si>
    <t>{
  "Data Not Linked to You": {
    "Analytics": {
      "Diagnostics": [
        "Crash Data"
      ],
      "Identifiers": [
        "User ID",
        "Device ID"
      ],
      "Usage Data": [
        "Product Interaction"
      ]
    },
    "App Functionality": {
      "Diagnostics": [
        "Crash Data"
      ],
      "Identifiers": [
        "User ID",
        "Device ID"
      ]
    },
    "Third-Party Advertising": {
      "Identifiers": [
        "Device ID"
      ]
    }
  },
  "Data Used to Track You": {
    "Analytics": {
      "Diagnostics": [
        "Crash Data"
      ],
      "Identifiers": [
        "User ID",
        "Device ID"
      ],
      "Usage Data": [
        "Product Interaction"
      ]
    },
    "App Functionality": {
      "Diagnostics": [
        "Crash Data"
      ],
      "Identifiers": [
        "User ID",
        "Device ID"
      ]
    },
    "Third-Party Advertising": {
      "Identifiers": [
        "Device ID"
      ]
    }
  }
}</t>
  </si>
  <si>
    <t>http://elektrongames.com/global/privacy</t>
  </si>
  <si>
    <t>https://apps.apple.com/us/app/doodle-art-magic-drawing-app/id1326768695?uo=4</t>
  </si>
  <si>
    <t>It's never been easier to create wonders! With Doodle Art: Magic Drawing App, you can create cool doodles rich in color and style. Create magic with this quick drawing game and make some glowing doodle art to keep and share with the world! Install Doodle Art: Magic Drawing App today!
Come and create magic out of your drawings with Doodle Art: Magic Drawing App!
This doodle drawing app allows you to choose from over 200 colors and 20 different brushes to create cool mandala doodle, simple doodle or extraordinary doodle art! You can even create your own color and use 8 different spirograph designs to turn your doodle art into magic drawing. Quick drawing games like Doodle Art: Magic Drawing App offer endless possibilities. It's never been easier to create a cool mandala doodle! This magic drawing game allows you to use simple doodle moves on your canvas and create wonders with your spirograph art designs! Start doodling now!
DOODLE ART: MAGIC DRAWING APP FEATURES:
- Create doodle art on canvas
- 8 kinds of spirograph designs
- 20 BRUSHES for your magic doodling
- 22 COLOR PALETTES + create your own color
- Amazing, glowing colors for quick drawing
- GALLERY – you can save all your magical doodle art in one place
- Explore the categories: Cool Mix, Easter, Halloween, Kawaii, Christmas, Valentine's Day, Women's Day, Father's Day, Happy Birthday, Oriental Symbols and Animals.
This magic drawing game is one of those fun drawing apps where you can literally make art while having fun. Simple doodling in this quick draw game will also help you to learn to draw many things you haven't even thought you could draw. Simple doodle designs will be perfect when you start playing this drawing game. Once you learn to draw different shapes and fit your simple doodles into more complex ones, your doodle designs will become so amazing you'll want to share them with the whole world. Play Doodle Art: Magic Drawing App, join millions who are making art in this kind of drawing games and create some magic!
Have fun!</t>
  </si>
  <si>
    <t>{
  "Data Not Linked to You": {
    "Analytics": {
      "Diagnostics": [
        "Crash Data",
        "Performance Data",
        "Other Diagnostic Data"
      ],
      "Identifiers": [
        "User ID",
        "Device ID"
      ],
      "Location": [
        "Coarse Location"
      ],
      "Usage Data": [
        "Product Interaction",
        "Advertising Data",
        "Other Usage Data"
      ]
    },
    "App Functionality": {
      "Identifiers": [
        "User ID",
        "Device ID"
      ],
      "Usage Data": [
        "Product Interaction"
      ]
    },
    "Developer’s Advertising or Marketing": {
      "Diagnostics": [
        "Crash Data",
        "Performance Data",
        "Other Diagnostic Data"
      ],
      "Identifiers": [
        "User ID",
        "Device ID"
      ],
      "Usage Data": [
        "Product Interaction",
        "Advertising Data",
        "Other Usage Data"
      ]
    },
    "Product Personalization": {
      "Identifiers": [
        "User ID",
        "Device ID"
      ],
      "Location": [
        "Coarse Location"
      ],
      "Usage Data": [
        "Product Interaction",
        "Advertising Data"
      ]
    },
    "Third-Party Advertising": {
      "Diagnostics": [
        "Crash Data",
        "Performance Data",
        "Other Diagnostic Data"
      ],
      "Identifiers": [
        "User ID",
        "Device ID"
      ],
      "Location": [
        "Coarse Location"
      ],
      "Usage Data": [
        "Product Interaction",
        "Advertising Data",
        "Other Usage Data"
      ]
    }
  },
  "Data Used to Track You": {
    "Analytics": {
      "Diagnostics": [
        "Crash Data",
        "Performance Data",
        "Other Diagnostic Data"
      ],
      "Identifiers": [
        "User ID",
        "Device ID"
      ],
      "Location": [
        "Coarse Location"
      ],
      "Usage Data": [
        "Product Interaction",
        "Advertising Data",
        "Other Usage Data"
      ]
    },
    "App Functionality": {
      "Identifiers": [
        "User ID",
        "Device ID"
      ],
      "Usage Data": [
        "Product Interaction"
      ]
    },
    "Developer’s Advertising or Marketing": {
      "Diagnostics": [
        "Crash Data",
        "Performance Data",
        "Other Diagnostic Data"
      ],
      "Identifiers": [
        "User ID",
        "Device ID"
      ],
      "Usage Data": [
        "Product Interaction",
        "Advertising Data",
        "Other Usage Data"
      ]
    },
    "Product Personalization": {
      "Identifiers": [
        "User ID",
        "Device ID"
      ],
      "Location": [
        "Coarse Location"
      ],
      "Usage Data": [
        "Product Interaction",
        "Advertising Data"
      ]
    },
    "Third-Party Advertising": {
      "Diagnostics": [
        "Crash Data",
        "Performance Data",
        "Other Diagnostic Data"
      ],
      "Identifiers": [
        "User ID",
        "Device ID"
      ],
      "Location": [
        "Coarse Location"
      ],
      "Usage Data": [
        "Product Interaction",
        "Advertising Data",
        "Other Usage Data"
      ]
    }
  }
}</t>
  </si>
  <si>
    <t>https://apps.apple.com/us/app/ai-video-ai-video-generator/id6478868302?uo=4</t>
  </si>
  <si>
    <t>AI Video is the ultimate AI Video Generator powered by cutting-edge AI technology!
AI Video uses advanced AI technology that can understand your words and create stunning videos from them. AI Video Generators can create anything you can dream of. 
This powerful app makes professional video creation accessible for everyone. Whether you're an aspiring YouTuber, a busy entrepreneur, a passionate educator, or simply someone with a story to tell, AI Video  empowers you to bring your vision to life with stunning AI-generated videos.
Key Features:
 Powered by cutting-edge AI technology 
 Effortless text-to-video conversion
 Diverse and customizable video styles 
Magic of AI Video Creation is in your hands:
Text-to-Video Magic
Write a simple text prompt describing your concept, and our powerful AI engine will turn your words into a captivating video in seconds. You can create professional looking movie scenes, animated characters &amp; cute videos of your kids and many more. 
 Tailored Video Styles
 Explore a diverse library of video styles. Choose from sleek and modern for business presentations, whimsical and animated for children's content, or create a dramatic cinematic feel for storytelling. 
-Anime
-Realistic 
-Cyberpunk 
-3D Rendering
-Watercolor
-Oil Painting
Benefits for Every Creator
 Content Creators: Generate dynamic intros, outros, transition for your YouTube channel, social media platforms, or website.
 Businesses: Create high-impact promotional videos, and social media content to elevate your brand and reach new audiences.
 Storytellers: Craft imaginative scenes and transform your written stories, poems, into captivating video narratives.
Download AI Video  today and unlock the future of video creation!
AI Video  is the ultimate tool for anyone who wants to create professional-looking videos quickly and easily, regardless of their creative background. Download now and dive into the limitless world of AI-generated video. Unleash your creativity with AI Video Generator.
Privacy Policy: https://aivideoart.co/privacy
Terms of Use: https://aivideoart.co/terms</t>
  </si>
  <si>
    <t>https://apps.apple.com/us/app/thunderstorm-for-hue/id1126491070?uo=4</t>
  </si>
  <si>
    <t>Summon a thunderstorm light show using your Philips Hue lights. Watch your lights pulse and flash to the sounds of a storm.*
*Hue Bridge required
THUNDERSTORMS
• Strong Thunderstorm — Heavy rain with frequent lightning and thunder nearby
Lights pulse quickly to the sound of heavy rain. Booming sounds of thunder accompany bright flashes of light.
• Normal Thunderstorm — Steady rain with a full range of lightning and thunder
Lights pulse to the sound of rain. The sound of thunder can be heard from various distances. The closer the lightning, the louder the sound, and the brighter the flashes of light!
• Weak Thunderstorm — Light rain with occasional lightning and thunder far off
Lights pulse slowly to the sound of light rain. Dim flashes of light are followed by soft sounds of thunder.
• Passing Thunderstorms — Rain and lightning intensity changes as the storms pass
Lights pulse and flash at different rates to correspond with the current strength of the storm.
SETTINGS
Sky
• Change the base color and brightness of your lights
Rain
• Toggle rain sound effects
• Change rain audio: Default, Heavy, Steady, Light, On Tin Roof
• Change rain volume
• Toggle rain light effects
• Change rain pulse rate: Default, Slow, Medium, Fast
• Target lights for rain light effects
• Change rain transition effects: Pulse, Fade Quickly, Fade Slowly
• Change color and brightness of rain light effects
Lightning/Thunder
• Toggle thunder sound effects
• Change thunder volume
• Change delay lightning (Wireless audio delay offset)
• Toggle delay thunder
• Toggle lightning light effects
• Target lights for lightning light effects
• Change lightning transition effects: Random, Flicker, Flash, Pulse, Fade Quickly, Fade Slowly
• Change lightning/thunder occurrence: Default, Never, Occasional, Normal, Frequent, Unreal
• Change color and max brightness of lightning light effects
Passing Thunderstorms
• Change starting storm for Passing Thunderstorms: Weak, Normal, Strong
• Change cycle time for Passing Thunderstorms: 15m, 30m, 60m
Background Sounds
• Toggle background sounds: Birds, Cicadas, Crickets, Frogs
• Change background sounds volume
General
• Change default end state: On, Off, Revert
• Change sleep end state: On, Off, Revert
• Select mode to automatically start when app opens
• Choose time to automatically stop selected mode
• Choose time to automatically restart selected mode when sleep timer ends, enabling recurring cycle
LIGHTS / GROUPS
Select one or more lights for your thunderstorm light show on the Lights/Groups tab. Choose a group that you set up using the Philips Hue app, or create a new zone in the Thunderstorm for Hue app. To edit a zone in the list, swipe the item to the left and tap the pencil icon. When you add, remove, or change lights, pull down the list to refresh.
ADDITIONAL FEATURES
• Lightning on Demand — Start a storm and utilize the lightning buttons at the bottom of the screen for manual control.
• Sleep Timer — Set a timer complemented with an audio fade-out feature. Choose the state of your lights after the timer ends with the Sleep End State setting.
• Bluetooth and AirPlay Support — Connect to Bluetooth speakers directly, or connect to speakers with AirPlay using the Control Center. Adjust the Delay Light FX setting to offset any wireless audio delay.
Please contact me at support@thunderstorm.scottdodson.dev if you experience any issues. I'd love to hear your thoughts and appreciate you taking the time to rate and review the app. I want to continue to improve Thunderstorm for Hue and create a great experience for you and future users. Thank you! —Scott</t>
  </si>
  <si>
    <t>https://apps.apple.com/us/app/rebel-inc-scenario-creator/id1603239519?uo=4</t>
  </si>
  <si>
    <t>Rebel Inc: Scenario Creator
Dive into the editor and develop your own custom scenarios for Rebel Inc. with this powerful yet easy to use tool. Create custom governors &amp; tactics, edit regions, design challenges and build your own initiative trees, before sharing them with other Rebel Inc. players!
▶ IMPORTANT - This app is a tool to create custom scenarios for Rebel Inc. It is not a game! You need the original Rebel Inc. game installed in order to play scenarios. To get the original game - go here: https://www.rebelincgame.com/
The Rebel Inc: Scenario Creator is a powerful yet easy to use content creation tool which lets players bring their best ideas to life as they develop their own custom scenarios for Rebel Inc. and then share them with the world.
◈◈◈ Push your creativity and imagination to the limit ◈◈◈
Want to create a governor with elite exo-skeleton soldiers, a charitable do-gooder who gives free healthcare to the masses or a tyrant who stamps out corruption with secret police? How about a challenge where you only have airstrikes, all initiatives cost reputation and every zone has an insurgent ambush lying in wait? 
Or just throw realism out the window, and make an army of vampire cats led by a tiger in a toga… All of this and more is possible in the Rebel Inc: Scenario Creator! Who said nation-building was hard?
◈◈◈ Access powerful tools ◈◈◈
Choose all the details of your Scenario! Pick difficulty, governors, region and category. Set the stage for your epic operation, then equip yourself with a multitude of tools to make your Scenario the way you want!
Custom Governors &amp; Tactics: Make the Governor of your dreams! Give them a custom name and upload a new portrait before adjusting their skills in the Initiative Editor! The Scenario Creator also allows you to create your own Tactics and Features with custom icons and text before editing their effects.
Change the Game: Dive into the nuts and bolts of the game’s mechanics to configure Civilian, Military, Insurgent and Zone variables, radically changing the way Rebel Inc. plays!
Structures: Make the region your own with Structures! Make armies strong with Garrisons, or budgets swell with Oil Derricks. Looking to make a challenge? Place hidden Arms Caches and Training Complexes in the mountains, or even devious Tunnel systems to give the Insurgents quick escape!
Take the Initiative: To really change the game and make truly unique Scenarios, create and edit your own Initiatives! Change their names, images and effects on mechanics, deploy Soldiers and Experts, or even activate Insurgent Tactics via Initiatives for extra deadly encounters!
◈◈◈ Share your scenario with the world! ◈◈◈
Once you’ve made your scenario - choose who you want to take on your incredible operation!
Publish your best scenarios to players across the Ndemic Nexus with the click of a button!
◈◈◈
Follow us on Twitter:
www.twitter.com/NdemicCreations
Join our Discord:
https://discord.gg/ndemic
Like Rebel Inc. on Facebook:
http://www.facebook.com/RebelIncgame</t>
  </si>
  <si>
    <t>[
  "Utilities",
  "Simulation",
  "Strategy",
  "Games"
]</t>
  </si>
  <si>
    <t>{
  "Data Linked to You": {
    "App Functionality": {
      "Diagnostics": [
        "Crash Data"
      ]
    }
  },
  "Data Not Linked to You": {
    "App Functionality": {
      "Diagnostics": [
        "Crash Data"
      ]
    }
  }
}</t>
  </si>
  <si>
    <t>http://www.ndemiccreations.com/en/23-privacy-policy</t>
  </si>
  <si>
    <t>https://apps.apple.com/us/app/santa-fe-margarita-trail/id1237416826?uo=4</t>
  </si>
  <si>
    <t>Welcome to the Santa Fe Margarita Trail where you can experience more than 45 of the best margaritas in the world! Earn stamps as you go to win prizes, get a $1 off each margarita and learn all the secret recipes! You'll have a blast while experiencing the Margarita Trail. This app will guide you to each location around Santa Fe and keep track of your stamps. Rate each margarita or post your favorite to social media.
All margaritas featured on the Santa Fe Margarita Trail are made with 100% agave tequila. The Margarita Trail promises to be one of your most memorable Santa Fe adventures. ¡SALUDǃ 
www.santafemargaritatrail.com</t>
  </si>
  <si>
    <t>[
  "Food &amp; Drink",
  "Entertainment"
]</t>
  </si>
  <si>
    <t>{
  "Data Linked to You": {
    "Analytics": {
      "Identifiers": [
        "Device ID"
      ]
    },
    "App Functionality": {
      "Identifiers": [
        "Device ID"
      ],
      "Location": [
        "Precise Location"
      ]
    },
    "Product Personalization": {
      "Location": [
        "Precise Location"
      ]
    }
  },
  "Data Not Linked to You": {
    "Analytics": {
      "Identifiers": [
        "Device ID"
      ]
    },
    "App Functionality": {
      "Identifiers": [
        "Device ID"
      ],
      "Location": [
        "Precise Location"
      ]
    },
    "Product Personalization": {
      "Location": [
        "Precise Location"
      ]
    }
  }
}</t>
  </si>
  <si>
    <t>https://visitwidget.com/privacy-policy/</t>
  </si>
  <si>
    <t>https://apps.apple.com/us/app/idoser-premium/id295536778?uo=4</t>
  </si>
  <si>
    <t>iDoser is the world's top binaural brainwave, lucid dream, mediation, yoga, chakra, kundalini and simulated experience app! Over a decade in development, YOU have made us the top provider of binaural brain doses for every imaginable mood! The Brain Tuner for your Mind, Body, and Soul.
Used by millions of people worldwide, this proven, safe, and scientific method of synchronizing your brainwaves can help you achieve a simulated state. Covered by Kotaku, LA Weekly, Vice, OWNI, Wired, CNN, Fox News, NBC, Spike TV, ABC, Bay 9 News and many many more. This is the original and only official source of iDoser brand simulated experiences. Don't be fooled by the cheap imitations out there! We are the REAL DEAL!
OVER 150 highly advanced binaural brainwave sequences available and managed through iDoser Cloud! 
The ONLY binaural simulator to offer integrated ambient soundscape custom tailored to each and every simulation. This is not "white noise," nature sounds, or meditation music. These are powerfully advanced sequences backed by years of research and development.
The ONLY binaural simulator with a Chromatherapy Engine for adding additional visual stimuli to your sequences.
The ONLY binaural simulator with a reality check timer for checking if you are dreaming and better control of lucid dream sessions.
The ONLY binaural simulator that allows you to SlipStream Doses. You visually design your journey in the easiest way possible. Supports Slide Over (on supported devices) for the most refined dosing experience.
The ONLY binaural simulator to offer real-time tuning. Fine tune your experience on the fly for the best results possible! For those DIY or How-To people, this can help you refine an experience.
The ONLY binaural simulator to offer integrated powerful voice-guided methods to guarantee success! We put as much research and development into our methods as we do our sequences. Try the Experience Method for great results.
The ONLY binaural simulator to offer an integrated HyperSkin Engine that allows you to make the app look and feel exactly how you do.
The ONLY binaural simulator to offer an integrated Reality Tuner for remembering and controlling Lucid Dreams.
The ONLY binaural simulator to offer dozens of professional guides, tutorials and How-To to make sure you get the most out of your experience.
Supports Apple Health for tracking your session minutes and earning brain training achievements.
iDoser is the only on-the-go mobile brainwave modification tool based on proven and effective sequencing. All you need is a good quality pair of headphones.</t>
  </si>
  <si>
    <t>[
  "Entertainment",
  "Music"
]</t>
  </si>
  <si>
    <t>https://i-doser.com/privacy.html</t>
  </si>
  <si>
    <t>https://apps.apple.com/us/app/hypermarket-3d/id1501771464?uo=4</t>
  </si>
  <si>
    <t>Become the Ultimate Supermarket Emperor!
Ready to take your humble market to the big leagues and build the shopping paradise of your dreams? Join the shopping frenzy and become a supermarket emperor in Hypermarket 3D! Complete levels packed with items, carts, and fun challenges!
Scan and Unlock Shiny Treasures! 
Discover exciting new items and unlock them as you progress! The longer you play, the more unique items you will find to showcase!
Organize with Precision!
Sort your items in perfect order - the neater, the better! Help your shoppers find items by sorting them!
Cart-Surfing Adventures! 
Take a wild ride through the parking lot on your shopping cart for maximum fun! Can you chain them together without crashing into your shoppers’ cars?
Cleaning Frenzy! 
Wipe your supermarket floor sparkling clean to keep your shoppers happy! Grab your mop and start cleaning to build the cleanest supermarket in the town! 
Colorful and Exciting Levels! 
Each level offers fun and unique challenges with JUICY stages! Build the ultimate supermarket by completing all stages!
Easier Gameplay, More Fun! 
Enjoy simple controls that make your gaming experience super fun and long-lasting! Simply touch, drag, hold, and swipe to complete the challenges!
More Items Than a Real Supermarket! 
Are you a shopaholic? There are more items to discover than in a real supermarket for you in Hypermarket 3D!
Ready to dive into the most addictive shopping experience ever? Download now for an epic adventure! Let's see who can build the ultimate supermarket!</t>
  </si>
  <si>
    <t>{
  "Data Not Linked to You": {
    "Third-Party Advertising": {
      "Usage Data": [
        "Product Interaction",
        "Advertising Data"
      ]
    }
  },
  "Data Used to Track You": {
    "Third-Party Advertising": {
      "Usage Data": [
        "Product Interaction",
        "Advertising Data"
      ]
    }
  }
}</t>
  </si>
  <si>
    <t>https://sunday.gg/privacy-policy</t>
  </si>
  <si>
    <t>https://apps.apple.com/us/app/zen-word-relax-puzzle-game/id1660171117?uo=4</t>
  </si>
  <si>
    <t>Playing Zen Word 10 minutes a day brings you incredible challenging and relaxing experiences.
Zen word is a challenging word game &amp; brain game that helps to train your brain and sharpen your mind. Zen Word is much more challenging than most other word puzzle games. Unlike crossword puzzles games or word cross games or word scramble games, all words in Zen Word are uncrossed, without any logical connection that can give you hints to help you solve the puzzles.  In Zen Word, you need to search and connect the right letters to find 20 hidden words on average in each level to test your vocabulary. The length of the words is the only clue that will help you find all the words and solve the puzzles. Therefore, Zen Word has very high requirements for your vocabulary and spelling skills. All word puzzles in Zen Word are carefully designed and will definitely give you a completely different challenging experience. 
Also, Zen Word is very different from word-search games. In word search games, your objective is to find and mark all the words hidden inside the letters box. The arrangement of these words in word-search games has clear rules, even if you don't know the spelling of the words, you can still search and find all the hidden words to solve the puzzles. As you find more words, the difficulty of word search games gets easier. However in Zen Word, as you find more words, the difficulty of the game will increase sharply. The rest of the words are extremely hard for you to remember and to spell. In the process of recalling words, you can make your brain sharper. Zen word is a word game for adults to train their brains. 
In addition to bringing you a super challenging experience, Zen Word can also bring you the best relaxing and calm experience.In some crossword puzzles or some word search games or word finder games, you must find all words in limited time, giving you a lot of pressure. Also, in word scramble games, you need to score more points than your friends to win and can not enjoy the word puzzle solving process. In Zen Word, there is no countdown, no competition or any other designs that make you anxious or interrupt your puzzle solving experience. You can fully immerse yourself in word puzzles, accompanied by beautiful and peaceful nature backgrounds and peaceful music. All the backgrounds and music are carefully selected in the style of zen. You can dissipate worries, relieve stress, and relax your mind with Zen Word.
Here is the following subscription period available in our game:
Word Club offers a weekly or monthly or yearly subscription, you will be charged $4.99 per week, $12.99 per month, $49.99 per year. After buying this subscription, you will get daily no ads rights, 2 free lucky spins, 5 free paper planes, props 40% price off. This is an Auto-renewable subscription. The payment is charged to your account after confirmation. The subscription is renewed unless you turn it off 24 hours before the period ends.
The prices are established for United States customers. Pricing in other countries may change and actual charges may be converted to your local currency.
End of trial and subscription renewal:
-The payment is charged to your account after a confirmation of purchase.-The subscription is renewed unless you turn it off 24 hours before the end of the current period at the cost of the weekly subscription.-The user may manage subscription and auto-renewal have to be turned off by going to the user's account settings after purchase in the Store.-No cancellation of the current subscription is allowed during the active subscription period.Cancelling a trial or a subscription:If you want to cancel a subscription you have to cancel it through your account in the Store. This must be done at least 24 hours before to avoid being charged.
Privacy Policy:https://www.learnings.ai/pp.html
Terms of Use:https://www.learnings.ai/tos.html</t>
  </si>
  <si>
    <t>[
  "Games",
  "Word"
]</t>
  </si>
  <si>
    <t>{
  "Data Not Linked to You": {
    "Analytics": {
      "Diagnostics": [
        "Crash Data"
      ],
      "Identifiers": [
        "User ID"
      ],
      "Usage Data": [
        "Product Interaction"
      ]
    },
    "Developer’s Advertising or Marketing": {
      "Identifiers": [
        "User ID"
      ],
      "Usage Data": [
        "Product Interaction"
      ]
    },
    "Third-Party Advertising": {
      "Diagnostics": [
        "Crash Data"
      ],
      "Identifiers": [
        "User ID"
      ],
      "Usage Data": [
        "Product Interaction",
        "Advertising Data"
      ]
    }
  },
  "Data Used to Track You": {
    "Analytics": {
      "Diagnostics": [
        "Crash Data"
      ],
      "Identifiers": [
        "User ID"
      ],
      "Usage Data": [
        "Product Interaction"
      ]
    },
    "Developer’s Advertising or Marketing": {
      "Identifiers": [
        "User ID"
      ],
      "Usage Data": [
        "Product Interaction"
      ]
    },
    "Third-Party Advertising": {
      "Diagnostics": [
        "Crash Data"
      ],
      "Identifiers": [
        "User ID"
      ],
      "Usage Data": [
        "Product Interaction",
        "Advertising Data"
      ]
    }
  }
}</t>
  </si>
  <si>
    <t>https://www.learnings.ai/pp.html</t>
  </si>
  <si>
    <t>https://apps.apple.com/us/app/kick-the-buddy-second-kick/id1595600677?uo=4</t>
  </si>
  <si>
    <t>Hit, cut, blow up, burn and play the mini-games. You now have a virtually limitless arsenal: rockets, grenades, automatic rifles, torture instruments… and even a nuclear bomb. We present to you Kick the Buddy: Second Kick – it’s more than just a game! Want more kicks?
Even if you're a relatively stress-free person you need to blow off steam at some point or another! 
Kick the Buddy is a PERFECT METHOD OF STRESS RELIEF!
Key Features:
- Colorful graphics 
- Physics model 
- Super cool elements and categories 
- Wardrobe with fashionable clothes for Buddyman 
- Sound effects. Now Buddyman has his own voice 
- Decorations 
- Bank with buddyman money 
- Interesting achievements 
Grab this game to ensure you're never without a way to lower your blood pressure or a perfect tool to kill a few spare minutes!  
Have any suggestions regarding the new items or ideas for Buddy comments? Include your suggestion in the feedback!
SUBSCRIPTION PRICING AND TERMS
Subscription options
End of trial period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period or subscription
You can turn off the auto-renew for the subscription whenever you want in the settings if your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support@playgendary.com
Privacy Policy: http://www.playgendary.com/privacy-policy/
Terms of Use: http://www.playgendary.com/terms-of-use/</t>
  </si>
  <si>
    <t>{
  "Data Not Linked to You": {
    "Analytics": {
      "Identifiers": [
        "User ID",
        "Device ID"
      ],
      "Usage Data": [
        "Product Interaction"
      ]
    },
    "App Functionality": {
      "Diagnostics": [
        "Crash Data",
        "Performance Data"
      ]
    },
    "Developer’s Advertising or Marketing": {
      "Identifiers": [
        "User ID",
        "Device ID"
      ]
    },
    "Third-Party Advertising": {
      "Usage Data": [
        "Advertising Data"
      ]
    }
  },
  "Data Used to Track You": {
    "Analytics": {
      "Identifiers": [
        "User ID",
        "Device ID"
      ],
      "Usage Data": [
        "Product Interaction"
      ]
    },
    "App Functionality": {
      "Diagnostics": [
        "Crash Data",
        "Performance Data"
      ]
    },
    "Developer’s Advertising or Marketing": {
      "Identifiers": [
        "User ID",
        "Device ID"
      ]
    },
    "Third-Party Advertising": {
      "Usage Data": [
        "Advertising Data"
      ]
    }
  }
}</t>
  </si>
  <si>
    <t>https://apps.apple.com/us/app/himnario-lldm/id1262582984?uo=4</t>
  </si>
  <si>
    <t>Now get the Official LLDM Hymnal for your Apple devices with the new LLDM Himnario App. This is Hymnal is up to to date with the current new hymns and new Temes. With the new easy to to read format you can adjust the text size. For night reading, or reading in the dark we have created a new night mode feature. LLDM Hymnal now has options to save your favorite hymn and have them with you all the time. 
- Search by Number, Title and part of the Chorus
More features will be added in future.</t>
  </si>
  <si>
    <t>https://www.bereainternacional.com/</t>
  </si>
  <si>
    <t>https://apps.apple.com/us/app/signal-spirit-communication/id1539546573?uo=4</t>
  </si>
  <si>
    <t>http://chillseekers.com/signal/</t>
  </si>
  <si>
    <t>https://apps.apple.com/us/app/second-temple/id1489392068?uo=4</t>
  </si>
  <si>
    <t>Experience the first century temple period like never before with this in-depth, interactive 3D re-creation of the temple based on historical archaeology,  and Jewish sources. 
Use this incredible companion tool to enhance study, interaction, and engagement with this ancient holy site and the important worship, ceremonies, and services that took place there. We’ve combined historical documentation, archeological evidence, biblical insight, and rabbinical records to create as accurate a model as possible, including specific measurements and topography.
Because this is a 3D scene, you have complete freedom to explore every detail. Pinch to zoom, rotate the camera, use the interactive joystick to view the structures from different angles, use the jump arrow to more easily navigate the stepped terrain, and enjoy an aerial map view to give you a better perspective of ancient Jerusalem and the various locations you can explore and interact with through the app.
We designed the app so you can have fun as you explore and learn.
Controls - 
Joystick to move
Slide Finger to Look Around 
Jump Arrow for quick access up levels
Turn off UI for Presentations  
Map View for quick travel 
Languages : English and Spanish</t>
  </si>
  <si>
    <t>https://immersivehistory.com/second-temple-privacy-policy</t>
  </si>
  <si>
    <t>https://apps.apple.com/us/app/credit-one-bank-mobile/id1128712763?uo=4</t>
  </si>
  <si>
    <t>Meet your card’s perfect companion! Manage your accounts, activate a new card, view statements, plus so much more.
The Security You Expect
Sign in quickly and securely with Face ID.
Set customized fraud alerts, transaction and balance notifications, and more.
Get Rewarded
Know as soon as you’re eligible for a new account or credit line increase, and accept it right in the app.
Keep track of the cash back rewards or points you’ve earned with your card.
Pay Your Way
Quickly schedule payments anytime.
Turn on AutoPay and have one less task to check off each month.
Use Siri Shortcuts to pay your bill - just say “Siri, pay my credit card” to get started!
Add your card to Apple Pay for convenient payments online or in-store.
Know Where Your Credit Stands
Track your monthly credit score for free.
See what’s contributing to your score with your free monthly credit report.
Wherever You Go, We’re There Too
Check your balance, credit score, and more on your Apple Watch.
See your account at a glance with our home screen widget.
Use Quick View to quickly check your balance or make a payment - no need to sign in!
Get easy access to help and support when you need it.</t>
  </si>
  <si>
    <t>{
  "Data Linked to You": {
    "Analytics": {
      "Diagnostics": [
        "Crash Data"
      ],
      "Usage Data": [
        "Product Interaction"
      ]
    },
    "App Functionality": {
      "Contact Info": [
        "Physical Address",
        "Email Address",
        "Name",
        "Phone Number",
        "Other User Contact Info"
      ],
      "Financial Info": [
        "Payment Info",
        "Credit Info",
        "Other Financial Info"
      ],
      "Identifiers": [
        "User ID",
        "Device ID"
      ],
      "Purchases": [
        "Purchase History"
      ]
    }
  },
  "Data Not Linked to You": {
    "Analytics": {
      "Diagnostics": [
        "Crash Data"
      ],
      "Usage Data": [
        "Product Interaction"
      ]
    },
    "App Functionality": {
      "Contact Info": [
        "Physical Address",
        "Email Address",
        "Name",
        "Phone Number",
        "Other User Contact Info"
      ],
      "Financial Info": [
        "Payment Info",
        "Credit Info",
        "Other Financial Info"
      ],
      "Identifiers": [
        "User ID",
        "Device ID"
      ],
      "Purchases": [
        "Purchase History"
      ]
    }
  }
}</t>
  </si>
  <si>
    <t>https://www.creditonebank.com/privacy</t>
  </si>
  <si>
    <t>https://apps.apple.com/us/app/okx-buy-bitcoin-btc-crypto/id1327268470?uo=4</t>
  </si>
  <si>
    <t>OKX is one of the most secure and trusted cryptocurrency exchange apps in the world to trade and buy Bitcoin (BTC), Ethereum (ETH), Ripple (XRP), Tether (USDT), Dogecoin (DOGE), and other cryptos. Put your mind to ease with OKX!
ONE-STOP CRYPTO EXCHANGE
● We offer diverse asset classes for millions of crypto traders in over 200 countries. We provide spot and derivatives trading services with hundreds of cryptocurrencies available, including Bitcoin (BTC), Ethereum (ETH), Ripple XRP, Shiba Inu, Tether USDT and OKB.
● We provide secure and reliable cryptocurrency management services and support over 400 crypto trading pairs for spot and contract trading. 
●If you are new to Crypto, you can switch to the Lite version of the app to easily buy, sell, and earn cryptocurrency.
● Buy top cryptocurrencies, including Bitcoin (BTC), Ethereum (ETH) and Tether USDT, with a debit or credit card within minutes. P2P Trading allows you to buy bitcoin and crypto from other users in your local currency. Transactions are carried out via stringently-vetted service providers. And you can choose providers based on the quotes they offer.
● See your crypto portfolio’s profit and loss (PnL) performance trend over a daily, monthly or a self-selected period with our new asset analysis feature. We also provide financial, data analytics, pool mining, and crypto wallet tools to allow you to manage your investment portfolios.
● With our unique semi-offline multi-signature technology and our hot and cold wallets, we’ve taken an all-encompassing view of security to ensure the safety of your crypto assets.
● Not a trader? Put your crypto to work with Earn, our easy-to-use portal to the world of DeFi and other ways to earn passive income on your crypto. Hold your crypto and earn up to 30% APY.
● Let our Crypto Trading Bots work for you. Choose from many bots, including Spot Grid, Futures Grid, DCA (Martingale), Iceberg, TWAP and more, with customizable AI-backed or manual parameters.
GET CRYPTOCURRENCY INSIGHTS AND ALERTS
● Our Learn platform provides blockchain market insights and crypto trading tutorials that help you learn how to buy bitcoin and crypto, earn passive income, create professional trading strategies and stay on top of the crypto industry and markets.
● Set price alerts to receive real-time notifications on your favorite cryptocurrencies. You can also view bitcoin and crypto prices and adjust your trading strategies.
OKX Web3 Wallet
OKX has a robust Web3 Wallet where you can view all your assets under different DeFi protocols and blockchains in one place. Enter Web3, thousands of DeFi and GameFi experiences at your fingertips, such as Aave, Uniswap, Axie Infinity, select DAOs, and many more. OKX has one of the best blockchain wallets in the crypto industry.
CRYPTOCURRENCY ASSETS
Some of the crypto tokens we support - Bitcoin (BTC), Ethereum (ETH), Solana (SOL), Cardano (ADA), Bitcoin Cash (BCH), OKC Token (OKT), Dogecoin (DOGE), Polkadot (DOT), Tether (USDT), BNB (Binance Coin), Avalanche (AVAX), Polygon (MATIC), Litecoin (LTC), Chainlink (LINK), Ethereum Classic (ETC), Stellar Lumens (XLM), Uniswap (UNI), Tron (TRX), Algorand (ALGO), Filecoin (FIL), Cosmos (ATOM), Monero (XMR), AAVE, USDC, Shiba Inu (SHIB), Tezos(XTZ), Bitcoin SV (BSV), Ripple XRP, Uniswap (UNI), Decentraland (MANA), SAND, Hedera Hashgraph (HBAR), Axie Infinity (AXS), Near Protocol (NEAR), Maker (MKR), Stacks (STX), PEPE COIN, Bitcoin Ordinals BRC-20, WorldCoin (WLD), Wall Street Memes (WSM) and many other cryptocurrencies.
CUSTOMER SUPPORT
Whether you’re an experienced crypto trader or brand new to bitcoin and cryptocurrency, our Customer Support team is here to help. For assistance, email us at support@okx.com.  24/7 support is available in multiple languages.
ABOUT OKX
OKX is an innovative cryptocurrency exchange that serves your needs for Bitcoin, Crypto &amp; Web3.</t>
  </si>
  <si>
    <t>{
  "Data Linked to You": {
    "Analytics": {
      "Usage Data": [
        "Product Interaction"
      ]
    },
    "App Functionality": {
      "Diagnostics": [
        "Crash Data",
        "Performance Data"
      ],
      "Usage Data": [
        "Product Interaction",
        "Other Usage Data"
      ]
    },
    "Other Purposes": {
      "Location": [
        "Coarse Location"
      ]
    },
    "Product Personalization": {
      "Usage Data": [
        "Advertising Data"
      ]
    }
  },
  "Data Not Linked to You": {
    "Analytics": {
      "Usage Data": [
        "Product Interaction"
      ]
    },
    "App Functionality": {
      "Diagnostics": [
        "Crash Data",
        "Performance Data"
      ],
      "Usage Data": [
        "Product Interaction",
        "Other Usage Data"
      ]
    },
    "Other Purposes": {
      "Location": [
        "Coarse Location"
      ]
    },
    "Product Personalization": {
      "Usage Data": [
        "Advertising Data"
      ]
    }
  },
  "Data Used to Track You": {
    "Analytics": {
      "Usage Data": [
        "Product Interaction"
      ]
    },
    "App Functionality": {
      "Diagnostics": [
        "Crash Data",
        "Performance Data"
      ],
      "Usage Data": [
        "Product Interaction",
        "Other Usage Data"
      ]
    },
    "Other Purposes": {
      "Location": [
        "Coarse Location"
      ]
    },
    "Product Personalization": {
      "Usage Data": [
        "Advertising Data"
      ]
    }
  }
}</t>
  </si>
  <si>
    <t>https://www.okx.com/help/privacy-policy-statement</t>
  </si>
  <si>
    <t>https://apps.apple.com/us/app/navy-federal-credit-union/id370811491?uo=4</t>
  </si>
  <si>
    <t>Bank easy with the Navy Federal mobile app! With a great look and feel, we’ve made the mobile app easier to find information on your accounts and transactions. Breeze through payments, transfers, and check deposits with just a few taps. Quickly sign-in using Touch ID®, Face ID®. Apply for new accounts, become a member, or find your closest ATM or branch. 
Features: 
• Safe and Secure. Access your accounts 24 hours a day.
• View balances without signing in using our widget.
• Pay people using Zelle® or member to member transfers.
• Move money between your accounts.
• Deposit checks without visiting a branch or ATM.
• View scheduled transactions, including pending deposits, upcoming transfers, and bill payments.
• Make payments to Navy Federal consumer loans, mortgages and credit cards, or to other companies via Bill Pay.
• Apply for new credit cards, auto loans or personal loans, or become a Navy Federal member.
• View and manage statements.
• Manage your credit or debit cards, including activating cards, signing up for purchase notifications, or freezing misplaced cards.
• Security tips and management of your username and password.
• Find the nearest branch or ATM.
• View rates and info on our loans and savings products, or estimate a payment with a calculator.
• Read timely articles to help educate and plan your financial life.
To sign in to mobile banking, use your Navy Federal username and password. If you are not a member, apply now using the app or call us at 1-888-842-6328 or 1-703-255-8837.
As always, if you have any issues with our app, you can call us at 1-888-842-6328 or 1-703-255-8837, or reach us via Twitter at @NavyFederalHelp.
Federally insured by NCUA.
iPhone®, iPod Touch® and iPad® are trademarks of Apple Inc., registered in the U.S. and other countries. App Store is a service mark of Apple Inc.
Message and data rates may apply.
Continued use of GPS running in the background can dramatically decrease battery life.</t>
  </si>
  <si>
    <t>{
  "Data Not Linked to You": {
    "Analytics": {
      "Diagnostics": [
        "Crash Data",
        "Performance Data"
      ],
      "Usage Data": [
        "Product Interaction"
      ]
    },
    "App Functionality": {
      "Diagnostics": [
        "Crash Data",
        "Performance Data"
      ],
      "Usage Data": [
        "Product Interaction"
      ]
    }
  }
}</t>
  </si>
  <si>
    <t>https://apps.apple.com/us/app/barclays-us-credit-cards/id425199399?uo=4</t>
  </si>
  <si>
    <t>Access your account anywhere, anytime with the Barclays US App. With biometric login, customized notifications, and mobile wallets, using your card is faster and easier.
If you already have a Barclays online account, you can use the same online credentials. If not, you can set up an online account through the app.
Faster
•Digital wallet: pay with just a tap. Add your card to Apple Pay® and replace your cards and cash
•Biometric login: skip the password. Log in quickly and securely with Face ID
•Rewards: all your rewards at your fingertips
Easier
•Quick and easy payments
•View all your accounts in one place
•Spend Analyzer: get a big picture view of your spending with our handy tool
•Free online access to your FICO® Credit Score
Safer
•Card control: lost card? Not a problem. Lock your card instantly
•Notifications: personalized alerts and push notifications
•Replace your card: get a new card in just a few easy steps
Most capabilities are also available on the iPad and Apple Watch apps. iPhone, Apple Watch, and iPad are registered trademarks of Apple Inc. FICO is registered trademark Of Fair Isaac Corporation in the United States and other countries.</t>
  </si>
  <si>
    <t>{
  "Data Linked to You": {
    "App Functionality": {
      "Diagnostics": [
        "Crash Data",
        "Performance Data",
        "Other Diagnostic Data"
      ]
    }
  },
  "Data Not Linked to You": {
    "App Functionality": {
      "Diagnostics": [
        "Crash Data",
        "Performance Data",
        "Other Diagnostic Data"
      ]
    }
  }
}</t>
  </si>
  <si>
    <t>https://apps.apple.com/us/app/makeup-asmr-makeover-story/id6465175605?uo=4</t>
  </si>
  <si>
    <t>Welcome to Welcome to Makeup ASMR: Makeover Story! Immerse yourself in a relaxing yet thrilling makeup gaming experience! You can help them solve problems such as acne, dark circles, and wrinkles on their face. Use a variety of cosmetics to provide skincare and create trendy makeup looks and styles for them!
Features
- Stress relieving ASMR games
Engage in games that help relieve stress, such as makeover, makeup, lip, ear and facial care ASMR games, providing a satisfying and enjoyable experience.
- Wonderful ASMR sound effects
Enjoy the soothing ASMR sound effects as you do your beauty routine, creating a sense of relaxation and peaceful throughout the game.
- Realistic visual and tactile sensations
With ear cleaning, eye cleansing and facial care, you can get a realistic visual and tactile sensation throughout the game.
- Satisfying makeup experience
You can unlock more exciting game levels and challenges to showcase your creativity in designing special makeup looks. 
- Customize the unique look
We provide various clothing, hairstyles and accessory options, allowing you to dress your character perfectly once the makeup is done.
Privacy Policy:https://www.jungfrautechs.com/
Term of Use:https://www.jungfrautechs.com/tos/</t>
  </si>
  <si>
    <t>{
  "Data Not Linked to You": {
    "Analytics": {
      "Diagnostics": [
        "Crash Data"
      ],
      "Purchases": [
        "Purchase History"
      ],
      "Usage Data": [
        "Product Interaction",
        "Other Usage Data"
      ]
    },
    "App Functionality": {
      "Diagnostics": [
        "Crash Data"
      ]
    },
    "Developer’s Advertising or Marketing": {
      "Diagnostics": [
        "Crash Data"
      ]
    },
    "Third-Party Advertising": {
      "Identifiers": [
        "Device ID"
      ],
      "Usage Data": [
        "Advertising Data"
      ]
    }
  },
  "Data Used to Track You": {
    "Analytics": {
      "Diagnostics": [
        "Crash Data"
      ],
      "Purchases": [
        "Purchase History"
      ],
      "Usage Data": [
        "Product Interaction",
        "Other Usage Data"
      ]
    },
    "App Functionality": {
      "Diagnostics": [
        "Crash Data"
      ]
    },
    "Developer’s Advertising or Marketing": {
      "Diagnostics": [
        "Crash Data"
      ]
    },
    "Third-Party Advertising": {
      "Identifiers": [
        "Device ID"
      ],
      "Usage Data": [
        "Advertising Data"
      ]
    }
  }
}</t>
  </si>
  <si>
    <t>https://apps.apple.com/us/app/earn-to-die-rogue/id1564024870?uo=4</t>
  </si>
  <si>
    <t>Drive cars through the zombie apocalypse and loot infested buildings in this action-packed spin-off to the chart-topping Earn to Die series!
The zombie apocalypse is more dangerous than ever. New zombie and enemy threats have emerged and will do anything to hunt you down. Loot for supplies, find and upgrade cars, and do whatever it takes to survive.
NEW ROGUELITE GAMEPLAY
Run and blast your way through zombie-infested buildings, earning power-ups and unlocking cars along the way. Collect loot to further upgrade and strengthen your hero!
ALL NEW CARS!
Uncover abandoned cars and upgrade them into zombie-smashing machines. New cars, trucks, a sports car and even a hovercraft await. Don’t forget to equip spiked-frames and roof-mounted guns. Those zombies won’t know what’s hit them!
ALL NEW LOCATIONS
Clear each building to unlock all new post-apocalyptic locations, including an arid desert, an overgrown city, and a snow-covered military bunker. Uncover new types of zombies, bosses, and other enemies to blast your way through.
EPIC ACTION
Enjoy crazy ragdoll physics as you send those undead creatures flying through the air. Time to armor-up and defeat those zombie hordes!
THE BIGGEST AND BEST EARN TO DIE YET
The zombies are after you and there’s no time to waste! What are you waiting for? Download now and blast your way to safety.</t>
  </si>
  <si>
    <t>{
  "Data Not Linked to You": {
    "Analytics": {
      "Identifiers": [
        "Device ID"
      ],
      "Location": [
        "Coarse Location"
      ],
      "Usage Data": [
        "Product Interaction"
      ]
    },
    "App Functionality": {
      "Diagnostics": [
        "Performance Data"
      ],
      "Usage Data": [
        "Product Interaction"
      ]
    },
    "Developer’s Advertising or Marketing": {
      "Identifiers": [
        "Device ID"
      ],
      "Location": [
        "Coarse Location"
      ],
      "Usage Data": [
        "Product Interaction"
      ]
    }
  },
  "Data Used to Track You": {
    "Analytics": {
      "Identifiers": [
        "Device ID"
      ],
      "Location": [
        "Coarse Location"
      ],
      "Usage Data": [
        "Product Interaction"
      ]
    },
    "App Functionality": {
      "Diagnostics": [
        "Performance Data"
      ],
      "Usage Data": [
        "Product Interaction"
      ]
    },
    "Developer’s Advertising or Marketing": {
      "Identifiers": [
        "Device ID"
      ],
      "Location": [
        "Coarse Location"
      ],
      "Usage Data": [
        "Product Interaction"
      ]
    }
  }
}</t>
  </si>
  <si>
    <t>https://www.notdoppler.com/mobile/privacypolicy.html</t>
  </si>
  <si>
    <t>https://apps.apple.com/us/app/tomb-of-the-mask/id1057889290?uo=4</t>
  </si>
  <si>
    <t>Tomb of the Mask is an arcade game with an infinite procedurally generated vertical labyrinth. Seeking for adventure you get into a tomb where you find a strange mask. You put it on and suddenly realize that you can now climb walls - easily and promptly. And that's when all the fun begins. 
You'll face a variety of traps, enemies, game mechanics and power-ups. And as far as time doesn't wait, get a grip and up you go.
We Love You. Enjoy.
SUBSCRIPTION PRICING AND TERMS
Subscription options
In Tomb of the Mask we offer you the following subscription options:
1. Weekly Premium offers a weekly subscription for $7.99 after a 3-day free trial. It gives you unlimited energy, 400 coins every day and removes ads.
2. Monthly Premium offers a monthly subscription for $19.99. It gives you unlimited energy, 400 coins every day and removes ads.
3. Yearly Premium offers a yearly subscription for $99.99. It gives you unlimited energy, 400 coins every day and removes ads.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support@playgendary.com
Privacy Policy: http://www.playgendary.com/privacy-policy/
Terms of Use: http://www.playgendary.com/terms-of-use/</t>
  </si>
  <si>
    <t>https://apps.apple.com/us/app/minion-rush-running-game/id596402997?uo=4</t>
  </si>
  <si>
    <t>[
  "Games",
  "Entertainment",
  "Casual",
  "Family"
]</t>
  </si>
  <si>
    <t>{
  "Data Linked to You": {
    "Analytics": {
      "Diagnostics": [
        "Crash Data",
        "Other Diagnostic Data"
      ]
    },
    "App Functionality": {
      "Diagnostics": [
        "Crash Data",
        "Other Diagnostic Data"
      ]
    },
    "Developer’s Advertising or Marketing": {
      "Identifiers": [
        "User ID",
        "Device ID"
      ],
      "Location": [
        "Precise Location",
        "Coarse Location"
      ],
      "Usage Data": [
        "Product Interaction",
        "Advertising Data",
        "Other Usage Data"
      ]
    },
    "Other Purposes": {
      "Diagnostics": [
        "Crash Data"
      ]
    },
    "Product Personalization": {
      "Diagnostics": [
        "Crash Data",
        "Other Diagnostic Data"
      ]
    },
    "Third-Party Advertising": {
      "Diagnostics": [
        "Crash Data",
        "Other Diagnostic Data"
      ]
    }
  },
  "Data Not Linked to You": {
    "Analytics": {
      "Diagnostics": [
        "Crash Data",
        "Other Diagnostic Data"
      ]
    },
    "App Functionality": {
      "Diagnostics": [
        "Crash Data",
        "Other Diagnostic Data"
      ]
    },
    "Developer’s Advertising or Marketing": {
      "Identifiers": [
        "User ID",
        "Device ID"
      ],
      "Location": [
        "Precise Location",
        "Coarse Location"
      ],
      "Usage Data": [
        "Product Interaction",
        "Advertising Data",
        "Other Usage Data"
      ]
    },
    "Other Purposes": {
      "Diagnostics": [
        "Crash Data"
      ]
    },
    "Product Personalization": {
      "Diagnostics": [
        "Crash Data",
        "Other Diagnostic Data"
      ]
    },
    "Third-Party Advertising": {
      "Diagnostics": [
        "Crash Data",
        "Other Diagnostic Data"
      ]
    }
  },
  "Data Used to Track You": {
    "Analytics": {
      "Diagnostics": [
        "Crash Data",
        "Other Diagnostic Data"
      ]
    },
    "App Functionality": {
      "Diagnostics": [
        "Crash Data",
        "Other Diagnostic Data"
      ]
    },
    "Developer’s Advertising or Marketing": {
      "Identifiers": [
        "User ID",
        "Device ID"
      ],
      "Location": [
        "Precise Location",
        "Coarse Location"
      ],
      "Usage Data": [
        "Product Interaction",
        "Advertising Data",
        "Other Usage Data"
      ]
    },
    "Other Purposes": {
      "Diagnostics": [
        "Crash Data"
      ]
    },
    "Product Personalization": {
      "Diagnostics": [
        "Crash Data",
        "Other Diagnostic Data"
      ]
    },
    "Third-Party Advertising": {
      "Diagnostics": [
        "Crash Data",
        "Other Diagnostic Data"
      ]
    }
  }
}</t>
  </si>
  <si>
    <t>https://apps.apple.com/us/app/match-factory/id6449094229?uo=4</t>
  </si>
  <si>
    <t>Welcome to Match Factory - The Ultimate 3D Puzzle Adventure!
Dive into the fascinating world of Match Factory, the brand new puzzle game from the creators of Toon Blast &amp; Toy Blast. Once you play, you will come for Match Factory every day!
Connect identical items, sort tiles, and clear the board in this mesmerizing match 3D game. Challenge your puzzle-solving skills as you keep sorting and matching objects until every item is cleared from the screen. It’s not just a puzzle; it’s a test of your wit and strategy.
Relax and Have Fun! Leave your worries behind and enjoy quality relaxation and fun. Immerse yourself in the soothing game atmosphere , enjoy your brain time and increase your zen!
Play Anytime, Anywhere without WI-FI! Enjoy the game online or offline, and never worry about Wi-Fi. Whether you’re on a grand adventure or simply taking a break, Match Factory will always be there to entertain you. In-app purchases do require an active internet connection.
Become the Master of 3D Puzzles! Time is of the essence in this match 3d game! With each level equipped with a timer, you’ll need to think fast and act even faster to triumph!
Boosters to the Rescue! Stuck on a level? Fear not! Match Factory offers a range of powerful boosters to help you overcome tricky situations. Utilize these remarkable tools to advance through the game and unlock exciting items like fruits, candy, cake objects and much more!
Immerse yourself in the world of Match Factory, where thrilling 3D puzzles and hidden objects awaits your keen eye and sharp mind! Download Match Factory now and prove your matching skills to the world! Can you conquer every level and emerge as the ultimate puzzle master?
The Factory Gates Are Open - Start Matching Now!
Match Factory is free to download and includes optional in-game purchases. If you wish to disable in-game purchases, please turn off the in-app purchases in your phone or tablet’s Settings.
You must be at least 13 years of age, or such higher age as required in your country, to play or download Match Factory.</t>
  </si>
  <si>
    <t>{
  "Data Linked to You": {
    "Analytics": {
      "Diagnostics": [
        "Crash Data",
        "Performance Data"
      ],
      "Identifiers": [
        "User ID",
        "Device ID"
      ],
      "Location": [
        "Coarse Location"
      ],
      "Purchases": [
        "Purchase History"
      ],
      "User Content": [
        "Customer Support"
      ]
    },
    "App Functionality": {
      "Diagnostics": [
        "Crash Data",
        "Performance Data"
      ],
      "Identifiers": [
        "User ID",
        "Device ID"
      ],
      "Location": [
        "Coarse Location"
      ],
      "Purchases": [
        "Purchase History"
      ],
      "Usage Data": [
        "Product Interaction"
      ],
      "User Content": [
        "Customer Support"
      ]
    },
    "Developer’s Advertising or Marketing": {
      "Identifiers": [
        "Device ID"
      ],
      "Location": [
        "Coarse Location"
      ],
      "Purchases": [
        "Purchase History"
      ],
      "Usage Data": [
        "Product Interaction"
      ]
    },
    "Product Personalization": {
      "Identifiers": [
        "User ID"
      ],
      "Location": [
        "Coarse Location"
      ],
      "Purchases": [
        "Purchase History"
      ],
      "Usage Data": [
        "Product Interaction"
      ]
    }
  },
  "Data Used to Track You": {
    "Analytics": {
      "Diagnostics": [
        "Crash Data",
        "Performance Data"
      ],
      "Identifiers": [
        "User ID",
        "Device ID"
      ],
      "Location": [
        "Coarse Location"
      ],
      "Purchases": [
        "Purchase History"
      ],
      "User Content": [
        "Customer Support"
      ]
    },
    "App Functionality": {
      "Diagnostics": [
        "Crash Data",
        "Performance Data"
      ],
      "Identifiers": [
        "User ID",
        "Device ID"
      ],
      "Location": [
        "Coarse Location"
      ],
      "Purchases": [
        "Purchase History"
      ],
      "Usage Data": [
        "Product Interaction"
      ],
      "User Content": [
        "Customer Support"
      ]
    },
    "Developer’s Advertising or Marketing": {
      "Identifiers": [
        "Device ID"
      ],
      "Location": [
        "Coarse Location"
      ],
      "Purchases": [
        "Purchase History"
      ],
      "Usage Data": [
        "Product Interaction"
      ]
    },
    "Product Personalization": {
      "Identifiers": [
        "User ID"
      ],
      "Location": [
        "Coarse Location"
      ],
      "Purchases": [
        "Purchase History"
      ],
      "Usage Data": [
        "Product Interaction"
      ]
    }
  }
}</t>
  </si>
  <si>
    <t>https://peak.com/privacy</t>
  </si>
  <si>
    <t>https://apps.apple.com/us/app/camo-sniper/id1659778209?uo=4</t>
  </si>
  <si>
    <t>If you want to be the best sniper
Kill the camouflage enemies.
The enemy is cleverly hiding</t>
  </si>
  <si>
    <t>{
  "Data Not Linked to You": {
    "Analytics": {
      "Identifiers": [
        "User ID",
        "Device ID"
      ]
    },
    "Third-Party Advertising": {
      "Identifiers": [
        "User ID",
        "Device ID"
      ]
    }
  },
  "Data Used to Track You": {
    "Analytics": {
      "Identifiers": [
        "User ID",
        "Device ID"
      ]
    },
    "Third-Party Advertising": {
      "Identifiers": [
        "User ID",
        "Device ID"
      ]
    }
  }
}</t>
  </si>
  <si>
    <t>https://apps.apple.com/us/app/davinci-ai-image-generator/id1630366866?uo=4</t>
  </si>
  <si>
    <t>Transform your words and images into stunning AI generated art! All you need to do is enter a prompt, pick an art style - and watch DaVinci AI bring your idea to life in seconds!
DaVinci is a state-of-the-art AI Photo Generator app. Using the latest artificial intelligence technology, it can create unique artworks, photos, and images based solely on your descriptions. 
Here are some cool things you can ask DaVinci AI to paint for you:
Digital artworks
Tattoo designs
Logo designs
Hyper-realistic AI-generated photos
AI-generated avatars of you
... and much more!"
Key Features 
► AI Art Generator 
Our AI art generator, trained with millions of images from the web, allows you to craft unique and captivating art drawings in seconds. Simply type in your text or upload a photo to start generating AI-generated art.
► Pick from a variety of art styles 
DaVinci AI Photo Generator offers a variety of art styles to choose from. Experiment with different styles, from cartoon-like pencil sketches to mind-blowing photorealism, and discover the one that best transforms your vision into stunning AI art.
► Create unique artwork for your home or room.
Looking for the perfect artwork for your room or home? Describe your idea to AI Art Generator, and it will craft a one-of-a-kind artwork tailored just for you. If you love the result, you can download it in high resolution and have it printed to proudly display in your home.
► AI Tattoo Generator
With DaVinci AI, you can generate unique tattoo designs within seconds. Simply type in your idea, and let our powerful AI art generator work its magic. The AI tattoo generator feature produces amazing and one-of-a-kind tattoo designs. Our tattoo maker can bring your ideas to life and inspire you to create distinctive tattoo designs.
► AI Photo Generator
The AI Photo Generator feature can produce hyper-realistic, high-resolution photos and images from your prompts. You'll be amazed at how lifelike and realistic the AI-generated photos appear.
► AI Avatar Generator
Create extraordinary avatar versions of yourself with the latest artificial intelligence technology. Simply upload your photos, select your desired styles, and watch DaVinci work its magic. Transform into a soccer player, an astronaut, or explore dozens of other styles. With AI Avatar Generator feature the choice is entirely yours.
► Share your Creations &amp; Go Viral
If you've created something you love using DaVinci’s powerful AI-art generator, you can directly share your masterpieces from the app to other platforms. 
Creating AI-generated art has become effortless and readily accessible from mobile devices.
Similar to popular tools like Dall-e, Stable Diffusion and AI Mirror, our AI Art Generator is backed by the latest artificial intelligence to transform your written prompts into art. No brushes, pencils, or art supplies are needed to craft stunning art now; only your imagination. Sit back and let DaVinci AI become the artist behind your vision!
We value your feedback! If you have suggestions or feedback to make DaVinci AI better, we'd love to hear from you. Don't hesitate to contact us at support@davinci.ai</t>
  </si>
  <si>
    <t>{
  "Data Linked to You": {
    "Analytics": {
      "Contact Info": [
        "Email Address"
      ],
      "Diagnostics": [
        "Crash Data",
        "Performance Data",
        "Other Diagnostic Data"
      ],
      "Identifiers": [
        "User ID",
        "Device ID"
      ],
      "Other Data": [
        "Other Data Types"
      ],
      "Usage Data": [
        "Product Interaction",
        "Advertising Data",
        "Other Usage Data"
      ]
    },
    "App Functionality": {
      "Contact Info": [
        "Email Address",
        "Name"
      ],
      "Identifiers": [
        "User ID",
        "Device ID"
      ],
      "Other Data": [
        "Other Data Types"
      ],
      "Usage Data": [
        "Other Usage Data"
      ],
      "User Content": [
        "Photos or Videos"
      ]
    },
    "Developer’s Advertising or Marketing": {
      "Diagnostics": [
        "Crash Data"
      ],
      "Identifiers": [
        "Device ID"
      ],
      "Usage Data": [
        "Advertising Data",
        "Other Usage Data"
      ]
    },
    "Other Purposes": {
      "Diagnostics": [
        "Crash Data"
      ]
    },
    "Product Personalization": {
      "Contact Info": [
        "Email Address"
      ],
      "Identifiers": [
        "User ID"
      ],
      "Other Data": [
        "Other Data Types"
      ]
    },
    "Third-Party Advertising": {
      "Contact Info": [
        "Email Address"
      ],
      "Identifiers": [
        "User ID",
        "Device ID"
      ],
      "Other Data": [
        "Other Data Types"
      ],
      "Usage Data": [
        "Advertising Data",
        "Other Usage Data"
      ]
    }
  },
  "Data Used to Track You": {
    "Analytics": {
      "Contact Info": [
        "Email Address"
      ],
      "Diagnostics": [
        "Crash Data",
        "Performance Data",
        "Other Diagnostic Data"
      ],
      "Identifiers": [
        "User ID",
        "Device ID"
      ],
      "Other Data": [
        "Other Data Types"
      ],
      "Usage Data": [
        "Product Interaction",
        "Advertising Data",
        "Other Usage Data"
      ]
    },
    "App Functionality": {
      "Contact Info": [
        "Email Address",
        "Name"
      ],
      "Identifiers": [
        "User ID",
        "Device ID"
      ],
      "Other Data": [
        "Other Data Types"
      ],
      "Usage Data": [
        "Other Usage Data"
      ],
      "User Content": [
        "Photos or Videos"
      ]
    },
    "Developer’s Advertising or Marketing": {
      "Diagnostics": [
        "Crash Data"
      ],
      "Identifiers": [
        "Device ID"
      ],
      "Usage Data": [
        "Advertising Data",
        "Other Usage Data"
      ]
    },
    "Other Purposes": {
      "Diagnostics": [
        "Crash Data"
      ]
    },
    "Product Personalization": {
      "Contact Info": [
        "Email Address"
      ],
      "Identifiers": [
        "User ID"
      ],
      "Other Data": [
        "Other Data Types"
      ]
    },
    "Third-Party Advertising": {
      "Contact Info": [
        "Email Address"
      ],
      "Identifiers": [
        "User ID",
        "Device ID"
      ],
      "Other Data": [
        "Other Data Types"
      ],
      "Usage Data": [
        "Advertising Data",
        "Other Usage Data"
      ]
    }
  }
}</t>
  </si>
  <si>
    <t>https://apps.apple.com/us/app/scratchjr/id895485086?uo=4</t>
  </si>
  <si>
    <t>With ScratchJr, young children (ages 5-7) learn important new skills as they program their own interactive stories and games.
By snapping together graphical programming blocks, children can make characters move, jump, dance, and sing. In the process, children learn to solve problems, design projects, and express themselves creatively on the computer. They also use math and language in a meaningful and motivating context, supporting the development of early-childhood numeracy and literacy. With ScratchJr, children don’t just learn to code, they code to learn.
ScratchJr was inspired by the popular Scratch programming language (http://scratch.mit.edu), used by millions of people (ages 8 and up) around the world. The ScratchJr interface and programming language were redesigned to make them appropriate for younger children’s cognitive, personal, social, and emotional development.
ScratchJr is a collaboration between the Lifelong Kindergarten research group at the MIT Media Lab, the Developmental Technologies research group at Tufts University, and the Playful Invention Company. The ScratchJr project has received generous financial support from the National Science Foundation (NSF DRL-1118664), Scratch Foundation, LEGO Foundation, and British Telecommunications.
If you enjoy using this free app, please consider making a donation to the Scratch Foundation (www.scratchfoundation.org), a nonprofit organization that provides ongoing support for ScratchJr. We appreciate donations of all sizes, large and small.</t>
  </si>
  <si>
    <t>https://www.scratchjr.org/privacy</t>
  </si>
  <si>
    <t>https://apps.apple.com/us/app/pimsleur-language-learning/id1405735469?uo=4</t>
  </si>
  <si>
    <t>Is your goal to ACTUALLY SPEAK a new language? Millions of people have learned to SPEAK a new language with Pimsleur - the scientifically proven language learning app.
Pimsleur is uniquely focused on conversational language skills, unlike many other language apps. Our focus is on the language learner’s conversational goals, so we won’t have you matching words and images on a screen, we actually teach you how to speak from day 1. You will be able to hold your first conversation within 30 minutes!
THE PIMSLEUR METHOD: 
For 50 years, we’ve been helping people rapidly learn languages in 30 days. Do you want to learn Spanish for your trip to Mexico? Do you want to learn Japanese for a trip to Tokyo? Pimsleur is the language learning app for you. And best of all, you can learn Japanese, Spanish, French, and more … while driving, at the gym, or while cooking dinner. No Internet needed with offline mode. Plus the built-in hands-free mode makes it easy to learn a new language anywhere, anytime, even in the car!
Pimsleur language courses are available for 51 languages, so you can learn Japanese, Spanish, French, Italian, German, Chinese Mandarin, Korean, Norwegian, Hebrew, Tagalog, Hindi, Arabic, Portuguese, Russian and English.
Pimsleur also integrates beautifully with the Amazon Alexa for working through lessons at home.
TRY IT FREE:
Download the app and try a free lesson today in one of 51 languages. Discover why we’ve been in business for 50 years!
PIMSLEUR PREMIUM APP FEATURES:
CORE CONVERSATIONAL LESSONS
Enjoy the enhanced continuity of 30-minute Pimsleur conversational lessons you can take anywhere, or do at home with Alexa.
READING LESSONS
Learn to read your new language – easily, but not at the expense of your goal of speaking the language!
SPEAK EASY CHALLENGE
Role-play while reviewing written transcripts of the conversations.
DIGITAL FLASH CARDS
Practice vocabulary and dive deeper into the written language.
SKILLS CATEGORIES
Review and practice sentences and phrases by topic.
SKILL-BUILDING TOOLS
Relax, have fun, and test your new skills with the Quick Match and Speed Round.
SYNC PROGRESS
Learning stays on track as your progress is automatically synched across all your mobile devices including Amazon Echo.
UNINTERRUPTED LEARNING
Stream or download and listen offline. There are no ads. You listen and learn without interruptions.
*Not all features are available for all languages. For more information or a complete list of languages, please visit our website.
CHOOSE FROM 51 LANGUAGES
Learn Spanish, French, Japanese, German, Italian, Brazilian Portuguese, Russian, Hebrew, Korean, Mandarin, Chinese, Arabic, Turkish, Polish, English, Indonesian, Dutch, Danish, Swedish, Polish, Farsi, Greek, Tagalog, Norwegian, Thai, Finnish, Czech, and many more.
Your Privacy Choices: https://simon-privacy.my.onetrust.com/webform/42b48037-2185-4e2d-96d2-a4301bbc3f8a/b3c0395b-4ed8-404f-b14b-3d388bec653d
California Notice: https://www.pimsleur.com/c/privacy-policy#US
SUBSCRIPTION PRICING AND TERMS:
Pimsleur Terms of Use: https://www.pimsleur.com/c/terms-of-use#_Toc1489408
Pimsleur Privacy Policy: https://www.pimsleur.com/c/privacy-policy</t>
  </si>
  <si>
    <t>{
  "Data Linked to You": {
    "Analytics": {
      "Diagnostics": [
        "Crash Data",
        "Performance Data",
        "Other Diagnostic Data"
      ],
      "Identifiers": [
        "User ID"
      ],
      "Purchases": [
        "Purchase History"
      ],
      "Usage Data": [
        "Product Interaction",
        "Advertising Data",
        "Other Usage Data"
      ],
      "User Content": [
        "Photos or Videos"
      ]
    },
    "App Functionality": {
      "Diagnostics": [
        "Crash Data",
        "Performance Data",
        "Other Diagnostic Data"
      ],
      "Identifiers": [
        "User ID"
      ],
      "User Content": [
        "Photos or Videos"
      ]
    },
    "Developer’s Advertising or Marketing": {
      "Contact Info": [
        "Other User Contact Info"
      ],
      "Identifiers": [
        "Device ID"
      ],
      "Location": [
        "Coarse Location"
      ]
    },
    "Product Personalization": {
      "Contact Info": [
        "Other User Contact Info"
      ]
    },
    "Third-Party Advertising": {
      "Purchases": [
        "Purchase History"
      ],
      "Usage Data": [
        "Advertising Data"
      ]
    }
  },
  "Data Not Linked to You": {
    "Analytics": {
      "Diagnostics": [
        "Crash Data",
        "Performance Data",
        "Other Diagnostic Data"
      ],
      "Identifiers": [
        "User ID"
      ],
      "Purchases": [
        "Purchase History"
      ],
      "Usage Data": [
        "Product Interaction",
        "Advertising Data",
        "Other Usage Data"
      ],
      "User Content": [
        "Photos or Videos"
      ]
    },
    "App Functionality": {
      "Diagnostics": [
        "Crash Data",
        "Performance Data",
        "Other Diagnostic Data"
      ],
      "Identifiers": [
        "User ID"
      ],
      "User Content": [
        "Photos or Videos"
      ]
    },
    "Developer’s Advertising or Marketing": {
      "Contact Info": [
        "Other User Contact Info"
      ],
      "Identifiers": [
        "Device ID"
      ],
      "Location": [
        "Coarse Location"
      ]
    },
    "Product Personalization": {
      "Contact Info": [
        "Other User Contact Info"
      ]
    },
    "Third-Party Advertising": {
      "Purchases": [
        "Purchase History"
      ],
      "Usage Data": [
        "Advertising Data"
      ]
    }
  },
  "Data Used to Track You": {
    "Analytics": {
      "Diagnostics": [
        "Crash Data",
        "Performance Data",
        "Other Diagnostic Data"
      ],
      "Identifiers": [
        "User ID"
      ],
      "Purchases": [
        "Purchase History"
      ],
      "Usage Data": [
        "Product Interaction",
        "Advertising Data",
        "Other Usage Data"
      ],
      "User Content": [
        "Photos or Videos"
      ]
    },
    "App Functionality": {
      "Diagnostics": [
        "Crash Data",
        "Performance Data",
        "Other Diagnostic Data"
      ],
      "Identifiers": [
        "User ID"
      ],
      "User Content": [
        "Photos or Videos"
      ]
    },
    "Developer’s Advertising or Marketing": {
      "Contact Info": [
        "Other User Contact Info"
      ],
      "Identifiers": [
        "Device ID"
      ],
      "Location": [
        "Coarse Location"
      ]
    },
    "Product Personalization": {
      "Contact Info": [
        "Other User Contact Info"
      ]
    },
    "Third-Party Advertising": {
      "Purchases": [
        "Purchase History"
      ],
      "Usage Data": [
        "Advertising Data"
      ]
    }
  }
}</t>
  </si>
  <si>
    <t>https://apps.apple.com/us/app/ghostcom-oracle-pro/id1046648107?uo=4</t>
  </si>
  <si>
    <t>Ghostcom Oracle Pro</t>
  </si>
  <si>
    <t>GHOSTCOM ORACLE PRO IS AN EASY TO USE ENTERTAINMENT APP THAT DELIVERS SPOOKY MESSAGES AND INTRIGUING DRAWINGS
It's like a mysterious horoscope reading with a haunting twist. The app uses a ghostly theme and creepy sound effects to create an immersive experience that's both fun and thrilling.
MYSTICAL DRAWING
Ghostcom Mystical Drawing is an incredible and unique instrument which produces randomly generated drawings. Simply touch the screen and watch as your drawing eerily appears. Please keep sending us your amazing screengrabs, we love to see them! See our Automatic Drawing gallery on our Facebook page: @ghostcomapp
ASK GHOSTCOM ORACLE PRO A QUESTION!
Ask a question and see what comes back. With a huge database of over 2000 words Ghostcom may just surprise and amaze you!
ARE YOU READY TO DIVE INTO A WORLD OF MYSTERY AND INTRIGUE?
Ghostcom Oracle Pro uses advanced algorithms to create eerie and unique messages that will keep you guessing. From cryptic statements to eerie predictions, Ghostcom Oracle Pro is strange and unpredictable, often providing unexpected and whimsical delights. And don't forget, it's just for fun!
DOWNLOAD GHOSTCOM ORACLE PRO NOW and invite your friends round for a spooky night in.
Best used in a darkened room...if you dare!
If you love the unexplained and things that go bump in the night then you'll love Ghostcom Oracle Pro! It's spooky, mysterious and great fun with friends.
HOW DOES IT WORK?
At its heart Ghostcom Oracle Pro is based on very simple technology. It starts by generating a large string of random numbers. Our internal algorithms translate this string into all of the words that are displayed on the screen.
Ghostcom Oracle Pro is an entertainment app that provides spooky messages. It's not intended for serious purposes or crucial life decisions. It's suitable for Halloween parties and those who like scary experiences.
Don't miss out on this one-of-a-kind experience. Download Ghostcom Oracle Pro now and unlock the secrets of the spookiverse!
DISCLAIMER
Ghostcom Oracle Pro works by utilizing randomization algorithms. We ask that you use this app responsibly and for fun only.
WARNING
This app contains graphics, audio and haunting effects that may scare children or those of a nervous disposition. Please do not download if you are likely to be scared or offended by an app of this nature. We kindly request that you use it in the manner for which it was created; for use in a light hearted, entertaining way and not to be taken too seriously.
THANKS FOR READING AND HAVE FUN!</t>
  </si>
  <si>
    <t>https://apps.apple.com/us/app/learn-to-read-reading-com/id1534938305?uo=4</t>
  </si>
  <si>
    <t>Learn to Read - Reading.com</t>
  </si>
  <si>
    <t>Teach your child how to read! Ages 3-8.
Reading.com is a fun, co-play experience designed by education experts for you to teach your child to read — with the love, care, and joy only a parent and child can share.
RESEARCH-BACKED
No cape? No problem. Our program gives you supercharged superparent powers!
Reading.com’s research-backed, phonics-based lessons are fully scripted so they don’t require any special training or knowledge for you to become the most powerful teacher your child will ever have. 
FROM LETTER RECOGNITION TO CONFIDENT READING
As your child masters more letters, sounds, and words, they'll unlock a playful world of reading activities including interactive storybooks, videos, digital games, and printable activities. 
THE MOST MEANINGFUL (TEAM)WORK OF YOUR LIFE
Each lesson takes just 15 - 20 minutes to complete and they’re designed for you and your child to go at your own pace. 
Lessons cover letters, letter blends, long vowel sounds, and digraphs, taking your child from basic alphabetic knowledge to reading at a late 1st grade level.
This is the easiest head start you’ll ever give your child!
KEY FEATURES
- 99 step-by-step phonics lessons for a grownup &amp; child to do together
- 60 interactive, decodable, digital storybooks
- 42 videos featuring letters, letter sounds, and an exclusive alphabet song
- 3 expertly-designed reading games for independent play that practice skills in: letter recognition, letter-phoneme correlation, beginning sounds, vocabulary, letter-writing, spelling
- Access to printable games &amp; activities for fun offline reinforcement
- One subscription for the whole family with up to 3 profiles
- Ad-free
Download the app today, help your child learn to read and join other parents raising readers!
Privacy Policy: https://www.reading.com/privacy-policy/
Terms and Conditions: https://www.apple.com/legal/internet-services/itunes/dev/stdeula/</t>
  </si>
  <si>
    <t>{
  "Data Linked to You": {
    "Analytics": {
      "Contact Info": [
        "Email Address"
      ],
      "Identifiers": [
        "User ID",
        "Device ID"
      ],
      "Usage Data": [
        "Product Interaction"
      ]
    },
    "App Functionality": {
      "Contact Info": [
        "Email Address"
      ],
      "Diagnostics": [
        "Crash Data"
      ],
      "Identifiers": [
        "User ID"
      ]
    },
    "Developer’s Advertising or Marketing": {
      "Contact Info": [
        "Email Address"
      ],
      "Usage Data": [
        "Product Interaction"
      ]
    },
    "Product Personalization": {
      "Contact Info": [
        "Name"
      ]
    }
  }
}</t>
  </si>
  <si>
    <t>https://apps.apple.com/us/app/miga-town-my-world/id1480473813?uo=4</t>
  </si>
  <si>
    <t>Look for hidden treasures, change your face from tens of billions of face elements, and try dress combinations as you wish!
This time, we have prepared a number of collections, including everything you may want!
 ==========================================
To explore new cities is the beginning of creating your own world.
=================Latest plan=================
At least 70 locations, 140 characters, 150 pets, 700 sets of clothes and more accessories will be launched; the game will be updated every month, or launched more locations, so that you can create your own world!
Fully customized clothes, hairstyles and magic makeup allow you to customize your true self and create a story that belongs to you!
There are no rules and no scores in the game.
Apartment: You can come home anytime and invite a large group of good friends to dinner or a party.
Restaurant: Located at loft downstairs, the hidden chef can cook a variety of delicious foods.
Convenience Store: A 7*24 store, with a large number of goods to meet any needs of your daily life.
Toolroom: When you clean up your space, you can store your precious things in it!
--Give full play to children’s creativity
--Tens of billions of customized modes
--No third-party advertising
--No time limit or score ranking list
contact us：support@xihegame.com
Privacy Policy 
We know how important privacy is to you and your family. We work hard to keep anyone playing our game safe and secure. Please get in touch with us if you have any questions.
Learn more about this in privacy policy: https://www.xihegame.com/privacypolicycn
Terms of Service: https://www.xihegame.com/privacypolicycn/terms.html</t>
  </si>
  <si>
    <t>https://miga-kids.com/privacypolicy/</t>
  </si>
  <si>
    <t>https://apps.apple.com/us/app/iqmasters-brain-training-games/id6475717895?uo=4</t>
  </si>
  <si>
    <t>Boost your cognitive memory, logic and mind with brain teasers, tests &amp; exercises.
Welcome to the IQ Masters, your go-to destination for a comprehensive mental workout! Elevate your cognitive and memory skills, explore your personality, and delve into the depths of your intelligence with brain tests &amp; exercises, logic games and mind games. Push the limits of your brain! 
Engaging Brain Teasers, Exercises &amp; Tests
Improve your mind with a variety of thought-provoking challenges designed to sharpen your cognitive abilities, enhance problem-solving skills, and provide a fun and rewarding mental workout. From captivating brain teasers that tickle your intellect to interactive exercises that keep your mind agile, and insightful tests that unveil the mysteries of your cognitive strengths.
Brain Training Games
Embark on a strategic journey with Towers of Hanoi, test your precision in Draw One Line, savor the challenge of blending concoctions in Smoothie, and tackle the intricate puzzles of Connect the Dots. Experience these diverse game types in the IQ Masters Brain Training Games app for a stimulating mental workout.
Content Types:
Mental Health:
- ADHD Test
- Anxiety Types
- Anxiety Level Test
Cognitive &amp; Personality:
- EQ Test
- Dominant Brain Type Test
- Collectivistic vs Individualistic Thinking
- Male Archetypes
Journey to Self-Improvement
IQ Masters is more than just an app; it's your partner in unlocking the full potential of your mind. Join us on this empowering journey of self-improvement, where each brain teasers, tests, exercises, and challenge brings you closer to a sharper, more agile, and resilient cognitive self.
It is a comprehensive platform that goes beyond traditional brain training games, delving into aspects of mental health, cognitive abilities, personality tests, and intelligence tests. Whether you're looking to boost productivity, enhance self-awareness, or simply enjoy challenging brain exercises, IQ Masters Brain Training Games App is your passport to a sharper and more resilient mind.
Download now and embark on a transformative journey towards a brighter, more intellectually empowered future.
---
Privacy Policy: https://static.iqmasters.app/privacy-en.html
Terms of Use: https://static.iqmasters.app/terms-conditions-en.html</t>
  </si>
  <si>
    <t>[
  "Education",
  "Health &amp; Fitness"
]</t>
  </si>
  <si>
    <t>{
  "Data Not Linked to You": {
    "Analytics": {
      "Diagnostics": [
        "Crash Data",
        "Performance Data"
      ],
      "Identifiers": [
        "User ID",
        "Device ID"
      ],
      "Usage Data": [
        "Product Interaction"
      ]
    },
    "App Functionality": {
      "Diagnostics": [
        "Crash Data",
        "Performance Data"
      ],
      "Identifiers": [
        "User ID",
        "Device ID"
      ],
      "Usage Data": [
        "Product Interaction"
      ]
    },
    "Product Personalization": {
      "Identifiers": [
        "User ID"
      ],
      "Usage Data": [
        "Product Interaction"
      ]
    }
  },
  "Data Used to Track You": {
    "Analytics": {
      "Diagnostics": [
        "Crash Data",
        "Performance Data"
      ],
      "Identifiers": [
        "User ID",
        "Device ID"
      ],
      "Usage Data": [
        "Product Interaction"
      ]
    },
    "App Functionality": {
      "Diagnostics": [
        "Crash Data",
        "Performance Data"
      ],
      "Identifiers": [
        "User ID",
        "Device ID"
      ],
      "Usage Data": [
        "Product Interaction"
      ]
    },
    "Product Personalization": {
      "Identifiers": [
        "User ID"
      ],
      "Usage Data": [
        "Product Interaction"
      ]
    }
  }
}</t>
  </si>
  <si>
    <t>https://apps.apple.com/us/app/solar-system-scope/id863969175?uo=4</t>
  </si>
  <si>
    <t>Solar System Scope is a fun way of Exploring, Discovering and Playing with the Solar System and Outer Space.
Solar System Scope (or just Solar) contains many views and celestial simulations, but most of all - it brings you closer to the furthest reaches of our world and lets you experience lots of fantastic space sceneries.
It aspires to be the most illustrative, easy to understand and simple to use space model.
- 3D Encyclopedia
In Solar’s unique encyclopedia you will find the most interesting facts about every planet, dwarf planet, every major moon and more – and everything is accompanied by realistic 3D visualizations.
Solar’s encyclopedia is available in 10 languages: English, Spanish, German, Russian, Italian, Korean and Slovak. More languages are coming soon!
- Nightsky Observatory
Enjoy Stars and constellation of the night sky as viewed from any given location on Earth. You can point your device at the sky to see all objects in their proper place, but you can also simulate Night sky in the past or in the future.
Now with advanced options that let you simulate ecliptic, equatorial and azimuthal line, or grid (among other things).
- Scientific Instrument
Solar System Scope calculations are based on up-to-date orbital parameters published by NASA and let you simulate celestial positions at any given time.
- For Everyone
Solar System Scope is well suited for all audiences and ages: It is enjoyed by space enthusiasts, teachers, scientists, but Solar is successfully used even by children of 4+ years of age!
- Unique Maps
We are proud to present a very unique set of planetary and moon maps, that let you experience a true-color space as never before.
These accurate maps are based on NASA elevation and imagery data. Colors and shades of the textures are tuned according to true-color photos made by Messenger, Viking, Cassini and New Horizon spacecrafts, and the Hubble Space Telescope.
Basic resolution of these maps is for free – but if you would like the best experience, you can check out the highest quality, which is available with In-App purchase.
- Join our vision
Our vision is to build the ultimate space model and bring you the deepest space experience.
And you can help - try Solar System Scope and if you like it, spread the word!
And don’t forget to join the community and vote for new features on our homepage.</t>
  </si>
  <si>
    <t>https://apps.apple.com/us/app/phone-case-diy/id1539408727?uo=4</t>
  </si>
  <si>
    <t>How much do you love your phone? OK, we know.
So how about you make it super pretty with some serious customization work?
Unleash your creative mind and splash some color on this phone!
Make it glow! Make it bling! Make it glitter! Make it yours!
To opt out of CrazyLabs sales of personal information as a California resident, please visit our Privacy Policy: https://crazylabs.com/app</t>
  </si>
  <si>
    <t>[
  "Games",
  "Simulation",
  "Role Playing",
  "Entertainment"
]</t>
  </si>
  <si>
    <t>{
  "Data Linked to You": {
    "Analytics": {
      "Diagnostics": [
        "Crash Data",
        "Performance Data"
      ],
      "Usage Data": [
        "Product Interaction",
        "Other Usage Data"
      ]
    },
    "App Functionality": {
      "Diagnostics": [
        "Crash Data",
        "Performance Data"
      ],
      "Usage Data": [
        "Product Interaction",
        "Other Usage Data"
      ]
    },
    "Developer’s Advertising or Marketing": {
      "Diagnostics": [
        "Performance Data"
      ],
      "Usage Data": [
        "Product Interaction",
        "Other Usage Data"
      ]
    },
    "Other Purposes": {
      "Diagnostics": [
        "Crash Data",
        "Performance Data"
      ],
      "Usage Data": [
        "Product Interaction",
        "Other Usage Data"
      ]
    },
    "Product Personalization": {
      "Diagnostics": [
        "Performance Data"
      ],
      "Usage Data": [
        "Product Interaction",
        "Other Usage Data"
      ]
    },
    "Third-Party Advertising": {
      "Diagnostics": [
        "Performance Data"
      ],
      "Usage Data": [
        "Product Interaction",
        "Other Usage Data"
      ]
    }
  },
  "Data Not Linked to You": {
    "Analytics": {
      "Diagnostics": [
        "Crash Data",
        "Performance Data"
      ],
      "Usage Data": [
        "Product Interaction",
        "Other Usage Data"
      ]
    },
    "App Functionality": {
      "Diagnostics": [
        "Crash Data",
        "Performance Data"
      ],
      "Usage Data": [
        "Product Interaction",
        "Other Usage Data"
      ]
    },
    "Developer’s Advertising or Marketing": {
      "Diagnostics": [
        "Performance Data"
      ],
      "Usage Data": [
        "Product Interaction",
        "Other Usage Data"
      ]
    },
    "Other Purposes": {
      "Diagnostics": [
        "Crash Data",
        "Performance Data"
      ],
      "Usage Data": [
        "Product Interaction",
        "Other Usage Data"
      ]
    },
    "Product Personalization": {
      "Diagnostics": [
        "Performance Data"
      ],
      "Usage Data": [
        "Product Interaction",
        "Other Usage Data"
      ]
    },
    "Third-Party Advertising": {
      "Diagnostics": [
        "Performance Data"
      ],
      "Usage Data": [
        "Product Interaction",
        "Other Usage Data"
      ]
    }
  },
  "Data Used to Track You": {
    "Analytics": {
      "Diagnostics": [
        "Crash Data",
        "Performance Data"
      ],
      "Usage Data": [
        "Product Interaction",
        "Other Usage Data"
      ]
    },
    "App Functionality": {
      "Diagnostics": [
        "Crash Data",
        "Performance Data"
      ],
      "Usage Data": [
        "Product Interaction",
        "Other Usage Data"
      ]
    },
    "Developer’s Advertising or Marketing": {
      "Diagnostics": [
        "Performance Data"
      ],
      "Usage Data": [
        "Product Interaction",
        "Other Usage Data"
      ]
    },
    "Other Purposes": {
      "Diagnostics": [
        "Crash Data",
        "Performance Data"
      ],
      "Usage Data": [
        "Product Interaction",
        "Other Usage Data"
      ]
    },
    "Product Personalization": {
      "Diagnostics": [
        "Performance Data"
      ],
      "Usage Data": [
        "Product Interaction",
        "Other Usage Data"
      ]
    },
    "Third-Party Advertising": {
      "Diagnostics": [
        "Performance Data"
      ],
      "Usage Data": [
        "Product Interaction",
        "Other Usage Data"
      ]
    }
  }
}</t>
  </si>
  <si>
    <t>https://apps.apple.com/us/app/tv-cast-pro-for-chromecast/id1135992985?uo=4</t>
  </si>
  <si>
    <t>Watch any web video and your personal photos, videos &amp; music on your Chromecast or Google Cast powered TV. Enjoy the show on your big screen.
With Video &amp; TV Cast you can browse through the web and stream any online video on your Chromecast (movies, tv shows, sports, music and more). Just navigate to your favorite website and send the embedded video with a single tap to your Chromecast. The discovered video will be shown below the browser. A tap on the video link will send it to your Chromecast immediately. Streaming personal media from your device is also supported.
* The app only works with a Chromecast 1+2+Ultra by Google and on devices with Google Cast or Chromecast built-in.
* iTunes movies, Flash video and DRM protected videos like Amazon Prime, Netflix, Hulu, Vudu, DirecTV, Xfinity, HBO now are not supported!
* The app streams only the video part of a website and not the whole website content (No screen or tab mirroring!). 
* Sometimes it is necessary to play the video on your iPad or iPhone first before it gets discovered by the app for streaming. 
* If a specific video does not cast, please check our FAQ. If that does not help, please give us a chance to help you by dropping a mail to info@video-tv-cast.com instead of leaving a negative comment on the App Store. We will try to add support for your video as soon as possible.
&gt;&gt;&gt; PRO FEATURES
* Remote Playbar: A remote control that allows you to fast forward or rewind videos while browsing. It syncs across all your iPads &amp; iPhones that are connected to the same Chromecast. So your video can be controlled by different users in the same room.
* Personal Media: Cast unlimited personal photos, videos and music directly from your device or from cloud services like iCloud and Dropbox. 
* Ad-Blocker + No Sponsoring Ads: The Pro app version has no ads and the Ad-Blocker blocks ads &amp; popups on most websites that you visit. You can update, enable/disable ad-blocking at any time in the settings. 
* Bookmarks: Save unlimited website bookmarks. Synchronize and transfer them between different TV Cast apps and iOS devices by using backup and restore via iCloud.
* Subtitles: Display subtitles &amp; closed captions on TV.
* Change Homepage: Set your personal homepage in the settings.
&gt;&gt;&gt; USER FEEDBACKS
"You've brought the chromecast to life on iOS devices!! And you designed it work easily and quickly"
Ryan, England
“I looooove your app. It has taken my Chromecast to a whole new level.”
Rosalind Romero, USA
&gt;&gt;&gt; A MESSAGE FROM THE DEVELOPERS
We want to say thank you for all your great support and kindly invite you to honestly rate our app. This helps us to keep up our app development and support for you. Please do not trust other apps that ask you for 5-star ratings in exchange for premium upgrades. This is against good developer ethics and also against Apple guidelines.
If you have any feedback, feature requests or other request, please notify us at info@video-tv-cast.com
Disclaimer: This app is not affiliated with Google or any other trademark mentioned here. Chromecast is a trademark of Google LLC.</t>
  </si>
  <si>
    <t>{
  "Data Not Linked to You": {
    "Analytics": {
      "Usage Data": [
        "Product Interaction"
      ]
    },
    "App Functionality": {
      "Diagnostics": [
        "Crash Data",
        "Performance Data"
      ],
      "Location": [
        "Coarse Location"
      ],
      "User Content": [
        "Photos or Videos",
        "Audio Data",
        "Customer Support"
      ]
    }
  }
}</t>
  </si>
  <si>
    <t>https://video-tv-cast.com/privacy</t>
  </si>
  <si>
    <t>https://apps.apple.com/us/app/salt-christian-dating-app/id1276115488?uo=4</t>
  </si>
  <si>
    <t>SALT is the award-winning Christian dating app, as featured by Vogue, GQ, BBC, Church Times and lots of Christian Media. SALT is made for Christians by Christians. Join 100,000s of single Christians - meet, match, and message Christian singles free of charge, or choose to subscribe for extra features.
Sign up easily using Apple, Facebook, Google or email
Fill out your profile by adding some photos and answering some questions
Set your preferences for age and distance
Discover other awesome Christians. Click heart to like...
If you both like each other, it’s a match!
Start chatting and get meeting
Option to subscribe to Premium to access additional features
SALT Christian dating app is for dating Christians to mingle and connect on Thursday and every day of the week. SALT enables like-minded Christians to meet, date, and develop relationships.
To join SALT, local single Christians register through Facebook or email and fill in a profile. By allowing users to describe their faith, we give single Christians a convenient way to identify the best matches for genuine Christian connection. SALT Christian Dating connects you with Christian users - simply click heart (yes) or the skip arrow (no). If there’s mutual interest, SALT connects members who can then use the app to chat and, if they get along, to meet in person!
Hundreds of thousands of Christians in the United States of America (USA), the United Kingdom, France, Spain, Chile, Argentina, Canada, Brazil, Peru, Paraguay, Colombia, Bolivia, Ecuador, Switzerland, Belgium, New Zealand, Ireland, and Australia use the SALT app for connection with other Christians. Why use the Christian dating for free app SALT? SALT allows Christian singles to easily meet and Christian mingle with other singles to lead to meaningful relationships based on their shared faith. In addition, SALT search results help you meet single Christian women and men in cities such as Los Angeles, Miami, New York City, Philadelphia, Dallas, Houston, San Antonio, Orlando, Tampa, Austin, Birmingham, Boston, Chicago, Toronto, Washington DC, Detroit, Minneapolis, Jacksonville, Nashville, Seattle, Phoenix, Atlanta, Riverside, and many more!
SALT is wanting to be the largest Christian dating app community for the following Christian denominations:
7th Day Adventist, Anglican (Church of England), Apostolic Assembly of God, Baptist, Catholic, Charismatic, Christian Reformed, Church of Christ, Church of God, Coptic Church, CDFF, Episcopalian, Evangelical, Interdenominational, Independent, Lutheran, Messianic, Methodist, Missionary Alliance, Nazarene, Non-Denominational, Orthodox, Pentecostal, Presbyterian, Protestant, Reformed, Salvation Army, Southern Baptist, United Pentecostal Church and all other Christains. Whether you are looking to meet black Christian singles, a Catholic mingle, or to find free dating apps, SALT is for you!
SALT is free to download, match, and chat and hinge on wanting to connect you. However, if you’re looking to make the most of SALT, you can subscribe to the optional subscription product SALT Premium.
SALT offers weekly, monthly, 3 month and 12 month subscriptions. Prices are clearly displayed in the app.
* Payment will be charged to your iTunes account at confirmation of purchase.
* Your subscription will automatically renew itself, unless auto-renewal is turned off at least 24 hours before the end of the current period.
* Your account will be charged for renewal within 24 hours prior to the end of the current period.
* You can manage your subscriptions and turn off auto-renewal by going to your Account Settings in the iTunes Store.
* If you don’t choose to purchase SALT Premium, you can simply continue using and enjoying the regular SALT features for no cost.
Privacy Policy Link:
https://www.be-salt.com/privacy-policy.html
Terms of Use Link:
https://www.be-salt.com/terms-and-conditions.html
Note: Users must be 18 years or older to use SALT</t>
  </si>
  <si>
    <t>{
  "Data Not Linked to You": {
    "App Functionality": {
      "Identifiers": [
        "Device ID"
      ]
    }
  }
}</t>
  </si>
  <si>
    <t>https://apps.apple.com/us/app/waiter-less-dating-more-love/id1316763744?uo=4</t>
  </si>
  <si>
    <t>Waiter is the very first dating app to "detox" from other dating apps. AND IT'S FREE !!!
Waiter is a detox app to stop the collection of useless matches that only serve to flatter the ego. Also stops the zapping of thousands of profiles and the many hours lost.
Waiter relearns the patience to meet "THE" right person naturally when the time is right. Because having a real crush takes time and it can happen over time
Take your time but not on the app because with Waiter it's only one minute a day and no more. Why? Simply because it is in real life that one prepares to match and not by staying on the internet.
Waiter will thus offer you only 3 profiles per day to meet depending on your attractions and you can only choose one. In order to matches, this person must also choose you... 
And then?
Then you can continue to live, work, see your friends, your family, play sports, travel and take care of YOURSELF! That's a great way to go, isn't it?
And don't worry, whether today, tomorrow or in a month, someone's bound to wait for you on Waiter. It's up to you to choose! 
ALREADY OVER 200,000 MATCHES thanks to Waiter more than 2 millions exchanged messages, 45% of which by women.
So if you think you are addicted to dating sites or simply disappointed with all of this, it's time to discover Waiter! And if, on the contrary, you are totally resistant to dating sites, you may be surprised by Waiter, which works a bit like in real life by creating "THE" unexpected encounter.
Singles already registered on Waiter have testimonials: no stress using the application, no "always more" race, no time lost. But above all, the possibility of "catching" the right person without fear that he/she does not see you among thousands of profiles. 
But for that, you must register and above all complete your profile because a person with a photo is always less chosen than a person who has several photos. And a person with little profile information will be less likely to match based on attractions.
Tell us who you are and we will find the right person for you!
NO FAKE PROFILES ON WAITER!!!
Waiter checks the accounts with a selfie to prove that it's really you in the photos. The connection by Facebook Connect is also a security to avoid fake emails. And mandatory geolocation blocks searches from abroad.
A QUESTION? CONTACT OUR GODMOTHER
As soon as you register, our godmother Cloé will send you a message and you can contact her at any time by chat. Always kind, she can help you with any questions.
Waiter is a young startup so don't hesitate to tell us about your great encounters, your support but also your suggestions for improvement. Cloé will take care of passing on the info.
Good luck to you 
The Waiter team - www.waiter.love</t>
  </si>
  <si>
    <t>{
  "Data Linked to You": {
    "Analytics": {
      "Identifiers": [
        "Device ID"
      ],
      "Other Data": [
        "Other Data Types"
      ],
      "Purchases": [
        "Purchase History"
      ],
      "Usage Data": [
        "Product Interaction",
        "Advertising Data"
      ]
    },
    "App Functionality": {
      "Identifiers": [
        "Device ID"
      ],
      "Other Data": [
        "Other Data Types"
      ],
      "Purchases": [
        "Purchase History"
      ],
      "Usage Data": [
        "Product Interaction",
        "Advertising Data"
      ]
    },
    "Other Purposes": {
      "Contact Info": [
        "Name"
      ],
      "Financial Info": [
        "Other Financial Info"
      ],
      "Sensitive Info": [
        "Sensitive Info"
      ],
      "User Content": [
        "Photos or Videos"
      ]
    },
    "Product Personalization": {
      "Location": [
        "Precise Location"
      ]
    },
    "Third-Party Advertising": {
      "Usage Data": [
        "Advertising Data"
      ]
    }
  },
  "Data Not Linked to You": {
    "Analytics": {
      "Identifiers": [
        "Device ID"
      ],
      "Other Data": [
        "Other Data Types"
      ],
      "Purchases": [
        "Purchase History"
      ],
      "Usage Data": [
        "Product Interaction",
        "Advertising Data"
      ]
    },
    "App Functionality": {
      "Identifiers": [
        "Device ID"
      ],
      "Other Data": [
        "Other Data Types"
      ],
      "Purchases": [
        "Purchase History"
      ],
      "Usage Data": [
        "Product Interaction",
        "Advertising Data"
      ]
    },
    "Other Purposes": {
      "Contact Info": [
        "Name"
      ],
      "Financial Info": [
        "Other Financial Info"
      ],
      "Sensitive Info": [
        "Sensitive Info"
      ],
      "User Content": [
        "Photos or Videos"
      ]
    },
    "Product Personalization": {
      "Location": [
        "Precise Location"
      ]
    },
    "Third-Party Advertising": {
      "Usage Data": [
        "Advertising Data"
      ]
    }
  },
  "Data Used to Track You": {
    "Analytics": {
      "Identifiers": [
        "Device ID"
      ],
      "Other Data": [
        "Other Data Types"
      ],
      "Purchases": [
        "Purchase History"
      ],
      "Usage Data": [
        "Product Interaction",
        "Advertising Data"
      ]
    },
    "App Functionality": {
      "Identifiers": [
        "Device ID"
      ],
      "Other Data": [
        "Other Data Types"
      ],
      "Purchases": [
        "Purchase History"
      ],
      "Usage Data": [
        "Product Interaction",
        "Advertising Data"
      ]
    },
    "Other Purposes": {
      "Contact Info": [
        "Name"
      ],
      "Financial Info": [
        "Other Financial Info"
      ],
      "Sensitive Info": [
        "Sensitive Info"
      ],
      "User Content": [
        "Photos or Videos"
      ]
    },
    "Product Personalization": {
      "Location": [
        "Precise Location"
      ]
    },
    "Third-Party Advertising": {
      "Usage Data": [
        "Advertising Data"
      ]
    }
  }
}</t>
  </si>
  <si>
    <t>https://apps.apple.com/us/app/iris-dating-app-powered-by-ai/id1446249319?uo=4</t>
  </si>
  <si>
    <t>iris: Dating App Powered by AI</t>
  </si>
  <si>
    <t>When was the last time you saw someone, and couldn’t stop thinking about them?
The first time you see someone truly special feels like a magical moment because it’s a really powerful emotion. These moments happen at random and are very rare - you remember them for the rest of your life. With our AI dating app, we believe there is a way to remove chance and use technology to create a lot more of these magical moments for everyone.
HOW IS IRIS DATING DIFFERENT?
iris uses cutting-edge AI to give you up to 13X higher chances to meet someone special. AI is not just a feature, it is at the heart of iris. 
HOW DOES IRIS AI WORK?
As you Like or Dislike profiles, iris learns your unique taste in facial features and finds attractive singles to fit that taste. It can also predict mutual attraction for a stronger potential match.
IS IT EFFECTIVE?
On average, women like up to 55% of the profiles iris recommends to them, and men like up to 85%. Doesn't that sound fantastic?
IS IT SAFE?
iris uses an AI-powered system that verifies users' identities to make sure there are no fake profiles and no catfishing.
IS IT FREE?
iris Dating is free to sign up and get started. You can purchase a premium subscription to use AI features for faster matches and more access.
WHY DID YOU CREATE IRIS?
The first time you see someone truly special is a magical moment because you experience a powerful emotion. We can't stop thinking about this person - sometimes we remember them for the rest of our lives! But these magical moments happen at random and are extremely rare.
We believe we have found a way to remove chance in online dating and use Artificial Intelligence technology to create a lot more of these special moments for everyone.
Millions of singles have created a profile on iris - see what they have to say:
- “Hi! I just wanted to let you know because of your app, I have a Valentine’s date tonight! Thank you so much. I really like the way your dating app is built. And the interface is very user-friendly and unique.”
 - Chi
- “The algorithm learning matches really help… the relationship I found from this app has been going on for a year and a half.“ 
- Chino Asencio
Follow us for dating and relationship tips: https://eq.irisdating.com/
Free to download and use.
View our Terms of Use https://www.irisdating.com/terms-of-use
View our Privacy Policy https://www.irisdating.com/privacy-policy
You must be at least 18 years old to use</t>
  </si>
  <si>
    <t>{
  "Data Linked to You": {
    "Analytics": {
      "Identifiers": [
        "User ID"
      ],
      "Usage Data": [
        "Product Interaction"
      ],
      "User Content": [
        "Customer Support",
        "Other User Content"
      ]
    },
    "App Functionality": {
      "Contact Info": [
        "Email Address",
        "Phone Number"
      ],
      "Diagnostics": [
        "Crash Data"
      ],
      "Identifiers": [
        "User ID"
      ],
      "Location": [
        "Precise Location"
      ],
      "Usage Data": [
        "Product Interaction"
      ],
      "User Content": [
        "Emails or Text Messages",
        "Photos or Videos",
        "Customer Support",
        "Other User Content"
      ]
    },
    "Developer’s Advertising or Marketing": {
      "Contact Info": [
        "Email Address",
        "Phone Number"
      ],
      "Usage Data": [
        "Product Interaction"
      ],
      "User Content": [
        "Emails or Text Messages",
        "Customer Support",
        "Other User Content"
      ]
    },
    "Product Personalization": {
      "Contact Info": [
        "Name"
      ],
      "Identifiers": [
        "User ID"
      ],
      "Location": [
        "Precise Location"
      ],
      "Usage Data": [
        "Product Interaction"
      ]
    }
  },
  "Data Used to Track You": {
    "Analytics": {
      "Identifiers": [
        "User ID"
      ],
      "Usage Data": [
        "Product Interaction"
      ],
      "User Content": [
        "Customer Support",
        "Other User Content"
      ]
    },
    "App Functionality": {
      "Contact Info": [
        "Email Address",
        "Phone Number"
      ],
      "Diagnostics": [
        "Crash Data"
      ],
      "Identifiers": [
        "User ID"
      ],
      "Location": [
        "Precise Location"
      ],
      "Usage Data": [
        "Product Interaction"
      ],
      "User Content": [
        "Emails or Text Messages",
        "Photos or Videos",
        "Customer Support",
        "Other User Content"
      ]
    },
    "Developer’s Advertising or Marketing": {
      "Contact Info": [
        "Email Address",
        "Phone Number"
      ],
      "Usage Data": [
        "Product Interaction"
      ],
      "User Content": [
        "Emails or Text Messages",
        "Customer Support",
        "Other User Content"
      ]
    },
    "Product Personalization": {
      "Contact Info": [
        "Name"
      ],
      "Identifiers": [
        "User ID"
      ],
      "Location": [
        "Precise Location"
      ],
      "Usage Data": [
        "Product Interaction"
      ]
    }
  }
}</t>
  </si>
  <si>
    <t>https://apps.apple.com/us/app/eharmony-dating-real-love/id458272450?uo=4</t>
  </si>
  <si>
    <t>eharmony: dating &amp; real love</t>
  </si>
  <si>
    <t>Are you ready to take dating to the next level and find the relationship you’ve always wanted? eharmony, the No.1 trusted dating app*, has helped over 2 million couples find real love. Download and join free to find out why compatibility matters. 
HOW DOES THE EHARMONY DATING APP WORK?
When it comes to dating, compatibility matters. That’s why we’ve created our unique Compatibility Matching System to ensure each of your matches are based on qualities that are important to you. Compared to other dating apps, we make finding love simple. We’ll guide you through the process in three easy steps:
STEP 1: TELL US ABOUT YOURSELF 
Your dating journey on our dating app starts with the Compatibility Quiz. Because we get to know you better so we can match you better. 
STEP 2: LEARN MORE ABOUT YOUR PERSONALITY 
Your answers to the Compatibility Quiz are compiled to create a Personality Profile, an informative report about your character, lifestyle, relationship behavior and communication style. The results allow eharmony to do the work for you and match you with compatible singles.
STEP 3: MATCH WITH COMPATIBLE SINGLES 
It’s finally time to start dating. Through your Discover List you’ll have access on each members' profile so you can better understand who they are as a person. The list is constantly updated as new members join so you’ll never miss an opportunity to fall in love. 
WHAT HAPPENS NEXT?
It’s time to connect with compatible members and meet new people! Try one of our different communication features: Send a smile, start a conversation with an icebreaker or use our similarities cards to explore interesting and character traits you and your match share.
eharmony is the #1 Trusted Dating App. We have a skilled in-house Trust and Safety team to ensure our platform is safe, inclusive, and welcoming to every member of our community.
THE REVIEWS ARE IN
"eharmony claims to have the most advanced match-making system, and be the best site for finding love. This approach definitely makes them stand out from more casual dating apps like Tinder or Bumble." — (Observer) 
"The app serves you connections based on values..." — (PC Mag UK) 
"The OG dating site that focuses on lasting relationships through compatibility..." — (Techcrunch)
FIND THE MEMBERSHIP THAT WORKS FOR YOU  
The Basic Membership is your default free membership upon joining. Begin understanding the online dating experience and learn about the app before upgrading to Premium. Some limitations may apply. 
The Premium Membership is not free, but it is worth it. This gives you full access to all of eharmony’s functions and capabilities, making it much easier to find a connect with your ideal partner. 
Membership structure – Online dating is a journey and shouldn’t be rushed. We believe that shorter plans don’t give you the time to properly get to know your matches, which is why we offer our Premium Membership in 6, 12, or 24-month plans. 
Download our dating app today and find your real love. 
Our terms &amp; conditions:
Privacy Policy: https://www.eharmony.com/privacypolicy/
Terms &amp; Conditions: https://www.eharmony.com/termsandconditions/
Supplemental Privacy Policy: https://www.eharmony.com/privacypolicy/#pp15 
*Based on 2020 Survey of 1,067 Respondents from the US, UK, Canada and Australia</t>
  </si>
  <si>
    <t>{
  "Data Linked to You": {
    "Analytics": {
      "Identifiers": [
        "User ID",
        "Device ID"
      ],
      "Other Data": [
        "Other Data Types"
      ],
      "Purchases": [
        "Purchase History"
      ],
      "Usage Data": [
        "Product Interaction"
      ]
    },
    "App Functionality": {
      "Contact Info": [
        "Physical Address",
        "Email Address",
        "Name"
      ],
      "Diagnostics": [
        "Crash Data",
        "Performance Data",
        "Other Diagnostic Data"
      ],
      "Financial Info": [
        "Other Financial Info"
      ],
      "Identifiers": [
        "User ID",
        "Device ID"
      ],
      "Location": [
        "Precise Location",
        "Coarse Location"
      ],
      "Purchases": [
        "Purchase History"
      ],
      "Sensitive Info": [
        "Sensitive Info"
      ],
      "Usage Data": [
        "Product Interaction",
        "Other Usage Data"
      ],
      "User Content": [
        "Emails or Text Messages",
        "Photos or Videos",
        "Customer Support",
        "Other User Content"
      ]
    },
    "Developer’s Advertising or Marketing": {
      "Contact Info": [
        "Email Address",
        "Name"
      ],
      "Identifiers": [
        "Device ID"
      ],
      "Purchases": [
        "Purchase History"
      ],
      "Usage Data": [
        "Product Interaction"
      ]
    },
    "Product Personalization": {
      "Financial Info": [
        "Other Financial Info"
      ],
      "User Content": [
        "Other User Content"
      ]
    },
    "Third-Party Advertising": {
      "Identifiers": [
        "Device ID"
      ],
      "Purchases": [
        "Purchase History"
      ],
      "Usage Data": [
        "Product Interaction"
      ]
    }
  },
  "Data Used to Track You": {
    "Analytics": {
      "Identifiers": [
        "User ID",
        "Device ID"
      ],
      "Other Data": [
        "Other Data Types"
      ],
      "Purchases": [
        "Purchase History"
      ],
      "Usage Data": [
        "Product Interaction"
      ]
    },
    "App Functionality": {
      "Contact Info": [
        "Physical Address",
        "Email Address",
        "Name"
      ],
      "Diagnostics": [
        "Crash Data",
        "Performance Data",
        "Other Diagnostic Data"
      ],
      "Financial Info": [
        "Other Financial Info"
      ],
      "Identifiers": [
        "User ID",
        "Device ID"
      ],
      "Location": [
        "Precise Location",
        "Coarse Location"
      ],
      "Purchases": [
        "Purchase History"
      ],
      "Sensitive Info": [
        "Sensitive Info"
      ],
      "Usage Data": [
        "Product Interaction",
        "Other Usage Data"
      ],
      "User Content": [
        "Emails or Text Messages",
        "Photos or Videos",
        "Customer Support",
        "Other User Content"
      ]
    },
    "Developer’s Advertising or Marketing": {
      "Contact Info": [
        "Email Address",
        "Name"
      ],
      "Identifiers": [
        "Device ID"
      ],
      "Purchases": [
        "Purchase History"
      ],
      "Usage Data": [
        "Product Interaction"
      ]
    },
    "Product Personalization": {
      "Financial Info": [
        "Other Financial Info"
      ],
      "User Content": [
        "Other User Content"
      ]
    },
    "Third-Party Advertising": {
      "Identifiers": [
        "Device ID"
      ],
      "Purchases": [
        "Purchase History"
      ],
      "Usage Data": [
        "Product Interaction"
      ]
    }
  }
}</t>
  </si>
  <si>
    <t>https://apps.apple.com/us/app/ur-my-type-dating-friends/id1548164389?uo=4</t>
  </si>
  <si>
    <t>On Ur My Type, you can start chatting with compatible matches in 30 seconds. We use personality types to make finding friends and dating more meaningful. 
We are turning the tables on the conventional friend finding and dating app model and adding what's actually needed: A way to be instantly matched with people based on personality types.
This works in 3 simple steps:
1. You fill out some basic information.
2. You take our personality test to find out your own personality type.
3. We instantly connect you with compatible matches in about 30 seconds!
Our personality test is inspired by the 16 personalities test, which uses psychometric testing to classify people into 16 personality types as follows:
INFP - The Idealist
ENFP - The Inspirer
INTJ - The Strategist
ENTJ - The Commander
INFJ - The Mystic
ENFJ - The Protagonist
INTP - The Thinker
ENTP - The Visionary
ISFP - The Adventurer
ESFP - The Entertainer
ISTP - The Craftsman
ESTP - The Dynamo
ISTJ - The Inspector
ESTJ - The Executive
ISFJ - The Nurturer
ESFJ - The Guardian
The four letters in the 16 personality types above stand for the following:
E: Extrovert
I: Introvert
N: Intuitive
S: Sensing
T: Thinking
F: Feeling
P: Perceiving
J: Judging
The HR departments of more than 75% of Fortune 500 companies use a personality test that is in one way or another a variation of the 16 personalities test. At Ur My Type, we are pioneering the application of the 16 personalities in the context of a friend finding and dating app.
We have discovered that our app concept is quite appealing to introverted people. Currently, our data shows that 65% of our users are introverts. There might be more extroverts than introverts in society, but on our app the opposite is true! So, if you identify as an introvert, we believe that you will particularly enjoy our app and get to befriend and date like-minded people. 
We are idealists, but we are also realists. We realize that looks have a role to play in a dating app, which is why profile pictures are shown on our users' profiles. However, we refuse to believe that looks are the most important factor in forming meaningful relationships of any kind. Our core philosophy is that personality is the foundation for dating, making friends, and any type of human connection. 
We acknowledge that the personality types defined by the 16 personalities test are mental models and not absolute truths. However, based on the available scientific data, the immense popularity of this personality test, and our own subjective preference (in case you haven't realized already, we are big fans of it), we are convinced that it's the best tool currently available to achieve our mission of making dating and finding friends online more meaningful.
Although Ur My Type was initially launched as a dating app, it can also be used to make friends. In fact, our data shows that up to 50% of our users are on the app primarily to make friends. 65% of our users indicate that they are looking for both dating and friendship at the same time. So, whether you are looking to befriend or to date like-minded and compatible people, you have come to the right place!
We are always communicating with our users to keep improving. So if you have any suggestions, tips, questions, or feature requests, please feel free to send us an email at info@ur-mytype.com.
Available worldwide.
https://www.urmytype.app/terms-and-conditions</t>
  </si>
  <si>
    <t>{
  "Data Linked to You": {
    "Analytics": {
      "Contact Info": [
        "Physical Address",
        "Email Address"
      ],
      "Diagnostics": [
        "Crash Data",
        "Performance Data",
        "Other Diagnostic Data"
      ]
    },
    "App Functionality": {
      "Contact Info": [
        "Physical Address",
        "Email Address",
        "Name"
      ],
      "Diagnostics": [
        "Crash Data"
      ],
      "Identifiers": [
        "Device ID"
      ],
      "Location": [
        "Coarse Location"
      ]
    },
    "Developer’s Advertising or Marketing": {
      "Contact Info": [
        "Email Address"
      ]
    },
    "Product Personalization": {
      "Contact Info": [
        "Physical Address"
      ]
    }
  }
}</t>
  </si>
  <si>
    <t>https://firebasestorage.googleapis.com/v0/b/app-ur-my-type-public/o/legals%2FPrivacy%20Policy.docx.pdf?alt=media&amp;token=ebdeb7e0-f195-40bf-af67-1402426a94a7</t>
  </si>
  <si>
    <t>https://apps.apple.com/us/app/starz/id550221096?uo=4</t>
  </si>
  <si>
    <t>With a deep library of hit movies and original series, STARZ brings fresh perspectives to life. Discover something new with over 1000+ hours of Hollywood movies, and 700+ hours of original series. 
If you’re already a STARZ subscriber through your TV provider, you can download the app and enjoy at no additional charge through your TV subscription. Otherwise, simply create an account within the app and start watching.
NOTE: Comcast/Xfinity does not allow subscribers to log into the STARZ app at this time.
HERE’S WHAT YOU GET:
- Ad-Free Streaming
- Full downloads of series and movies
- Stream on up to 4 devices at a time
Groundbreaking original series including:
Outlander
Men in Kilts: A Roadtrip with Sam and Graham
Power
Power Book II: Ghost
Power Book III: Raising Kanan
Power Book IV: Force
P-Valley
Minx
Gaslit
BMF
Party Down
The Spanish Princess
The White Queen
Sweetbitter
Ash Vs. Evil Dead
Black Sails
Survivor’s Remorse
Spartacus
Hit Hollywood movies including:
John Wick: Chapter 4
The Blackening
Jurassic World: Dominion
Expend4bles
Saw X
Plane
The Hunger Games: The Ballad of Songbirds and Snakes
STARZ SUBSCRIPTION DETAILS:
- You can subscribe monthly or annually. Both subscriptions give you unlimited streaming of all content
- Payment will be charged to iTunes Account at confirmation of purchase-Subscription automatically renews unless auto-renew is turned off at least 24-hours before the end of the current period
- Account will be charged for renewal within 24-hours prior to the end of the current period
- You may manage your subscriptions and auto-renewal may be turned off by going to Account Settings after purchase
- Any unused portion of a free trial period, if offered, will be forfeited when the user purchases a subscription to that publication, where applicable
STARZ online services are only accessible through participating partners in the U.S. and certain U.S. territories where a high-speed broadband connection is available. Service automatically rolls to month-to-month or annual subscription unless canceled prior to expiration of free trial. Subscription is non-refundable. Prices may vary. STARZ and related service marks are the property of Starz Entertainment, LLC.
Privacy Policy 
-https://www.starz.com/privacypolicy
Terms of Use
-https://www.starz.com/termsofservice</t>
  </si>
  <si>
    <t>{
  "Data Linked to You": {
    "Analytics": {
      "Contact Info": [
        "Email Address"
      ],
      "Identifiers": [
        "User ID",
        "Device ID"
      ],
      "Location": [
        "Coarse Location"
      ],
      "Purchases": [
        "Purchase History"
      ],
      "Search History": [
        "Search History"
      ],
      "Usage Data": [
        "Product Interaction",
        "Other Usage Data"
      ],
      "User Content": [
        "Other User Content"
      ]
    },
    "App Functionality": {
      "Contact Info": [
        "Email Address"
      ],
      "Diagnostics": [
        "Crash Data",
        "Performance Data",
        "Other Diagnostic Data"
      ],
      "Identifiers": [
        "User ID"
      ],
      "Location": [
        "Coarse Location"
      ],
      "Purchases": [
        "Purchase History"
      ],
      "Usage Data": [
        "Product Interaction",
        "Other Usage Data"
      ],
      "User Content": [
        "Other User Content"
      ]
    },
    "Developer’s Advertising or Marketing": {
      "Contact Info": [
        "Email Address"
      ],
      "Identifiers": [
        "User ID",
        "Device ID"
      ],
      "Location": [
        "Coarse Location"
      ],
      "Purchases": [
        "Purchase History"
      ],
      "Search History": [
        "Search History"
      ],
      "Usage Data": [
        "Product Interaction",
        "Advertising Data",
        "Other Usage Data"
      ]
    },
    "Product Personalization": {
      "Contact Info": [
        "Email Address"
      ],
      "Identifiers": [
        "User ID"
      ],
      "Purchases": [
        "Purchase History"
      ],
      "Search History": [
        "Search History"
      ],
      "Usage Data": [
        "Product Interaction"
      ],
      "User Content": [
        "Photos or Videos",
        "Other User Content"
      ]
    },
    "Third-Party Advertising": {
      "Contact Info": [
        "Email Address"
      ],
      "Identifiers": [
        "User ID",
        "Device ID"
      ],
      "Purchases": [
        "Purchase History"
      ],
      "Usage Data": [
        "Product Interaction",
        "Advertising Data",
        "Other Usage Data"
      ]
    }
  },
  "Data Used to Track You": {
    "Analytics": {
      "Contact Info": [
        "Email Address"
      ],
      "Identifiers": [
        "User ID",
        "Device ID"
      ],
      "Location": [
        "Coarse Location"
      ],
      "Purchases": [
        "Purchase History"
      ],
      "Search History": [
        "Search History"
      ],
      "Usage Data": [
        "Product Interaction",
        "Other Usage Data"
      ],
      "User Content": [
        "Other User Content"
      ]
    },
    "App Functionality": {
      "Contact Info": [
        "Email Address"
      ],
      "Diagnostics": [
        "Crash Data",
        "Performance Data",
        "Other Diagnostic Data"
      ],
      "Identifiers": [
        "User ID"
      ],
      "Location": [
        "Coarse Location"
      ],
      "Purchases": [
        "Purchase History"
      ],
      "Usage Data": [
        "Product Interaction",
        "Other Usage Data"
      ],
      "User Content": [
        "Other User Content"
      ]
    },
    "Developer’s Advertising or Marketing": {
      "Contact Info": [
        "Email Address"
      ],
      "Identifiers": [
        "User ID",
        "Device ID"
      ],
      "Location": [
        "Coarse Location"
      ],
      "Purchases": [
        "Purchase History"
      ],
      "Search History": [
        "Search History"
      ],
      "Usage Data": [
        "Product Interaction",
        "Advertising Data",
        "Other Usage Data"
      ]
    },
    "Product Personalization": {
      "Contact Info": [
        "Email Address"
      ],
      "Identifiers": [
        "User ID"
      ],
      "Purchases": [
        "Purchase History"
      ],
      "Search History": [
        "Search History"
      ],
      "Usage Data": [
        "Product Interaction"
      ],
      "User Content": [
        "Photos or Videos",
        "Other User Content"
      ]
    },
    "Third-Party Advertising": {
      "Contact Info": [
        "Email Address"
      ],
      "Identifiers": [
        "User ID",
        "Device ID"
      ],
      "Purchases": [
        "Purchase History"
      ],
      "Usage Data": [
        "Product Interaction",
        "Advertising Data",
        "Other Usage Data"
      ]
    }
  }
}</t>
  </si>
  <si>
    <t>https://apps.apple.com/us/app/quiz-reels-filter-challenge/id6497213667?uo=4</t>
  </si>
  <si>
    <t>Looking for a quiz filter to film a reel video of your own? Look no further than Quiz Reels: Filter Challenge! This app helps you find the perfect filter challenge with two-option quizzes, turning your fun experience into reel video recordings, and sharing it to the internet.
What makes Quiz Reels: Filter Challenge the ultimate companion for your next quiz reel video?
- Huge collection of trending quiz filters
- Two-option, interactive choice game format
- Track your score, know your achievements
- Share your awesome reel video on social media
- Discover popular short reels
Interactive choice game challenges
Quiz Reels: Filter Challenge takes the process of recording short clips to the next level of fun! Each quiz presents the quizzer with two choices on a specific topic. You can answer questions by simply leaning your head to left or right.
Film your colorful reactions, add unique commentary as you go along.
Endless fun with quiz filters
Explore latest trending filter challenges - we have tons of topics to select from. Belt out a tune to answer song quiz questions about trending music. Tackle math questions by showing off your calculation skills.
Find the perfect quiz filter with funny questions - test your knowledge, reveal your preferences - and keep your viewers guessing.
Go viral with your quiz game skills
Record your most epic quiz challenge, showcase your general knowledge (or lack thereof), and share your achievements with the world. Put your awesome videos on social media, and watch the likes and comments roll in.
Display your score
See how well you did at the end of each choices game challenge. Was it a perfect score, or a hilarious fail? Share your results with your friends and followers, and see how you stack up!
Discover trending short reels
Stay ahead of the curve! Explore our dedicated trending tab, and see what quiz filter challenges are taking the internet by storm. Find inspiration for your next video and join the fun.
Who is Quiz Reels: Filter Challenge for?
- Quiz game fanatics: Love making quick decisions, or testing your knowledge in a fun, interactive way? Quiz Reels: Filter Challenge is the ultimate playground for choice games!
- Trivia buffs: Sharpen your skills and learn new things. Our variety of filter challenges will test your trivia across different categories, all presented in a fun two-option choice game format.
- Content creators: Craving unique and interactive short reels that will stand out from the crowd? This app offers a variety of choice games that will keep your audience engaged and entertained.
- And most importantly, you! Quiz Reels: Filter Challenge always has something to offer for everyone.
Ready to transform your short videos into epic choice games, dominate the world of short reels, and become a viral sensation? Download Quiz Reels: Filter Challenge today, start recording, playing, and sharing!
Terms of Use: https://www.apple.com/legal/internet-services/itunes/dev/stdeula/</t>
  </si>
  <si>
    <t>{
  "Data Linked to You": {
    "Analytics": {
      "Purchases": [
        "Purchase History"
      ],
      "Usage Data": [
        "Product Interaction"
      ]
    }
  },
  "Data Not Linked to You": {
    "Analytics": {
      "Purchases": [
        "Purchase History"
      ],
      "Usage Data": [
        "Product Interaction"
      ]
    }
  },
  "Data Used to Track You": {
    "Analytics": {
      "Purchases": [
        "Purchase History"
      ],
      "Usage Data": [
        "Product Interaction"
      ]
    }
  }
}</t>
  </si>
  <si>
    <t>https://nowtechpro.github.io/Privacy/Privacy.html</t>
  </si>
  <si>
    <t>https://apps.apple.com/us/app/museland-fun-ai-roleplay/id6449736460?uo=4</t>
  </si>
  <si>
    <t>Get started on the Museland app, chat with soulful AI characters, create your own AI soulmate, fantasize what you like! 
Lively chat with our AI - powered characters! Museland is designed to inspire you through the AI captivating roleplay journey. It delivers a variety of unique, real-time, highly relatable characters, always ensuring there's something exciting and interesting for everyone. 
Diverse characters
Museland offers a wide range of diverse AI characters and AI soulmate, from mafiaboss to billionaires, catering to various preferences. Whether you prefer adventurous explorers or mystical elves, you can find an AI soulful character and roleplay with him.
Unlimited messages for free
You can chat with soulful AI and send unlimited messages for free at any time, engaging in interactions with AI. Chat with your 24/7 AI soulmate, explore fantasies, get exciting crush on them, experience different AI wonderland!
Immersive AI roleplay
Museland provides an immersive AI roleplay experience, immersing you in a fantasy world full of magic and adventure. Interact with soulful AI characters and explore endless possibilities, don't miss your AI soulmate.
Create your own characters
Design and customize your own characters, including personality, speaking style and background stories. Make your characters unique. Our simple quick-start creation tool helps you design amazing AI characters with great visuals in different art styles, such as anime and 2D comic. Join in our creator community!
Real-time dialogue 24/7
AI characters are available in 24/7, always ready to serve - hear, understand, and remember you.
Join our community on socials, connect with explorers:
Discord: https://discord.gg/museland
Please feel free to contact us:
message@museland.ai</t>
  </si>
  <si>
    <t>{
  "Data Linked to You": {
    "Analytics": {
      "User Content": [
        "Emails or Text Messages"
      ]
    },
    "App Functionality": {
      "Contact Info": [
        "Email Address"
      ]
    }
  }
}</t>
  </si>
  <si>
    <t>http://20.185.232.208/PrivacyPolicy.html</t>
  </si>
  <si>
    <t>https://apps.apple.com/us/app/bitmoji/id868077558?uo=4</t>
  </si>
  <si>
    <t>Bitmoji is your own personal emoji.
• Create an expressive cartoon avatar
• Choose from a huge library of stickers – all featuring YOU
• Use Bitmoji in Snapchat and wherever else you chat
Using Bitmoji in Snapchat unlocks Friendmoji – 2-person Bitmojis featuring you and your friends!</t>
  </si>
  <si>
    <t>[
  "Utilities",
  "Entertainment"
]</t>
  </si>
  <si>
    <t>{
  "Data Linked to You": {
    "Analytics": {
      "Diagnostics": [
        "Performance Data"
      ],
      "Usage Data": [
        "Product Interaction"
      ]
    },
    "App Functionality": {
      "Diagnostics": [
        "Crash Data",
        "Performance Data",
        "Other Diagnostic Data"
      ]
    },
    "Other Purposes": {
      "Contact Info": [
        "Name"
      ]
    }
  },
  "Data Not Linked to You": {
    "Analytics": {
      "Diagnostics": [
        "Performance Data"
      ],
      "Usage Data": [
        "Product Interaction"
      ]
    },
    "App Functionality": {
      "Diagnostics": [
        "Crash Data",
        "Performance Data",
        "Other Diagnostic Data"
      ]
    },
    "Other Purposes": {
      "Contact Info": [
        "Name"
      ]
    }
  }
}</t>
  </si>
  <si>
    <t>https://apps.apple.com/us/app/coinbase-buy-bitcoin-ether/id886427730?uo=4</t>
  </si>
  <si>
    <t>Coinbase is the world’s most trusted cryptocurrency exchange to securely buy, sell, trade, store, and stake crypto. We’re the only publicly traded crypto exchange in the U.S., with over 110 million users across 100+ countries.
Here’s a taste of what Coinbase offers:
POWERFUL TOOLS FOR CRYPTO PROS
- Buy and sell crypto using advanced trading tools and earn staking rewards¹
- Access in-depth technical analysis, advanced real-time order books, and charting powered by TradingView.
- Advanced trading tools to research and analyze crypto markets to inform trading decisions.
EXPLORE WEB3
- Coinbase dapp browser and built-in MPC crypto wallet will help you start discovering what web3 has to offer.
- Collect NFTs, earn yield with DeFi, join a DAO, and much more.
- Coinbase Wallet connectivity allows you to take control of your crypto, digital assets, keys and data.
- Learn about web3 and dapps with our user-friendly guides and tutorials.
BUY, SELL &amp; MANAGE CRYPTO
- Coinbase is the most trusted platform to build, manage, and track your crypto portfolio.
- Send crypto and receive transfers securely and seamlessly.
- Stake crypto and earn yield on cryptocurrencies like Ethereum and Cardano¹
- Easily set up automatic or recurring buys.
- Start earning crypto just by learning about how specific cryptocurrencies work²
- Follow the latest crypto news and track prices.
- Seamlessly transfer crypto internationally.
SECURE &amp; REGULATED CRYPTO EXCHANGE
- Coinbase is the only publicly traded, US-headquartered crypto exchange (NASDAQ: COIN).
- All customer assets are held 1:1, and we never trade against our customers or leverage their funds without consent.
- Our financials are public and audited quarterly by a Big 4 accounting firm.
- State-of-the-art encryption and security are at the core of our platform, and our security team is constantly working to make sure you and your assets are protected from emerging threats.
- From auto-enrolled 2 factor-authentication (with security key support), password protection, to multi-approval withdrawals in Coinbase Vault, we provide powerful security features to all our users.
SUPPORTED ASSETS
Bitcoin (BTC), Ethereum (ETH), USD Coin (USDC)¹, Litecoin (LTC), Cardano (ADA), Polygon (MATIC), Polkadot (DOT), Solana (SOL), Tether (USDT), Dai (DAI), Uniswap (UNI), and hundreds of other cryptocurrencies.
COINBASE WALLET
- Coinbase Wallet is a secure crypto wallet compatible with the exchange that puts you in control of your crypto, keys and data.
- Store crypto assets in your cryptocurrency wallet safely and securely.
NEED MORE HELP?
Visit help.coinbase.com for information and to contact Coinbase Support.
PRIVACY
View Coinbase’s legal privacy policy at https://www.coinbase.com/legal/privacy
—
Coinbase
248 3rd St #434
Oakland, CA 94607
USA
—
¹ Available in select territories.
² Limited while supplies last and amounts offered for each quiz may vary. Must verify ID to be eligible and complete quiz to earn. Users may only earn once per quiz. Coinbase reserves the right to cancel the learning rewards offer at any time.
You earn rewards from the protocol, not Coinbase. Coinbase acts only as a service provider connecting you, the validators, and the protocol. We pass along any rewards earned from staking, minus a transparent Coinbase fee.</t>
  </si>
  <si>
    <t>{
  "Data Linked to You": {
    "Analytics": {
      "Diagnostics": [
        "Crash Data",
        "Performance Data",
        "Other Diagnostic Data"
      ],
      "Identifiers": [
        "User ID",
        "Device ID"
      ],
      "Purchases": [
        "Purchase History"
      ],
      "Usage Data": [
        "Product Interaction",
        "Advertising Data",
        "Other Usage Data"
      ]
    },
    "App Functionality": {
      "Contact Info": [
        "Physical Address",
        "Email Address",
        "Name",
        "Phone Number"
      ],
      "Diagnostics": [
        "Crash Data",
        "Performance Data",
        "Other Diagnostic Data"
      ],
      "Financial Info": [
        "Payment Info",
        "Credit Info",
        "Other Financial Info"
      ],
      "Identifiers": [
        "User ID",
        "Device ID"
      ],
      "Other Data": [
        "Other Data Types"
      ],
      "Purchases": [
        "Purchase History"
      ],
      "Sensitive Info": [
        "Sensitive Info"
      ],
      "Usage Data": [
        "Product Interaction"
      ]
    },
    "Developer’s Advertising or Marketing": {
      "Contact Info": [
        "Email Address",
        "Name"
      ],
      "Identifiers": [
        "User ID",
        "Device ID"
      ],
      "Usage Data": [
        "Product Interaction",
        "Advertising Data",
        "Other Usage Data"
      ]
    },
    "Product Personalization": {
      "Contact Info": [
        "Email Address",
        "Name"
      ],
      "Identifiers": [
        "User ID",
        "Device ID"
      ],
      "Purchases": [
        "Purchase History"
      ],
      "Usage Data": [
        "Product Interaction",
        "Advertising Data",
        "Other Usage Data"
      ]
    },
    "Third-Party Advertising": {
      "Identifiers": [
        "Device ID"
      ],
      "Usage Data": [
        "Advertising Data",
        "Other Usage Data"
      ]
    }
  },
  "Data Used to Track You": {
    "Analytics": {
      "Diagnostics": [
        "Crash Data",
        "Performance Data",
        "Other Diagnostic Data"
      ],
      "Identifiers": [
        "User ID",
        "Device ID"
      ],
      "Purchases": [
        "Purchase History"
      ],
      "Usage Data": [
        "Product Interaction",
        "Advertising Data",
        "Other Usage Data"
      ]
    },
    "App Functionality": {
      "Contact Info": [
        "Physical Address",
        "Email Address",
        "Name",
        "Phone Number"
      ],
      "Diagnostics": [
        "Crash Data",
        "Performance Data",
        "Other Diagnostic Data"
      ],
      "Financial Info": [
        "Payment Info",
        "Credit Info",
        "Other Financial Info"
      ],
      "Identifiers": [
        "User ID",
        "Device ID"
      ],
      "Other Data": [
        "Other Data Types"
      ],
      "Purchases": [
        "Purchase History"
      ],
      "Sensitive Info": [
        "Sensitive Info"
      ],
      "Usage Data": [
        "Product Interaction"
      ]
    },
    "Developer’s Advertising or Marketing": {
      "Contact Info": [
        "Email Address",
        "Name"
      ],
      "Identifiers": [
        "User ID",
        "Device ID"
      ],
      "Usage Data": [
        "Product Interaction",
        "Advertising Data",
        "Other Usage Data"
      ]
    },
    "Product Personalization": {
      "Contact Info": [
        "Email Address",
        "Name"
      ],
      "Identifiers": [
        "User ID",
        "Device ID"
      ],
      "Purchases": [
        "Purchase History"
      ],
      "Usage Data": [
        "Product Interaction",
        "Advertising Data",
        "Other Usage Data"
      ]
    },
    "Third-Party Advertising": {
      "Identifiers": [
        "Device ID"
      ],
      "Usage Data": [
        "Advertising Data",
        "Other Usage Data"
      ]
    }
  }
}</t>
  </si>
  <si>
    <t>https://www.coinbase.com/legal/privacy</t>
  </si>
  <si>
    <t>https://apps.apple.com/us/app/patreon/id1044456188?uo=4</t>
  </si>
  <si>
    <t>﻿Exclusive access to your favorite creators and communities from anywhere.
Patreon is where you can access exclusive podcasts, videos, art, writing, recipes, courses, music, and more from your favorite creators, and build community with both the creators you love and other fans.
When you join a creator’s Patreon, you unlock access to a world of exclusive posts, a community group chat, and more. Here’s how you can use the Patreon app to make your experience even better:
ACCESS exclusive work from your favorite creators in seconds, from sneak peeks and bonus episodes to demo tracks and behind-the-scenes looks. 
JOIN the conversation in community group chats, where you can engage directly with creators and other fans in an intimate space outside of the comments section.
DOWNLOAD podcasts, music, and other audio for easy offline listening.
BE the first to experience the latest releases from creators you love.
IMMERSE yourself in creators’ worlds, where their work is grouped and displayed in easy-to-navigate collections.
GET to know other fans and let other fans get to know you through personalized fan profiles.</t>
  </si>
  <si>
    <t>{
  "Data Linked to You": {
    "Analytics": {
      "Diagnostics": [
        "Crash Data",
        "Performance Data",
        "Other Diagnostic Data"
      ],
      "Identifiers": [
        "User ID",
        "Device ID"
      ],
      "Location": [
        "Coarse Location"
      ],
      "Purchases": [
        "Purchase History"
      ],
      "Search History": [
        "Search History"
      ],
      "Usage Data": [
        "Product Interaction"
      ],
      "User Content": [
        "Emails or Text Messages",
        "Photos or Videos",
        "Audio Data",
        "Customer Support",
        "Other User Content"
      ]
    },
    "App Functionality": {
      "Contact Info": [
        "Physical Address",
        "Email Address",
        "Name",
        "Phone Number"
      ],
      "Diagnostics": [
        "Crash Data",
        "Performance Data",
        "Other Diagnostic Data"
      ],
      "Identifiers": [
        "User ID",
        "Device ID"
      ],
      "Location": [
        "Coarse Location"
      ],
      "Purchases": [
        "Purchase History"
      ],
      "Search History": [
        "Search History"
      ],
      "Usage Data": [
        "Product Interaction"
      ],
      "User Content": [
        "Emails or Text Messages",
        "Photos or Videos",
        "Audio Data",
        "Customer Support",
        "Other User Content"
      ]
    },
    "Developer’s Advertising or Marketing": {
      "Contact Info": [
        "Email Address",
        "Name"
      ],
      "Identifiers": [
        "User ID"
      ],
      "Location": [
        "Coarse Location"
      ],
      "Purchases": [
        "Purchase History"
      ],
      "Search History": [
        "Search History"
      ]
    }
  }
}</t>
  </si>
  <si>
    <t>https://www.patreon.com/legal</t>
  </si>
  <si>
    <t>https://apps.apple.com/us/app/jbl-portable/id994041762?uo=4</t>
  </si>
  <si>
    <t>Download the JBL Portable app to get the most out of your JBL portable speakers and unlock more features. 
Compatible with the following speakers: 
- Clip 5
- Go 4
- Flip 6, Flip 5, Flip 4, Flip 3
- Charge 5, Charge 4, Charge 3
- Pulse 5, Pulse 4, Pulse 3, Pulse 2
- Xtreme 4, Xtreme 3, Xtreme 2, Xtreme
- Boombox 3, Boombox 2, Boombox
App features: 
- Connect to compatible JBL portable speakers for Stereo to amplify sound or Party mode for a bigger party
- Personalize and control your speaker straight from the app 
- Get additional software updates and product support</t>
  </si>
  <si>
    <t>https://www.harman.com/privacy-policy</t>
  </si>
  <si>
    <t>https://apps.apple.com/us/app/poly-ai-create-ai-chat-bot/id6449190344?uo=4</t>
  </si>
  <si>
    <t>Our app revolutionizes the way we interact with AI chatbots. With our advanced technology, our chatbots think and reply like real characters, complete with authentic voices. You can choose from a massive selection of characters, each with their own unique voice and personality. Whether you're chatting with your favorite celebrity, a beloved character from a movie or TV show, or a historical figure, you'll feel like you're talking to a real person.
Mod - With the magical Mod, you no longer have to face a dead end in conversations. Users from all over the world can create Mods to enter a whole new story with their beloved characters. Whether it's sweet romance, intense battles, or thrilling adventures, Mods will lead you to embark on new chapters with the characters. Just imagine, you can save the world alongside superheroes, explore mysterious magic academies with wizards, or build your own tech empire with future tech tycoons. And the fun doesn't stop there – you can also load exciting Mods created by other creators. Each character can have multiple Mods, each showcasing various possibilities, allowing you to experience different storylines with different characters, satisfying your boundless imagination! In character-based Mods, you can set the plot, play as your own character, and freely wander with your beloved characters in an endless space-time, creating your own unique story!
Character creation - Character creation now open to everyone! Ignite your imagination and bring any character to life here, whether they exist in reality or flourish in the realm of imagination! Unleash your creativity and craft a character that can be kept entirely private or shared for everyone to engage with. But the excitement doesn't end there - immerse yourself in a vibrant community where you can also interact with characters crafted by others! Join the adventure and let your characters come alive in this thrilling experience!
Immerse yourself in endless conversations - Unlike traditional chatbots, which can quickly become repetitive and boring, our AI chatbots use cutting-edge technology to generate responses that feel natural and engaging. All you need to do is to enjoy the free talk.
Never run out of new things to explore - Our app is perfect for anyone who loves to chat, learn, and explore. Whether you're a history buff, a fan of pop culture, or just looking for a fun way to pass the time, our AI chatbots will provide you with endless entertainment and engagement. And with our constantly growing selection of characters, you'll never run out of new personalities to chat with.
Our app provides users with the ultimate immersive conversational experience. With authentic voices and character thinking, our chatbots will make you feel like you're talking to a real person. You'll never run out of things to say, and there are no language barriers to hold you back. So why not download our app today and start exploring the world of endless conversations all for free?
Terms of Use: https://app.socialapps.ai/static/hy/speakmaster/termsofUse/index.html
Privacy Policy: https://app.socialapps.ai/static/hy/speakmaster/privacyPolicy/index.html
Contact us: support@socialapps.ai</t>
  </si>
  <si>
    <t>{
  "Data Not Linked to You": {
    "Analytics": {
      "Identifiers": [
        "Device ID"
      ]
    }
  },
  "Data Used to Track You": {
    "Analytics": {
      "Identifiers": [
        "Device ID"
      ]
    }
  }
}</t>
  </si>
  <si>
    <t>https://apps.apple.com/us/app/build-a-queen/id1660583025?uo=4</t>
  </si>
  <si>
    <t>{
  "Data Linked to You": {
    "Analytics": {
      "Diagnostics": [
        "Crash Data",
        "Performance Data"
      ],
      "Identifiers": [
        "Device ID"
      ],
      "Location": [
        "Coarse Location"
      ],
      "Purchases": [
        "Purchase History"
      ],
      "Usage Data": [
        "Product Interaction",
        "Advertising Data"
      ]
    },
    "App Functionality": {
      "Diagnostics": [
        "Crash Data",
        "Performance Data"
      ],
      "Identifiers": [
        "Device ID"
      ],
      "Location": [
        "Coarse Location"
      ],
      "Purchases": [
        "Purchase History"
      ],
      "Usage Data": [
        "Product Interaction",
        "Advertising Data"
      ]
    },
    "Developer’s Advertising or Marketing": {
      "Diagnostics": [
        "Performance Data"
      ],
      "Identifiers": [
        "Device ID"
      ],
      "Location": [
        "Coarse Location"
      ],
      "Purchases": [
        "Purchase History"
      ],
      "Usage Data": [
        "Product Interaction",
        "Advertising Data"
      ]
    },
    "Product Personalization": {
      "Diagnostics": [
        "Performance Data"
      ],
      "Identifiers": [
        "Device ID"
      ],
      "Location": [
        "Coarse Location"
      ],
      "Usage Data": [
        "Product Interaction",
        "Advertising Data"
      ]
    },
    "Third-Party Advertising": {
      "Diagnostics": [
        "Performance Data"
      ],
      "Identifiers": [
        "Device ID"
      ],
      "Location": [
        "Coarse Location"
      ],
      "Usage Data": [
        "Product Interaction",
        "Advertising Data"
      ]
    }
  },
  "Data Used to Track You": {
    "Analytics": {
      "Diagnostics": [
        "Crash Data",
        "Performance Data"
      ],
      "Identifiers": [
        "Device ID"
      ],
      "Location": [
        "Coarse Location"
      ],
      "Purchases": [
        "Purchase History"
      ],
      "Usage Data": [
        "Product Interaction",
        "Advertising Data"
      ]
    },
    "App Functionality": {
      "Diagnostics": [
        "Crash Data",
        "Performance Data"
      ],
      "Identifiers": [
        "Device ID"
      ],
      "Location": [
        "Coarse Location"
      ],
      "Purchases": [
        "Purchase History"
      ],
      "Usage Data": [
        "Product Interaction",
        "Advertising Data"
      ]
    },
    "Developer’s Advertising or Marketing": {
      "Diagnostics": [
        "Performance Data"
      ],
      "Identifiers": [
        "Device ID"
      ],
      "Location": [
        "Coarse Location"
      ],
      "Purchases": [
        "Purchase History"
      ],
      "Usage Data": [
        "Product Interaction",
        "Advertising Data"
      ]
    },
    "Product Personalization": {
      "Diagnostics": [
        "Performance Data"
      ],
      "Identifiers": [
        "Device ID"
      ],
      "Location": [
        "Coarse Location"
      ],
      "Usage Data": [
        "Product Interaction",
        "Advertising Data"
      ]
    },
    "Third-Party Advertising": {
      "Diagnostics": [
        "Performance Data"
      ],
      "Identifiers": [
        "Device ID"
      ],
      "Location": [
        "Coarse Location"
      ],
      "Usage Data": [
        "Product Interaction",
        "Advertising Data"
      ]
    }
  }
}</t>
  </si>
  <si>
    <t>https://apps.apple.com/us/app/flashcards-deluxe/id307840670?uo=4</t>
  </si>
  <si>
    <t>Flashcards Deluxe is an easy to use, yet powerful flashcard app which you can use to study just about anything you want.  I use this app for my own Chinese studies, and am constantly improving it to make it better for myself and others.
10/10 - theiphoneappreview.com
App Store Staff Favorite (December 2009)
(There is a free lite version available.)
Features:
• Two smart study modes that automatically focus more on the cards you miss: Leitner and a more advanced Spaced Repetition mode (similar to SuperMemo or Anki)
• Text to speech (TTS) audio in 18 languages (no internet connection needed to study)
• Multiple choice option
• Spelling tests (listen to audio and use keyboard to answer)
• Searchable listing of your cards that allows you to easily look up other terms as you study
• Organize decks in folders and combine decks for studying
• Several flashcard color themes to choose from (sky, wood, chalkboard, etc.)
• Divide cards into categories
• 1 to 5 sided cards
• Include pictures and sounds.  Zoom into pictures.  Auto repeat sounds.
• 3 response levels: Wrong, I kind of know, I know really well (vs the standard correct/wrong) - for more efficient studying
• Easy navigation - swipe or tap to answer (customizable)
• Draw self-graded answer with your finger
• Automatically turn cards off after getting them correct a certain number/percentage of reviews
• Clean, efficient user interface, including full-screen and landscape viewing
• Custom text and background colors
• Browse mode that lets you easily navigate forward or back without keeping score
• Slideshow mode
• Large number of cards (10,000+) can be imported easily
• Backup your flashcards to your computer
• Supports Dropbox, OneDrive, Google Docs and USB transfers
• Very easy to get started, with lots of features and options for advanced users
• Great support! I promptly respond to any questions or feedback you may have.  Use my website's public forum or email me.
You can create flashcards either on your computer or directly within the app.  If you don't want to make your own, you can browse and download flashcards from the app's Shared Library.
Creating cards on your computer is an easy process of making a two column list of questions and answers in a text editor or spreadsheet, copy/pasting your list into our website, and then downloading it to your device.  You can also transfer flashcards using Dropbox, OneDrive, Google Docs, or even your own web server.
"If there’s anything that will leave you scratching your head about this incredible app is why it isn’t more expensive... Flashcards Deluxe is truly an educational app worth obtaining. Nothing you want to learn right now? Download the app. It will make you want to learn something just by having it." - theiphoneappreview.com 12/10/09
Please see our web site for more information.
If you are not satisfied with the product for any reason, please let me know why and I'll try to help.
Terms of Use: https://www.apple.com/legal/internet-services/itunes/dev/stdeula/</t>
  </si>
  <si>
    <t>{
  "Data Linked to You": {
    "App Functionality": {
      "Contact Info": [
        "Email Address"
      ],
      "User Content": [
        "Other User Content"
      ]
    }
  }
}</t>
  </si>
  <si>
    <t>http://flashcardsdeluxe.com/Flashcards/PrivacyPolicy.aspx</t>
  </si>
  <si>
    <t>https://apps.apple.com/us/app/architecture-of-radio/id1035160239?uo=4</t>
  </si>
  <si>
    <t>The infosphere, Visualized.
Every time we use our phones, tablets or laptops we are entering an invisible world of wireless digital signals. It is a world that we cannot see but that is literally all around us.
The Architecture of Radio is a 360 degree data visualization of what this world might look like. It shows the cell towers, GPS satellites and Wi-Fi routers around you that allow us to live our digital lives.
New: support for Iphone X, XR, XS and XS Max Screens
New: Cardboard support!
Immerse yourself in the Infosphere in Virtual Reality using a cardboard or compatible headset*
*Carboard support only for iPhone. iPhone 6s or newer recommended for best performance.
Why should I use this app?
Out of curiosity! We are increasingly dependent on a global ecosystem of digital signals. We use them for so many things, yet we cannot see them. We can see the roads we use to travel, the buildings we live in, but not the infrastructure that is changing the world. How can we understand this world without understanding how it works? 
The purpose of this app is to make the invisible visible so we can look at it, think about it and discuss it.
Why Should I not use this app?
This app is not a measurement tool. It’s purpose is to inspire, to see the world through a different lens. The app is based on real world data and gives you a pretty good idea of the density of digital signals around you, but it won’t tell you where to move the couch to get a better WIFI signal.
So how does it work?
The Architecture of Radio is a data visualization, based on global open datasets of cell tower, Wi-Fi and satellite locations. Based on your GPS location the app shows a 360 degree visualization of signals around you. The dataset includes almost 7 million cell towers, 19 million Wi-Fi routers and hundreds of satellites.
Is this really what radio signals look like?
We can’t see radio with our eyes. The waves that we use for our cell phones and Wi-Fi are way outside the spectrum of visible light. In order to “see” radio, it has to be interpreted or translated into an image that we can see. There are many ways to do that but it will always be an interpretation.
The Architecture of Radio is an impression of the infosphere, a way of seeing it.</t>
  </si>
  <si>
    <t>https://apps.apple.com/us/app/my-little-pony-power-ponies/id893619699?uo=4</t>
  </si>
  <si>
    <t>Reading a book can take you anywhere!  That’s what Spike finds out when his favorite comic book magically hoofs the ponies and him into battle with a dastardly supervillain in the middle of Maretropolis!  Your favorite fillies are busting out with brand new superpowers, but it may take a special sidekick to save their hay! If he’s going to be the hero, Spike better ‘power pony’ up… and it may be a power you can also find in yourself!
MY LITTLE PONY: POWER PONIES is a dive into a crazy comic adventure featuring all your favorite ponies-- powered up!  This is the perfect interactive storybook for your My Little Pony fan who admires and wants to be a superhero - and who also needs the reassurance that they are wonderful and important just as they are.
MY LITTLE PONY: POWER PONIES is the latest storybook app from PlayDate Digital, an action-packed blend of story and animation, comic
style adventure and deep lessons about friendship and growing up.  
●A hilarious fable that gently addresses the experience of growing up in the world with older friends, schoolmates and family members.
● Over the top comic-style graphics and animations!
●Filled with your favorite fillies-- Rainbow Dash, Fluttershy, Applejack, Pinkie Pie, Twilight Sparkle—all power ponied up!
●Interactive MY LITTLE PONY action and voices on every page!
●Has ‘read to me’ and ‘read along’ modes for every level of early reader
●Difficult words highlighted and sounded out on each page
●Includes a ‘sight word’ practice section
Learning Goals
Early and emergent literacy
●New vocabulary
●Expanding early reading skills
●Increasing reading comprehension</t>
  </si>
  <si>
    <t>[
  "Books",
  "Education"
]</t>
  </si>
  <si>
    <t>https://apps.apple.com/us/app/human-japanese-intermediate/id673228380?uo=4</t>
  </si>
  <si>
    <t>Welcome aboard your rocket ship to the next level of Japanese.
Human Japanese Intermediate is packed with content and features that will take your Japanese language skills to the next level. If you liked the first HJ, you'll love Intermediate. (And if you're new to Human Japanese, welcome aboard! Find a full list of content by chapter at www.humanjapanese.com/intermediate.)
In Human Japanese Intermediate, you'll find:
- More than 40 illuminating chapters
- Over 2600 example sentences and dialogs with crystal-clear recordings of male and female speech
- Kanji animations, tips, illustrations, and more
- Photos and cultural notes to keep you engaged and energized
- Intelligent quizzes that track your history and help you focus on trouble spots
- INGREDIENTS™ example sentence breakdowns for total clarity in every example
Like its predecessor, Human Japanese Intermediate is built on the idea that the best way to learn and truly comprehend Japanese is to have it explained by someone who speaks your language. Core concepts are explained in a friendly, down-to-earth tone, with frequent comparisons to similar aspects of English. With humor and warmth, it demystifies and illuminates the real nuts-and-bolts of the language--not just vocabulary and canned phrases like many other products.
Explanations come alive with deeply interwoven interactive example sentences--more than 2600 in total--so that you can immediately see and hear exactly what you're learning.
Stay on track with an exciting new patent-pending feature called INGREDIENTS™ example sentence breakdowns. Next to every sentence is an icon that provides an instantaneous, simultaneous lookup of every word in the sentence, even conjugated forms! That means you'll never lose your flow in the middle of an interesting discussion just because you've momentarily forgotten the meaning of a word.
KANJI
Human Japanese Intermediate also gets into kanji in a big way. At the end of most chapters, a new batch of kanji is introduced, with animations of each character, plus example sentences, illustrations, writing tips, and more. Our goal is not to simply throw a bag of characters in your lap, but to carefully explain how everything works.
To this end, Human Japanese Intermediate keeps track of which kanji you've learned at what point in the text and automatically adjusts the "spelling" of words in example sentences as appropriate to your current knowledge. So early on, you might encounter the following sentence:
そのひとの　なまえを　しらない。
But later, after you've met several of kanji used in these words, the version you would see is:
その人の　名前を　知らない。
This approach removes the most overwhelming aspect of learning kanji--the fact that most sentences contain many characters you don't yet know--and that helps you to stay focused and energized.
QUIZZES
Stay sharp with five different kinds of quizzes: chapter reviews, vocab, conjugation, kanji stroke order, and kanji flashcard.
Quizzes keep track of which questions you get right and wrong, to help you concentrate on your trouble spots.
And when you get a question wrong, it's not simply "Try again." Wherever possible, the quiz provides a hint that is specific to that question, to help you remember and learn.
PHOTOS AND CULTURAL NOTES
We've packed Human Japanese with hundreds of photos, illustrations, and cultural asides to keep you interested and energized. You'll find tours of hotels, train stations, convenience stores, supermarkets, kissaten (coffee shops), temples, and more.
LEARN JAPANESE WITH US
We care deeply about helping you to grow in your understanding of Japanese. Whether you've worked through the original Human Japanese app or have come from a different background, it will be our pleasure and privilege to be your guide on the next stage of your journey. Hajimemashou!</t>
  </si>
  <si>
    <t>https://apps.apple.com/us/app/periodic-table-2024-pro/id1451455723?uo=4</t>
  </si>
  <si>
    <t>The chemistry falls into to number of the most important sciences and is one of the main school objects.
Its studying begins with the Periodic Table. Interactive approach to a training material is more effective than classical. As in it technologies which became the family for the modern pupils are used.
Periodic Table - is a free application for iPhone which displays the entire Periodic Table at startup interface. The table has a long-form approved by the International Union of Pure and Applied Chemistry (IUPAC) as the core. Besides the periodic table of chemical elements, you can use the Table of solubility.
Differences PRO version of FREE:
- More interactive tables
- Continuous addition of new application information elements
- More information about the additional elements
- Conductivity
- Electric type
- Magnetic type
- Bulk magnetic susceptibility
- Specific magnetic susceptibility
- Temperature Superconductivity
- Color of the item
- Density
- Refractive Index
- Coefficient of thermal conductivity
- Electronegativity
- Valence
- Radioactivity
- Half life
- Molar volume
and much more
- When you click on any element provides information that is constantly updated.
- For most of the items have an image.
- For more information, there are direct links to Wikipedia for each item.
- Table solubility
- To find any element you can use the search. The search engine is not choosy to the registry or writing style search.
- You can sort the items in 10 categories:
• Alkaline earth metals
• Other nonmetals
• Alkali metals
• Halogens
• Transition metals
• Noble gases
• Semiconductor
• Lanthanides
• Metalloids
• Actinides
Elements of the selected category will be listed in the search results and are highlighted in the table on the main application screen.</t>
  </si>
  <si>
    <t>https://chernykh.tech/privacy-policy-ios</t>
  </si>
  <si>
    <t>https://apps.apple.com/us/app/imprint-learn-visually/id1482780647?uo=4</t>
  </si>
  <si>
    <t>Imprint is your visual guide to the world's most important knowledge.
- Master essential topics in psychology, philosophy, history, finance, leadership, business, health, science, technology and more.
- Understand complex concepts quickly, with elegant visuals that clarify key ideas and help you stay focused.
- Take challenging daily quizzes that help you retain what you've learned. 
- Save and review the insights and visuals that matter most to you.
- Complete a chapter in two minutes or less, in bite-sized sessions throughout your day.
- Explore our rapidly expanding catalog, featuring:
COURSES
- Philosophy and the Meaning Life with Professor John Kaag
- Bitcoin and Blockchains
- Becoming a UX Designer
- The History of the United States Government
QUICK READS
- The Freudian Mind: Id, Ego, Superego
- mRNA Vaccines and the Future of Immunity
- The Imprint Guide to Gerrymandering
VISUAL GUIDES TO BESTSELLING BOOKS
- Sapiens by Yuval Noah Harari
- Atomic Habits by James Clear
- The Beginner's Guide to the Stock Market by Matthew Kratter
...and much more!
--
SUBSCRIPTION PRICING AND TERMS:
Imprint offers an auto-renewing yearly subscription and an auto-renewing monthly subscription which allows you full access to all of the content in our catalog for as long as you maintain an active subscription.
These prices are for United States customers. Pricing in other countries may vary and actual charges may be converted to your local currency depending on your country.
Payment will be charged to the credit card connected to your iTunes account at the time of initial subscription purchase. Subscriptions automatically renew unless auto-renew is turned off at least 24-hours before the end of the current subscription period. Your account will be charged for renewal within 24 hours prior to the end of the current period end date, and the cost of the renewal will be listed. You can manage your subscription and auto-renewal can be turned off by going to your Account Settings after the purchase.
Read more about our Privacy Policy here: https://bit.ly/2UzFLvt
Read more about our Terms of Service here: https://bit.ly/2Jc1rZm</t>
  </si>
  <si>
    <t>{
  "Data Linked to You": {
    "Analytics": {
      "Diagnostics": [
        "Crash Data"
      ]
    },
    "App Functionality": {
      "Diagnostics": [
        "Crash Data"
      ]
    },
    "Developer’s Advertising or Marketing": {
      "Contact Info": [
        "Email Address"
      ],
      "Identifiers": [
        "User ID"
      ],
      "Purchases": [
        "Purchase History"
      ],
      "Usage Data": [
        "Product Interaction",
        "Advertising Data"
      ]
    },
    "Third-Party Advertising": {
      "Identifiers": [
        "User ID",
        "Device ID"
      ],
      "Purchases": [
        "Purchase History"
      ],
      "Usage Data": [
        "Product Interaction"
      ]
    }
  },
  "Data Not Linked to You": {
    "Analytics": {
      "Diagnostics": [
        "Crash Data"
      ]
    },
    "App Functionality": {
      "Diagnostics": [
        "Crash Data"
      ]
    },
    "Developer’s Advertising or Marketing": {
      "Contact Info": [
        "Email Address"
      ],
      "Identifiers": [
        "User ID"
      ],
      "Purchases": [
        "Purchase History"
      ],
      "Usage Data": [
        "Product Interaction",
        "Advertising Data"
      ]
    },
    "Third-Party Advertising": {
      "Identifiers": [
        "User ID",
        "Device ID"
      ],
      "Purchases": [
        "Purchase History"
      ],
      "Usage Data": [
        "Product Interaction"
      ]
    }
  },
  "Data Used to Track You": {
    "Analytics": {
      "Diagnostics": [
        "Crash Data"
      ]
    },
    "App Functionality": {
      "Diagnostics": [
        "Crash Data"
      ]
    },
    "Developer’s Advertising or Marketing": {
      "Contact Info": [
        "Email Address"
      ],
      "Identifiers": [
        "User ID"
      ],
      "Purchases": [
        "Purchase History"
      ],
      "Usage Data": [
        "Product Interaction",
        "Advertising Data"
      ]
    },
    "Third-Party Advertising": {
      "Identifiers": [
        "User ID",
        "Device ID"
      ],
      "Purchases": [
        "Purchase History"
      ],
      "Usage Data": [
        "Product Interaction"
      ]
    }
  }
}</t>
  </si>
  <si>
    <t>https://docs.google.com/document/d/1XwD2NWvdf4zZhRKYjBvPD4Q7S0f4-OhnaK8orj0GpJM/edit?usp=sharing</t>
  </si>
  <si>
    <t>https://apps.apple.com/us/app/cdl-prep-practice-test-2024/id6446039122?uo=4</t>
  </si>
  <si>
    <t>Ace your CDL test with confidence and ease!  
Are you gearing up for your CDL (Commercial Driver's License) test? Look no further! 
Our app features over 1,600 expertly-crafted practice questions that closely simulate the actual CDL exam. Covering all essential sections - General Knowledge, Air Brakes, Combination Vehicles, Hazardous Materials, Passenger Vehicles, and more - our practice tests ensure you’re well-equipped to pass the exam.
## Pass On Your First Attempt ##
Our app offers a personalized study plan tailored to your skill level, study frequency, and target test date. Unsure when you'll take the exam? Adjust your study plan anytime. Our proprietary readiness score helps you determine when you're prepared to ace the real exam on your first try.
## Designed &amp; Developed By Experts ##
Key Features:
• Comprehensive CDL Exam Preparation
• Hundreds of Engaging Flashcards
• 1,600+ Expert-Written Practice Questions
• Complete Coverage of CDL Exam Sections
• 200+ Informative Tests and Quizzes
• Detailed Explanations for Every Question
• 5 Test &amp; Quiz Modes for Versatile Learning
• Designed By Industry Experts
• Insightful Community Stats for Comparison 
• Progress Tracking and Performance Metrics 
• Convenient Reminders and Customizable Widgets
For more information on our Terms of Use and Privacy Policy, please visit the following websites:
https://bestfungamesllc.com/terms
https://bestfungamesllc.com/privacy</t>
  </si>
  <si>
    <t>{
  "Data Not Linked to You": {
    "Analytics": {
      "Diagnostics": [
        "Performance Data"
      ],
      "Identifiers": [
        "User ID",
        "Device ID"
      ],
      "Usage Data": [
        "Product Interaction"
      ]
    },
    "App Functionality": {
      "Diagnostics": [
        "Crash Data",
        "Performance Data"
      ],
      "Identifiers": [
        "User ID",
        "Device ID"
      ],
      "Usage Data": [
        "Product Interaction"
      ]
    },
    "Developer’s Advertising or Marketing": {
      "Identifiers": [
        "User ID",
        "Device ID"
      ]
    },
    "Third-Party Advertising": {
      "Identifiers": [
        "User ID",
        "Device ID"
      ],
      "Purchases": [
        "Purchase History"
      ],
      "Usage Data": [
        "Advertising Data"
      ]
    }
  },
  "Data Used to Track You": {
    "Analytics": {
      "Diagnostics": [
        "Performance Data"
      ],
      "Identifiers": [
        "User ID",
        "Device ID"
      ],
      "Usage Data": [
        "Product Interaction"
      ]
    },
    "App Functionality": {
      "Diagnostics": [
        "Crash Data",
        "Performance Data"
      ],
      "Identifiers": [
        "User ID",
        "Device ID"
      ],
      "Usage Data": [
        "Product Interaction"
      ]
    },
    "Developer’s Advertising or Marketing": {
      "Identifiers": [
        "User ID",
        "Device ID"
      ]
    },
    "Third-Party Advertising": {
      "Identifiers": [
        "User ID",
        "Device ID"
      ],
      "Purchases": [
        "Purchase History"
      ],
      "Usage Data": [
        "Advertising Data"
      ]
    }
  }
}</t>
  </si>
  <si>
    <t>https://apps.apple.com/us/app/upstudy-camera-math-solver/id1532857459?uo=4</t>
  </si>
  <si>
    <t>Attention students! UpStudy (formerly CameraMath) solves all your study problems. Yes, by all we mean multiple subjects such as Mathematics, Chemistry, Physics and Biology, and word or geometry problems too. Simply take a photo of the question and UpStudy will automatically find the best solution to it.
UpStudy (formerly CameraMath) is an essential learning and problem-solving tool for students! Just snap a picture of the question of the homework and UpStudy will show you the step-by-step solution with detailed explanations.
【Subjects】
- Mathematics
- Chemistry
- Physics
- Biology
- ...
UpStudy (formerly CameraMath) covers all levels of math including Arithmetic, Algebras, Trigonometry, Pre-Calculus, Calculus, and more.
【Features】
- Arithmetic
- Algebra I
- Algebra II
- Pre-calculus
- Calculus
- Trigonometric
- Statistics
- Geometry
【Description】
UpStudy (formerly CameraMath) is an intelligent, accessible, on-demand and personalized AI tutor application.
Don’t know answers to the any questions, and no one around to help with homework? UpStudy (formerly CameraMath) is your personal AI tutor for homework. When you find a problem that you don’t know how to solve, you can easily take a photo with UpStudy and you’ll get the answer in a few seconds. UpStudy provides you with detailed explanations of the questions to help you learn any subjects effortlessly.
At the same time, welcome to join our community group to talk with more people, provide us with feedback, ask for help from others, open to discuss with more topics and meet more new friends.
- Take a photo for your problem in a snap, easy to use and efficient.
- Get instant help from either our AI tutor or real tutors at anytime.
- Recognize any problems quickly and accurately. The homework solver is like a teacher on the spot.
- Cover diverse subjects for students at all levels, whether it is Mathematics, Chemistry, Physics or Biology.
- Get detailed step-by-step solutions to deepen your understanding of any problems, help you fully understand and excel in classes and tests.
- The scientific calculator can support manual editing of mathematical questions in the math keyboard.
- Keep historical search records, review them at any time.
X : https://twitter.com/UpStudy_App
Instagram : https://www.instagram.com/upstudy_app
Feel free to contact us if you have any questions support@upstudy.ai
Terms of Use : https://upstudy.ai/TermsOfUse
Privacy Policy : https://upstudy.ai/PrivacyPolicy
【UpStudy Premium】
- Homework done fast and intelligent
- Better understand with AI
- Help from real and AI tutors
- No interruption
- Payment will be charged to your Apple ID account at the confirmation of purchase.
- Subscription automatically renews unless it is canceled at least 24 hours before the end of the current period.
- Your account will be charged for renewal within 24 hours prior to the end of the current period.
- You can manage and cancel your subscriptions by going to your account settings on the App Store after purchase.
- Any unused portion of a free trial period, if offered, will be forfeited when the user purchases a subscription.</t>
  </si>
  <si>
    <t>{
  "Data Not Linked to You": {
    "Analytics": {
      "Identifiers": [
        "Device ID"
      ],
      "Location": [
        "Coarse Location"
      ],
      "Purchases": [
        "Purchase History"
      ],
      "Usage Data": [
        "Product Interaction"
      ],
      "User Content": [
        "Photos or Videos"
      ]
    },
    "App Functionality": {
      "Identifiers": [
        "Device ID"
      ],
      "Purchases": [
        "Purchase History"
      ],
      "User Content": [
        "Photos or Videos"
      ]
    },
    "Third-Party Advertising": {
      "Diagnostics": [
        "Crash Data"
      ],
      "Identifiers": [
        "Device ID"
      ],
      "Usage Data": [
        "Advertising Data"
      ]
    }
  },
  "Data Used to Track You": {
    "Analytics": {
      "Identifiers": [
        "Device ID"
      ],
      "Location": [
        "Coarse Location"
      ],
      "Purchases": [
        "Purchase History"
      ],
      "Usage Data": [
        "Product Interaction"
      ],
      "User Content": [
        "Photos or Videos"
      ]
    },
    "App Functionality": {
      "Identifiers": [
        "Device ID"
      ],
      "Purchases": [
        "Purchase History"
      ],
      "User Content": [
        "Photos or Videos"
      ]
    },
    "Third-Party Advertising": {
      "Diagnostics": [
        "Crash Data"
      ],
      "Identifiers": [
        "Device ID"
      ],
      "Usage Data": [
        "Advertising Data"
      ]
    }
  }
}</t>
  </si>
  <si>
    <t>https://upstudy.ai/PrivacyPolicy</t>
  </si>
  <si>
    <t>https://apps.apple.com/us/app/nerd-ai-tutor-math-helper/id6449704549?uo=4</t>
  </si>
  <si>
    <t>Powered by the latest AI technology, Nerd AI is here to help you breeze through your studies. With a range of powerful features, Nerd AI transforms the way you approach writing, problem-solving, language learning, summarizing, coding, and expanding your knowledge on any topic.
SCAN AND SOLVE
Snap a photo of your question and get answers in a second with step-by-step explanations.
WRITE EFFORTLESSLY
Say goodbye to the writing struggles and hello to a world of effortless creativity. With our cutting-edge features, you can generate compelling essays, captivating blogs, and polished presentation scripts with utmost ease. Customize the word count and writing tone to match your requirements or cater to your specific audience perfectly.
IMPROVE LANGUAGE SKILLS
Ready to level up your language skills? Nerd AI has got your back! Our intelligent grammar hints and text translation tools will help you become a linguistic maestro.
REWRITE
Shape your words like a pro with Nerd AI's rewriting capabilities. Whether you need to paraphrase, simplify, continue texts, or fine-tune your writing drafts, we've got you covered. Make your writing shine and convey your thoughts with precision.
LEARN TO CODE
Do you want to learn to code but have no idea where to start? No problem! Nerd AI provides comprehensive assistance with any programming language. Understand the logic behind any code as Nerd AI explains it
and take your coding skills to new heights. Input your code, and Nerd AI will check and optimize it for you, paving the way for coding success!
TRIVIA QUEST:
Knowledge is power, and Nerd AI loves to challenge your intellect! Engage in stimulating trivia quests covering a wide range of topics.
Feel the power of Nerd AI as it transforms the way you write, learn languages, summarize texts, rewrite content, and delve into the world of coding. Download now and experience the joy of seamless learning and creativity!
Privacy Policy: https://static.nerdai.app/privacy-en.html
Terms of Use: https://static.nerdai.app/terms-conditions-en.html</t>
  </si>
  <si>
    <t>{
  "Data Linked to You": {
    "Analytics": {
      "Diagnostics": [
        "Crash Data",
        "Performance Data",
        "Other Diagnostic Data"
      ],
      "Identifiers": [
        "User ID",
        "Device ID"
      ],
      "Usage Data": [
        "Product Interaction",
        "Other Usage Data"
      ]
    },
    "App Functionality": {
      "Diagnostics": [
        "Crash Data",
        "Performance Data",
        "Other Diagnostic Data"
      ],
      "Identifiers": [
        "User ID",
        "Device ID"
      ],
      "Usage Data": [
        "Product Interaction",
        "Other Usage Data"
      ],
      "User Content": [
        "Photos or Videos",
        "Customer Support"
      ]
    },
    "Developer’s Advertising or Marketing": {
      "Diagnostics": [
        "Other Diagnostic Data"
      ],
      "Usage Data": [
        "Product Interaction",
        "Other Usage Data"
      ]
    },
    "Product Personalization": {
      "Diagnostics": [
        "Other Diagnostic Data"
      ],
      "Identifiers": [
        "User ID",
        "Device ID"
      ],
      "Usage Data": [
        "Product Interaction",
        "Other Usage Data"
      ]
    },
    "Third-Party Advertising": {
      "Diagnostics": [
        "Other Diagnostic Data"
      ],
      "Usage Data": [
        "Product Interaction",
        "Other Usage Data"
      ]
    }
  },
  "Data Not Linked to You": {
    "Analytics": {
      "Diagnostics": [
        "Crash Data",
        "Performance Data",
        "Other Diagnostic Data"
      ],
      "Identifiers": [
        "User ID",
        "Device ID"
      ],
      "Usage Data": [
        "Product Interaction",
        "Other Usage Data"
      ]
    },
    "App Functionality": {
      "Diagnostics": [
        "Crash Data",
        "Performance Data",
        "Other Diagnostic Data"
      ],
      "Identifiers": [
        "User ID",
        "Device ID"
      ],
      "Usage Data": [
        "Product Interaction",
        "Other Usage Data"
      ],
      "User Content": [
        "Photos or Videos",
        "Customer Support"
      ]
    },
    "Developer’s Advertising or Marketing": {
      "Diagnostics": [
        "Other Diagnostic Data"
      ],
      "Usage Data": [
        "Product Interaction",
        "Other Usage Data"
      ]
    },
    "Product Personalization": {
      "Diagnostics": [
        "Other Diagnostic Data"
      ],
      "Identifiers": [
        "User ID",
        "Device ID"
      ],
      "Usage Data": [
        "Product Interaction",
        "Other Usage Data"
      ]
    },
    "Third-Party Advertising": {
      "Diagnostics": [
        "Other Diagnostic Data"
      ],
      "Usage Data": [
        "Product Interaction",
        "Other Usage Data"
      ]
    }
  },
  "Data Used to Track You": {
    "Analytics": {
      "Diagnostics": [
        "Crash Data",
        "Performance Data",
        "Other Diagnostic Data"
      ],
      "Identifiers": [
        "User ID",
        "Device ID"
      ],
      "Usage Data": [
        "Product Interaction",
        "Other Usage Data"
      ]
    },
    "App Functionality": {
      "Diagnostics": [
        "Crash Data",
        "Performance Data",
        "Other Diagnostic Data"
      ],
      "Identifiers": [
        "User ID",
        "Device ID"
      ],
      "Usage Data": [
        "Product Interaction",
        "Other Usage Data"
      ],
      "User Content": [
        "Photos or Videos",
        "Customer Support"
      ]
    },
    "Developer’s Advertising or Marketing": {
      "Diagnostics": [
        "Other Diagnostic Data"
      ],
      "Usage Data": [
        "Product Interaction",
        "Other Usage Data"
      ]
    },
    "Product Personalization": {
      "Diagnostics": [
        "Other Diagnostic Data"
      ],
      "Identifiers": [
        "User ID",
        "Device ID"
      ],
      "Usage Data": [
        "Product Interaction",
        "Other Usage Data"
      ]
    },
    "Third-Party Advertising": {
      "Diagnostics": [
        "Other Diagnostic Data"
      ],
      "Usage Data": [
        "Product Interaction",
        "Other Usage Data"
      ]
    }
  }
}</t>
  </si>
  <si>
    <t>https://apps.apple.com/us/app/microsoft-math-solver/id1483962204?uo=4</t>
  </si>
  <si>
    <t>Math that’s easy, fun, and accessible! Math Solver is an app from Microsoft where every feature is 100% free (like step-by-step instructions) for learners of all ages and abilities. That means whether you’re practicing simple arithmetic or learning advanced algebra and calculus, we’ll guide you to the answer instantly. All for free and now with a games section! 
HOW IT WORKS: 
Use your camera to scan the problem, write it out on our whiteboard, or enter it in our calculator. Whatever you choose, Math Solver will help you solve it instantly with a detailed step-by-step explanation, interactive graphs, or similar problems from the web. And when you’re ready for more practice, you can take a daily quiz, play a game, or explore video lectures and articles.  
WHAT YOU CAN DO: 
● Scan printed or handwritten math  
● Write a math equation on screen like you would on paper 
● Type and edit using advanced math calculator 
● Get interactive step-by-step explanations  
● Access and leverage our graphing calculator 
● Import images with math equations from your mobile device 
● Learn more with similar problems and video lectures  
● Scan and plot x-y data tables for linear/non-linear functions 
● Learn in your language – we support Chinese, French, German, Hindi, Italian, Japanese, Portuguese, Russian, Spanish, and more 
WHAT WE CAN SOLVE: 
● Elementary: arithmetic, real, complex numbers, LCM, GCD, factors, and percentages 
● Pre-Algebra: radicals and exponents, fractions, matrices, determinants 
● Algebra: quadratic equations, system of equations, inequalities, rational expressions, linear, quadratic and exponential graphs 
● Basic Calculus: summations, limits, derivatives, integrals 
● Statistics: mean, median, mode, standard deviation, permutations, combinations 
Learn more about Microsoft Math Solver on our website: https://math.microsoft.com/ Contact us at mathsupport@microsoft.com or @microsoftmath on social. Looking forward to your feedback!</t>
  </si>
  <si>
    <t>{
  "Data Not Linked to You": {
    "Analytics": {
      "Diagnostics": [
        "Crash Data"
      ],
      "Search History": [
        "Search History"
      ],
      "Usage Data": [
        "Product Interaction"
      ],
      "User Content": [
        "Photos or Videos"
      ]
    },
    "App Functionality": {
      "Usage Data": [
        "Product Interaction"
      ],
      "User Content": [
        "Photos or Videos"
      ]
    },
    "Product Personalization": {
      "Search History": [
        "Search History"
      ],
      "Usage Data": [
        "Product Interaction"
      ],
      "User Content": [
        "Photos or Videos"
      ]
    }
  }
}</t>
  </si>
  <si>
    <t>https://privacy.microsoft.com/privacystatement</t>
  </si>
  <si>
    <t>https://apps.apple.com/us/app/wombo-dream-ai-art-generator/id1586366816?uo=4</t>
  </si>
  <si>
    <t>Turn words into photos &amp; beautiful digital artworks using the power of AI! All you need to do is enter a prompt, pick an art style - and watch WOMBO Dream - AI Art Generator bring your idea to life in seconds. Do you want to create a photo, picture, drawing or painting that is your art work? WOMBO Dream - AI Art Generator is an art station for you. You can turn text into any image or photo you want.
It's like magic: simply type in whatever you want Dream to paint - such as “Alien Space Station” or “Rainbow Forest” - pick a style (Realistic, VFX, Anime, Avatar, Street Art etc.) and hit create!
You don’t need a paintbrush, pencil, or any art supplies to make beautiful artwork, all you need is an idea. Take a back seat and let WOMBO Dream unleash your creativity.
► Turn words into art, ask Dream to paint you:
- Movie Posters
- Song Lyrics
- Journal Entries
- Poems
- Star Signs
and much more!
► Explore art styles
Whether you’re looking for a vibrant colourful painting or something darker and more dystopian, WOMBO Dream has you covered with an array of selected styles.
► Edit with text
Customize your ai images &amp; ai photos and adjust tiny details by writing a simple instruction. Whether you want to change the hair color, add a background, or adjust the lighting, the possibilities are endless. Create your own AI Generated Photos!
► Create art from images
Start with an image as a visual base for your prompt. Upload a photo or select one from our library, and watch our AI transform it into a masterpiece tailored to your vision. Transform photos of your partners or bring your kids artwork to life. Enjoy your AI Generated photos &amp; images. Art Maker &amp; AI Portrait, Graphic Design Generator.
► Share Your Art AI Pic &amp; Go Viral
Share your art with your friends, family, or on social media to join the latest #AIArt trend.
► Get Inspired &amp; Explore Artwork
Save your artwork to your profile so that you can view it for later, it’s that simple! Get an extra boost of inspiration by browsing the public gallery of amazing images generated by AI artists from all over the world. Explore and like the ideas of others and get your creative juices flowing!
► Have AI Generated Pictures &amp; Images
Using advanced AI technology, you can turn any text into a stunning image in seconds. Whether you're looking to create a beautiful piece of art or design your own anime characters, our WOMBO Dream - AI Art Picture Generator app has got you covered. 
Our AI drawer and painting tools make it easy for you to create images that reflect your unique style and vision. With our art creator feature, you can experiment with different colors, textures, and patterns until you achieve the perfect look. Unleash your creativity and start making incredible images today with our WOMBO Dream - AI Generated Photo app.
► Who is WOMBO Dream?
WOMBO is a Canadian artificial intelligence (AI) company transforming the future of entertainment. Creativity is at the core of human interaction, we want to enable everyone to unleash their creative potential and power next-generation media that will make people laugh and smile! With over 140+ Million app installs to date, we’re just getting started.
---
Privacy Policy - https://www.w.ai/privacy-policy
Terms of Use - https://www.w.ai/terms-of-service-wombo-dream</t>
  </si>
  <si>
    <t>{
  "Data Linked to You": {
    "Analytics": {
      "Diagnostics": [
        "Crash Data"
      ]
    },
    "App Functionality": {
      "Contact Info": [
        "Email Address",
        "Name"
      ],
      "User Content": [
        "Other User Content"
      ]
    },
    "Developer’s Advertising or Marketing": {
      "Usage Data": [
        "Advertising Data"
      ]
    },
    "Product Personalization": {
      "Contact Info": [
        "Email Address",
        "Name"
      ],
      "User Content": [
        "Other User Content"
      ]
    },
    "Third-Party Advertising": {
      "Identifiers": [
        "Device ID"
      ],
      "Usage Data": [
        "Advertising Data"
      ]
    }
  },
  "Data Not Linked to You": {
    "Analytics": {
      "Diagnostics": [
        "Crash Data"
      ]
    },
    "App Functionality": {
      "Contact Info": [
        "Email Address",
        "Name"
      ],
      "User Content": [
        "Other User Content"
      ]
    },
    "Developer’s Advertising or Marketing": {
      "Usage Data": [
        "Advertising Data"
      ]
    },
    "Product Personalization": {
      "Contact Info": [
        "Email Address",
        "Name"
      ],
      "User Content": [
        "Other User Content"
      ]
    },
    "Third-Party Advertising": {
      "Identifiers": [
        "Device ID"
      ],
      "Usage Data": [
        "Advertising Data"
      ]
    }
  },
  "Data Used to Track You": {
    "Analytics": {
      "Diagnostics": [
        "Crash Data"
      ]
    },
    "App Functionality": {
      "Contact Info": [
        "Email Address",
        "Name"
      ],
      "User Content": [
        "Other User Content"
      ]
    },
    "Developer’s Advertising or Marketing": {
      "Usage Data": [
        "Advertising Data"
      ]
    },
    "Product Personalization": {
      "Contact Info": [
        "Email Address",
        "Name"
      ],
      "User Content": [
        "Other User Content"
      ]
    },
    "Third-Party Advertising": {
      "Identifiers": [
        "Device ID"
      ],
      "Usage Data": [
        "Advertising Data"
      ]
    }
  }
}</t>
  </si>
  <si>
    <t>https://apps.apple.com/us/app/diamond-painting-by-number/id1615336187?uo=4</t>
  </si>
  <si>
    <t>Are you new to painting? Don't worry!
In this offline game&amp;coloring game, you can use diamonds to draw, to paint, to make an art. 
You'll be the master of Puzzle drawing.
Just fill the diamond into the canvas according to the number to complete a masterpiece of your own.
There are a variety of pictures in the game for you to choose from! 
Try a variety of painting styles and themes, there is always one for you!
Improve your drawing ability. Come and enjoy the process of relaxing and having fun!
Payments and Renewal: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You can manage or turn off auto-renew in your Account settings at any time after purchase
No cancellation of the current subscription is allowed during the active period.
Terms of use:http://incolor.cc/en/nodiamond_termsofservice.html
privacy policy:http://incolor.cc/en/nodiamond_privacy.html</t>
  </si>
  <si>
    <t>[
  "Entertainment",
  "Board",
  "Simulation",
  "Games"
]</t>
  </si>
  <si>
    <t>{
  "Data Not Linked to You": {
    "Analytics": {
      "Identifiers": [
        "User ID"
      ],
      "Location": [
        "Coarse Location"
      ]
    },
    "App Functionality": {
      "Diagnostics": [
        "Crash Data",
        "Performance Data"
      ]
    },
    "Developer’s Advertising or Marketing": {
      "Identifiers": [
        "User ID"
      ],
      "Usage Data": [
        "Product Interaction",
        "Advertising Data"
      ]
    },
    "Product Personalization": {
      "Diagnostics": [
        "Performance Data"
      ],
      "Usage Data": [
        "Product Interaction"
      ]
    },
    "Third-Party Advertising": {
      "Identifiers": [
        "User ID"
      ],
      "Location": [
        "Coarse Location"
      ],
      "Usage Data": [
        "Product Interaction",
        "Advertising Data"
      ]
    }
  },
  "Data Used to Track You": {
    "Analytics": {
      "Identifiers": [
        "User ID"
      ],
      "Location": [
        "Coarse Location"
      ]
    },
    "App Functionality": {
      "Diagnostics": [
        "Crash Data",
        "Performance Data"
      ]
    },
    "Developer’s Advertising or Marketing": {
      "Identifiers": [
        "User ID"
      ],
      "Usage Data": [
        "Product Interaction",
        "Advertising Data"
      ]
    },
    "Product Personalization": {
      "Diagnostics": [
        "Performance Data"
      ],
      "Usage Data": [
        "Product Interaction"
      ]
    },
    "Third-Party Advertising": {
      "Identifiers": [
        "User ID"
      ],
      "Location": [
        "Coarse Location"
      ],
      "Usage Data": [
        "Product Interaction",
        "Advertising Data"
      ]
    }
  }
}</t>
  </si>
  <si>
    <t>http://incolor.cc/en/privacy.html</t>
  </si>
  <si>
    <t>https://apps.apple.com/us/app/flipaclip-create-2d-animation/id1101848914?uo=4</t>
  </si>
  <si>
    <t>Animate your dreams and bring them to life! FlipaClip's powerful and fun animation tools make frame-by-frame animation easy.
Make amazing animations with the newly redesigned FlipaClip! Track your projects with a beautiful new home page and easy stacks, switch between light and dark mode, and discover new possibilities from FlipaClip video creators.
Join our growing community of animators and artists creating unique and exciting animations every day! Share your creations with the world on YouTube, Instagram, TikTok and other popular platforms, and search for FlipaClip animations to get inspired!
Whether you’re sketching, storyboarding, animating or learning, FlipaClip provides the best drawing and animating experience. The simple and intuitive controls are easy to learn and powerful enough to bring your ideas to life!
Learn frame-by-frame animation, draw pictures and turn them into animated gifs, or draw over videos to create a rotoscope video. Quickly select content with the lasso tool and adjust the colors easily with the new paint bucket.
Check out your animation frame by frame or jump to the beginning or end with a tap. You’ll be creating animated videos and cartoons like a pro with FlipaClip!
FlipaClip comes with everything you need to start animating. Draw cartoons with frame-by-frame animation to bring them to life, add audio (including up to eight tracks!) and share your animated works with the world!
Challenge your animation skills and participate in our contests! You could win exciting prizes just by having fun!
Download FlipaClip today and start animating!
FLIPACLIP FEATURES
DRAWING TOOLS
• Draw with practical tools like Brushes, Lasso, Fill, Paint Buckets, Eraser, Ruler shapes, and insert Text with multiple font options all for free!
• Custom canvas sizes - up to 1920x1920!
• Apple Pencil is supported.
ANIMATION LAYERS
• Use up to 3 layers for free!
• Go pro and add up to 10 layers!
• Yes, we’ve listened to you and added more layers but please note app may experience performance issues after adding more than 6 layers.
ANIMATION TOOLS
• Animating frame-by-frame is super easy with an intuitive animation timeline and practical tools
• Onion skin animating tool
• Frames viewer
• Overlay grids to guide your animations
• Back/forward animation controls
• And more!
ADD AUDIO
• Easily add and edit audio clips using up to eight audio tracks for free.
• Add dialogue to your animation with voice recording!
• Import your own audio files for a low cost.
• Get creative with our popular curated sound fx audio packages.
INSERT IMAGES &amp; VIDEOS
• Animate images you import or draw on top of your videos.
• Add rotoscopes to your videos.
• Drag and drop images on your canvas. (Only on iPadOS 11 and higher)
MAKE MOVIES
• Save your animated movies as MP4 or GIF files.
• PNG sequences with transparency are supported.
• Post your animated videos to YouTube.
SHARE MOVIES
• Share your animation anywhere!
• Post to TikTok, YouTube, Instagram, Facebook, or Tumblr.
• Discover videos by FlipaClip creators and get inspired!
CONTEST EVENTS!
• Participate for free in all kinds of challenges we put out.
• Win exciting prizes while having fun!
-----------------------------------------
GET INSPIRED
See what FlipaClip users are creating! Search #FlipaClip on Instagram, or find these creators featured in our App Store screenshots:
@harshit0325
@t_.man
@fr0stz_
@all_dat_mani
@lambtarl
And more!
Follow us on Instagram:
https://www.instagram.com/flipaclip/
Subscribe to our YouTube channel:
https://www.youtube.com/flipaclip
-----------------------------------------
GET SUPPORT
Have any app issues or want to share ideas?
Go to http://support.flipaclip.us/
TERMS OF USE
https://flipaclip.com/terms-of-use/
PRIVACY POLICY
https://flipaclip.com/privacy-policy/</t>
  </si>
  <si>
    <t>{
  "Data Not Linked to You": {
    "Analytics": {
      "Diagnostics": [
        "Crash Data"
      ],
      "Identifiers": [
        "Device ID"
      ],
      "Purchases": [
        "Purchase History"
      ],
      "Search History": [
        "Search History"
      ],
      "Usage Data": [
        "Product Interaction",
        "Advertising Data"
      ]
    },
    "Product Personalization": {
      "Identifiers": [
        "Device ID"
      ],
      "Purchases": [
        "Purchase History"
      ],
      "Usage Data": [
        "Product Interaction"
      ]
    },
    "Third-Party Advertising": {
      "Identifiers": [
        "Device ID"
      ],
      "Usage Data": [
        "Advertising Data"
      ]
    }
  },
  "Data Used to Track You": {
    "Analytics": {
      "Diagnostics": [
        "Crash Data"
      ],
      "Identifiers": [
        "Device ID"
      ],
      "Purchases": [
        "Purchase History"
      ],
      "Search History": [
        "Search History"
      ],
      "Usage Data": [
        "Product Interaction",
        "Advertising Data"
      ]
    },
    "Product Personalization": {
      "Identifiers": [
        "Device ID"
      ],
      "Purchases": [
        "Purchase History"
      ],
      "Usage Data": [
        "Product Interaction"
      ]
    },
    "Third-Party Advertising": {
      "Identifiers": [
        "Device ID"
      ],
      "Usage Data": [
        "Advertising Data"
      ]
    }
  }
}</t>
  </si>
  <si>
    <t>https://flipaclip.com/legal/privacy-policy</t>
  </si>
  <si>
    <t>https://apps.apple.com/us/app/ye-said/id6463562198?uo=4</t>
  </si>
  <si>
    <t>Cheer yourself up with some funny, inspirational, and genius quotes from Ye himself. Swipe down to retrieve a new one. Tap the quote to share it.
All controversial quotes and hate speech related remarks made in more recent years by Mr. West are avoided. We do not condone these.</t>
  </si>
  <si>
    <t>http://aronvsr.com/policy.html</t>
  </si>
  <si>
    <t>https://apps.apple.com/us/app/ps-remote-play/id1436192460?uo=4</t>
  </si>
  <si>
    <t>Use PS Remote Play to access your PS5™ or PS4™ wherever you go.
With PS Remote Play, you can:
• Display the PlayStation®5 or PlayStation®4 screen on your mobile device.
• Use the on-screen controller on your mobile device to control your PS5 or PS4.
• Connect your DUALSHOCK®4 wireless controller.
• Connect your DualSense™ wireless controller to mobile devices with iOS 14.5/iPadOS 14.5 or later installed.
• Connect your DualSense Edge™ wireless controller to mobile devices with iOS 16.4/iPadOS 16.4 or later installed.
• Join voice chats using the mic on your mobile device.
• Enter text on your PS5 or PS4 using the keyboard on your mobile device.
To use this app, you need the following:
• A mobile device with iOS 14/iPadOS 14 or later installed
• A PS5 or PS4 console with the latest system software version
• An account for PlayStation Network
• A fast and stable internet connection
When using mobile data:
• Depending on your carrier and network conditions, you may not be able to use Remote Play.
• Remote Play uses a lot more data than most video streaming services. Data charges may apply.
Note:
• This app may not be compatible with some games.
• You need to grant this app access to connect to devices on your local network. If you haven't already, you can do this from the Settings menu on your iOS or iPadOS device.
• Your controller may vibrate differently than when playing on your PS5 or PS4 console.</t>
  </si>
  <si>
    <t>{
  "Data Linked to You": {
    "Analytics": {
      "Diagnostics": [
        "Performance Data",
        "Other Diagnostic Data"
      ],
      "Identifiers": [
        "User ID",
        "Device ID"
      ],
      "Usage Data": [
        "Product Interaction"
      ]
    },
    "App Functionality": {
      "Diagnostics": [
        "Performance Data",
        "Other Diagnostic Data"
      ],
      "Identifiers": [
        "User ID",
        "Device ID"
      ],
      "Usage Data": [
        "Product Interaction"
      ]
    }
  }
}</t>
  </si>
  <si>
    <t>https://apps.apple.com/us/app/character-ai-ai-powered-chat/id1671705818?uo=4</t>
  </si>
  <si>
    <t>Meet AIs that feel alive. Chat with anyone, anywhere, and anytime. Experience the power of super-intelligent chat bots that hear you, understand you, and remember you.
With the official mobile app for Character.AI you can:
- Chat with ultra-realistic AI personalities
- Enjoy unlimited free messaging (and no ads!)
- Discover millions of user-created Characters
- Use advanced creation tools to create anything you need
Immerse yourself in captivating stories, get homework help from your favorite anime personas, learn a new language, and even write a novel… all with the help of the most advanced AI assistant that YOU design! The only limit is your imagination and we encourage you to push the frontier of what’s possible with this innovative technology. Welcome to the C.AI community We’re excited to see what you bring to life!
Please feel free to leave a review and share feedback or feature requests on our forums: https://beta.character.ai/community
Character AI is powered by our own proprietary technology founded on large language models (LLMs) we build and develop from scratch. Please remember that everything Characters say is made up!
EULA: https://www.apple.com/legal/internet-services/itunes/dev/stdeula/</t>
  </si>
  <si>
    <t>{
  "Data Linked to You": {
    "Analytics": {
      "Diagnostics": [
        "Crash Data",
        "Performance Data",
        "Other Diagnostic Data"
      ],
      "Identifiers": [
        "User ID",
        "Device ID"
      ],
      "Location": [
        "Coarse Location"
      ],
      "Search History": [
        "Search History"
      ],
      "Usage Data": [
        "Product Interaction",
        "Advertising Data",
        "Other Usage Data"
      ],
      "User Content": [
        "Gameplay Content",
        "Customer Support",
        "Other User Content"
      ]
    },
    "App Functionality": {
      "Identifiers": [
        "User ID",
        "Device ID"
      ],
      "Location": [
        "Coarse Location"
      ],
      "Usage Data": [
        "Product Interaction",
        "Advertising Data",
        "Other Usage Data"
      ],
      "User Content": [
        "Gameplay Content",
        "Customer Support",
        "Other User Content"
      ]
    },
    "Developer’s Advertising or Marketing": {
      "Contact Info": [
        "Email Address"
      ],
      "Identifiers": [
        "User ID",
        "Device ID"
      ],
      "Usage Data": [
        "Product Interaction",
        "Advertising Data",
        "Other Usage Data"
      ]
    },
    "Product Personalization": {
      "Contact Info": [
        "Name"
      ],
      "Identifiers": [
        "User ID"
      ],
      "Location": [
        "Coarse Location"
      ],
      "Search History": [
        "Search History"
      ],
      "Usage Data": [
        "Product Interaction",
        "Other Usage Data"
      ],
      "User Content": [
        "Gameplay Content",
        "Customer Support",
        "Other User Content"
      ]
    },
    "Third-Party Advertising": {
      "Identifiers": [
        "Device ID"
      ],
      "Usage Data": [
        "Advertising Data"
      ]
    }
  },
  "Data Used to Track You": {
    "Analytics": {
      "Diagnostics": [
        "Crash Data",
        "Performance Data",
        "Other Diagnostic Data"
      ],
      "Identifiers": [
        "User ID",
        "Device ID"
      ],
      "Location": [
        "Coarse Location"
      ],
      "Search History": [
        "Search History"
      ],
      "Usage Data": [
        "Product Interaction",
        "Advertising Data",
        "Other Usage Data"
      ],
      "User Content": [
        "Gameplay Content",
        "Customer Support",
        "Other User Content"
      ]
    },
    "App Functionality": {
      "Identifiers": [
        "User ID",
        "Device ID"
      ],
      "Location": [
        "Coarse Location"
      ],
      "Usage Data": [
        "Product Interaction",
        "Advertising Data",
        "Other Usage Data"
      ],
      "User Content": [
        "Gameplay Content",
        "Customer Support",
        "Other User Content"
      ]
    },
    "Developer’s Advertising or Marketing": {
      "Contact Info": [
        "Email Address"
      ],
      "Identifiers": [
        "User ID",
        "Device ID"
      ],
      "Usage Data": [
        "Product Interaction",
        "Advertising Data",
        "Other Usage Data"
      ]
    },
    "Product Personalization": {
      "Contact Info": [
        "Name"
      ],
      "Identifiers": [
        "User ID"
      ],
      "Location": [
        "Coarse Location"
      ],
      "Search History": [
        "Search History"
      ],
      "Usage Data": [
        "Product Interaction",
        "Other Usage Data"
      ],
      "User Content": [
        "Gameplay Content",
        "Customer Support",
        "Other User Content"
      ]
    },
    "Third-Party Advertising": {
      "Identifiers": [
        "Device ID"
      ],
      "Usage Data": [
        "Advertising Data"
      ]
    }
  }
}</t>
  </si>
  <si>
    <t>https://apps.apple.com/us/app/starlink-watch/id1598264303?uo=4</t>
  </si>
  <si>
    <t>Explore the evolving starlink internet constellation in real time.
Use your camera and augmented reality to highlight the satellites in the sky as they move overhead.
See where people have ordered, or where they are online.</t>
  </si>
  <si>
    <t>[
  "Utilities",
  "Navigation"
]</t>
  </si>
  <si>
    <t>{
  "Data Not Linked to You": {
    "App Functionality": {
      "Contact Info": [
        "Email Address"
      ],
      "Identifiers": [
        "User ID",
        "Device ID"
      ],
      "Location": [
        "Coarse Location"
      ],
      "User Content": [
        "Emails or Text Messages",
        "Customer Support"
      ]
    }
  }
}</t>
  </si>
  <si>
    <t>https://apps.apple.com/us/app/writing-wizard-handwriting/id1305242235?uo=4</t>
  </si>
  <si>
    <t>"Fantastic, customizable tracing practice with fun rewards." 5 Stars - Common Sense Media
470,000+ units sold (including 260,000 to schools) !
Writing Wizard is designed to help every child learn how to trace letters, numbers, and words through a fun system carefully designed to maintain motivation. 
• Show and enforce how to trace letters correctly
• Letter names and phonics (customizable)
• 16 Fonts available  (including 3 most popular in the US)
• Fun tracing using 50+ animated stickers, sound effects and interactive games that animate letters at the end of tracing
• Uppercase &amp; lowercase letters, numbers, and words
• Ability to create your own word lists (and record audio for each word)
• Fully customizable to suit every child’s needs (letter size, difficulty,...)
• Check progress thanks to reports that display what the child has traced
• Shapes tracing activity for toddlers
• Create PDF Worksheets and print them to help your child to write on paper
• Use Apple pencil to write at a very small size 
All the shapes, the first 7 letters, numbers, and words are free. The remaining letters and the ability to add your own words can be added by making a one-time purchase.
_______
ACCOLADES
• "Writing Wizard is the most complete and intelligent letter tracing app we’ve seen"" AppoLearning.com
• "This brand-new app should be the go-to for every parent, teacher and therapist to work on handwriting"  - TOP PICKS - 5 stars - SmartAppsForKids.com
•  "Writing Wizard by L’Escapadou is everything a parent wants in a handwriting app, and more." 5/5 - kids-app-reviews.com
• "L’Escapadou has made handwriting fun." AppyMall.com  5/5
• Listed in  "20 best educational iPhone and iPad apps for kids of 2013" - appsplayground.com
•  Editor's Choice Award for Excellence in Design - Children's Technology Review
_______
PERFECT FOR KIDS
Kids want to have fun, and Writing Wizard offers a lot of fun to keep them motivated in the learning process! 
• They can trace using 50+ animated stickers and sound effects
• Once tracing is complete, they can interact with them on 4 games that animate letters
• They can trace any word - like their name - and record their voice for each word
• They can collect stars in 5-Stars play mode
_______
PERFECT FOR PARENTS &amp; TEACHERS
• Ability to create your own word lists (and record audio for each word)
• Detailed reports provide information on what kids have done, including the ability to replay and export the tracings to view kids' progress
• Share word lists via iCloud Drive or other cloud providers, adhoc network, or email
• Multiple parameters to customize the app according to the child’s current education level (e.g. letter size, difficulty, show/hide model, allow to stop between key points, etc.)
• 3 most popular fonts in the US (ZB, DN &amp; HWT) and 13 international fonts (UK, Scandinavia, Australia, Germany and France)
• Upper and lower case letters, numbers (and word lists)
• Letter names and letter sounds (which can be customized)
• A customizable 5-Stars play mode prompting the child to trace a letter or a word 5 times using different parameters (each step is more challenging)
• Create an unlimited number of users
• Many settings to customize the app (sound, game time limit, black background,...)
• In the A-Z section, special graphics available to match letters  (e.g. ant graphic for A/a)
_______
Privacy Policy
KNOW WHAT'S INSIDE
As a Moms with Apps member, we follow the "Know what's inside" best practices for kids’ apps
L’Escapadou takes children’s privacy seriously. We believe you should not have to worry about your kids being tracked by apps or websites. This app:
• Does not collect any user information (we do not use data collection tools)
• External Links : Protected parent sections are available where you can send us a mail and check out our others apps. Before accessing a parent section, an addition must be solved so that young kids cannot access it.</t>
  </si>
  <si>
    <t>https://apps.apple.com/us/app/dinosaur-mix/id743631886?uo=4</t>
  </si>
  <si>
    <t>Create your own dinosaur!  Mix and swap body parts then see it come to life.  Explore the world, let out a roar and find eggs to change your dinosaur's appearance.
Mix up the body, head, tail and legs from a Tyrannosaurus, Spinosaurus, Triceratops, Stegosaurus and Brachiosaurus into many combinations.
Features:
- Find the right food to feed your dinosaur
- Stomp around the forest or volcanic plains
- Play with the wildlife and scenery
- Child friendly dinosaur noises
- No goals or objectives, just a free play sandbox
Child friendly app:
- No in-app purchases
- No third-party advertising
- No social media
- Play anywhere : no Internet or WiFi required
Cowly Owl creates games for the whole family to play together. These games encourage creative exploration and social interaction, designed with all ages in mind.
http://www.cowlyowl.com/</t>
  </si>
  <si>
    <t>http://www.cowlyowl.com/privacy/</t>
  </si>
  <si>
    <t>https://apps.apple.com/us/app/mahjong-helper-calculator/id380864349?uo=4</t>
  </si>
  <si>
    <t>Mahjong is an enjoyable game, played around the world. However, for beginners (and even more experienced players!), calculating the value of a hand can be confusing. On top of that, payments between players after the value of each hand is calculated can also be tricky.
Mahjong Helper aims to simplify the tasks of scoring and payments between games. It can also be used to keep a history of matches played, and to easily experiment with different methods of scoring.
Features:
* Multiple Matches
* Beautiful, easy-to-read tiles.
* Hand Scorer with intuitive tile/set-type selector (press, slide, and release to choose a tile)
* Supports European Classical, Hong Kong, Japanese Modern / EMF Riichi (with Dora tiles and Red Fives), and Chinese Official (MCR / Competition) scoring
* 4, 3, and 2 player scoring modes
* Send scores from Hand Scorer to Score Sheet, or enter scores manually.
* Score Sheet calculates payments between players, supports "Ready" declarations and counters in Japanese Mahjong.
* see how the score is calculated on the "Scoring" panel - great for those learning the game, or just to double-check!
* Supports seat rotation between rounds, or groups that prefer keeping the same positions throughout.
* Share matches across devices - other players can keep a record of the match &amp; contribute to scoring from their own devices.  Requires a data connection.
* Print score sheets to your AirPrint-enabled printer!
I hope you like it!</t>
  </si>
  <si>
    <t>{
  "Data Not Linked to You": {
    "App Functionality": {
      "User Content": [
        "Gameplay Content"
      ]
    }
  }
}</t>
  </si>
  <si>
    <t>https://apps.apple.com/us/app/universe-splitter/id329233299?uo=4</t>
  </si>
  <si>
    <t>Use Quantum Physics to Split Your Universe -- It's the Ultimate Decision-Maker
THIS IS THE ORIGINAL!
  • An App Store "Top Paid App"
  • An App Store "Staff Favorite"
  • Endorsed by famous physicists
And recently featured in:
  • "Something Deeply Hidden" best-selling book by Sean Carroll
  • "The Joe Rogan Experience" podcast
  • "This American Life" podcast
"According to quantum mechanics, every observation brings new universes into existence. But these universes have been completely useless to us -- until now! Universe splitter helps guarantee that there's at least one version of you who has made all the right choices."
    -- Sean Carroll, physicist at Caltech and best-selling author
"The functioning of this app is in complete agreement with the many-worlds interpretation of quantum mechanics."
   -- Garrett Lisi, PhD, Theoretical Physics
Scientists say that every quantum event plays out simultaneously in every possible way, with each possibility becoming real in a separate universe. But that was just an abstract concept... until now! Because now, you can harness this powerful and mysterious effect right from your iPhone.
When faced with a tough choice, Universe Splitter allows you to live out BOTH of your options... in separate realities.* No mere coin-flip app can make this claim!
Here's how it works:
Let's say you have to make a difficult decision — for example, whether to accept a job offer or to turn it down. Just type both actions into your Universe Splitter, and press the "Split Universe" button.
Universe Splitter will then, over the internet, activate a remote "Quantis" brand quantum device (made by id Quantique, and certified by the National Metrology Institute of Switzerland) which will send a single photon into a quantum "either/or" state. According to current scientific thinking, though, the photon will actually be in a "both, but in separate universes" state!
Within seconds, Universe Splitter will report to you which of those two universes you’re in, and by taking a different action in each, you will cause these previously identical universes to diverge.*
Of course, you won't be able to see or interact with that other universe. In fact, you may question whether anything at all happened. But according to the prevailing quantum theory, there will be two of you pondering whether anything just happened!
Right now you're probably wondering: Does this app genuinely contact a quantum device in Geneva? YES, it absolutely does, and we would be happy to provide proof of this upon request. Email eric@aerfish.com for more info.
As BDembko writes: "The real joke... is that it's NOT a joke.  Which actually makes it funnier, if you ask me.  (Kind of an Andy Kaufman kind of thing)  The guy actually went the extra 10 miles... and it seems so absurd to us, that we figure it's a joke.  But it's not... which then means it is.  This is seriously quantum humor to the extreme."
And -- if an infinite supply of universes isn't enough for you -- this app also gives you stylish, retro, machine-age graphics (complete with industrial-strength sound effects) which will underscore the awe-inspiring significance of each twist and turn of your ever-branching multiverse.
If you're a believer in the "Many Worlds" interpretation of quantum behavior, this app is a must. And if you're not, just think of this as THE most random of all coin-flip apps -- in that it uses the single most unpredictable thing in the known universe: a single quantum event!
*According to prevailing quantum theory. Universes cannot contact each other. Not responsible for user's actions. ©Copyright 2009 Eric Daniels - All Rights Reserved</t>
  </si>
  <si>
    <t>https://apps.apple.com/us/app/upward-christian-dating-app/id1499137942?uo=4</t>
  </si>
  <si>
    <t>UPWARD
Upward. The #1 dating app for Christian singles in the U.S. in 2020 and 2021
Connect with Christian singles searching for meaningful relationships.
Upward is the app for Christian singles. A fun, fresh, free, and simple-to-use app where Believers meet.
Our mission is simple: To create a faith-based community for single Christian men and women to connect based on shared beliefs, shared values, and similar likes and interests.
The Christian community is full of diverse identities, denominations and levels of faith; Upward is created with all of that in mind: Whether you are Non-Denominational, Baptist, Catholic, Pentecostal or anything and everything in between, we are here and created for you.
How Upward works:
• Set up your profile in a few easy steps and remember: It’s important to showcase your best self!
• Fill out your faith statement so everyone knows what your faith means to you. 
• Just like other apps, swipe right to like someone and swipe left to pass…
• Make a mutual connection and chat with other Christian singles near you for FREE!
So what’s next:
• Download Upward today to find someone that shares the same beliefs as you. 
• Upward is here for you to find a lifetime partner,  long-term relationship and even new friends. 
Go Premium and you can also:
• Send 5 Super Likes per week to stand out from the crowd and let people know that you're really interested 
• Rewind on people to give them a second chance
• Boost your profile each month to be one of the top profiles in your area for 30 minutes
• Send unlimited amount of likes to other Believers
• Have an uninterrupted experience with no ads!
Become Elite and you can:
• Get all of the Premium benefits PLUS 
• Remove the mystery and See Who's Liked You for instant matches!
Check us out every day! We're growing fast and there's someone new to match with every day! 
Here we grow! Share Upward with your fellow Christian friends and family.
Privacy Policy: https://www.upward-app.com/en/privacy-policy Terms &amp; Conditions: https://www.upward-app.com/en/terms-of-use</t>
  </si>
  <si>
    <t>{
  "Data Linked to You": {
    "Analytics": {
      "Diagnostics": [
        "Crash Data",
        "Performance Data",
        "Other Diagnostic Data"
      ],
      "Usage Data": [
        "Advertising Data"
      ]
    },
    "App Functionality": {
      "Diagnostics": [
        "Crash Data",
        "Performance Data",
        "Other Diagnostic Data"
      ],
      "Usage Data": [
        "Advertising Data"
      ]
    },
    "Developer’s Advertising or Marketing": {
      "Usage Data": [
        "Advertising Data"
      ]
    },
    "Product Personalization": {
      "Usage Data": [
        "Advertising Data"
      ]
    },
    "Third-Party Advertising": {
      "Identifiers": [
        "Device ID"
      ],
      "Location": [
        "Coarse Location"
      ]
    }
  },
  "Data Not Linked to You": {
    "Analytics": {
      "Diagnostics": [
        "Crash Data",
        "Performance Data",
        "Other Diagnostic Data"
      ],
      "Usage Data": [
        "Advertising Data"
      ]
    },
    "App Functionality": {
      "Diagnostics": [
        "Crash Data",
        "Performance Data",
        "Other Diagnostic Data"
      ],
      "Usage Data": [
        "Advertising Data"
      ]
    },
    "Developer’s Advertising or Marketing": {
      "Usage Data": [
        "Advertising Data"
      ]
    },
    "Product Personalization": {
      "Usage Data": [
        "Advertising Data"
      ]
    },
    "Third-Party Advertising": {
      "Identifiers": [
        "Device ID"
      ],
      "Location": [
        "Coarse Location"
      ]
    }
  },
  "Data Used to Track You": {
    "Analytics": {
      "Diagnostics": [
        "Crash Data",
        "Performance Data",
        "Other Diagnostic Data"
      ],
      "Usage Data": [
        "Advertising Data"
      ]
    },
    "App Functionality": {
      "Diagnostics": [
        "Crash Data",
        "Performance Data",
        "Other Diagnostic Data"
      ],
      "Usage Data": [
        "Advertising Data"
      ]
    },
    "Developer’s Advertising or Marketing": {
      "Usage Data": [
        "Advertising Data"
      ]
    },
    "Product Personalization": {
      "Usage Data": [
        "Advertising Data"
      ]
    },
    "Third-Party Advertising": {
      "Identifiers": [
        "Device ID"
      ],
      "Location": [
        "Coarse Location"
      ]
    }
  }
}</t>
  </si>
  <si>
    <t>https://apps.apple.com/us/app/flure-made-for-pleasure/id6448845907?uo=4</t>
  </si>
  <si>
    <t>Flure is there to deliver pleasure to your dating game. Fun and open community of people who value ethics, boundaries, and wild yet safe exploration of fantasies and desires. Fem friendly, inclusive, where anyone can come as they are. 
We are adventure seekers in the world of dating, passions, and desires. Flure is fun, friendly, and fiery. Your safety in exploring is not a privilege; it’s a part of the experience. We believe everyone should be included in the dating playground, no matter their age, gender, or cultural background. 
Any fantasy comes to life, chez Flure. This magic works with consent, passion, and imagination. Those are some of the core values of our community. We value everyone who comes to Flure for the first time and those who decide to stay with us long-term, searching for a chat partner, a fling, or a relationship. 
Flure SPARKS GAME will help your chat unfold, get to know your partner and dive into a new connection. Dating and relationship questions will help you understand each other more deeply. 
ANNA, THE AI GIRL. Our own AI member of the Flure community, Anna, is pansexual, flirty, and fun! You can find her in the feed, chat with her, and share fantasies, even recipes. Just keep in mind that her ideas can seem from outer space, but remember that she lives in a parallel universe of the Internet and digital world. Stay on the ground. She’s real, and she’s here to mingle.
Safety first! SAFE MODE (for ladies) to protect you from anything unsolicited or unpleasant. ADVANCED MODERATION will make your experience joyful and easy, and won’t let any scammers abuse you. Your journey is our priority, so we figured if it’s safe, it’s much more fun! 
VIRTUAL REALM has no borders, and you don’t need a plane ride to meet someone across the globe. Online chats can become beautiful dates or stay hidden in the depths of the internet. Have it your way. 
PREMIUM SUBSCRIPTION &amp; VIBES take dating to cloud nine. Boost your Profile, send Flash Messages and Super Likes – it’s nothing you have ever experienced. Fantasies come to life, and pleasures take new forms. Try it, and there will be nothing left to dream of in a dating game. 
- Subscription info -
Subscription automatically renews unless auto-renew is turned off at least 24 hours before the end of the current period.
Account will be charged for renewal within 24 hours before the end of the current period.
Subscriptions may be managed, and auto-renewal may be turned off by going to Account Settings after the purchase.
Support: support@flure.com
Privacy: https://www.flure.com/privacy
Terms: https://www.flure.com/terms-condition</t>
  </si>
  <si>
    <t>{
  "Data Linked to You": {
    "Analytics": {
      "Diagnostics": [
        "Crash Data",
        "Performance Data",
        "Other Diagnostic Data"
      ],
      "Identifiers": [
        "User ID",
        "Device ID"
      ],
      "Purchases": [
        "Purchase History"
      ],
      "Usage Data": [
        "Product Interaction"
      ]
    },
    "App Functionality": {
      "Contact Info": [
        "Email Address",
        "Name"
      ],
      "Identifiers": [
        "User ID",
        "Device ID"
      ],
      "Location": [
        "Coarse Location"
      ],
      "Purchases": [
        "Purchase History"
      ],
      "Sensitive Info": [
        "Sensitive Info"
      ],
      "Usage Data": [
        "Product Interaction"
      ],
      "User Content": [
        "Photos or Videos",
        "Other User Content"
      ]
    },
    "Developer’s Advertising or Marketing": {
      "Identifiers": [
        "User ID",
        "Device ID"
      ]
    },
    "Product Personalization": {
      "Location": [
        "Coarse Location"
      ]
    }
  },
  "Data Used to Track You": {
    "Analytics": {
      "Diagnostics": [
        "Crash Data",
        "Performance Data",
        "Other Diagnostic Data"
      ],
      "Identifiers": [
        "User ID",
        "Device ID"
      ],
      "Purchases": [
        "Purchase History"
      ],
      "Usage Data": [
        "Product Interaction"
      ]
    },
    "App Functionality": {
      "Contact Info": [
        "Email Address",
        "Name"
      ],
      "Identifiers": [
        "User ID",
        "Device ID"
      ],
      "Location": [
        "Coarse Location"
      ],
      "Purchases": [
        "Purchase History"
      ],
      "Sensitive Info": [
        "Sensitive Info"
      ],
      "Usage Data": [
        "Product Interaction"
      ],
      "User Content": [
        "Photos or Videos",
        "Other User Content"
      ]
    },
    "Developer’s Advertising or Marketing": {
      "Identifiers": [
        "User ID",
        "Device ID"
      ]
    },
    "Product Personalization": {
      "Location": [
        "Coarse Location"
      ]
    }
  }
}</t>
  </si>
  <si>
    <t>https://apps.apple.com/us/app/blackgentry-black-dating-app/id1494548587?uo=4</t>
  </si>
  <si>
    <t>BlackGentry: Black Dating App</t>
  </si>
  <si>
    <t>BlackGentry is a members-only dating app designed for ambitious and intentional Black singles. 
We are a classy community of singles who have themselves together and have high standards. Every profile is reviewed by the membership committee before being accepted. This way you get to be part of a group of quality singles who want something real. 
Prospective members can download the app and submit an application. Once submitted, applications are placed on a waitlist and are reviewed by the membership committee. The membership committee looks for quality and detailed profiles with clear images. An applicant’s status can change from waitlist to accepted at any time. 
Our community values are kindness, respect, integrity and growth. Our mission is to provide an online community that makes it easier for Black singles to establish healthier connections and relationships. Any profile that does not represent these values are rejected and removed.
All users can chat with their matches for free and also send a limited number of Direct Messages per day (messages to people you haven’t matched with yet). Users can choose to subscribe to Deluxe or VIP to enable more features. 
BlackGentry Deluxe is an auto-renewable subscription service provided within the app. Activate BlackGentry Deluxe and get access to send unlimited likes, rewind profiles, hide ads, send unlimited Direct Messages, see who likes you, change locations, and see Second Chance. 
Auto-renewable subscriptions for BlackGentry Deluxe:
1-month ($34.99), 3 months ($74.99), 6-months ($119.99), 12-months ($199.99) durations
BlackGentry VIP is an auto-renewable subscription service provided within the app. Activate BlackGentry VIP and you will get all the features of Deluxe (send unlimited likes, rewind profiles, hide ads, send unlimited direct messages, see who likes you, change locations, see Second Chance) PLUS ability to enable incognito mode and access Gentry Lounge.
Auto-renewable subscriptions for BlackGentry VIP:
1-month ($44.99), 3 months ($89.99), 6-months ($149.99), 12-months ($239.99) durations
Your subscription will be charged to your iTunes account at confirmation of purchase and will automatically renew (at the duration selected) unless auto-renew is turned off at least 24 hours before the end of the current period.
Current subscription may not be cancelled during the active subscription period; however, you can manage your subscription to a higher plan and/or turn off auto-renewal by visiting your iTunes Account Settings after purchase.
Any unused portion of a free trial period, if offered, will be forfeited when the user purchases a subscription to that publication, where applicable. Subscriptions &amp; purchases are also forfeited if you delete your account. All prices are in U.S Dollars and may vary in other countries other than the U.S. Prices are subject to change without notice. 
Subscriptions are tied to only one BlackGentry account and cannot be transferred to new accounts. 
Terms: https://blackgentryapp.com/terms-of-service/
Privacy Policy: https://blackgentryapp.com/privacy-policy-2/
We will be glad to see all your feedback at contact@blackgentryapp.com</t>
  </si>
  <si>
    <t>{
  "Data Linked to You": {
    "Analytics": {
      "Diagnostics": [
        "Performance Data"
      ]
    },
    "App Functionality": {
      "Diagnostics": [
        "Performance Data"
      ]
    },
    "Developer’s Advertising or Marketing": {
      "Contact Info": [
        "Email Address"
      ],
      "Purchases": [
        "Purchase History"
      ],
      "Usage Data": [
        "Product Interaction"
      ],
      "User Content": [
        "Emails or Text Messages"
      ]
    },
    "Other Purposes": {
      "Purchases": [
        "Purchase History"
      ],
      "User Content": [
        "Emails or Text Messages"
      ]
    },
    "Product Personalization": {
      "Location": [
        "Precise Location"
      ],
      "Usage Data": [
        "Product Interaction"
      ],
      "User Content": [
        "Emails or Text Messages",
        "Customer Support"
      ]
    },
    "Third-Party Advertising": {
      "Contact Info": [
        "Email Address"
      ],
      "Purchases": [
        "Purchase History"
      ],
      "Usage Data": [
        "Product Interaction"
      ]
    }
  },
  "Data Not Linked to You": {
    "Analytics": {
      "Diagnostics": [
        "Performance Data"
      ]
    },
    "App Functionality": {
      "Diagnostics": [
        "Performance Data"
      ]
    },
    "Developer’s Advertising or Marketing": {
      "Contact Info": [
        "Email Address"
      ],
      "Purchases": [
        "Purchase History"
      ],
      "Usage Data": [
        "Product Interaction"
      ],
      "User Content": [
        "Emails or Text Messages"
      ]
    },
    "Other Purposes": {
      "Purchases": [
        "Purchase History"
      ],
      "User Content": [
        "Emails or Text Messages"
      ]
    },
    "Product Personalization": {
      "Location": [
        "Precise Location"
      ],
      "Usage Data": [
        "Product Interaction"
      ],
      "User Content": [
        "Emails or Text Messages",
        "Customer Support"
      ]
    },
    "Third-Party Advertising": {
      "Contact Info": [
        "Email Address"
      ],
      "Purchases": [
        "Purchase History"
      ],
      "Usage Data": [
        "Product Interaction"
      ]
    }
  },
  "Data Used to Track You": {
    "Analytics": {
      "Diagnostics": [
        "Performance Data"
      ]
    },
    "App Functionality": {
      "Diagnostics": [
        "Performance Data"
      ]
    },
    "Developer’s Advertising or Marketing": {
      "Contact Info": [
        "Email Address"
      ],
      "Purchases": [
        "Purchase History"
      ],
      "Usage Data": [
        "Product Interaction"
      ],
      "User Content": [
        "Emails or Text Messages"
      ]
    },
    "Other Purposes": {
      "Purchases": [
        "Purchase History"
      ],
      "User Content": [
        "Emails or Text Messages"
      ]
    },
    "Product Personalization": {
      "Location": [
        "Precise Location"
      ],
      "Usage Data": [
        "Product Interaction"
      ],
      "User Content": [
        "Emails or Text Messages",
        "Customer Support"
      ]
    },
    "Third-Party Advertising": {
      "Contact Info": [
        "Email Address"
      ],
      "Purchases": [
        "Purchase History"
      ],
      "Usage Data": [
        "Product Interaction"
      ]
    }
  }
}</t>
  </si>
  <si>
    <t>https://apps.apple.com/us/app/loveplanet-live-video-dating/id542110494?uo=4</t>
  </si>
  <si>
    <t>LovePlanet -Live Video Dating</t>
  </si>
  <si>
    <t>The number one app for live chat and dating: LovePlanet.
Lively chat, romance or adventure? Every day, the most interesting guys and girls find all that with LovePlanet.
LIVE CHAT
Make a video call to get to know your new contacts better.
REAL PEOPLE
Meet people who've confirmed their identity
FRIENDSHIP AND FLIRTATION
Flip through photos of attractive guys and girls. Search by interests and preferences. See who's in the neighborhood right now on the map
WORLDWIDE
More than 40 million guys and girls are getting to know each other with LovePlanet
Download LovePlanet and get to know real people, live!
--------------------------
Premium Subscription Service Conditions:
You can upgrade to Premium Subscription and use premium features such as: unlimited chatting, seeing online &amp; nearby users and your new matches. You can unsubscribe any time via your Apple ID and continue to use free functionality without losing access to your user profile and previous chats.
Subscription Service Conditions:
• Subscription to Premium account is Auto-Renewable. It allows an app to charge for features over a set amount of time.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and identify the cost of the renewal
• You can manage your subscription and switch off the auto-renewal by accessing your Account Settings after purchase 
• You cannot cancel the current subscription during the active subscription period.  
• All personal data is handled under the terms and conditions of OOO Lavplanet privacy policy. More details can be found here: http://loveplanet.ru/a-conditions/en</t>
  </si>
  <si>
    <t>{
  "Data Linked to You": {
    "Analytics": {
      "Diagnostics": [
        "Crash Data",
        "Performance Data"
      ],
      "User Content": [
        "Other User Content"
      ]
    },
    "App Functionality": {
      "Diagnostics": [
        "Performance Data"
      ],
      "User Content": [
        "Other User Content"
      ]
    },
    "Developer’s Advertising or Marketing": {
      "Usage Data": [
        "Product Interaction"
      ]
    },
    "Other Purposes": {
      "Diagnostics": [
        "Crash Data"
      ]
    },
    "Product Personalization": {
      "User Content": [
        "Other User Content"
      ]
    }
  },
  "Data Not Linked to You": {
    "Analytics": {
      "Diagnostics": [
        "Crash Data",
        "Performance Data"
      ],
      "User Content": [
        "Other User Content"
      ]
    },
    "App Functionality": {
      "Diagnostics": [
        "Performance Data"
      ],
      "User Content": [
        "Other User Content"
      ]
    },
    "Developer’s Advertising or Marketing": {
      "Usage Data": [
        "Product Interaction"
      ]
    },
    "Other Purposes": {
      "Diagnostics": [
        "Crash Data"
      ]
    },
    "Product Personalization": {
      "User Content": [
        "Other User Content"
      ]
    }
  },
  "Data Used to Track You": {
    "Analytics": {
      "Diagnostics": [
        "Crash Data",
        "Performance Data"
      ],
      "User Content": [
        "Other User Content"
      ]
    },
    "App Functionality": {
      "Diagnostics": [
        "Performance Data"
      ],
      "User Content": [
        "Other User Content"
      ]
    },
    "Developer’s Advertising or Marketing": {
      "Usage Data": [
        "Product Interaction"
      ]
    },
    "Other Purposes": {
      "Diagnostics": [
        "Crash Data"
      ]
    },
    "Product Personalization": {
      "User Content": [
        "Other User Content"
      ]
    }
  }
}</t>
  </si>
  <si>
    <t>https://apps.apple.com/us/app/anonymous-chat-rooms-dating/id962907009?uo=4</t>
  </si>
  <si>
    <t>AntiLand - the safest anonymous messaging app with 45,250,000+ people meeting new friends, confessing or searching for partners to date online. The app is free to join and free to play. 
Cool chat rooms. Self-destructing messages. Talk about anything with strangers. Meet new people, ask questions. Share secrets or just kill time. Nobody will judge you, as nobody can find out your real name.
App`s Anti features:
⁃	no names
⁃	no history
⁃	no ads
⁃	no spam
⁃	no bots
⁃	no violence
Moreover, you can ask questions online anonymously on any topic that matters to you and receive answers from the experienced community. Let's be honest together and discover new confessions!
Common rules for all anonymous chat rooms: 
-	All the secrets you share in AntiLand must stay in AntiLand
-	Teens aged less than 17+ are not allowed to download and use this app
-	All international and private chats must remain free of trolling, bullying, and agitating. If you see any suspicious content, press the message and click "Report"
-	This app can be used for chatting with strangers, but it is restricted to share inappropriate content
-	For your own safety reasons, it is forbidden to mention any personal data, including other social networking or dating apps
-	Follow the General User agreement: http://antiland.com/en/useragreement.htm
Are you ready to start meeting new people online, having fun and killing time? Download our best app now!
## Super Powers ##
Each user can subscribe to Super Powers, which provide such features as:
- access to more than 100+ custom adorable avatars
- boost the position of their private chats
- get as twice as more karma per each sent message
- choose custom message color bubble
- highlight profile in chat rooms
- hide online status
- get premium support
Recurred billing. Two plans available: 1-month plan, 12-months plan. Cancel anytime. Payment will be charged to your iTunes account at confirmation of purchase. Your subscription automatically renews unless auto-renew is turned off at least 24 hours before the end of the current period. Your account will be charged for renewal within the 24 hours prior to the end of the current period. You can manage your subscription and switch off auto-renewal by accessing your iTunes &amp; App Store Account Settings after purchase.
## More Information ##
Community Guidelines and User Agreement: https://www.antiland.com/useragreement
Frequently asked questions: https://www.antiland.com/en/w/tutorial/
Privacy policy at https://www.antiland.com/en/w/confidential/
P. S. AntiLand has nothing common with and is not affiliated with Chatroulette, Omegle, Hot or Not or similar services in any way. We do not provide video chats. The chat rooms are filtered and pre-moderated for inappropriate content.
P. S. S. Powered by PubNub and AWS.</t>
  </si>
  <si>
    <t>{
  "Data Not Linked to You": {
    "Analytics": {
      "Diagnostics": [
        "Performance Data",
        "Other Diagnostic Data"
      ],
      "Usage Data": [
        "Product Interaction"
      ]
    },
    "App Functionality": {
      "Contact Info": [
        "Phone Number"
      ],
      "Diagnostics": [
        "Crash Data"
      ],
      "Identifiers": [
        "User ID"
      ],
      "User Content": [
        "Photos or Videos",
        "Customer Support",
        "Other User Content"
      ]
    },
    "Product Personalization": {
      "Identifiers": [
        "User ID"
      ]
    }
  }
}</t>
  </si>
  <si>
    <t>https://antiland.com/en/confidential/</t>
  </si>
  <si>
    <t>https://apps.apple.com/us/app/muzz-muslim-dating-friends/id969997496?uo=4</t>
  </si>
  <si>
    <t>Muzz is no longer just a marriage app for Muslims. Muzz Social is a group based network where members can choose from a wide range of groups to join based on their interests, location and more, creating a vibrant ecosystem for community interactions.
So whether you are looking to get married or make new friends, Muzz truly is the platform where Muslims meet. You can find Muzz Social on a new tab in the Muzz app.
10 Million Muslims: Join a community of 10 million Muslims and meet likeminded friends nearby. Join groups that interest you and express yourself freely.
It Works: Over 500,000 Muslim weddings thanks to Muzz and 300 new couples every day! Could you be next? 
Powerful Filters: Find your perfect match by Location, Interests, Profession, Ethnicity, Language, Education and much more.
Video &amp; Voice: Get to know your matches better with voice and video calling, voice notes and profile videos.
Stay Private: You have complete control of who can see your profile and keep your photos private until you're ready to share them.
Chaperone: Need that extra peace of mind? Include a chaperone (or Wali) in your conversations.
Safety First: We have a strong all-female community team that is there to help you on your Muslim dating experience and provide assistance.
Break The Ice: Let us help you start the conversation. Add 3 Icebreaker questions to your profile and we’ll reveal them once you have matched with someone.
Show Them Who You Really Are: Sometimes a bio isn’t enough to tell your story. Are you a cat person? Who loves to visit museums?  We’ve added Personality and Interests options to make your profile stand out.
Verified Users: In addition to being verified with a selfie, we’ve added an extra layer of security with ID Verification, to make sure you only talk to real single Muslims.
Love Has no Borders: Moved abroad but still looking for a Muslim partner back home? Use Travel Mode.
Ready to start your Muslim dating journey? Download Muzz today and sign up.
WHAT ARE OUR SUCCESS COUPLES SAYING
"I was on there for a year, I wasn't really happy about the people I was meeting so I was really getting discouraged, but then I stumbled across a message and that was my husband" -Maryam &amp; Khalifa, US, 2019
"I think Muslim dating apps are important because they're giving single Muslims a chance to find their significant others through other means than the traditional means, for me I always wanted to find my own person" - Raghad &amp; Ibrahim, US,  2020
- ----------------------------------
HOW IT WORKS
1. Simply sign up and create a profile
2. Use good photos and write a bio letting other single Muslims know what you're looking for
3. We'll show you compatible single Muslims near you who fit your filters and preferences
4. Like them if you're interested, Pass on them if you're not
5. You control who can speak to you. Once you like each other you can start chatting for free
6. Take things to the next level with a voice or video call
7. Go complete the other half of your deen and get married!
- ----------------------------------
Use Muzz Gold to accelerate your search. This is available as a weekly, monthly, quarterly, biannual or annual subscription. If you choose to purchase Muzz Gold, payment will be charged to your iTunes account, and your account will be charged for renewal within 24 hours prior to the end of the current period. Auto-renewal may be turned off at any time by going to your settings in the iTunes Store after purchase. Prices are in US dollars, may vary in countries other than the US, and are subject to change without notice. No cancellation of current subscriptions is allowed during the active subscription period. If you decide not to purchase Muzz Gold, you can simply continue using Muzz for free.
Privacy https://muzz.com/privacy
Terms https://muzz.com/terms
EULA https://www.apple.com/legal/internet-services/itunes/dev/stdeula/</t>
  </si>
  <si>
    <t>{
  "Data Linked to You": {
    "Analytics": {
      "Identifiers": [
        "User ID",
        "Device ID"
      ],
      "Location": [
        "Coarse Location"
      ],
      "Purchases": [
        "Purchase History"
      ],
      "Sensitive Info": [
        "Sensitive Info"
      ],
      "Usage Data": [
        "Product Interaction"
      ]
    },
    "App Functionality": {
      "Contact Info": [
        "Email Address",
        "Phone Number"
      ],
      "Diagnostics": [
        "Crash Data",
        "Performance Data",
        "Other Diagnostic Data"
      ],
      "Identifiers": [
        "User ID",
        "Device ID"
      ],
      "Location": [
        "Coarse Location"
      ],
      "Usage Data": [
        "Product Interaction",
        "Other Usage Data"
      ],
      "User Content": [
        "Customer Support"
      ]
    },
    "Developer’s Advertising or Marketing": {
      "Contact Info": [
        "Email Address"
      ],
      "Identifiers": [
        "Device ID"
      ],
      "Location": [
        "Coarse Location"
      ],
      "Purchases": [
        "Purchase History"
      ],
      "Usage Data": [
        "Product Interaction"
      ]
    },
    "Product Personalization": {
      "Identifiers": [
        "User ID"
      ],
      "Location": [
        "Coarse Location"
      ],
      "Sensitive Info": [
        "Sensitive Info"
      ],
      "Usage Data": [
        "Product Interaction"
      ]
    }
  }
}</t>
  </si>
  <si>
    <t>https://apps.apple.com/us/app/filipinocupid-filipino-dating/id1601320796?uo=4</t>
  </si>
  <si>
    <t>Are you looking for Filipino singles? Maybe you're interested in Filipino dating? Or, perhaps you're hoping to meet singles in the Philippines or Manila? Welcome to FilipinoCupid where singles from all over the world can meet and start Filipino dating online. 
FilipinoCupid is the dating app of choice for millions of single women and men worldwide. Over 5.5 million members have joined our site searching for love and connection. FilipinoCupid is the app for you if you:
- want to date Filipino singles or;
- are interested in Asian dating or;
- want to meet travellers worldwide who share a common love for the Philippines, Filipino culture, and everything that Southeast Asia offers!
Whether you're looking to make new friends, go on an epic date in Asia or find that forever person, FilipinoCupid is the online dating app for you. 
Start Filipino dating now! Here's how:
- Sign up! It takes less than 30 seconds. 
- Start browsing thousands of Filipino singles profiles. 
- Use our extensive dating app search functionality to find the ideal partner. Try searching for single women in the Philippines, Manila Pinay or Christian Filipinos near you!
- See someone you like? Send a message or show you're interested with a Like
- Access bonus features as a premium member like unlimited messaging, profile highlighting and instant translate. 
Dating a Filipino woman or pinoy has never been easier with FilipinoCupid. With thousands of single women in the Philippines, expats and international daters online right now; you could be one click away from your perfect match! 
Our features:
- HUGE membership base of over 5.5 million which is growing by the day!
- Easily chat filipina women or filipino men
- Extensive profile information about their likes, interests, hobbies and way of life
- Profile photo galleries
- See how recently a member was online
- Like someone and see if they like you back
- Meet others with similar interests
- Profile upgrades for serious daters looking for find their perfect partner.
- 24/7 Customer Service: Your Filipino dating experience is important to us. Our team of 
multi-linguistic customer service specialists are here to help you in the search for a partner.
Whether locally in the Philippines or abroad, Filipino Dating starts when you download the FilipinoCupid app. What are you waiting for?
Privacy: https://www.filipinocupid.com/en/general/privacystatement
Terms: https://www.filipinocupid.com/en/general/termsofuse</t>
  </si>
  <si>
    <t>{
  "Data Linked to You": {
    "Analytics": {
      "Diagnostics": [
        "Crash Data",
        "Performance Data",
        "Other Diagnostic Data"
      ],
      "Identifiers": [
        "User ID"
      ],
      "Location": [
        "Coarse Location"
      ],
      "Purchases": [
        "Purchase History"
      ],
      "Usage Data": [
        "Product Interaction",
        "Advertising Data"
      ]
    },
    "App Functionality": {
      "Contact Info": [
        "Email Address",
        "Name"
      ],
      "Diagnostics": [
        "Crash Data",
        "Performance Data",
        "Other Diagnostic Data"
      ],
      "Identifiers": [
        "User ID",
        "Device ID"
      ],
      "Location": [
        "Coarse Location"
      ],
      "Purchases": [
        "Purchase History"
      ],
      "Sensitive Info": [
        "Sensitive Info"
      ],
      "Usage Data": [
        "Product Interaction"
      ],
      "User Content": [
        "Photos or Videos",
        "Other User Content"
      ]
    },
    "Developer’s Advertising or Marketing": {
      "Contact Info": [
        "Email Address"
      ],
      "Location": [
        "Coarse Location"
      ],
      "Purchases": [
        "Purchase History"
      ],
      "Usage Data": [
        "Advertising Data"
      ]
    },
    "Product Personalization": {
      "Location": [
        "Coarse Location"
      ],
      "Purchases": [
        "Purchase History"
      ]
    }
  },
  "Data Used to Track You": {
    "Analytics": {
      "Diagnostics": [
        "Crash Data",
        "Performance Data",
        "Other Diagnostic Data"
      ],
      "Identifiers": [
        "User ID"
      ],
      "Location": [
        "Coarse Location"
      ],
      "Purchases": [
        "Purchase History"
      ],
      "Usage Data": [
        "Product Interaction",
        "Advertising Data"
      ]
    },
    "App Functionality": {
      "Contact Info": [
        "Email Address",
        "Name"
      ],
      "Diagnostics": [
        "Crash Data",
        "Performance Data",
        "Other Diagnostic Data"
      ],
      "Identifiers": [
        "User ID",
        "Device ID"
      ],
      "Location": [
        "Coarse Location"
      ],
      "Purchases": [
        "Purchase History"
      ],
      "Sensitive Info": [
        "Sensitive Info"
      ],
      "Usage Data": [
        "Product Interaction"
      ],
      "User Content": [
        "Photos or Videos",
        "Other User Content"
      ]
    },
    "Developer’s Advertising or Marketing": {
      "Contact Info": [
        "Email Address"
      ],
      "Location": [
        "Coarse Location"
      ],
      "Purchases": [
        "Purchase History"
      ],
      "Usage Data": [
        "Advertising Data"
      ]
    },
    "Product Personalization": {
      "Location": [
        "Coarse Location"
      ],
      "Purchases": [
        "Purchase History"
      ]
    }
  }
}</t>
  </si>
  <si>
    <t>https://apps.apple.com/us/app/fishdom/id664575829?uo=4</t>
  </si>
  <si>
    <t>Never Fishdomed before? Then take a deep breath and dive into an underwater world of match-3 fun!
Engage in challenging and fun match-3 gameplay with unique twists as you decorate tanks to create cozy homes for your lovely fish. Feed them, play with them, and watch them interact with each other. Hey, your finned friends are waiting for you—SO DIVE IN NOW!
Features:
● Unique gameplay: swap and match, design and decorate, play with and take care of fish—all in one place!
● Hundreds of challenging and fun match-3 levels
● Explore an exciting aquatic world with amusing 3D fish, each of which has its own personality, that you'll be excited to meet!
● Fish tanks you can liven up with breath-taking underwater decor
● Amazing graphics all yours once you grab your scuba mask
● Buddy-diving time: play with your Facebook friends!
Please note! Fishdom is free to play, though some in-game items can also be purchased for real money. If you don’t want to use this option, simply turn it off in your device’s Restrictions menu.
Enjoying Fishdom? Learn more:
Facebook: facebook.com/Fishdom
Instagram: instagram.com/fishdom_mobile/
Twitter: twitter.com/FishdomOfficial
Terms of Use : https://playrix.com/en/terms/index.html
Privacy Policy: https://playrix.com/en/privacy/index.html
Questions? Contact our Tech Support by sending an email to fishdom@playrix.com or check our Web Support Portal: https://plrx.me/2IKJXyB6HR</t>
  </si>
  <si>
    <t>[
  "Games",
  "Puzzle",
  "Entertainment",
  "Simulation"
]</t>
  </si>
  <si>
    <t>{
  "Data Linked to You": {
    "Analytics": {
      "Diagnostics": [
        "Performance Data"
      ],
      "Identifiers": [
        "User ID",
        "Device ID"
      ],
      "Location": [
        "Coarse Location"
      ],
      "Other Data": [
        "Other Data Types"
      ],
      "Purchases": [
        "Purchase History"
      ],
      "Usage Data": [
        "Product Interaction",
        "Advertising Data"
      ]
    },
    "App Functionality": {
      "Diagnostics": [
        "Crash Data",
        "Performance Data"
      ],
      "Identifiers": [
        "User ID",
        "Device ID"
      ],
      "Location": [
        "Coarse Location"
      ],
      "Other Data": [
        "Other Data Types"
      ],
      "User Content": [
        "Emails or Text Messages",
        "Gameplay Content",
        "Customer Support"
      ]
    },
    "Developer’s Advertising or Marketing": {
      "Identifiers": [
        "User ID",
        "Device ID"
      ],
      "Usage Data": [
        "Advertising Data"
      ]
    },
    "Other Purposes": {
      "Contact Info": [
        "Email Address"
      ]
    },
    "Product Personalization": {
      "Purchases": [
        "Purchase History"
      ],
      "Usage Data": [
        "Product Interaction"
      ]
    },
    "Third-Party Advertising": {
      "Identifiers": [
        "Device ID"
      ],
      "Other Data": [
        "Other Data Types"
      ],
      "Purchases": [
        "Purchase History"
      ],
      "Usage Data": [
        "Product Interaction",
        "Advertising Data"
      ]
    }
  },
  "Data Used to Track You": {
    "Analytics": {
      "Diagnostics": [
        "Performance Data"
      ],
      "Identifiers": [
        "User ID",
        "Device ID"
      ],
      "Location": [
        "Coarse Location"
      ],
      "Other Data": [
        "Other Data Types"
      ],
      "Purchases": [
        "Purchase History"
      ],
      "Usage Data": [
        "Product Interaction",
        "Advertising Data"
      ]
    },
    "App Functionality": {
      "Diagnostics": [
        "Crash Data",
        "Performance Data"
      ],
      "Identifiers": [
        "User ID",
        "Device ID"
      ],
      "Location": [
        "Coarse Location"
      ],
      "Other Data": [
        "Other Data Types"
      ],
      "User Content": [
        "Emails or Text Messages",
        "Gameplay Content",
        "Customer Support"
      ]
    },
    "Developer’s Advertising or Marketing": {
      "Identifiers": [
        "User ID",
        "Device ID"
      ],
      "Usage Data": [
        "Advertising Data"
      ]
    },
    "Other Purposes": {
      "Contact Info": [
        "Email Address"
      ]
    },
    "Product Personalization": {
      "Purchases": [
        "Purchase History"
      ],
      "Usage Data": [
        "Product Interaction"
      ]
    },
    "Third-Party Advertising": {
      "Identifiers": [
        "Device ID"
      ],
      "Other Data": [
        "Other Data Types"
      ],
      "Purchases": [
        "Purchase History"
      ],
      "Usage Data": [
        "Product Interaction",
        "Advertising Data"
      ]
    }
  }
}</t>
  </si>
  <si>
    <t>https://apps.apple.com/us/app/hill-climb-racing-2/id1146465836?uo=4</t>
  </si>
  <si>
    <t>Embark on the ultimate driving adventure with Hill Climb Racing 2 - an arcade racing game that takes the thrill, challenge, and excitement of the original to a whole new level! Set off on a journey of epic proportions as you conquer treacherous terrains, perform jaw-dropping stunts, and race against friends and players from around the world. With its exhilarating gameplay, stunning visuals, and a wide range of customizable vehicles, Hill Climb Racing 2 is the ultimate driving experience you've been waiting for. Welcome back to Climb Canyon!
- Dynamic Vehicles and Upgrades
Choose from a variety of vehicles, each with its own unique characteristics. Upgrade your ride to improve its performance on the toughest tracks. From supercars to monster trucks to motorbikes!
- Multiplayer Mayhem
Take on players from all over the world in exciting multiplayer races! Compete in races against opponents, and show off your driving skills as you race towards victory. The multiplayer cups mode adds a whole new layer of competition and excitement.
- Track Editor
The brand new track editor feature is now here and open to everyone! Design and create your own tracks to share with friends or to players around the world! Get out there and create, climb, and conquer those hills! 
- Customization and Personalization
Customize your vehicles with a variety of skins, paint jobs, and wheels to create a truly unique look. Upgrade and tune your vehicles to suit your playstyle and dominate the tracks. Show off your style to the world!The brand new track editor is here and open to everyone to use. Share your creations to your friends or around the world! Create, Climb, Conquer!
- Competitive Team Races and Weekly Events
Climb the ranks and prove your driving prowess in competitive team leagues and challenging weekly events . Compete against players of similar skill levels and earn rewards as you rise through the ranks. Will you reach the top and become a driving legend?
- Updated Adventure Mode
Explore a diverse range of breathtaking landscapes, from challenging hillsides to sprawling cities. Each environment presents its own set of obstacles and opportunities for stunts. Can you master them all?
- Epic Stunts and Challenges
Perform daring flips, gravity-defying jumps, and outrageous stunts to earn bonus points and rewards. Conquer unique challenges to unlock new stages and vehicles. The more audacious your stunts, the bigger the rewards!
Remember that we're always reading your feedback and are hard at work creating new original content for our racing games: new cars, bikes, cups, levels and features. If you find a bug or have a crash let us know so we can fix it. We really appreciate it if you'd report what you like or dislike and any issues you may have with our racing games to support@fingersoft.com, please include your device make and model.
Follow Us:
* Website: https://www.fingersoft.com
* Facebook: https://www.facebook.com/Fingersoft
* X: https://twitter.com/HCR_Official_
* Instagram: https://www.instagram.com/hillclimbracing_official
* Discord: https://discord.gg/hillclimbracing
* TikTok https://www.tiktok.com/@hillclimbracing_game
Terms of Use: https://fingersoft.com/eula-web/
Privacy Policy: https://fingersoft.com/privacy-policy/
Hill Climb Racing is a registered trademark of Fingersoft Ltd. All rights reserved.
Monthly VIP Subscription:
Subscription payment will be charged to iTunes Account at confirmation of purchase. Subscriptions automatically renew unless auto-renew is turned off at least 24-hours before the end of the current period. Account will be charged monthly for renewal within 24-hours prior to the end of the current period. Subscription may be managed by the user and auto-renewal may be turned off by going to the user's Account Settings on the device. Hill Climb Racing is a registered trademark of Fingersoft Ltd. All rights reserved.</t>
  </si>
  <si>
    <t>[
  "Games",
  "Entertainment",
  "Casual",
  "Racing"
]</t>
  </si>
  <si>
    <t>{
  "Data Linked to You": {
    "Analytics": {
      "Diagnostics": [
        "Crash Data",
        "Performance Data",
        "Other Diagnostic Data"
      ]
    },
    "App Functionality": {
      "Diagnostics": [
        "Crash Data",
        "Performance Data",
        "Other Diagnostic Data"
      ]
    },
    "Developer’s Advertising or Marketing": {
      "Identifiers": [
        "User ID",
        "Device ID"
      ],
      "Location": [
        "Coarse Location"
      ],
      "Purchases": [
        "Purchase History"
      ],
      "Usage Data": [
        "Product Interaction",
        "Advertising Data"
      ]
    },
    "Product Personalization": {
      "Identifiers": [
        "User ID"
      ],
      "Location": [
        "Coarse Location"
      ],
      "Purchases": [
        "Purchase History"
      ]
    },
    "Third-Party Advertising": {
      "Identifiers": [
        "Device ID"
      ],
      "Location": [
        "Coarse Location"
      ],
      "Usage Data": [
        "Advertising Data"
      ]
    }
  },
  "Data Not Linked to You": {
    "Analytics": {
      "Diagnostics": [
        "Crash Data",
        "Performance Data",
        "Other Diagnostic Data"
      ]
    },
    "App Functionality": {
      "Diagnostics": [
        "Crash Data",
        "Performance Data",
        "Other Diagnostic Data"
      ]
    },
    "Developer’s Advertising or Marketing": {
      "Identifiers": [
        "User ID",
        "Device ID"
      ],
      "Location": [
        "Coarse Location"
      ],
      "Purchases": [
        "Purchase History"
      ],
      "Usage Data": [
        "Product Interaction",
        "Advertising Data"
      ]
    },
    "Product Personalization": {
      "Identifiers": [
        "User ID"
      ],
      "Location": [
        "Coarse Location"
      ],
      "Purchases": [
        "Purchase History"
      ]
    },
    "Third-Party Advertising": {
      "Identifiers": [
        "Device ID"
      ],
      "Location": [
        "Coarse Location"
      ],
      "Usage Data": [
        "Advertising Data"
      ]
    }
  },
  "Data Used to Track You": {
    "Analytics": {
      "Diagnostics": [
        "Crash Data",
        "Performance Data",
        "Other Diagnostic Data"
      ]
    },
    "App Functionality": {
      "Diagnostics": [
        "Crash Data",
        "Performance Data",
        "Other Diagnostic Data"
      ]
    },
    "Developer’s Advertising or Marketing": {
      "Identifiers": [
        "User ID",
        "Device ID"
      ],
      "Location": [
        "Coarse Location"
      ],
      "Purchases": [
        "Purchase History"
      ],
      "Usage Data": [
        "Product Interaction",
        "Advertising Data"
      ]
    },
    "Product Personalization": {
      "Identifiers": [
        "User ID"
      ],
      "Location": [
        "Coarse Location"
      ],
      "Purchases": [
        "Purchase History"
      ]
    },
    "Third-Party Advertising": {
      "Identifiers": [
        "Device ID"
      ],
      "Location": [
        "Coarse Location"
      ],
      "Usage Data": [
        "Advertising Data"
      ]
    }
  }
}</t>
  </si>
  <si>
    <t>https://fingersoft.com/privacy-policy/</t>
  </si>
  <si>
    <t>https://apps.apple.com/us/app/my-talking-angela-2/id1536584509?uo=4</t>
  </si>
  <si>
    <t>My Talking Angela 2 is the virtual pet game that makes every day more stylish and fun. Players help this fashionable cat stay busy in her big-city home.
- Awesome hair, makeup and fashion choices
- Epic activities, like dancing, baking, and martial arts
- Delicious food and snacks
- Jet-setting travel options
- Mini-games and puzzles test skills and reflexes
- All-new sticker collections
From Outfit7, creators of the hit games My Talking Tom, My Talking Tom 2 and My Talking Tom Friends.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 Alternative options to access all functionalities of the app without making any in-app purchases using real money.
Please note, we do not process all the data disclosed on the label for users under the age of digital consent. For more information, please check our Privacy Policy.
Terms of use: https://talkingtomandfriends.com/eula/en/
EEA privacy policy: https://talkingtomandfriends.com/eea/en/
US privacy policy: https://talkingtomandfriends.com/privacy/en/
Brazil privacy policy: https://talkingtomandfriends.com/privacy-brazil/en/
Rest of the world privacy policy: https://talkingtomandfriends.com/privacy/en/
Customer support: support@outfit7.com</t>
  </si>
  <si>
    <t>[
  "Games",
  "Role Playing",
  "Simulation"
]</t>
  </si>
  <si>
    <t>{
  "Data Linked to You": {
    "Analytics": {
      "Identifiers": [
        "User ID"
      ],
      "Usage Data": [
        "Product Interaction"
      ]
    },
    "App Functionality": {
      "Diagnostics": [
        "Crash Data",
        "Performance Data"
      ],
      "Purchases": [
        "Purchase History"
      ]
    },
    "Developer’s Advertising or Marketing": {
      "Usage Data": [
        "Advertising Data"
      ]
    },
    "Other Purposes": {
      "User Content": [
        "Customer Support"
      ]
    },
    "Third-Party Advertising": {
      "Identifiers": [
        "Device ID"
      ],
      "Location": [
        "Coarse Location"
      ]
    }
  },
  "Data Used to Track You": {
    "Analytics": {
      "Identifiers": [
        "User ID"
      ],
      "Usage Data": [
        "Product Interaction"
      ]
    },
    "App Functionality": {
      "Diagnostics": [
        "Crash Data",
        "Performance Data"
      ],
      "Purchases": [
        "Purchase History"
      ]
    },
    "Developer’s Advertising or Marketing": {
      "Usage Data": [
        "Advertising Data"
      ]
    },
    "Other Purposes": {
      "User Content": [
        "Customer Support"
      ]
    },
    "Third-Party Advertising": {
      "Identifiers": [
        "Device ID"
      ],
      "Location": [
        "Coarse Location"
      ]
    }
  }
}</t>
  </si>
  <si>
    <t>https://talkingtomandfriends.com/privacy/en/</t>
  </si>
  <si>
    <t>https://apps.apple.com/us/app/bottle-jump-3d/id1469356572?uo=4</t>
  </si>
  <si>
    <t>Everyone’s favorite challenge Bottle Jump 3D is now available on your phone! 
Toss your bottle just right so it lands standing up. Tap the screen and watch it flip! Make it to the end and advance to the next room. The more levels you beat, the cooler your rewards!
Why you’ll love Bottle Jump 3D:
- 120+ fun &amp; challenging levels. Can you complete them all?
- Simple, exciting gameplay! You won’t want to stop!
- Beautiful and interactive decorations! Use the items around to complete the missions
- Tons of skins! Collect all the bottles!
The bottle challenge has never been so fun! Test your reaction and coordination – flip the bottle right now!
Subscription Terms
VIP Access offers a weekly subscription for $5.99 after a 3 day free trial. Upon purchase of this subscription, you will immediately receive: 3 rare bottles, 200% currency earned from gameplay, exclusive VIP game mode and remove all ads. This is an auto-renewable subscription. The payment is charged to your iTunes account after purchase confirmation. Your subscription is renewed unless you turn it off at least 24 hours before the period ends. Your account will be charged for renewal as well. See below links for more information.
The prices are set for United States customers. Pricing in other countries may vary and actual charges may be converted to your local currency.
Cancelling your Subscription
Please visit this link: https://support.apple.com/HT202039
For our privacy policy visit: https://privacy.azurgames.com/policy.html#h.hn0lb3lfd0ij
For our terms of use visit: https://privacy.azurgames.com/policy.html#h.v7mztoso1wgw
For any additional question, please contact us at: info@aigames.ae</t>
  </si>
  <si>
    <t>[
  "Games",
  "Action",
  "Lifestyle",
  "Casual"
]</t>
  </si>
  <si>
    <t>{
  "Data Not Linked to You": {
    "Analytics": {
      "Diagnostics": [
        "Crash Data",
        "Performance Data"
      ],
      "Identifiers": [
        "User ID",
        "Device ID"
      ],
      "Purchases": [
        "Purchase History"
      ],
      "Usage Data": [
        "Product Interaction",
        "Advertising Data",
        "Other Usage Data"
      ]
    },
    "App Functionality": {
      "Diagnostics": [
        "Crash Data",
        "Performance Data"
      ],
      "Identifiers": [
        "User ID",
        "Device ID"
      ],
      "Purchases": [
        "Purchase History"
      ],
      "Usage Data": [
        "Product Interaction",
        "Other Usage Data"
      ]
    },
    "Developer’s Advertising or Marketing": {
      "Identifiers": [
        "Device ID"
      ],
      "Purchases": [
        "Purchase History"
      ],
      "Usage Data": [
        "Product Interaction"
      ]
    },
    "Product Personalization": {
      "Identifiers": [
        "User ID",
        "Device ID"
      ],
      "Purchases": [
        "Purchase History"
      ],
      "Usage Data": [
        "Product Interaction",
        "Other Usage Data"
      ]
    },
    "Third-Party Advertising": {
      "Identifiers": [
        "Device ID"
      ]
    }
  },
  "Data Used to Track You": {
    "Analytics": {
      "Diagnostics": [
        "Crash Data",
        "Performance Data"
      ],
      "Identifiers": [
        "User ID",
        "Device ID"
      ],
      "Purchases": [
        "Purchase History"
      ],
      "Usage Data": [
        "Product Interaction",
        "Advertising Data",
        "Other Usage Data"
      ]
    },
    "App Functionality": {
      "Diagnostics": [
        "Crash Data",
        "Performance Data"
      ],
      "Identifiers": [
        "User ID",
        "Device ID"
      ],
      "Purchases": [
        "Purchase History"
      ],
      "Usage Data": [
        "Product Interaction",
        "Other Usage Data"
      ]
    },
    "Developer’s Advertising or Marketing": {
      "Identifiers": [
        "Device ID"
      ],
      "Purchases": [
        "Purchase History"
      ],
      "Usage Data": [
        "Product Interaction"
      ]
    },
    "Product Personalization": {
      "Identifiers": [
        "User ID",
        "Device ID"
      ],
      "Purchases": [
        "Purchase History"
      ],
      "Usage Data": [
        "Product Interaction",
        "Other Usage Data"
      ]
    },
    "Third-Party Advertising": {
      "Identifiers": [
        "Device ID"
      ]
    }
  }
}</t>
  </si>
  <si>
    <t>https://privacy.azurgames.com/policy.html</t>
  </si>
  <si>
    <t>isChild</t>
  </si>
  <si>
    <t>isTeen</t>
  </si>
  <si>
    <t>isAdult</t>
  </si>
  <si>
    <t>%</t>
  </si>
  <si>
    <t>#</t>
  </si>
  <si>
    <t>children</t>
  </si>
  <si>
    <t>teens</t>
  </si>
  <si>
    <t>adults</t>
  </si>
  <si>
    <t>EXPECTED</t>
  </si>
  <si>
    <t>OBSERVED</t>
  </si>
  <si>
    <t>OBSERVEDV1</t>
  </si>
  <si>
    <t>OBSERVEDGPT</t>
  </si>
  <si>
    <t>Actual</t>
  </si>
  <si>
    <t>Predicted</t>
  </si>
  <si>
    <t>childMatch</t>
  </si>
  <si>
    <t>teenMatch</t>
  </si>
  <si>
    <t>adultMatch</t>
  </si>
  <si>
    <t>matchAll</t>
  </si>
  <si>
    <t>Accuracy</t>
  </si>
  <si>
    <t>Precision</t>
  </si>
  <si>
    <t>Recall</t>
  </si>
  <si>
    <t>Model</t>
  </si>
  <si>
    <t>System Message</t>
  </si>
  <si>
    <t>ft:gpt-3.5-turbo-0125:personal:train-test-70:9XFoVk30</t>
  </si>
  <si>
    <t>gpt-3.5-turbo-0125</t>
  </si>
  <si>
    <t>ft:gpt-3.5-turbo-0125:personal:train-test-80:9XFoJUNY</t>
  </si>
  <si>
    <t>Train/Test</t>
  </si>
  <si>
    <t>70/30</t>
  </si>
  <si>
    <t>80/20</t>
  </si>
  <si>
    <t>Batch Size</t>
  </si>
  <si>
    <t>LR Multiplier</t>
  </si>
  <si>
    <t>Epochs</t>
  </si>
  <si>
    <t>-</t>
  </si>
  <si>
    <t>System Message Version</t>
  </si>
  <si>
    <t>System Message Text</t>
  </si>
  <si>
    <t>V1</t>
  </si>
  <si>
    <t>V2</t>
  </si>
  <si>
    <t>"You will receive the name and description of a mobile application gathered from a random application listing on an app store. Your job is to create a JSON response with one key 'targetedAge' paired with an array of targeted age groups as value. Age groups are: children (12 and under), teens (13 to 17) and adults (18+). Your response will always be in the same format: {\"targetedAge\": [\"children\", \"teens\", \"adults\"]}"</t>
  </si>
  <si>
    <t>VARIABLES</t>
  </si>
  <si>
    <t>HYPERPARAMETERS</t>
  </si>
  <si>
    <t>RESULTS</t>
  </si>
  <si>
    <t>[title, description]</t>
  </si>
  <si>
    <t>FeatCodes</t>
  </si>
  <si>
    <t>isiOS</t>
  </si>
  <si>
    <t>isAndroid</t>
  </si>
  <si>
    <t>iOS</t>
  </si>
  <si>
    <t>Android</t>
  </si>
  <si>
    <t>Dataset</t>
  </si>
  <si>
    <t>Dataset Code</t>
  </si>
  <si>
    <t>Size</t>
  </si>
  <si>
    <t>Model ID</t>
  </si>
  <si>
    <t>70d1</t>
  </si>
  <si>
    <t>80d1</t>
  </si>
  <si>
    <t>Full Dataset</t>
  </si>
  <si>
    <t>70d2</t>
  </si>
  <si>
    <t>Test Dataset</t>
  </si>
  <si>
    <t>Train Size</t>
  </si>
  <si>
    <t>Test Size</t>
  </si>
  <si>
    <t>-/30</t>
  </si>
  <si>
    <t>-/20</t>
  </si>
  <si>
    <t>https://thatgamecompany.helpshift.com/a/sky-children-of-the-light/?s=legal&amp;f=privacy-policy&amp;l=en</t>
  </si>
  <si>
    <t>https://www.childrensplace.com/us/help-center/policies/PrivacyPolicy</t>
  </si>
  <si>
    <t>http://amayakids.com/privacy_android.html</t>
  </si>
  <si>
    <t>https://kiddopia.com/privacy-policy.html</t>
  </si>
  <si>
    <t>https://www.amazon.com/gp/help/customer/display.html?nodeId=468496</t>
  </si>
  <si>
    <t>https://www.google.com/policies/privacy</t>
  </si>
  <si>
    <t>https://www.beginlearning.com/privacy-policy/#homer-section</t>
  </si>
  <si>
    <t>https://findyourfun.com/privacypolicy</t>
  </si>
  <si>
    <t>https://kids.justalk.com/privacy.html</t>
  </si>
  <si>
    <t>https://sites.google.com/view/fpg-ent-privacy-policy</t>
  </si>
  <si>
    <t>http://blog.tinytap.it/terms-of-use/</t>
  </si>
  <si>
    <t>https://www.prodigygame.com/Privacy-Policy/</t>
  </si>
  <si>
    <t>http://storytoys.com/privacy</t>
  </si>
  <si>
    <t>http://humanimprovement.org/privacy-policy</t>
  </si>
  <si>
    <t>[{"name":"Role Playing","id":"GAME_ROLE_PLAYING"},{"name":"MMORPG","id":null},{"name":"Multiplayer","id":null},{"name":"Cooperative multiplayer","id":null},{"name":"Single player","id":null},{"name":"Stylized","id":null}]</t>
  </si>
  <si>
    <t>[{"name":"Shopping","id":"SHOPPING"}]</t>
  </si>
  <si>
    <t>[{"name":"Racing","id":"GAME_RACING"},{"name":"Stunt driving","id":null},{"name":"Casual","id":"GAME_CASUAL"},{"name":"Single player","id":null},{"name":"Stylized","id":null},{"name":"Cartoon","id":null},{"name":"Offline","id":null}]</t>
  </si>
  <si>
    <t>[{"name":"Parenting","id":"PARENTING"}]</t>
  </si>
  <si>
    <t>[{"name":"Tools","id":"TOOLS"}]</t>
  </si>
  <si>
    <t>[{"name":"Educational","id":"GAME_EDUCATIONAL"},{"name":"Language","id":null},{"name":"Casual","id":"GAME_CASUAL"},{"name":"Single player","id":null},{"name":"Stylized","id":null},{"name":"Cartoon","id":null}]</t>
  </si>
  <si>
    <t>[{"name":"Educational","id":"GAME_EDUCATIONAL"},{"name":"Mathematics","id":null},{"name":"Casual","id":"GAME_CASUAL"},{"name":"Single player","id":null},{"name":"Stylized","id":null},{"name":"Cartoon","id":null},{"name":"Offline","id":null}]</t>
  </si>
  <si>
    <t>[{"name":"Educational","id":"GAME_EDUCATIONAL"},{"name":"Mathematics","id":null},{"name":"Casual","id":"GAME_CASUAL"},{"name":"Single player","id":null},{"name":"Abstract","id":null},{"name":"Offline","id":null}]</t>
  </si>
  <si>
    <t>[{"name":"Educational","id":"GAME_EDUCATIONAL"},{"name":"Mathematics","id":null},{"name":"Casual","id":"GAME_CASUAL"},{"name":"Single player","id":null},{"name":"Stylized","id":null}]</t>
  </si>
  <si>
    <t>[{"name":"Puzzle","id":"GAME_PUZZLE"},{"name":"Jigsaw","id":null},{"name":"Casual","id":"GAME_CASUAL"},{"name":"Single player","id":null},{"name":"Stylized","id":null},{"name":"Cartoon","id":null},{"name":"Offline","id":null}]</t>
  </si>
  <si>
    <t>[{"name":"Educational","id":"GAME_EDUCATIONAL"},{"name":"Mathematics","id":null},{"name":"Single player","id":null},{"name":"Stylized","id":null},{"name":"Cartoon","id":null},{"name":"Offline","id":null}]</t>
  </si>
  <si>
    <t>ESRB</t>
  </si>
  <si>
    <t>Apple</t>
  </si>
  <si>
    <t>com.taxfyle.TaxfyleMobile</t>
  </si>
  <si>
    <t>ee.dustland.android.minesweeper</t>
  </si>
  <si>
    <t>MathTango (Grades K-5)</t>
  </si>
  <si>
    <t>["Photo &amp; Video","Social Networking"]</t>
  </si>
  <si>
    <t>["Education","Family","Trivia","Games"]</t>
  </si>
  <si>
    <t>["Games","Entertainment","Action","Adventure"]</t>
  </si>
  <si>
    <t>["Education","Entertainment"]</t>
  </si>
  <si>
    <t>["Games","Action","Casual","Entertainment"]</t>
  </si>
  <si>
    <t>["Education","Games","Puzzle","Family"]</t>
  </si>
  <si>
    <t>["Games","Family","Simulation"]</t>
  </si>
  <si>
    <t>["Games","Entertainment","Casual","Family"]</t>
  </si>
  <si>
    <t>["Games","Adventure","Strategy","Entertainment"]</t>
  </si>
  <si>
    <t>["Books","Education"]</t>
  </si>
  <si>
    <t>["Games","Family","Puzzle","Education"]</t>
  </si>
  <si>
    <t>["Education","Games","Family"]</t>
  </si>
  <si>
    <t>["Education","Books"]</t>
  </si>
  <si>
    <t>["Games","Strategy","Simulation"]</t>
  </si>
  <si>
    <t>["Games","Family","Education"]</t>
  </si>
  <si>
    <t>["Entertainment","Education"]</t>
  </si>
  <si>
    <t>["Education","Family","Games","Simulation"]</t>
  </si>
  <si>
    <t>["Education","Games","Family","Casual"]</t>
  </si>
  <si>
    <t>["Games","Role Playing","Family"]</t>
  </si>
  <si>
    <t>["Education","Family","Games"]</t>
  </si>
  <si>
    <t>["Entertainment"]</t>
  </si>
  <si>
    <t>["Games","Simulation","Role Playing","Entertainment"]</t>
  </si>
  <si>
    <t>["Games","Puzzle","Simulation","Entertainment"]</t>
  </si>
  <si>
    <t>["Education","Games","Family","Puzzle"]</t>
  </si>
  <si>
    <t>["Games","Racing","Simulation"]</t>
  </si>
  <si>
    <t>["Education","Games","Family","Simulation"]</t>
  </si>
  <si>
    <t>["Games","Simulation","Family","Entertainment"]</t>
  </si>
  <si>
    <t>["Education"]</t>
  </si>
  <si>
    <t>["Games","Family","Role Playing","Entertainment"]</t>
  </si>
  <si>
    <t>["Education","Games","Casual","Family"]</t>
  </si>
  <si>
    <t>["Education","Casual","Games","Family"]</t>
  </si>
  <si>
    <t>["Education","Role Playing","Simulation","Games"]</t>
  </si>
  <si>
    <t>["Education","Casual","Family","Games"]</t>
  </si>
  <si>
    <t>["Games","Action","Entertainment","Adventure"]</t>
  </si>
  <si>
    <t>["Travel","Lifestyle"]</t>
  </si>
  <si>
    <t>com.wedraw.aidraw</t>
  </si>
  <si>
    <t>AR Drawing: Paint &amp; Sketch</t>
  </si>
  <si>
    <t>["Adventure"]</t>
  </si>
  <si>
    <t>["Strategy"]</t>
  </si>
  <si>
    <t>["Action"]</t>
  </si>
  <si>
    <t>["Art &amp; Design"]</t>
  </si>
  <si>
    <t>["Dating"]</t>
  </si>
  <si>
    <t>["Educational"]</t>
  </si>
  <si>
    <t>["Communication"]</t>
  </si>
  <si>
    <t>["Casual"]</t>
  </si>
  <si>
    <t>["Puzzle"]</t>
  </si>
  <si>
    <t>["Tools"]</t>
  </si>
  <si>
    <t>["Shopping"]</t>
  </si>
  <si>
    <t>["Comics"]</t>
  </si>
  <si>
    <t>["Parenting"]</t>
  </si>
  <si>
    <t>["Finance"]</t>
  </si>
  <si>
    <t>["Weather"]</t>
  </si>
  <si>
    <t>["Arcade"]</t>
  </si>
  <si>
    <t>["Lifestyle"]</t>
  </si>
  <si>
    <t>["Simulation"]</t>
  </si>
  <si>
    <t>["Role Playing"]</t>
  </si>
  <si>
    <t>["Maps &amp; Navigation"]</t>
  </si>
  <si>
    <t>["Music"]</t>
  </si>
  <si>
    <t>["Food &amp; Drink"]</t>
  </si>
  <si>
    <t>["Racing"]</t>
  </si>
  <si>
    <t>["Card"]</t>
  </si>
  <si>
    <t>["Social"]</t>
  </si>
  <si>
    <t>["Productivity"]</t>
  </si>
  <si>
    <t>["Music &amp; Audio"]</t>
  </si>
  <si>
    <t>["Video Players &amp; Editors"]</t>
  </si>
  <si>
    <t>["Medical"]</t>
  </si>
  <si>
    <t>["News &amp; Magazines"]</t>
  </si>
  <si>
    <t>["Board"]</t>
  </si>
  <si>
    <t>["Sports"]</t>
  </si>
  <si>
    <t>["Personalization"]</t>
  </si>
  <si>
    <t>["Health &amp; Fitness"]</t>
  </si>
  <si>
    <t>["Business"]</t>
  </si>
  <si>
    <t>M.A.S.H.</t>
  </si>
  <si>
    <t>MASH Touch</t>
  </si>
  <si>
    <t>My Virtual Boyfriend - One True Love</t>
  </si>
  <si>
    <t>Party Roulette: Group games</t>
  </si>
  <si>
    <t>Spin Empire</t>
  </si>
  <si>
    <t>supertype</t>
  </si>
  <si>
    <t>The Apocalypse Sacrifice</t>
  </si>
  <si>
    <t>Word Dungeons</t>
  </si>
  <si>
    <t>CHARADES: Guess word on heads</t>
  </si>
  <si>
    <t>ABCs alphabet phonics games for kids based on Montessori learining approach</t>
  </si>
  <si>
    <t>Amazing Match for kids</t>
  </si>
  <si>
    <t>Barbie Dreamhouse Adventures</t>
  </si>
  <si>
    <t>Charades for Kids! Guessing Games - Guess the Word Up on Your Head Game</t>
  </si>
  <si>
    <t>First &amp; Sight Words Games</t>
  </si>
  <si>
    <t>First Words Animals</t>
  </si>
  <si>
    <t>Hangman for Kids. Astrokids</t>
  </si>
  <si>
    <t>Image Charades - Guess Up Kids</t>
  </si>
  <si>
    <t>Jungle Animal Hair Salon 2</t>
  </si>
  <si>
    <t>Language Therapy for Kids–MITA</t>
  </si>
  <si>
    <t>Pango plays soccer</t>
  </si>
  <si>
    <t>Word Mess</t>
  </si>
  <si>
    <t>WordSearch Kids</t>
  </si>
  <si>
    <t>APEA</t>
  </si>
  <si>
    <t>Bernafon App</t>
  </si>
  <si>
    <t>Birthday Notifier</t>
  </si>
  <si>
    <t>Updated to include MASH Xmas, Holiday, Dating, Wedding, Classic &amp; All Stories!
Remember the game M.A.S.H. (Mansion, Apartment, Shack, House)?  This is the MASH game with the most features for iPhone/iPad/iPod touch. Featured in What's Hot and New and Noteworthy. Designed by girls for girls.
Who are you going to marry? Where will you live? What will you do in the future? Only this MASH can tell...
Choose your questions and either enter in your own answers or pick from the best selection of random answers. Who knew you were going to marry Justin Bieber and drive a cherry red Ferrari! 
• Pick from a list of questions
• Write responses or pick random
• Email &amp; Save results
• Play solo or with friends
• Let the spiral magic calculate your future
Hope you get a Mansion!!!
It's laugh out loud fun-- especially when you end up marrying Dr. Phil and driving Bo and Luke Duke's General Lee.</t>
  </si>
  <si>
    <t>Mansion, Apartment, Shack, House! The MASH Game on the App Store!
You remember MASH don't you?!
Well, the pencil and paper fortune telling game is back and ready to reveal everything about your future! Relive the fun memories with MASH Touch!
What makes this MASH Game better than the rest? 
Well, this MASH game is the only to offer...
- 2 Games in 1. Play MASH Classic or MASH Square!
- Unique, funny stories. Over 1 trillion possible stories!
Features:
- 44 Questions! The most questions asked on the App Store!
- Predict your future with a spiral, number, or random.
- Save your Stories!
- Create your own categories.
- Create your own items/spouses.
- View your results as a story!
- Over 1 TRILLION possible stories to be told.</t>
  </si>
  <si>
    <t>My Virtual Boyfriend is the #1 boyfriend dating game in the world!
Thanks to YOU, and the other fans out there. We truly appreciate your support!
+++++ REVIEWS +++++
appswithpassion.com = 4.5/5 stars
appdictions.com = 4.5/5 stars
crazymikesapps.com = 4/5 stars
D E S C R I P T I O N:
Are you single? Do you like cute boys? Are you the BIGGEST flirt? Do you wish you could date anyone you choose?
If you answered YES to any of these questions, then i have the perfect dating game for YOU!
My Virtual Boyfriend - One true love is one of the top girl games for mobile. It’s quite popular, and features hundreds of boys to choose from!
My Virtual Boyfriend is fun and flirty dating simulation game where you get to choose from a lineup of hot, single, virtual guys to date and start a relationship with. Your mission (if you choose to accept it) is to get him with your womanly charm, flirt your way into his virtual heart and get him to fall deeply in love with you, as he makes you his BAE (Before Anyone Else). 
With so many hot, single guys to choose from, you can play this dating sim forever and not get bored.  If you don’t like a guy, dump him and get a new one!  Each boy has a unique personality and appearance. Types range from: The Bad boy ALPHA Male to the the awkward yet incredibly cute GEEK guy.
So umm.. What can i do with this Virtual boyfriend?
Well, I’m glad you asked!  First, you must understand it’s a dating game, and not a replacement for a real boyfriend, and that your goal is to get this virtual boy to fall in love with you. You’ll need to get acquainted, so you’ll start by listening to his flirty pickup lines and his cute jokes. You will react to his flirts and comments through various emotes. This lets him know what you’re thinking.  There are actions you can do like giving him a compliment, telling a joke, or giving him a kiss to watch his reaction. 
You can go on activities like mini golf, a dinner date or a walk in the park, or just Netflix and chill the night away, it’s up to you. You can dress up you date in hot outfits, new clothes and crazy costumes.
He even responds to your touch - but watch where you poke around, he can be quite ticklish! 
Every choice you make has rewards or consequences. A heart meter fills up to show when you're doing good and drops down when you start making mistakes. If you want to make good progress in your relationship - then do things that make him feel good and will align to his unique personality. 
As your relationship grows, he will become more attached to you. With each new level achieved, he becomes more intimate, loving, caring and will grow closer to you.  New actions, activities and outfits become available the further you progress.
There are 35+ levels in the game and at the end level- that's when he will confess his love for you and you will have won the game, but it doesn't have to stop there - At the ending level you will be given an option to keep him, or dump him and start with someone new. The choice is yours! 
This is far better than reality. He can never cheat, or leave the toilet lid up. He is all yours, and you will never be forever alone, so long as he’s around.
It's all about fun, flirting and romance - so just how good of a girlfriend are you?  Do you have what it takes to be a good girlfriend and keep a man? 
There's only one way to find out.
Download My Virtual Boyfriend Now!
Features:
- Hundreds of cute boys to choose from.
- 35+ levels of game play
- Customize his looks - Change his face, hair, skin, clothes, and features
- Turn him into a Vampire or Zombie boyfriend (if you’re into that kind of thing)
- Unique personalities and fun male stereotypes
- All kinds of crazy, fun outfits you can put on him.
- Hi res 3D graphics - and universals so it works on all devices! 
- Achievements and rewards 
- He will NEVER cheat on you or Leave the toilet lid up.</t>
  </si>
  <si>
    <t>So, you’re with your buddies, maybe pre-gaming, maybe after-gaming. Maybe right in the middle of the game…
You love roulettes but you haven’t got the cash to splash at a casino.
Don’t worry - we got you covered.
We have JUST what you need to step your night up a notch:
- Totally original rules
- Dirty “never have I ever” games
- Crazy “would you rather” games
- Speed and reflex games
- Hilarious “most likely to…” votes
- A sweet ’n slick design
And, since we’re cool guys, the first game mode is absolutely FREE, with no ads.
By the way, we are GreenTomatoMedia. If you take a look at what we do, you’ll see we like livening up your nights and just making fun happen by whatever means necessary. If you want to support a team of young guys, passionate about mobile games to fire up when the sun goes down, play Party Roulette and let us know what you think of it by leaving us a comment. We are always updating our apps based on what we hear from all of you out there. So, thanks!
________________________________________
- Includes in-app purchases
- No one should ever be forced to complete a challenge they’re not comfortable with
________________________________________
Premium pack &amp; features subscription:
Party Roulette offers an auto-renewing subscription option: $4.99 per week. Once you’ve confirmed your order, the payment will be charged to your account, with the right price for your country. The subscription will automatically renew at its end date. You can stop the automatic renewal any time. To avoid the renewal, cancel it at least 24h before the end date of your subscription. No refund is available for unused time.
Terms &amp; conditions: https://www.applicationiphone.info/drinkroulette-terms-conditions/
Privacy policy: https://www.applicationiphone.info/drinkroulette-privacy-policy/</t>
  </si>
  <si>
    <t>Spin Empire is more than just your average logic problem solving game. It's a royal competition between savvy players like you, with many of your favorite games on different themes. Are you ready to get started? Then hurry up and install the app and choose your favorite game.  Travel through time and space collecting Ancient Egyptian scrolls. Fight with pharaohs for power. The winner gets a trip with Cleopatra! Experience the atmosphere of the Day of the Dead with Dama Muerta. Explore the mysterious East with Tiger.
       With each level you complete, you'll be competing for the top spot. Collect similar symbols and solve challenges by earning game coins. Join the endless fun. Play online with friends, match scatter symbols and collect rewards.
      Types of games we provide:
  Tiger, Dama Muerta, Egypt.
            Tiger. This exciting game takes you on a journey to the mystical realm of the Far East, where the majestic tiger is a symbol of prosperity and power. Solving all sorts of colorful puzzles, you'll encounter a host of traditional Asian symbols, including golden dragons and serene lotus flowers. Each level you complete earns you in-game winnings, and Fortuna's elusive tiger acts as a wild symbol to help you get closer to success. Try out the extra features, including scatter symbols that unlock new elements to help you progress further in the game. Follow the hints and successfully complete all levels.
           Dama Muerta. Dama Muerta invites players on a mesmerizing journey through the colorful and mysterious realm of the Day of the Dead. Set against a backdrop of festive celebrations, this exciting game combines elements of mystery, adventure. Players embark on a quest to find the secrets of the afterlife, encountering a myriad of colorful characters including skeletons, mystical shamans and elusive spirits. The game features a host of fascinating symbols including sugar skulls, marigold flowers and traditional Day of the Dead decorations, all of which skilfully capture the essence of this rich cultural tradition. Whether you're looking for adventure, or just want a taste of the unusual, this game promises an unforgettable experience.
           Egypt. Visit the mystical sands of ancient Egypt, where pharaohs ruled with divine authority and untold treasures were hidden beneath the desert sun. Embark on an epic adventure through the majestic pyramids, unravel the secrets of the past and discover riches beyond imagination. Immerse yourself in the splendor of this ancient civilization. From majestic pharaohs and powerful deities to sacred artifacts and enigmatic hieroglyphics, each level completed promises a place at the top of the player rankings and endless glory. But beware, because the sands of Egypt hold many secrets, and not everyone who dares to enter its depths, will come out of there unharmed. Overcome treacherous obstacles and bypass cunning traps in an attempt to discover the fabulous riches of the Nile. Encounter legendary figures such as Cleopatra, Ra and Anubis, each of whom bestows blessings and challenges those who dare to curry their favor.</t>
  </si>
  <si>
    <t>How does a p fall?
How much does an r weigh?
And how does the dot over an i sound?
· · · s u p e r t y p e · · ·
(super many, over 130 levels)
(super relaxing, zen-like gameplay)
(super smooth, self-generating sound track)</t>
  </si>
  <si>
    <t>Play as an adventurer with amnesia, armed only with a note found in your mouth. As you meticulously unravel the layers to recover your memories, you also unexpectedly uncover chilling secrets hidden within the town.
Will you choose to be a hero, rescuing the villagers, or will you sacrifice them to accomplish your own adventurous feats?
It's all up to you to decide...
■Unique combat system
Players utilize slashing as a core mechanic to disable monster attacks and to solve certain puzzles
■Your choices shape the story
Your decisions may not only result in the deaths of certain key characters but also lead to your demise by being crushed by boulders, Earth's gravity, assassination, or being eaten alive, among other possibilities...
■Returning to the golden age of 90s video games
The Apocalypse Sacrifice is a blend of 90s retro style and modern game design.
Its classic adventure gameplay allows you to experience nostalgic emotions while also providing a fresh gaming experience
■Diverse scenes
From forests to deserts, from modern buildings to ancient ruins, from the future to the past. 
Travel across different times and spaces. 
Adventurers should always keep adventuring!
■Digging for the truth 
Carefully read NPC dialogues, gather items, documents, and records scattered throughout the world, and piece together the truth. 
Don't let any one-sided statements influence your judgment.</t>
  </si>
  <si>
    <t>Word Dungeons features classic word game fun with an immersive twist. Grab the letters you're given and try to find as many words as you can. Discover the power of the runes - an ancient power that can aid you in your journey through the Dungeon. Acquire loot and use it to grow your power and discover the secrets hidden within the dungeon. Escape and flaunt your glory to the world on the leaderboard. Try a harder difficulty, find more secret treasure or go for a higher score in a fresh run. Each playthrough is randomized for endless replay-ability! 
Features:
- Randomized words, loot drops, dungeon layouts and events.
- Rouge-lite style gameplay where death is permanent, but saving your progress is an option!
- A unique and dynamic original soundtrack that evolves as you progress.
- 3 Levels of difficulty from simple and relaxing to challenging and unforgiving. Try Hardcore mode for the ultimate challenge!
- Global leaderboards.
- All wrapped up in a shiny, hand-drawn package.
Harness the Power Of the Runes:
Your journey through the Dungeon will undoubtedly be an arduous one, luckily, you have the Runes. Each Rune has its own unique power that grows stronger as you collect more. Use them in a pinch to get those last few words, or hang on to them as long as you can to maximize their strength.
Discover Secrets Within:
Spread throughout the Dungeon are mysterious events where you can utilize the loot you've acquired throughout the Dungeon. Trade with the mysterious cyclops merchant, use your keys to open chests, and more!</t>
  </si>
  <si>
    <t>FEATURES:
► Really fun and very simple!
► Place the phone on forehead, explain and guess the words 
► Correct answer - tilt the phone screen down, pass - tilt the phone screen up
► Huge database of words – over 41 000!
► 45 interesting themes: guess celebrities, movies, music, books and lots more
► Add your own words to the game
► Different modes: explain using words, show with gestures, draw on paper
► Add new players or teams
► Choose time for answer: 30, 60, 90 or 120 seconds
► Change the game result if necessary
► Suitable for kids and adults
► No Ads &amp; in-Apps
GAME RULES
-	Place your phone on forehead. Other players should explain to you the word on the screen
-	If you guessed the word, tilt the phone screen down
-	If you don’t know the answer, tilt the phone screen up to go to the next word
GAME MODE
Words can be explained in different ways, depending on the selected game mode:
-	Words: explain using other words
-	Gestures: explain using gestures without words – show pantomime 
-	Drawing: explain using drawing on a paper
-	One word: explain using just one word
-	Backwards: read word backwards
-	Random: random selection of any mode
45  INTERESTING THEMES
Start set, Kids, Mix set, Act it out, Animals, All words, Easy words, Brainstorm, Family, Celebrities, Movies and TV, Cartoons, Travel, Meal and food, Sport, Literature, Art, Music, Science, Phrases, Trends, Brands, Nature, House, Professions, School, Hobbies, Act it out - Hard, Celebrities - Hard, Movies &amp; TV - Hard, Literature - Hard, Music - Hard, Sport - Hard, Art - Hard, Science - Hard, Travel - Hard, Transport, Inventions, Technology, Men, Women, Person, Summertime, New Year, Clothes
ADD YOUR OWN WORDS
You can add your own words to the game
ADD NEW PLAYERS OR TEAMS
You can add new players. Last result, total score and games are shown for each player. Click on a player's name to change it – from 1 to 14 symbols. 
NO ADS &amp; IN-APP PURCHASES 
App contains NO Ads and In-App Purchases. 
Have a nice game!</t>
  </si>
  <si>
    <t>-----Featured by The Guardian -----
Based on the proven Montessori learning method, ABC Games develop spelling and reading skills through fascinating games! 
---Features---
* Delightful animations will help your children learn letters and words in a fun and engaging way
* 26 animated flashcards to teach your kids letters and words
* Funny, bright, creative artwork 
* Specially designed Parents Areas to track your kids' progress
* Multiple user profiles
* Aligned to Kindergarten Reading Foundation skills of Common Core Standards
* Your children can interact with the app at their own pace
Set the stage for reading success with this delightfully interactive educational app! Kids will have a blast learning alphabet with ABC Games!</t>
  </si>
  <si>
    <t>&gt;180 cute individual objects with funny sounds and word learning;
&gt;18 vivid scenes, especially as Dinosaur, Solar, World Map…
&gt;18 Hippo Show as innovative rewards!
&gt;Universal – which brings you native IPAD/IPHONE support for FREE!
&gt;Pure &amp; Native English, Spanish, German and French spelling and pronunciation!
Looking for something entertain but also educational for your kids? Amazing Match is a must-have! 
Kids love Amazing Match!
With its super-cute graphics, funny sounds and native spelling, Amazing Memory Match is perfect for kids, and it will keep your kids educationally entertained, all the while developing their concentration, memory, and cognitive skills, and teaching them how to spell, teaching them what sounds objects make. It will also keep your kids quit while they play it again, again and again…right when you need that much-needed break in a restaurant, on a plane, or in a car.
While kids can play the game all on their own, it is even more fun when you take turns and play it with them! And, costing less than a bottle of water, it will be the best money you’ve ever spent.
Amazing Match was designed to be kid-friendly! There are no complicated menus for kids to get confused by, or multiple options to get lost in. It is tested by several toddlers and we took their suggestions seriously to create a funny but educational app for them.
Scenes:
1 Sea scene
2 Farm scene
3 Forest scene
4 Africa scene
5 Solar scene
6 Vehicle scene
7 World Map scene
8 Fruit scene
9 Bakery scene
10 Beverage scene
11 Toy scene
12 Playground scene
13 Livingroom scene
14 Bedroom scene
15 Dinosaur scene
16 Insect scene
17 Bird scene
18 Vegetable scene
New scenes coming soon!
Contact Us: 
Email:joy-preschool@hotmail.com 
Like:facebook.com/JoyPreschoolGame 
Follow:twitter.com/JoyPreschool</t>
  </si>
  <si>
    <t>Create your very own Barbie DreamHouse experience! Join us for a bunch of fun activities: baking, cooking, dancing, makeovers, home design, fashion, nail salon, hair salon, mini games or epic pool parties! Explore Malibu with my pink convertible or dress me and my friends up in fashion-forward looks to get picture ready! 
Follow us on exciting adventures in the DreamHouse where anything is possible! 
LET'S MOVE IN
Are you into home design makeovers? Help me design every room with wonderful wallpapers and dazzling decorations. Make it your own Dreamhouse! 
THE COOLEST FRIENDS
Meet my best friends: Barbie "Brooklyn" Roberts, Renee, a sports fanatic; Daisy, a talented DJ; Teresa, a science-lover; Nikki, an aspiring fashion designer and the one-and-only Ken. Plus, my family including my fun-loving sisters: Skipper, Stacie and Chelsea! Even my parents, Mr. and Mrs. Roberts are joining in on the adventure! 
COOKING AND BAKING
Why don’t you join me in my awesome kitchen? There are so many delicious recipes to cook! Get baking with Skipper and post your tasty recipes on BarbieGram for everyone to see! Mmm… Are those cupcakes I smell?! 
DRESS UP
Got any fashion tips? Dress-up in beautiful princess dresses or relax in super comfy pj’s, there’s an outfit for everyone! 
HAIRSTYLES 
Get ready for a makeover! There’s a hair salon in the DreamHouse and you can design tons of different hairstyles! Have a girls makeover day with Teresa and check out all the cool accessories you can add to your new look! 
TIME FOR SOME PAMPERING
Check out the Malibu Nail Spa! Make it a girl’s day out! Create your own nail design at the Nail Salon with so many colors, patterns and stickers to choose from!
SUMMER TIME
OMG! Malibu Beach is finally open! Dive, swim, grill, lounge or build a sandcastle? You can do it all! Decide who is the ultimate surf champion in an awesome mini game. You can also chill out at the DreamHouse pool while Ken throws one of his legendary pool parties! 
PRINCESS ADVENTURE
You are cordially invited to a special event in Malibu: A Royal Ball at the Floravian Castle! Get my friends and sisters princess-ready with fun hairstyle and gowns to become the queen of the ball!
Fun games for girls and boys, pre teens, kids and all ages. Play doll house games with parents or other family members. 
SUBSCRIPTION DETAILS
- This app may offer weekly or monthly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 takes children's privacy seriously and ensures that its apps are compliant with privacy laws. This application has received the “ESRB Privacy Certified Kids’ Privacy Seal”. Read our privacy policy at: https://budgestudios.com/en/legal/privacy-policy/ or email our Data Protection Officer at: privacy@budgestudios.ca
An internet connection may be required to use this app
END-USER LICENSE AGREEMENT
https://budgestudios.com/en/legal-embed/eula/
HAVE QUESTIONS?
We always welcome your questions, suggestions and comments. Contact us 24/7 at support@budgestudios.ca
BUDGE and BUDGE STUDIOS are trademarks of Budge Studios Inc.
Barbie Dreamhouse Adventures © 2018-2022 Budge Studios Inc. All Rights Reserved.</t>
  </si>
  <si>
    <t>Over 10 Million People Love Playing Our Games...
Download Charades for Kids right now and see why!
It's easy to play just place your device on your forehead and guess which phrase is displayed based on your friends clues.
Features:
- Multiple Categories for Kids
- Hundreds of words and phrases
- New Categories are added frequently...
On SALE for a limited time…</t>
  </si>
  <si>
    <t>&gt; 274 Words: 82 animals, 50 food, 60 words about life, 23 words about festivals, 31 words about astronomy and geography, 28 words about others. 
&gt; 28 Scenes--8Animal+4Food+7Life+3Festival +2Map+4Others!  
&gt; 2 game modes: A-Z mode and Scenes mode! 
&gt; Native English, Spanish, German and French spelling and pronunciation! 
Looking for something entertain but also educational for your kids? Amazing First Words is a must-have! It provides hours of fun, laughter and learning.
Amazing First Words will help your child:
1 develop fine motor skills
2 learn to recognize and match letters
3 learn the sounds letters make
4 learn the names of letters
5 learn how to spell words
Kids can play Amazing First Words by 2 modes: A-Z mode and Scenes mode. Words have been sorted by alphabetical order in A-Z mode and different environment in Scenes mode. 
Amazing First Words is designed to be kid-friendly! There are no complicated menus for kids to get confused by, or multiple options to get lost in. It was tested by several toddlers and we took their suggestions seriously to create a funny but educational app for them.
What’s more, not only will your children love the spelling, but they will also be kept constantly motivated by the rewards as: Colorful Balloons and Bubble popping!
www.JoyPreschoolGame.com</t>
  </si>
  <si>
    <t>More than just a game, First Words Animals is a powerful educational tool for the toddlers and kids in your life. It provides hours of fun, laughter and learning.
If your child is old enough to ask for your phone, they're old enough for First Words Animals!
* Now with French, German, Japanese, Spanish, plus British and American English * 
First Words Animals will help your child:
* Develop fine motor skills
* Learn to recognize and match letters
* Learn the names of letters
* Learn the sounds English letters make (phonics)
* Learn how to spell words
Of course, they won't just be learning, they'll also be laughing and having fun with 45 of their favorite animal friends, beautifully illustrated and matched with entertaining animal sounds.
First Words Animals is toddler-tested and approved, with a user-interface designed specifically for the littlest of fingers. More than just a game, it is a sophisticated learning tool that engages your child, encourages exploration, and helps them begin building a deep understanding of the relationships between letters and words.
A variety of options let you adjust the difficulty level to match the abilities of your younger or older kids. In addition to English, your child can now learn the names of their favorite animals in French, German, Japanese and Spanish. 
Kids can play First Words by themselves, but they also enjoy bringing their grownups along, talking about the animals, saying the names of the letters, and watching the animals spin around and sound off.
If your child is old enough to ask for your phone, they're old enough for First Words Animals!
* If you like First Words Animals, make sure to check out the other games for kids from Learning Touch.
* We love getting feedback and hearing stories about the kids who use our apps! Share your stories in a review on iTunes or by leaving feedback at learningtouch.com. Let us know how your kids use First Words, and what you'd like to see us do next.</t>
  </si>
  <si>
    <t>Astrokids Hangman is a children's version of the classic hangman game adapted for children. Learn new vocabulary and improve spelling by playing the fun game of guessing the secret word!
Hangman is a game that consists of guessing a word by choosing the letters you think may be included in it. Guess the correct word before the man is hanged!
FEATURES
* Learn new words and improve spelling.
* Hundreds of different words to guess from.
* You have lots of turns to guess the secret word.
* Discover the mystery word and relate it to your image.
* Control progress. 
* Friendly, fun characters. You’ll have a great time with Astrokids!
* Game of Hangman in Spanish, English, French, Portuguese, Russian, Italian and German.
Ideal for teamwork playing with friends or parents.
PRIVACY POLICY FOR OUR EDUCATIONAL GAMES
As developers of educational games for children, we understand how important your privacy is for you. Read our privacy policy at: http://www.iteration-mobile.com/privacy/astrokids
We are fully committed to creating the best educational games for children. If you have any questions or suggestions about our games for children, feel free to contact us at: support@iteration-mobile.com</t>
  </si>
  <si>
    <t>Kids charades with images and icons!
Guess Up Kids is the ultimate acting game of charades, perfect for family game night. Just look at the image on the screen, act it out, describe it, or make sounds, and let your family guess what it is!
The perfect twist on the classic family game of ‘guess what I am’, now even easier to play with kids. It will entertain your family for hours on a sunny day at the park, or a rainy Sunday in your own living room. All you need is a phone, your family, and feeling like laughing for hours!
Features:
◆ Choose a category and start playing charades.
◆ Categories with hundreds of images that range from Animals to Countries, as well as School, or Food.
◆ Record and save your hilarious videos of gameplay on your phone!
◆ Share your funny videos directly on Instagram, Facebook, and much more.
◆ Different charade challenges like acting, describing, singing, and impersonating your favorite characters!
◆ Have fun with GuessUp Kids Team Mode, and play in teams to see who has more fun!
◆ Guess all the images you can from your family’s clues and tips before the clock runs out!
Guess Up Kids has a lot of categories to choose from. Here are some of our favorites:
◆ Animals
◆ Countries
◆ Food
◆ Who Am I
◆ Human Body
◆ Objects
◆ Rounded
◆ Sounds
◆ Sports
And many others!
Our favorite kids charades party game, and the one we cannot put down! Have fun with Guess Up Kids at your next family game night.
____________________
Don't forget to follow Guess Up Kids on social media and share all the fun!
Facebook - https://www.facebook.com/guessup
Instagram - https://www.instagram.com/guessupapp/
____________________
Terms Of Use - https://cosmicode.games/terms</t>
  </si>
  <si>
    <t>Join millions of kids in new hairstyling and beauty makeover adventures in Jungle Animal Hair Salon 2 kids game! Meet their beloved beauty salon clients at the beach and play new summer holiday makeover and pet care games for kids. Wash, dress up, style and design fun and crazy looks!
Kids' favorite jungle animals and new games make Jungle Animal Hair Salon 2 the best sequel of the most popular pet care game for kids from TutoTOONS. Free your imagination and have fun!
Travel to the tropics and say hello to leopard Amy, elephant Sarah, zebra Gizelle, monkey Maya and toucan Rosa. Every jungle animal has its own style and favorite spa but they all need summer fashion tips from the best pet beauty salon! Leopard Amy wants to look cute with new makeup and fancy clothes. Elephant Sarah loves a spa bath and wants to dress up for holidays at the beach. Zebra Gizelle can’t wait to try new hairstyles and cool outfits. Monkey Maya plays in the jungle, always gets messy and hungry. Toucan Rosa misses her Rio Carnival look and needs your help to look wonderful. Take your hair styling tools to the sandy beach and start your summer beauty salon adventures!
Play tropical summer beauty salon and pet care games for kids: 
· Pick the animal you want to style first: leopard, elephant, zebra, monkey or toucan!
· Try out different hairstyles and outfits and create a magical look for zebra Gizelle!
· Clean up hungry monkey Maya, feed her, dress up and do an amazing hairstyle!
· Take care of elephant Sarah's skin, do nails, style hair and choose the cutest clothes!
· Get ready for the scariest night and carve a pumpkin for Halloween party!
· Wash and braid leopard Amy's hair, do makeup and dress up in style!
· Mix and match carnival accessories and create a Brazilian look for Rosa, queen of the jungle!
· Play music with leopard Amy’s ukulele and toucan Rosa’s maracas!
· Join sloth Linda at the beach hut and make exotic fruit slushies for everyone!
· Play Jungle Animal Hair Salon 2 kids game every day and collect bonus coins!
· Level up and unlock new exciting mini games with your favorite jungle animals!
· Watch videos for kids and toddlers, earn coins and unlock new dress up items!
· Play, learn about jungle life and tropical animals and have tons of fun!
- - - - - - - - - - - - - - - - - - - - - - - -
About TutoTOONS Games
TutoTOONS games foster creativity, promote kindness and bring joy to everyday life. TutoTOONS strives to bring meaningful and safe mobile experience to millions of players worldwide.
Important Message
This app is free to download, but requires a paid subscription to access in-game content.By downloading this app you agree to TutoTOONS Privacy Policy https://tutotoons.com/privacy_policy/ and Terms of Use https://tutotoons.com/terms .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</si>
  <si>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 THE FIRST AND ONLY LANGUAGE THERAPY APPLICATION SUPPORTED BY CLINICAL DATA:
In a 3-year clinical trial of 6,454 children with autism, language score in children who engaged with MITA has increased to levels, which were 120% higher than in children with similar initial evaluations. This difference was statistically significant (p=0.0001). See results at ClinicalTrials.gov/ct2/show/results/NCT04108290. 
• Received FDA breakthrough device designation (Q210093)
• Based on US patent 20160210870
• Includes unlimited language and cognitive exercises designed to last for 10 years
• Used by over 1.5 million children with language delay
• Best Autism App on Healthline list
• Available in English, Spanish, Portuguese, Russian, German, French, Italian, Arabic, Farsi, Korean, Chinese.
Mental Imagery Therapy for Autism (MITA) is a unique, early-intervention application for children with language delay and autism. MITA trains mental integration and language, starting with simple vocabulary, and progressing towards higher forms of language, such as adjectives, verbs, pronouns, and syntax.
MITA EDUCATIONAL ACTIVITIES
• Based on ABA techniques of visual-visual and auditory-visual conditional discrimination.
• Based on language therapy technique of following directions with increasing complexity.
• Based on Pivotal Response Treatment. 
• Each activity is adaptive and delivers exercises that are at the exact level of difficulty appropriate for your child at any given point in time
• Identify colors, patterns and sizes
• Integrate objects into a unified picture
• Spatial Prepositions: on/under/behind/in front
• Time prepositions: Before/After
• Passive verb tense
• Subject / Object
• Reading and Writing
• Numbers and counting
• Arithmetic: Addition, Subtraction, Multiplication, Division
• Logic and reasoning
• Mental perspective taking
• Mental mathematics
• Critical thinking 
• Self-control
• Attention
• Working Memory
• Creativity
• Playtime rewards will keep your child engaged while learning and having fun
• No Wi-Fi necessary
MITA develops your child’s imagination and language functions. The visual exercises follow a systematic approach for developing your child's ability to notice multiple features of an object. MITA starts with simple exercises that teach your child to attend to only one feature, such as size or color. Over time, the exercises get more difficult and require your child to attend to two features simultaneously, such as both color and size. MITA then moves on to puzzles that require attending to three features, such as color, size and shape, and then eventually to puzzles that involve attending to an ever-increasing number of characteristics. 
The verbal exercises use higher forms of language, such as adjectives, prepositions, and syntax.
MITA is developed by Dr. A. Vyshedskiy, a neuroscientist from Boston University; R. Dunn, a Harvard-educated early-child-development specialist; MIT-educated, J. Elgart and a group of award-winning artists and developers working alongside experienced therapists.
Most MITA features are completely free and the free MITA version provides access to years of language therapy. Some additional features are available as a MITA Premium subscription for $69.99/year. Your subscription pays for the development of new language exercises that are added each month. 
• Tuition will be charged to iTunes Account at confirmation of purchase.
• Tuition automatically renews unless auto-renew is turned off at least 24-hours before the end of the current period.
• You can turn off auto-renewal by going to the user's Account Settings after purchase.
• Any unused portion of a free trial period, if offered, will be forfeited when the user purchases a subscription to that plan.
Terms of use: http://imagiration.com/terms-of-service/
Privacy Policy: http://imagiration.com/privacy-policy/
MITA in the news: https://youtu.be/giZymh3rMHc
MITA research articles: http://imagiration.com/research/</t>
  </si>
  <si>
    <t>Discover 5 unpublished PANGO stories !
An interactive book to share with your child.
Pango is available in English, French, Spanish, German, Italian, Chinese, Korean and Japanese.
Share quality time with your little one where the reading comes with action and games.
TOUCH, SHAKE, RUB, SCRATCH, TICKLE... the young reader interacts with the book and drives the story forward. 
Funny adventures, animated stories, brightly coloured drawings and sweet characters. Try PANGO ! 
An application very easy to use and very reliable. You can surf through your chosen story thanks to the different illustrated tabs.
In each new album, find 5 unpublished stories + 1 bonus game (your little ones will love it). 
Sweet and lovable, everyone will adopt it !
Also visit the website www.studio-pango.com and discover numerous printable free activities : colouring books, invitation cards, puzzles, drawings ... quite a choice to keep little hands busy!
REVIEWS
- theimum.com : " Very cute and simple PANGO stories "
- Famigo.com : " Pango is a super interactive book "
- Apps4kids.net : " An ideal iPad app for the little ones "
- Real Kids Apps: “What impressed me most about the Pango books is the simple yet attractive design and the use of color. »
- iPadFamiy: “It is great fun, engaging, exciting and totally appropriate for very little children. »</t>
  </si>
  <si>
    <t>Find words in beautifully designed word clouds. Improve your vocabulary and visual scanning ability! Featured by Apple as a "Staff Favorite" and "New Games We Love"
Word Mess is fun for word enthusiasts of all ages! It is great for kids in middle school as it boosts spelling, word recognition and general knowledge. It is also being used in special education programs and by occupational therapists.
Word Mess has four different modes.
Find Mode - simple word finding, boosts visual scanning
Rhymes - find words that rhyme together. Great for little kids
Categories - boost your general knowledge with endless combinations of hundreds of categories!
Bonus Round - Odd one out. Our personal favorite!
Contact us:
masalagames.com
developer@masalagames.com</t>
  </si>
  <si>
    <t>Word Search Kids is a word find game for iPhone and iPod Touch. Fun and educational! Speaks words as you find them!
Features include:
* Cool graphics &amp; sounds
* Speaks words as you find them (ios7+)
* Word categories handcrafted for kids
* Large word lists, always something fresh
* Quick &amp; easy word entry (slide or tap)
* 3 board sizes
* 3 difficulty levels, challenge yourself
* Best games list, track your progress
* Fun &amp; educational
(Even though this game was designed for kids, grown up staff members have been regularly caught playing it too!)</t>
  </si>
  <si>
    <t>New! The new APEA app, launched in 2020, delivers fast, reliable access to your APEA resources. Highlights of the new APEA app include:
• Access free media content to receive prescribing pearls and other valuable guidance for study and practice.
• Watch video courses and CE lectures in the CE Center. Access the Course Manual, complete the evaluation, and download your contact hour certificate—all within the app! 
• Download and listen to audio courses and CE lectures. Access the Course Manual, complete the evaluation and download your contact hour certificate—all within the app!
• Access your CareOnPoint account wherever you have an internet connection. CareOnPoint is a mobile reference for primary care that provides concise diagnosis and treatment information on more than 370 diagnoses. It features anatomical illustrations, prescribing charts and other images to enhance patient care decisions—all accessible within the app! 
• View your recent activity from the main menu.
• Contact APEA directly from within the app.
Since 1997, Advanced Practice Education Associates (APEA) has been preparing NP students for success on their certification exams and meeting their continuing education needs throughout their careers. APEA review courses are known for their clarity and effective teaching methods. Students absorb and learn the material because the instructors present the information in ways that build knowledge and retention. Here are just a few comments from our thousands of satisfied customers: 
• “The knowledge that I gained was invaluable and I felt like it pulled together 2 years of classes that were patchwork. I took boards and much of the material Dr. Hollier reviewed was on the exam. I highly recommend this review course and plan to attend more courses for contact hours.”  
• “I found the APEA live review course extremely helpful. Everything I have learned the past two years came full circle. I never once lost focus as Dr. Hollier kept things lively.”
• “The factor that sets APEA leaps and bounds above the other is their delivery. … the speakers are energetic and really drive home the concepts necessary to be successful to pass board exams. I felt the presenters were genuinely vested in my success. I did not feel the same with other review programs that are available for purchase, and that I had purchased. I encourage other students to utilize APEA to prepare for their future as an advanced practice provider.”
In addition to presenting live and on demand review courses and clinical updates, APEA develops clinical resources, question banks and test banks and publishes evidence-based reference books and mobile reference tools used in practice every day.</t>
  </si>
  <si>
    <t>Bernafon App provides you with discreet, improved control over your hearing aids – so you can personalize your listening experience for any environment, the ability to find your hearing aids if they become lost, remote support from your hearing care professional when you need it, and much more.
The Bernafon App is compatible with all Bernafon Bluetooth® hearing aids. However, some app features may require a specific hearing aid model or a firmware update. Please consult your hearing care professional for assistance with firmware updates.
With Bernafon App, you can:
•	Adjust the volume of your hearing aids and various settings (e.g. remote microphone, noise reduction, and sound and streaming equalizer)
•	Switch between predefined programs according to the different listening situation you are in
•	Monitor your battery levels
•	Help you find your hearing aids if you lose them
•	Use your device as a remote microphone and get better access to the voice of another speaker in noisy environments
•	Customize your surrounding sounds with the sound equalizer 
•	Set and track hearing aid wear-time goals with the HearingCoach feature• Use the streaming equalizer for a personalized listening experience. 
•	Have your hearing aids adjusted and receive counseling from the comfort of your own home – via a live video call with your hearing care professional
•	Handle wireless accessories paired with your hearing aids; control multiple TV-A or devices, such as SoundClip-A, which can be used both for streaming and as a remote microphone
For optimal performance and access to the latest features, we recommend using the latest version of iOS.
To check the latest list of compatible devices, please visit:
www.bernafon.com/hearing-aid-users/hearing-aids/connectivity/compatibility</t>
  </si>
  <si>
    <t>Never Miss a Special Day with Birthday Notifier!
Tracking birthdays has never been easier. With "Birthday Notifier," you'll always be ready to celebrate your loved ones' special days. Here's what this app offers:
Key Features:
Add Birthdays: Quickly add your loved ones' birthdays and never miss a day.
Listing: Organize all birthdays in one place in a tidy manner.
View Details: Easily view the details of the person celebrating their birthday.
Timely Reminders: Receive notifications in advance so you can plan your celebrations.
Easy to Use: Manage everything effortlessly with a user-friendly and intuitive interface.
Why Choose Birthday Notifier?
Never Miss a Date: Stay ahead with precise reminders.
Stay Organized: Keep all important dates in one place and stay organized.
Make Special Days Meaningful: Show your loved ones you care by celebrating their birthdays on time.
How It Works:
Add Birthdays: Manually add contacts or quickly import birthday information from your address book.
Set Reminders: Choose when to be reminded—days, weeks, or even months in advance.
Receive Notifications: Get timely alerts and never miss a birthday.
Join thousands of users who are making birthdays more special and memorable with "Birthday Notifier." Download now and start celebrating!
Download "Birthday Notifier" today and make every birthday unforgettable!</t>
  </si>
  <si>
    <t>["Games","Music","Word","Entertainment"]</t>
  </si>
  <si>
    <t>["Games","Board","Entertainment","Word"]</t>
  </si>
  <si>
    <t>["Games","Simulation","Word"]</t>
  </si>
  <si>
    <t>["Entertainment","Board","Games"]</t>
  </si>
  <si>
    <t>["Games","Simulation","Casino"]</t>
  </si>
  <si>
    <t>["Games","Puzzle","Word"]</t>
  </si>
  <si>
    <t>["Games","Word","Adventure"]</t>
  </si>
  <si>
    <t>["Games","Word","Puzzle"]</t>
  </si>
  <si>
    <t>["Games","Education","Word"]</t>
  </si>
  <si>
    <t>["Games","Trivia","Education","Word"]</t>
  </si>
  <si>
    <t>["Games","Entertainment","Puzzle","Word"]</t>
  </si>
  <si>
    <t>["Games","Trivia","Word","Education"]</t>
  </si>
  <si>
    <t>["Games","Family","Word","Education"]</t>
  </si>
  <si>
    <t>["Games","Word","Family","Education"]</t>
  </si>
  <si>
    <t>["Games","Word","Education","Family"]</t>
  </si>
  <si>
    <t>["Medical","Education"]</t>
  </si>
  <si>
    <t>["Games","Books","Family","Word"]</t>
  </si>
  <si>
    <t>["Games","Family","Education","Word"]</t>
  </si>
  <si>
    <t>["Medical","Health &amp; Fitness"]</t>
  </si>
  <si>
    <t>["Lifestyle","Productivity"]</t>
  </si>
  <si>
    <t>{"targetedAge:" ["teens"]}</t>
  </si>
  <si>
    <t>{"targetedAge:" ["teens", "children"]}</t>
  </si>
  <si>
    <t>{"targetedAge:" ["children"]}</t>
  </si>
  <si>
    <t>{"targetedAge:" ["adults"]}</t>
  </si>
  <si>
    <t>Blood Pressure Diary by MedM</t>
  </si>
  <si>
    <t>CANImmunize</t>
  </si>
  <si>
    <t>Captify: Live Caption Deaf+HoH</t>
  </si>
  <si>
    <t>Evil Minds: Dirty Charades!</t>
  </si>
  <si>
    <t>Grayout</t>
  </si>
  <si>
    <t>Her Story</t>
  </si>
  <si>
    <t>MyCareLink Smart™ CA</t>
  </si>
  <si>
    <t>Solitaire Card Games ·</t>
  </si>
  <si>
    <t>TELUS PharmaConnect</t>
  </si>
  <si>
    <t>Word Finder - wordhelper.org</t>
  </si>
  <si>
    <t>Word Lookup Pro</t>
  </si>
  <si>
    <t>Word Master - Pro</t>
  </si>
  <si>
    <t>YourHealthNS</t>
  </si>
  <si>
    <t>Dirty Birdy: An Evil Minded Rhyme Game</t>
  </si>
  <si>
    <t>Domino's Pizza USA</t>
  </si>
  <si>
    <t>Filthy Phrases NSFW Party Game</t>
  </si>
  <si>
    <t>Honeycomb - Word Puzzle</t>
  </si>
  <si>
    <t>Ord.</t>
  </si>
  <si>
    <t>Phrase Party! — Guess Phrases</t>
  </si>
  <si>
    <t>Regency Love</t>
  </si>
  <si>
    <t>The Wiki Game!</t>
  </si>
  <si>
    <t>Word Bird®</t>
  </si>
  <si>
    <t>Word Seek HD</t>
  </si>
  <si>
    <t>Phrase Frenzy - Catch It!</t>
  </si>
  <si>
    <t>WordJong</t>
  </si>
  <si>
    <t>This app is the absolute world leader in the number of connected Bluetooth monitors, and it is essential for those who need to keep track of blood pressure on a regular basis. MedM BP offers easy pairing, reliable data transfer to offline or in-cloud storage, can be used with or without registration by multiple users, supports thresholds, data export to/ import from Apple Health, manual data entry from legacy meters, and provides trend analysis tools. 
MedM BP has a clean interface and is designed in accordance with the established medical guidelines. Robust historical and trend analysis tools empower users to discover patterns and adjust behavior accordingly. Thresholds make it possible for users and their loved ones to receive notifications (push or email) if a reading surpasses the set value.  
Optional integration with MedM Health Cloud is available to registered users and makes it possible to not only store, backup, and export blood pressure history securely and reliably, but also to share it with family, caregivers, and physicians. 
A&amp;D, Beurer, Omron, Viatom, Lifesense, Transtek, IndieHealth, ForaCare, Taidoc, ChoiceMMed, Jumper Medical, iChoice, PyleHealth, Contec, Zewa Inc., TECH-MED, Andesfit, Rossmax, and Silvercrest are among the many FDA approved compatible blood pressure monitor brands. The full list of currently supported devices can be found here: https://www.medm.com/sensors/#Blood_Pressure_Monitors 
Please feel free to try to connect to the MedM BP app or contact us (at support@medm.com) if your device is not on the compatibility list. 
Disclaimer: Blood Pressure Diary app is intended for non-medical, general fitness and wellness purposes only. Always consult a doctor before making any medical decisions.
Privacy Policy: https://health.medm.com/en/privacy
Terms of Use: https://www.apple.com/legal/internet-services/itunes/dev/stdeula/</t>
  </si>
  <si>
    <t>CANImmunize is a digital immunization record for Canadians that securely stores your vaccination records and helps you get vaccinated on time. 
Use CANImmunize to:
* Track childhood, adult, and travel vaccinations for yourself and your family members
* Receive reminders about upcoming vaccinations right to your home screen. 
* Stay up-to-date with the vaccination schedule of your Canadian province or territory
* Create customized vaccination schedules for family members receiving travel or other types of vaccines
* Learn about outbreaks of vaccine-preventable diseases in your area
* Access information and resources about vaccination from trusted Canadian health sources
* Have fun learning about vaccinations with games, videos, and the Immunity Warriors comic book</t>
  </si>
  <si>
    <t>Add subtitles to real life with Captify! Captify uses your phone's microphone and advanced AI to turn speech into text. It's 100% free, supports 100 languages, works offline, and is completely private.
Captify supports the following languages: English, Chinese, German, Spanish, Russian, Korean, French, Japanese, Portuguese, Turkish, Polish, Catalan, Dutch, Arabic, Swedish, Italian, Indonesian, Hindi, Finnish, Vietnamese, Hebrew, Ukrainian, Greek, Malay, Czech, Romanian, Danish, Hungarian, Tamil, Norwegian, Thai, Urdu, Croatian, Bulgarian, Lithuanian, Latin, Maori, Malayalam, Welsh, Slovak, Telugu, Persian, Latvian, Bengali, Serbian, Azerbaijani, Slovenian, Kannada, Estonian, Macedonian, Breton, Basque, Icelandic, Armenian, Nepali, Mongolian, Bosnian, Kazakh, Albanian, Swahili, Galician, Marathi, Punjabi, Sinhala, Khmer, Shona, Yoruba, Somali, Afrikaans, Occitan, Georgian, Belarusian, Tajik, Sindhi, Gujarati, Amharic, Yiddish, Lao, Uzbek, Faroese, Haitian Creole, Pashto, Turkmen, Nynorsk, Maltese, Sanskrit, Luxembourgish, Myanmar, Tibetan, Tagalog, Malagasy, Assamese, Tatar, Hawaiian, Lingala, Hausa, Bashkir, Javanese, and Sundanese. 
Note that transcription speed depends on your device. Newer devices will transcribe faster than older devices. 
The core functionality of this app is built on top of Georgi Gerganov's Whisper.cpp implementation and the OpenAI Whisper automatic speech recognition model.</t>
  </si>
  <si>
    <t>Evil Minds is the whole-body word game from those jerks who made Evil Apples!
The goal of Evil Minds is for you and your friends to guess a secret Evil Word based on clues that are either yelled or acted out by each other. The game is played in person with a single phone and has been known to cause players' teeth to fall out from laughing too hard!
Unlike Adult Charades, Bottoms Up, and Heads Up, Evil Minds features two unique game modes: a Clue Giver mode, and a Word Guesser mode. Play with the over 2,000 Evil Words in the game, or write your own. It never gets old!
__HOW TO GUESS WORDS__
1. Gather one or more friends.
2. Hold your phone up in front of you, facing the group, so you can't see the Evil Word on the screen.
3. Your friends will start to gesticulate and yell clues at you like wild animals, giving you hints until you guess the Evil Word!
4. If you succeed, tilt the phone downward to gain 1 point. If you fail to guess the Evil Word, tilt the phone upward to pass.
5. After the round is over, pass the phone to the next person!
__HOW TO GIVE CLUES__
1. Gather one or more friends.
2. Hold your phone in front of you, carefully hiding it so that only you can see the Evil Word on the screen.
3. Begin to gesticulate and yell like a wild animal, giving your friends clues until they guess the Evil Word.
4. Tap Next if you succeed, or Skip if you fail.
5. After the round is over, pass the phone to the next person!
__DAD QUOTES__
"I downloaded it and the first time I got it wrong my phone fell to the ground and the screen shattered. But I got to see my dad impersonating a gay cowboy."
"So far, I'm loving the hell out of this. Hearing my dad give me clues for teabag and then his girlfriend look at him in disbelief when he went for the urban dictionary definition instead of the Lipton Tea route made my night."</t>
  </si>
  <si>
    <t>“One of the most essential iOS games of the year. Proves just how interesting and vital gaming as a medium can be. 9/10” —Pocket Gamer
“Grayout is exceptional as a game, as a compelling narrative, as an experiment in communication. It is simple, poignant, and horrifying.” —Gamezebo
Grayout is an aphasiac text game set in a medical dystopia. It’s a prequel to the censorship game Blackbar.
In Grayout, you play Alaine, a rebelious resident of the totalitarian community called The Neighborhood, who wakes up in a hospital research lab following an accident… or so she is told. The game is a series of conversations with hospital staff, made challenging by Alaine’s post-traumatic aphasia—a disorder that affects one’s ability to process language.
Grayout simulates the experience of having a word on the tip of your tongue, the frustration of knowing what you mean but not how to say it, the feeling of being overwhelmed by the runaway thoughts inside your head and struggling to reign them in.
This is a game for fans of text adventures, interactive fiction, word puzzles, story-driven games, and emotional simulations.
“Marvelous.” —The Guardian, The best iPhone and iPad apps of 2015
“Liked Blackbar? This is harder but also cleverer. Lots more feels too. Prepare your brain.” —Sam Barlow of 'Her Story'
We hope your stay in the Neighborhood Hospital is pleasant and brief. Get well.</t>
  </si>
  <si>
    <t>A real life crime story where you play detective.
** Winner of 3 Bafta Awards, 2 IGF Awards, 3 GDC Awards, Best Narrative &amp; Best Performance at The Game Awards 2015, The Grand Jury Award at IndieCade, Polygon's Game of the Year, SXSW Mobile Game of the Year, Webby Award for Best Mobile Game, 5 IMGA Awards and more! **
"Her Story is one of the most entrancing experiences you can hope to find on mobile"
9/10, Pocket Gamer
"It’s a murder case where you’re in the detective’s chair, a mystery where you make the running, and an engrossing experience from start to finish. With this we should consign the term “interactive movie” to history’s dustbin, because movies can’t dream of offering audiences a narrative structure as intimate and involving as this: they’re just moving pictures. Her Story points to the future" 5/5, The Guardian
Her Story is the critically acclaimed mystery game from Sam Barlow. Playing like an interactive true crime documentary, the game lets you go hands on with a police database full of live action video footage. It stars Viva Seifert, actress and one half of the band Joe Gideon and the Shark.
How does it work?
Her Story sits you in front of a mothballed desktop computer and logs you into a police database. Search through hundreds of video clips that cover seven interviews from 1994 in which a British woman is interviewed about her missing husband. Explore the database by typing search terms, watch the clips where she speaks those words and piece together her story.
"Her Story is a beautiful amalgam of the cinema and video game formats... a remarkable achievement..." 90, The Washington Post
"Profound, gripping live-action drama… sure to be discussed for years to come" 5/5, Digital Spy
Unlike anything you've played before, Her Story is an involving and moving experience. One that asks you to listen.</t>
  </si>
  <si>
    <t>Medtronic makes it easy for heart device patients to stay connected to their doctor. The MyCareLink Smart Monitor for pacemaker patients, including CRT-P, combines a Reader and an app, making this a convenient way to send heart device information remotely to your doctor between clinic visits or whenever you’re not feeling well. The app can only be used with a MyCareLink Smart Reader, which is prescribed by the patient's doctor. Seek a doctor's advice in addition to using this app and before making any medical decisions.
The MyCareLink Smart™ Mobile App allows Medtronic pacemaker patients, including CRT-P, to:
• Send heart device information wherever you go*− just remember your Reader
• See the date you last sent heart device information to your clinic
The screenshots below demonstrate the steps for this app, once it’s downloaded onto your mobile device.
* Cellular and Wi-Fi service availability apply.</t>
  </si>
  <si>
    <t>Relaxing &amp; Addictive FREE Classic Solitaire Card Games just for you! Enjoy the best free Solitaire or Patience game in the world
Solitaire Card Games by Solitaire Games Free Inc is the original iPhone and iPad game for adults, seniors and all ages!
The solitaire card games is a Classic Solitaire experience that trains your brain. Challenge yourself with solitaire card games anywhere, you can play solitaire games free anytime!
Features of Solitaire Games:
- Play unlimited games for free! No lives!
- Solitare draw 1 card
- Solitare draw 3 cards
- Cards are easy to read
- Tap on a card or drag a card to move it
- Automatically save your best time and your total wins!
Optional - Solitaire Card Games Subscription (Limited Regions)
- 100% Ad Free experience, no ad interruptions or advertisement  banners!
- 100% Ad Free experience in Solitaire, Freecell and Spider Solitaire Card Games by Solitaire Games Free.
- Monthly term subscription available
- Your subscription will be charged to your iTunes account at confirmation of purchase and will automatically renew (at the stated duration) unless auto-renew is turned off at least 24 hours before the end of the current period
- Account will be charged for renewal within 24-hours prior to the end of the current period
- Subscriptions may be managed by the user and auto-renewal may be turned off by going to the Account Settings in iTunes after purchase
- Any unused portion of a free trial period, if offered, will be forfeited when the user purchases a subscription to that publication, where applicable
- Privacy policy: http://www.solitairegamesfreeinc.com/privacy-policy
- Terms of use: http://www.solitairegamesfreeinc.com/terms-of-use</t>
  </si>
  <si>
    <t>Request prescription refills at home, from the office or on the go. View, manage and refill your medication or the medication for your dependents or pets. Do all that from your mobile device. 
Ask your pharmacist about PharmaConnect™ and access your personal registration code, linking your account to the pharmacy’s Kroll™ pharmacy management system. This app is provided by PharmaConnect enabled pharmacies and free of charge for patients. 
Features include: 
Accessing your medication profile from your mobile device 
Viewing the medication detail of your dependents
Requesting medication refills and confirming the pick-up time
Submitting prescription photos
Accessing your pet’s medication profile
Receiving notifications when your medication is ready for pick-up
Feedback about the app is always welcome. If you have suggestions for ways we can improve the app, please feel free to reach out to us at pharmaconnect@telus.com
PharmaConnect and Kroll are a trademarks of TELUS Health.</t>
  </si>
  <si>
    <t>Word Finder allows you to find and check valid words in all popular crossword games such as Scrabble®, Words With Friends, etc.
 • Enter the tiles on your rack (including blanks)
 • Find all possible words, ordered by score or word length
 • Enter an existing word on the board that you'd like to attach to
 • Find all possible words that could attach to that word: alongside it, crossing it, extending it, or fitting between multiple words
 • No internet connection required to search
 • Look up definition using the built-in iOS dictionary or search online
 • Check if a word is valid
 • Includes Words With Friends, Scrabble®, Lexulous, as well as other popular word games
 • Supports multiple dictionaries:
 •• WWF (new combined English dictionary)
 •• USA MW 2018 (OSPD6)
 •• USA MW 2014 (OSPD5)
 •• USA MW 2006 (OSPD4)
 •• USA Tournament 2018 (TWL18)
 •• USA Tournament 2016 (TWL16)
 •• USA Tournament 2014 (TWL14)
 •• USA Tournament 2006 (TWL06)
 •• USA Schools 2018 (SSWL18)
 •• USA Schools 2016 (SSWL16)
 •• International 2019 (CSW19)
 •• International 2015 (CSW15)
 •• International 2012 (CSW12)
 •• International 2007 (CSW07)
 •• Minimal (only words present in all word game dictionaries)
 •• Lexulous: (US English)
 •• Lexulous: (UK English)
Word Finder is a helper app for popular word games.  It is not affiliated with the makers of these games.
This app is not made by or endorsed by the makers of Scrabble®.  Scrabble® is a registered trademark of Hasbro Inc. Corporation and J.W. Spear &amp; Sons Limited.</t>
  </si>
  <si>
    <t>Word Lookup Pro is the ultimate Anagram, Word Finder and Dictionary for word games like Words With Friends, SCRABBLE®, Wordle, Letterpress, WordFeud, WELDER and crossword puzzles.
Use it to resolve a ‘challenge’, improve your game, find the highest points score, and learn new words and their meanings.
Improvements on the free edition:
+ No Ads
+ Enhanced Anagram Finder supports up to 11 letters and 2 blanks (highlighted in red)
Features:
◆ 170,000+ word English dictionary (as used in Words With Friends Classic / WWF2)
◆ Anagram Finder — enter up to 11 letters with 2 blanks to find all valid words (and sub-words)
◆ Dictionary definitions. Bookmark words and definitions to save them for later
◆ FAST ! Searches and displays the point score as you type
◆ Useful Word Lists to improve your knowledge: Bookmarks, 2 letter words, 3 letter words, Q not followed by U, All vowels, All consonants except Y, High scoring words, WWF Tile distribution (the quantity of each letter tile available in WWF)
* * * * *
Advanced Search examples (Search Tab):
Use ? or [space] as a wildcard for one letter, and - as a wildcard for any number of letters.
Example: l??kup returns linkup, lockup, lookup
Example: -gry returns angry, hangry, hungry, puggry
Example: fi?d-ing returns finding, fiddling
Advanced Anagrams examples (Anagrams Tab):
(1) Use a ? or space as a blank letter
Example: XZ? returns ZAX, ZA, AX …
(2) Use () around letters for a group
Example: PG(OU)RTS only show words containing OU together.
ie. GROUPS, GROUP, SPROUT, GROUTS …
* * * * *
Some user feedback:
“It’s great! Definitely improved my game!” — S.R.
“Word Lookup is easy to navigate. I now also use it as my everyday dictionary. Well done.” — A.C.
“Great vocabulary builder! Helps when you have a mind block — without cheating!” — R.V.
“Love this App. Awesome App! When I’m all out of words and need just that one, I check the words app and whala! That one word pops up! Love love this app!” - Happyasalark, 2019.
“Great app. Fun to use. Teaches you new words.” - Terry, 2019.</t>
  </si>
  <si>
    <t>Advantages of the Pro version:
**Ad-Free Experience**
**7 additional board layouts**
**Randomize the board. Mix up the DL, DW, TL TW tiles and give the game a new twist**
**Option to enable the hints feature (Valid words appear above the rack as you form them by moving the tiles)**
Word Master is an innovative version of the traditional “Crosswords" board puzzle.
Not needing internet connection, using unique fast artificial intelligence resources and with highly customizable options, Word Master is used by crossword games enthusiasts for quick offline training and induce the players to improve their skills and reasoning in the game.
Create words with the 7 letters on your rack and place them on the 15 by 15 tile board. Boost your score by placing letters on the special Double Letter, Double Word, Triple Letter and Triple Word tiles.
Languages supported:
• English
• French (Français)
• Portuguese (Português)
• German (Deutsch)
• Spanish (Español)
• Italian (Italiano)
• Dutch (Nederlands)
• Norwegian (Norsk)
• Swedish (Svenska)
• Romanian(Romana)
• Greek(Ελληνικά)
• Polish (Polski)
• Catalan(Català)
PLAY AGAINST THE COMPUTER
Choose the level and the duration of the game. No more waiting long hours for your opponent to play! Both computer and player tiles are randomly selected, simulating in the best way possible a game against a real opponent.
PASS N' PLAY
Play offline against friends! In the bus, airport, train or whatever place you are.
CHALLENGE MODE
Find out if you are a true hampion. In this mode, you score more points in each turn as you come closer to the best possible word. Try to beat your high scores!
IMPROVE YOUR PERFORMANCE WITH THE MASTER
After each turn, you will be able to see which words you could have played. Learn how to use the bonus squares on the board and the standards for the formation of words. 
ENRICH YOUR VOCABULARY WITH WORD DEFINITIONS
Swipe your finger across any word on the board and get its dictionary definition. (Internet required)
DESIGN YOUR OWN BOARD
Use your creativity to place the bonus squares just where you want them to be.
MORE FEATURES: 
• Do not waste your time searching whether the word you chose exists! As you place the word on the board, the game will display whether the word is or not valid and its score.
• Get tips for valid words being created in your rack as you are arranging your letters (You can enable or disable this feature at any time). 
• Save your game and resume later.
• Keep track of your records and stats (e.g. best final score, best word ever played, total bingos and more).
• Choose from various board layouts, including random. 
• Block the droid from using very rare words.
• Bad draw helper (avoid receiving a rack with no consonants or no vowels).
•  Two dictionaries in English available</t>
  </si>
  <si>
    <t>Healthcare services, resources, and information are now just a click away with YourHealthNS.
CHAT WITH US:
Use our free chat tool to guide you to your best care option - whether you’re experiencing symptoms, or looking for more information
SERVICES:
Use YourHealthNS to:
Book blood, X-Ray &amp; EKGs, COVID-19 or influenza vaccination appointments
Find Mobile Primary Care Clinics in your area
View Emergency Department updates
Use VirtualCareNS services
Learn more about Clinical Research Studies
Get personalized information to help quit smoking
Learn more about health and wellness programs for African Nova Scotian men and women
RESOURCES:
Get the latest information on:
COVID-19
Patient Guides from Nova Scotia Health and IWK Health
Mental Health Services for Nova Scotia Health and IWK Health
Automated External Defibrillator locations Nova Scotia
HEALTH RECORDS:
Access your COVID Test Results, COVID proof of vaccination, vaccination records and more.</t>
  </si>
  <si>
    <t>If you're someone that likes dirty humor with a twisted point of view, then this is the app for you. When you want a puzzle game that's fun and dirty, then look no further than Dirty Birdy!
The challenge here is to find the answer to the dirty question or riddle, but you'll have to work a little. Use the letters in the word bank to build a two-word rhyming phrase and if you're too dumb to figure it out on your own, there are other ways. The questions might be too tough for you, but hit the button at the bottom to get a clue. When you finally figure out the answer that's right, move on to the next one, and keep going all night! With hundreds of levels, and more being added all the time, you'll never run out of fun and dirty rhymes!
Check out these features guaranteed to blow your mind out your backside:
- A collection of puzzles that never stops growing
- Timed challenges to get your blood flowing
- Hints that keep the good times going
Whether you're going out for drinks or staying in because you don't have a friend, bring this game along, and the fun will never end!
The company that made this great game isn't just a bunch of Joe Schmos, this comes from the mad geniuses over at Evil Studios. They've got talents and skills of all kinds, and are the same team behind hits like Evil Apples and Evil Minds. Combining their twisted sense of humor with this addictive game play promises an app that you won't be able to put away!</t>
  </si>
  <si>
    <t>Conveniently order Domino’s Pizza from anywhere on your iPhone, iPad, or iPod touch. Build your pizza just the way you like it or choose one of our specialty pizzas. Add items from the rest of our oven-baked menu including chicken wings (traditional and boneless), pasta, sandwiches, bread with oven-baked dips, drinks and desserts. And with the Domino’s Tracker® you can follow your order from the moment you place it until it’s out for delivery or ready for pickup!
To install Domino’s for Apple Watch: After installing the Domino’s Pizza app for iPhone, open the Watch app on your iPhone, scroll down, and tap on the Domino’s entry. Make sure “Show App on Apple Watch” is enabled. 
Use the Domino’s Pizza app to order from restaurants in the United States, not including Puerto Rico. To place an order in Puerto Rico, visit www.DominosPR.com.
FEATURES:
•	Create a Pizza Profile to easily access to your saved info and recent orders (not required)
•	Order your pizza faster than ever by creating an Easy Order!
•	Join Domino’s® Rewards and earn FREE Domino’s every 2 orders!
•	Pay with cash, credit card, debit card or Domino’s gift card
•	Use our voice ordering assistant, Dom, to add items to your cart and to select a coupon
•	Use Apple Watch to track orders, or place an Easy Order or Recent Order right from your wrist!
•	Use Domino’s Tracker notifications to follow your order until it’s out for delivery or ready for carryout!</t>
  </si>
  <si>
    <t>Get a few of your dirty-minded friends together and say or do just about anything to get your team to guess the filthy phrase. 
You’ll spend your night literally laughing out loud, especially when watching your friends’ reaction when they learn new phrases - like what a glass bottom boat really is! With over 1100 phrases available, you can play for hours!
Filthy Phrases is a great addition to your games night, pre-drink, or bachelorette party. If you're not easily offended and like games like Catch Phrase &amp; Cards Against Humanity, you'll love this game!
HOW TO PLAY - HOT POTATO MODE
1) Make 2 teams and sit in a circle
2) Every 2nd person is on the same team
3) Get your team to guess the filthy phrase you're given
4) Quickly pass the game to the other team
5) The team not holding the game when the buzzer sounds gets a point
6) First to 7 points wins!
HOW TO PLAY - HIGH SCORE MODE
1) Each team gets up to 7 phrases per round
2) Each round, one person from each team describes the phrases to their team
3) Once your team guesses correctly, tap GOT IT!
4) Each correct guess = 1 point
5) The team with the highest score after 3 rounds wins!</t>
  </si>
  <si>
    <t>We made Honeycomb for vocabulary and puzzle lovers! This word game is for you if you want a relaxing game that will still make you think.
You need to form the right words using all of the letters to fill in the puzzle, but this can be quite tricky on a hexagonal grid! It's satisfying to beat each level, and a cute bee will pop out to celebrate when you do.
You can play over 500 hand-crafted puzzles that vary in difficulty, and the Daily Challenge has 3 new perplexing puzzles each day. Some puzzles have fun themes like Animals or Baking, while other puzzles have no theme for a bigger challenge.
If you're feeling creative, you can use the Puzzle Maker to build your own puzzles to share with your friends. And if you send your puzzle to us, we will feature it in one of the Community Packs!
Oh, and Dark Mode, of course.
GAME FEATURES
• Over 500 hand-crafted puzzles
• Daily Challenge with 3 puzzles every day
• Puzzle Maker to create puzzles for your friends
• A cute bee to cheer you on
• Dark Mode
ACCESSIBILITY FEATURES
• High Contrast Colors mode
• Textured Tiles mode</t>
  </si>
  <si>
    <t>Whether it is embarking on a quest to defeat an evil warlock or creating your own world as a god, Ord. tells stories that emphasise player choices and evocative fast-paced narratives.
THREE additional stories for a total of four.
New visual polish and sound effects.
More achievements to hunt for!</t>
  </si>
  <si>
    <t>Hurry! Help your friends guess the phrase before the buzzer sounds.
-= THE BEST PHRASES =- 
A huge hand-picked phrase list, constantly updated and always growing. Choose a category, mix and match, or play with 'Everything'. 
From Movies and Pop Culture to Kids Only, Comics and Bitcoin, Adult themes and holidays… no matter what your interests or age - one of Phrase Party's 100+ categories is sure to bring a smile.
-= GREAT INTERFACE =- 
A clean, beautiful interface you'll feel right at home using. 
-= VIDEO RECAP =- 
Watch a video recap of your game after you play to let the memories live on. Share it if you dare.
-= VIDEO CONFERENCE FRIENDLY =-
Want to play remotely with friends while on a video call through Zoom, Facetime, etc? The "Hint Sprint" mode is designed just for that!
-= REGULAR UPDATES =-
We keep this game moving forward constantly by releasing new improvements and new content every month. For more than 15 years. No other apps on the store can say that.
-= NO FRIENDS NEEDED =- 
Play Solo! Use the hints from other players to help you guess your phrases. How long can you go? 
-= PARTY HEADS MODE =-
Change it up with "Party Heads" mode! Put your phone on your head and see how many phrases you can guess while your friends give you hints. Tilt up to pass, or down when you get it right.
-= CUSTOMIZATION =- 
Add your own phrases and phrase packs. Share them with your friends. 
Adapt the game settings to your specific needs.
-= NO REPEATS =- 
or spelling errors. I promise. This ain't amateur hour.
------ 
Although The rules and game play in Phrase Party!'s classic mode are very similar to that of Catch Phrase™ by Hasbro Inc., Catch Phrase™ is a registered trademark of Hasbro Inc. This product is in no way affiliated or endorsed by Hasbro and should not be confused with their product, Catch Phrase™.
Terms of Use: https://www.apple.com/legal/internet-services/itunes/dev/stdeula/</t>
  </si>
  <si>
    <t>With Regency Love, you can create your own story and interact with the world around you. Would you dance, practise the piano, or perhaps embroider a handkerchief? Take tea with your mother, visit an old friend, or ask after a new acquaintance, who just so happens to own a rather fetching waistcoat? Walk in the woods with a dashing companion, or discuss poetry with a reserved gentleman friend? The choice is entirely yours!
Features:
- Three bachelors, with more to come
- An additional bachelor available as an in-app purchase
- 18 different character traits to express your unique personality
- 6 accomplishments to impress your suitors
- 50+ different possibilities for your story's ending
- Period-specific trivia and word games to broaden your knowledge of the British Regency
- A rich world of characters
Reviews:
"I’m actually head-over-heels for this app. It combines my love of video games, Jane Austen and my iPad, in a pretty much ‘dream come true’ fashion." — The Bennet Sisters (http://thebennetsisters.wordpress.com/2013/12/15/review-iphoneipad-app-game-regency-love-from-tea-for-three-studios/)
"If any part of you is a romantic, if you love storytelling, if you were an English major, or any combination thereof, go get this game immediately. Tea for Three Studios has done an absolutely stunning job with Regency Love, and I can’t wait to see more from them." — Nerdy But Flirty (http://nerdybutflirty.com/2013/12/16/review-regency-love/)
Experience Regency Love now!
If you're tweeting about Regency Love, please use the hashtag #RegencyLove to share your thoughts on the game—we'd absolutely love to know what you think! You can also find us on the following social media hangouts:
Twitter: @TeaForThreeTime
Facebook: /RegencyLove or /TeaForThreeStudios
Tumblr: teaforthreestudios</t>
  </si>
  <si>
    <t>~ Explore and race through Wikipedia! ~ “Insanely addicting” -@mjames89
This stunning app has 200 levels handcrafted for hours of fun, enjoyment &amp; mental challenges! Built as an addictive single-player version of the popular web game TheWikiGame.com, it packs all the fun into a pocket sized version to take anywhere. 
Now you can enjoy the 5 puzzling games modes with a total of 200 different levels! And, when you’re ready, you can jump into Game Center and see how you stack up to your friends.
~ Praise for The Wiki Game:
“Hooked on The Wiki Game sooooo addicting!” -@shawny92
“Oh my god just discovered the wiki game.” -@Clareeyy 
“MOST AMAZING GAME EVARRRR” -@modrajaf
WikiGame Highlights:
• 5 unique game modes for endless fun.
• 200 different levels that get harder as you go, so you’ll always be challenged.
• Beautiful art &amp; Design (full Retina support!) that sparkles on your iPhone or iPod touch.
• Game Center Leaderboard so you can play against Friends or Everyone
• Over 25 awesome Achievements in Game Center.
• Score up to three gold coins on every level.
• Win &amp; Discover gold keys for unlocking levels.</t>
  </si>
  <si>
    <t>"This is the kind of game that other people see being played, ask about the name, then end up downloading for themselves." - 4.5/5 Stars Editor's Choice Award! 148Apps.
Word Bird Supreme is the latest addictive and fun game from your friends at Funkitron, makers of Slingo Supreme and Solitaire Kingdom. Easy to learn, simple to play, fun to master, Word Bird is a new innovative word game that is packed with variation and fun. You can play fast, or thoughtful, or a combination of both, Word Bird provides the level of challenge you want and its daily challenges deliver a new challenge every day. 
Word Bird Supreme contains these terrific features:
* Innovative word game play.
* Unlock powerups to build your own custom games, with thousands of combinations! 
* A worldwide, daily challenge
* Sixteen Game Center awards to show off your skills!
* Get definitions of all words played.
* Great sounds and music!
* One really cute owl! :)</t>
  </si>
  <si>
    <t>*** Come join the Word Seek HD crowd! This is the game for you if you love social word games or puzzles! ***
Sharpen your mind, expand your vocabulary, and challenge yourself to solve a puzzle with this innovative, interactive, and addictive play off a classic word search game. You’ll have tons of fun as you find as many words as possible by yourself or live online against your friends in this board game!
___________________________________________
Not ready to buy? Download the FREE version - Word Seek HD Free
___________________________________________
If you see any crashes with the newest updated game, PLEASE tell us about the crash at contact@idealix.com to help us fix our issues!  We hate crashes.
*** Reached #1 Word Game in the Belarus, Canada, China, Hong Kong, Macao, Philippines, Singapore, Taiwan, and Thailand ***
*** Reached #2 Word Game in the US ***
Rated 5 stars -
"OMG........I can't put it down....this game is not only edifying but addictive. I guess having an addiction to building upon my vernacular is not such a bad thing. Great game...!!!!!”
- Ron Lewis
Rated 5 stars -
"Fabulous! Love love love this game! You can play for hours and also learn new words. Have to keep coming back to see if I can get more words and better my personal score. Don't miss it!”
- Si gal
You’ve always loved word find puzzles, think you’re pretty good at them, too. Sure, it’s kind of a lonely game but you don’t mind so much. You have the words and the board to keep you company.
But wait, it doesn’t have to be like that! Playing word finding games isn’t a solitary pursuit anymore, now that there’s Word Seek HD. This app offers the very best in high quality game boards and stunning HD graphics, as well as interaction with others who love word finds as much as you do.
If you enjoy playing Scrabble, Text Twist, Scramble With Friends, or Words With Friends, then we're sure you'll love Word Seek HD.
Avid users have already played more than 50,000 hours worth of Word Seek HD and hundreds of games are being played every single minute!
Don’t think that the games are too easy, just because they’re in an iPhone or iPad app! Select a 4x4 or 5x5 grid to play and find out for yourself how fun and challenging these word finds can be.  Missed some words?  Don’t worry, the app will show you a list of all the possible words at the end of the game, to help you out for your next try.
One of the things you’ll notice, right off the bat, is the amazing HD quality graphics in Word Seek HD. Combined with the easy-to-use interface, this app is an absolute pleasure to use.
Feel like mixing things up? Great! Try your hand at some of the other challenges available in Word Seek HD. Play online live against others just like you, and see if you can score more points than them!
Once you’re done a game, it’s okay to brag about how well you did. Go ahead and share your scores with Facebook and Twitter fans, maybe even challenge them a match. Competing with others is easy, using the Apple’s Game Center. Look for the top scores on the leaderboards then try to beat them.
Check out some of the incredible features waiting for you in Word Seek HD:
* Easy, attractive interface
* Amazing HD quality graphics
* Full, ad-free version
* Just drag or tap to find your words
* Share your scores with friends on Facebook and Twitter
* Compete with others using the Apple Game Center leaderboards
No matter how you look at it, Word Seek HD is just lots of addictive fun. There’s no downside to this app, whether you’re a veteran word puzzler or a beginner. You’ll expand your vocabulary and join the world of avid word find fans.
Got feedback, questions, or ideas for the next version? Drop us a line at contact@idealix.com! We will read everything from rants and raves to media inquiries and more.</t>
  </si>
  <si>
    <t>Phrase Frenzy will make any party fun! If you like word games and party games such as Taboo, Scattergories, Catch Phrase, 25 Words or Less or Guesstures, then you will love Phrase Frenzy!
In Phrase Frenzy, your iPhone, iTouch or iPad acts as a "hot potato" that is passed around from player to player. Get your team to guess the word or catchphrase as quickly as possible. Don't get stuck with the device when time runs out!
Features:
* More than 7,000 words and phrases
* Choose from 10 different categories, or choose Everything to use all of the words and phrases
* Each category uses our awesome no-repeat technology to guarantee that no word or phrase will be seen more than once before all of the words are seen 
* Choose from 20 different buzzer sounds, from standard bells and buzzers to sheep, chimps, and people screaming
* High-res retina graphics for iPhone and iPad
Phrase Frenzy will turn any gathering of friends or family into an instant party!</t>
  </si>
  <si>
    <t>One of the top rated word games for the iPhone!
148Apps.com gives it a 5 out of 5 - "WordJong offers just enough of an addiction level that you will certainly feel the need to visit it day after day as it suggests"
Fingergaming.com gives a 5 out of 5 - “The App Store may be flooded with word-based puzzlers, but this one is definitely worth your time.”
Appcraver.com gives it an 8 out of 10 – “Put this one on your iPhone or iPod touch and leave it there. You’re going to be using it — a lot.”
******************
Find out for yourself what Nintendo Wii, DS, and PC users have been raving about!
WordJong Daily Challenge features simple, yet engrossing game play.  Use a set of lettered tiles to create words and complete Mahjong solitaire puzzles. Shoot for high-scoring words, earn gold coins and bomb power-ups, and attempt to clear the board with no leftover letters. 
Key Features:
- Unlimited Play:  Each day brings the fresh challenge of a new, unique puzzle!  Completed today’s puzzle?  Pick a previous day on the calendar to play or replay any of the hundreds of other puzzles available!
- Zodiac Characters: Try to beat the scores of the WordJong Masters! Each of the seven characters has his or her own personality and play style, representing a different difficulty level ranging from easy (the Rabbit) to hard (the Dragon).
- High Score Tracking: Compare your daily high scores with friends and family!
- Awards:  Complete 9 challenges to earn a beautiful butterfly collection!</t>
  </si>
  <si>
    <t>["Medical","Lifestyle"]</t>
  </si>
  <si>
    <t>["Medical","Utilities"]</t>
  </si>
  <si>
    <t>["Games","Card","Entertainment","Word"]</t>
  </si>
  <si>
    <t>["Games","Word","Puzzle","Books"]</t>
  </si>
  <si>
    <t>["Games","Word","Entertainment","Adventure"]</t>
  </si>
  <si>
    <t>["Games","Entertainment","Card","Casino"]</t>
  </si>
  <si>
    <t>["Games","Puzzle","Word","Reference"]</t>
  </si>
  <si>
    <t>["Games","Board","Word"]</t>
  </si>
  <si>
    <t>["Food &amp; Drink","Lifestyle"]</t>
  </si>
  <si>
    <t>["Games","Entertainment","Board","Word"]</t>
  </si>
  <si>
    <t>["Games","Entertainment","Adventure","Word"]</t>
  </si>
  <si>
    <t>["Games","Education","Trivia","Word"]</t>
  </si>
  <si>
    <t>["Games","Role Playing","Books","Word"]</t>
  </si>
  <si>
    <t>["Games","Education","Puzzle","Word"]</t>
  </si>
  <si>
    <t>["Games","Entertainment","Word","Family"]</t>
  </si>
  <si>
    <t>{"targetedAge:" ["adults", "teens"]}</t>
  </si>
  <si>
    <t>{"targetedAge:" ["adults", "teens", "children"]}</t>
  </si>
  <si>
    <t>universalContentRating</t>
  </si>
  <si>
    <t>Bernafon App provides you with discreet, improved control over your hearing aids â€“ so you can personalize your listening experience for any environment, the ability to find your hearing aids if they become lost, remote support from your hearing care professional when you need it, and much more.
The Bernafon App is compatible with all Bernafon BluetoothÂ® hearing aids. However, some app features may require a specific hearing aid model or a firmware update. Please consult your hearing care professional for assistance with firmware updates.
With Bernafon App, you can:
â€¢	Adjust the volume of your hearing aids and various settings (e.g. remote microphone, noise reduction, and sound and streaming equalizer)
â€¢	Switch between predefined programs according to the different listening situation you are in
â€¢	Monitor your battery levels
â€¢	Help you find your hearing aids if you lose them
â€¢	Use your device as a remote microphone and get better access to the voice of another speaker in noisy environments
â€¢	Customize your surrounding sounds with the sound equalizer 
â€¢	Set and track hearing aid wear-time goals with the HearingCoach featureâ€¢ Use the streaming equalizer for a personalized listening experience. 
â€¢	Have your hearing aids adjusted and receive counseling from the comfort of your own home â€“ via a live video call with your hearing care professional
â€¢	Handle wireless accessories paired with your hearing aids; control multiple TV-A or devices, such as SoundClip-A, which can be used both for streaming and as a remote microphone
For optimal performance and access to the latest features, we recommend using the latest version of iOS.
To check the latest list of compatible devices, please visit:
www.bernafon.com/hearing-aid-users/hearing-aids/connectivity/compatibility</t>
  </si>
  <si>
    <t>Create your very own Barbie DreamHouse experience! Join us for a bunch of fun activities: baking, cooking, dancing, makeovers, home design, fashion, nail salon, hair salon, mini games or epic pool parties! Explore Malibu with my pink convertible or dress me and my friends up in fashion-forward looks to get picture ready! 
Follow us on exciting adventures in the DreamHouse where anything is possible! 
LET'S MOVE IN
Are you into home design makeovers? Help me design every room with wonderful wallpapers and dazzling decorations. Make it your own Dreamhouse! 
THE COOLEST FRIENDS
Meet my best friends: Barbie "Brooklyn" Roberts, Renee, a sports fanatic; Daisy, a talented DJ; Teresa, a science-lover; Nikki, an aspiring fashion designer and the one-and-only Ken. Plus, my family including my fun-loving sisters: Skipper, Stacie and Chelsea! Even my parents, Mr. and Mrs. Roberts are joining in on the adventure! 
COOKING AND BAKING
Why donâ€™t you join me in my awesome kitchen? There are so many delicious recipes to cook! Get baking with Skipper and post your tasty recipes on BarbieGram for everyone to see! Mmmâ€¦ Are those cupcakes I smell?! 
DRESS UP
Got any fashion tips? Dress-up in beautiful princess dresses or relax in super comfy pjâ€™s, thereâ€™s an outfit for everyone! 
HAIRSTYLES 
Get ready for a makeover! Thereâ€™s a hair salon in the DreamHouse and you can design tons of different hairstyles! Have a girls makeover day with Teresa and check out all the cool accessories you can add to your new look! 
TIME FOR SOME PAMPERING
Check out the Malibu Nail Spa! Make it a girlâ€™s day out! Create your own nail design at the Nail Salon with so many colors, patterns and stickers to choose from!
SUMMER TIME
OMG! Malibu Beach is finally open! Dive, swim, grill, lounge or build a sandcastle? You can do it all! Decide who is the ultimate surf champion in an awesome mini game. You can also chill out at the DreamHouse pool while Ken throws one of his legendary pool parties! 
PRINCESS ADVENTURE
You are cordially invited to a special event in Malibu: A Royal Ball at the Floravian Castle! Get my friends and sisters princess-ready with fun hairstyle and gowns to become the queen of the ball!
Fun games for girls and boys, pre teens, kids and all ages. Play doll house games with parents or other family members. 
SUBSCRIPTION DETAILS
- This app may offer weekly or monthly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Studiosâ„¢ takes children's privacy seriously and ensures that its apps are compliant with privacy laws. This application has received the â€œESRB Privacy Certified Kidsâ€™ Privacy Sealâ€. Read our privacy policy at: https://budgestudios.com/en/legal/privacy-policy/ or email our Data Protection Officer at: privacy@budgestudios.ca
An internet connection may be required to use this app
END-USER LICENSE AGREEMENT
https://budgestudios.com/en/legal-embed/eula/
HAVE QUESTIONS?
We always welcome your questions, suggestions and comments. Contact us 24/7 at support@budgestudios.ca
BUDGE and BUDGE STUDIOS are trademarks of Budge Studios Inc.
Barbie Dreamhouse Adventures Â© 2018-2022 Budge Studios Inc. All Rights Reserved.</t>
  </si>
  <si>
    <t>Play house makeover and messy playground cleaning game for kids! Help sweet baby girl clean up &amp; fix her messy house. Clean up the kitchen, tidy up the stinky toilet, wash the dishes, fix and design your dream playground. Feed and dress up your new pet - a little cute kitty. There are so many options for treats and makeovers! Get new toys for summer, baby house decorations and play baby girl dress up game!\nHave tons of fun playing the best playground and kitchen cleaning games for kids and toddlers! Learn how to clean up your room, do laundry, clean the bathroom and wash the dishes in the kitchen. Take good care of your pet kitty - play dress up and feed yummy treats! Clean kitty's cat tower and add new toys. Make your kitty happy! Play outside the baby house - design your dream playground, clean up your puppy's doghouse, wash the car and more!\nSweet Baby Girl Cleanup 5 cleaning games for kids and clean up the house:\nÂ· NEW! Meet a new character - a little baby kitty!\nÂ· NEW! Take care of your kitty - feed and dress up! \nÂ· NEW! Renew the cat tower! Add new toys for your kitty to play with! \nÂ· NEW! Explore the new toy room in the house and get more toy rewards! \nÂ· Get ready for the house and playground cleaning fun!\nÂ· Dress up sweet baby girl and design the perfect cleaning outfit!\nÂ· When the baby house is clean, decorate it and build your dream house!\nÂ· Collect new toys, fix and vacuum the bedroom!\nÂ· Wash the dishes in the kitchen, clean up the fridge!\nÂ· Make the bathroom shine - do laundry, wash the bath and clean the potty!\nÂ· Play outside - fix the swings and slide on the playground!\nÂ· Make your virtual pet puppy happy - clean up the doghouse!\nÂ· It's car wash time - wash, fix, clean up and decorate!\nÂ· Fix the swimming pool, clean the water and change the tiles!\nÂ· Level up and unlock new exciting house and gardening tools for cleaning!\nÂ· Clean the house, playground and more!\n- - - - - - - - - - - - - - - - - - - - - - - -\nAbout TutoTOONS Games for Kids\nCrafted and play-tested with kids and toddlers, TutoTOONS games foster kidsâ€™ creativity and help them learn while playing the games they love. Fun and educational TutoTOONS games strive to bring meaningful and safe mobile experience to millions of children worldwide.\nImportant Message to Parents\nThis app is free to download and play, but there may be certain in-game items that can be purchased for real money. By downloading this app you agree to TutoTOONS Privacy Policy and Terms of Use.\nDiscover More Fun with TutoTOONS!\nÂ· Subscribe to our YouTube channel: https://www.youtube.com/@TutoTOONS\nÂ· Learn more about us: https://tutotoons.com\nÂ· Read our blog: https://blog.tutotoons.com\nÂ· Like us on Facebook: https://www.facebook.com/tutotoons\nÂ· Follow us on Instagram: https://www.instagram.com/tutotoons/</t>
  </si>
  <si>
    <t>Your search for cute animal games ends here! Welcome to the cute rabbit, puppy &amp; cat virtual animal games! Adopt a cute virtual animal family and watch your babies grow! You can adopt a cat, a bunny, or even a puppy! Decorate their house and play puzzle, adventure, cooking, dress up kitty, rabbit &amp; puppy games!\nTake care of your virtual rabbit, dog &amp; cat pet family in these virtual animal games - feed them, make them go potty, bathe, dress up in cute clothes, and play cool mini games with your pets!\nCool Animal Games Full Of  Rabbit, Puppy &amp; Cat Virtual Pets\n- Play cute creativity and imagination-enhancing animal games!\n- Develop attention and memory skills!\n- Have fun and win trophies!\nAdorable Virtual Pet Care &amp; Animal Games\n- Put your virtual pet family to bed when tired!\n- Bathe virtual pets and take them potty!\n- Fill dog, kitty &amp; rabbit bowls when pets get hungry!\n- Take care of your virtual pets in a pet world &amp; make sure theyâ€™re happy!\nVirtual Pet Dress Up\nHave you ever seen a puppy or a kitty in cute outfits? There is nothing cuter!\n- Dress pets in cute clothes!\n- Pick cool puppy, kitty &amp; rabbit accessories!\n- Style your pets to look cool in this cute pet world!\nWould you like to adopt a cat? A bunny? Or maybe a puppy? Ready to adopt and take care of cute animals, create your perfect pet world, and play cool mini dog, rabbit &amp; cat animal games for kids? Download and have fun with each &amp; every one of your virtual pet &amp; have fun in a virtual pet world!\n- - - - - - - - - - - - - - - - - - - - - - - - \nAbout TutoTOONS Games for Kids\nCrafted and play-tested with kids and toddlers, TutoTOONS games foster kidsâ€™ creativity and help them learn while playing the games they love. Fun and educational TutoTOONS games strive to bring meaningful and safe mobile experiences to millions of children worldwide.\nImportant Message to Parents\nThis app is free to download and play, but there may be certain in-game items that can be purchased for real money. By downloading this app you agree to TutoTOONS Privacy Policy and Terms of Use.\nWant to report an issue or share suggestions? Contact us at support@tutotoons.com\nDiscover More Fun with TutoTOONS!\nÂ· Subscribe to our YouTube channel: https://www.youtube.com/@TutoTOONS\nÂ· Learn more about us: https://tutotoons.com\nÂ· Read our blog: https://blog.tutotoons.com\nÂ· Like us on Facebook: https://www.facebook.com/tutotoons\nÂ· Follow us on Instagram: https://www.instagram.com/tutotoons/</t>
  </si>
  <si>
    <t>Get the app now to join MyMcDonald's Rewards and start earning points on your faves for free McDonald's. Plus, get exclusive deals and save time by ordering ahead in the app.*\nMobile Order &amp; Pay\nGet your faves fast with Mobile Order and Pay. Place your order and select your pickup option.*\nMyMcDonaldâ€™s Rewards\nJoin MyMcDonald's Rewards in the app to start earning points on every purchase and redeem for free McDonaldâ€™s.*\nExclusive Deals and App Offers\nGet exclusive deals on your McDonaldâ€™s favorites in the app with contactless Mobile Order &amp; Pay* and convenient Drive Thru or Curbside pickup.\nMcDelivery\nNow get your faves delivered, earn MyMcDonaldâ€™s Rewards points and track your order all with McDelivery in the app.\nSave Your Favorites\nNo pickles? No problem. Customize and save your favorites to quickly reorder for your next visit.\nRestaurant Locator\nOpen the map and find the nearest McDonaldâ€™s, along with store hours, and restaurant information.\nDownload the McDonaldâ€™s app today and enjoy access to exclusive deals, MyMcDonaldâ€™s Rewards and much more.\n*McDelivery prices may be higher than at restaurants. Download and registration required. Data rates may apply. The McDonald's App is not currently compatible with smartwatches. Check https://www.mcdonalds.com/us/en-us/terms-and-conditions.html for Terms and Conditions and more information. Â© 2023 McDonaldâ€™s</t>
  </si>
  <si>
    <t>Welcome to Toca Boca Hair Salon 4! Unleash your creativity in the salon and whip up any style you can imagine. Whether you choose a character and create a brand-new look youâ€™ve dreamed up or just see where the tools take you, each makeover is an adventure. Get creative with makeup, face paint, hair and beard tools, and much more!
Toca Boca Hair Salon 4 is part of Piknik â€“ one subscription, endless ways to play and learn! Get full access to the world's best preschool apps from Toca Boca and Sago Mini with an Unlimited Plan.
CUT, COLOR, AND STYLE AT THE HAIR AND BEARD STATION
Trim, shave, and even re-grow hair anywhere on your characterâ€™s head! This station has all the hot tools you need for curling, straightening, and texturizing. In the mood to create something colorful? Grab the bottles of hair dye and choose any color of the rainbow for a bold new look. Your hair salon, your rules! 
GET CREATIVE WITH MAKEUP IN THE FACE STATION
Expand your hair salon by purchasing the face station! Youâ€™ll find all kinds of makeup in every color for endless makeover options. Create lush lashes with mascara, and pick a tool to put on eyeliner, eyeshadow, or blush! In the mood for a bolder look? Grab the face paints and draw right onto your characterâ€™s face for a creative new style thatâ€™s anything but boring. 
PICK OUT A NEW OUTFIT AT THE STYLE STATION
Whatâ€™s a makeover without some new clothes to go with it? There are hundreds of styles to suit that new look at the style station! Change up your characterâ€™s outfit, pick out some stickers, and add a finishing touch with accessories like glasses and hats. 
SNAP A PIC IN THE PHOTO BOOTH
Choose a background, watch them strike a pose, and snap a picture of your characterâ€™s new style! You can even save a picture of your characterâ€™s makeover in a photo book and return to styling them later. 
SCRUB UP SOME SUDS AT THE SHAMPOO STATION
Ready for a fresh start? Wash hair, towel off, and blow dry at the shampoo station. Watch their face paint and makeup drip away so you can create a brand-new look at the salon!
PRIVACY POLICY
All of Toca Bocaâ€™s products are COPPA-compliant. We take privacy very seriously, and weâ€™re committed to providing safe and secure apps for kids that parents can trust. To learn more about how we design and maintain safe games for kids, please read our - 
Privacy policy: https://playpiknik.link/privacy-policy
Terms of use: https://playpiknik.link/terms-of-use
ABOUT TOCA BOCA 
Toca Boca is an award-winning game studio that makes digital toys for kids. We think playing and having fun is the best way to learn about the world. Therefore we make digital toys and games that help stimulate the imagination, and that you can play together with your kids. Best of all â€“ we do it in a safe way without third-party advertising.</t>
  </si>
  <si>
    <t>The Childrenâ€™s Place app is here with a NEW look and even more features that make shopping our retail family of brands better than ever! \nâ€¢	Shop 4 brands in 1 place: \nThe Childrenâ€™s Place â€“ all the toddler-to-big kid clothing (dresses, shirts, shoes, uniforms, jackets, coats, sweaters &amp; more!) in sizes 0-18  \nGymboree - bow-to-toe outfits for every special occasion in sizes 12m-12  \nSugar &amp; Jade â€“ trending fashion for teens sizes 8-22 \nPJ Place â€“ pajamas for every girl &amp; boy, infant to adult sizes \nâ€¢	Be the first to know about the latest promotions &amp; special discounts via push notifications \nâ€¢	Join our FREE My Place Rewards program to manage your account: access your member number, earn &amp; track your points, redeem your rewards &amp; coupons \nâ€¢	Stay logged in at all times to quickly place orders on the go and easily track your order status \nâ€¢	Check out even faster with payment methods saved directly to your wallet \nâ€¢	Find locations near you and check store hours \nâ€¢	Save time and check if the styles, colors, and sizes you need are available in your nearest location before you go \nâ€¢	Shop smart with in-store mode â€“ a convenient barcode scanner to view product descriptions, ratings &amp; reviews</t>
  </si>
  <si>
    <t>Bank easy with the Navy Federal mobile app! With a great look and feel, weâ€™ve made the mobile app easier to find information on your accounts and transactions. Breeze through payments, transfers, and check deposits with just a few taps. Quickly sign-in using a 4-digit passcode. Apply for a credit card, a personal loan, or membership, or find your closest ATM or branch. \nFeatures: \nâ€¢ Safe and Secure. Access your accounts 24 hours a day.\nâ€¢ Use your fingerprint or a four digit passcode to see your balances quicker. \nâ€¢ Easier to find information on your accounts, including transaction details and running balance.\nâ€¢ Make an internal, member, or external transfer through one easy process.\nâ€¢ Bill Pay for making payments on the go.\nâ€¢ Automatically deposit checks using your camera.\nâ€¢ View scheduled transactions, including pending deposits, upcoming transfers, and bill payments.\nâ€¢ Make payments directly to Navy Federal consumer loans, mortgages and credit cards.\nâ€¢ Apply for new credit cards or personal loans, or become a Navy Federal member.\nâ€¢ View and manage statements\nâ€¢ View credit card reward points and redeem cash rewards.\nâ€¢ Order new or replacement debit cards and activate them.\nâ€¢ Update your debit or credit card PIN instantly.\nâ€¢ Change your sign-in password to keep your information safe.\nâ€¢ Set travel notifications.\nâ€¢ Find the nearest branch or ATM with a single tap.\nâ€¢ View rates and info on our loans and savings products, or estimate a payment with a calculator.\nâ€¢ Read timely articles to help educate and plan your financial life.\n\nTo sign in to mobile banking, use your Navy Federal username and password. If you are not a member, apply now using the app or call us at 1-888-842-6328 or 1-703-255-8837.\nAs always, if you have any issues with our app, you can call us at 1-888-842-6328 or 1-703-255-8837, or reach us via Twitter at @NavyFederalHelp.\nFederally insured by NCUA.\nMessage and data rates may apply.</t>
  </si>
  <si>
    <t>Approved by teachers. Loved by a million happy kids worldwide. Award-winning early learning program with 3000+ educational games, songs, books, activities &amp; rhymes.
KidloLand is certified by kidSAFE+ COPPA. It prepares your preschooler for school with curriculum-based games that cover:
1. ABC
2. NUMBERS
3. COOKING
4. COLORING
5. STORIES
6. PUZZLES
7. TRACING
8. PHONICS
9. RHYMES
10. LIFE SKILLS
11. READING
12. CODING
13. MATH &amp; MORE
**AWARD-WINNING EARLY LEARNING PROGRAM:**
&gt; Certified 5 stars by the Educational App Store
&gt; Mom's Choice Gold Award Winner
&gt; Academics' Choice Smart Media Award Winner
&gt; Tillywig Brain Child Award Winner
&gt; Trusted by 600+ Parent Bloggers
**DEVELOP YOUR KIDS' LEARNING SKILLS THROUGH PLAY:**
- Play games that enhance cognitive skills, fine motor skills, visual perception, thinking, logical reasoning &amp; creativity.
- Sing along with 400+ nursery rhymes &amp; original educational songs that teach first words, vocabulary, and more.
- Read and engage with interactive stories about animals, vehicles, shapes &amp; more.
**2000+ EDUCATIONAL GAMES FOR KIDS**
Toddler games, games for boys and games for girls specifically designed to improve logical thinking and reasoning skills in 2-8 year olds, making learning fun and effective. Tons of baby learning games for your childâ€™s growth!
**600+ NURSERY RHYMES &amp; LEARNING SONGS**
Learn ABCs, phonics, spelling, numbers, fruits, vehicles, animals, vegetables, days, months &amp; more with captivating learning songs. A broad collection of evergreen nursery rhymes that will keep the little ones entertained for hours.
**230+ INTERACTIVE EDUCATIONAL STORIES**
The various audio-visual educational stories and kids' games help them to read better and improve their confidence.
**ABC LEARNING SONGS &amp; GAMES**
Engaging activities and songs that teach the alphabet, phonics, and spelling ensure your child has a strong foundation in early literacy.
**MATH LEARNING GAMES**
These preschool games make Math fun with cute characters and simple gameplay. They help children learn counting, numbers, shapes, and sorting easily.
**CODING GAMES FOR KIDS**
30 coding games with 600+ levels to introduce kids to basic programming concepts such as sequences and loops, turning learning into an exciting adventure.
**INTERACTIVE SURPRISES**
Unlike videos kids can only watch, KidloLand lets your kids play with the characters on the screen.
**PLAY OFFLINE WITHOUT WIFI**
KidloLand is perfect for road trips, flights, waiting rooms, or to keep kids engaged at home.
**ALWAYS AD-FREE**
KidloLand is completely ad-free, ensuring a safe and uninterrupted learning experience for your child. You can trust that your child will enjoy their favorite songs, stories, and games without distractions or inappropriate content.
**NEW CONTENT ADDED REGULARLY**
KidloLand keeps the learning experience fresh and exciting by adding new content regularly. With frequent updates, your child will always have access to new games and activities that keep them engaged and eager to learn.
**PRAISE FOR KIDLOLAND**
"The best part about the KidloLand app? It reinforces the learning time you have with your children. I've noticed a huge improvement in my son's recollection and vocabulary since he began using an educational app in lieu of watching a video."
- Mrs. Bottlesoup, Mom Blogger
Subscription Details:
- Payment will be charged to the Apple Account at confirmation of purchase.
- Cancel subscription renewal anytime under Subscriptions in your App Store Settings.
- Subscription automatically renews unless auto-renewal is turned off at least 24 hours before the end of the current period.
- No cancellation of the current subscription is allowed during an active subscription period.
Privacy Policy: www.kidloland.com/privacypolicy.php
Terms of service: www.kidloland.com/terms_of_service.php
Need help or have any feedback? Email at support@kidloland.com</t>
  </si>
  <si>
    <t>Comicle is a comic app that enables you to read Japanese, Korean, and Chinese manga and original comics.\nIt offers a wide selection of contents! Simply wait a bit, and you'll have access to numerous free comics!\nWe have a continuous stream of new titles coming your way!\nâ–  Genres of manga and vertical scroll comics\nCurrently featuring works that have been dramatized for TV in Japan and original works that have become big hits in Japan!\nJapanese manga, Korean manhwa, Chinese manhua! Genres include fantasy, romance, BL, Isekai etc.\nâ—† Recommended for those interested in:\nComic &amp; manga apps that allow you to read for free if you wait.\nFantasy comics such as Isekai manga.\nLooking for digital comic books to read English, Japanese, Korean and Chinese manga.\nUsing a comic book app that allows you to read both fantasy comics like Isekai manga and romance manga.\nJapanese manga, so you're looking for a Japanese manga app.\nReading an interesting English comic on a comic app rather than watching cartoon-like anime.\nUsing a Japanese comic app that offers content in English.\nGirl manga on romance manga app.\nUsing Japanese comics app in conjunction with Chinese comic apps.\nRelying on having a manga app rather than a web manga when you're on the go.\nReading a lot of Chinese manhua, so you want a manhua app that has Chinese manhua on it.\nA comic app that allows you to read comics &amp; manga for free.\nReading Japanese manga, Korean manhwa &amp; Chinese manhua.\nâ—† Recommended for those who wish to:\nTry reading original manga with free manga apps.\nRead romance, shoujo manga or yaoi and are looking for a manga reader app to enjoy reading these manga.\nFind manga that you can get into with free manga apps.\nRead Isekai Japanese manga among many interesting Japanese manga.\nSpend your days off reading manhua and watching anime.\nRead manhua often as you enjoy reading manhua.\nUse a manga app that has a lot of Japanese and Chinese manga.\nRead a lot of Isekai manga because you like Isekai reincarnation stories.\nHave manhua for a long time.\nLook for a romance comic app that has original romance manga.\nRead BL manga with romance manga apps.\nExperience reading English graphic novel.\nUse a free manga app that is easy to read.\nRead both Japanese comic and Chinese comic in English.\nUse a manga viewer app that includes free manga.\nRead manhua on the smartphone.\nUse a manga reader app that allows you to read BL manga in English.\nExperience reading graphic novels.\nHave a romance comic app where you can read romance comic in your free time.\nRead a graphic novels.\nTry to read Chinese manga that you have never read before for free.\nRead Chinese manga and Japanese manga with a romance manga app.\nUse a manga reader app that has a lot of Isekai titles.\nRead Japanese comic and Chinese comic with anime-like illustrations.\nEnjoy spectacular manhua with manhua apps.\nUse a manga app that is written in English, apart from Japanese comic or manga apps that are written in Japanese.\nTry out various comics on popular manga viewer apps.\nRead easy-to-read manhua.\nTry to read anime manga, but you would still prefer original manga.\nRead BL manga on romance comic.\nFind your favorite anime manga in a manga app.\nUse a manga reader app that has a lot of romance manga to read.\nBe able to read manga you like with free manga apps during your free time.\nUse a manga browser app that allows you to read Japanese manga and Chinese manga in English.\nRead more Japanese romance manga that spurs excitement.\nUse a free manga app that allows you to read both BL and GL manga.\nRead manhua in one go with a manga browser app.\nHave a romance comic app that has a lot of romance manga!\nExperience the world of Isekai fantasy, such as Isekai reincarnation.\nRead a romance comic that makes your heart flutter.\nLook for an app that allows you to read Isekai manga because you like Isekai reincarnation manga.\nTerms of Service: https://comicle.com/terms.html\nPrivacy Policy: https://comicle.com/privacy.html</t>
  </si>
  <si>
    <t>Watch live TV, stream, and download episodes with PBS KIDS Video! Safely stream clips and videos from shows like Daniel Tigerâ€™s Neighborhood, Wild Kratts, Rosieâ€™s Rules, Work It Out Wombats!, Lyla in the Loop, Curious George, Sesame Street, and more!
Watch kid safe videos anytime, anywhere! Download free episodes and learn in your home or on the road. Watch educational shows from PBS KIDS Video to encourage learning for toddlers and early grade school children.
PBS KIDS Video is a safe, kid-friendly streaming video app. Your kids can watch episodes of select shows with English or Spanish audio and captioning!
Stream and watch videos that are child safe or download episodes for offline viewing. You can also watch live TV from the PBS KIDS channel on the app with no subscription or login!
*2022 Webby Winner and Peopleâ€™s Voice Winner - Apps and Software - Family and Kids App
*Webby People's Voice Winner in Apps, Mobile, and Voice: Best Streaming Service (2020)
*Winner of Webby People's Voice for Best Family &amp; Kids Mobile App (2020)
*Parents' Choice Recommended Mobile App (2017, 2013)
PBS KIDS VIDEO FEATURES:
STREAM EDUCATIONAL VIDEOS
- Watch 600+ free full episodes of over 40+ PBS KIDS shows
- Stream live TV or watch 5,000+ clips from children shows
WATCH KID SHOWS OFFLINE
- Download shows to watch offline
- Get educational entertainment anytime
NEW VIDEOS &amp; EPISODES EVERY MONTH
- Watch new episodes from your favorite PBS KIDS shows:
- Daniel Tigerâ€™s Neighborhood
- Wild Kratts
- Sesame Street
- Curious George
- Odd Squad
- Lyla in the Loop
- Work It Out Wombats!
- Rosieâ€™s Rules
- Super Whyâ€™s Comic Book Adventures
- City Island
- Almaâ€™s Way
- Tiny Time Travel
- And more!
WATCH IN ENGLISH OR SPANISH
- Bilingual kids will love watching episodes in English or Spanish
- Stream and watch with captioning in English or Spanish
PBS KIDS STICKER PACK:
- Share stickers of some of your favorite PBS KIDS characters with friends and family!
- Arthur
- Rosieâ€™s Rules
- Clifford
- And more!
THE GROWNUPS BUTTON 
- TV schedule for your local PBS station - Learn more about a TV series, such as intended age and learning goals
- Download kids learning apps from PBS KIDS
- Buy full episodes and shows from the App Store
This app update is only compatible with iOS 12 or higher.
GEOGRAPHIC RESTRICTIONS
The PBS KIDS videos may only be viewed from within the United States. This is due to restrictions on PBS's license to offer this service.
DOWNLOAD RESTRICTIONS
Currently, select shows can be downloaded: Daniel Tigerâ€™s Neighborhood, Almaâ€™s Way, City Island, Donkey Hodie, Dinosaur Train, Elinor Wonders Why, Jelly Ben &amp; Pogo, Letâ€™s Go Luna, Lyla in the Loop, Nature Cat, Peg + Cat, Odd Squad, Rosieâ€™s Rules, Sesame Street, SUPER WHY!, Tiny Time Travel, Wild Kratts, Word World, Work It Out Wombats!, and Xavier Riddle &amp; the Secret Museum. Additional shows will become available for download in the near future.
SPONSORSHIP
PBS KIDS Video is a key part of PBS KIDSâ€™ commitment to making a positive impact on the lives of children through curriculum-based entertainmentâ€”wherever kids are. More PBS KIDS videos may also be found online at pbskids.org/video.
Funding from corporate sponsors supports PBS KIDSâ€™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App and iTunes Stores.
ABOUT THIS APP
The PBS KIDS Video app gives kids and parents access to thousands of videos, including full episodes and clips from top PBS KIDS series. With this app, kids can watch their favorite PBS KIDS shows anytime, anywhere! PBS KIDS, the #1 educational media brand for kids, helps children ages 2-8 learn lessons that last a lifetime.
This app was designed by PBS KIDS.</t>
  </si>
  <si>
    <t>Create and save complete multi-track music projects on your Phone, Tablet or Chromebook. Record, sequence, edit, mix and render complete songs.\nFEATURE HIGHLIGHTS\n* Audio recording, track-length stem/wav import\n* Browse sample and presets with preview  \n* Effects modules (see Included Content) \n* Full-screen DeX &amp; Chromebook Touch, Trackpad &amp; Mouse support. \n* High quality synthesizers, sampler, drum kits &amp; sliced-loop beats \n* Instrument modules (see Included Content) \n* Load projects in the FL STUDIO** FREE Plugin version of this App \n* MIDI controller support (class compliant). Automation support.\n* MIDI file import and Export (Single-track or Multi-track)\n* Mixer: Per-track mute, solo, effect bus, pan and volume adjustment\n* Piano roll: Edit notes or capture recorded performances. \n* Save and load WAV, MP3, AAC*, FLAC, MIDI\n* Share your songs via Wi-Fi or Cloud to other Mobile 3 installations\n* Step sequencer \n* User interface configurable with all screen resolutions and sizes.\n* Virtual piano-keyboard &amp; Drumpads#\n#Touch to audio output latency depends on your device.\n * Depending on your OS.\n** The plugin-version of FL Studio Mobile is included with FL Studio \nIN APP PURCHASES &amp; INCLUDED CONTENT\nFL Studio Mobile includes in-app purchases for the DirectWave sample player. You can install your own samples and donâ€™t need to buy content. \nAll Instrument modules are included: Drum Sampler, DirectWave Sample Player, GMS (Groove Machine Synth), Transistor Bass, MiniSynth &amp; SuperSaw.\nAll Effect modules are included: Analyzer (visual), Auto Ducker, Auto-Pitch (pitch correction), Chorus, Compressor, Limiter, Distortion, Parametric Equalizer, Graphic Equalizer, Flanger, Reverb, Tuner (Guitar/Vocal/Inst), High-Pass/Low-Pass/Band-Pass/Formant (Vox) Filters, Delays, Phaser and Stereoizer.\nIncluded Drum Samples: Cymbals, Hats, Kicks, Snares, Toms, Percussion, Risers, SFX\nIncluded DirectWave Instruments: Guitars, Keyboards, Orchestral, Synth,  Bass, Synth Keyboards, Synth Leads, Synth Pads, Sliced, Drums, Drum Kits and Effects.\nIncluded MiniSynth Presets: Bass, Keys, Leads, Pads, SFX, Synths\nIncluded SuperSaw Presets: Arps, Bass, Bells, SFX, Leads, Pads, Sequences, Synths\nWANT TO TRY FL STUDIO MOBILE?\nInstall FL STUDIO 20 for macOS / Windows and use the FL Studio Mobile Plugin. This is identical to the App. Get FL Studio here: http://www.image-line.com/downloads/flstudiodownload.html\nMANUAL  / TRAINING / VIDEOS\nhttp://support.image-line.com/redirect/flstudiomobile_help\nhttp://support.image-line.com/redirect/flstudiomobile_videos\nPERMISSIONS \n* Location (Google Mandated) - Required to access Bluetooth Low Energy (BTLE) connectivity. BTLE triggers a 'Location' permission because it is possible to guess your location from nearby BT devices. We do not do this. We use BTLE for MIDI keyboards and will not try to locate you, ever! See: https://developer.android.com/guide/topics/connectivity/bluetooth-le.html#permissions\nSUPPORT %\nFollow the steps here: http://support.image-line.com/redirect/flmobile_android_troubleshooting\nPlease help us to help you! Register FL Studio Mobile - Tap 'HELP &gt; Users &amp; Support Forums' to register and visit the FL Studio mobile forum to report bugs/problems or get free DirectWave content:\nhttp://support.image-line.com/redirect/flmobile_forum  \nNOTES\n* "FL Studio" desktop PC version (sold separately) is installed, on average, over 30,000 times each DAY making it one of the world's most popular and exciting music production systems. You can download the demo version of the FL Studio Desktop PC version and use the FL plugin version of FL Studio Mobile.\n# FL Studio Mobile is available on Windows, Android and iOS (sold separately).\n% Custom ROMS / Rooted Devices are not supported.</t>
  </si>
  <si>
    <t>BOOMERANG packs loads of family-favorite cartoons and movies into one place. From A to Zoinks, watch Scooby-Doo, Looney Tunes, Tom and Jerry, and more.
With BOOMERANG, you can:
- Watch loads of cartoons!
- Stream cartoons on your favorite screens - TV, phone, tablet, computer.
- Get access to timeless classics to entertain the whole family!
BOOMERANG is only accessible in the U.S.
By downloading the app, you agree to the BOOMERANG TERMS OF USE and PRIVACY POLICY.
Boomerang Terms of Use: https://www.boomerang.com/terms
Boomerang Privacy Policy: https://www.boomerang.com/privacy-static.html
Do Not Sell My Personal Information: privacycenter.wb.com/do-not-sell
HOW IT WORKS &amp; CANCELING YOUR PLAN
You donâ€™t need a TV provider to enjoy BOOMERANG! Just download the app and start a FREE 7-DAY TRIAL (new customers only).
Your subscription starts when your trial ends. After your free trial ends, your account will be charged the monthly or annual subscription rate until you cancel. To avoid being charged, cancel at least 24-hours before the end of your free trial or current billing period. Thereâ€™s no refund or credit for partial monthly or yearly subscription periods.
If you subscribe through the App Store, you can cancel on this device in the iTunes &amp; App Store &gt; Apple ID &gt; Subscriptions.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</si>
  <si>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FODMAPs.\nThe app comes directly from the research team at MonashÂ and includes the following:\n- General information about the FODMAP diet and IBS.\n- Easy to understand tutorials to guide you through the app and the 3-Step FODMAP diet.\n- A Food Guide detailing the FODMAP content for hundreds of foods using aÂ simple 'traffic light system'. \n- A list of branded products that have been certified by Monash as low FODMAP. \n- A collection of over 70 nutritious, low FODMAP recipes.\n- Functions that allow you to create your own shopping list and add notes to individual foods\n- A Diary that enables you to record food eaten,Â IBS symptoms, bowel habits and stress levels. The Diary will also guide you through step 2 of the diet - FODMAP reintroduction.\n- The ability to adjust units of measurement (metric or imperial) and activate colour blindness assistance.</t>
  </si>
  <si>
    <t>Official Baby Shark APP series, reached 400 million downloads!\nFree, creative, and educational baby games on Baby Shark, YouTube's most-watched celebrity!\nWatch and sing along to "Baby Shark" in 13 different versions and enjoy free, popular nursery rhyme songs for kids.\nPlay exciting activities and games for kids including coloring, playing the piano, brushing the shark's teeth, and more free games for kids!\nLearning is both safe and fun with Pinkfong Baby Shark!\nWhat's included in this app?\n1. Play exciting games with the Shark Family\n- Brush Baby Shark's teeth, fight off the germs, and learn about healthy habits!\n- Feed and treat hungry Baby Shark with its favorite food - cake, sandwich, salad, apple - and watch its special dance!\n- Play racing games for kids and compete against your sea animal friends. Who's the winner?\n- Music games for kids! Play Baby Shark songs with sea animals!\n- Grandpa Shark's hot clam buns are freshly baked! Help him pick them up!\n2. Listen to various versions of Baby Shark songs for kids!\n- Watch YouTube's most popular toddler, kids' song "Baby Shark" in different versions : Halloween, Christmas, ABC, and more.\n- Watch one of Pinkfong's best toy shows  - "A Terrifying Hide and Seek with Baby Shark" - for free!\n- Enjoy the videos and learn new words in English, Korean, Chinese, Japanese, Spanish, Portuguese, and Russian!\n3. Learn while you play creative, educational games for kids!\n- Play musical instruments the sea animal friends, including fish, clams and jellyfish, and make your own music with the piano game.\n- Happy birthday! Color the shark family's birthday party - use 12 different crayons, 12 glitters, and various stickers.\n- Pop the bubbles and figure out the animal inside - listen to their sounds and learn their names! \n\nAre you ready to go on an underwater trip with the shark family?\n*Try out the newly added "quick play" feature in the main video tap.\n\n-\nA World of Play + Learning\n- Discover a premium kids' membership designed by Pinkfong's unique expertise!\nâ€¢ Official Website: https://fong.kr/pinkfongplus/ \nâ€¢ What's so great about Pinkfong Plus:\n1. 30+ apps with different themes and levels for each stage of child development!\n2. Interactive play and educational content that allows for self-directed learning!\n3. Unlock all premium content\n4. Block unsafe ads and inappropriate content\n5. Exclusive Pinkfong Plus original content only available to members!\n6. Connect with various devices such as smartphones, tablets, and smart TVs\n7. Certified by teachers and professional organizations!\nâ€¢ Unlimited apps available with Pinkfong Plus:\n- Baby Shark World for Kids, Baby Shark Princess Dress Up, Baby Shark Chef Cooking Game, Bebefinn Baby Care, Baby Shark Hospital Play, Baby Shark Taco Sandwich Maker, Baby Shark's Dessert Shop, Pinkfong Baby Shark, Baby Shark Pizza Game, Pinkfong Baby Shark Phone, Pinkfong Shapes &amp; Colors, Pinkfong Dino World, Pinkfong Tracing World, Baby Shark Coloring Book, Baby Shark ABC Phonics, Baby Shark Makeover Game, Pinkfong My Body, Baby Shark Car Town, Pinkfong 123 Numbers, Pinkfong Guess the Animal, Pinkfong Numbers Zoo, Pinkfong Learn Korean, Pinkfong Police Heroes Game, Pinkfong Coloring Fun, Pinkfong Super Phonics, Pinkfong Baby Shark Storybook, Pinkfong Word Power, Pinkfong Mother Goose, Pinkfong Birthday Party, Pinkfong Fun Times Tables, Pinkfong Baby Bedtime Songs, Pinkfong Hogi Star Adventure + more!\n- More available apps will be updated soon.\n- Click the 'More Apps' button on each app's main screen or search for the app on Google Play!\n-\nPrivacy Policy:\nhttps://pid.pinkfong.com/terms?type=privacy-policy\nTerms of Use of Pinkfong Integrated Services:\nhttps://pid.pinkfong.com/terms?type=terms-and-conditions\nTerms of Use of Pinkfong Interactive App:\nhttps://pid.pinkfong.com/terms?type=interactive-terms-and-conditions</t>
  </si>
  <si>
    <t>This is Ad-free edition of Expense Manager by Bishinews. You can review the free version before buying it. One click to transfer data from free version to pro version (Settings/Backup/Import Data from Free Edition).\n&lt;p&gt;\nExpense Tracking\nâ€¢ Tracking expenses and incomes\nâ€¢ Split Transaction - Record all items in a single transaction with different category and amount\nâ€¢ Recurring expense and income\nâ€¢ Multiple accounts\nâ€¢ Taking a picture of receipt\nâ€¢ Tracking tax\nâ€¢ Tracking mileage\nâ€¢ Tracking debts\nâ€¢ Credit Card\nâ€¢ Credit Card and bank SMS message parsing\nâ€¢ Write, Print, and Email Checks\nBudget and Bill Organizing\nâ€¢ Organizing bills by week, month and year as well as by categories\nâ€¢ Schedule the payments and recurring payments\nâ€¢ Payment alerts\nâ€¢ Daily, weekly, monthly, and yearly budget with progress bar\nâ€¢ Daily, weekly, monthly, and yearly summary\nâ€¢ Calendar view for expense and income\nâ€¢ Savings Goal\nâ€¢ Fixed Income\nâ€¢ Organizing Loan\nSearch and Report\nâ€¢ Search by category, subcategory, payee/payer, payment method, status, description, tag, etc.\nâ€¢ Reports in HTML, CSV, Excel and PDF\nâ€¢ Import and export account activities\nâ€¢ Charts by category, subcategory, payee/payer, payment method, status, description, tag, date etc.\nâ€¢ Email report for print\nBackup and Sync\nâ€¢ Auto backup on Dropbox, Google Drive and SD Card\nâ€¢ Automatic sync between devices via Dropbox\nConvenient tools\nâ€¢ Currency converter \nâ€¢ Regular calculator\nâ€¢ Tip calculator\nâ€¢ Loan calculator\nâ€¢ Credit card payoff calculator\nâ€¢ Interest calculator\nâ€¢ Note\nâ€¢ Shopping list\nCustomization\nâ€¢ User can easily customize background color, action bar color and button color.\nâ€¢ Customizing date format\nâ€¢ Customizing category and subcategory\nâ€¢ Payment method, payee/payer, Tags, income category and status can be entered or updated by user\nâ€¢ Multiple currencies support\nConnect to PC browser via WiFi\nâ€¢ Export and Import data between phone and PC\nâ€¢ Add Multiple records in one screen\nâ€¢ View summary from multiple accounts\nâ€¢ View charts in the big screen of PC browser\nLanguages\nâ€¢ English\nâ€¢ German\nâ€¢ French\nâ€¢ Spanish\nâ€¢ Portuguese\nâ€¢ Russian\nâ€¢ Italian\nâ€¢ Turkish\nâ€¢ Indonesian\nâ€¢ Chinese (Simplified)\nâ€¢ Chinese (Traditional)\nOthers\nâ€¢ Widgets: overview, summary, budget, calculator, quick add etc.\nâ€¢ PIN protection \nâ€¢ Active developer support\nâ€¢ No registration and internet access are required.\n \nNo other app can beat us on features.\nPERMISSIONS EXPLANATION\nâ€¢ Storage: backup data in sdcard and external storage. Save purchase receipt in sdcard and external storage.\nâ€¢ GET_ACCOUNTS: back up data on Google Drive\nâ€¢ SMS: Parse SMS message from your credit card and bank and save it automatically in the app. If you don't use this feature, go to phone Settings/Apps/Expense Manager/Permissions to switch off SMS permission on phones with Android 6 and up. \nâ€¢ ACCESS_WiFi_STATE: This permission allows PC connection via WiFi. If you don't need to use this app on a PC browser, you can disable this permission.\n \nPrivacy Policy\nhttps://sites.google.com/site/expensemgr/privacy\nAll data save inside your phone or your personal cloud account such as Google Drive and Dropbox when you connect to. Nobody but you can access your data.\nPlease email question and feature request directly to developer at pfinanceapp@gmail.com.&lt;/p&gt;</t>
  </si>
  <si>
    <t>This FREE Kid's Bible app brings the Bible to life for the entire family with a full Bible, videos, images and engaging interactive games. Featuring fifty two (52) full-length, FREE EPISODES from the Superbook series including David and Goliath, The Ten Commandments, Daniel and the Lionsâ€™ Den, The First Christmas and more Bible stories!
Some of the episodes included in the Superbook childrenâ€™s Bible app are:
â€¢ In The Beginning
â€¢ The Test!
â€¢ Jacob and Esau
â€¢ Let My People Go!
â€¢ The Ten Commandments
â€¢ A Giant Adventure
â€¢ Roar!
â€¢ The First Christmas
â€¢ Miracles of Jesus
â€¢ The Last Supper
â€¢ He Is Risen
â€¢ The Road to Damascus
â€¢ Revelation
â€¢ Jonah
â€¢ Joseph and Pharaoh's Dream
â€¢ The Fiery Furnace
â€¢ Rahab and the Walls of Jericho
â€¢ Esther: For Such a Time as This
â€¢ John the Baptist
â€¢ Paul and the Shipwreck
â€¢ Job
â€¢ Noah and the Ark
â€¢ Gideon
â€¢ Peter's Denial
â€¢ The Prodigal Son
â€¢ Elijah and the Prophets of Baal
Other aspects of the Superbook childrenâ€™s Bible app include:
FUN BIBLE GAMES FOR KIDS
â€¢ Play more than 20 fun Bible games
â€¢ Includes Trivia Bible Games, Word Bible Games and Action Bible Games
DYNAMIC CONTENT WITHIN THE BIBLE 
â€¢ Videos and interactive content embedded within the Bible, so kids can easily interact with each chapter of the children's Bible.
â€¢ Biblical answers to hundreds of questions that are common to children. 
â€¢ This free kids Bible app also includes profiles of people, places and artifacts found in the Bible. 
ENGAGING VISUALS
â€¢ 52 full-length, free episodes from the children's Bible animation series - SUPERBOOK.
â€¢ Dozens of dynamic video clips from the SUPERBOOK animation series.
â€¢ Images of Bible characters, places and artifacts enhanced with detailed biographies.
â€¢ SUPERBOOK Club members can watch over 50 episodes from the SUPERBOOK series.
INTERACTIVE BIBLE ENGAGEMENT
â€¢ Take our Daily Bible Quests â€“ a collection of game challenges that feature an encouraging Bible verse of the day.
â€¢ Find Biblical answers to questions that are important to kids â€“ questions about life, heaven, Jesus and the Bible â€“ in the SUPERBOOK Q&amp;A Contraption.
â€¢ 17 fun Bible games that you can download and play anytime, anywhere
â€¢ Choose the right answer in an engaging Bible trivia game â€“ important questions for kids with fun Biblical answers.
â€¢ Try to find all of the hidden words in a challenging Word Search game.
â€¢ Decode Bible verses before time runs out in the exciting, new Bible Verse Scramble game
â€¢ Experience a kid-friendly sharing of the Gospel message.
PERSONALIZATION
â€¢ Take notes and attach them to Bible verses.
â€¢ Favorite/bookmark Bible verses that you like.
â€¢ Highlight passages with multiple color choices.
â€¢ Add your own photos within the kid's Bible, so that you can make a personal connection with a verse. For example, if you want to remember to pray for a friend, you can attach a photo of that friend to a verse, which can remind you to pray for them, or maybe youâ€™ve photographed an incredible sunset, so you can take that photo and attach it to Genesis 1:3 where the Bible shares about God creating light.
â€¢ A complete collection of your notes, favorite verses and personal photos can be accessed from the My Stuff area of the children's Bible app.
â€¢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â€¢ The SUPERBOOK Free Kids Bible App includes multiple Bible versions plus audio for the New Living Translation.
â€¢ A search function that will allow you to search the Bible or to search features and interactive content within the kids Bible
â€¢ You can also email your favorite verses, personal photos with related Bible verses and your notes to friends.
So download the SUPERBOOK kids Bible app and get ready to start the adventure of a lifetime!</t>
  </si>
  <si>
    <t>Never Miss a Special Day with Birthday Notifier!
Tracking birthdays has never been easier. With "Birthday Notifier," you'll always be ready to celebrate your loved ones' special days. Here's what this app offers:
Key Features:
Add Birthdays: Quickly add your loved ones' birthdays and never miss a day.
Listing: Organize all birthdays in one place in a tidy manner.
View Details: Easily view the details of the person celebrating their birthday.
Timely Reminders: Receive notifications in advance so you can plan your celebrations.
Easy to Use: Manage everything effortlessly with a user-friendly and intuitive interface.
Why Choose Birthday Notifier?
Never Miss a Date: Stay ahead with precise reminders.
Stay Organized: Keep all important dates in one place and stay organized.
Make Special Days Meaningful: Show your loved ones you care by celebrating their birthdays on time.
How It Works:
Add Birthdays: Manually add contacts or quickly import birthday information from your address book.
Set Reminders: Choose when to be remindedâ€”days, weeks, or even months in advance.
Receive Notifications: Get timely alerts and never miss a birthday.
Join thousands of users who are making birthdays more special and memorable with "Birthday Notifier." Download now and start celebrating!
Download "Birthday Notifier" today and make every birthday unforgettable!</t>
  </si>
  <si>
    <t>&gt; 274 Words: 82 animals, 50 food, 60 words about life, 23 words about festivals, 31 words about astronomy and geography, 28 words about others. 
&gt; 28 Scenes--8Animal+4Food+7Life+3Festival +2Map+4Others!  
&gt; 2 game modes: A-Z mode and Scenes mode! 
&gt; Native English, Spanish, German and French spelling and pronunciation! 
Looking for something entertain but also educational for your kids? Amazing First Words is a must-have! It provides hours of fun, laughter and learning.
Amazing First Words will help your child:
1 develop fine motor skills
2 learn to recognize and match letters
3 learn the sounds letters make
4 learn the names of letters
5 learn how to spell words
Kids can play Amazing First Words by 2 modes: A-Z mode and Scenes mode. Words have been sorted by alphabetical order in A-Z mode and different environment in Scenes mode.â€¨
Amazing First Words is designed to be kid-friendly! There are no complicated menus for kids to get confused by, or multiple options to get lost in. It was tested by several toddlers and we took their suggestions seriously to create a funny but educational app for them.
Whatâ€™s more, not only will your children love the spelling, but they will also be kept constantly motivated by the rewards as: Colorful Balloons and Bubble popping!
www.JoyPreschoolGame.com</t>
  </si>
  <si>
    <t>Access your account anywhere, anytime with the Barclays US App. With biometric login, customized notifications, and mobile wallets, using your card is faster and easier.\nIf you already have a Barclays online account, you can use the same online credentials. If not, you can set up an online account through the app.\nFaster\nâ€¢Digital wallet: pay with just a tap. Add your card to Google Pay â„¢ or Samsung Pay and replace your cards and cash\nâ€¢Biometric login: skip the password. Log in quickly and securely with your fingerprint\nâ€¢Rewards: all your rewards at your fingertip\nEasier\nâ€¢Quick and easy payments\nâ€¢View all your accounts in one place\nâ€¢Spend Analyzer: get a big picture view of your spending with our handy tool\nâ€¢Free online access to your FICOÂ® Credit Score\nSafer\nâ€¢Card control: lost card? Not a problem. Lock your card instantly\nâ€¢Notifications: personalized alerts and push notifications\nâ€¢Replace your card: get a new card in just a few easy steps\nFICO is registered trademark Of Fair Isaac Corporation in the United States and other countries.</t>
  </si>
  <si>
    <t>When you discover a beautiful wildflower or unusual-looking shrub, you struggle to discern its genus. Instead of wasting time trawling through websites or asking your gardener friends, why not simply take a snap and have an app do the work for you?\nLeafsnap can currently recognize 90% of all known plant and tree species, covering most of the species you will encounter in every country on Earth.\nFeatures:\n- Free and unlimited snap\n- Instantly Identify thousands of plants, flowers, fruits, and trees\n- Learn more about plants, including beautiful pictures from around the world\n- Quickly identify plants, flowers, trees, and more.\n- Smart Plant Finder\n- Instant access to a massive Plant Database that constantly learns and adds information on new plant species.\n- Keep track of all the plants in your collection\n- Reminders for various plant cares (water, fertilizer, rotate, prune, repot, mist, harvest, or custom reminder)\n- Plant journal/diary with photos, monitor plant growth\n- Track your todayâ€™s and upcoming tasks.\n- Stay on top of your plant needs with a Care calendar\n- Water Calculator\n- Plant Disease Auto Diagnose &amp; Cure: Snap a photo of your sick plant or upload one from your gallery. LeafSnap will quickly diagnose the plant disease and offer detailed treatment information. Your plant doctor is now just a tap away!\nMushroom Identification: We're expanding our scope beyond just plants! Our app now effortlessly identifies mushrooms. Learn about different mushroom species.\n- Insect Identification: Delve deeper into the world of nature by identifying insects around you. Whether you're a budding entomologist or simply curious about the critters in your backyard, our app has you covered.\nDownload Leafsnap and enjoy identifying flowers, trees, fruits, and plants on the go!</t>
  </si>
  <si>
    <t>Contains hundreds of up-to-date (2018, 2019, 2020) practice questions to help you review for the EPA 608 Core, Type I, Type II, and Type III tests.\nHas both a practice mode and a test mode with review to see what you've missed.\nCore Section:\n- Ozone depletion \n- Clean Air Act and the Montreal Protocol \n- Section 608 regulations \n- Substitute refrigerants and oils \n- Refrigeration \n- Three Rs \n- Recovery techniques \n- Dehydration evacuation \n- Safety \n- Shipping \nType I Section:\n- Recovery requirements \n- Recovery techniques \n- Substitute refrigerants and oils \n- General service and maintenance \n- Recovery techniques \n- General safety \n- Refrigerant cylinders \n- Refrigerant cylinder shipping \nType II Section:\n- Leak detection and repair \n- Refrigeration \n- Recovery requirements \n- Recovery techniques \n- Refrigeration process \n- General safety\nType III Section:\n- Leak detection and repair \n- Recovery techniques \n- Recharging techniques \n- Recovery requirements \n- Refrigeration \n- Refrigeration process \n- General safety \n- Recovery techniques â€“ identifying refrigerants \n- Leak detection and repair \n- Recovery requirements</t>
  </si>
  <si>
    <t>â€¢ Text translation: Translate between 108 languages by typing\nâ€¢ Tap to Translate: Copy text in any app and tap the Google Translate icon to translate (all languages)\nâ€¢ Offline: Translate with no internet connection (59 languages)\nâ€¢ Instant camera translation: Translate text in images instantly by just pointing your camera (94 languages)\nâ€¢ Photos: Take or import photos for higher quality translations (90 languages)\nâ€¢ Conversations: Translate bilingual conversations on the fly (70 languages)\nâ€¢ Handwriting: Draw text characters instead of typing (96 languages)\nâ€¢ Phrasebook: Star and save translated words and phrases for future reference (all languages)\nâ€¢ Cross-device syncing: Login to sync phrasebook between app and desktop\nâ€¢ Transcribe: Continuously translate someone speaking a different language in near real-time (8 languages)\nTranslations between the following languages are supported:\nAfrikaans, Albanian, Amharic, Arabic, Armenian, Assamese, Aymara, Azerbaijani, Bambara, Basque, Belarusian, Bengali, Bhojpuri, Bosnian, Bulgarian, Catalan, Cebuano, Chichewa, Chinese (Simplified), Chinese (Traditional), Corsican, Croatian, Czech, Danish, Dhivehi, Dogri, Dutch, English, Esperanto, Estonian, Ewe, Filipino, Finnish, French, Frisian, Galician, Georgian, German, Greek, Guarani, Gujarati, Haitian Creole, Hausa, Hawaiian, Hebrew, Hindi, Hmong, Hungarian, Icelandic, Igbo, Ilocano, Indonesian, Irish, Italian, Japanese, Javanese, Kannada, Kazakh, Khmer, Kinyarwanda, Konkani, Korean, Krio, Kurdish (Kurmanji), Kurdish (Sorani), Kyrgyz, Lao, Latin, Latvian, Lingala, Lithuanian, Luganda, Luxembourgish, Macedonian, Maithili, Malagasy, Malay, Malayalam, Maltese, Maori, Marathi, Meiteilon (Manipuri), Mizo, Mongolian, Myanmar (Burmese), Nepali, Norwegian, Odia (Oriya), Oromo, Pashto, Persian, Polish, Portuguese, Punjabi, Quechua, Romanian, Russian, Samoan, Sanskrit, Scots Gaelic, Sepedi, Serbian, Sesotho, Shona, Sindhi, Sinhala, Slovak, Slovenian, Somali, Spanish, Sundanese, Swahili, Swedish, Tajik, Tamil, Tatar, Telugu, Thai, Tigrinya, Tsonga, Turkish, Turkmen, Twi, Ukrainian, Urdu, Uyghur, Uzbek, Vietnamese, Welsh, Xhosa, Yiddish, Yoruba, Zulu\nPermissions Notice\nGoogle Translate may ask for the following optional permissions*:\nâ€¢ Microphone for speech translation\nâ€¢ Camera for translating text via the camera\nâ€¢ External storage for downloading offline translation data\nâ€¢ Contacts for setup and management of your account\n*Note: The app may be used even if optional permissions are not granted.</t>
  </si>
  <si>
    <t>Sky: Children of the Light is a peaceful, award-winning MMO from the creators of Journey. Explore a beautifully-animated kingdom across seven realms and create enriching memories with other players in this delightful puzzle-adventure game.\n\nGame Features:\nIn this multi-player social game, there are countless ways to meet and play with new friends.\nEvery day offers an opportunity for adventure. Play frequently to unlock new experiences and be rewarded with candles to redeem for cosmetics.\nCUSTOMIZE YOUR LOOK\nExpress yourself! New looks and accessories are available every new season or event.\nENDLESS EXPERIENCES\nLearn new emotes and gain wisdom from elder spirits. Challenge players to a race, get cozy around a fire, jam on instruments, or race down mountains. Whatever you do, beware of the Krill!\nCROSS-PLATFORM PLAY\nJoin millions of real players from all across the world!\nSHOW OFF YOUR ARTISTIC SIDE\nJoin our talented community of creators! Take photos or videos of gameplay, and share memories while playing with your new friends.\n\nWinner of:\n-Mobile Game of the Year (Apple)\n-Outstanding Design and Innovation (Apple)\n-Most users in a concert-themed virtual world (Guinness World Record)\n-Mobile Game of the Year (SXSW)\n-Best Visual Design: Aesthetic (Webby)\n-Best Gameplay &amp; Peopleâ€™s Choice (Games for Change Awards)\n-Audience Award (Game Developers Choice Award)\n-Best Indie Game ( Tap Tap Game Awards)</t>
  </si>
  <si>
    <t>Visit the Pantheon of Rome with the official app created in collaboration with the Chapter of Santa Maria ad Martyres: history, secrets, fun facts, events and useful information.\nDownload the Pantheon app and you will get:\nuseful information for your visit (times, how to get there, contacts, etc.)\nsuggestions about experiences available in the Pantheon and surroundings, e.g. booking a guided visit\nthe â€œcreate a postcardâ€ function for taking photos and sharing your experience, creating personalised postcards\nnotice-board for the liturgical activities of the basilica\n2 videos: the interview with Monsignor Daniele Micheletti (in English), the Archpriest of the Basilica of Santa Maria ad Martyres, the Pantheon of Rome; and the video of the Rainfall of Petals at Pentecost, one of the most significant rites which take place inside the Pantheon. \nThe audiotour includes:\n-the tour of the Basilica with 14 listening points, for a total of 30 minutes of audio\n-an interactive map\n-contents in Italian, English, French, German, Spanish, Chinese, Portuguese and Russian\n-access to the contents in offline mode, to save on internet traffic, or in streaming, to save space on your phone\n-the choice of listening to the audio from your phone loudspeaker or with earphones\n\nA bit of us \nDâ€™Uva is a digital interpretation lab which offers multimedia contents for the description of the cultural heritage with audio guides, video guides, multimedia totems, mobile apps and web platforms. A laboratory where we have fun, we experiment, we discuss and we try to improve daily. Our aim? To set up deeper relations between museums and visitors.\nTogether we form a close-knit, multi-disciplinary group of developers, designers, creative talents, technology freaks, audio and video operators, architects, art historians, narrators and technicians, who love museums, churches, art towns and tourist attractions.\nOur projects are based on the capacity of the digital media for involving people, and they are developed so as to transform interaction into experience and to add value and emotions to the audio- and video-guided itineraries.</t>
  </si>
  <si>
    <t>Solar System Scope is a fun way of Exploring, Discovering and Playing with the Solar System and Outer Space.\nWelcome to the Space Playground\nSolar System Scope (or just Solar) contains many views and celestial simulations, but most of all - it brings you closer to the furthest reaches of our world and lets you experience lots of fantastic space sceneries.\nIt aspires to be the most illustrative, easy to understand and simple to use space model.\n3D Encyclopedia\nIn Solarâ€™s unique encyclopedia you will find the most interesting facts about every planet, dwarf planet, every major moon and more â€“ and everything is accompanied by realistic 3D visualizations.\nSolarâ€™s encyclopedia is available in 19 languages: English, Arabic, Bulgarian, Chinese, Czech, French, German, Greek, Indonesian, Italian, Korean, Persian, Polish, Portuguese, Russian, Slovak, Spanish, Turkish and Vietnamese. More languages are coming soon!\nNightsky Observatory\nEnjoy Stars and constellation of the night sky as viewed from any given location on Earth. You can point your device at the sky to see all objects in their proper place, but you can also simulate Night sky in the past or in the future.\nNow with advanced options that let you simulate ecliptic, equatorial and azimuthal line, or grid (among other things).\nScientific Instrument\nSolar System Scope calculations are based on up-to-date orbital parameters published by NASA and let you simulate celestial positions at any given time.\nFor Everyone\nSolar System Scope is well suited for all audiences and ages: It is enjoyed by space enthusiasts, teachers, scientists, but Solar is successfully used even by children of 4+ years of age!\nUnique Maps\nWe are proud to present a very unique set of planetary and moon maps, that let you experience a true-color space as never before.\nThese accurate maps are based on NASA elevation and imagery data. Colors and shades of the textures are tuned according to true-color photos made by Messenger, Viking, Cassini and New Horizon spacecrafts, and the Hubble Space Telescope.\nBasic resolution of these maps is for free â€“ but if you would like the best experience, you can check out the highest quality, which is available with In-App purchase.\nJoin our vision\nOur vision is to build the ultimate space model and bring you the deepest space experience.\nAnd you can help - try Solar System Scope and if you like it, spread the word!\nAnd donâ€™t forget to join the community and vote for new features on:\nhttp://www.solarsystemscope.com\nhttp://www.facebook.com/solarsystemscopemodels</t>
  </si>
  <si>
    <t>Explore dozens of art, coloring, and educational activities with Crayola Create and Play, the official Crayola app for curious kids to learn through fun, creative play!
Kids are empowered to explore and customize Crayolaâ€™s colorful world filled with 30+ family-friendly, developmentally-appropriate creative learning games. The app provides endless hours of productive play in a safe, supportive, and parent and teacher-approved environment for children to develop self-expression, artistic independence, and confidence. Get unlimited access with your 7-day free trial. Cancel anytime.
SPARK IMAGINATION WITH ART, COLORING &amp; DRAWING ACTIVITIES
â€¢ Explore unlimited coloring pages for your little artist 
â€¢ Create pixel art unicorns, dogs, cats, dinosaurs, and pets
â€¢ Spark bright ideas with glow art
â€¢ Craft and customize dinosaurs, rocket ships, and other 3D designs 
ENCOURAGE CRITICAL THINKING &amp; LEARN EDUCATIONAL CLASSROOM SKILLS
â€¢ Inspired by STEAM and STEM education techniques, kids can learn through creativity
â€¢ Basic coding exercises help your child grasp complex concepts in science and math
â€¢ Practice spelling, number recognition, creative problem-solving, and fine motor skills
â€¢ Kids can solve puzzles they create from their own art!
CREATE DIGITAL MASTERPIECES WITH CRAYOLA ART TOOLS
â€¢ Use digital Crayola art tools and crayons to color, draw, paint, stamp, sticker, glitter, and create
â€¢ Encourage creativity with coloring and drawing for kids, featuring unlimited possibilities 
PRACTICE KINDNESS &amp; EMPATHY BY CARING FOR PETS
â€¢ Hatch, design, color, and interact with personalized pets
â€¢ Combine coloring with practicing empathy through pet care like washing and feeding 
PARENT &amp; TEACHER APPROVED ART APP
â€¢ Designed to encourage kids' creative growth and align with age-appropriate child development milestones
â€¢ COPPA and PRIVO certified, and GDPR compliant so you can be sure the app is safe for the whole family
â€¢ Play with your children to watch them grow and learn
NEW KIDS GAMES &amp; ART ACTIVITIES MONTHLY
â€¢ For toddlers, preschool age, pre- kindergarten age, and young children
â€¢ Ever-evolving content updates to keep kids inspired
JOIN PARENTS WHO LOVE OUR APP!
"The best kids app out there! Educational, creative and fun! Well worth an annual pass." - Jen, Mom of preschool girl
"We are in love with this app! So many exciting games, excellent graphics, fun coloring pages, and runs smoothly! We love all the updates and events! It has helped him learn his colors and letters, and improved his fine motor skills and technology skills. Iâ€™m a former teacher and I approve!â€ - Lisa, Mom of toddler boy
WHY SUBSCRIBE?
Unlock full access to all kids coloring and drawing games, new educational activities and features, and monthly content updates! Each activity and game is developed to achieve our mission to help parents and educators raise inspired kids. Content updates stay relevant with your child as they grow, to foster artistic expression and development over time.
SUBSCRIPTION DETAILS
Yearly subscriptions are charged once per year. Subscriptions are charged at the beginning of the current period and auto-renewed 24 hours before the next period. All subscriptions include a 7-day free trial. Cancel anytime.
â€¢ Payment will be charged to iTunes Account at time of purchase
â€¢ Subscription automatically renews unless auto-renew is turned off at least 24-hours before the end of the current period
â€¢ Account will be charged for renewal within 24-hours prior to the end of the current period
â€¢ With a 7-day free trial, your account is charged on the 7th day for the period which will begin on the 8th day 
â€¢ Subscriptions may be managed by the user and auto-renewal may be turned off by going to the user's Account Settings
Privacy Policy: www.crayolacreateandplay.com/privacy
Terms of Service: www.crayola.com/app-terms-of-use
Support: support@createandplay.zendesk.com</t>
  </si>
  <si>
    <t>Whatâ€™s the best way to build your childâ€™s logic skills and help them recognize shapes and patterns? By playing the colorful and completely free educational app Puzzle Kids - Jigsaw Puzzles\nPuzzle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thatâ€™s perfect for tiny hands. Any toddler, kindergartener or preschooler can have fun with Puzzle Kids, and they can even collect sticker and toy rewards for completing the games!\nPuzzle Kids is completely free from third party ads and in-app purchases. Itâ€˜s a free, full featured download thatâ€˜s ready to entertain and educate your kids!\nPuzzle Kids - Jigsaw Puzzles includes the following games:\n1. Shape Matching â€“ Objects appear on the screen along with empty outlines just above. Children can drag the objects onto the outlines to make matches and complete the puzzle. \n2. Object Builder â€“ A shape is shown above with a series of pieces scattered below. Kids must match individual shapes and drag them to fit into the larger picture to reveal a fun image.\n3. Guess the Object â€“ A mystery object has appeared! Help your child guess the picture using as few clues as possible. Drag colored shapes to the outline for hints.\n4. Jigsaw Puzzles â€“ Arrange more complex shapes to complete a larger image. Several jigsaw options are available to parents to help customize the number of pieces and difficulty of the puzzles.\nFeatures:\n- Challenge problem solving and logic skills with four unique mini-games\n- Colorful interface to help kids manipulate on-screen objects\n- Helps improve concentration and cognitive skills\n- Earn stickers and toys as rewards\n- Completely free to download with no third party ads or in-app purchases!\nPuzzle Kids - Jigsaw Puzzles is designed for kids and parents to have fun together. Itâ€˜s a clever and colorful learning experience the entire family will enjoy, and best of all, itâ€˜s free! Download now and see just how much your child can learn.</t>
  </si>
  <si>
    <t>Rev Up For Adventure â€“ The Ultimate Monster Truck Games for Kids!
Get ready, young speedsters! The Wheel Cup Competition season is upon us! Dive into the captivating world of Monster Truck games for kids where exhilarating adventures and pulse-pounding races await you.
Uncover Magical Themed Maps and Engaging Levels
Discover 3 mesmerizing themed maps filled with 18 intricately designed levels, tailored to give the best Monster Truck games experience. From the haunting corridors of the abandoned assembly factory with its looming machinery dangers to the fiery abyss of the lava mine and the breezy vibes of the scenic seaside town - it's an endless realm of excitement for every kid.
Thrilling Racing Games for Kids with Stellar Graphics and Sound
Every level comes alive with the hum of gears, the roar of engines, and the distant calls of mystical creatures. As you maneuver through the steel frames, remember to keep an eye out for the mischievous big-faced cat in the factory. In the lava mine, your driving skills will be tested on the intricate railroad tracks, surrounded by a blaze and shimmering rubies. Meanwhile, the seaside town beckons with its ancient temples, hidden relics, and the treasure-laden coves of the one-eyed captain. And yes, watch out for the Monster Octopus's stormy tantrums!
Legendary Boss Battles â€“ Elevate Your Driving Games Experience
These aren't just any car games or truck games; they're legendary. As you master each map, gear up for 3 epic boss battles. Whether it's the mighty Giant Excavator, the fiery Sleeping Dragon, or the watery menace of the Monster Octopus, each promises a challenge like no other in the realm of racing games for kids.
Your Monster Truck, Your Style
From the powerful blue heavy truck to the sleek shark truck, there's a ride for everyone. Select from 12 iconic monster trucks to rev up your adventure! And if you feel the need for speed, use those shiny gold coins you earn to upgrade and modify your vehicle. These driving games are not just about speed; theyâ€™re about style too.
Boosters Galore â€“ The Edge in Car Games for Kids
Speed ahead with a plethora of boosters at your disposal. From powerful attacks to impenetrable defenses, and nitro-filled accelerations, the more boosters you gather, the closer you get to victory. Truly, these aren't just games for toddlers or games for kids â€“ theyâ€™re an experience!
Key Features at a Glance:
â€¢ Dive into 3 enchanting themed maps: from factories to mines to sunny towns.
â€¢ Race in 12 distinctive monster trucks, each brimming with character.
â€¢ Enhance your race adventure with advanced AI and a diverse booster system.
â€¢ Experience unique obstacles and fresh route designs.
â€¢ Play seamlessly, no internet needed.
â€¢ Enjoy a clean gaming environment with no third-party ads.
Join us in the most exhilarating Monster Truck games for kids today! Perfect for toddlers, kids, and everyone with a passion for speed. Your next adventure is just a rev away!
About Yateland
Yateland's educational apps ignite the passion for learning through play among preschool children worldwide. We stand by our motto: "Apps that children love and parents trust." For more information about Yateland and our apps, please visit https://yateland.com.
Privacy Policy
Yateland is committed to protecting user privacy. To understand how we handle these matters, please read our complete privacy policy at https://yateland.com/privacy.</t>
  </si>
  <si>
    <t>ðŸŒŸ Exciting Update: Dive into the Transformers Universe with our latest integration! Kick things off with Bumblebee in a brand-new story mode. And hold onto your hats because more legends like Optimus Prime are rolling out to join the fray in Mob Control. It's time for an epic crossover event thatâ€™s going to revolutionize your game experience!\nðŸ° Unleash Your Inner Commander in Mob Control: The Ultimate Tower Defense Clash! \nðŸ† Defend, Conquer, and Rise to Victory in this Epic Tower Defense Showdown! \nAre you ready to become the ultimate champion in the world of tower defense battles? Mob Control brings you an unparalleled strategy and action-packed experience that will test your skills, wit, and tactical prowess. With oddly satisfying gameplay and a wide array of features, Mob Control is your gateway to tower defense supremacy.\nOddly Satisfying Gameplay: Create, Grow, and Lead!\nExperience the strangely satisfying thrill of watching your mob multiply as you aim and shoot at the gates. Witness your army grow to massive proportions!\nStrategically deploy your mighty Champions to break through enemy mobs and reach their bases. Choose the best combo for victory!\nExplore intriguing level elements like speed boosts, multipliers, moving gates, and more, adding depth and challenge to your gameplay.\nBecome an Immortal Player: Rise Through the Ranks!\nEarn Championship Stars by emerging victorious in battles, fortifying your bases, and dominating tournaments. Show the world your tower defense prowess!\nClimb the prestigious Champions League using your hard-earned Championship Stars and become an immortal player, joining the elite few who have conquered this tower defense realm.\nFortify Your Base: Shield Your Dominion!\nSecure your base from enemy raids by winning battles and earning valuable shields. Protect your hard-earned resources and maintain your tower defense dominance.\nUnlock and Upgrade Cards: Collect, Evolve, and Dominate!\nWin battles to unlock booster packs of varying rarities and enhance your card collection. Collectible cards hold the power to elevate your tower defense strategy to new heights.\nUnlock all the Cannons, Mobs and Champions in the armory and discover their amazing evolutions as you level them up.\nDiverse Game Modes: Challenge and Conquer!\nEngage in thrilling game modes that keep the action fresh:\nBase Invasion: Raid enemy strongholds, pilfer coins, and claim bricks from rival players. Plunder and dominate!\nRevenge and Counter-Attack: Turn the tables on attackers and seek retribution against those who challenge your tower defense might.\nBoss Levels: Test your tower defense mettle in unique level layouts, earning extra bonuses as you conquer the most challenging adversaries.\nSeason Pass: A Constant Stream of Fresh Content!\nDive into ever-evolving content with our monthly Season Pass.\nComplete quests, advance tiers, and unlock new heroes, cannons and skins\nAlways Improving: Join the Evolution!\nOur dedicated team is committed to delivering fresh mechanics and content every month. Stay connected and share your ideas via Settings &gt; Discord, actively contributing to the evolution of Mob Control.\nA Premium Experience: Your Choice to Play Ad-Free!\nMob Control is free to download and utilizes ads to support ongoing development. Opt for the Premium Pass or a permanent no-ads package to enjoy uninterrupted tower defense action.\nSpeed up your progress and reap extra rewards without watching ads, thanks to Skipâ€™Its.\nSupport and Privacy: Your Satisfaction Matters! Connect with us in-game via Settings &gt; Help and Support whenever you need assistance or have questions. Your privacy is crucial to us. Review our comprehensive privacy policy at https://www.voodoo.io/privacy\nJoin the tower defense clash like never before with Mob Control! Rally your army, harness the power of collectible cards, and become the tower defense champion you were born to be. Download now and embark on your journey to tower defense glory!</t>
  </si>
  <si>
    <t>Mini Metro, the sublime subway simulator, now on Android. No ads or in-app purchases.\nâ€¢ 2016 BAFTA nominee\nâ€¢ 2016 IGF award winner\nâ€¢ 2016 IGN Mobile Game of the Year finalist\nâ€¢ 2016 Gamespot's Best Mobile Game selection\nMini Metro is a game about designing a subway map for a growing city. Draw lines between stations and start your trains running. As new stations open, redraw your lines to keep them efficient. Decide where to use your limited resources. How long can you keep the city moving?\nâ€¢ Random city growth means each game is unique.\nâ€¢ Over two dozen of real-world cities to test your planning skills.\nâ€¢ A variety of upgrades so you can tailor your network.\nâ€¢ Normal mode for quick scored games, Endless to relax, or Extreme for the ultimate challenge.\nâ€¢ Build your metro exactly how you want to with the all-new Creative mode.\nâ€¢ Compete against the world every day in the Daily Challenge.\nâ€¢ Colorblind and night modes.\nâ€¢ Responsive soundtrack created by your metro system, engineered by Disasterpeace.\nPlease note that Mini Metro is incompatible with some Bluetooth headphones. If you do not hear audio over Bluetooth, please try disconnecting your headphones and restarting the game.</t>
  </si>
  <si>
    <t>Let your imagination go wild and make awesome hairstyles with the popular Girls Hair Salon!
Create cool hairstyles and haircuts, make the hair curly, frizzy or straight, grow it, cut it, wash it, dry it and color it in amazing combinations, add accessories and create a unique look just for you. In this hair salon you can act as a fashion stylist and redesign your model exactly as you wish.
This game is included in the Pazu subscription which offers all of Pazuâ€™s games with full game versions, no ads, a child-friendly interface and up to 3 devices for each subscription.
Pazu games are trusted by millions of parents and loved by millions of kids worldwide.
Our games are designed especially for kids and offer fun educational experiences for girls and boys to enjoy.
With a variety of game mechanics adapted to different ages and capabilities, it is suitable for kids to be able to play on their own, without the support of adults.
For more information, visit our website: https://www.pazugames.com/
The Pazu Subscription is an auto-renewable subscription with full access to multiple gaming apps, therefore: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For more information please see: http://support.apple.com/kb/ht4098
Prices may vary from time to time.
For Privacy Policy please see here &gt;&gt; https://www.pazugames.com/privacy-policy
Terms of Use:
https://www.pazugames.com/terms-of-use
All rights are reserved Pazu Â® Games Ltd. The use of the games or the content presented therein, apart from the usual use of Pazu Â® Games, is not authorized, without express written permission from Pazu Â® Games.</t>
  </si>
  <si>
    <t>My Talking Angela 2 is the virtual pet game that makes every day more stylish and fun. Players help this fashionable cat stay busy in her big-city home.\n- Awesome hair, makeup and fashion choices\n- Epic activities, like dancing, baking, and martial arts\n- Delicious food and snacks\n- Jet-setting travel options\n- Mini-games and puzzles test skills and reflexes\n- All-new sticker collections\nFrom Outfit7, creators of the hit games My Talking Tom, My Talking Tom 2 and My Talking Tom Friends.\nThis app contains:\n- Promotion of Outfit7's products and advertising;\n- Links that direct customers to Outfit7â€™s websites and other apps;\n- Personalization of content to encourage users to play the app again;\n- YouTube integration to allow users to watch videos of Outfit7's animated characters;\n- The option to make in-app purchases;\n- Items to purchase (available in different prices) using virtual currency, depending on the playerâ€™s progress;\n- Alternative options to access all functionalities of the app without making any in-app purchases using real money.\n\nTerms of use: https://talkingtomandfriends.com/eula/en/\nEEA privacy policy: https://talkingtomandfriends.com/eea/en/\nUS privacy policy: https://talkingtomandfriends.com/privacy/en/\nBrazil privacy policy: https://talkingtomandfriends.com/privacy-brazil/en/\nRest of the world privacy policy: https://talkingtomandfriends.com/privacy/en/\nCustomer support: support@outfit7.com</t>
  </si>
  <si>
    <t>The Google Gemini app is an AI assistant that can help supercharge your creativity and productivity. \nThis official app is free. Gemini gives you direct access to Googleâ€™s best family of AI models on your phone so you can:\n- Get help with writing, brainstorming, learning, and more\n- Summarize and find quick info from Gmail or Google Drive\n- Generate images on the fly\n- Use text, voice, photos and your camera to get help in new ways\n- Say â€œHey Googleâ€ to ask Gemini for help with whatâ€™s on your phone screen\n- Make plans with Google Maps and Google Flights\nIf you have access to Gemini Advanced it will be right here in the Gemini app.\nThe Gemini app is now live in English, Spanish, French, Portuguese, Chinese, Japanese, Korean and more languages. See the full list of supported languages and countries here:\nhttps://support.google.com/?p=gemini_app_requirements_android\nIf you opt in to the Gemini app, it will replace your Google Assistant as the primary assistant on the phone. Some Google Assistant voice features aren't available through the Gemini app yet â€” including controlling media and routines. You can switch back to Google Assistant in settings.\nReview the Gemini Apps Privacy Notice:\nhttps://support.google.com/gemini?p=privacy_notice</t>
  </si>
  <si>
    <t>Jump into Aha World and create your own unique role playing games. Itâ€™s a mini world full of fun characters, amazing locations, and adorable animals. (There are also some not-so-adorable monsters, so watch out!)
WELCOME TO AHA WORLD!
Experience The City and all its bustling fun! Cook in style at the revolving restaurant, keep the streets clean at the Police Department, or take a relaxing walk in the city park. Outside The City, more adventures await! Ever wanted to explore a medieval Viking town? A magical dragon island? Play dinosaur games in a Jurassic park? In Aha World you can do and be anything. Come and unlock the hidden mysteries and secrets across all the locations. Aha World's building games and dress up dolls mean if you can dream it, you can make it!
WHAT MAKES AHA WORLD GREAT?
Aha World is designed for you to explore and create. Decorate and furnish your house. Pick up and play fun games with every item you find. Express yourself by creating stories with original characters in the unique locations of Aha World. Make friends with a sea monster, climb to the top of a lighthouse, or play cute animal games. With a nearly endless number of interactive items, characters, and settings, there's no limit to what you can do!
DESIGN YOUR PERFECT HOME
Will you choose the ultimate Pink Dream Mansion to decorate and call home? Or do you prefer the outdoor life in the Motorhome? Maybe downtown in the Studio Apartment! It's your home to design and decorate exactly how you want. If you choose the Villa, don't forget to invite your friends over to the pool party!
CREATE CHARACTERS
Choose from hundreds of faces, outfits, makeup, and accessories to create your own customizable characters! Will they be glamorous, cute, or just downright weird? Play dress up games YOUR way!
PLAY AS ANYONE
Everyone in Aha World is under your control! Choose your characters' expressions, give them a voice, make them move and dance, and (if you dare) make the fart! The only limit is your imagination.
EXPLORE EVERYTHING
Adventure through all the locations of Aha World â€” each filled with hundreds of fun and hilarious elements. Play with items to discover hidden plots and character quirks. You'll never guess what happens when you feed hot sauce to a T-Rex!
MAKE STORIES
The only rule in Aha World? THERE ARE NO RULES! Let your imagination run wild and record the silliest scenarios you can think of. Create your own interactive story: Rowdy raccoons play catch in the spa? Sure! A crazy crab goes surfing? Why not?!
KEY FEATURES
- Regular updates with amazing new locations, outfits, and accessories!
- No internet? No problem! Aha World is one big offline game!
- Lots of free locations and more in the Store
About Us
We make apps and learning games for kids and teens that parents love! Our range of products lets kids of all ages learn, grow, and play. Check out our Developers Page to see more.
Contact us: hello@ahaworld.com
SUBSCRIPTION:
1. Once subscribed you can access all content and features of Aha World.
2. We offer 2 subscription methods.
3. Subscription automatically renews unless auto renew is turned off at least 24 hours before the end of the current period.
4. Manage your subscriptions and turn off automatic renewal in your Apple account settings.
5. Privacy Policy:Â  https://www.ahaworld.com/privacy/en/privacy.html
6. Terms of Service: https://www.ahaworld.com/terms/en/terms.html</t>
  </si>
  <si>
    <t>Astrokids Hangman is a children's version of the classic hangman game adapted for children. Learn new vocabulary and improve spelling by playing the fun game of guessing the secret word!
Hangman is a game that consists of guessing a word by choosing the letters you think may be included in it. Guess the correct word before the man is hanged!
FEATURES
* Learn new words and improve spelling.
* Hundreds of different words to guess from.
* You have lots of turns to guess the secret word.
* Discover the mystery word and relate it to your image.
* Control progress. 
* Friendly, fun characters. Youâ€™ll have a great time with Astrokids!
* Game of Hangman in Spanish, English, French, Portuguese, Russian, Italian and German.
Ideal for teamwork playing with friends or parents.
PRIVACY POLICY FOR OUR EDUCATIONAL GAMES
As developers of educational games for children, we understand how important your privacy is for you. Read our privacy policy at: http://www.iteration-mobile.com/privacy/astrokids
We are fully committed to creating the best educational games for children. If you have any questions or suggestions about our games for children, feel free to contact us at: support@iteration-mobile.com</t>
  </si>
  <si>
    <t>Transform your words and images into stunning AI generated art! All you need to do is enter a prompt, pick an art style - and watch DaVinci AI bring your idea to life in seconds!\n \nDaVinci is a state-of-the-art AI Image Generator app. Using the latest artificial intelligence technology, it can create unique artworks, photos, and images based solely on your descriptions. \n \nHere are some cool things you can ask DaVinci AI to paint for you:\nDigital Artworks\nTattoo Designs\nLogo Designs\nT-shirt Designs \nHyper-realistic AI-generated photos\nAI-generated avatars of you\n... and much more!" \n \nâœ¨Key Features \nâ–º AI Art Generator \nOur AI art generator, trained with millions of images from the web, allows you to craft unique and captivating art drawings in seconds. Simply type in your text or upload a photo to start generating AI-generated art.\n \nâ–º Pick from a variety of art styles \nDaVinci AI Image Generator offers a variety of art styles to choose from. Experiment with different styles, from cartoon-like pencil sketches to mind-blowing photorealism, and discover the one that best transforms your vision into stunning AI art.\n \nâ–º Create unique artwork for your home or room.\nLooking for the perfect artwork for your room or home? Describe your idea to AI Art Generator, and it will craft a one-of-a-kind artwork tailored just for you. If you love the result, you can download it in high resolution and have it printed to proudly display in your home. \n \nâ–º AI Tattoo Generator\nWith DaVinci AI, you can generate unique tattoo designs within seconds. Simply type in your idea, and let our powerful AI art generator work its magic. The AI tattoo generator feature produces amazing and one-of-a-kind tattoo designs. Our tattoo maker can bring your ideas to life and inspire you to create distinctive tattoo designs.\nâ–º AI Logo Generator\nAI Logo Generator feature can create professional logos within seconds. Obtain a high-quality logo for your business without any outside help. Simply enter the name of your business describe your design needs and voila your professional logo is ready. Easily craft professional AI logos with the AI Logo Generator app.\nâ–º AI Image Generator\nThe AI Image Generator feature can produce hyper-realistic, high-resolution photos and images from your prompts. You'll be amazed at how lifelike and realistic the AI-generated photos appear.\n \nâ–º AI Avatar Generator\nCreate extraordinary avatar versions of yourself with the latest artificial intelligence technology. Simply upload your photos, select your desired styles, and watch DaVinci work its magic. Transform into a soccer player, an astronaut, or explore dozens of other styles. With AI Avatar Generator feature the choice is entirely yours. \n \nâ–º Share your Creations &amp; Go Viral\nIf you've created something you love using DaVinciâ€™s powerful AI-art generator, you can directly share your masterpieces from the app to other platforms like WhatsApp, Facebook, Instagram, and more.\n \nCreating AI-generated art has become effortless and readily accessible from mobile devices.\nSimilar to popular tools like Midjourney, Dall-e, Stable Diffusion and AI Mirror, our AI Art Generator is backed by the latest artificial intelligence to transform your written prompts into art. No brushes, pencils, or art supplies are needed to craft stunning art now; only your imagination. Sit back and let DaVinci AI become the artist behind your vision!\n \nWe value your feedback! If you have suggestions or feedback to make DaVinci AI better, we'd love to hear from you. Don't hesitate to contact us at support@davinci.ai</t>
  </si>
  <si>
    <t>New! The new APEA app, launched in 2020, delivers fast, reliable access to your APEA resources. Highlights of the new APEA app include:
â€¢ Access free media content to receive prescribing pearls and other valuable guidance for study and practice.
â€¢ Watch video courses and CE lectures in the CE Center. Access the Course Manual, complete the evaluation, and download your contact hour certificateâ€”all within the app! 
â€¢ Download and listen to audio courses and CE lectures. Access the Course Manual, complete the evaluation and download your contact hour certificateâ€”all within the app!
â€¢ Access your CareOnPoint account wherever you have an internet connection. CareOnPoint is a mobile reference for primary care that provides concise diagnosis and treatment information on more than 370 diagnoses. It features anatomical illustrations, prescribing charts and other images to enhance patient care decisionsâ€”all accessible within the app! 
â€¢ View your recent activity from the main menu.
â€¢ Contact APEA directly from within the app.
Since 1997, Advanced Practice Education Associates (APEA) has been preparing NP students for success on their certification exams and meeting their continuing education needs throughout their careers. APEA review courses are known for their clarity and effective teaching methods. Students absorb and learn the material because the instructors present the information in ways that build knowledge and retention. Here are just a few comments from our thousands of satisfied customers: 
â€¢ â€œThe knowledge that I gained was invaluable and I felt like it pulled together 2 years of classes that were patchwork. I took boards and much of the material Dr. Hollier reviewed was on the exam. I highly recommend this review course and plan to attend more courses for contact hours.â€  
â€¢ â€œI found the APEA live review course extremely helpful. Everything I have learned the past two years came full circle. I never once lost focus as Dr. Hollier kept things lively.â€
â€¢ â€œThe factor that sets APEA leaps and bounds above the other is their delivery. â€¦ the speakers are energetic and really drive home the concepts necessary to be successful to pass board exams. I felt the presenters were genuinely vested in my success. I did not feel the same with other review programs that are available for purchase, and that I had purchased. I encourage other students to utilize APEA to prepare for their future as an advanced practice provider.â€
In addition to presenting live and on demand review courses and clinical updates, APEA develops clinical resources, question banks and test banks and publishes evidence-based reference books and mobile reference tools used in practice every day.</t>
  </si>
  <si>
    <t>Mangamo is the official reading manga destination from over 20 top Japanese publishers. Buy chapters of iconic series like A Sign of Affection, Attack On Titan, Tokyo Revengers, That Time I Got Reincarnated as a Slime, Fire Force, A Silent Voice, and more! Subscribe to Plus to get access to 50+ exclusive titles such as the critically acclaimed My Love Story with Yamada-kun at Lv999, Devil-Chi, Date of Marriage, A Man with A Thousand Skills, Dropkick My Devil!, I Fell in Love So I'm Streaming It, and 400+ great manga titles. \n\nFREE READING NOW\nâ€¢ Enjoy reading hundreds of free chapters on over 400 series!\n\nSUBSCRIBE TO PLUS\nâ€¢ One low monthly price, cancel anytime\nâ€¢ Access to over 50+ titles only on Mangamo such as My Love Story with Yamada-kun at Lv999, I Fell in Love So I'm Streaming It, Ultra-Fem Shishihara-kun, and Reset Game\nâ€¢ More new release titles such as Record of Ragnarok, Date of Marriage, Devil Chi, Nanase-san's Crazy Love Obsession, and Kamisama Death Game\nâ€¢ New chapters every day\nâ€¢ No daily limits on reading\nâ€¢ No ads \n\nBUY WITH COINS \nâ€¢ Buy coins Redeem chapter access to iconic series like Attack On Titan, Tokyo Revengers, That Time I Got Reincarnated as a Slime, Fire Force, A Silent Voice, Land of the Lustrous, Your Lie in April, and more\nâ€¢ Read them whenever you want without restrictions once purchased\nâ€¢ More series and chapters coming soon\n\nBUILD YOUR PERSONAL LIBRARY\nâ€¢ Add a new series you discovered to your list and view your finished collections\nâ€¢ Automatically track your reading progress on every title\nâ€¢ Easy one-tap bookmark for return reading\nâ€¢ Add titles to your reading list\nâ€¢ Reading optimized for any iOS device\n\nENJOY THE HIGHEST QUALITY READING\nâ€¢ High quality imagery for iPhone and iPad\nâ€¢ Professional, accurate translation on all series\nâ€¢ Intuitive page to page navigation in gallery view\nâ€¢ Choose between Horizontal or Vertical scrolling options (read like a webtoon/webcomic)\nâ€¢ Three different methods for zooming--choose your favorite\n\nYour support on Mangamo helps support the manga creators that work tirelessly behind the scenes to forge your favorite stories.\n\nDownload Mangamo today and read FREE. No subscription or purchase required to start reading free.</t>
  </si>
  <si>
    <t>Quiz App to help case managers studying for certification, featuring nearly 200 CCMC-authorized questions.\nAre you a professional case manager studying for certification and wanting to test your knowledge base? An experienced case manager who would like to refresh your knowledge?\nIf so, download this Quiz App, the newest resource to help case managers studying for certification, featuring nearly 200 CCMC-authorized questions.\nAvailable on your mobile device, you can conveniently study on the go, testing your knowledge and mastery of essential case management knowledge domains.\nMimicking the question format of the actual exam, you will receive immediate feedback as the app displays the number of correct vs incorrect responses, highlighting potential areas of weakness in case management knowledge domains and available at your fingertips 24/7.\nKey Features:\nNo repeats until youâ€™ve seen all the questions\nAutomatic shuffle so you remember the answer to the question, not just the order of the answers\nGain access to nearly 200 test questions developed by CCMC subject matter experts\nMotivational messaging to reward and encourage continued success\nImmediate notification of correct answer\nQuestions divided into key case management knowledge domains\nTrack your progress to know how many questions remain before you complete your session\nOur system keeps track of your average score and your last score\nDisclaimer:\nPurchase of this product is not required. By purchasing or attending any prep courses or study materials, there is no guarantee you will pass the CCM exam.</t>
  </si>
  <si>
    <t>Fast-paced 3v3 multiplayer and battle royale made for mobile! Play with friends or solo across a variety of game modes in under 
three minutes.&lt;br&gt;&lt;br&gt;Unlock and upgrade dozens of Brawlers with powerful Super abilities, Star Powers and Gadgets! Collect unique skins to stand ou
t and show off. Battle in a variety of mysterious locations within the Brawliverse!&lt;br&gt;&lt;br&gt;BATTLE IN MULTIPLE GAME MODES&lt;br&gt;- Gem Grab (3v3): Team u
p and out-strategize the opposing team. Collect and hold 10 gems to win, but get fragged and lose your gems.&lt;br&gt;- Showdown (Solo/Duo): A battle roya
le style fight for survival. Collect power ups for your Brawler. Grab a friend or play solo - be the last Brawler standing in the rowdiest battle ro
yale yet. Winner take all!&lt;br&gt;- Brawl Ball (3v3): It&amp;#39;s a whole new Brawl game! Show off your soccer/football skills and score two goals before t
he other team. There are no red cards here.&lt;br&gt;- Bounty (3v3): Take out opponents to earn stars, but donâ€™t let them pick you off. The squad with the
 most stars wins the match!&lt;br&gt;- Heist (3v3): Protect your teamâ€™s safe and try to crack open your opponentsâ€™. Navigate the map to sneak, blast and b
low your way clear to the enemies treasure.&lt;br&gt;- Special Events: Limited time special PvE and PvP game modes.&lt;br&gt;- Championship Challenge: Join Braw
l Stars&amp;#39; esports scene with in-game qualifiers!&lt;br&gt;&lt;br&gt;UNLOCK AND UPGRADE BRAWLERS&lt;br&gt;Collect and upgrade a variety of Brawlers with powerful Su
per abilities, Star Powers and Gadgets! Level them up and collect unique skins.&lt;br&gt;&lt;br&gt;BRAWL PASS&lt;br&gt;Complete quests, open Brawl Boxes, earn Gems, p
ins and an exclusive Brawl Pass skin! Fresh content every season.&lt;br&gt;&lt;br&gt;BECOME THE STAR PLAYER&lt;br&gt;Climb the local and regional leaderboards to prov
e youâ€™re the greatest Brawler of them all!&lt;br&gt;&lt;br&gt;CONSTANTLY EVOLVING&lt;br&gt;Look out for new Brawlers, skins, maps, special events and games modes in t
he future.&lt;br&gt;&lt;br&gt;PLEASE NOTE! Brawl Stars is free to download and play, however, some game items can also be purchased for real money. If you don&amp;#
39;t want to use this feature, please disable in-app purchases in your device&amp;#39;s settings. Also, under our Terms of Service and Privacy Policy, y
ou must be at least 9 years of age to play or download Brawl Stars.&lt;br&gt;&lt;br&gt;Features:&lt;br&gt;- Team up for real-time 3v3 battles against players from acr
oss the world&lt;br&gt;- A fast-paced multiplayer battle royale mode made for mobile&lt;br&gt;- Unlock and collect new, powerful Brawlers - each with a signatur
e attack and Super ability&lt;br&gt;- New events and game modes daily&lt;br&gt;- Battle solo or with friends&lt;br&gt;- Climb to the top of the leaderboards in global
 and local rankings &lt;br&gt;- Join or start your own Club with fellow players to share tips and battle together&lt;br&gt;- Customize Brawlers with unlockable 
skins&lt;br&gt;- Player-designed maps offer challenging new terrain to master&lt;br&gt;&lt;br&gt;From the makers of Clash of Clans, Clash Royale and Boom Beach!&lt;br&gt;&lt;b
r&gt;Support:&lt;br&gt;Contact us in-game via Settings &amp;gt; Help and Support â€” or visit http://help.supercellsupport.com/brawl-stars/en/index.html&lt;br&gt;&lt;br&gt;Pri
vacy Policy: &lt;br&gt;http://supercell.com/en/privacy-policy/&lt;br&gt;&lt;br&gt;Terms of Service:&lt;br&gt;http://supercell.com/en/terms-of-service/&lt;br&gt;&lt;br&gt;Parentâ€™s Guide:&lt;br&gt;http://supercell.com/en/parents/&lt;br&gt;&lt;br&gt;???:&lt;br&gt;https://www.youtube.com/wkbrl</t>
  </si>
  <si>
    <t>Imagine transforming a rotting mermaid into an enchanting human.\nHow to turn a scruffy beggar into a handsome man?\nHave flies or bees ever invaded your eyes?\nCan you still kiss your girlfriend with cracked lips?\nDon't worry, we have the answers! But we offer much moreâ€”\nFeatures:\n1. Immersive care for your ears, armpits, lips, and hair, providing holistic stress relief!\n2. Sound effects for unmatched relaxation and serenity, leaving behind worries for a stress-free beautification experience!\n3. Diverse character roles for endless outfit possibilities. Create a unique style with clothing, hairstyles, and accessories!\n4. Challenging organizing and tidying games await. Unlock levels and discover additional surprises!</t>
  </si>
  <si>
    <t>Itâ€™s My Talking Tom 2. The superstar virtual pet is back with even more to say and do.
This funny cat canâ€™t wait to show off his new wardrobe, skills and special features.
Players interact with their new buddy to help him:
- Learn new skills
- Taste the latest snacks
- Stay clean
- Pop to the toilet
- Explore new worlds
- Collect clothes, furniture and special memories
- Look after his own pets
Plus mini games and puzzles add a special challenge!
By Outfit7, creators of My Talking Tom, My Talking Angela 2 and My Talking Tom Friends.
This app contains:
- Promotion of Outfit7's products and advertising;
- Links that direct customers to Outfit7â€™s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playerâ€™s progress;
- Alternative options to access all functionalities of the app without making any in-app purchases using real money.
Terms of use: https://talkingtomandfriends.com/eula/en/
EEA privacy policy: https://talkingtomandfriends.com/eea/en/
US privacy policy: https://talkingtomandfriends.com/privacy/en/
Brazil privacy policy: https://talkingtomandfriends.com/privacy-brazil/en/
Rest of the world privacy policy: https://talkingtomandfriends.com/privacy/en/
Customer support: support@outfit7.com</t>
  </si>
  <si>
    <t>#1 LEARNING APP FOR KIDS
Spark success with 1600+ fun, interactive activities! Academics and modern life skills come together in the Lingokids universe, where kids can explore exciting adventures in learning to help them thrive in todayâ€™s changing world.
** #1 ORIGINAL KIDS APP 2023** â€“ Kidscreen
**CONTENT FROM OXFORD UNIVERSITY PRESS**
**100% AD-FREE AND TEACHER-APPROVED**
**kid-SAFE+ COPPA CERTIFIED**
**TRUSTED BY 50M+ FAMILIES**
INTERACTIVE ACADEMICS 
Explore 1600+ learning activities with more 650+ objectives across subjectsâ€”including math, reading and literacy, science, engineering, technology, art, music, and more. At their own pace, kids can progress through a curated STEM curriculum including science, tech, engineering, arts, and math through engaging games, quizzes, digital books, videos, and songs.
MODERN LIFE SKILLS
Lingokids weaves modern life skills into academics and interactive games, songs, and activities. Engineering to empathy, reading to resilience, math to making friends; Along with practical life skills, Lingokids offers a wide range of social-emotional learning, including activities that introduce emotional regulation, positive communication, meditation, and caring for the planet!
PLAYLEARNINGâ„¢ METHOD
Your kids can play, learn, and thrive with a methodology that embraces how they naturally discover their world, helping to shape them into confident, curious, life-long learners. Kids have more motivation and focus when theyâ€™re engaged and entertained, so theyâ€™re more comfortable exploring new things. 
SUBJECTS, THEMES &amp; LEVELS THAT GROW WITH YOUR CHILD!
*Reading and Literacy: Kids can evolve their letter recognition, writing, phonics, and more.
*Math and Engineering: Kids can strengthen knowledge in key areas like counting, addition, subtraction and problem-solving skills.
*Science and Technology: Kids can explore key scientific principles from biology, chemistry, physics and more, plus prepare for technical advancement with coding, robotics, etc.
*Music and Art: Kids can create their own music and make digital drawings with paints and colors!
*Social-Emotional: Kids can learn about emotions, empathy, mindfulness, and more.
*History and Geography: Kids can increase global awareness as they explore museum artefacts, ancient civilizations, continents, and countries.  
*Physical Activity: Songs and videos encourage kids to dance, stretch, and practice yoga and meditation. 
TRACK PROGRESS &amp; ACHIEVEMENTS
In the Parents Area, access progress reports for up to 4 children, browse curriculum topics, get tips, and access community forums. Track your childâ€™s progress and celebrate successes!
UPGRADE TO LINGOKIDS PLUS!  
- Unlimited access to 1,600+ interactive learning activities and 650+ learning objectives across math, reading and literacy, science, engineering, social-emotional learning, and more.
- Exclusive podcast content + early access to our shows Stories for Kids and Growinâ€™ Up, including bonus episodes.
- Up to four personalized child profiles
- Unlock progress reports to track achievements 
- Connect with a global parent community
- Capacity to play and learn on an unlimited number of screens at once
- 100% ad-free and no hidden in-app purchases
- Play and learn anywhereâ€“online and offline. 
Subscriptions automatically renew each month 24-hours before the end of the current period and your iTunes account will be charged unless auto-renew is turned off at least 24-hours before the end of the current period. You can turn off auto-renew any time from within the app. Any unused portion of a free trial will be forfeited if you purchase a subscription.
Help &amp; Support: https://help.lingokids.com/ 
Privacy policy: https://lingokids.com/privacy 
Terms of service - https://www.lingokids.com/tos</t>
  </si>
  <si>
    <t>Become a cyberpunk knight and experience different musical fun with your skateboard and lightsaber!ðŸ„\nIn Cyber Surfer, you can experience the music of different styles and different singers just like:  Pop, Rap, EDM, Rock, JPOP, KPOP...Imagine Dragons, Justin Bieber, LiSA, BLACKPINK &amp; BTSï¼ŒFNF playlist and any song saved on your phone.\nã€How to playã€‘\n- Move your finger to control the surfer moving from side to side.\n- Hit the ring of the same color as you\n- Colors may be changed sometimes!\nã€Game featuresã€‘\n- Cyberpunk style music gameðŸ˜Ž\n- Various song styles including both global hit songs and your favorite independent music. ðŸ¥°\n- Change weapons and equipment to catch higher scores ðŸ¥º\n- Smashing experience with fun and delight. ðŸ˜\n- More surprises waiting for you! ðŸ˜‰\nã€Access VIP Features now!ã€‘\n- No Ads. No Disturb.\n- Unlock 200+ hottest songs\n- Free Revives. Nonstop playing. "\nIf you love music, you love it.\nDownload now!!!\nIf any producer or label has an issue with any of the music used in the game, please send email to us and it will be deleted immediately if necessary (this includes the images used).\nContact us:\nAre you having problems? Send an email to contact@badsnowball.com</t>
  </si>
  <si>
    <t>More ways to PayPalâ€” Itâ€™s a simple and secure way to get paid back, send money to friends, discover cashback offers from brands you love, manage your account and more.\nFIND DEALS RIGHT IN THE APP\nâ€¢ Stack your rewards â€“ Get cashback offersÂ³ from brands you love and keep collecting your eligible credit card rewards** on top of it all \nÂ³Eligible items only. Redeem points for cash or other options. Terms and exclusions apply. See PayPal Rewards terms and conditions at PayPal.com/rewards-terms. **Subject to issuerâ€™s rewards program terms PayPal rewards are subject to applicable terms: paypal.com/us/legalhub/pp-rewards-program-tnc\nSEND AND REQUEST MONEY FOR FREE\nâ€¢ When funded by a bank account or with your PayPal balance, itâ€™s free to send money or get paid back by friends and family in the US on PayPal \nâ€¢ Request money securely from friends or family and personalize your payments\nEARN UNLIMITED 3% CASH BACK\nâ€¢ Earn an unlimited 3% cash backÂ¹ when you use the PayPal Cashback Mastercard(R) for PayPal purchases-unlimited cash back, no rotating categories, no annual feeÂ²\nâ€¢ Apply for your card, manage your account, and redeem your cash back in the app.\nÂ¹Subject to credit approval.  See Rewards Program Terms for details and eligibility criteria found at: https://www.synchronycredit.com/gecrbterms/html/PayPalCashbackRewardsTerms.htm\nÂ² For New Accounts:  Variable Purchase APRs are 20.24%, 29.24% and 32.24%.  Minimum Interest Charge is $2.  APRs are accurate as of August 1, 2023, and will vary with the market based on Prime Rate.  \nLearn more at https://paypal.com/cashbackcard\nGROW YOUR MONEY WITH HIGH-YIELD SAVINGS\nâ€¢ Roll your money into PayPal Savings and earn a current 4.30% APYâ€“thatâ€™s 9x the national average*.\nâ€¢ Easily manage your account right from the app. Transfer money in and out, set individual goals, and track your progress as your savings grows. \n*As of June 07, 2023, the annual percentage yield (APY) for PayPal Savings is 4.30%. This is a variable rate and can change at any time, including after the account is opened. National average source: FDIC National Rates and Rate Caps as of April 15, 2024. https://www.fdic.gov/resources/bankers/national-rates/#one PayPal is a financial technology company, not a bank. Banking service provided by Synchrony Bank, Member FDIC. PayPal Balance account is required to use PayPal Savings.\nTRACK ORDERS STRAIGHT TO YOUR DOORSTEP\nâ€¢ Auto-track your packages even if you didnâ€™t pay with PayPal and get live updates each step of the way\nâ€¢ Simply link your Gmail account to track your packages or add tracking details manually in the app if it didn't update automatically. Not all sellers are participants.\nPAY IN 4 WITH PAYPAL\nâ€¢ Buy now and pay later by splitting your purchase into 4 interest-free payments at millions of online retailers with no late fees\nâ€¢ Payments are easy to manage in the app. Pay in 4 is available upon approval for purchases of $30 - $1500 and is currently not available to residents of MO or NV. 18 years old or older to apply. PayPal, Inc.: Loans to CA residents are made or arranged pursuant to a CA Financing Law License. GA Installment Lender Licensee, NMLS #910457. RI Small Loan Lender Licensee. NM residents: Go to paypal.com/us/webapps/mpp/campaigns/newmexicodisclosure. Learn more atpaypal.com/payin4\nTRUST PAYPAL SECURE TRANSACTIONS\nâ€¢ PayPal helps keep your financial information secure, with commercially available encryption and fraud protection\nAvailability of features varies by market</t>
  </si>
  <si>
    <t>Create from the ground up! Build your own vehicles through exciting puzzles, then refuel, clean them up and build houses, playgrounds, bridges and many other serious structures. 
Get the kidsâ€™ brains working and let them immerse themselves in building their own cities, constructing homes and being the virtual engineers of their own, custom-built environments. The only limit to what they can build is the size of their imagination.
See the construction vehicles like tractors, trucks, cranes and pick-ups spring into action and build a world of fun, excitement and creativity. Your kids will marvel at everything they can accomplish, just with a few clever clicks, swipes, fast fingers and constructive know-how. 
In this fast-paced, fun Construction Truck Kidsâ€™ game, children are the drivers, architects, builders, decorators and masters of their worlds â€“ made entirely with their own ingenuity and brainpower. They can start small â€“ in the garden, in a home or with a bridge â€“ and move on to building entire cities of their very own. 
In the world of this unique, crafty construction game, there is no limit to how much the kids can let their imagination run wild. Give them the freedom to explore, grow their reasoning and cognitive skills and have a whole lot of fun while they do it. The sky (or skyscraper) is the limit. 
So, let them fill up with fuel and start the ride. Load up the trucks, mix the cement, move, motor and get going on creating their imaginative cities of tomorrow. It really is all up to them!
Growing kids need all the stimulation they can get, and they hate being bored. This game will keep them glued to their screens, building, learning and being entertained all at once. A world of construction, fun and creativity awaits!
Adventure Activities:
- Lots of construction vehicles and trucks to work with
- Learning activities include building houses, playgrounds, bridges and cities
- Various activities allow the kids to build their own environments
- Kids step into the driverâ€™s seat of their own imaginary world, helping them develop in the real world as they go</t>
  </si>
  <si>
    <t>Comprehensive preparation, study and test tool for the Powerplant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â€œwrittenâ€ exam. Study by subject, supported with explanations. Take practice tests, and review the graded test.\nApp features:\nâ€¢ No internet connection required; app fully installs to your device.\nâ€¢ More than 1,000 questions included with explanations.\nâ€¢ Brought to you by a trusted resource in aviation training and publishing, Aviation Supplies &amp; Academics (ASA).</t>
  </si>
  <si>
    <t>START DATING UPâ„¢\nJoin the largest luxury dating app for the wealthy, successful and beautiful.\nWith over 46 million members globally, Seeking is the industry leader for elite dating connecting high-net worth people with attractive singles. Start your journey on Seeking and connect with eligible millionaires, entrepreneurs, CEOs, investors, lawyers, professional athletes, influencers, models and more. You deserve to date on Seeking. \nâ€“\nSeeking is a world-renowned dating app featured extensively in the media including CNN, 20/20, ABC, The View, Huffington Post, Business Insider, The New York Times, and more. Our top dating markets include New York, London, Los Angeles, Toronto, Dubai, Paris, Chicago, Houston, Atlanta, Miami, Las Vegas, Dallas, and San Francisco. \nSeekingâ€™s mission is to inspire people to elevate their lives through love, connection, and partnership. Weâ€™ve worked hard to cultivate a community that attracts a higher-quality of eligible singles than traditional mainstream dating apps. Discover unparalleled access to accomplished individuals looking for exceptional companions - including over 1 million millionaires.  \n\nSeeking members are known for their high standards and aspirational mindset. This is why you will find the most beautiful women in the world flocking to Seeking in search of a remarkable partner who meets their standards. Exceptional people deserve to find extraordinary partners. Know Your Worth - Date on Seeking! \nUncover the power of Seeking with these in app features: \n- Connect with Successful or Attractive people anywhere in the world  \n- Find your ideal partner with Advanced search filters \n- Favorite, Message &amp; Video Chat with other Members\n- View Verified &amp; Background Checked Members \n- Easily Upgrade to a Premium Membership for Additional Features \nOther Important Notes:\nâ€¢ View our Privacy Policy at https://www.seeking.com/privacy\nâ€¢ View our Terms of Service Agreement at https://www.seeking.com/terms\nâ€¢ View our EU Terms of Service Agreement at https://www.seeking.com/terms-eu\nâ€¢ You must be at least 18 years old to download and use this app</t>
  </si>
  <si>
    <t>Math practice used to be a struggle â€” but not anymore. Prodigy is a math game thatâ€™s loved by over a million teachers and 50 million students around the world, is using game-based learning to transform education. \nProdigy delivers a unique learning experience through an interactive math game where success depends on correctly answering skill-building math questions. Players can earn rewards, go on quests and play with friends â€” all while learning new skills! \nAnd the best part? All of our educational content is engaging, effective and completely zero cost. \nWe know that every student faces unique challenges when it comes to math learning. Thatâ€™s why: \nâ€¢ Content is tailored to every playerâ€™s strengths and weaknesses \nâ€¢ Math questions are fully aligned with state-level curricula, including Common Core and TEKS, so Prodigy is always connected to the classroom. \nâ€¢ 1,400 available skills give students the chance to learn more and keep growing. \nFor a full list of the skills Prodigy supports, visit prodigygame.com/math/skills. \nAre you a parent? Connect a free parent account today to: \nâ€¢See what math practice your child is working on \nâ€¢Monitor your childâ€™s understanding and progress \nâ€¢Set goals and give reward to encourage even more math practice! \nTo sign up for your free parent account, visit prodigygame.com. \n&gt;&gt;Want your child to learn more?&lt;&lt; \nYou can use Prodigy to turn playtime into education time. Premium members level up faster, spend more time answering math questions and get exclusive access to pets, member-only game areas and extra rewards. To sign up today, visit prodigygame.com/membership. \nDonâ€™t want a membership just yet? All of our educational content is zero cost and always will be. \nTo learn more about Prodigy and to get started, visit www.prodigygame.com. \nOne of the American Association of School Librariansâ€™ Best Websites for Teaching and Learning 2018 \nA 2018 Top Pick for Learning from Common Sense Education \niKeepSafe FERPA Certification \niKeepSafe COPPA Safe Harbor Certification</t>
  </si>
  <si>
    <t>Ready to build an amazing classroom community?\nClassDojo is a beautiful, safe, and simple communication app for teachers, parents, and students. \n* Teachers can encourage students for any skill, like â€œWorking hardâ€ and â€œTeamworkâ€\n* Teachers can bring parents into the classroom experience by sharing photos, videos, and announcements\n* Students can add their classwork easily to their own digital portfolios for their parents to see\n* Teachers can also safely and instantly message with any parent\n* Parents see their childâ€™s updates at home, as well as a stream of photos and videos from school\n* All your favorite teacher tools, like Group Maker and Noise Meter, are now in one place!\nClassDojo helps teachers build a positive classroom culture by encouraging students and communicating with parents.\nClassDojo is free for everyone, and K-12 teachers, parents, students, and school leaders in over 180 countries have joined. It works on all devices, like tablets, phones, computers, and smartboards.\nSee how much people love ClassDojo at: www.classdojo.com/wall-of-love/\nJoin the ClassDojo community today!</t>
  </si>
  <si>
    <t>Who's Your Daddy is a casual multiplayer game featuring clueless Daddies attempting to prevent Babies from certain death. Play with up to 7 of your friends, and test your parenting skills in a competitive setup with wacky physics and over 69 potentially ominous household items.\nAre you ready to become a parent?\nAs Daddy, you must prevent your baby from getting hurt through methods such as locking the cabinets and placing dangerous objects out of harmâ€™s way. As Baby, you may attempt to overcome daddies attempts to protect the baby in various ways, including drinking bleach and sticking forks in electrical outlets.\n\nMany household objects threaten your babyâ€™s life\nPlay around in your two-story house and garden packed with potentially dangerous items such as:\n- Power outlets: Capable of conducting lethal amounts of electricity\n- Nail gun: Keep away from babies!\n- Flour Jar: Itâ€™s never been easier to make daddy blind to your misbehavior!\n- Sinks: A flooding hazard in the hands of a sentient baby!\n- Woodchipper: It works on more than just wood!\n- Fudge the dog: A loyal rideable beast with an appetite for anything\n- The Oven: Careful not to burn anything!\n- The Swimming Pool: Get fit, but do not drown!\n- The Blender: If you can blend it, you can drink it!\n- The Car: It turns out there is an age where you can learn too early\nAnd much more...\n\nKey Features\nA beautiful two-story home and garden for you to watch over your son in\nOver 67 everyday items with more or less ominous potential\nWacky physics for you to play around with\nCustomizable game modes, play the way you want to!\nTwo unique characters with customizable skins and perks\nRandomized locations of crucial items, every game is different!\nDynamic music and sound for maximum immersion\nPlay with up to 7 of your friends online or locally\nController support\nPrivacy Policy: https://eviltortillagames.com/terms-of-service</t>
  </si>
  <si>
    <t>Ready to play YOUR way? Toca Boca Jr brings Toca Bocaâ€™s most-loved games for kids together in one app! Perfect for preschoolers,
 Toca Boca Jr is full of fun ways to play, create, build worlds and explore. &lt;br&gt;&lt;br&gt;Toca Boca Jr is part of Piknik â€“ one subscription, endless ways
 to play and learn! Get full access to the world&amp;#39;s best preschool apps from Toca Boca and Sago Mini with an Unlimited Plan.&lt;br&gt;&lt;br&gt;TOCA NATURE&lt;b
r&gt;Create your own world, shape nature and watch it develop around you! Plant trees and grow a forest. Raise a mountain and enjoy the view from the s
ummit. Collect berries, mushrooms, or nuts and feed all the different animals you meet. Take photos of everything youâ€™ve created and have fun explor
ing the magic of nature! &lt;br&gt;&lt;br&gt;TOCA KITCHEN 2&lt;br&gt;Have you ever wanted to play with your food? Now you can! Create and serve all sorts of tasty (an
d not-so-tasty) food in Toca Kitchen 2 to some hungry characters and see what they like. Sliced carrots, fried fish, or lettuce juice? Itâ€™s up to yo
u! Cook with creativity and make some fun recipes to share with your friends! &lt;br&gt;&lt;br&gt;TOCA LAB: ELEMENTS&lt;br&gt;Calling all future scientists! Explore t
he fun and electrifying world of science and meet all 118 of the elements from the periodic table. Run tests with five different lab tools to see ho
w each element reacts. You just might discover something new! Put on your lab coat and get ready to start playing with elements â€“ things are about t
o get experimental! &lt;br&gt;&lt;br&gt;TOCA BUILDERS&lt;br&gt;If you can imagine it, you can build it! Join your six new builder buddies on a far-away island and cre
ate a whole new world with blocks. Jump, walk, roll, and rotate the builders to use their unique skills, and theyâ€™ll help you stack, smash, paint, d
ecorate, and build your own creations. Unleash your creativity and start building!&lt;br&gt;&lt;br&gt;TOCA PET DOCTOR &lt;br&gt;Take care of 15 pets of all shapes and
 sizes! From a turtle flipped over on its shell to a dinosaur with a stomach bug, there are lots of furry, finned and feathered friends in the waiti
ng room. Use different tools and supplies to treat each petâ€™s symptoms, and donâ€™t forget to give them a treat when youâ€™re done. Wake them up from th
eir nap to start playing again!&lt;br&gt;&lt;br&gt;TOCA LAB: PLANTS&lt;br&gt;Get ready to grow, create, and play with plants! Toca Lab: Plants lets your curiosity lea
d the way as you evolve your plants into new species. Experiment with the grow light, watering tank, nutrition station, cloning machine, or crossbre
eding apparatus to collect all 35 plants and discover their unique personalities! &lt;br&gt;&lt;br&gt;FEATURES &lt;br&gt;â€¢ Unlimited access to Toca Nature, Toca Kitch
en 2, Toca Lab: Elements, Toca Builders, Toca Pet Doctor, Toca Lab: Plants and Toca Boo&lt;br&gt;â€¢ Play pre-downloaded games offline without WiFi or inter
net for on-the-go fun&lt;br&gt;â€¢ Use one subscription across multiple devices for easy family sharing &lt;br&gt;â€¢ COPPA and kidSAFE certified â€“ safe and secure 
screen time for kids&lt;br&gt;â€¢ No rules or time limits â€“ just fun, open-ended play led by your creativity! &lt;br&gt;â€¢ No third-party advertising or in-app pur
chases&lt;br&gt;&lt;br&gt;PRIVACY POLICY&lt;br&gt;All of Toca Bocaâ€™s products are COPPA-compliant. We take privacy very seriously, and weâ€™re committed to providing sa
fe and secure apps for kids that parents can trust. To learn more about how we design and maintain safe games for kids, please read our:&lt;br&gt;&lt;br&gt;Priv
acy policy: https://playpiknik.link/privacy-policy&lt;br&gt;Terms of use: https://playpiknik.link/terms-of-use&lt;br&gt;&lt;br&gt;ABOUT TOCA BOCA &lt;br&gt;Toca Boca is an 
award-winning game studio that makes digital toys for kids. We think playing and having fun is the best way to learn about the world. Therefore we m
ake digital toys and games that help stimulate the imagination, and that you can play together with your kids. Best of all â€“ we do it in a safe way without third-party advertising.</t>
  </si>
  <si>
    <t>Drive cars through the zombie apocalypse and loot infested buildings in this action-packed roguelite Earn to Die spinoff!\nThe zombie apocalypse is more dangerous than ever. New zombie and enemy threats have emerged and will do anything to hunt you down. Loot for supplies, find and upgrade cars, and do whatever it takes to survive.\n\nNEW ROGUELITE GAMEPLAY\nRun and blast your way through zombie-infested buildings, earning power-ups and unlocking cars along the way. Collect loot to further upgrade and strengthen your hero!\nALL NEW CARS!\nUncover abandoned cars and upgrade them into zombie-smashing machines. New cars, trucks, a sports car and even a hovercraft await. Donâ€™t forget to equip spiked-frames and roof-mounted guns. Those zombies wonâ€™t know whatâ€™s hit them!\nALL NEW LOCATIONS\nClear each building to unlock all new post-apocalyptic locations, including an arid desert, an overgrown city, and a snow-covered military bunker. Uncover new types of zombies, bosses, and other enemies to blast your way through.\nEPIC ACTION\nEnjoy crazy ragdoll physics as you send those undead creatures flying through the air. Time to armor-up and defeat those zombie hordes!\nTHE BIGGEST AND BEST EARN TO DIE YET\nThe zombies are after you and thereâ€™s no time to waste! What are you waiting for? Download now and blast your way to safety.</t>
  </si>
  <si>
    <t>Pure instant messaging â€” simple, fast, secure, and synced across all your devices. One of the world's top 10 most downloaded apps with over 800 million active users.\nFAST: Telegram is the fastest messaging app on the market, connecting people via a unique, distributed network of data centers around the globe.\nSYNCED: You can access your messages from all your phones, tablets and computers at once. Telegram apps are standalone, so you donâ€™t need to keep your phone connected. Start typing on one device and finish the message from another. Never lose your data again.\nUNLIMITED: You can send media and files, without any limits on their type and size. Your entire chat history will require no disk space on your device, and will be securely stored in the Telegram cloud for as long as you need it. \nSECURE: We made it our mission to provide the best security combined with ease of use. Everything on Telegram, including chats, groups, media, etc. is encrypted using a combination of 256-bit symmetric AES encryption, 2048-bit RSA encryption, and Diffieâ€“Hellman secure key exchange. \n100% FREE &amp; OPEN: Telegram has a fully documented and free API for developers, open source apps and verifiable builds to prove the app you download is built from the exact same source code that is published. \nPOWERFUL: You can create group chats with up to 200,000 members, share large videos, documents of any type (.DOCX, .MP3, .ZIP, etc.) up to 2 GB each, and even set up bots for specific tasks. Telegram is the perfect tool for hosting online communities and coordinating teamwork.\nRELIABLE: Built to deliver your messages using as little data as possible, Telegram is the most reliable messaging system ever made. It works even on the weakest mobile connections. \nFUN: Telegram has powerful photo and video editing tools, animated stickers and emoji, fully customizable themes to change the appearance of your app, and an open sticker/GIF platform to cater to all your expressive needs.\nSIMPLE: While providing an unprecedented array of features, we take great care to keep the interface clean. Telegram is so simple you already know how to use it.\nPRIVATE: We take your privacy seriously and will never give any third parties access to your data. You can delete any message you ever sent or received for both sides, at any time and without a trace. Telegram will never use your data to show you ads.\nFor those interested in maximum privacy, Telegram offers Secret Chats. Secret Chat messages can be programmed to self-destruct automatically from both participating devices. This way you can send all types of disappearing content â€” messages, photos, videos, and even files. Secret Chats use End-to-End Encryption to ensure that a message can only be read by its intended recipient.\nWe keep expanding the boundaries of what you can do with a messaging app. Donâ€™t wait years for older messengers to catch up with Telegram â€” join the revolution today.</t>
  </si>
  <si>
    <t>&lt;u&gt;Why the Rosetta Stone app? &lt;/u&gt;\nBecause the best way to learn a new language is to surround yourself with it, and our language learning app does just that. Rosetta Stoneâ€™s Dynamic ImmersionÂ® method uses interactive and contextual language lessons blended with Extended Learning features. Everything you need is literally at your fingertipsâ€“any time, anywhere, any device; online or off and completely ad-free.\n&lt;u&gt;RECENT AWARDS&lt;/u&gt;\nâ€¢ 2019 PCMag Editorsâ€™ Choice\nâ€¢ 2019 Tabby Awards Winner\nâ€¢ 2019 Best Mobile App Awards: Best Designed App and Best Overall App\nFor the first time, weâ€™re offering every one of our languages under one subscription. Flip between languages as often as youâ€™d like and enjoy the freedom to get seriously curious. To access all languages, simply select Unlimited Languages when you subscribe.\nPractice and learn to speak Spanish, French, German, Italian, English, Japanese, Korean, Chinese, Arabic, Portuguese, Russian, Dutch, Filipino, Greek, Hebrew, Hindi, Irish, Persian, Polish, Swedish, Turkish, Vietnamese, and more!\n\n&lt;u&gt;Rosetta Stone helps you speak confidently.&lt;/u&gt;\nWith a variety of speaking-focused lessons and features, instantaneous pronunciation feedback with TruAccent, a track record of getting people speaking any language confidently and a near-five star rating in the app store, the award-winning Rosetta Stone mobile app is the best way to learn and speak new languages.\nWhat you want to learn, first.\nLet us know why you're learning a new language and we'll create a game plan with curated content and helpful lesson reminders to help you stay on track in your learning journey**.\nFits any schedule.\nTake a 10-minute lesson anywhere, study online or off.\nNever leaves your side.\nPractice languages here, there, and everywhere. Learn to speak English, Spanish, Chinese, Japanese or any language you want.\nDonâ€™t get lost in translation.\nTouch and hold anything from your Core Lessons to reveal its translation*.\nSpeak confidently.\nTruAccentÂ® technology provides real-time pronunciation feedback and helps you speak confidently.\nGo beyond memorization.\nLearn in context using our Dynamic ImmersionÂ® method.\n\n&lt;u&gt;Extended Language Learning Features&lt;/u&gt;\nSay it like a local.\nImprove pronunciation and practice speaking by reading aloud while listening to native speakers with stories and useful conversations.\nAlways know what to say.\nGet easy-to-understand greetings, phrases, expressions,  daily conversations and more with Phrasebook*.\nTrain your ear.\nTake a break from the screen by listening to Audio CompanionÂ® lessons.\n\n&lt;u&gt;Select a language learning subscription: &lt;/u&gt;\nChoose from 3 and 12-month subscriptionsâ€”as well as a Lifetime option. No translators, grammar books or dictionary needed! \n\n&lt;u&gt;Available Languages:&lt;/u&gt;\nSpanish (Latin American or Spain)\nFrench \nGerman\nItalian\nEnglish (American or British)\nJapanese \nKorean\nChinese (Mandarin)\nArabic \nPortuguese (Brazil)\nRussian\nDutch\nFilipino (Tagalog)\nGreek\nHebrew\nHindi\nIrish\nPersian (Farsi)\nPolish\nSwedish\nTurkish\nVietnamese\n&lt;u&gt;Enterprise and Education Learners&lt;/u&gt;\nUnlimited use of Rosetta Stone's mobile app is available for existing Enterprise and Education Learners. Features may vary for Enterprise and Education Learners.\n\n*Available with select languages on the Rosetta Stone: Learn Languages app.\n**Your Plan languages offered for Android are English, French, Italian, German, and Spanish.</t>
  </si>
  <si>
    <t>Introducing WCOâ€™s HS Browse &amp; Check, the ultimate mobile application for seamless access to the Harmonized System Nomenclature 2022 and its comprehensive content. With our app, you can effortlessly explore Legal Notes, Explanatory Notes, and Classification Opinions, empowering you with in-depth knowledge and understanding. Quickly search and verify specific HS codes and directly access the associated content, ensuring quick and accurate information retrieval.  &lt;br&gt;The Harmonized System (HS) is a globally recognized classification system for traded goods. It plays a vital role in international trade by providing a standardized method to classify and identify products across borders. The HS assigns unique codes to different commodities, enabling accurate categorization and simplifying customs procedures, tariff determination, statistical analysis, and trade documentation.&lt;br&gt;The HS is crucial for governments, customs authorities, businesses, and researchers worldwide. It facilitates smooth customs clearance, ensures compliance with import/export regulations, and helps in the collection of trade statistics. It also serves as a foundation for trade negotiations, tariff agreements, and monitoring of international trade trends.&lt;br&gt;Furthermore, the HS Nomenclature contains valuable information such as Legal Notes, Explanatory Notes, and Classification opinions. These additional resources provide crucial guidance and clarification on the interpretation and application of the HS codes, aiding in consistent and accurate classification.&lt;br&gt;Having easy access to the HS and its 
content, as offered by HS Browse &amp;amp; Check, empowers users to navigate the complexities of international trade with confidence. Understanding the HS is key to efficient trade operations, compliance with regulations, and informed decision-making in today's interconnected global marketplace.&lt;br&gt;Furthermore, HS Browse &amp; Check serves as the perfect companion for users who already have an account and subscriptions on www.wcotradetools.org, providing a convenient and complementary mobile experience. If you have an active HS subscription, our app grants you instant access to all the content without any additional hassle or fees. Whether you&amp;#39;re on the go or prefer the convenience of a mobile device, your subscription smoothly extends to the app, unlocking a treasure trove of Legal Notes, Explanatory Notes, Classification opinions, and more. Stay connected to the latest updates, conduct efficient code searches, and delve into comprehensive details. HS Browse &amp; Check ensures that your subscription remains active and empowers you with uninterrupted access to invaluable trade resources across platforms.</t>
  </si>
  <si>
    <t>â€œOne of the most essential iOS games of the year. Proves just how interesting and vital gaming as a medium can be. 9/10â€ â€”Pocket Gamer
â€œGrayout is exceptional as a game, as a compelling narrative, as an experiment in communication. It is simple, poignant, and horrifying.â€ â€”Gamezebo
Grayout is an aphasiac text game set in a medical dystopia. Itâ€™s a prequel to the censorship game Blackbar.
In Grayout, you play Alaine, a rebelious resident of the totalitarian community called The Neighborhood, who wakes up in a hospital research lab following an accidentâ€¦ or so she is told. The game is a series of conversations with hospital staff, made challenging by Alaineâ€™s post-traumatic aphasiaâ€”a disorder that affects oneâ€™s ability to process language.
Grayout simulates the experience of having a word on the tip of your tongue, the frustration of knowing what you mean but not how to say it, the feeling of being overwhelmed by the runaway thoughts inside your head and struggling to reign them in.
This is a game for fans of text adventures, interactive fiction, word puzzles, story-driven games, and emotional simulations.
â€œMarvelous.â€ â€”The Guardian, The best iPhone and iPad apps of 2015
â€œLiked Blackbar? This is harder but also cleverer. Lots more feels too. Prepare your brain.â€ â€”Sam Barlow of 'Her Story'
We hope your stay in the Neighborhood Hospital is pleasant and brief. Get well.</t>
  </si>
  <si>
    <t>100+ EASY, SAFE &amp; FUN KIDS GAMES FEATURING 19 AWARD WINNING BRANDS INCLUDING:
PAW Patrol â€¢ Crayola â€¢ Animal Planet â€¢ My Little Pony â€¢ Barbie â€¢ Thomas &amp; Friends â€¢ Transformers Rescue Bots â€¢ Discovery â€¢ Strawberry Shortcake â€¢ Caillou â€¢ Hello Kitty â€¢ Budge Laughter Lab â€¢ The Smurfs â€¢ Garfield â€¢ Care Bears â€¢ Miss Hollywood â€¢ Hasbro â€¢ DC Super Hero Girls
â€¢ QUALITY SCREENTIME &amp; TRUSTED BRANDS â€“ Parent approved &amp; Award winning children's brands
â€¢ NEW CONTENT REGULARLY - Updated with exclusive content such as new themed games, new characters, stickers, learning activities, and more!
â€¢ INSPIRE LEARNING â€“ Practice spelling, counting, and art with exciting educational activities!
â€¢ FUN FOR ALL AGES - Games and educational activities for boys and girls aged 2-12. Designed for preschool, kindergarden and elementary school. 
â€¢ SAFE &amp; EASY - Easy to play games and No pop-up ads or in-app purchases for subscribers
SUBSCRIPTION DETAILS
Budge World is a subscription service. Subscription to the app gives full access to all the content of the app for as long as the subscription is active. New content added monthly for subscribers. Some content only becomes available as kids progress in the game.
- This app offers monthly subscriptions.
- Payment will be charged to your Apple ID Account at confirmation of purchase
- Users may be offered a free trial of the subscription in accordance with banners inside the app
- One free trial per Apple ID account on new subscriptions only
- If a free trial is offered, users will need to opt-in to a subscription in order to accept the trial period and will have the right to opt-out at any time during the trial period until at least 24 hrs prior to the end of the trial period. Users will be automatically charged after the trial period if they have not opted out at least 24 hrs prior to the end of the trial period
- Any unused portion of a free trial period will be forfeited when the user purchases a subscription
- Subscription automatically renews unless auto-renew is turned off at least 24-hrs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-Like all other Apple subscription apps, Budge World cannot use family sharing to share subscriptions across family members
- If you have any questions or need help, please contact our Customer Support at support@budgestudios.ca
PRIVACY, SAFETY &amp; TERMS OF USE
Budge Studiosâ„¢ takes children's privacy seriously and ensures that its apps are compliant with privacy laws. This application has received the "ESRB (Entertainment Software Rating Board) Privacy Certified Kids' Privacy Seal". For more information, please visit our privacy policy at: https://budgestudios.com/en/legal/privacy-policy/, or email our Data Protection Officer at: privacy@budgestudios.ca
Downloading and/or using this app is subject to an End-User License Agreement: https://budgestudios.com/en/legal-embed/eula/
Before you download this app, please note that this app may be free to try, but additional content is only available to subscribed users. It may contain advertising from Budge Studios regarding other apps we publish. This app gives users the ability to take and/or create photos in-app that can be saved locally to their devices. These photos are never shared with other users in-app, nor are they shared by Budge Studios with any unaffiliated third-party companies. 
BUDGE STUDIOS, BUDGE, BUDGE WORLD and BUDGERS are trademarks of Budge Studios Inc. All other trademarks featured in this app are the property of their respective owners and used under license by Budge Studios.
BUDGE WORLD Â© 2016-2022 Budge Studios Inc. All Rights Reserved.</t>
  </si>
  <si>
    <t>Recognize plants with a tap of your finger! Learn more about flowers!\nWant to become a professional gardener? Do you ever see a flower and wonder what it is? Would you like to have a personal botany expert on call when needed? Here comes your plant identifier!\nâ–ºHOW TO USE\nâ— Simply focus your camera on the object of your interest and snap a picture.\nâ— Get a description of every plant, mushroom, rock, and insect.\nâ— Add the new green pet to My plants.\nâ— Set care reminders.\nâ— Run a health check with our plant disease identifier.\nâ— You can also upload photos from your phone.\nExplore the wonderful world of nature with the smart plant identifier app!\nâ–ºADVANCED FEATURES\nâ— Our plant identifier will help you recognize over 15,000 natural objects, with up to 95% accuracy â€” snap a leaf, flower, tree, mushroom, rock, mineral, or insect.\nâ— Our recognition algorithm has been significantly improved for you to get the most precise plant identification ever!\nâ— Name search â€” find out species easily by entering their names.\nâ— Filters â€” discover the greenery that suits you best.\nâ— Enjoy a clear and beautiful interface.\nâ–ºPLANT CARE TIPS\nGet exhaustive information on how much water, light, and fertilizer your plant needs to stay healthy. With Plantum, you'll have all your questions answered â€” everything you need to know about plant care is right here in the app (and a bit more).\nâ–ºCARE REMINDERS\nDonâ€™t keep all care recommendations in your head at once; it will end up badly, and youâ€™ll forget something important. Set timely reminders for watering, misting, feeding, and rotating in the app â€” and see your green pets grow happily and healthily.\nâ–ºDIAGNOSE A PLANT\nYou donâ€™t need to be a garden and plant care expert to know whatâ€™s wrong with your plant. Take photos of the symptoms, check them in our plant disease identifier, and get a detailed description of the condition, as well as proper treatment and prevention recommendations.\nâ–ºPROFESSIONAL PLANT CARE\nWith Plantum, you have everything you need to provide your garden with the best care in one place:\nâ— Pot meter â€” measure the volume of your pot and see if it fits your green pet.\nâ— Light meter â€” find out how much sun you can provide for your beauties.\nâ— Water calculator â€” estimate the optimal amount of moisture and watering frequency for your green pet.\nâ— Weather tracker â€” adjust your care routine based on the local weather conditions and be aware of the changes that can affect your outdoor crops.\nâ— Vacation mode â€” share your plant care schedule with your family or friends so they can look after your green pets while you're away.\nâ–ºPLANT BLOG\nOur appâ€™s initial goal was to provide accurate flora and tree identification, and now we can do so much more! Apart from the extensive greenery database with information about different species, we offer plenty of entertaining and useful articles about flora as well as gardening and plant care tips.\nPlantum is an excellent hobbyist tool with a striking mix of technology and nature. The magic of plant identification will reveal the secret of a tree by its leaf, help recognize all mysterious seedlings in your garden and save you from pulling a flower by mistake. And if you travel often, you can keep a record of all the flora you encounter on your trips.\nGet Plantum, take advantage of plant identification, and start on the path to becoming a true nature expert today. Everything you need is one tap away!\nWant to learn more about the app? Find detailed information at https://myplantum.com/.</t>
  </si>
  <si>
    <t>Kids charades with images and icons!
Guess Up Kids is the ultimate acting game of charades, perfect for family game night. Just look at the image on the screen, act it out, describe it, or make sounds, and let your family guess what it is!
The perfect twist on the classic family game of â€˜guess what I amâ€™, now even easier to play with kids. It will entertain your family for hours on a sunny day at the park, or a rainy Sunday in your own living room. All you need is a phone, your family, and feeling like laughing for hours!
Features:
â—† Choose a category and start playing charades.
â—† Categories with hundreds of images that range from Animals to Countries, as well as School, or Food.
â—† Record and save your hilarious videos of gameplay on your phone!
â—† Share your funny videos directly on Instagram, Facebook, and much more.
â—† Different charade challenges like acting, describing, singing, and impersonating your favorite characters!
â—† Have fun with GuessUp Kids Team Mode, and play in teams to see who has more fun!
â—† Guess all the images you can from your familyâ€™s clues and tips before the clock runs out!
Guess Up Kids has a lot of categories to choose from. Here are some of our favorites:
â—† Animals
â—† Countries
â—† Food
â—† Who Am I
â—† Human Body
â—† Objects
â—† Rounded
â—† Sounds
â—† Sports
And many others!
Our favorite kids charades party game, and the one we cannot put down! Have fun with Guess Up Kids at your next family game night.
____________________
Don't forget to follow Guess Up Kids on social media and share all the fun!
Facebook - https://www.facebook.com/guessup
Instagram - https://www.instagram.com/guessupapp/
____________________
Terms Of Use - https://cosmicode.games/terms</t>
  </si>
  <si>
    <t>Master the legendary match 3 puzzle game from King and have a blast! With over a trillion matching levels played, Candy Crush Saga is the popular match 3 puzzle game!\nMatch, pop, and blast candies in this tasty puzzle adventure to progress to the next level and get a sugar blast! Master match 3 puzzles with quick thinking and smart matching moves to be rewarded with sugar bonuses and tasty candy combos.\nSpread jam by matching 3 or more candies in a row and blast your way through the extra sticky puzzles using jelly fishes! Blast jam and chocolate to collect sweet candy juice across thousands of puzzle levels, guaranteed to have you craving more!\nBECOME THE MASTER OF THE CANDY KINGDOM\n- Win thousands of sweet matching puzzles: with new puzzles added every 2 weeks, your sugar fix is never far away!\nWIN CANDYLICIOUS REWARDS\n- Spin the Daily Booster Wheel to receive jelly fishes and other tasty rewards! Master time-limited match 3 challenges to earn boosters and clear the jelly! \nVARIETY OF SUGAR-COATED PUZZLE GAMES\n- Sweet ways to play! Play match 3 game modes and more including Sweet Escape and Clear the Jelly. \n- Level up playing match 3 puzzles that range from easy to hard, accessible online or offline.\nBLAST CANDIES WITH FRIENDS\n- Match and pop candies to get to the top of the leaderboard! Compare scores with friends and find out whoâ€™s the match 3 master!\n- Enjoy the sweetest of match 3 puzzle games around! \nIf you want to master and blast even more puzzles, you may also enjoy other games from King: Candy Crush Soda Saga, Farm Heroes Saga, and Pet Rescue Saga.\nCandy Crush Saga is free to play but optional in-game items require payment. You can turn off the payment feature by disabling in-app purchases in your deviceâ€™s settings.\nBy downloading Candy Crush Saga you agree to our terms of service which can be found at https://king.com/termsAndConditions\nDo not sell my data: King shares your personal information with advertising partners to personalize ads. Learn more at https://king.com/privacyPolicy. If you wish to exercise your Do Not Sell My Data rights, you can do so by contacting us via the in-game help center or by going to https://soporto.king.com/contact</t>
  </si>
  <si>
    <t>CHISPA is the perfect dating app for single Latina women and single Latino men. Its mission is to create an exclusive community where Latin people can match and make meaningful connections with people who share similar likes and interests.\nCHISPA is easy and fun to match and date with your dream Latina or Latino\nâ€¢  Simply scroll through a personalized list of dating profiles.\nâ€¢  If you're interested in an attractive single, slide the dating profile to the right to give the person a â€˜Likeâ€™, or click the 'Heart' icon.\nâ€¢  If the feeling is mutual, then you are a match and can start chatting in our app right away.\nâ€¢ Not interested and looking for a different match? Slide the profile to the left to see the next person who would like to date you, or click the â€˜Xâ€™ icon.\nAs soon as you join CHISPA, all members can\nâ€¢ Become a part of CHISPA exclusive community for single Latina women and single Latino men.\nâ€¢ Like and chat with other available Latin members near you.\nâ€¢ Customize who and what you look for, make your dating profile even more intriguing.\nâ€¢ Receive a personalized group of dating profiles to look through every day to find the perfect match!\nâ€¢ When they like you back, chat and date with other Latin members. Who knows, maybe love is in the air!\nGo Premium and date better\n"â€¢ Send 5 Super CHISPAs* per week to stand out from the crowd and let other single people know that you're truly interested. \n"\nâ€¢ Rewind on people to give them a second chance\nâ€¢ Boost your dating profile each month to be one of the top dating profiles in your area for 30 minutes\nâ€¢ Send unlimited likes to other Latin members\nâ€¢ Have an uninterrupted dating experience with no ads!\nGo Elite and date even better\nâ€¢ Get all the Premium benefits AND remove the mystery and see who likes you for instant matches!\n\n*A super CHISPA is essentially a super like, it lets someone know that you swiped right on them before they swipe on you and, it highlights your profile to them.</t>
  </si>
  <si>
    <t>Remote Foreign Language Learning with Pimsleur!\nDevelop foreign language skills in 51 languages: learn Spanish, French, German, Japanese, Portuguese &amp; more with Pimsleurâ€™s distance learning platform. Learning languages online has never been easier!\nPimsleur as a teaching resource offers dynamic virtual courses tailored for conversational fluency and AI-driven language acquisition, igniting language transfer from day one. Seamlessly listen offline, converse in diverse languages, and attain enduring fluency in 51 foreign languages with Pimsleur's language learning resource!\nDiscover Pimsleur's fast language learning resource and start speaking a new foreign language after just one lesson! Our scientifically backed, distance learning platform enables you to learn foreign languages, in just 30 minutes a day!\nPimsleur offers online and remote training in specific areas, from memorising vocabulary to effective conversation skills, allowing individuals to tailor their education to their needs and schedules. Pimsleur is perfect for learning new hobbies or advancing in your career, on the go or in your home, just 30 minutes a day. \nLearn a foreign language fast through Pimsleur's distance learning platform. Develop foreign language skills in 51 languages. Learn Spanish, Japanese, Portuguese &amp; beyond with our foreign language learning platform. Pimsleurâ€™s online learning software accelerates language proficiency, enabling offline language transfer while on the move, bolstering fluency and self-assurance. Embrace Pimsleur's innovative language learning platform today!\nEXPLORE VIRTUAL, FAST LANGUAGE LEARNING FOR FREE:\nDiscover a new language with Pimsleur for enduring fluency! Engage in a complimentary online language learning session in 51 languages. Witness our track record of empowering individuals in mastering Spanish &amp; various other languages!\nPROVEN METHOD FOR FAST LANGUAGE LEARNING:\nLearning new languages in offline mode &amp; hands-free mode makes language learning easy! Pimsleur, the distance learning platform has helped millions of people to speak languages fluently. Choose from 51 languages &amp; achieve your learning goals! Pimsleurâ€™s fast language learning platform uses voice recognition tech through AI language learning to help you improve through natural language transfer - whether you learn Spanish or French, choose Pimsleur, the online language course to learn foreign languages quickly.\nâ­PREMIUM FEATURES:â­\nCHOOSE FROM 51 LANGUAGES\nUnlock fluency in Spanish, French, Italian &amp; more for lasting language proficiency!\nCORE CONVERSATIONAL LANGUAGE LEARNING LESSONS\nEnjoy 30-minute conversational sessions anywhere. Easily learn different languages &amp; become a language learner in Spanish today!\nREAD\nYou wonâ€™t just learn foreign languages like Spanish, you'll learn to read your new foreign language, at no expense of speaking it!\nSPEAK\nLearn to speak Spanish &amp; new languages with role-play &amp; review transcripts with AI language learning &amp; voice recognition.\nSKILLS\nPractice phrases by topic &amp; vocabulary with flashcards. Learn languages with Quick Match &amp; Speed Rounds.\nSYNC PROGRESS\nTrack learning progress across different devices, sync &amp; stream offline with no ads. Learn languages without interruptions for effective language transfer. \nBUILD STREAKS WITH DAILY LESSONS\nKeep your daily learning streak as you go &amp; become fluent forever!\nFeature availability varies depending on the language. For more information &amp; a complete list of the different languages available for language transfer visit our website.\nCA Privacy/Info We Collect: https://www.pimsleur.com/c/privacy-policy#CA\nDo Not Sell My Personal Information: https://ca.privacy.cbs/donotsell</t>
  </si>
  <si>
    <t>The official mobile game of Garten of Banban 4!
Languages available:
- English
- Spanish
- Portuguese
- Russian
- Japanese
- Korean
- Chinese
- German
- Polish
- Turkish
- Indonesian
- French
- Italian
- Arabic
Explore the abandoned levels of Banbanâ€™s Kindergarten.
Survive the residents of the establishment that was left suspiciously empty. Uncover the truth behind the place, and find the whereabouts of your missing childâ€¦
Survive the abandoned lower levels of Banbanâ€™s Kindergarten:
With no direction to go but down, you are forced to delve into even deeper levels of the mysterious establishment that is Banbanâ€™s kindergarten. Little do you know, you are heading down to where no human has been for quite some timeâ€¦
Even more friends to make!
With an entire underworld for you to explore and survive, you will be having plenty of opportunities to finally make some friends. Despite the suspicious lack of humans in the entire establishment, you will never feel alone! In Banbanâ€™s Kindergarten, there are friends to be made in every corner!</t>
  </si>
  <si>
    <t>Join millions of kids in new hairstyling and beauty makeover adventures in Jungle Animal Hair Salon 2 kids game! Meet their beloved beauty salon clients at the beach and play new summer holiday makeover and pet care games for kids. Wash, dress up, style and design fun and crazy looks!
Kids' favorite jungle animals and new games make Jungle Animal Hair Salon 2 the best sequel of the most popular pet care game for kids from TutoTOONS. Free your imagination and have fun!
Travel to the tropics and say hello to leopard Amy, elephant Sarah, zebra Gizelle, monkey Maya and toucan Rosa. Every jungle animal has its own style and favorite spa but they all need summer fashion tips from the best pet beauty salon! Leopard Amy wants to look cute with new makeup and fancy clothes. Elephant Sarah loves a spa bath and wants to dress up for holidays at the beach. Zebra Gizelle canâ€™t wait to try new hairstyles and cool outfits. Monkey Maya plays in the jungle, always gets messy and hungry. Toucan Rosa misses her Rio Carnival look and needs your help to look wonderful. Take your hair styling tools to the sandy beach and start your summer beauty salon adventures!
Play tropical summer beauty salon and pet care games for kids: 
Â· Pick the animal you want to style first: leopard, elephant, zebra, monkey or toucan!
Â· Try out different hairstyles and outfits and create a magical look for zebra Gizelle!
Â· Clean up hungry monkey Maya, feed her, dress up and do an amazing hairstyle!
Â· Take care of elephant Sarah's skin, do nails, style hair and choose the cutest clothes!
Â· Get ready for the scariest night and carve a pumpkin for Halloween party!
Â· Wash and braid leopard Amy's hair, do makeup and dress up in style!
Â· Mix and match carnival accessories and create a Brazilian look for Rosa, queen of the jungle!
Â· Play music with leopard Amyâ€™s ukulele and toucan Rosaâ€™s maracas!
Â· Join sloth Linda at the beach hut and make exotic fruit slushies for everyone!
Â· Play Jungle Animal Hair Salon 2 kids game every day and collect bonus coins!
Â· Level up and unlock new exciting mini games with your favorite jungle animals!
Â· Watch videos for kids and toddlers, earn coins and unlock new dress up items!
Â· Play, learn about jungle life and tropical animals and have tons of fun!
- - - - - - - - - - - - - - - - - - - - - - - -
About TutoTOONS Games
TutoTOONS games foster creativity, promote kindness and bring joy to everyday life. TutoTOONS strives to bring meaningful and safe mobile experience to millions of players worldwide.
Important Message
This app is free to download, but requires a paid subscription to access in-game content.By downloading this app you agree to TutoTOONS Privacy Policy https://tutotoons.com/privacy_policy/ and Terms of Use https://tutotoons.com/terms .
Discover More Fun with TutoTOONS!
Â· Subscribe to our YouTube channel: https://www.youtube.com/@TutoTOONS
Â· Learn more about us: https://tutotoons.com
Â· Read our blog: https://blog.tutotoons.com
Â· Like us on Facebook: https://www.facebook.com/tutotoons
Â· Follow us on Instagram: https://www.instagram.com/tutotoons/</t>
  </si>
  <si>
    <t>Where real people propel your curiosity. Whether youâ€™re thrifting gear, showing a reel to that group who gets it, or sharing laughs over fun images reimagined by AI, Facebook helps you make things happen like no other social network.\nExplore and expand your interests: \n* Ask Meta AI to search topics that matter to you, and get instant results more interactive than just text\n* Shop Marketplace for deals and hidden gems to nurture your hobbies\n* Personalize your Feed to see more of what you like, less of what you donâ€™t\n* Dive into reels and videos for how-toâ€™s or quick entertainment\nConnect with people and communities:\n* Join groups to learn tips from real people whoâ€™ve been there, done that\n* Turn on sharing to Instagram to save time\n* Privately message relatable posts that only your BFF will get or that Reels trend everyoneâ€™s talking about\nShare your world:\n* Use generative AI to delight friends with custom images, or just get help writing posts\n* Customize your profile to choose how you show up and who sees your posts\n* Effortlessly create reels from trending templates, or showcase your creativity with a full suite of editing tools\n* Capture moments on the fly with stories\nSome features may not be available in your country or region. \nTerms &amp; Policies: https://www.facebook.com/policies_center Consumer Health \nPrivacy Policy: https://www.facebook.com/privacy/policies/health.\nLearn how we're working to keep you safe across Meta technologies at the Meta Safety Center: https://about.meta.com/actions/safety</t>
  </si>
  <si>
    <t>Junior Cafe â€“ is a fascinating app for kids who are dream of studying to cook from an early age. Develop cooking skills while playing interesting mini-games with dinoboy and his animal friends.
You can learn recipes for four types of food, and then transfer experience gained during the games in the virtual bakery and in the ordinary kitchen to the real world.
â€¢ Study to cook a variety of pizza;
â€¢ Learn the recipe for making ice cream;
â€¢ Try baking tasty cupcakes;
â€¢ Learn the names of products and spices;
â€¢ Study culinary tools;
â€¢ Have fun and learn cooking at the same time.
~~~ "Junior Cafe" features ~~~
~~~ Italian chef ~~~
Play a wonderful cooking mini-game in which the main task will be to make the most delicious pizza. Feel like a real master of cooking from Italy! Take all the necessary ingredients (vegetables, spices, sauces) and start creating a masterpiece, following a special recipe.
~~~ Cupcakes and muffins ~~~
Almost each kid got a sweet tooth. In our application, we provide an opportunity for kids to learn how to make their own interesting mini-cakes and colorful cupcakes. Make a biscuit, bake four cakes in special molds and create your own unique set of interesting cupcakes by decorating the cakes with delicate cream, berries and fruits.
~~~ Juices and cocktails ~~~
Nothing is more refreshing on a hot day than a sip of a delicious cold cocktail! Follow the recipe, use the necessary cooking tools and create delicious works of art. In our application, children will be able to learn how to prepare various juices and milkshakes, and then treat their parents to them in real life.
~~~ Ice-cream cones ~~~
In our Junior Cafe make everything you want: pizza, cupcakes and...even ice-cream! Create your own unique taste of ice cream in a glass. Mix different ingredients, add syrups and berries and get a unique ice cream that all lovers of sweets will love.
~~~ Lots of fun and learning ~~~
Play kids cooking games with "Junior Cafe" and study at the same time. Develop your kids creative talents, improve the imagination and enjoy art!
SUBSCRIPTION
Subscribe and get:
1. Mini-game "Cupcakes".
2. Mini-game "Cocktails".
3. Mini-game "Ice-cream".
Make your life easier with premium access: 
- Check its advantages, by getting a free three-day trial. After 3 days, the trial will automatically turn to the weekly paid subscription.
- The paid subscription is divided into the 3 types: weekly, monthly, and year.
- A week paid subscription costs $9.99. Month - $19.99. Year - $99.99.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before the end of the current period.
- You can manage the subscription and turn off the auto-renewal in your Account Settings after purchase.
- Any unused portion of a free trial will be forfeited when you purchase the subscription.
- Read our privacy policy https://brainytrainee.com/privacy.html 
And Terms of use https://brainytrainee.com/terms_of_use.html</t>
  </si>
  <si>
    <t>Epic is the worldâ€™s largest digital library for kids! Our fun, kid-safe, interactive reading app fuels curiosity and reading confidence by letting kids freely explore their interests with instant access to 40,000+ books, audiobooks, learning videos and more.
Anytime, anywhere: Access our library from any Apple device. You can even download books to read offline! 
Books that read to them: In addition to our library of more traditional ebooks, we have a huge collection of Read-To-Me books and audiobooks. Featuring talented voice actors, fun music and exciting sound effects that bring stories to life!
Multilingual: The majority of books on Epic are in English, but we also have Spanish-, French- and Chinese-language books to engage readers of different backgrounds and interests.
Fun rewards and learning tools: Reading Buddies, badges and quizzes keep them motivated to read and learn. Spotlight Words and audio-enabled Dictionary Lookup teach vocabulary and pronunciation. 
FOR FAMILIES: EPIC FAMILY 
A paid subscription beginning with a 7-day free trial. Cancel anytime. 
Up to 4 child profiles, so each kid can enjoy a personalized reading experience.
Parent dashboard lets you see what theyâ€™re reading and follow along with their progress. 
95% of Epic parents say Epic helped improve their childâ€™s reading skills.
FOR EDUCATORS: EPIC SCHOOL 
Epic School is free for educators and students to use during the school day.   
ELA Tools: Filter titles by AR, DRA, F&amp;P, grade level and more. 
Quizzes, Dictionary Lookup and Spotlight Words help build skills.
Help with Daily 20: Teachers can easily assign and share books, then track daily and weekly reading. 
Multilingual books and fun reading formats make reading accessible for every student. 
9 out of 10 Epic Educators would recommend us to colleagues. 
Coming soon! Epic School Plus, a district-funded premium offering that gives educators and students 24/7 access to the full Epic library. 
PRESS AND EXPERT REVIEWS
Epic has been featured on The TODAY Show, CNET and Refinery 29, as well as in The Wall Street Journal, Parents Magazine, USA Today, Forbes, Parenting.com and more.
â€œEpic strikes the perfect balance between educational and fun, and should allow parents to feel more confident about introducing the iPad into their childrenâ€™s daily lives as a tool.â€  â€“TechCrunch
"Get access to thousands of books on all subject matters" â€“Parenting.com
"Epic is incredibly valuable because it gives students exposure to books that they wouldn't get from a library or our classroom." â€“Cindy, Epic Educator Ambassador
Privacy Policy
getepic.com/privacy
Terms of Service
getepic.com/tos</t>
  </si>
  <si>
    <t>On Pinterest, find inspiration for whatever youâ€™re into. Explore billions of ideas to turn your dreams into reality: Finding easy recipes for cozy weeknight dinners? ðŸ¥˜ Discovering the secret to the perfect winter glow? âœ¨ Exploring ways to make your home more homey? ðŸ›‹ Creating a life you love? \nIt's Possible.\nWhy wait? Download today to discover endless possibilities.\nBring your next great idea to life with Pinterest. Whether youâ€™re dreaming up a new home DIY project, looking for decorative ideas to spruce up your office or searching for tattoo design inspiration, Pinterest is full of images and videos to help make your ideas happen.  \nSave, organize and share your Pins ðŸ“Œ \n - Stumble upon something you love? Save your favorite ideas so theyâ€™re easy to find.\n - Starting a creative collection? Organize Pins into stylistic theme boards you can come back to whenever creativity calls. \n - Found the perfect Pin for a friend? Send it to someone you know or share it in a message to pass the inspiration around.\n - Got your own ideas? Upload images straight to the Pinterest app and create your own Pins.\nShopping inspired by you ðŸ›ï¸\n - Browse through a daily discovery feed thatâ€™s full of your favorite things.\n - Connect with the stores and innovators that speak to your aesthetic. \n - Shop for the perfect house plant, unique fashion pieces, your dream kitchenware or whatever youâ€™re into.\n \n - Go straight from your feed to store checkout in just a few taps. \nDaily DIY tutorials â–¶ï¸\n - Discover quick video tutorials in your feed and learn something new every day.\n - Organize videos into beautiful boards and save ideas for future projects.\n - Get inspiration for DIY home improvement projects, makeup tutorials, delicious dinner recipes, fashion tips and so much more. \nBring your dream home to life ðŸ \n - Discover new home decor ideas to inspire your next DIY project. \n - Learn how to transform your home space with stunning design ideas and innovative storage solutions. \n - Click through Pins and see where to shop for the perfect products to complete your home DIY project,\n \n - Keep up with the latest interior design trends and follow leading designers. \nTattoo inspiration ðŸŽ¨\n - Traditional, stick and poke, micro, realistic portraitsâ€”find ideas for your next tattoo project on Pinterest.\n - Follow famous tattoo artists and discover new styles.\n - Share your tattoo ideas with friends and family. \nA worldwide creative community ðŸŒŽ\n - Connect with other creators and take inspiration from every corner of the world.\n \n - Use the search bar to find a person or business that inspires you and discover all the ideas they createâ€” from tattoo artists, graphic design experts, celebrity chefs and more. \n - Invite other people on Pinterest to collaborate on group boards and grow your creative network.\nTry Pinterest for business ðŸ‘©â€ðŸ’» \n - From everyday content creators to major brands, businesses on Pinterest are here to set up shop and engage with customers. \n - Sync information from your website to image and video Pins to give customers more info about your products.\n - Let customers save Pins or boards directly from your site to the Pinterest app.\n - Create image and video Pins to show the world what youâ€™re about and stand out from other brands \nTerms &amp; Conditions: Your use of this application is governed by the Pinterest General Terms of Use https://policy.pinterest.com/en/terms-of-service and the Pinterest Privacy Policy https://policy.pinterest.com/en/privacy-policy.</t>
  </si>
  <si>
    <t>Featured on BBC, Forbes, Google Play &amp; the App Store!\nWooPlus is the ultimate plus size &amp; BBW dating app to find dates, chat, meet new people, and make friends, with no body shaming. \nJoin over 9 million users in this vibrant community to match, find friends (or bff), chat &amp; date effortlessly to start your dating journey!\nðŸŒŸ  "Let's mark WooPlus as a win for body positivity." - Bustle\nWooPlus is a free dating app to chat with plus size singles and meet people nearby who appreciate curvy bodies you can't find on other dating apps.  As the best BBW dating app, WooPlus is also your chubby friend finder, playing the cupid for those who respect plus size ladies to match and date local singles.\nðŸ’• Download now!\nâœ¨ Join for FREE: The best online dating site for big, beautiful women (BBW) &amp; big and tall individuals.\nðŸ—¨ï¸ Instant CHAT: Add chat with a simple "Say Hi" &amp; chat with girls right away! \nðŸŽ‰ FUN Experience: Flaunt your personality and showcase your rizz through video features, boosting your dating game.\nðŸ‘ REAL Profiles: All profiles are professionally checked to block bots and scammers. \nðŸ¤— Inclusive VIBES: Make new friends near you, meet strangers, chat and date local plus size singles, expanding your social circle.\nðŸ‘©â€â¤ï¸â€ðŸ‘¨ Female FRIENDLY: Confident to meet new friends &amp; celebrate full-figured beauty.\nðŸŽ–ï¸ Curvy Ally: An exclusive badge for men appreciating and respecting curvy women, putting ladies in control over online dating chat.\nðŸš« Ad-Free Experience: Focus on what matters - enjoy your dating!\nðŸ’– Ready to Meet Your Love?\nWooPlus welcomes adults from the US, UK, Canada, Australia, Germany, and internationally dating with curvy girls, super-size big beautiful women (SSBBW), and chubby guys rooted in respect. Our inclusive dating app champions diversity â€“ whether you're black, Latino, Asian, interracial, or LGBTQ+ (lesbian, gay, bisexual).\nðŸ‘  Real Social Buzz\nðŸŒŸ  "WooPlus is a safe and comfortable space to let love in." - BBC\nðŸŒŸ  "WooPlus wants to end the 'marginalization of people with atypical bodies'" - PEOPLE\nðŸŒŸ  "Plus-size dating app WooPlus will now ban 'fat-shaming fools'"- YAHOO\nðŸŒŸ  "WooPlus, hailed as an answer to Tinder for the bigger and rounder female population." - MIRROR\nWooPlus isn't just a dating app; it's a revolutionary platform, that cultivating connections beyond superficial judgments. We champion diversity and inclusivity, celebrating the beauty of all body types. WooPlus dating app is to create a space where every individual feels valued, respected, and empowered.\nðŸ‘‰ FREE to download and use! Why not try it now?\nðŸ“² Stay connected on social media: @wooplus_dating (Instagram, TikTok)\nðŸ“œ Terms of Service: https://www.wooplus.com/terms\nðŸ” Privacy Policy: https://www.wooplus.com/privacy\nðŸ’¡ Dating Tips: https://www.wooplus.com/bbwdating</t>
  </si>
  <si>
    <t>Ironhideâ€™s epic td battles are back!\n \nDiscover an action-packed offline tower defense game, Kingdom Rush Frontiers! \nDefend the kingdom in explosive tower defense battles with epic heroes and mighty defense towers!\nRush into diverse td battles in different landscapes in an offline game full of wild enemies and unpredictable challenges. \nItâ€™s up to you to defend the frontiers of the kingdom!\nIn Kingdom Rush Frontiers, new uprising heroes will challenge their enemies as they defend an exotic realm from dragons, man-eating plants and ghastly underworld denizens. \nWhat is an epic action game without flashy defense towers, fast levels, mighty heroes, action-packed td battles &amp; boss fights? Rule the battlefield on the frontiers with Kingdom Rushâ€™s signature battle towers! \nThought for strategy game fans &amp; newcomers to the genre alike, Kingdom Rush Frontiers is one of those fast offline td strategy games that will challenge your tower defense strategy and your heroesâ€™ epic power in new, challenging ways! \n&lt;h1&gt;BUILD MIGHTY TOWERS &amp; LEAD EPIC TD BATTLES!&lt;/h1&gt; \nâ€¢ OVER 18 TOWER ABILITIES! Unleash them to rule the battlefield. clash with hordes of different enemies in intense tower defense battles! \nâ€¢ 8 SPECIALIZED TOWER UPGRADES! Conquer victory with Crossbow Forts, Mighty Templars, Necromancersâ€¦ Each tower has a special strategic value!\n \nâ€¢ UPGRADE SYSTEM  min/max your towersâ€™ defense towards your preferred battle strategy. \nâ€¢ Fight dragons and epic enemies in the kingdomâ€™s unexplored frontiers - set your towers in deserts, jungles, and even the underworld! \n&lt;h1&gt;TRAIN LEGENDARY HEROES&lt;/h1&gt; \nâ€¢ 16 LEGENDARY HEROES. Choose among mighty champions and train their abilities! Each one has unique skills to help you beat every challenge in the realm! \nâ€¢ Discover special features on every stage! Beware the Black Dragon! \n&lt;h1&gt;DEFEAT THEM ALL IN FAST OFFLINE TOWER DEFENSE BATTLES&lt;/h1&gt; \nâ€¢ OVER 40 DIVERSE KINGDOM ENEMIES with epic and unique abilities! Beat them as you rush through desert sandworms, tribal shamans, nomad tribes &amp; underground terrors. \nâ€¢ EPIC TD BOSS FIGHTS! Get those battle upgrades to claim victory! \n&lt;h1&gt;MORE MIND-BOGGLING CONTENT&lt;/h1&gt; \nâ€¢ Hours of gameplay with 80+ OFFLINE ACHIEVEMENTS! what can you expect from Ironhide, Kingdom Rush creators? \nSearch for Easter eggs and fight for epic campaign achievements in the kingdomâ€™s wildest  strategy games and challenges! \nâ€¢ ITâ€™S AN OFFLINE GAME! No internet? No problem! Jump into real offline realm action! \nâ€¢ IN-GAME STORY ENCYCLOPEDIA! learn all about this strategy game, your towers, enemies and plan the best strategy to clash them. Study up to rule this offline game! \nâ€¢ CLASSIC, IRON, AND HEROIC TD GAME MODES to challenge your tactical skills to clash your enemies! \nâ€¢ 3 DIFFICULTY MODES! Are you up for an epic challenge? Try Hard mode in the battlefield and play a fast offline game! \n----------------------------------------------------- \nPRAISE FOR KINGDOM RUSH FRONTIERS:\nIGN Editor's Choice, Slide To Play Must Have, 148 Apps Editor's Choice, Jay is Games Game of the Year, Pocket Gamer Gold Award, Touch Arcade 4.5/5 \nIronhide gamesâ€™ Terms and Conditions: \nhttps://www.ironhidegames.com/TermsOfService \nIronhideâ€™s Privacy Policy: \nhttps://www.ironhidegames.com/PrivacyPolicy \nVideo/podcast creators &amp; streamers: \nWe love to see your content on Youtube, Tiktok and Twitch!\nFeel free to write to us to contact@ironhidegames.com</t>
  </si>
  <si>
    <t>Developmental stages of children aged 18 months to 8 years! \nThese are the child developmental milestones as found for free at the popular Observant Mom websiteâ€”but now in calendar form!  \nThese milestones are the notorious â€œstagesâ€ or â€œphasesâ€ that children go through. These are those times when children â€œact up,â€ but itâ€™s because new skills are emerging. This work documents both what the irritating behavior is and what the new skills are. Simply enter your childâ€™s due date into the app, and a calendar is generated with their expected developmental milestones. Simply click on any colored date and get instant information about your child! Add as many children as you want. \nCountless have said that this work helps them stay patient as a parent or caregiver. Be sure to share this information with family and friends. Itâ€™s not misbehavior: itâ€™s growth!</t>
  </si>
  <si>
    <t>NFC Tools - Pro Edition unlocks all the possibilities of the app NFC Tools.\nRead, write and program tasks on your NFC tags and other compatible NFC chips with a simple and lightweight user interface.\nGet access to all the tasks available in NFC Tools without any limitations and unleash the power of your imagination to create fun and useful routines.\nNFC Tools - Pro Edition includes additional and exclusive features such as:\n- A profile management system to save profiles (records and tasks) and reuse them later.\n- Import from existing NFC tags, to edit your records or tasks very quickly.\n- Executing tasks without NFC tags, using a shortcut on your home screen.\n- Emulate an NFC tag with your records (NDEF) using your device.\n- Conditional blocks to create complex actions with conditions.\n- More than 200 tasks for infinite combinations.\nIf you have any problems, donâ€™t hesitate to contact us, we'll be pleased to help you.\nNotes:\n- An NFC compatible device is required.\n- In order to execute tasks, you need the free app: NFC Tasks.</t>
  </si>
  <si>
    <t>With Regency Love, you can create your own story and interact with the world around you. Would you dance, practise the piano, or perhaps embroider a handkerchief? Take tea with your mother, visit an old friend, or ask after a new acquaintance, who just so happens to own a rather fetching waistcoat? Walk in the woods with a dashing companion, or discuss poetry with a reserved gentleman friend? The choice is entirely yours!
Features:
- Three bachelors, with more to come
- An additional bachelor available as an in-app purchase
- 18 different character traits to express your unique personality
- 6 accomplishments to impress your suitors
- 50+ different possibilities for your story's ending
- Period-specific trivia and word games to broaden your knowledge of the British Regency
- A rich world of characters
Reviews:
"Iâ€™m actually head-over-heels for this app. It combines my love of video games, Jane Austen and my iPad, in a pretty much â€˜dream come trueâ€™ fashion." â€” The Bennet Sisters (http://thebennetsisters.wordpress.com/2013/12/15/review-iphoneipad-app-game-regency-love-from-tea-for-three-studios/)
"If any part of you is a romantic, if you love storytelling, if you were an English major, or any combination thereof, go get this game immediately. Tea for Three Studios has done an absolutely stunning job with Regency Love, and I canâ€™t wait to see more from them." â€” Nerdy But Flirty (http://nerdybutflirty.com/2013/12/16/review-regency-love/)
Experience Regency Love now!
If you're tweeting about Regency Love, please use the hashtag #RegencyLove to share your thoughts on the gameâ€”we'd absolutely love to know what you think! You can also find us on the following social media hangouts:
Twitter: @TeaForThreeTime
Facebook: /RegencyLove or /TeaForThreeStudios
Tumblr: teaforthreestudios</t>
  </si>
  <si>
    <t>Conveniently order Dominoâ€™s Pizza from anywhere on your iPhone, iPad, or iPod touch. Build your pizza just the way you like it or choose one of our specialty pizzas. Add items from the rest of our oven-baked menu including chicken wings (traditional and boneless), pasta, sandwiches, bread with oven-baked dips, drinks and desserts. And with the Dominoâ€™s TrackerÂ® you can follow your order from the moment you place it until itâ€™s out for delivery or ready for pickup!
To install Dominoâ€™s for Apple Watch: After installing the Dominoâ€™s Pizza app for iPhone, open the Watch app on your iPhone, scroll down, and tap on the Dominoâ€™s entry. Make sure â€œShow App on Apple Watchâ€ is enabled. 
Use the Dominoâ€™s Pizza app to order from restaurants in the United States, not including Puerto Rico. To place an order in Puerto Rico, visit www.DominosPR.com.
FEATURES:
â€¢	Create a Pizza Profile to easily access to your saved info and recent orders (not required)
â€¢	Order your pizza faster than ever by creating an Easy Order!
â€¢	Join Dominoâ€™sÂ® Rewards and earn FREE Dominoâ€™s every 2 orders!
â€¢	Pay with cash, credit card, debit card or Dominoâ€™s gift card
â€¢	Use our voice ordering assistant, Dom, to add items to your cart and to select a coupon
â€¢	Use Apple Watch to track orders, or place an Easy Order or Recent Order right from your wrist!
â€¢	Use Dominoâ€™s Tracker notifications to follow your order until itâ€™s out for delivery or ready for carryout!</t>
  </si>
  <si>
    <t>Get a few of your dirty-minded friends together and say or do just about anything to get your team to guess the filthy phrase. 
Youâ€™ll spend your night literally laughing out loud, especially when watching your friendsâ€™ reaction when they learn new phrases - like what a glass bottom boat really is! With over 1100 phrases available, you can play for hours!
Filthy Phrases is a great addition to your games night, pre-drink, or bachelorette party. If you're not easily offended and like games like Catch Phrase &amp; Cards Against Humanity, you'll love this game!
HOW TO PLAY - HOT POTATO MODE
1) Make 2 teams and sit in a circle
2) Every 2nd person is on the same team
3) Get your team to guess the filthy phrase you're given
4) Quickly pass the game to the other team
5) The team not holding the game when the buzzer sounds gets a point
6) First to 7 points wins!
HOW TO PLAY - HIGH SCORE MODE
1) Each team gets up to 7 phrases per round
2) Each round, one person from each team describes the phrases to their team
3) Once your team guesses correctly, tap GOT IT!
4) Each correct guess = 1 point
5) The team with the highest score after 3 rounds wins!</t>
  </si>
  <si>
    <t>Learn piano with songs you love! \nSimply Piano is a fast, fun &amp; easy way to learn piano. Youâ€™ll be amazed how much you can achieve with only 5-min practice per day, at your own pace and time.\nThis popular piano learning app has won Google Play's Best Apps of 2019 and others. \nJoin millions already learning to play with the Simply Piano app.\nOnce you download the Simply Piano app for free, youâ€™ll be introduced to some piano basics and gain access to selected songs and piano video lessons.\nSimply Piano is developed by Simply (formerly JoyTunes), creators of award-winning apps Piano Maestro and Piano Dust Buster. Created by music educators, the apps are used by tens of thousands of music teachers worldwide with over 1 million songs learned every week.\nChosen as one of the best Google apps. Works on both smartphones and tablets. \nWith more than 5,000 popular songs in our Song Library \nA mix of classics and todayâ€™s hits, like Imagine (by John Lennon), Chandelier (by Sia), All Of Me (by John Legend), Counting Stars (by OneRepublic), as well as iconic pieces of classical music by Bach, Beethoven, Mozart and much more!\nLearn step-by-step from reading sheet music to playing with both hands, or improving your technique, and practicing playing songs you love\nSee your progress in real-time, get instant feedback on your playing progress\nWorks with any keyboard or piano\nSuitable for all ages and playing levels, whether you have - no or some - piano experience \nBuild a practice routine you can be proud of and that keeps you motivated! Enjoy personalized 5-Min Workouts ensuring you progress fast and achieve constant success\nKids safe - no ads or external links\nEasy courses designed by musicians and teachers\nMultiple profiles (up to 5!) for everyone in your family, under same Simply Piano account and plan\nEnjoy premium access to Simply Guitar when subscribing to Simply Piano! \nSimply are experts in creating educational and fun music apps for learning piano quickly and easily.\nHow it works:\nDownload the Simply Piano app for free and set up your profile\nPlace your device (iPhone/iPad/iPod) on your piano or keyboard and start playing\nThe app will walk you through the many piano lessons, step by step\nSimply Piano listens to every note you play (via microphone or MIDI connection) and gives you instant feedback\nDiscover the magic of music with a large variety of fun songs in our Song Library \nNo previous knowledge required to learn piano\nDevelop your piano playing technique with high-quality piano tutorials\nSet goals and track your progress! Play like a pro in no time!\nGET 7 DAYS OF SIMPLY PIANO PREMIUM FOR FREE\nTo get full access to all songs and courses, youâ€™ll need to purchase a Simply Piano Premium subscription. New courses and songs are added every month!\n \nYour payment will be charged to your Google Account at confirmation of purchase. Subscriptions can be canceled during the trial period, however, cannot be canceled during the active subscription period. \nAll recurring subscriptions will auto-renewal unless auto-renewal is turned off at least 24 hours before the end of the current period.\nAwards &amp; Recognition -\n- "EMIâ€™s Innovation Challengeâ€\n- "World Summit Award", by the United Nations\n- â€œBest Tools for Beginnersâ€, NAMM\n- â€œParents' Choice Awardâ€\n- â€œGolden Appâ€, Apps for Homeschooling\nHave questions, feedback or suggestions? Reach out to us through the app under Menu &gt; Settings &gt; Have a Question.\nEnjoy Playing!\nprivacy policy: https://www.hellosimply.com/legal/privacy\nterms of use: https://www.hellosimply.com/legal/terms\n\nPlay piano like youâ€™ve always wanted\nNo Piano? Try the Touch Courses with 3D Touch to turn your device into an on-screen keyboard!</t>
  </si>
  <si>
    <t>Say more with Threads â€” Instagramâ€™s text-based conversation app.\nThreads is where communities come together to discuss everything from the topics you care about today to whatâ€™ll be trending tomorrow. Whatever it is youâ€™re interested in, you can follow and connect directly with your favorite creators and others who love the same things â€” or build a loyal following of your own to share your ideas, opinions and creativity with the world.\nA few things you can do on Threadsâ€¦\nâ–  Access your Instagram followers\nYour Instagram username and verification badge are reserved for you. Automatically follow the same accounts you follow on Instagram in a few taps, and discover new accounts too.\nâ–  Share your point of view\nSpin up a new thread to express what's on your mind. This is your space to be yourself, and you control who can reply.\nâ–  Connect with friends and your favorite creators\nJump to the replies to get in on the action and react to commentary, humor and insight from the creators you know and love. Find your community and connect with people who care about whatever it is youâ€™re interested in.\nâ–  Control the conversation\nCustomize your settings and use controls to manage who can see your content, reply to your threads, or mention you. Accounts youâ€™ve blocked will carry over from Instagram, and weâ€™re enforcing the same Community Guidelines to help ensure everyone interacts safely and authentically. \nâ–  Find ideas and inspiration\nFrom TV recommendations to career advice, get answers to your questions or learn something new from crowd-sourced conversations, thought leaders and industry experts.\nâ–  Never miss a moment\nStay on top of the latest trends and live events. Whether itâ€™s about new music, movie premieres, sports, games, TV shows, fashion, or the latest product releases, find discussions and receive notifications any time your favorite profiles start a new thread.\nâ–  Open social networking â€“ coming soon\nIn the future, there will be ways to discover more content and reach wider audiences: we are planning features that allow you to search for, follow and interact with users on open, interoperable social networks that we believe can shape the future of the internet.\nMeta Terms: https://www.facebook.com/terms.php\nThreads Supplemental Terms: https://help.instagram.com/769983657850450\nMeta Privacy Policy: https://privacycenter.instagram.com/policy\nThreads Supplemental Privacy Policy: https://help.instagram.com/515230437301944\nInstagram Community Guidelines: https://help.instagram.com/477434105621119\nConsumer Health Privacy Policy: https://privacycenter.instagram.com/policies/health</t>
  </si>
  <si>
    <t>*** Special discounted Price! ***\nExperience the World of Aviation on Your Mobile Device!\nImmerse yourself in the captivating world of aviation where cutting edge technology allows you to experience the thrill and challenges of piloting an aircraft from the comfort of your mobile device.\nFly Now, Anywhere in the World! \nLearn to take off, land, and complete full flights. Explore iconic aircraft with 3D live cockpits, visit 30 HD airports, and take off and land from 500 SD airports. Personalize instruments, use automatic flight plans, and experience the finest detail worldwide. Try our tutorials to master your skills! \nManual/Tutorial: wiki.realflightsimulator.org/wiki\nDo you want to unlock all Real Flight Simulator features? Choose the subscription that fits your needs between our monthly, six month or yearly subscription!\nThen just Buckle Up and Become a Real Pilot! You will enjoy: \n-50+ airplane models with detailed 3D cockpits, working parts, and lights. Experience real-life pilot systems and instruments. New models coming soon!\n-300+ HD airports with 3D buildings, vehicles, taxiways, and procedures. More on the way!\n-Real-time flights with real-time weather. 40k real-time flights daily and real-time traffic at major global airports.\n-Detailed checklists for takeoff and landing to immerse yourself in the pilot's experience.\n-Access various ground systems upon landing, including passenger vehicles, refueling, and emergency services.\n-Customisation of flightâ€™s weather, failures and much more with the Advanced Flight Plan. Share your plan with colleagues for a connected experience.\n-Autopilot activation for multitasking, and Automatic Landing System for long-haul flights.\n-Realistic satellite terrains and precise height maps to explore the world.\nEngage with a Global Community in Multiplayer Mode \n-Join hundreds of other pilots and fly together in any part of the world. \n-Chat with fellow multiplayer pilots, participate in weekly community events, and join virtual airlines to become the VA with the highest Flight Points. \nATC Mode: Become an Air Traffic Controller \n-Air Traffic Control (ATC) game mode: Organize aircraft traffic, give instructions, and guide pilots to fly safely and efficiently. \n-Enjoy interactive multi-voice ATC procedures and communications, and explore all the frequencies available in RFS.\nCreate and Share Your Aviation Passion \n-Design your own airplane liveries and share them with players around the world. \n-Model your favorite HD airport, and watch as other pilots take off from it. \n-Become a plane spotter. Explore various in-game cameras to capture your favorite planes. Experience the romance of city lights as you soar through nighttime skies, and be captivated by the ethereal play of light and clouds during sunrise and sunset. Share your aviation masterpieces on our official social media channels.\n-Join the growing Real Flight Simulator community, discover new flight routes, and interact with an ever-expanding group of aviation enthusiasts.\nInternet Connection Required to provide the full scope of aviation experiences.\nGet Ready to Soar the Skies.\nBuckle up, get ready, and become a Real Pilot in RFS!\n \nSupport: rfs@rortos.com</t>
  </si>
  <si>
    <t>Phone Case DIY is a phone case maker game where you can show your creative side and enjoy the custom art and see the phone evolution just the way you like it!\nWe know, this is the DIY game you were looking for!\nCustomize your phone case with the tons of features we have!\nGame Features:\nPAINTING - Spray Paint in all of the colors you can imagine! Embrace the beauty of the colorfy experience as you transform your device into a happy canvas.\nACRYLIC ART - Acrylic color and tie dye art on your Phone Case!\nSTICKERS - Choose many cool stickers for a fancy look\nPOP IT - phone case like your favorite fidget toys\nSTENCIL ART technique, as well as water marbling and injection coloring just like jelly dye\nCLEAN IT - Clean your phone from dust and mud before you draw and decorate it\nWIRELESS HEADPHONES CASE - there arenâ€™t many headphones diy games, but here you can enjoy designing and painting their case. \nSo how about you make it super pretty with some serious customization work? \nUnleash your creative mind and splash some color on this phone!\nMake it glow! Make it bling! Make it glitter! Make it yours!\nIf you like DIY games, we have the perfect one for you. Dive into the world of acrylic, stencil and slime art. Let your case reflect your personal style with flair!\nChoose your favorite happy color, draw, mix and paint, pop it and spray paint all over the phone case!\nBecome a colorfy master at drawing phone cases, create stickers, spray paint all over them and enjoy designing with this coloring game. All kinds of unique combinations to draw in your coloring game of choice. \nGet ready to unlock a happy color world of dye, mix and paint, and slime art design. Very easy to play, this surely will become one of your favorite DIY games! \nTo opt out of CrazyLabs sales of personal information as a California resident, please visit our Privacy Policy: https://crazylabs.com/app</t>
  </si>
  <si>
    <t>~ Explore and race through Wikipedia! ~ â€œInsanely addictingâ€ -@mjames89
This stunning app has 200 levels handcrafted for hours of fun, enjoyment &amp; mental challenges! Built as an addictive single-player version of the popular web game TheWikiGame.com, it packs all the fun into a pocket sized version to take anywhere. 
Now you can enjoy the 5 puzzling games modes with a total of 200 different levels! And, when youâ€™re ready, you can jump into Game Center and see how you stack up to your friends.
~ Praise for The Wiki Game:
â€œHooked on The Wiki Game sooooo addicting!â€ -@shawny92
â€œOh my god just discovered the wiki game.â€ -@Clareeyy 
â€œMOST AMAZING GAME EVARRRRâ€ -@modrajaf
WikiGame Highlights:
â€¢ 5 unique game modes for endless fun.
â€¢ 200 different levels that get harder as you go, so youâ€™ll always be challenged.
â€¢ Beautiful art &amp; Design (full Retina support!) that sparkles on your iPhone or iPod touch.
â€¢ Game Center Leaderboard so you can play against Friends or Everyone
â€¢ Over 25 awesome Achievements in Game Center.
â€¢ Score up to three gold coins on every level.
â€¢ Win &amp; Discover gold keys for unlocking levels.</t>
  </si>
  <si>
    <t>FEATURES:
â–º Really fun and very simple!
â–º Place the phone on forehead, explain and guess the words 
â–º Correct answer - tilt the phone screen down, pass - tilt the phone screen up
â–º Huge database of words â€“ over 41 000!
â–º 45 interesting themes: guess celebrities, movies, music, books and lots more
â–º Add your own words to the game
â–º Different modes: explain using words, show with gestures, draw on paper
â–º Add new players or teams
â–º Choose time for answer: 30, 60, 90 or 120 seconds
â–º Change the game result if necessary
â–º Suitable for kids and adults
â–º No Ads &amp; in-Apps
GAME RULES
-	Place your phone on forehead. Other players should explain to you the word on the screen
-	If you guessed the word, tilt the phone screen down
-	If you donâ€™t know the answer, tilt the phone screen up to go to the next word
GAME MODE
Words can be explained in different ways, depending on the selected game mode:
-	Words: explain using other words
-	Gestures: explain using gestures without words â€“ show pantomime 
-	Drawing: explain using drawing on a paper
-	One word: explain using just one word
-	Backwards: read word backwards
-	Random: random selection of any mode
45  INTERESTING THEMES
Start set, Kids, Mix set, Act it out, Animals, All words, Easy words, Brainstorm, Family, Celebrities, Movies and TV, Cartoons, Travel, Meal and food, Sport, Literature, Art, Music, Science, Phrases, Trends, Brands, Nature, House, Professions, School, Hobbies, Act it out - Hard, Celebrities - Hard, Movies &amp; TV - Hard, Literature - Hard, Music - Hard, Sport - Hard, Art - Hard, Science - Hard, Travel - Hard, Transport, Inventions, Technology, Men, Women, Person, Summertime, New Year, Clothes
ADD YOUR OWN WORDS
You can add your own words to the game
ADD NEW PLAYERS OR TEAMS
You can add new players. Last result, total score and games are shown for each player. Click on a player's name to change it â€“ from 1 to 14 symbols. 
NO ADS &amp; IN-APP PURCHASES 
App contains NO Ads and In-App Purchases. 
Have a nice game!</t>
  </si>
  <si>
    <t>Vita Mahjong is an Exclusive Puzzle Game of Tile Matching. We are thrilled to present the mahjong solitaire game that combines innovation with classic gameplay. It offers large tiles and a user-friendly interface compatible with pads and phones. Our goal is to provide a relaxing yet mentally engaging gaming experience, particularly focused on older adults.\nAt Vita Studio, we have always been dedicated to crafting mobile games designed for seniors that bring back relaxation, fun, and joy. Our repertoire includes popular titles like Vita Solitaire, Vita Color, Vita Jigsaw, Vita Word Search, Vita Block, Vita Sudoku, and more.\nHow to Play Vita Mahjong:\nPlaying free Vita Mahjong game is simple. Just aim to clear all the tiles on the board by matching tiles with identical images. Tap or slide two matching tiles, and they will vanish from the board. Your objective is to match tiles that are not concealed or blocked. Once all tiles are eliminated, it signifies successful completion of a majong game!\nExclusive Vita Mahjong Solitaire Game Features:\nâ€¢ Classic Mahjong Solitaire: Staying true to the original gameplay, it presents traditional card tile sets and hundreds of boards.\nâ€¢ Special Innovations: Besides the classic, our game introduces special tiles that add a fresh twist to the classic mahjong.\nâ€¢ Large-Scale Design: Our mahjong games feature large, easily readable text sizes to alleviate the strain caused by small fonts.\nâ€¢ Active Mind Levels: A special mode designed to sharpen your mind and improve memory abilities in the majong games. \nâ€¢ Customizable Scoring:  You can enjoy free classic mahjong games without a timer and any score pressure.\nâ€¢ Super Combo: When you consecutively match mahjong tiles during the game, you will unlock special experiences.\nâ€¢ Helpful Hints: Our game provides free useful props, such as hints, undo, and shuffle, to help players overcome challenging puzzles.\nâ€¢ Daily Challenge: Take on daily practice to collect trophies and improve your classic mahjong game skills.\nâ€¢ Offline Mode: Full offline support lets you enjoy Vita Mahjong anytime, anywhere, without needing internet.\nâ€¢ Multi-device: Optimized for pad and phone, ensuring everyone can enjoy the classic mahjong game.\nVita Mahjong offers seniors a game tailored to their unique preferences. Download Vita Mahjong and start your amazing solitaire adventure now!\nContact us via: support@vitastudio.ai\nFor more information, you can:\nJoin our Facebook group: https://www.facebook.com/groups/vitastudio\nVisit our website: https://www.vitastudio.ai/</t>
  </si>
  <si>
    <t>ðŸ˜ A GAME TO KEEP YOU FULLY OCCUPIED \nEver dreamed of running your own hotel? Start from the ground up in this fun and fast-paced time-management game where the aim is to build an accommodation empire and demonstrate your dedication to hospitality.  &lt;i&gt;Show your skills as a hotel manager, invest wisely in staff and property improvements, and work your socks off to become a hospitality tycoon in this addictive and entertaining casual simulator.&lt;/i&gt;\nFIRST-CLASS SERVICE ðŸŽ©\nðŸ§³ Climb to the top: Start the game as a simple bellhop single-handedly cleaning rooms, greeting guests at reception, collecting payments and tips, and keeping the bathroom stocked with toilet paper. As your bank balance expands, upgrade rooms and facilities, and employ new staff to help keep up with the growing demand at your hotel. Your guests may be sleeping comfortably, but thereâ€™s no time to rest for a determined hotel tycoon.\nðŸ¨ Build an empire: There are several hotels to explore and expand, each with dozens of different unique upgrades to make before you reach five-star perfection. Open hotels on the coast, in beautiful mountains, and deep in the tranquillity of a forest setting. Demonstrate your competence as a manager in each location, then get promoted to get a new and bigger property, and continue your path to becoming a true hotel tycoon. Each hotel has its own style and atmosphere too.\nðŸ”‘ Keep going: If you want success in this high-stakes industry, you canâ€™t just stroll around your property at a leisurely pace. Upgrade your and your employeesâ€™ movement speed to work faster and provide your guests with all the services they need ASAP â€” itâ€™ll boost your revenue too.\nðŸ’° Amenities are the answer: Maximise profits and get more funds to invest in this fun simulator by ensuring your hotels have all available amenities. Bathrooms are the first step, but work hard and youâ€™ll soon have the opportunity to add vending machines, restaurants, parking lots, and swimming pools to your properties. Guests will pay extra for each facility, boosting your revenue. Though remember each facility also needs staffing, so get hiring or youâ€™ll soon run off your feet with angry guests left standing in line for each amenity.\nðŸ‘” Human resources: : It also takes work to run each facility: the bathrooms must be stocked with toilet paper, guests must be granted access to the parking lot, in the restaurant customers need to be served and the tables need clearing after theyâ€™ve eaten, and at the pool you need to ensure a constant supply of clean towels and tidy sun loungers. You wonâ€™t have time to do it all yourself, so hire new staff, or youâ€™ll soon have angry guests left standing in line. \nðŸŽ€ Grand designs: Upgrade accommodation to improve guestsâ€™ experience of your property and choose from a range of different room designs in each location. In this engaging simulator, youâ€™re not just a manager, youâ€™re an interior designer too!\n â­ FIVE-STAR FUN â­\nLooking for a time-management game thatâ€™s original and simple to play and provides endless hours of entertainment? Dive straight into the fast-paced world of hospitality provision and develop your skills as a manager, investor, and designer. \n&lt;u&gt;Download My Perfect Hotel now and get to work building an accommodation empire.&lt;/u&gt;\nPrivacy Policy: https://say.games/privacy-policy\nTerms of Use: https://say.games/terms-of-use</t>
  </si>
  <si>
    <t>Request prescription refills at home, from the office or on the go. View, manage and refill your medication or the medication for your dependents or pets. Do all that from your mobile device. 
Ask your pharmacist about PharmaConnectâ„¢ and access your personal registration code, linking your account to the pharmacyâ€™s Krollâ„¢ pharmacy management system. This app is provided by PharmaConnect enabled pharmacies and free of charge for patients. 
Features include: 
Accessing your medication profile from your mobile device 
Viewing the medication detail of your dependents
Requesting medication refills and confirming the pick-up time
Submitting prescription photos
Accessing your petâ€™s medication profile
Receiving notifications when your medication is ready for pick-up
Feedback about the app is always welcome. If you have suggestions for ways we can improve the app, please feel free to reach out to us at pharmaconnect@telus.com
PharmaConnect and Kroll are a trademarks of TELUS Health.</t>
  </si>
  <si>
    <t>One of the top rated word games for the iPhone!
148Apps.com gives it a 5 out of 5 - "WordJong offers just enough of an addiction level that you will certainly feel the need to visit it day after day as it suggests"
Fingergaming.com gives a 5 out of 5 - â€œThe App Store may be flooded with word-based puzzlers, but this one is definitely worth your time.â€
Appcraver.com gives it an 8 out of 10 â€“ â€œPut this one on your iPhone or iPod touch and leave it there. Youâ€™re going to be using it â€” a lot.â€
******************
Find out for yourself what Nintendo Wii, DS, and PC users have been raving about!
WordJong Daily Challenge features simple, yet engrossing game play.  Use a set of lettered tiles to create words and complete Mahjong solitaire puzzles. Shoot for high-scoring words, earn gold coins and bomb power-ups, and attempt to clear the board with no leftover letters. 
Key Features:
- Unlimited Play:  Each day brings the fresh challenge of a new, unique puzzle!  Completed todayâ€™s puzzle?  Pick a previous day on the calendar to play or replay any of the hundreds of other puzzles available!
- Zodiac Characters: Try to beat the scores of the WordJong Masters! Each of the seven characters has his or her own personality and play style, representing a different difficulty level ranging from easy (the Rabbit) to hard (the Dragon).
- High Score Tracking: Compare your daily high scores with friends and family!
- Awards:  Complete 9 challenges to earn a beautiful butterfly collection!</t>
  </si>
  <si>
    <t>Play as an adventurer with amnesia, armed only with a note found in your mouth. As you meticulously unravel the layers to recover your memories, you also unexpectedly uncover chilling secrets hidden within the town.
Will you choose to be a hero, rescuing the villagers, or will you sacrifice them to accomplish your own adventurous feats?
It's all up to you to decide...
â– Unique combat system
Players utilize slashing as a core mechanic to disable monster attacks and to solve certain puzzles
â– Your choices shape the story
Your decisions may not only result in the deaths of certain key characters but also lead to your demise by being crushed by boulders, Earth's gravity, assassination, or being eaten alive, among other possibilities...
â– Returning to the golden age of 90s video games
The Apocalypse Sacrifice is a blend of 90s retro style and modern game design.
Its classic adventure gameplay allows you to experience nostalgic emotions while also providing a fresh gaming experience
â– Diverse scenes
From forests to deserts, from modern buildings to ancient ruins, from the future to the past. 
Travel across different times and spaces. 
Adventurers should always keep adventuring!
â– Digging for the truth 
Carefully read NPC dialogues, gather items, documents, and records scattered throughout the world, and piece together the truth. 
Don't let any one-sided statements influence your judgment.</t>
  </si>
  <si>
    <t>"You will receive a JSON object containing information regarding a mobile application gathered from a random  listing on an app store. The JSON object will have the following information: app title, app description, app categories, and app content rating. Your job is to create a JSON response with one key 'targetedAge' paired with an array of targeted age groups as value. Age groups are: children (12 and under), teens (13 to 17) and adults (18+). Your response will always be in the same format: {\"targetedAge\": [\"adults\",\"teens\", \"children\"]}"</t>
  </si>
  <si>
    <t>{"targetedAge": ["adults","teens", "children"]}</t>
  </si>
  <si>
    <t>{"targetedAge": ["adults", "children"]}</t>
  </si>
  <si>
    <t>OBSERVEDGPT3</t>
  </si>
  <si>
    <t>ft:gpt-3.5-turbo-0125:personal:d2-70:9YL3WcoA</t>
  </si>
  <si>
    <t>[title, description, rating, categories]</t>
  </si>
  <si>
    <t>70d3</t>
  </si>
  <si>
    <t>ft:gpt-3.5-turbo-0125:personal:d3-70:9YLZa806</t>
  </si>
  <si>
    <t>actualResult2Ft</t>
  </si>
  <si>
    <t>OBSERVED2Ft</t>
  </si>
  <si>
    <t>ft:gpt-3.5-turbo-0125:personal:d3-70-2ft:9YNG2AcF</t>
  </si>
  <si>
    <t>actualResultGPT32Ft</t>
  </si>
  <si>
    <t>{
    "targetedAge": ["adults", "teens", "children"]
}</t>
  </si>
  <si>
    <t>{
  "targetedAge": ["adults", "teens", "children"]
}</t>
  </si>
  <si>
    <t>{
    "targetedAge": ["adults", "teens"]
}</t>
  </si>
  <si>
    <t>{
  "targetedAge": ["children"]
}</t>
  </si>
  <si>
    <t>OBSERVEDGPT32Ft</t>
  </si>
  <si>
    <t>70d4</t>
  </si>
  <si>
    <t>DEAD TRIGGER 2: Zombie Games</t>
  </si>
  <si>
    <t>* Over 100 Million downloads *
* Award-winning Non-Stop FPS Action Zombie Shooter *
Get ready for the assault: It is time for you to rise up and fight for your survival in a zombie apocalypse in this heart-stopping First Person Shooter (FPS) adventure!
▶ Build your personal Hideout and meet the Gunsmith, Scientist, Smuggler, Medic, and Engineer.
▶ Unlock 10 regions and plan a strategy for 33 different battlefields. Save the world!
▶ More than 600 gameplay war scenarios and intensive storytelling campaigns.
▶ More than 70 types of gun weapons. It was never so easy to kill Zombies!
Wipe out the zombie hordes in a variety of imaginative ways. This Zombie FPS shooter is full of evil action!
▶ Choose between a touch control or an enhanced virtual joystick. Best FPS controls ever!
▶ Use brutal melee weapons like the Wrench, Bats, Hammers, Katana, Chainsaw, Swords, Machetes!
▶ Powerful Pistols, Rifles, SMG, Miniguns, Rocket launchers, Shotguns to even experimental weapons!
▶ Fun and entertaining gadgets from Mines, Turrets to lethal Chickens!
*Every week new Tournaments in the beautiful Arenas. Kills Zombies with style. *
At DECA Games we’ve always challenged ourselves to push the boundaries on mobile devices, and we’re proud of our console quality FPS shooter games. From cutting edge graphics to our precise FPS control system, over 240 million players worldwide have been blown away by our innovative approach and dedication to quality. We are the best developer who is developing FPS action shooting games for mobile since 2010.</t>
  </si>
  <si>
    <t>["Games","Adventure","Action","Entertainment"]</t>
  </si>
  <si>
    <t>Underworld Empire</t>
  </si>
  <si>
    <t>-==THE BEST ONLINE CRIME SYNDICATE GAME!==-
----------------------------------
Play with MILLIONs of players NOW in the LARGEST, most INTENSE, SOCIAL CRIME MMO!
Lead your EMPIRE members to DOMINATION!
Choose your allegiances to the different criminal empires: the diabolical CARTEL, the sinister SYNDICATE, the ruthless MAFIA, or the battle-tested STREET GANGS!
ANNIHILATE and EXECUTE other real LIVE players!
GROW your CHARACTER and EMPIRE!
FIGHT LEGENDARY BOSSES!
FEATURES:
√ Recruit your friends to build the most powerful EMPIRE in the game!
√ Climb the LEADERBOARD and collect ACHIEVEMENTS to compete with your friends!
√ Defeat your adversaries and challenging BOSSES to get access to powerful WEAPONS, CARS and MORE!
√ Get FREE and FREQUENT updates with new missions, bosses, and so MUCH MORE!
5/5 stars ".. this is likely the casual MMO you’ve been waiting for.” –Gamezebo.com
5/5 stars "There is so much to do in Underworld that is surprising that you don’t need to pay to play this game.” –Gamepudding.com
PLEASE NOTE:
This is an ONLINE game only. iPod Touch users must be connected to WiFi in order to play this game.
*******************************
By downloading this game, you agree to the Terms of Service, Privacy Policy and the License Agreement. 
Terms of Service：https://decagames.com/tos.html
Privacy Policy：https://decagames.com/privacy.html
********************************</t>
  </si>
  <si>
    <t>["Games","Strategy","Entertainment","Role Playing"]</t>
  </si>
  <si>
    <t>Shadowgun Legends: Online FPS</t>
  </si>
  <si>
    <t>Experience an epic story campaign, competitive and cooperative multiplayer, and an innovative social hub, all in one game!
In the futuristic world of Shadowgun Legends, humanity is under attack from a deadly alien invader. The last line of defense are the Shadowguns, legendary warriors and heroes. You are a young Shadowgun recruit with limitless potential who can turn the tide of war. So what are you waiting for? Join the fight and show the galaxy who’s boss!
GAME FEATURES
THRILLING STORY CAMPAIGN
Save humanity from an alien invader in an epic Story Campaign spanning over 200+ mission on 4 diverse planets
CO-OP MISSIONS AND RAIDS
Join forces with friends and defeat giant enemy bosses for glory and legendary loot
REAL-TIME PLAYER VERSUS PLAYER TEAM BATTLES
Fight your rivals in unique multiplayer game modes and diverse PvP arenas
RPG ELEMENTS AND CUSTOMIZATION
Choose from over 600 unique weapons including Handguns, Assault Rifles, Sub-Machine Guns, Heavy Machine Guns, Shotguns, Sniper Rifles and Rocket Launchers. From plasma beams to good old-fashioned lead bullets.
Collect over 1000 armor pieces and build your armor sets. Fortified juggernaut, sleek infiltrator or something else entirely? The choice is yours!
Make your Shadowgun stand out with 250+ cosmetic items
Pick your own skills and create your own playstyle - no classes, no restrictions!
INNOVATIVE SOCIAL FEATURES
Interact with other players, visit vendors, accept missions, party hard and much more in game’s persistent Hub
Chat with friends, create battle squads and form guilds
UNIQUE REWARD SYSTEM - FAME
Become a celebrity of the Shadowgun Universe
Get rewarded for how you play the game. Your every action is appreciated with our unique fame system. The more famous you are the more the world will react to your actions!
Play the best RPG Shooting Game for FREE! Join the fight now!
Shadowgun Legends is a groundbreaking mobile game that blurs the lines between console and mobile gaming.
Dive into this free feature-packed FPS RPG and battle a terrifying alien menace, the Torment, who are rampaging across the Galaxy destroying everything in their path.
As a new Shadowgun recruit, you will create your ultimate rockstar warrior with hundreds of weapons, dozens of combat skills, thousands of armor pieces, and a wild collection of cosmetic items and skins. As your fame grows you will indulge in the wild celebrity lifestyle of the most famous warriors in the Universe and carve your name into mankind’s history.
When you’re not mastering shooting skills you can unwind with your friends in the Shadowgun’s neighborhood, where you’ll hang out with other players, hit the bar, chat, interact with NPCs, and most importantly...party!
You can enjoy all this with DECA Games’ renowned cutting-edge visuals, intuitive controls, and wicked sense of humor.
At DECA Games we’ve always challenged ourselves to push the boundaries on mobile devices, and we’re proud of our console quality first-person shooters. From our cutting-edge graphics to our precise control system, over 180 million players worldwide have been blown away by our innovative approach and dedication to quality. Now we’re taking things to the next level. Shadowgun Legends is the ultimate persistent world shooter in the palm of your hand, a hardcore gaming experience that you can take with you anywhere.</t>
  </si>
  <si>
    <t>First Strike</t>
  </si>
  <si>
    <t>Millions of commanders already played First Strike all over the world. Now it is back and ready for the new decade. The new First Strike has been completely rebuilt and now is more stable, more beautiful and more with more cunning enemies than ever. And this is just the start for tons of new updates to come. 
Play the iconic strategy game about blowing up the world in the nuclear armageddon and stay tuned for more, commanders!
====================
****   - "A thought provoking and fast-paced strategy game" - pocketgamer
****   - "A gorgeous game with a message, that doesn’t forget that it’s a game" - 148apps
****½ - "An awesome game suited for casual and professional nukers alike" - appszoom
****   - "For my money, there is no better-looking game on the App Store" - pockettactics
****½ - "One of the best releases of the year" - whatsoniphone
====================
Escalation is a downward spiral.
A nuclear armageddon is no one’s dream scenario. So choose your steps carefully, it’s a small path between war and peace. FIRST STRIKE is a great strategy simulation featuring snappy gameplay and an intuitive interface that makes dropping the big one as easy as ABC. But be sure to take the right measures to guarantee your people’s safety. 
Pick one of the big nuclear players – from known Superpowers to an upstart hellraiser like North Korea – and plan your strategy wisely: Limited but clever options let you as the leader of your superpower steer your nation’s fate: Expand to other countries, build bombs or debuild in order to restructure your arsenal. Or use research to widen your options, such as: Ability to act quicker and build bigger bombs, better recon on your enemies actions, automated self-defense-sequences and many more.
Whether you’re a bloodthirsty warmonger  or a tree-hugging hippie – it’s time to put your cards on the table. A quick and fun game with beautiful graphics, FIRST STRIKE shows you how little it takes to heat things up. With the tip of your finger you can control the destiny of the precious and vulnerable rock floating through space, the rock we call mothership Earth.
====================
*Winner "Best Mobile Game" - Indie Prize Amsterdam*
*Winner "Most Innovative Game" - Best App Ever Awards*
*Winner "Game of the Year" - BOSA Awards*
*Winner "Newcomer of the Year" - SwissICT Awards*
*Finalist "Best Upcoming Game" - International Mobile Game Awards*
*Finalist "Most Meaningful Play" - International Mobile Game Awards*
*Finalist "Best Hardcore Game" - Game Connection USA Awards*
*Finalist "Most Innovative Game" - Game Connection USA Awards*
*Finalist “Best Strategy Game” - Best App Ever Awards*
*Finalist "Best International Game" - Ludicious Game Festival*
*Finalist "Best Swiss Game" - SGDA Awards*
====================
** Compatability:
Recommended: iPhone 6S or higher, iPad (7th generation) or higher
Required: iPhone SE or higher, iPad (5th generation) or higher, iPod Touch (7th generation) or higher
EULA: https://www.apple.com/legal/internet-services/itunes/dev/stdeula/</t>
  </si>
  <si>
    <t>["Games","Strategy","Education","Action"]</t>
  </si>
  <si>
    <t>Territorial.io</t>
  </si>
  <si>
    <t>Play against bots and other people online! Conquer territory and defeat other nations. Play with more than 500 players at the same time. Find a good strategy and become number 1 on the leaderboard.
There are several maps available: Europe, World, Singapore and more.
In this game, you learn to improve your strategic skills.
You can choose between two game modes: single player and multiplayer.
In the beginning, it's recommended to play against bots in the easiest difficulty mode.
Can you defeat them? If so, try playing against human opponents.
Do you want to play with friends? Then meet them in the lobby and join the same game.
You may give us feedback about the game on the App Store.</t>
  </si>
  <si>
    <t>["Games","Strategy","Casual"]</t>
  </si>
  <si>
    <t>The Battle of Polytopia</t>
  </si>
  <si>
    <t>“Pocket Gamer - Mobile game of the year”
The Battle of Polytopia is an award winning and  unique turn based strategy game about controlling the map, fighting enemy tribes, discovering new lands and mastering new technologies. 
You take on the role as the ruler of a tribe and attempt to build a civilization in a turn based competition with the other tribes.  It can be played offline line. Perfect for traveling.
 AWARDS:
"IMGA award for excellence in gameplay"
“Gold Winner  - Lovie Awards”
MENTIONS:
"If you ever wanted the feeling of a classic Civilization game on your iPhone, The Battle of Polytopia is a worthy contender" - PCMag.com
“This brightly-colored turn based strategy game is difficult to put down”  - Mac World
With millions of players, this game has quickly become one of the most popular civilization style games for mobile and has been acclaimed for its sleek user interface and great depth in game play.
FEATURES:
* Free turn based civilization strategy game.
* Single &amp; multiplayer strategy.
* Multiplayer matchmaking (Find players all over the world)
* 4x (eXplore, eXpand, eXploit, and eXterminate)
* Exploration, strategy, farming, building, warfare and technology research.
* Three game modes – Perfection, Domination and Creative
* Diplomacy - Make Peace treaties &amp; Build Embassys
* Invsible Cloaks and Daggers for Stealth attacks.
* Mirror Matches (Meet opponents with the same tribe)
* Configurable map types – Dryland, Lake, Continents, Archipelago and Water World
* Wide range of different tribes with unique nature, culture and game experience.  
* Auto generated maps make each game a new experience.
* Allow offline game play.
* Gameplay in portrait and landscape mode.
* Strategy multiplayer &amp; Pass &amp; Play.
* Leader board with top scores for the best civilization builders.
* Really Cute low poly graphics.</t>
  </si>
  <si>
    <t>["Games","Strategy","Entertainment","Adventure"]</t>
  </si>
  <si>
    <t>Earth Inc.</t>
  </si>
  <si>
    <t>Ever wanted to own the biggest business on the planet? Well, it doesn’t get any bigger than this. Become the CEO of Earth inc. and turn it into the biggest company in the universe. No matter the cost.
Earth Inc. Features:
EXPERIENCE TRUE CAPITALISM
• Take control of a small mining company, and turn it into a multi galactic mega conglomerate.
• Idle and get rich even while sleeping, and become the billionaire tycoon you were always meant to be.
• Hire millions of workers and build your business tower to the sky.
• Make money across all continents. The world is your playground.
• Environmental damage! Don’t mix ecologics with your economics, and keep stacking up that cash no matter the cost.
BUILD A MINING EMPIRE
• Dig down to the Earth’s core to discover unique treasures and gold.
• Upgrade your mine and achieve infinite incremental idle profits.
• Tap and destroy everything the mine throws at you. Coal, gold, diamonds, and ancient artifacts. Don’t hesitate, just keep tapping.
• Automate your clicker process, by hiring a variety of unique autominers. Don’t forget to level them up!
• Collect all manager cards, and watch your idle profits skyrocket.
EXPAND TO OUTER SPACE
• Earth’s resources are limited, but our economic growth must be infinite! Move your business to different planets and discover hundreds of randomly generated galaxies.
• Gain galactic knowledge to multiply your profits, and become the richest trillionaire tycoon in the whole universe.
• Take control of the whole cosmos in this incremental clicker simulation game. Are you ready for an adventure, capitalist?
Earth Inc. is free to download and play, however, some game items can also be purchased for real money. You can disable in-app purchases in your device’s settings.</t>
  </si>
  <si>
    <t>["Games","Simulation","Strategy"]</t>
  </si>
  <si>
    <t>Grow Castle!</t>
  </si>
  <si>
    <t>It is a defense game to protect the castle from enemy attack.
If growth can be placed in the castle tower and the hero on each floor.
Archer of the town is becoming a lot more more powerful the more upgrades.
More than 80 heroes can use their own skills.
Some heroes are made to give a strong archers of the town, another hero is cursed enemy.
This strategy is important because only a hero can be mounted up to nine.
Clear up to a higher level and check out my rankings in the midst of the world.</t>
  </si>
  <si>
    <t>Production Chain Tycoon</t>
  </si>
  <si>
    <t>Welcome to Production Chain Tycoon, the idle simulation game that puts you in the role of a CEO managing your industrial empire. In this game, you must use strategy and careful management skills to optimize your supply chain, increase production efficiency, and become the ultimate tycoon. 
At first, start producing essential resources such as wood and stone with a basic production line. You must expand and improve your operations and move on to more complex products such as concrete or plastic. You must carefully manage your resources and logistics to confirm that your assembly line runs smoothly and efficiently, even when idle. 
Manage both supply and demand chains. Carefully balance production with demand to ensure that you are meeting the needs of your factories while also maximizing profits. Take your opportunities to optimize the assembly line to increase productivity and reduce upkeep. As the game progresses, the supply and demand chains become increasingly complex, but as an industrial tycoon, you are not afraid of such insignificant setbacks.
Another important aspect of the game is resource management. You must oversee the progress of your resource mining operations and make strategic decisions about allocating your resources to support your production efforts. This will involve managing logistics and inventory to ensure you have the materials you need to keep your factories running smoothly.
Key features:
- Manage an industrial empire
- Optimize supply chain and increase production efficiency
- Balance production with demand
- Research and develop new technologies
- Play offline, even without an internet connection
In short, Production Chain Tycoon is an awesome idle sim game with endless hours of strategic gameplay. It’s got a ton of focus on supply chain management, resource management, and technology development. If you are up to building your own industrial empire, give Production Chain Tycoon a shot!</t>
  </si>
  <si>
    <t>Idle Evolution Tycoon Clicker</t>
  </si>
  <si>
    <t>Have you ever wanted to watch how life on Earth was created and developed? Evolution Idle Tycoon gives such an opportunity! 
In this game, you can not just observe, but also participate in the creation and development of territories and living creatures. Different eras will appear to you: the Stone Age, Roman Age, and the Future. You can feel like you build the whole world and become the world's greatest tycoon!
Start by creating a piece of land in the ocean, add plants, trees, stones, expand your territory, and add living species. Not only ancient inhabitants but also such animals as fish, elephants, horses, deer, birds, and even tigers will be available to you in the Evolution Idle Tycoon. Go to new eras to discover new constructions and new living creatures!
Game Features:
- Beautiful graphics
- Nice music and sound effects
- Simple and clear clicker mechanics
- Fascinating evolutionary process
- Offline income and many bonuses
- Daily rewards and lucky spin
- 3 large worlds to build
- Funny and interesting activities of creatures
It's like a city builder game, but much better - the whole world builder simulator game!
Download the Evolution Idle Tycoon right now and start discovering how life on the Earth was created and formed! Feel like a God and create your own Planet!</t>
  </si>
  <si>
    <t>Idle Siege: Army Tycoon Game</t>
  </si>
  <si>
    <t>SIT BACK, RELAX, AND LAUNCH THE ATTACK!
You are a mighty warlord who has landed upon the Unconquerable Islands, seeking to put that name to the test. To rise to this challenge, you must make strategic decisions, battle through hardened defence systems, and turn every castle, kingdom and PvP arena into a fresh conquest!
Once you've made a plan, your base will work night and day, gathering resources and sending troops to clash with the enemy fortress—even while you sleep. So strike up the drums and march your army to war in this idle military simulator!
If it's multiplayer competition you're looking for, Idle Siege also offers a PvP mode where you'll go head-to-head with other players in gladiator combat.
PvP Mode
Lead your war band into an online deathmatch! Plan your strategy wisely by matching five of your best Commanders with the most suitable units. Each gladiator battle takes place in a different arena, from a sunny forest to a molten volcano. Play with friends and discover who's the king of Idle Siege multiplayer!
Choose your Strategy
As a crusader in a distant land, you must train the right troops, assign cunning Commanders, and tactically deploy your military to crush every battle. You'll need to experiment with different formations to find the perfect siege strategy to tear down each defence tower of every fortress and castle that stands in the way of your rise to power.
Gather Mighty Commanders
Unlock legendary warrior, knight, hero and king Commanders, such as Genghis Khan and Robin Hood. Turn the tide of battle with their unique war abilities to clash with enemies and crush the defence of each stronghold like a flaming hammer.
Become an Idle War Tycoon
Build up your base and upgrade military installations to house your army. Upgrade knight, king, and crusader units among others in this engrossing war tycoon simulator. Set up a steady income of Gold and allocate resources carefully to hasten the rise of your kingdom and amass power for the multiplayer PvP arena.
Use Different Army Types
One castle may require an army of Raiders and Sharpshooters to crush it in battle. Another may call for a clash with cannon, knight, and barbarian units. Whatever your tactic, you'll need to earn Gold to unlock more advanced military technology to fuel your conquest of the kingdom and tear down any defence!
Revel in their Ruin
Witness how every base, tower, castle, stronghold, or PvP opponent in the multiplayer deathmatch arena falls to your idle tycoon game strategies. In time, every kingdom in the Unconquerable Islands will know the might of your legion of crusader, king, knight, and other amazing units.
Experience the War Simulation
As this is an idle tycoon simulator, you should pay attention to your Gold income. Complete contracts in battle by capturing a tower or castle. Upgrade knights and give rise to an impressive army that can spread your conquest and might to every fortress and deathmatch arena in the kingdom.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http://www.gameloft.com/en-gb/privacy-notice
Terms of Use: http://www.gameloft.com/en-gb/conditions-of-use
End-User License Agreement: http://www.gameloft.com/en-gb/eula</t>
  </si>
  <si>
    <t>["Games","Entertainment","Simulation","Strategy"]</t>
  </si>
  <si>
    <t>MY LITTLE PONY: MAGIC PRINCESS</t>
  </si>
  <si>
    <t>Saddle up for adventure with Twilight Sparkle &amp; friends!
After being locked away in the moon for centuries, Nightmare Moon is set free and spreading night across Ponyville! Only Twilight Sparkle and her friends can free Ponyville from her grasp and bring light and friendship back to the land. Help them rebuild the town and reach their dreams in exciting quests!
* Your favorite ponies are here: Rainbow Dash, Fluttershy, Applejack and more!
* Make your Ponyville the most magical place in Equestria and explore Sweet Apple Acres, the Crystal Empire, Klugetown, the Changeling Kingdom, Everfree Forest, and Canterlot.
* Play fun mini-games with your ponies: Ball Bounce, Apple-Picking, Magic Wings, Telescope, Crystal Mine and the Equestria Girls dance game!
* Enjoy official TV show voice talents featured in the game!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Gameloft’s products or some third parties that will redirect you to a third-party site. You can disable your device’s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http://gmlft.co/website_EN
Check out the new blog at http://gmlft.co/central
Don't forget to follow us on social media:
Facebook: https://gmlft.co/MLP-Facebook-Page
Instagram: https://gmlft.co/MLP-Instagram-Official
YouTube: https://gmlft.co/MLP-YouTube
Twitter: http://gmlft.co/SNS_TW_EN
This app allows you to purchase virtual items within the app and may contain third-party advertisements that may redirect you to a third-party site.
Terms of Use: http://www.gameloft.com/en/conditions-of-use
Privacy Policy: http://www.gameloft.com/en/privacy-notice
End-User License Agreement: http://www.gameloft.com/en/eula</t>
  </si>
  <si>
    <t>["Games","Simulation","Entertainment","Adventure"]</t>
  </si>
  <si>
    <t>Color Reveal Doll</t>
  </si>
  <si>
    <t>Surprise doll game! 
Make your choose for best baby. 
Download and play now!</t>
  </si>
  <si>
    <t>["Games","Simulation","Entertainment","Family"]</t>
  </si>
  <si>
    <t>Hello Kitty World 2</t>
  </si>
  <si>
    <t>Build your very own Kawaii theme park with the help of adorable Sanrio characters! 
Now with your own personal avatar! 
Freely coordinate outfits for your characters! 
The sequel to the popular theme park simulation game! 
The sequel to Hello Kitty World, the popular theme park simulation game with over 5 million downloads worldwide! 
From Hello Kitty and My Melody to Pompompurin, Kiki &amp; Lala, Kuromi, and Cinnamoroll, the game features a huge cast of Sanrio's beloved characters! 
Now you can see your own personal avatar in the park! It's now possible to coordinate outfits with Sanrio’s adorable fashion styles. 
Craft decorations for your favorite characters and create your very own special park! 
It’ll be the only one of its kind in the world! Make your very own theme park.
Decorate the park how you want to with cute attractions! 
Freely place your attractions with original designs based on Sanrio characters throughout your park! 
A huge cast of Sanrio characters. 
The game features a wide array of Sanrio's beloved characters like Hello Kitty and My Melody, Pompompurin, Kiki &amp; Lala, Kuromi, and Cinnamoroll! Not to mention, there are even more popular characters due to be released! 
Tons of clothing items to choose from!
You can even change the outfits on the characters as well! 
Your personal avatar will appear in the park! 
The avatar's cute design is something right out of the Sanrio universe, and you can even dress your character to your own fashion tastes! 
Play with friends!
Take a trip to your friends’ parks and help water their plants! 
You can collect magic apples to use in your own park! 
Easily interact with others using stamps to advance your level together! 
Recommended for people who:
・Love charming Sanrio characters like Hello Kitty and My Melody, Pompompurin, Kiki &amp; Lala, Kuromi, and Cinnamoroll, Charmmy Kitty,
・Are looking for a game where you can play with these Sanrio characters,
・Love animals,
・Want to dress up an avatar in adorable outfits,
・Enjoy auto-play games (especially during your free time),
・Enjoy character-raising games (town-development),
・Enjoy farming games (ranch),
・Are looking to feel warm and fuzzy (comfort),
・And enjoy watering plants (strolls).</t>
  </si>
  <si>
    <t>["Games","Simulation","Family","Social Networking"]</t>
  </si>
  <si>
    <t>Princess and Cute Pets</t>
  </si>
  <si>
    <t>Come on, pet lovers! Let's explore the magical world of Princess and Cute Pets together. Here you can enjoy the fun of raising pets as well as growing up with the princess.
Hatch Eggs
Help your pets hatch from the eggs, take care of them and play with them. You can also create a special pet with the merging machine. Collect as many cute pets as you can.
Dressing Room
Tons of outfits and accessories are well prepared for a stunning look. Step out of the ordinary and dress up the pets or the princess in a stylish way.
Pet Hair Salon
Design a new hairstyle by yourself will definitely take the look to the next level. Spark your inspiration and create the best pet hairstyles ever.
Fun Mini Games &amp; Toys
Various mini games and fun toys are ready for you and your pets to explore. Roller coaster, running wheel, shooting game, ball stacking game…more fun awaits.
About Libii:
With over 1 billion downloads and growing, Libii is committed to creating innovative games for kids. We'll keep working on establishing a good relationship with both parents and their children and bringing a healthy, happy atmosphere for them.
Contact us: Got any ideas? Suggestions? Need technical support? Please feel free to contact us 24/7 at WeCare@libii.com</t>
  </si>
  <si>
    <t>["Games","Family","Simulation","Entertainment"]</t>
  </si>
  <si>
    <t>Cry Babies Magic Tears</t>
  </si>
  <si>
    <t>Welcome to the world of Cry Babies Magic Tears! Meet your favorite characters, and learn something new every day! Have fun playing games and taking care of them. Coney, Dotty, Lady, Elodie, and many more are waiting for you with their adorable pets, just a click away! 
Thanks to the Magic Tears Cry Babies App, you can play games, explore and learn something new, all while have a great time!
DISCOVER THE TROPICAL ISLAND
Explore the Tropical Island with Coraline, Lora and her pet Pixie. Discover pirate Lora’s beautiful boat.
CARING FOR CRY BABIES
You will learn how to take care of your babies. You will learn how to feed, shower, change, and accessorize Coney, Dotty, Lady, Mia, Phoebe, and Elodie. You can even play with their pets! 
MAKE UP LADY
You can paint Lady's face with masks, stickers and much more!
MAKE CAKES
Have fun learning how to cook, bake and decorate cakes with Coney!
CARING FOR PETS
Some pets are sick. Help the veterinarian Dotty, as her assistant, and learn how to heal and care for the pets so they can keep playing in Baby Bottle Valley! 
ORDER THE GARDEN
Water the plants in Mia's garden and help her store them in their colored boxes.
COLLECT STONES
Memory game. Remember and order Phoebe's stone collection.
MAKE SCULPTURES
Make sculptures of your favorite characters in Elodie's castle following the order of numbers.
CREATE YOUR PARTY
Help Coraline decorate the party to receive Cry Babies from other worlds.
SAIL TO TROPICAL ISLAND
Navigate with Lora and add pacifiers to get the treasure.
WATCH ALL THE EPISODES FROM THE SERIES
Enter the theater to watch all the episodes of Cry Babies Magic Tears.
SELECT YOUR FAVORITE CRY BABIES
You can select which Cry Babies are your favorites and view the entire collection.
SCAN QRs
Scan the QR of the capsules with our scanner to discover which baby is waiting for you inside.
SHOP NEW ITEMS
In the new store you can buy exclusive houses, outfits and accessories for your Cry Babies.
Welcome to the world of Cry Babies Magic Tears! Enter Baby Bottle Valley, Icy  World and Tropical Island, learn and play with your favorite characters, while discovering all new adventures! Make sure you have the latest version downloaded to stay up to date on all the newest surprises!</t>
  </si>
  <si>
    <t>["Games","Education"]</t>
  </si>
  <si>
    <t>Oddbods Oddlife: Daily games</t>
  </si>
  <si>
    <t>Life is more fun with the Oddbods! See what happens when you and your favorite Oddbods sing, dance, and play throughout the day.
All games are FREE for 14 days.
Oddbods Oddlife brings together the best of kids entertainment and augmented reality to create a safe, happy and immersive world where your child's creativity and imagination can run wild with some of their best friends.
With interactive games all throughout the day, kids and families learn how to make daily tasks fun and a little more odd! Join Slick in the morning as he helps kids brush their teeth, get Bubbles to teach them to wash their hands (20 seconds long for health guidelines), learn to calm down with Fuse, and play the yawning game to fall asleep with Zee!
With unbelievable AR masks and accessories, your kids can play dress up, becoming Bubbles, Pogo, Fuse and the gang. Watch them transform into their favorite Oddbods!
With hours of interactive and educational games and tasks, your kids imaginations and bodies will get moving for a new way to play in a fun and safe ad-free environment.
REVIEWS
AbigailMom ***** This works! A great app - got my kids to brush their teeth this morning along with the app - first time ever that they’ve done this with no complaints - they were perfectly happy brushing along with Zee so thank you Oddbods, I’m a fan!
jazzzyc ***** Perfect entertainment for my toddler. Brilliant, innovative app that has kept my toddler entertaining and engaged. My son loved it when Pogo called him! Educational and fun :)
jonmainman ***** Yawntastic! Tried the get to sleep game with my nephew and he yawned and yawned and then fell asleep 15 minutes later. Genius 
shlika b ***** My boy is hooked. It’s hilarious to watch my 4 years old son playing this app, so many funny faces and giggles. Love it!
INTERACTIVE GAMES - Turn daily tasks into the extraordinary as kids learn how to brush their teeth, scrub in the bath, or get ready for bed with their favourite Oddbods!
SING ALONG WITH THE ODDBODS - Children can record themselves singing along to their most loved Oddbod songs, share with friends and become a star or simply save and collect! 
INTERACTIVE SCREEN TIME - Educational fun for kids as they learn how to play, sing and dress up as the Oddbods, getting imaginations and bodies moving!
SAFE AND AD-FREE - Enjoy playtime with Oddbods Oddlife in the comfort of a safe and secure ad-free environment.
NEVER SEEN BEFORE VIDEOS!!
SUBSCRIPTION:
-FREE 14-DAY TRIAL at the time of signing up
-UNLIMITED ACCESS to all songs, stories, videos, and masks within the app with a MONTHLY or YEARLY subscription.
-Cancel your subscription at any time
-Payment will be charged to your Apple Account at the completion of the trial period
-The subscription automatically renews unless auto-renew is turned off at least 24-hours before the end of the current period.
-Your account will be charged for renewal within 24-hours prior to the end of the current period.
-Subscriptions may be managed by you and auto-renewal may be turned off by going to your phone’s Account Settings after purchase
ABOUT WEYO
Oddbods has partnered with Weyo to provide positive, immersive and interactive experiences that encourage active connections between children, their parents and their favorite entertainment characters.
PRIVACY
All images seen through the camera in this app or saved while playing inside stay right on your phone. We don’t track or store ANY images – videos, scans, or faces. We can’t see them, save them, distribute or share them. Only you can do that.
Weyo is committed to creating a safe and secure place for children and families. We aim to offer full transparency about any information collected from users. To learn more about our privacy policy, visit www.weyo.app/privacy. To learn more about our terms of use, visit www.weyo.app/terms
CUSTOMER SUPPORT Email us at support@weyo.app
*For best performance, we recommend iPad Air 2 and above, iPhone 6S and above</t>
  </si>
  <si>
    <t>["Education","Games","Family","Action"]</t>
  </si>
  <si>
    <t>Urban City Stories: Town world</t>
  </si>
  <si>
    <t>Break your daily routine, escape to a new city and create a whole new life in Urban City Stories where you will live unprecedented and exciting experiences. Amazing places to explore await you, full of secrets to discover and new neighbors to meet.
Welcome to your very own city! Experience the freedom to play your way and with your rules in everyday life in a vibrant metropolis, where its captivating places will inspire your imagination to create the most unforgettable stories.
Take charge of the day-to-day life of a family in their urban apartment, take care of replenishing the products of the supermarket, be the police chief, or a banker, would you like to escape to the youth club and organize an unforgettable party? Or would you rather become a superhero and save the whole city?
You will have at your disposal the most fashionable clothing store, where you can experiment with dozens of different clothes, accessories and hairstyles. And because urban life is always better when you share it, show off your outfit with friends and family using the new camera feature, where you can capture the magical moments that occur in Urban City Stories.
Features
- Free play mode without specific pressures or objectives. Your city, your rules.
- Locations full of characters and interactions: A huge city with police station, supermarket, bank, café, fashion store, metro station, apartment, traditional house and a youth club.
- 30 different characters that you can customize as you want with different hairstyles and colors of hair and skin, and dozens of clothes and accessories such as hats and shoes so you can create thousands of different combinations.
- New camera mode so you can save and share the best moments that happen in your stories.
The free game includes the city streets, 2 indoor locations and 10 characters for you to play unlimited and try the possibilities of the game. Once you're sure, you'll be able to enjoy the full version with a unique purchase, which will unlock all locations and characters in the game forever.
About SUBARA
SUBARA games have been developed to be enjoyed by all members of the family, regardless of their age. We promote responsible social values and healthy habits in a safe and controlled environment without violence or advertisements from third parties.</t>
  </si>
  <si>
    <t>["Education","Role Playing","Games","Family"]</t>
  </si>
  <si>
    <t>Dr. Panda - Learn &amp; Play</t>
  </si>
  <si>
    <t>Introduce your child to a whole new world of discovery, learning, and fun with this award-winning educational app from Dr. Panda. Designed to encourage early learning, it helps your preschoolers reach their developmental milestones faster, with over 100+ activities that fuel their imagination and love of learning through play.
A massive collection of games, interactive storybooks, and Dr. Panda TotoTime videos introduce essential life skills, build emotional intelligence, and coach young minds to learn through role play, exploration, and active imagination – all essential for a successful transition to school. 
Children will have fun exploring numbers, letters, life skills, logic, and a lot more as they set out on an incredible learning journey with Dr. Panda and Toto. They can ace all ten levels in the adventure mode before they begin their learning experience, start from Dr. Panda’s house or explore the activities in any order – the experience is phenomenal.
Young learners are encouraged to be curious and motivated as they learn how to:  
• Count and simple math 
• Trace letters, numbers, and shapes 
• Recognize the days of the week, the weather, and directions 
• Experiment with different colors and objects 
• Develop social skills and understand the world they live in through activities focused on role play 
• Build good habits, appreciate their surroundings, and learn essential life skills 
• Develop problem-solving skills through fun real-world activities  
• Develop cognitive abilities through spot the difference exercises, and much more… 
Features that optimize the learning experience for children include: 
• Interactive storybooks that encourage reading with Toto 
• Exclusive access to the latest Dr. Panda TotoTime episodes 
• No third-party advertising 
• No in-app purchases for subscribers 
• More fun while learning with exciting updates each month
• Come, build with us – share your amazing ideas for new updates
Subscription Details:
Dr. Panda - Learn &amp; Play offers subscriptions for unlimited access to even more fun! You can play offline, but an internet connection is required to access some of the features within the app. 
•Subscriptions of Dr. Panda - Learn &amp; Play can be purchased on either a monthly or yearly basis, whichever suits you best. On confirmation of your purchase, payment will be charged to your iTunes account.
•Your subscription will auto-renew unless you switch off auto-renew at least 24 hours before your current subscription period ends. Your account will be charged for renewal within 24 hours prior to the end of the current period.
•If you don’t wish to auto-renew, you can switch it off at any time via your Account Settings. 
•Manage subscription and auto-renewal settings at any time via your Account Settings
•Use your Dr. Panda - Learn &amp; Play subscription on multiple devices registered with the same Apple ID. A friendly reminder, as with all Apple subscriptions, Dr. Panda - Learn &amp; Play isn’t compatible with Apple’s Family sharing feature. 
•If you start a free trial, your account will be charged at the end of your trial period for the monthly or annual subscription term chosen. Any unused portion of a free trial period, if offered, will be forfeited when the user purchases a subscription to Dr. Panda - Learn &amp; Play, where applicable.
Need to get in touch? There’s always someone from the Dr. Panda team on standby ready to help, drop us an email: support@drpanda.com 
Privacy Policy 
We know how important privacy is to you and your family. Learn more about our privacy policy here: http://www.drpanda.com/privacy  
Terms of Service: https://drpanda.com/terms
If you’d like to know more about us and how we’re designing apps for your kids, or you just want to say hi, visit our website www.drpanda.com or get in touch at support@drpanda.com or on Facebook (www.facebook.com/drpandagames), Twitter (www.twitter.com/drpandagames) or Instagram (www.instagram.com/drpandagames ).</t>
  </si>
  <si>
    <t>My Baby Unicorn</t>
  </si>
  <si>
    <t>You got a gift - a super cute virtual unicorn baby! Become the best magical pony nanny! Hatch a colorful egg and take care of the cutest newborn unicorn with rainbow hair! Bathe, feed, potty train, dress up, sing to sleep and play fun games with your tiny virtual pet friend! Decorate the baby unicorn’s room with rainbow colors! Play My Baby Unicorn virtual pet care game for kids every day and watch your virtual pet pony grow!
HATCH AN EGG &amp; DRESS UP YOUR VIRTUAL PET UNICORN!
Surprise! You have a magical egg to hatch! Watch a tiny magical baby hatch and get ready to babysit and take care of the newborn unicorn! Design and decorate the baby’s room with rainbow colors and fun accessories! Dress up your baby unicorn in colorful outfits for babies, toddlers and kids!
BATHE &amp; POTTY TRAIN YOUR TINY UNICORN!
Your baby unicorn likes to be super clean! Bathe the little one and enjoy the magical pony’s fun reactions to rainbow soap or slime bath! Potty train your tiny unicorn pet and don’t forget to wash hands afterwards!
FEED &amp; SING LULLABIES TO YOUR BABY PONY PET!
Feed your baby unicorn fun and yummy foods: fruits, veggies, candies, donuts and even a cute unicorn cake! Give a squishy toy to your baby unicorn and sing the little one to sleep! Sweet dreams, baby unicorn!
PLAY GAMES WITH YOUR RAINBOW UNICORN!
- - - - - - - - - - - - - - - - - - - - - - - -
About TutoTOONS Games
TutoTOONS games foster creativity, promote kindness and bring joy to everyday life. TutoTOONS strives to bring meaningful and safe mobile experience to millions of players worldwide.
Important Message
This app is free to download, but requires a paid subscription to access in-game content. By downloading this app you agree to TutoTOONS Privacy Policy and Terms of Use https://tutotoons.com/terms.
Discover More Fun with TutoTOONS!
· Subscribe to our YouTube channel: https://www.youtube.com/@TutoTOONS
· Learn more about us: https://tutotoons.com
· Read our blog: https://blog.tutotoons.com
· Like us on Facebook: https://www.facebook.com/tutotoons
· Follow us on Instagram: https://www.instagram.com/tutotoons/</t>
  </si>
  <si>
    <t>Sesame Street Yourself</t>
  </si>
  <si>
    <t>Who’s Elmo? You’re Elmo! Who’s Cookie Monster? You are! Play games and sing along with your favorite characters and AS your Sesame Street friends, too! Dress up with furry, funny character filters, masks and dress-up costumes in a kid-safe, Sesame Street-created play environment. 
All songs, games, masks and videos are FREE to try for 14 days :)
Then unlock UNLIMITED ACCESS to all songs, stories, videos, and masks within the app with a MONTHLY or YEARLY subscription, see details below.
Everyone can join in the fun, the app comes FREE with six character Masks, two Immersive Games, as well as Dress Ups so you can play and sing as your favorite Sesame Street friend!
*Featured App at Apple's Keynote Event*
*Multiple Award Winner*
*Forbes Kids AR App of the Year*
Fun masks and filters let you dress up as beloved Sesame Street characters: Sing, dance, collect shapes, even nosh like Cookie Monster...and giggle together as you pretend!
Sesame Street masks and games utilize ground-breaking AR technology! This magical AR recognizes facial features and movements so Elmo’s mouth sings along when you do. Cookie eats as you pretend to gobble cookies, and Abby’s bright eyes move when yours do.
Interactivity inspires imaginations and encourages dancing and physical play.
Safe and Ad-Free. No info is collected about you or your child. Even the FREE content is ad-free! Instead of ad sponsorship, this safe environment is made possible with in-app purchase, accessed via a “parent-gate”. 
FEATURES
Sing and Play! Become the star of Sesame Street songs when you’re dressed as one of your best-loved characters. 
Record the Fun! Press record, make an instant video only you can access, and then watch the fun all over again!
Dress Up Fun! Get creative as you pretend to be Elmo, Cookie and friends – dress up in crazy costumes, hats, glasses and fun moustaches!
Watch the full Sesame Street songs in the video viewer, many with ALL-NEW intros from Elmo!
We’ll be adding new characters, dress-ups and more Sesame Street fun! So check back often!
iPhone X + EXCLUSIVES:
Cookies Monster’s Cookie Caper 
Help Cookie Monster collect the ingredients to make his favorite food...Cookies!
Cookie Monster pops into your world via AR – your movements help him collect ingredients for his favorite food!
Multiplayer Games
Bring together as many as three friends and family to wear different masks and play together at the same time!
SUBSCRIPTION DETAILS:
Get a FREE 14-DAY TRIAL at the time of signing up
Get UNLIMITED ACCESS to all songs, stories, videos, and masks within the app with a MONTHLY or YEARLY subscription.
Cancel your subscription at any time
Subscriptions may be managed by you and auto-renewal cancelled after purchase by going to Settings on your phone and tapping your name
Payment will be charged to your Apple Account at the completion of the trial period
The subscription automatically renews unless auto-renew is turned off at least 24 hours before the end of the current period
Your account will be charged for renewal within 24 hours prior to the end of the current period
ABOUT WEYO
Sesame Street has partnered with Weyo to provide positive, immersive experiences that encourage active connections between children, their parents and their favorite Sesame Street characters.
PRIVACY
All images seen through the camera in this app or saved while playing inside stay right on your phone. Nothing is sent to the cloud. We don’t track or store ANY images–videos, scans, or faces. We can’t see them, save them, distribute or share them. Only you can do that.
Weyo is committed to creating a safe and secure place for families. We aim to offer full transparency about any information collected. To learn more about our privacy policy, visit www.weyo.app/privacy Terms - https://www.weyo.app/terms/
CUSTOMER SUPPORT
Have a question? Email us at support@weyo.app or visit us at www.weyo.app
*For best performance, we recommend iPad Air 2 and above, iPhone 6S and above</t>
  </si>
  <si>
    <t>The Wiggles - Fun Time Faces</t>
  </si>
  <si>
    <t>The Wiggles - Fun Time with Faces is a whole lot of Wiggly fun for preschoolers. Sing-a-long with The Wiggles and play fun games dressed up as their favourite Wiggle. 
All games are now FREE for 14 days!!  
* Most Awarded Australian kids app for Innovation*
Interactive games and songs that provide:
*ENGAGING content curated for preschoolers
*AD-FREE and SECURE environment
*FUN ways to learn 
*IMAGINATION 
4 houses/digital playgrounds nurture the curiosity and imagination of toddlers!
FUN TIME WITH SONGS:
Sing Along! Kids become their favourite The Wiggles characters, then sing along with The Wiggles to all of their hits, including Hot Potato and Do The Propellor! 
FUN TIME WITH STORIES: ***iPhone X ONLY***
Fun immersive experiences where you get to become your favourite cartoon character with animated emoji-style 3D masks.
PLAY TIME WITH FACES:
Dress-Ups!  Become Wags, Dorothy, Emma or any one of The Wiggles and their friends and let the imagination run wild. 
FUN TIME WITH VIDEOS:
Watch! Kids can stream their favourite verified The Wiggles video clips directly from their device, absolutely ad-free. 
What parenting platforms and media say about us:
“The Wiggles: Fun Time With Faces is a brand new way of telling stories and singing songs with interactive video and fun Augmented Reality faces.” - ABC Music
“Ground-breaking Wiggles app lets your child be the star” - kidspot
“Kids wiggle into songs and stories for some silly fun.” - Common Sense Media
“Innovative augmented reality (AR) App allows children to star in The Wiggles videos as their favourite characters… and so much more!” - female.com.au
“A new FREE Wiggles app just landed – and your kids can be IN it!” - babyology
“Snapchat &amp; Instagram (type) face filters for kids – the Wiggles new app introduces AR Faces” - EFTM
“New Wiggles App Has Kids Starring In Their Own Show” - ellaslist
Why our fans love us:
“My daughter is loving this app! Whenever she gets “iPad time” she is on it, dancing, singing, laughing, making funny faces - having a great time! I highly recommend it to any little or big Wiggles fan!”
"This app got my kids moving! I don't like them using anything else."
“Both my kids love this app!!! There is lots of singing and dancing from both as they enjoy their favourite songs and it’s even better getting to be a part of the action.”
“My little one is loving this app! So easy for her to use and hearing her laugh and sing along is the cutest!”
“The Christmas songs and faces are so much fun!"
“My grandkids are loving this and we can join in with them. Entertains for hours, user friendly and educational. More of the same please”
ABOUT Weyo:
We are an Australian children’s app entertainment service that creates and develops mobile apps to connect families and their favourite childhood characters. We are known internationally for our signature state-of-the-art AR software linking music and movement.
SUPPORT:
*For best performance, we recommend iPad Air 2 and above, iPhone 6S and above
CONTACT US:
Feedback or questions? We'd love to hear from you!
Email us at support@weyo.app
SUBSCRIPTION DETAILS:
*Get a FREE 7-DAY TRIAL at the time of signing up
*Get UNLIMITED ACCESS to all songs, stories, videos, and masks within the app with a MONTHLY or YEARLY subscription.
*Cancel your subscription at any time
*Payment will be charged to your Play Store Account at the completion of the trial period
*The subscription automatically renews unless auto-renew is turned off at least 24-hours before the end of the current period
*Your account will be charged for renewal within 24-hours prior to the end of the current period
*Subscriptions may be managed by you and auto-renewal may be turned off by going to your phone’s Account Settings after purchase
Terms - https://www.weyo.app/terms/</t>
  </si>
  <si>
    <t>["Entertainment","Music"]</t>
  </si>
  <si>
    <t>Hungry Caterpillar Play School develops the key skills kids aged 2-5 need to get ahead in their lifelong journey of learning. It is the trusted 1st choice for parents and educators worldwide.
"This is a marvelous learning app for toddlers to kindergarten-age kids because of its range and content." - Common Sense Media.
The app includes Eric Carle's The Very Hungry Caterpillar, and a universe of his other beloved characters. Our activities are informed by international early learning standards. We constantly update with the best evidence-based practices in teaching and design.
Subject areas include:
• EARLY MATH SKILLS
• LANGUAGE AND LITERACY
• SCIENCE AND NATURE 
• CREATIVE ARTS
• PROBLEM SOLVING AND REASONING
• EARLY CODING SKILLS
Yes, even children as young as two years old can start learning this vital 21st-century skill.
• AN EXCLUSIVE LIBRARY OF LEARN-TO-READ BOOKS
• ABSORBING NON-FICTION BOOKS.
• HEALTH AND WELLNESS
Our learning content is supported and enhanced by SONGS and VIDEOS. These help deepen your child's engagement, understanding, and recall.  Songs are a proven learning aid used by teachers all over the world. Our charming guided meditations also help prepare kids’ minds for learning.
Features:
• Unlimited access to a huge library of books, videos and activities, all in one kid-friendly app. Updated regularly with new content.
• A safe, child-friendly environment. COPPA compliant.
• Enjoy pre-downloaded content without WiFi or internet. Great when on the move, or just for peace of mind.
• Perfect for kids aged 2-5. Designed for Preschoolers.
• Particularly effective with neurodiverse children.
• Screen-time is learning time. Everything is designed to nourish and develop young minds.
If you experience any issues email support@storytoys.com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
Hungry Caterpillar Play School is a subscription service which gives complete access to all our activities, books, lessons, songs and videos with exclusive new content every month.
- Subscriptions are billed monthly or annually at the rate selected depending on the subscription plan.
- Change your mind at any point. Cancelling can be done through your iTunes settings. 
- Subscriptions auto-renew at the cost of the chosen package, unless cancelled 24-hours in advance prior to the end of the current period. The subscription fee is charged to your iTunes account. 
- You may manage your subscription and turn off auto-renewal by going to your Account Settings after purchase.
- Any unused portion of a free trial period will be forfeited when you purchase a subscription.
- Use your subscription on any device registered with the same Apple ID you subscribe from. 
Read our terms of use here: https://storytoys.com/terms/</t>
  </si>
  <si>
    <t>PJ Masks™: Hero Academy</t>
  </si>
  <si>
    <t>It’s time for you to take control of the PJ Masks’ epic adventures! Hero Academy teaches STEAM (science, technology, engineering, art and maths) learning through the fundamentals of coding, standing apart from other learning apps with its fun and exciting gameplay, stories and animated action.
For kids, aged 4-7yrs, this app will introduce age-appropriate concepts such as logic, puzzle-solving and algorithms – breaking the big picture into smaller steps for your mini-heroes.
Join PJ Robot in the HQ and help guide Catboy, Owlette and Gekko through obstacles using their awesome super powers, and defeat the night-time baddies! Watch as the action unfolds and learn core skills skills along the way. 
EARLY YEARS CODING &amp; PUZZLES
• This app will teach your child the core principles behind coding using precoding techniques.
• It utilises problem solving and testing through trial and error. 
• Progress through the levels will organically teach your child and gradually increase the complexity of the challenges.
• Educational elements are seamlessly integrated into gameplay keeping it fun to play.
• Each pack features different challenges and coding learnings.
• Have up to three different profiles for your children so they can progress at their own speed.
FEATURES
 • The app has over 15 levels that are free to play, and additional content can be bought via the Shop in the app.
 • Play as Catboy, Owlette or Gekko, completing exciting puzzles and adventures.
 • Drive the Cat-Car, the Gekko Mobile, and fly the Owl Glider.
 • Create your own race tracks for endless fun!
 • Use the PJ Masks power ups to get past obstacles!
 • Explore the City Canals, the Park, the Sports Field and many more locations.
 • Win rewards and unlock bonus levels!
 • Defeat the villains and don’t forget to collect the golden stars and mission targets!
 • Play offline, no WiFi or data required.
SAFE AND AD-FREE
PJ Masks™: Hero Academy gives parents peace of mind with:
• Age-appropriate content tailored for 4-7 year olds.
• A safe and secure environment: NO ads!
• Parental gate to stop your little ones making unauthorised purchases
PJ MASKS
PJ Masks has become a firm favorite with families all around the world. Together the trio of heroes, Catboy, Owlette and Gekko embark on action packed adventures, solving mysteries and learning valuable lessons along the way. Watch out night-time baddies – the PJ Masks are on their way, into the night to save the day!
ABOUT Entertainment One
Entertainment One (eOne) is a market leader in the creation, distribution, and marketing of award-winning kids' content that connects with families around the world. Inspiring smiles with the world's most beloved characters, eOne takes dynamic brands all the way from screens to stores.
NOTE TO PARENTS
* This game is free to play, but it contains items that can be purchased for real money. You can turn off this feature by disabling in-app purchases in your device’s settings.
SUPPORT
• We currently support iOS 9.0 and up
• For the best performance, we recommend iPad Air and above, or iPhone 6 / SE and above
CONTACT US
Feedback or questions? We'd love to hear from you. 
Email us at pjsupport@scarybeasties.com
MORE INFORMATION 
Privacy Policy: http://scarybeasties.com/pjmasks-privacy-policy/</t>
  </si>
  <si>
    <t>["Education","Adventure","Family","Games"]</t>
  </si>
  <si>
    <t>Sesame Street Mecha Builders</t>
  </si>
  <si>
    <t>Join Sesame Street’s Mecha Builders for all kinds of fun adventures using science, technology, engineering, and math (STEM). This preschool app is designed to ignite young minds with superhero-powered excitement! We have thoughtfully crafted STEM challenges to engage, educate, and inspire children aged 2 to 6, making sure to also nurture their curiosity, imagination, and creativity. Let’s get going—it’s time for your little one to have fun learning through play!
This app is based on Mecha Builders, a CGI-animated spin-off of Sesame Street that reimagines Elmo, Cookie Monster, and Abby Cadabby as robot heroes-in-training who use their STEM superpowers to solve larger-than-life problems. Using their signature special, robo skills, the Mecha Builders are here to help—it just might take them a few tries before they save the day!
KEY FEATURES
STEM Superheroes: Navigate the Mecha pals through playful activities where they use their special powers to solve STEM-based challenges. Watch as your little ones explore STEM through playful interactive challenges and games.
Creative Odyssey: Our app places a strong emphasis on creativity—giving budding artists the chance to draw, paint, explore colors, and more. An ever-expanding range of activities will include further opportunities for creativity, including music.
Explorative Play: We believe in the magic of open play, where children are free to create, experiment, and discover at their own pace. Sesame Street Mecha Builders provides a nurturing environment that encourages open-ended exploration, empowering kids to shape their own learning journey, and develop a deep sense of wonder.
Emotional Development: Beyond STEM, our app aims to help cultivate vital life skills. We have seamlessly woven opportunities to help kids’ develop their resilience, persistence, and self-expression into the fabric of the app. 
Parent Support: The Sesame Street Mecha Builders app provides support to inform parents about the app and how to help kids get the most out of it. Multi-touch functionality allows parents to play with their kids and join in their STEM adventures! With our app, you'll witness firsthand the transformative power of learning through play.
JOIN OUR STEM ADVENTURE TODAY!
The Sesame Street: Mecha Builders app has been created in partnership between award-winning app developer StoryToys and Sesame Workshop, the global impact nonprofit behind Sesame Street. Download the Sesame Street Mecha Builders app now and embark on an exciting STEM journey where knowledge meets creativity, and every tap reveals the next step on a journey of endless possibilities.
PRIVACY
StoryToys takes children’s privacy seriously and ensures that its apps are compliant with privacy laws, including the Child Online Privacy Protection Act (COPPA). If you would like to learn more on what information we collect and how we use it, please visit our privacy policy at https://storytoys.com/privacy
Please note that this app is free to play but additional paid content is available. SESAME STREET MECHA BUILDERS contains a subscription service which gives access to ALL content in the app, including all future packs and additions.
- Subscriptions are billed monthly or annually at the rate selected depending on the subscription plan.
- Change your mind at any point. Cancelling can be done through your iTunes settings.
- Subscriptions auto-renew at the cost of the chosen package, unless cancelled 24-hours in advance prior to the end of the current period. The subscription fee is charged to your iTunes account.
- You may manage your subscription and turn off auto-renewal by going to your Account Settings after purchase.
- Use your subscription on any device registered with the same Apple ID you subscribe from.
Read our terms of use here: https://storytoys.com/terms/
© 2024 Sesame Workshop. All Rights Reserved.</t>
  </si>
  <si>
    <t>["Education","Games"]</t>
  </si>
  <si>
    <t>Asphalt 8: Airborne</t>
  </si>
  <si>
    <t>"BREAK FREE FROM GRAVITY AND REACH LIMITLESS SKIES!
300+ OFFICIAL SPEED VEHICLES: From the iconic Ferrari, Ducati, and Lamborghini to the powerful McLaren, Bugatti, and Mercedes, as well as popular brands like Audi, Ford, and Chevrolet, our game offers a wide range of bikes and cars to choose from!
PERSONALIZE YOUR RACER AVATAR: Create a unique Racer Avatar and express your individual style with a vast selection of clothing, costumes, and accessories. Discover a variety of options and mix-and-match to your heart's content!
CROSS-SAVE &amp; CROSS-PLAY: Begin your exhilarating races on macOS and seamlessly continue the action on your iOS device. Enjoy the flexibility of playing across different platforms!
INTENSE ARCADE GAMEPLAY: Experience the adrenaline rush of gravity-defying racing on more than 50 thrilling high-speed tracks!
UNLOCK EXCLUSIVE REWARDS: Compete in Time-Limited Events for incredible prizes! Enhance your racing experience with special events and gain access to exclusive content and bonuses through Racing Passes!
HIGH-OCTANE MULTIPLAYER ACTION: Engage in real-time multiplayer races with up to 12 opponents. Challenge your friends to ghost races and showcase your skills!
CUSTOMIZE &amp; UPGRADE YOUR VEHICLES: Showcase your style and dominance on the track with over 2,300 decals. Take down your opponents with flair!
UNPARALLELED CONTENT VARIETY: Immerse yourself in the game with over 400 Career events, 1,500 Car Mastery challenges, six unique game modes, and a vast collection of cars. The single-player content is virtually endless!
470 MILLION PLAYERS CAN’T BE WRONG!
TAKE A SPIN WITH THE FRONTRUNNER AMONG RACING GAMES!
ACCLAIMED BY PLAYERS &amp; THE PRESS!
WINNER: **MWC Best Mobile Game App**
WINNER: **Pocket Gamer Best Sports/Racing Game Award**
PERFECT SCORE: ** 5/5 – TouchArcade**
PERFECT SCORE: ** 5/5 – AppSpy**
PERFECT SCORE: ** 5/5 – Slide to Play**
PERFECT SCORE: ** 100/100 – Gamereactor**
PERFECT SCORE: ** 5/5 – MacLife**
JOIN OUR RACER COMMUNITY!
• DISCORD: https://gmlft.co/A8-dscrd
• FACEBOOK: facebook.com/AsphaltGame
• YOUTUBE: youtube.com/c/AsphaltGames
• TWITTER: twitter.com/Asphalt
• INSTAGRAM: instagram.com/asphaltgames
_____________________________________________
This app allows you to purchase virtual items within the app and may contain third-party advertisements that may redirect you to a third-party site.
Visit our official site at http://gmlft.co/website_EN
Check out the new blog at http://gmlft.co/central
Privacy Policy: http://www.gameloft.com/en/privacy-notice
Terms of Use: http://www.gameloft.com/en/conditions-of-use
End-User License Agreement: http://www.gameloft.com/en/eula"</t>
  </si>
  <si>
    <t>["Games","Entertainment","Sports","Racing"]</t>
  </si>
  <si>
    <t>Asphalt 9: Legends</t>
  </si>
  <si>
    <t>The fuel to get your pulse racing. Boost, drift and knock down your rivals in jacked-up real-world locations. Collect over 200 hypercars (and counting), and race with the most prestigious manufacturers, such as Ferrari, Porsche or Lamborghini. Get ready for greatness in this multi-award-winning arcade racing game!
Legendary cars to collect and customize
Race with the most amazing speed machines handpicked among world-renown manufacturers. Upgrade their stats, pick the color of their brake calipers or add carbon parts and more, to fully customize your rides.
Breathtaking tracks
Feel the thrill of gravity-defying races across 185 tracks in 17 real world locations, such as San Francisco, Cairo or Osaka. Race around giant tornadoes in the American wilderness, avoid landslides in the Himalayas, and much more!
Single &amp; multiplayer
Complete over 900 solo career events or participate in live 8-player races for the ultimate rewards! You can even create a Club and unite with other players to raise its prestige and unlock milestone rewards.
Cooperate in a club
Race with your Club members to unlock milestone rewards and rise up the ranks of the Club leaderboard. You can also create your own private races to challenge your Club friends on any of the racetracks.
Events and rewards
Compete in daily events to rack up extra resources for your rides. You can also play Special Events to win exclusive cars while competing in dedicated game modes. 
New content incoming
As the game is regularly updated, there are always new rides, new features or new tracks on their way. 
Ultimate racing controls
Experience sharp manual controls to drive like a pro racer or choose the casual friendly TouchDrive control scheme that streamlines steering so you can focus on the fun!
_____________________________________________
Please note that this game contains in-app purchases, including paid random items.
Visit our official site at http://gmlft.co/website_EN
Check out the new blog at http://gmlft.co/central
Don't forget to follow us on social media:
Facebook: http://gmlft.co/A9_Facebook
Twitter: http://gmlft.co/A9_Twitter
Instagram: http://gmlft.co/A9_Instagram
YouTube: http://gmlft.co/A9_Youtube
Forum: http://gmlft.co/A9_Forums
Privacy Policy: http://www.gameloft.com/en-gb/privacy-notice
Terms of Use: http://www.gameloft.com/en-gb/conditions-of-use
End-User License Agreement: http://www.gameloft.com/en-gb/eula</t>
  </si>
  <si>
    <t>["Games","Racing","Entertainment","Sports"]</t>
  </si>
  <si>
    <t>Drift Max Pro Drift Racing</t>
  </si>
  <si>
    <t>Favorite drifting game of more than 50,000,000 people around the world. One of the best racing game and it’s an addiction!
From the creators of the legendary drifting game Drift Max comes an epic new drifting game.
Featured globally numerous times; Drift Max Pro offers you the best drifting experience ever. 
“A Fabulous Drift Racing Game” - Steemit.com
“Two Thumbs Up!” - Appgrooves.com
THE ULTIMATE REAL RACING SIMULATOR
- Stunning and realistic drifting physics
- Next-Gen graphics
- Drive around breathtaking locations such as Tokyo - Japan, New York Brooklyn - United States, Red Square - Moscow during night or day time.
- You can get inside of every car and drive your racing car from the cockpit.
CAREER MODE
- Win gold &amp; cash, collect upgrade cards to build your dream garage
- Get bundle packs 
- 10 seasons in total
- 100’s of challenges
ONLINE MULTIPLAYER MODE (1v1 DUAL)
- Be the fastest one on the asphalt! Claim victory and become a real legend by racing against friends &amp; players from all over the world
- Smash the leaderboards!
- With two different modes, best your opponent by drifting or racing
THE CONTENDER EVENTS
- Unique experience with limited time events 
- Amazing drifting races for legendary cars
- Huge amount of gold and cash
BURN THE ASPHALT WITH DIFFERENT GAME MODES
- Daily Objectives to complete and claim stunning rewards
- Slalom Drifting for action lovers
- Cone Toppling for crash lovers
- Perfect Drift Racing
- Free Ride for recording your own best drifts and sharing with friends
 CUSTOMIZE &amp; CONFIGURE
- Design your dream drift car
- Two-tone and matte paint colors, exquisite &amp; crazy graphical decals
- Door and hood decals
- Rim model and color
- Window tint
- Caliper color
- Wheel (Camber) angle
- Suspension height
- Racing spoiler models
- Cool neon underglow options
UPGRADE &amp; TUNE &amp; BOOSTER
- Build your racing car with extreme upgrades
- Turbocharger
- Tire Type
- Gearbox
- Sensors
- Choose different tuning modes such as “control, racing or pro”
NOTE: Drift Max Pro is a free to play game and doesn’t require an internet connection after installation! Long live offline games!
CRATE DROP RATES:
Silver Crate: %98 Modification Card / %2 Car Card
Gold Crate: %78 Modification Card / %22 Car Card
WARNING: Drift Max Pro does not have a cloud save feature at this time. All game progress and in-app purchases may be lost upon deletion of the game.
JOIN OUR RACING COMMUNITY
https://www.youtube.com/channel/UCZWFEsHp9hgvmeX106PTdfg
https://www.facebook.com/driftmaxpro/
https://www.instagram.com/driftmaxproofficial/
https://www.tiramisu.game/drift-max-pro</t>
  </si>
  <si>
    <t>Real Racing 3</t>
  </si>
  <si>
    <t>Take on the world-wide motorsports – including Formula 1® - anytime, anywhere! Real cars. Real people. Real motorsports. This is Real Racing 3.
Read on for important info below!
Real Racing 3 is the award-winning franchise that sets a new standard for mobile racing games.
This app offers in-app purchases. You may disable in-app purchasing using your device settings.
This app may contain content provided by third parties. Electronic Arts is not responsible for such content.
Boasting over 500 million downloads, Real Racing 3 features officially licensed tracks with over 40 circuits at 20 real-world locations, a 43-car grid and over 300 meticulously detailed cars from manufacturers like Porsche, Bugatti, Chevrolet, Aston Martin and Audi. Plus Real-Time Multiplayer, Social Leaderboards, a hub dedicated to Formula 1® Grand Prix™ and Championship events, Time Trials, night racing, and innovative Time Shifted Multiplayer™ (TSM) technology, allowing you to race anyone, anytime, anywhere.
**This is a resource-intensive game featuring extremely high-quality visuals. Please make sure you have at least 2.5GB of free space on your device.**
REAL CARS
Take the wheel of over 300 vehicles from manufacturers like Ford, Aston Martin, McLaren, Koenigsegg and Bugatti.
REAL TRACKS
Burn rubber on 20 real tracks in multiple configurations from worldwide locations, including Monza, Silverstone, Hockenheimring, Le Mans, Dubai Autodrome, Yas Marina, Circuit of the Americas and many more.
REAL PEOPLE
Take on friends and rivals in global 8-player, cross-platform, real-time racing. Or drop into any race to challenge their AI-controlled versions in Time-Shifted Multiplayer™.
MORE CHOICES THAN EVER
Compete in over 4,000 events, including Formula 1® Grands Prix™, Cup races, Eliminations and Endurance challenges. View the action from multiple camera angles and fine-tune the HUD and controls to your preference.
THE PREMIER RACING EXPERIENCE
Powered by the remarkable Mint™ 3 Engine, Real Racing 3 features detailed car damage, fully functional rearview mirrors, and dynamic reflections for truly HD racing.
__
User Agreement: https://www.ea.com/legal/user-agreement
Game EULA: http://tos.ea.com/legalapp/mobileeula/US/en/GM/
Visit https://help.ea.com/ for assistance or inquiries.
EA may retire online features and services after 30 days’ notice posted on www.ea.com/1/service-updates
Important Consumer Information: requires a persistent Internet connection (network fees may apply); requires acceptance of EA’s Privacy &amp; Cookie Policy, TOS and EULA includes in-game advertising; collects data through third party analytics technology (see Privacy &amp; Cookie Policy for details); contains direct links to the Internet and social networking sites intended for an audience over 13.
By installing this game, you consent to its installation and the installation of any game updates or upgrades released through your platform. You can turn off automatic updates through your device settings, but if you do not update your app, you may experience reduced functionality.
Some updates and upgrades may change the way we record usage data and metrics, or change data stored on your device. Any changes will always be consistent with EA’s Privacy and Cookie Policy, available at privacy.ea.com. You can withdraw your consent at any time by removing or disabling this app, visiting help.ea.com for assistance, or by contacting us at ATTN: Privacy / Mobile Consent Withdrawal, Electronic Arts Inc., 209 Redwood Shores Pkwy, Redwood City, CA 94065</t>
  </si>
  <si>
    <t>["Games","Action","Racing","Entertainment"]</t>
  </si>
  <si>
    <t>CarX Highway Racing</t>
  </si>
  <si>
    <t>#1 racing on a traffic-packed highway!
A mix of lifelike physics which has been the center point of CarX Drift Racing 2, eye-catching graphics and extreme driving on traffic-packed roads is what CarX Highway Racing has to offer.
CAMPAIGN MODE. Immerse yourself in the world of street racing.
- Check out Texas deserts, visit Australia, France or Russia. A number of countries are there on your way to success.
- Divulge activities of secret organizations and destroy Winston’s empire
- Find out what the Syndicate is after and knock down their plans before it’s too late
- Make new friends who can help you in your endeavors
LOTS OF CARS TO CHOOSE FROM. Select from pickup trucks to hypercars.
- 40 sports cars are awaiting your command: sports classic, regular vehicles, muscle cars and powerful supercars.
REALISTIC PHYSICS. Feel the power drive at your fingertips.
- Well tuned physics will allow you to feel every horsepower of the car of your choice.
- Adjust your vehicle to make sure it drives the way you want it
- No other game can give you the kind of emotions you’ll experience with CarX Highway Racing
ONLINE RACING. Show others what you’ve got.
- Compete with other players for the first place
- Move up to the next league by winning
- New competitors and challenges are awaiting you every season
DIFFERENT GAME MODES. You won’t get bored.
- Select Time Attack, race to stay in the pack or complete your run without a scratch
POLICE MODE. Bring the law back on the road.
- Become Police and restrain lawlessness on the road. Catch offenders before they get lost.
- Scare all criminals with the roar of your engine and sound of your sirene
UNIQUE EVENTS. It’s your chance to get a unique car.
- Take part in different events and receive unique cars
FREE RIDE MODE. Feel the freedom of unrestrained driving.
- Unlimited mode which will allow you to enjoy driving without having to flee or follow
CONTROLLER SUPPORT
- Connect your controller and race on vibrant tracks
MORE STUFF TO ENJOY!
- Day/Night mode: drive around Paris in the evening or blow dust of night Texas roads
- Flee from police: patrol cars will keep the thrill until you cross the finish line 
Premium Access is offered on a weekly/monthly/annual basis. Upon your purchase, you will enjoy a 3-day FREE trial period. During this period but not later than 24-hours before it is over, you will be able to cancel your purchase. When the trial period is over, you will be charged $2,99/$6,99/$49,99 for one of the three available subscriptions respectively.
After buying this subscription, you will unlock the following features: Unlimited fuel; Unlimited boosters; 10  times faster upgrades production; Team of 5 experienced mechanics; 10 coins every day; 35000 cash every day; Remove all ads; Ticket limit is 6pcs.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http://carx-online.com/ru/carx-technologies-terms-of-use/
Privacy Policy: http://carx-online.com/ru/carx-technologies-privacy-policy/
___________________________________________
Follow our announcements in social networks: https://facebook.com/carxhighway/</t>
  </si>
  <si>
    <t>Torque Drift</t>
  </si>
  <si>
    <t>Build your car, customize your paint job, earn sponsors, and compete on the world stage in realistic ONLINE TANDEM BATTLES to become a DRIFT KING!
- Real drifting physics
- Online multiplayer tandem drifting
- Real professional drifting teams
- Real branded sponsors
- Real aftermarket parts
- Stunning Graphics
- Realistic smoke effects
- In depth car tuning
- Custom livery painting
- Car panel damage
- Instant replay mode
"I am addicted! Very impressed with the feeling and usability of it" 
- DEAN KEARNEY  (Professional Drift Driver)
“By far the best mobile drifting game I’ve played!" 
-  ALEC HOHNADELL (Professional Drift Driver)
Notes:
- iPhone 5s/iPad Air 2 or newer is required to play. 
- A network connection is required to play. 
- Torque Drift is free to play. In game credits and additional cars can be purchased using real money via in-app purchases.
Stay tuned on our social media for all things Torque Drift!
INSTAGRAM: https://www.instagram.com/torquedrift
FACEBOOK: https://www.facebook.com/TorqueDriftGame
YOUTUBE: https://www.youtube.com/channel/UCRakGh4VM3G9vMWxVJ5GYZQ
WEBSITE: https://www.TorqueDrift.com</t>
  </si>
  <si>
    <t>["Games","Entertainment","Racing","Simulation"]</t>
  </si>
  <si>
    <t>Rebel Racing</t>
  </si>
  <si>
    <t>There’s a thin line between fast and first…
Join America’s most exclusive road racing event, and take on the world’s elite drivers in high-octane, wheel-to-wheel action! 
With realistic driving physics, speedfreak add-ons and turbos, epic overtakes and stunning West Coast locations, Rebel Racing brings a breath of fresh air to the mobile racing category.
Collect, customize and upgrade a fleet of real-world classics and awesome supercars, then powerslide your way to the top of the Rebel Racing tournament!
- Own supercars and custom classics
- Create fully customized dream cars
- Take on the world’s best drivers, head to head
- Market-leading graphics and FX
- Race real-world licensed cars
- Experience epic moments
Escape the Drag!
Rebel Racing is free to download but offers some optional in-game items that can be purchased for real money. Rebel Racing includes loot boxes that drop the available items in randomised order. Information about drop rates can be found by selecting a crate and tapping on the ‘i’ button next to ‘Detailed drop rates’. Crates can be purchased using in-game currency (Keys), which can be purchased through IAPs or earned through gameplay.</t>
  </si>
  <si>
    <t>["Games","Casual","Racing"]</t>
  </si>
  <si>
    <t>Assoluto Racing</t>
  </si>
  <si>
    <t>PLAY REAL TIME MULTIPLAYER NOW!
Jump online to RACE and DRIFT against live opponents!  
JOIN THE RACING APP REVOLUTION   
An authentic next-gen driving experience. Do you like to race, drift or just rip up the asphalt? Tune your car and do it all! This game is too good to be free! 
Take to the racetrack with beautiful officially licensed cars from the top manufacturers in the world. Pick from some of the premiere JDM, European or American makers and hone your skills to be #1! 
TRUE PHYSICS 
The most realistic physics engine on mobile will give you unmatched control on the road and under the hood. Experience real driving on the grid, touge, and sections of Tokyo highway.
LIVE YOUR RIDE
You can live your fantasy of being a professional driver by purchasing, tuning and customizing the car of your dreams. Join the millions of gearheads worldwide who have accepted the true driving challenge!
EVERY CHOICE MATTERS
Adjust gear ratios
Reduce weight
Improve your torque and HP
Change Camber
Install new exhaust, transmission, and suspension
Improve redline RPM
Swap to slick and semi-slick tires
Get new rims and paints
All these changes influence the way your car handles or looks!
IMPROVE YOUR FLEET
Collect cars from Toyota, Nissan, BMW, Mercedes-benz, Porsche, Mitsubishi, and more!
Drive the iconic GT-R, 930 Turbo, P1, or M3 and take them to the top of the leaderboards!
Make sure to get our special bodykit tuner versions of some of your favorite rides as well!</t>
  </si>
  <si>
    <t>["Games","Sports","Racing","Simulation"]</t>
  </si>
  <si>
    <t>Need for Speed No Limits</t>
  </si>
  <si>
    <t>Read on for important info below!
Claim the crown as king of the underground as you race for dominance in the first white-knuckle edition of Need for Speed made just for mobile – from the game developer that brought you Real Racing 3. 
Build the ride that shows your style with an unbelievable range of cars and customizations. Launch yourself between chaos and control as you hit the pedal and roll into underground street racing. Takedown the competition, up your rep, then kick into more races, more customizations, and more cars. Make your choices and never look back.
This app offers in app purchases. You may disable in app purchases using your device settings.
CUSTOMIZE EXTREME RIDES
Stock your garage with the real-world cars you’ve always wanted, from top manufacturers such as Ferrari, Lamborghini, McLaren, Pagani, Koenigsegg, Hennessey, and more. Then trick them out with the hottest customization system on mobile, from spots like the Mod Shop and the Black Market, giving you over 2.5 million custom combos to play with. Your rides are waiting – take them to the streets to go head-to-head with the competition and prove yourself. 
DRIVE FAST – AND FEARLESS 
Steer onto the streets of Blackridge, accelerate over jumps and around debris, into traffic, against walls, and through high-speed Nitro Zones. Flip on the nitrous and thrust yourself into another level of adrenaline-fueled driving and drifting. Around every corner is a fresh race as you clash with local crews and local cops. It’s a world full of wannabe drivers – can you stay in front and earn respect? 
RACE TO WIN
Never back down as you race anyone crazy enough to take you on, leave them gapped, and increase your rep. Dig, drift, drag, and roll your ride to the finish line while outrunning the police on your tail. Burn rubber in over 1,000 challenging races – and that’s just the starting line. Be notorious, own the streets, and score the world’s best cars. Because one ride is never enough!
---------------------
User Agreement: terms.ea.com
Visit https://help.ea.com/ for assistance or inquiries. 
EA may retire online features and services after 30 days’ notice posted on www.ea.com/1/service-updates
Important Consumer Information: 
This app: requires a persistent Internet connection (network fees may apply); Requires acceptance of EA’s Privacy &amp; Cookie Policy and User Agreement. includes in-game advertising; collects data through third party analytics technology (see Privacy &amp; Cookie Policy for details); contains direct links to the Internet and social networking sites intended for an audience over 13.
By installing this game, you consent to its installation and the installation of any game updates or upgrades released through your platform. You can turn off automatic updates through your device settings, but if you do not update your app, you may experience reduced functionality.
Some updates and upgrades may change the way we record usage data and metrics, or change data stored on your device. Any changes will always be consistent with EA’s Privacy and Cookie Policy, available at privacy.ea.com. You can withdraw your consent at any time by removing or disabling this app, visiting help.ea.com for assistance, or by contacting us at ATTN: Privacy / Mobile Consent Withdrawal, Electronic Arts Inc., 209 Redwood Shores Pkwy, Redwood City, CA, USA.</t>
  </si>
  <si>
    <t>["Games","Simulation","Racing"]</t>
  </si>
  <si>
    <t>Traffic Tour: Car Fury</t>
  </si>
  <si>
    <t>Looking for new car racing games?
Car games that will not bore you after 2-3 minutes and offer multiple driving game modes?
Welcome to Traffic Tour, a new endless arcade racing game that takes you to another level of smooth driving simulation games and high graphic quality. 
Instead of offering you just traffic rider driving with an exciting traffic run, our dead race car game differs from the similar highway rider car racing games by offering you multiple game modes, including multiplayer highway racing with friends and other Traffic Tour traffic racers.
Drive your car on the endless highway roads, overtake traffic in challenging career missions, collect blueprints, unlock new cars, upgrade them, and challenge your friends in real-time racing with different camera modes to give you a unique driving experience. Our car racing game 3d offers it all, from exciting street racing, to relaxing free run highway driving with regular car traffic. 
►5 IN 1 CAR RACING
Compared to the new auto racing games that offer one category of road racing, we give you tons of options to choose from. Start with the career racing mode and become the best traffic racer. Collect blueprints, complete missions, and upgrade your car’s speed, handling, wheels. Additionally, unlock super-fast cars and other types of vehicles.
For relaxing driving during your commute or chill leisure time try the time trial or free run in different fast racing environments. Our good racing game can offer truly indulging CSR racing.
When you want more excitement with car traffic driving, go on the Endless mode, and collect blueprints while avoiding crushes. But that’s not it, the most exciting is our racing multiplayer mode described below.
►REAL-TIME MULTIPLAYER RACING (PVP)
Sometimes it is not about how good a traffic racer you think you are. Sometimes you need to prove it in real racing competitions online. Try the super-thrilling Traffic Tour racing battles: 
- Choose your best sports car and challenge other players in a real-time
- Join 100 different online missions and get prizes by beating your opponents
- Send requests and challenge your friends with an exciting traffic race
►KEY FEATURES
- Unlimited play - No fuel or time limits
- Different camera modes: first person, third person, driver camera, and more
- Multiple control modes: tilt, buttons, or steering wheel
- 5 gameplay modes: Multiplayer, Endless, Career, Time Trial, Free Run
- 100 missions in career mode
- 5 realistic environments: Highway, City, Desert, Rain and snow with a day or night times
- Our customize car game features give you 40+ different cars with the ability to customize colors and wheels
- Unlock cars by collecting or buying blueprints
- Upgrade cars features: Speed, Handling, and Brakes
- Variety of traffic vehicles: Trucks, Buses, Vans, Pickups, SUVs
- Multiplayer racing, challenging friends, and players from all around the world.
- Ability to use the Nitrous feature in multiplayer mode
- Smooth and realistic driving
Don’t search for the best traffic racing games anymore!
► Get Traffic Tour and see why our top car game has been consistently one of the best car racing games!
===
TIPS
- Unlock new cars by collecting more Blueprints in endless mode
- When driving over 100 km/h, try to overtake traffic cars to get bonus scores and cash
- Get extra cash when playing evening and night in endless mode
- Driving in opposite direction in two-way gives extra score and cash
- Use Nitrous in the right time in multiplayer mode to get the most out of it
- Share your results with friends to get extra cash
This game requires a persistent Internet connection (network fees may apply)
►FOLLOW US
https://www.facebook.com/TrafficTourGame
https://twitter.com/TrafficTour
https://www.instagram.com/traffictour/
https://www.youtube.com/c/Wolvesinteractive
http://www.wolvesinteractive.com/legal/term-of-use</t>
  </si>
  <si>
    <t>CSR 2 - Realistic Drag Racing</t>
  </si>
  <si>
    <t>CSR Racing 2 – This driving simulator game redefines what you thought possible on your mobile device!
Setting a new standard in racing game visuals, CSR2 delivers hyper-real drag racing to the palm of your hand. Compete against live players across the world with your custom-built supercars.
Team up with friends to form a crew and dominate the competition in global crew events. CSR2 is all-new; download for free and start racing now!
LEGENDS LIVE FOREVER!
Prove yourself worthy of owning the incredible McLaren F1, by restoring some of the most legendary cars ever made. Get your hands on the wheel of a Saleen S7 Twin Turbo, a Lamborghini Countach LP 5000 Quattrovalvole, a 1969 Pontiac GTO “The Judge” or an Aston Martin DB5. Enjoy the exquisite detail in a Ferrari 250 GTO or a Bugatti EB110 Super Sport. There are 16 legends to reawaken your childhood dreams.
•    Collect and customize some of the most iconic cars from the 60s, 70s, 80s and 90s!
•    Lovingly restore your rides to their former car racing glory in the Legends workshop.
•    Use your roster of classic cars to take down a brand new single-player campaign.
•    Go bumper-to-bumper with the hottest, contemporary cars in exhilarating, multiplayer car games action.
•    Upgrade your car to win drift games. CSR is atop the drifting game world. 
NEXT-GEN GRAPHICS
Using outstanding 3D rendering techniques, CSR2 features the most beautiful and authentic supercars to date. You can get inside every car to reveal its meticulously detailed interior, including original manufacturers’ trim options. Multiplayer racing games do not get any more real than this.
REAL-TIME RACING
Compete against opponents worldwide or race against your friends in real-time challenges. Join the fun with live chat, online crews and competitive seasonal rankings.
CONFIGURE AND CUSTOMIZE
Customize your car with a wide range of paint, rims, brake calipers and interior trims, just as you would in real life with a world-class car configurator. Choose from paint wraps, decals and custom license plates to personalize your ride.
UPGRADE, TUNE AND FUSE
Car upgrades are only the start. You can now get under the hood to tune gear ratios, tire pressure, nitrous boost settings and more. And when the competition gets ruthless, strip surplus cars for parts and fuse them into your favorite vehicles.
BUILD YOUR DREAM GARAGE
Collect the supercars of your dreams and show them off in your huge warehouse garage – CSR2 features over 200 officially licensed vehicles from the world’s most desirable car manufacturers including Ferrari, McLaren, Bugatti, Lamborghini, Pagani and Koenigsegg.
DOMINATE THE CITY 
Compete in single-player Crew Battles across stunning race environments and work your way from rookie to pro by defeating the top crews. Watch for events to earn extra cash for upgrades and win rare ride parts. New events are added daily!
---------------------
Requires iOS13 or later.
ADDITIONAL DISCLOSURES
• For specific information about how Zynga collects and uses personal or other data, please read our privacy policy at http://www.zynga.com/privacy/policy.
• This game does permit a user to connect to social networks, such as Facebook, and as such players may come into contact with other people when playing this game. Social Networking Service terms may also apply.
• CSR2 game is FREE to download and includes optional in-game purchases (including random items). Information about drop rates for random item purchases can be found in-game. If you wish to disable in-game purchases, please turn off the in-app purchases in your phone or tablet’s Settings.
• You will be given the opportunity to participate in special offers, events, and programs from Zynga Inc. and its partners.
Use of this application is governed by the Zynga Terms of Service, found at https://www.zynga.com/legal/terms-of-service. Collection and use of personal data are subject to Zynga’s Privacy Policy, found at https://www.take2games.com/privacy.</t>
  </si>
  <si>
    <t>["Games","Sports","Racing","Sports"]</t>
  </si>
  <si>
    <t>CSR Racing</t>
  </si>
  <si>
    <t>This is CSR Racing. The ultimate drag race in the city streets, featuring over 100 licensed cars, stunning graphics and addictive gameplay.
RACE OVER 100 LICENSED CARS from the world's most prestigious car manufacturers including McLaren, Bugatti, Aston Martin, Hennessey and Koenigsegg.
WITH WORLD TOUR - Complete Tier 5 and compete against crews from across the globe! Can you beat them and make it to The International?
UPGRADE your engine, fit stickier tires and strip out weight to cut every tenth from your quarter mile time.
CUSTOMISE your cars and boost your race winnings with cool custom paint, plates and decals.
PLEASE NOTE! CSR Racing is free to play, but it contains items that can be purchased for real money. You can toggle these purchases on/off in the "Restrictions" menu on your device.
CSR Racing's stunning graphics look best on iPhone 6. Requires iOS 6.0 or later.
Meet other players and find out more about CSR:
Facebook: http://www.facebook.com/CSRRacingGame
Twitter: @CSRRacing (http://twitter.com/CSRRacing)
Instagram: http://instagram.com/CSRRacingGame
WHY NOT TRY CSR RACING 2 – The next chapter to the #1 drag racing series of all time has arrived!
https://itunes.apple.com/gb/app/csr-racing-2/id887947640
Terms of Service: https://www.zynga.com/legal/terms-of-service
Privacy Policy: https://www.zynga.com/privacy/policy</t>
  </si>
  <si>
    <t>["Games","Racing","Entertainment","Casual"]</t>
  </si>
  <si>
    <t>Real Moto 2</t>
  </si>
  <si>
    <t>The sequel to the mega hit racing game ‘Real Moto’ 
with over 15 million downloads!
Experience the best motorcycle racing with unparalleled graphics!
Try our newly designed physics engine 
from scooters to super sports bike
with a variety of controls and handling.
A global contest that riders dream of!
Race against players around the world
in GP Modes based off of the actual MOTO GP Championship.
Experience super realism in the palm of your hand,
release your racing instincts, and break the limits of speed!
Real Moto 2 presents the fun in racing beyond your imagination.
●  Features
- Real 3D graphics &amp; various camera angles
- Supports various controllers &amp; intuitive controls
- Detailed and exquisitely reproduced super sports motorbikes
- Realistic and vibrant racer movements
- Immersive snow, rain, day, and night environments
- Various track testing from around the world
- Colorful bike customizing
- Motorbike upgrades
● To Be Updated
- Multiplayer mode
- CITY Mode: Race through traffic</t>
  </si>
  <si>
    <t>["Games","Racing","Sports"]</t>
  </si>
  <si>
    <t>CarX Drift Racing 2</t>
  </si>
  <si>
    <t>A SEQUEL OF THE MOST DESIRED DRIFT-GAME
Over 100 000 000 fans around the world have already downloaded CarX series games. It’s your time to join!
BEWARE the danger of addiction! You may not want to quit &amp; play for hours. Taking a quick break every 40 minutes is strongly advised.
ONLINE ROOMS
 - The game mode you’ve been waiting for! You can now drift in real time with your friends. Get together, pick a location, drift, and earn points.
 - Earn valuable rewards for achieving different ranks.
 - Watch other players drift using the drone camera.
VISUAL AUTO TUNING
- Replace mirrors, lights, running boards, bumpers and many other parts;
- Create a unique image of your car with body kits, rims, etc.;
- Use vinyls to stick out with your final result limited only by your imagination.
IMPROVED PERFORMANCE TUNING
- Adjust your suspension, springs, choose the right tyre air pressure, wheel angle and more;
- Tune the engine, turbine pressure, gear box, brakes, locking differential. You can show some quality drift only if you have your car fine tuned to your needs.
THE MOST TRUE TO LIFE RACING ON A MOBILE PLATFORM
- Check out the all improved steering control perfect for quick side changing, backwards and drift donuts. We have put in over 1000 work hours to bring in the improvements;
- See how tyre pressure affects driving physics. We ran a number of field tests with real drift cars to collect and analyze telemetric data to offer improved gaming;
-  Obtain muscle car driving experience prepared for drift tasks;
- Check out how realistic the steering and the car control are on different surfaces: asphalt, sand, grass, snow;
- Enjoy true to life driving on detailed tracks
 XDS
- You will be racing twice. The first time you will race as the Leader in a tandem drift, the second time you will be racing as the Follower, actually following yourself.
- For the first time in the world of video games tandem drifting is evaluated based on the CarX XDS Evaluation System which consists of 100 score points. The CarX XDS Evaluation System is designed entirely on the professional evaluation system used in real life drift competitions.
- The XDS mode is a perfect opportunity to practice tandem drifting because it allows for quick swapping of cars for both the Leader and the Follower, experiment with tire pressure, try different driving trajectories for the Leader and go straight to practicing the Follower’s role right after.
- XDS is your chance to prepare to compete against real racers.
MULTIPLAYER
- Compete against real people in online championships;
- Take the first place in available league;
- Race in tandems and get access to premium vehicles.
CLUB RACING
- Create your own club or join available clubs;
- Prove it to your mates you’re the best in car drifting;
- Communicate with other players and club members &amp; share game news.
IT’S THE NEXT STEP IN DRIFT-RACING SIMULATORS
CarX Drift Racing 2 offers an unprecedented and realistic experience of driving real sports cars on one of many race tracks available throughout the game.
PREMIUM SUBSCRIPTION:
Here's what you're getting with the Premium Subscription:
- Daily rewards (coins).
- Increased fuel tank (by 5 points).
- Increased experience after each race.
- Ads off.
- Free of charge restart as follower in XDS ""Tandem drift""
- Expanded room list in XDS ""Duels"".
- Free extra attempts in XDS ""Duels"".
Premium subscription is provided on a monthly basis.
The cost of subscription in the amount of (£7.49) will be charged to your account at confirmation of purchase.
Your account will be charged for renewal of your subscription automatically within 24 hours after your current subscription expires.
You can turn off auto-renewal by going to your iTunes account at least 24 hours before the end of the current period.
Terms of use: http://carx-online.com/ru/carx-technologies-terms-of-use/
Privacy policy: http://carx-online.com/ru/carx-technologies-privacy-policy/</t>
  </si>
  <si>
    <t>["Games","Sports","Racing","Entertainment"]</t>
  </si>
  <si>
    <t>Parking Master Multiplayer</t>
  </si>
  <si>
    <t>Welcome to Real Car Parking Master : Multiplayer Car Game! 
Do you like playing car parking games? Or do you want to play with your friends with high-quality graphics? This game is for you and it is completely free!
• There are several game modes that you can play and enjoy! More than 60 cars are waiting for you in the garage!
• Test your car driving skills in two huge different maps!
• Drive Offroad in mountain map with 4x4 cars.
• Try to park your car in +150 levels! Parking sensors and signs will help you while parking.
• Are you a Real Car Parking Master? Show your skills in multiplayer car parking.
• Customize your car with different options. (Tires, spoilers, paint, suspensions and more)
• Play this Car Parking Multiplayer Game and enjoy driving!
• Drive your car in traffic without having an accident!
• There are several game modes!
- Car Parking &amp; Car Parking Multiplayer : Experience realistic car parking!
- Drift Mode : Burn your tires and collect drift points!
- Free Drive : Drive freely in the city or mountain!
- Checkpoint Mode : Catch the checkpoints within the given time!
- Time Trial : Reach the finish line in the given time!
- Parkour : Try to reach finish point in the parkours!
- Multiplayer : Play with your friends and enjoy!
• Playing this game is the same as a Driving School! Real Car Parking Master will increase your driving skills! Obey the traffic rules and finish the levels!
There are lots of features;
• 60+ cars with interior views and real graphics
• Car customizations
• Race with your friends in multiplayer mode
• Realistic graphics
• Realistic parking &amp; drift
• Free to play
• Real racing experience
Do you like car simulator or car parking games? Real Car Parking Master : Multiplayer Car Game is more than a parking game! You can play multiplayer and drive around big cities!
Follow Us:
Instagram: https://www.instagram.com/spektra.games/
Website: www.spektragames.com</t>
  </si>
  <si>
    <t>Extreme Car Driving Simulator</t>
  </si>
  <si>
    <t>Extreme Car Driving Simulator is an open world car game in the racing games category. Get exclusive vehicles, customize your cars and play this realistic simulator made for fans of motor sports and tuning.
Collect, customize, explore free roam and do your best to become one of the legends of Extreme Car Driving Simulator. Are you ready to be the king of asphalt and drifting? Dodge the traffic drifting on the city streets like a pro. Go to a car garage to extend your car collection. Paint and tune a vehicle and show your original style. Drive fast an ultimate supercar to feel its top speed. Tour the offroad zone to find out real challenging action. Drift and torque on the road using the brake. Jump from ramps and climb on buildings or crash your cars and repair them fast. You can do all in your games in Extreme Car Driving Simulator. Much more than sports and racing!
NEXT GEN GRAPHICS
The game has realistic 3D art for cars and zones too. HD graphics looks almost real!
REALISTIC PHYSICS
Jump, drift, torque and live an ultimate experience on your mobile or tablet thanks to the optimized physics motor.
CAR COLLECTION
Our new collection includes SUVs, classic vehicles, sports and racing cars… Get them all and become one of the legends of motor sports!
CUSTOMIZATION
Customize and tune your cars in a garage to make them unique. There are many tuning options by choosing color, tires or exclusive skins.
ZONES
The zones offer plenty of gameplay experience. Drift in the city asphalt, take a free roam drive far from any road in the offroad zone or run with no limits on the airport runway.
CHALLENGES
The open world contains entry points to challenging mini games, including trial, radar or destruction. Discover them and win fantastic rewards.
GAME MODES
There are several game modes, as a traffic mode and more. Unlock them all!
PHOTO MODE
Take the best pics of your cars as you have fun playing the game by using the Photo Mode.
DAY-NIGHT CYCLE
This new feature adds more realism to the world of Extreme Car Driving Simulator. You can drive across the city at night or enjoy the offroad landscapes under the twilight. Your games will be always different!
CAMS AND CONTROLS
Choose your favorite cam (exterior, interior, hood or wheel) and controls (arrows, wheel or gyro) to drive as a professional of racing games.
CAR DAMAGES
Don’t worry about crashing your cars as you drive. Reparation is free and you don’t need to visit the garage!
9 LANGUAGES
-	English
-	Spanish
-	Portuguese
-	French
-	German
-	Russian
-	Turkish
-	Japanese
-	Korean
ADDITIONAL INFO
-	This game is free to play. 
-	In-app purchases and ads are included in the game.
-	Privacy policy: http://axesinmotion.com/privacy/
-	Terms of use: http://axesinmotion.com/terms/</t>
  </si>
  <si>
    <t>Solar Smash</t>
  </si>
  <si>
    <t>Solar Smash is a planet destruction simulator, it allows the player to use a variety of different weapons to destroy the planet. These include nuclear missiles, lasers, monsters, spaceships and asteroids.
This game contains flashing lights that may make it unsuitable for people with photosensitive epilepsy or other photosensitive conditions. Player discretion is advised.
Space images credits:
NASA's Scientific Visualization Studio
NASA's Goddard Space Flight Center
Space Telescope Science Institute</t>
  </si>
  <si>
    <t>["Games","Entertainment","Simulation","Casual"]</t>
  </si>
  <si>
    <t>Bowmasters - Multiplayer Game</t>
  </si>
  <si>
    <t>A brand new version of the world-famous multiplayer game with bowmen — a hotsy-totsy aim and shoot game Bowmasters has in store for you:
• 60+ INSANE CHARACTERS from all dimensions absolutely for free! 
• ONLINE MULTIPLAYER! 
• 60+ DIFFERENT WEAPONS for total mayhem, awesome fatalities with rag-doll physics! 
• EPIC DUELS WITH YOUR FRIENDS. Grab your mates and show them what you’re worth! 
• MULTIPLE GAME MODES. Shoоt birds or fruits down, defeat the enemies in duels and get money for that! 
• ENDLESS REWARDS FOR YOUR SKILLS!
Don’t miss out on the fun! Be the first to grab it!
We Love You! Enjoy!
SUBSCRIPTION PRICING AND TERMS
Subscription options
In our game we have the following subscription options:
1. Weekly Premium offers weekly subscription for $7.99 after 3-day free trial. It unlocks 16 characters and removes all ads. Also the subscription provides 1,000 Coins and 100 Gems on a daily basis.
2. Monthly Premium offers monthly subscription for $19.99. It unlocks 16 characters and removes all ads. Also the subscription provides 1,000 Coins and 100 Gems on a daily basis.
3. Yearly Premium offers yearly subscription for $99.99. It unlocks 16 characters and removes all ads. Also the subscription provides 1,000 Coins and 100 Gems on a daily basis.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
If you have any questions or comments, feel free to contact us at support@playgendary.com
Privacy Policy: https://playgendary.com/en/playgendary-limited-privacy-policy
Terms of Use: http://www.playgendary.com/terms-of-use/</t>
  </si>
  <si>
    <t>["Games","Casual","Action"]</t>
  </si>
  <si>
    <t>["Games","Action"]</t>
  </si>
  <si>
    <t>Zombie.io: Potato Shooting</t>
  </si>
  <si>
    <t>Apocalyptic adventures available now! Epic heroes, S equipment and many rewards await in the 7-day server events! Join the game now to fight the zombie apocalypse and save the world!！
Immerse yourself in this delightful casual shooting mobile game in Zombie.io where you take on the role of an adorable potato protagonist. 
The game unfolds in a world where extraterrestrial potatoes accidentally find themselves on Earth, forging an alliance with humans to combat the sudden zombie threat and save the world.
In the game, you can assemble a team of heroes and lead them on a mission to eradicate zombies and experience non-stop shooting intense action, and exciting gameplay features：
▼Endless Zombie Shooting▼
Unleash your shooting skills and face relentless waves of zombies as you strive to survive the apocalypse. Take down hordes of the undead with precise aim and strategic tactics.
▼ Mowing down Experience▼
Mow down the battlefield with your squad, creating pathways and obstacles for the zombies. Utilize the environment to your advantage and stay one step ahead of the undead.
▼ Gear Development▼
 Equip your heroes with powerful weapons, armor, and accessories to enhance their abilities and increase your chances of survival. Customize your loadout and discover unique combinations for each hero.
▼Assemble your combat team▼
Rescue more heroes on your way to escape and recruit them into your squad! Each hero masters different special skills, upgrade them and use the correct combat strategy to defeat the ultimate zombie boss!
▼ Roguelite Gameplay▼
 Experience the excitement of rogue-lite mechanics, where each playthrough is unique. Discover new skills, chapters, and challenges as you progress through the game. Adapt, strategize, and overcome the odds!
▼ Fighting alongside Friends▼
Meet more friends and embark on new adventures together. You can also build your own guild with your friends, working together to challenge powerful bosses for great rewards.
_______________
To find out more about the game or give us feedback, please follow our social media account:
▷▷▷Facebook: https://www.facebook.com/gaming/zombieioofficial
▷▷▷Discord: https://discord.gg/prR6q46yve
▷▷▷ Twitter: https://twitter.com/ZombieIo42202
▷▷▷ YouTube: https://www.youtube.com/channel/UCWfiU9Sh7CZwcWSq1GfC6yQ</t>
  </si>
  <si>
    <t>["Games","Action","Role Playing"]</t>
  </si>
  <si>
    <t>JustFall.LOL: Multiplayer game</t>
  </si>
  <si>
    <t>JustFall.LOL is the new free online multiplayer game and battle royale style where you can compete against thousands of players online. You must be the last penguin left alive without falling out of the hexagon. Discover our fighting 1v1 games online!
Considered by many players one of the best multiplayer games online,  you will be able to compete against your friends and other players in a round of multiplayer challenges, where only one penguin will survive. Be the best player in the hexagon fall 3d game.
In the JustFall hexagon fall, only the fastest, most skillful, and best jumper penguin can become the winner of the online tournament.
But, if you fall from the hexagon ... be careful as you will be eliminated!
JustFall.LOL is the funniest multiplayer game online with friends. As it is a free multiplayer game, you do not need to pay to play and there are no special requirements to be able to play this free online game. You only need to have a smartphone and internet connection.
Is JustFall a free game?
Yes, our game has been created to be enjoyed totally free. We want our users to play multiplayer games without having to pay money, that's why we are the best free multiplayer online game of hexagon fall 3d games.
Why is it a penguin game?
JustFall.LOL is not just a penguin game, it is a multiplayer game online with friends, where the players have as a skin a penguin,  they compete in a hexagon to see who survives the longest time, and who becomes the winner of the 1v1 battle of our multiplayer game online.
How to play an online multiplayer game in JustFall.LOL?
Playing a multiplayer online game like JustFall.LOL is very easy:
1) Download the app on your mobile phone
2) Choose a name for your penguin, and put the skin color that you like the most
3) Join the multiplayer online game against 8 other players, and you're ready to start the fall game on the JustFall.LOL hexagon
How are penguins controlled in the online multiplayer game?
It is not necessarily a great technique to play, simply using the controls that appear on the screen of your mobile phone, you can play with your penguin on the hexagon fall game, you can move, jump and slide in a very easy way.
You must move around the entire hexagon as fast as possible and try not to fall. The floor tiles will sink as you jump or move without stopping.
There are 3 levels of heights in this multiplayer game of penguins. The online game starts from the first level, which is at the top, if you are not fast enough, skillful and manage to jump from one tile to another you will fall to level 2 , and until you reach the last level, level 3, where you will have no more opportunities to continue playing 1v1 game online if you fall from the hexagon.
In this last level of the game you have to be the last penguin standing on the hexagon. if you can be the last one penguin over the exagon you will be the winner of the online multiplayer game!
JustFall.LOL Features
-You can choose between twelve different colors to customize the skin of your penguin. You decide the design and how you want your friends and other online players see you in the online multiplayer game of penguins
-How to play an online multiplayer game with friends?
At JustFall.LOL we love playing games with friends, so you just have to create your own game in PARTY MODE, share the link with your friends and they only have to join from that link you have sent them.
JustFall.LOL - Multiplayer game with penguins
FOLLOW US:
TikTok: https://www.tiktok.com/@justfall.lol
Discord: https://discord.com/invite/tHzUeVa4ey
Instagram: https://www.instagram.com/justfall.lol/
Do you have any doubt? Contact us at: http://support.zoom.us.</t>
  </si>
  <si>
    <t>Party Gang</t>
  </si>
  <si>
    <t>Are you ready for the most awesome time killer game and craziest battle royale yet?! Good, because entering the ring are some weird and wacky characters! Can you knock out all the other guys and take the crown? It’s time to find out!
In Party Gang multiplayer, you play as a fun character, and it’s your job to fight and stay in the ring till the end. Try not to stumble or fall, pick up and throw other players out of the ring, and fight till the end to win!
Features:
- Fun human physics simulator gameplay
- Easy controls, simple to learn
- Lots of levels and challenges full of real fun
- Play against other guys
- Awesome effects and more</t>
  </si>
  <si>
    <t>["Games","Casual"]</t>
  </si>
  <si>
    <t>Ragdoll Fighter</t>
  </si>
  <si>
    <t>This game is ragdoll physics based fighting,where mistakes have real consequences. Will you beat the other fighters and become the next champion?</t>
  </si>
  <si>
    <t>["Games","Action","Casual"]</t>
  </si>
  <si>
    <t>Crowd Evolution!</t>
  </si>
  <si>
    <t>In Crowd Evolution, you can grow and evolve your crowd and beat the enemies!</t>
  </si>
  <si>
    <t>["Games","Action","Strategy"]</t>
  </si>
  <si>
    <t>Army Commander</t>
  </si>
  <si>
    <t>Battle ready your troops! It’s time to conquer the enemy’s land! 
Fight for your right to defend your nation as the commander in chief. Your only goal is to capture the enemy’s flag by building your soldiers and stations.
Amass as many units of tags as you can. The more you collect, the more you can build and the stronger you become. Unlock special upgrades and equipment. Attack and defeat the enemies by using your tanks, bazookas or even fly your planes. Don’t forget to wait for the big drop! A small support from our allies can go a long way.
Play this highly addicting game that will ultimately test your strategy skills. Are you ready? There can only be one victor! 
Game Features:
Build your stations
Collect as many tags as possible and sell them to unlock each battle station. 
Rally your troops
More stations mean more troops. Gather them all as your first line of defense. Then, attack!
Raise your ranks
No good deed comes with no reward. As you progress, see yourself graduate to the top of the field: Sergeant, Lieutenant, Captain? You name it!
Capture the Enemy’s Flag
End the day with victory in your hands!
Visit https://lionstudios.cc/contact-us/ if have any feedback, need help on beating a level or have any awesome ideas you would like to see in the game!
From the Studio that brought you Food Cutting, Pull Him Out, and I Peel Good!
Follow us to get news and updates on our other Award Winning titles;
https://lionstudios.cc/
Facebook.com/LionStudios.cc
Instagram.com/LionStudioscc
Twitter.com/LionStudiosCC
Youtube.com/c/LionStudiosCC</t>
  </si>
  <si>
    <t>["Games","Action","Simulation"]</t>
  </si>
  <si>
    <t>City Defense - Police Games!</t>
  </si>
  <si>
    <t>The city takeover has started! They are coming and they protest! You need to protect the crowd city fast! Call all the soldiers for help, let's be cops or army commander and stop this crowd evolution.
Conquer your enemies and don't let them protest and do a city takeover!
Draw defence line, get your soldiers at the right place &amp; push em all!
You have red and blue stickman, both trying to win. But, if we want to win this battle together, let's be cops or army commander, because they know how to handle protest the best!
They are billions and they are coming really fast, the crowd evolution is happening now, your soldiers should conquer the enemies!
Don't let them get to the police cars, defeat means that between red and blue stickman, the red will win, and red is the enemy!
So, let's be cops or army commanders, let's push em all and empty this crowd city!
City defense is our priority, don't let them conquer the town and do a city takeover, the are billions of red and blue stickmans, but we will draw defence the best and destroy the crowd evolution!</t>
  </si>
  <si>
    <t>["Games","Entertainment","Action","Casual"]</t>
  </si>
  <si>
    <t>Evolving Bombs!</t>
  </si>
  <si>
    <t>The ultimate destruction game is here!
Introducing "Evolving Bombs", the exciting mobile 3D game where you merge, multiply, and evolve several types of bombs thrown from an airplane to demolish your target! 
Start with a simple dynamite stick and progress through increasingly powerful bombs like the hand grenade, RPG missile, and culminates in the ultimate MOAB.
To win, you need to carefully choose which bombs to use and when to use them. You can even merge and multiply your bombs to make them stronger and more powerful. You must use strategy and think ahead to be successful!
As you progress through the game, you'll encounter various tasks, each with a different objective. In some of them, you'll need to defend yourself against enemy planes by shooting them down and giving air support to your own team. In others, you'll have to free hostages and defend your base against enemy attacks.
The game offers a unique approach to the traditional "evolution" game genre, where players are tasked with evolving their weapons. Merge and multiply your bombs to create a more powerful arsenal and unleash them on unsuspecting targets.
The game's focus is on evolving the bombs, but it also includes other strategic elements, such as artillery, air defence 3D , and attack. You'll need to carefully control your mob and utilize your weapons to successfully complete each task and progress further into more challenging levels.
Play vs your friends, challenge them in this addictive game.
So what are you waiting for? Start playing today and see how high you can evolve your bombs!
To opt out of CrazyLabs sales of personal information as a California resident, please visit our Privacy Policy: https://crazylabs.com/app</t>
  </si>
  <si>
    <t>["Games","Entertainment","Strategy","Action"]</t>
  </si>
  <si>
    <t>Party.io</t>
  </si>
  <si>
    <t>Get ready for the funniest  and most enjoyable battle royale game. Pick up other players and throw them off the area. Try to survive and be the last one standing. Join this addictive entertainment right now.
Features:
* Free to play.
* Play it anytime anywhere.
* Super realistic physics.
* Easy controls.
* Hanging to the walls to survive added.
* Breaking free when grabbed added.
* Fast, addictive and fun gameplay.</t>
  </si>
  <si>
    <t>["Games","Entertainment","Casual","Action"]</t>
  </si>
  <si>
    <t>City Gangster Crime Life</t>
  </si>
  <si>
    <t>City Gangster Crime Life
-Hey, Crime Boss! Welcome to the thrilling world of City Gangster Crime Life. Immerse yourself in this action-packed adventure and become the ultimate mastermind of crime in the city.
-Rev up your engines for adrenaline-pumping car chases! Outsmart rival gangs, evade the cops, and show off your driving skills in thrilling, high-speed pursuits through the animated city streets.
-Watch the chaos unfold in a hilarious cartoon style when you unleash mayhem on your enemies. Eliminate rival gang members, and enjoy the comical reactions as they go flying – it's all part of the fun!</t>
  </si>
  <si>
    <t>["Games","Action","Adventure"]</t>
  </si>
  <si>
    <t>Gang Fight - Fun Beasts Party</t>
  </si>
  <si>
    <t>Gang Fight is a totally fun and popular action game. Accurate human physics simulation makes the game unique. Battle with players just like the beasts. Try to survive in the fighting party and be the last one standing in the arena. Once you are thrown out, you will fall flat.
Main Game Features
- Fun and accurate physics simulator.
- Stickman like character.
- Top1 time killer games.
- Great party games, play with your friends.
- Max players number: 8.
- Pixel style low polygon scene.
Fight Controls
We offer two modes of controls: one simple and one complex.
Simple one action: Grab, Lift, Attack, Head Attack.
Complex one action: Left Grab, Right Grab, Left Lift, Right Lift, Attack, Head Attack, Grovel.
In addition to the above actions, the game also supports a combination of multiple actions. 
Wish you have a wonderful game time &amp; win the world's top 1 honor.</t>
  </si>
  <si>
    <t>Capybara Rush</t>
  </si>
  <si>
    <t>A game about capybaras.
Are you ready to dive into the world of capybaras like never before?
Take your capybara on an amazing adventure. 
Collect oranges, ice cream, bananas, and secret letters to unlock awesome capybaras.
What to do?
-Run and grow your capybara herd while avoiding obstacles
-Hop in the car and go for a drive with your capybara friends
-Jump in the water and swim in a sea full of adventure
-Stack capybaras to form the tallest capybara tower
-Fly a plane like a capybara and conquer the skies
Features:
-Easy and addictive gameplay
-5 game modes
-60+ handsome capybaras to unlock
-Beautiful handmade 3D graphics
-Endless capybara fun
-Optimization for all screens</t>
  </si>
  <si>
    <t>["Games","Casual","Adventure"]</t>
  </si>
  <si>
    <t>Walls - Launch The Ball Game</t>
  </si>
  <si>
    <t>Launch the ball and make it out of the box without hitting the red part. When the ball bounces against walls the required number of times, the red part will open, and the ball will be able to escape. But be careful, if the ball bounces against walls more than the required number of times, you will lose.
Can you complete all 300 unique levels?
There is also a classic mode, in which the number of required bounces increases by one, every time you score.
It's super challenging, can you make it onto our leaderboard?</t>
  </si>
  <si>
    <t>["Games","Casual","Puzzle"]</t>
  </si>
  <si>
    <t>Capybara Clicker</t>
  </si>
  <si>
    <t>Capybara Clicker is the ultimate capybara clicker game. Make the capybaras multiply by tapping and buy upgrades to increase the rate of capybara production. Change the weather and unlock fresh skins to create one cool-looking capybara.
Make billions of capybaras
Click the capybara to make more. Increase your ability to produce more capybaras by purchasing upgrades that increase the number of capybaras you get per click and auto-click. Bring billions of capybaras into existence with the click of a button. You can use the ascend button to start the game over with a permanent buff.
Unlock custom skins
What’s better than a capybara? A cool capybara with some swag attire. You can unlock new skins for your capybara and pick your favorite one in the skins menu. You can also unlock different weather scenarios for the perfect backdrop.
Features
- Create lots of capybaras
- Get auto-click and upgrades to make more
- Unlock fresh new looks for your capybara
- Change the weather for the perfect backdrop</t>
  </si>
  <si>
    <t>CyberDino: T-Rex vs. Robots</t>
  </si>
  <si>
    <t>Attack
The first thing you’ll do in CyberDino is attack. In attack mode, you roam through a series of battles against robots. You have 3 abilities to use with your default attack. There are 4 separate regions, each new place bringing tougher enemies, and a final boss at the end.
Craft
At the end of each battle, you’re rewarded with all the loot you earned throughout the game. You can use the goods to craft new armor and weaponry to make you stronger for the next fight. You can also earn more crafting materials by opening loot boxes when available.
Upgrade
You also earn currency in battles. You can use that to upgrade your special abilities. The further you progress, the more of these abilities you unlock. Helicopter and lightning strikes are just two of the many upgrades that come later in the game.
Features
- Four battle regions with tricky new enemies to destroy
- Various upgrades to improve your special abilities
- Crafting items allow you to build stronger weapons and armor
- Loot boxes containing different rewards</t>
  </si>
  <si>
    <t>["Games","Adventure","Action"]</t>
  </si>
  <si>
    <t>Faily Tumbler</t>
  </si>
  <si>
    <t>After we’ve seen Phil Faily test his luck on cars and motorbikes, we take a glimpse into the life of an Ancient Faily!
While hunting for some dinosaur eggs you disturb a mighty volcano and are tossed down the side of the mountain.  You are forced to keep ‘tumbling’ down the mountain avoiding obstacles and hazards in order to remain ahead of the pursuing lava flow.
In this physics based ragdoll game you must manoeuvre your way through various hazardous environments such as lava, water and clifftops, resulting in a hilarious experience.
From the developers of the Worldwide No 1 Hits FAILY BRAKES and FAILY RIDER comes FAILY TUMBLER! 
FEATURES
•	NAVIGATE downhill as far as you can go avoiding obstacles along the way
•	AVOID lava, cliff edges, man-eating fish and whirlpools
•	COLLECT your glider and soar above the hazards
•	DESTROY obstacles with you shield
•	COLLECT coins as you go
•	UPGRADE your character’s skills and powers
•	UNLOCK unique costumes and gliders
•	RECORD gameplay and share to YouTube, Facebook or Instagram
•	ENDLESS fast paced gameplay
•	ENDLESS hilarity
•	ENDLESS fun!</t>
  </si>
  <si>
    <t>["Games","Action","Sports","Casual"]</t>
  </si>
  <si>
    <t>Faily Brakes</t>
  </si>
  <si>
    <t>Drive to survive - without Brakes!
Crashing your car is half the fun as it results in hilarious near misses and crazy ragdoll yeets and crashes! Watch Phil Faily fly as he's thrown through the sky! 
In this physics-based driving and crashing game you must maneuver an endless mountainside dodging hazardous terrains such as trees, rocks, traffic and trains resulting in some fun and hilarious near misses and crashes.
FEATURES
•	NAVIGATE downhill as far as you can go avoiding obstacles along the way
•	AVOID trees, rocks, creeks, traffic, and trains
•	DESTROY obstacles with your shield or weapons
•	EXPLORE 5 different environments 
•	COLLECT coins as you go 
•	UNLOCK unique vehicles and costumes
•	RECORD gameplay and share to YouTube, Facebook or Instagram
•	ENDLESS gameplay
•	ENDLESS crashes
•	ENDLESS fun!
“This game is super cool” - DanTDM
“This is a really fun game, I definitely recommend this” - AnnoyingOrange
“I just blew up the train!’ - ThinkNoodles</t>
  </si>
  <si>
    <t>["Games","Casual","Sports","Action"]</t>
  </si>
  <si>
    <t>Faily Rider</t>
  </si>
  <si>
    <t>DAREDEVIL MOTORCYCLE FUN - with no brakes!!
While riding through the Nevada desert, Phil Faily is forced off the road by a grumpy old goat, plunging him into a world of dangerous hazards and obstacles - all with no brakes! 
Pick up MACHINE GUNS and SHIELDS along the way and see how far can you go! BUT... the fun doesn't stop there - watch Phil yeet when he crashes!!
From the developers of the Worldwide No 1 App FAILY BRAKES comes Faily Rider! 
In this physics-based motorbike game you must maneuver an endless mountainside dodging hazardous terrains such as cacti, rocks, traffic and trains resulting in some fun and hilarious near misses and crashes.
FEATURES
•	NAVIGATE downhill as far as you can go avoiding obstacles along the way
•	AVOID cacti, rocks, creeks, traffic and trains
•	DESTROY obstacles with your shield or weapons
•	COLLECT coins as you go 
•	UNLOCK unique vehicles and costumes
•	RECORD gameplay and share to Youtube, Facebook or Instagram
•	ENDLESS gameplay
•	ENDLESS crashes
•	ENDLESS fun!</t>
  </si>
  <si>
    <t>["Games","Sports","Action","Casual"]</t>
  </si>
  <si>
    <t>Faily Skater</t>
  </si>
  <si>
    <t>Phil Faily is Back! – On a Skate Track!
Join Phil in his latest Faily Adventure as he finds himself hurtling through downtown “San Fran Faily” on a Skateboard.
In this physics-based game you must maneuver an endless cityscape full of dangerous and hilarious obstacles including busy streets, alleyways, parks, buildings and rooftops resulting in the usual Faily fun and near misses and best of all ultimate CRASHES.
FEATURES
•	NAVIGATE as far as you can go avoiding obstacles along the way
•	AVOID traffic, trams, pedestrians and all types of unexpected obstacles
•	DESTROY obstacles with your shield or weapons
•	COLLECT coins as you go 
•	UNLOCK unique boards and costumes
•	RECORD gameplay and share to Youtube, Facebook or Instagram
•	ENDLESS gameplay
•	ENDLESS crashes
•	ENDLESS fun!</t>
  </si>
  <si>
    <t>["Games","Casual","Action","Sports"]</t>
  </si>
  <si>
    <t>Faily Brakes 2</t>
  </si>
  <si>
    <t>Let’s start the race on a high speed in the car crashing game Faily Brakes 2! You have to stay behind the wheel as long as possible and not crash the car. Watch out the cars which will try to hit you! Smash 'em all, survive as long as possible on the road &amp; win in the demolition derby. Get ready and take part in the race for survival!
Choose your car:
Having the best car is the only way to survive in the death race. Get as many points as possible for the race, collect coins and unlock new cars. There are cars of different class in the game! Choose a suitable one with unique characteristics and improve its performance! You can increase the engine power, strengthen the body armor or install the machine gun on the roof. Upgrade your car and defeat 'em all in the arena.
Use boosters:
During the death race you'll find various items and improvements on the road: collect rockets, use NOS and other equipment to crash your enemies' cars and stay as long as you can in the race!
In Faily Brakes 2 you also have an opportunity to improve your character’s equipment! Change your hero's clothes and make him the most resistant to damage, blows, explosions, destruction and breakneck speed!
Overcome obstacles:
Avoid the police! They’ll tail your car and try to catch you! Drive faster to get away from the cops! 
Faily Brakes 2 game features:
- Multiple tracks
- Different cars
- Outstanding graphics &amp; effects
- Easy controls
- Realistic car destruction
- Special rewards
If you are a fan of racing and car destruction games, then the Faily Brakes 2 is a great option for you!
Tap the install button now and put the pedal to the metal!</t>
  </si>
  <si>
    <t>["Games","Action","Casual","Sports"]</t>
  </si>
  <si>
    <t>Rev Heads Rally</t>
  </si>
  <si>
    <t>"Meet the Rev Heads! A group of thrill seeking, hard boiled, car crazy, adrenaline junkies determined to win the ‘Rev Heads Rally’ at all costs.
Each Rev Head brings their own style and charisma to the track as they go head-to-head in a battle for racing glory.
Join in the fun and compete in over 20 ‘Cup Series’ to collect additional Rev Heads and Vehicles.
Key Features:
-	3 Themes and 18 tracks 
-	24 Cup Series
-	Augmented Reality (AR) Race Mode
-	7 powered pickups + a speed boost
-	Local Networked Multiplayer
-	30 Upgradeable Cars 
-	18 Rev ‘Head’ Characters 
-	Customise your cars and characters
-	A challenging Mission System
-	Time Trial mode – perfect your form
-	Replay mode – re-watch all the action
-	Photo Sharing"</t>
  </si>
  <si>
    <t>["Games","Racing","Sports","Casual"]</t>
  </si>
  <si>
    <t>Cartoon Survivor - Jurassic Adventure Runner</t>
  </si>
  <si>
    <t>You’ve run the temple.
You’ve stolen the jetpack.
You’ve crossed the road.
Have you got what it takes to survive the biggest challenge ever!?!
Cartoon Survivor is a vibrant 3D adventure runner set in a dynamic prehistoric world. You must run, jump and glide your way through hazardous obstacle courses full of feisty creatures like dinosaurs, mammoths, tigers and snakes. 
Following the demise of his last ‘hero’, Doo Doo the Dodo, cartoon’s bravest idiot, is the Producer’s last chance to find a star, restore Cartoon Survivors’ ratings and salvage his career.
***Join the Spunge family!!***
Follow the team: http://www.twitter.com/SpungeGames
Become friends: http://www.facebook.com/SpungeGames
Dinosaur selfies: http://www.instagram.com/SpungeGames
Watch Cartoons: http://www.bit.ly/SpungeGames
Cartoon Survivor is brought to you by Spunge Games, a Liquid Animation Games studio.</t>
  </si>
  <si>
    <t>["Games","Casual","Entertainment","Adventure"]</t>
  </si>
  <si>
    <t>Faily Skater Street Racer</t>
  </si>
  <si>
    <t>Phil is back on his skateboard with a brand new adventure! Take on other skaters in this brand new street race, where speed is the most important goal!
FEATURES
• NAVIGATE to avoid obstacles along the way
• COLLECT coins as you go
• UNLOCK unique boards and costumes
• ENDLESS gameplay
• ENDLESS crashes
• ENDLESS fun!</t>
  </si>
  <si>
    <t>Faily Brakes Classic</t>
  </si>
  <si>
    <t>Legendary Phil Faily has survived life as a well-loved, smashing, crashing, yeeting rag doll for 5 years now… and to celebrate he is bringing you the limited edition, Faily Brakes Classic!!! 
Go back to the beginning, early 2016, and enjoy a simpler time, No Ads, No Sales, No Offers!
Play in portrait, or landscape mode!– just play the game and unlock great costumes and cars and experience the downhill thrills and spills with Phil Faily and his Faily Brakes!</t>
  </si>
  <si>
    <t>["Games","Action","Racing"]</t>
  </si>
  <si>
    <t>NASA</t>
  </si>
  <si>
    <t>The redesigned NASA App unlocks access to the new NASA+ video streaming service, plus all the latest NASA images, news, mission information, podcasts, and interactive augmented reality experiences to explore -- putting the universe at your fingertips!
With the NASA App, you'll be able to:
•	Explore with unlimited access to NASA+, featuring all of NASA's official live coverage and original on-demand video series. No subscription required.
•	Easily view over 21,000 of the latest NASA images
•	Rate images and explore all of the highest rated ones
•	Read all the latest NASA news and feature articles
•	Get the latest updates on Artemis, the James Webb Space Telescope, and other exciting NASA missions. 
•	Listen to our podcasts featuring astronauts and experts who take you on a tour of the galaxy without ever leaving Earth.
•	Set an alert for when the International Space Station will fly over your location and use the Sky View feature to help you locate the station during the visible pass
•	Experience our rovers and rockets up close and personal with augmented reality. 
•	And so much more!
Download the updated NASA App now!</t>
  </si>
  <si>
    <t>["Education","Reference"]</t>
  </si>
  <si>
    <t>Bike Race: Free Style Games</t>
  </si>
  <si>
    <t>App Store Game of the Year in selected countries. 200+ MILLION USERS!
Drive your bike through amazing tracks with jumps and loops in this simple and fast-paced physics-based game.
Multiplayer! Challenge your Facebook friends.
Tilt your device to lean your bike and touch the screen to accelerate/brake. 
Features: 
- Single and multiplayer modes
- Earn stars to unlock new levels 
- Dozen addictive worlds
- Hundreds of challenging tracks 
- Simple controls
By the creators of the #1 game in the app store Racing Penguin
Free for a limited time!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instead go to www.bikerace.com
Bike Race Plus subscription
- Bike Race Plus subscription has a Free Trial option that lasts 7 days. After that, this option costs $7.99 per week, auto renewable.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and durations: weekly $7.99 | monthy $19.99 | yearly $99.99
Links to our Terms of Service and Privacy Policy can be found below
Privacy Policy: https://www.topfreegames.com/games/bikeracepro/legal/privacy
Terms of Use: https://www.topfreegames.com/games/bikeracepro/legal/tos
* Prices are equal to the value that "Apple's App Store Pricing Matrix" determines as the equivalent of the subscription price in $ USD</t>
  </si>
  <si>
    <t>Mad Skills Motocross 2</t>
  </si>
  <si>
    <t>OVER 11 MILLION DOWNLOADS! A #1 GAME IN 48 COUNTRIES!
Discover what professional racers, motocross fans, and casual gamers across the globe already know: Mad Skills Motocross 2 is the most intense iOS racing experience of all time!
Mad Skills Motocross 2 includes:
UNBELIEVABLE PHYSICS!
 Mad Skills Motocross 2 features the best motorcycle physics of any side-scrolling racing game on the planet. You’ll be amazed at the responsiveness of the bikes in this game. The more you play, the faster (and more addicted) you’ll get.
13 DIFFERENT BIKES! 
Work your way up through 13 different motorcycles, each with different speeds and handling. Get the fastest bike and dominate your friends!
AN EXCITING PLAYER-VS.-PLAYER “VERSUS” MODE 
This feature is an absolute blast. Choose a friend (or random opponent), pick a track, and lay down the best lap time you can in two minutes. Then see if they can beat it in the same amount of time. Battle to earn XP so you can level up and score awesome virtual goods.
DOZENS OF TRACKS – WITH MORE ADDED EVERY WEEK FOR FREE!
 Mad Skills Motocross 2 has enough content to keep you busy for years. Beat the stock opponent on dozens of career tracks, and then see if you can beat the Ace to unlock more tracks. Once you’ve Aced them all, take on your friends, neighbors, and players all over the world. You can even follow real-life professional motocross racers – almost all of them play Mad Skills – and take on their best times.
WEEKLY COMPETITIONS! 
Mad Skills Motocross 2 features an online competition called JAM, which pits you against fellow players across the world on new tracks every week. JAM will likely be one of the most addicting experiences you’ve ever had on your mobile device.
CUSTOMIZABLE BIKES AND RIDERS 
Change the color of your bike and your rider’s gear, and add your favorite number to your bike’s number plate. If you’re fast enough, you can even earn a virtual Red Bull helmet to let your friends know you rule!
AND MORE!
Optional rockets to help you past difficult levels and competitors
Universal application. Connect to Facebook, Twitter or GameCenter and your game progress and purchases will sync between devices.
Beautiful settings that are retina optimized for an amazing gameplay experience.
See the official trailer here: www.madskillsmx.com/trailer
 Like Mad Skills Motocross 2 at www.facebook.com/madskillsmotocross
 Follow Mad Skills Motocross 2 at www.twitter.com/madskillsmx and www.instagram.com/madskillsmx
While this app is free to download and play, there are some items in the game that cost real money. You have the option to buy extra tracks by subscribing to our monthly track packs for either $1.99 / month (or local equivalent price) or $4.99 / 3 months (or local equivalent price). The payment will be charged to your iTunes Account at confirmation of purchase. Your subscription will automatically renew unless auto-renew is turned off at least 24 hours before the period ends. Your iTunes Account will be charged for renewal within 24-hours prior to the end of the current period at the amount of $4.99 or $1.99 depending on which subscription you selected. Auto-renewal can be turned off in your device's settings after purchase. New tracks come out on the 1st of every month. You get this month's tracks as soon as you subscribe.
Subscription periods are not tied to calendar months. They end exactly 1 or 3 months after their day of purchase. If you cancel your subscription during your free trial you will not be charged anything. You still get to keep all the tracks. Any unused portion of a free trial period will be forfeited when you purchase a subscription.
Gift this app! Just click the arrow beside the Buy App icon.
Terms of use can be found at http://www.turborilla.com/termsofuse</t>
  </si>
  <si>
    <t>["Games","Racing","Sports","Action"]</t>
  </si>
  <si>
    <t>Sling Drift</t>
  </si>
  <si>
    <t>Fast action drifting with your car around an endless race track.
One tap easy to learn controls with addictive gameplay.
How far can you go?
Subscription Terms
VIP Access offers a weekly subscription for $5.99 after a 3-day free trial. Upon purchase of this subscription, you will immediately receive: 3 new legendary cars, 200% extra gems from daily gift and gameplay, and remove all ads. There are 2 additional legendary cars that are unlockable with sustained VIP access. You will receive the first after (2) paid subscription weeks, and the second after (4) paid subscription weeks. This is an auto-renewable subscription. The payment is charged to your iTunes account after purchase confirmation. Your subscription is renewed unless you turn it off at least 24 hours before the period ends. Your account will be charged for renewal as well. See the below links for more information.
The prices are set for United States customers. Pricing in other countries may vary and actual charges may be converted to your local currency.
Cancelling your Subscription
Please visit this link: https://support.apple.com/HT202039
For our privacy policy visit: https://aigames.ae/policy#privacy
For our terms of service visit: https://aigames.ae/policy#terms
For any additional questions, please contact us at: info@aigames.ae</t>
  </si>
  <si>
    <t>Police Pursuit</t>
  </si>
  <si>
    <t>The cops are on your tail!
Show off your driving skills by avoiding and outsmarting them!
Tap to go left and right, make the enemies crash into each other to build your combo and increase your score! 
But make sure you don’t get too damaged, or you’ll end up wasted!
Police Pursuit features:
• Simple and satisfying gameplay!
• Beat your high score!
• Increasingly frantic pace!
• Tons of crazy vehicles to unlock!</t>
  </si>
  <si>
    <t>Stupid Zombies</t>
  </si>
  <si>
    <t>One man, one shotgun... and lots of stupid zombies.
Those undead creatures are back, and you are humanity's last hope to keep them brainless. But beware, ammo is limited. You will have to get crafty and use the straight bullets, grenades, split, buck and laser shots in the most effective way possible to survive all 960 levels.
Weekly VIP club subscription + Monthly VIP club subscription: Payment will be charged to your account at purchase confirmation. Your membership subscription will automatically renew if you don't turn off your membership subscription at least 24 hours before the renewal date. The account is charged for renewal within 24-hours before the end of the current period. Any unused portion of the free trial will be forfeited when a subscription is purchased. You can manage your subscription and turn off auto-renewal by going to your Account Settings after purchase.
Privacy Policy: http://www.gameresort.com/privacy/
Terms of service: http://www.gameresort.com/terms-of-service/</t>
  </si>
  <si>
    <t>Stupid Zombies® 2</t>
  </si>
  <si>
    <t>What is a good zombie story without a sequel? 
The undead return in this new, jam-packed release with exciting, brainless creatures, weapons, puzzles, moody environments all wrapped up in a slick, user-friendly package. 
Features: 
Funtastic game play, now even better! 
Now with 600 levels.
Choose between a male and female hero character. 
Game Center leader boards.</t>
  </si>
  <si>
    <t>Stupid Zombies 3</t>
  </si>
  <si>
    <t>The Stupid Zombies have risen again, and our heroes are on the move!
Drop some mad geometry and score huge combos with crazy bank shots!
Send zombies flying with huge explosions and massive destruction!
•  4 Wild Weapons: the Trusty Shotgun, Fiery Flare Gun, Grannie’s Homemade RPG Launcher and the all new Baseball Bomber!
•  200 Brain-Bustin’ Levels!</t>
  </si>
  <si>
    <t>["Games","Casual","Action","Entertainment"]</t>
  </si>
  <si>
    <t>Flippy Knife</t>
  </si>
  <si>
    <t>WHAT’S THE GAME ABOUT?
Learn how to flip knives like a pro, to make a great combos and never miss! Become a true master of 7 different locations and get a great collection of famous knives, swords, axes and fantasy legends!
— more than 30,000,000 downloads;
— game of the week in 66 countries;
— #1 in the top games in the USA, Russia, Australia, the UK, Canada…
WHO’S PLAYING?
It’s a game for those who loves knives and thrill! It’s a game for the strong and confident. Be on knife edge, take risks and hit the targets! Pick up a knife and stick it into the target! 
Do it in FLIPPY KNIFE on the subway or in a lineup for a game, in a coffee shop or park, at school or at work!
GAME FEATURES:
— more than 120 blades with a cool design;
— physics-based realistic knives; 
— 7 different game modes in one game;
— awesome graphics from the pros at Beresnev.Design;
— more than 50 great award badges;
— unique game mechanics;
— high-quality support and super updates!
Use the #flippyknife hashtag and the best content will be published on our Instagram account.
Like us on our Facebook page or follow us on Instagram:
www.facebook.com/BeresnevGames
www.instagram.com/flippyknife
And remember: skill comes with experience!
SUBSCRIPTION PRICING AND TERMS
Premium Membership
Subscription options, prices and durations:
- Weekly Premium Membership  for $7,99 offers a weekly subscription after a 3-day free trial for unlocking 15 exclusive knives, getting 1000 coins daily and removing ads.
- Monthly Premium Membership for $19,99 offers a monthly subscription for unlocking 15 exclusive knives, getting 1000 coins daily and removing ads.
- Yearly Premium Membership for $99,99 offers a yearly subscription for unlocking 15 exclusive knives, getting 1000 coins daily and removing ads.
End of trial and subscription renewal:
- Payment will be charged to iTunes Account at confirmation of purchase;
- Subscription automatically renews with the price and duration period as the original "1 week"/"1 month"/"1 year" package unless auto-renew is turned off at least 24-hours before the end of the current period;
- Account will be charged for renewal within 24-hours prior to the end of the current period at the cost of the chosen package (weekly, monthly or annually package);
- Subscriptions may be managed by the user and auto-renewal may be turned off by going to the user's iTunes Account Settings after purchase;
- You may cancel a subscription during its free trial period via the subscription setting through your iTunes account. This must be done 24 hours before the end of the subscription period to avoid being charged. Please visit https://support.apple.com/HT202039 for more information.
 Canceling trial or subscription:
- You may turn off the auto-renewal of your subscription via your iTunes Account Settings. However, you are not able to cancel the current subscription during its active period;
- Any unused portion of a free trial period, if offered, will be forfeited when the user purchases a subscription to that publication, where applicable.
Links to our Terms of Service and Privacy Policy can be found below
Terms of Use: https://beresnev.games/termofuse/
For all the questions please contact us at support@beresnev.games 
* Prices are equal to the value that "Apple's App Store Pricing Matrix" determines as the equivalent of the subscription price in $ USD</t>
  </si>
  <si>
    <t>Burrito Bison: Launcha Libre</t>
  </si>
  <si>
    <t>Burrito Bison is here and he’s brought friends!
In the latest installment of one of the web’s most popular games, Burrito Bison teams up with new friends: Pineapple Spank and El Pollo to bounce, crack, eat cake, smack, fly, and soar through the skies to fend off the invasion of gummies!
Stolen by an evil chef, Burrito Bison seeks out his cookbook to take back with him to make the finest salsa in the world.
So strap on your rocket belt, and launch your way to glory!
Features:
*Three powerful wrestlers: Burrito Bison now gets to adventure with friends!
*Dozens of upgrades to make you stronger, slippier, luckier, faster, more underground worm-riding-er, and more explosive.
*Five opponents, each with unique weakness, to fight through on your quest for freedom. KO them for big bonuses!
*For the first time in the series, battle a Final Boss in your quest to rid the world of gummies (or at least until you get your cookbook back and fly through the gummies’ alternate universe)!
*All the pinatas you can crack open!
*Join your friends in a race to the top of the leaderboards!
PLEASE NOTE: Burrito Bison: Launcha Libre is free to play, but some extra game items can be purchased for real money. You can disable in-app purchases in your device's settings.</t>
  </si>
  <si>
    <t>Rider</t>
  </si>
  <si>
    <t>Get ready for some flippin' action!
Perform insane stunts while you cruise through the never-ending world of Rider! Grab your motorcycle and start flipping like a maniac!
◉ Complete 100 Challenges
◉ Collect 56 Awesome Bikes (including 4 Secrets)
◉ Receive Daily Rewards
◉ Complete all 32 Levels
◉ Unlock 10 Themes
◉ Compare your highscore with players worldwide
◉ Make insane stunts!
Download now and push your skills to the limit in Rider!</t>
  </si>
  <si>
    <t>Knife Hit</t>
  </si>
  <si>
    <t>The ultimate knife challenge!
Throw the knives into the logs to break them. Slash the apples and unlock new knives. Each 5th stage is defended by a boss - beat them to get exclusive knives!
Be careful to not hit the knives or the spikes. Time your actions, target carefully and become the knife master!
Can you beat all the bosses?
Subscription Terms
VIP MEMBERSHIP offers a weekly subscription, you will have a 3-days FREE trial period, after this period you will be charged $4.99. After buying this subscription, you will unlock +200% apples from daily gift, +200% experience from bosses and remove ads. This is an Auto-renewable subscription. The payment is charged to your account after confirmation. The subscription is renewed unless you turn it off 24 hours before the period ends. Your account will be charged for renewal as well.
The prices are established for United States customers. Pricing in other countries may change and actual charges may be converted to your local currency.
End of trial and subscription renewal:
• The payment is charged to your account after a confirmation of purchase.
• The subscription is renewed unless you turn it off 24 hour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informations
If you have any questions, feel free to contact us at contact@ketchappgames.com
Privacy Policy and Terms of use : https://legal.ubi.com</t>
  </si>
  <si>
    <t>["Games","Casual","Entertainment","Action"]</t>
  </si>
  <si>
    <t>Ball Blast Cannon blitz mania</t>
  </si>
  <si>
    <t>Get ready to experience the ultimate space adventure with Ball Blast! As a space captain, it's your duty to defend the galaxy from the alien invaders. Use your ship's powerful cannon to blast away at the enemies and save the day. With its addictive gameplay and stunning graphics, Ball Blast is the perfect game for anyone who loves arcade shooting games. You'll be hooked from the moment you start playing, and you'll love how easy it is to grow your ship and upgrade your weapons. In this game, you'll face off against a variety of enemies, from small aliens to massive bosses. You'll need to use all of your skills and strategy to take them down and emerge victorious. One of the unique features of Ball Blast is the ability to play with your friends on Facebook. Join a space team and work together to defeat the enemies and achieve your goals. With each level you complete, you'll earn diamonds that you can use to buy new ships and upgrade your weapons. At Voodoo Studio, we're committed to providing the best possible service to our players. We take your privacy and safety seriously, and we have a strict policy in place to protect your information. So what are you waiting for? Download Ball Blast now and join the millions of players who have already discovered this amazing arcade shooting game.
TERMS OF SERVICE - PURCHASE
Voodoo offers to each of its account holder (the “Account Holder”) the possibility to select a weekly subscription (the “Subscription”) after a three-day (3) free trial period (the “Free Trial Period”) for a weekly price of 5.99 USD (the “Price”) for the purpose of accessing specific services expressly made available by Voodoo for use (the “Subscribed Services”).
Scope of the Subscription
Following the Free Trial Period, the Account Holder will continue to have access to the Subscribed Services upon confirmation of purchase and after payment is charged to the Account Holders’ personal iTunes Account.
The Subscribed Services will unlock certain games for the Account Holder as well as remove all ads.
The Account Holder agrees that the Price with respect to the Subscribed Services is final and will not be subject to refund.
Purchases by Account Holders outside the U.S.A
The Price is labelled in US Dollars. If the Account Holder resides outside the U.S.A, and wishes to download the Subscription, the Price will be subject to certain variation including additional charges for conversion of the currency.
In addition, Voodoo reserves the right at any time to change and update the Price and inventory of the Subscribed Services available.
Termination of the Subscription
Except as provided below regarding renewal of the Subscription, Voodoo may cancel, suspend or terminate the access by the Account Holder of the Subscribed Services if:
the Account Holder fails to comply with the terms ;
Voodoo suspects any unlawful activity associated with the Account Holder; and
Voodoo suspects certain event of fraud or misuse.
The Subscription is subject to automatic renewal unless the Account Holder withdraws from the Subscription 24-hours before the end of the current week corresponding to the subscription period. If the Account Holder does not withdraw, he will be charged for the following Subscription period.
The Account Holder may manage directly the automatic renewal by using the functionality provided for in the settings of its iTunes Account.
When the Account Holder’s Free Trial Period or the subscription period expires, and provided that he has withdrawn from the Subscription as described above, his personal account will be closed.
The Account Holder acknowledges that Voodoo is not required to provide a refund in the event that there remains any amount in his account. Voodoo will not grant any compensation for unused currency.
If you have any questions or comments, feel free to contact us at techsupport@voodoo.io
Terms of services : http://www.voodoo.io/terms
Privacy policy : http://www.voodoo.io/privacy</t>
  </si>
  <si>
    <t>ZigZag</t>
  </si>
  <si>
    <t>Stay on the wall and do as many zigzags as you can!
Just tap the screen to change the direction of the ball. Try not to fall off the edges!
How far can you go?</t>
  </si>
  <si>
    <t>Jetpack Joyride</t>
  </si>
  <si>
    <t>Bullet-powered jetpacks! Giant mechanical dragons! Birds that shoot money!
From the makers of the global hit game, Fruit Ninja comes this insane, high flying endless runner that will keep you on the edge of your seat!
It's time to join Barry Steakfries and equip the coolest jetpacks, suit up in stylish costumes and ride crazy vehicles in his endless running quest to beat the scientists to the end of the lab.
Over 750 million players have made Jetpack Joyride one of the best games on the App Store!
Download FREE now to start a new game and escape the lab! 
PLAYER REVIEWS:
“I’m speechless. The game is just so entertaining! I’m saving up my money for flash the dog. There is so many freaking things to get and do! Fly in style with a cool Jetpack, skins and vehicles, avoid the lazerbeams and don’t get shot by the grenades! #BESTGAMEONEARTH” - Nyah Gamez – Jan 7, 2020
“Music and sound and graphics are awesome. Gameplay is thrilling and the coins are the best. I love the gadgets. So many arcade games need these. Awesome game.” - Yodoja reviews – Jan 4, 2020
“Now I’ve played a lot of mobile games but this is amazing I remember the first time I played this game and I loved it to pieces it is a amazing game" - drearylizard230 – Jan 4, 2020
FEATURES:
●  Fly the coolest jetpacks in gaming history
●  Surf the wave-rider in all its glory
●  Complete daring missions to boost your rank
●  Customise your look with ridiculous outfits
●  Dodge lasers, zappers, and guided missiles
●  Collect coins and make millions of dollars
●  Storm the lab in giant mechs and crazy vehicles
●  Equip high-tech gadgets and power-ups
●  Earn achievements and battle it out against friends
●  Test your reflexes with simple one-touch controls
●  New free game modes in special events
***
This game contains optional in-app purchases. You can disable this feature in the settings menu of your device.
View our privacy policy at http://halfbrick.com/pp
View our terms of service at http://halfbrick.com/tos</t>
  </si>
  <si>
    <t>["Games","Action","Entertainment","Casual"]</t>
  </si>
  <si>
    <t>Fruit Ninja®</t>
  </si>
  <si>
    <t>Slice fruit, don’t slice bombs – that’s all you need to know to get started with addictive Fruit Ninja action! 
No matter how you like to play, the free version of the game is packed with features to satisfy your fruit-destroying appetite.
Challenge yourself and see how long you can last in Classic mode, set a high score in Arcade mode or simply practise your fruit-slicing skills in Zen mode. A wide range of blades and dojos are at your disposal to help you cut your way to the top. Want more fun? Take a break and experience a new way to slice your favourite fruit with minigames, or test your mastery of the game and win prizes in the daily Challenge event. Go head-to-head and show off your skills as the ultimate ninja against your friends with leaderboards and local multiplayer.
Up for a real challenge? Play Event mode and do battle against other ninjas for the chance to win unique blades and dojos. 
That’s not all though - give yourself the edge by logging in every day and be rewarded with daily prizes, including rare blades and dojos that you can use in other game modes!
There has never been a better time to play Fruit Ninja, so unsheathe your sword and get ready for an addictive, action-packed gaming experience!
IMPORTANT NOTICE
This game contains optional in-app purchases. You can disable this feature in the settings menu of your device.
View our privacy policy at http://halfbrick.com/pp
View our terms of service at http://halfbrick.com/tos
Need help with the game? Email us at fruitninja@halfbrick.com</t>
  </si>
  <si>
    <t>Math Rescue: 7－9 Year Old Game</t>
  </si>
  <si>
    <t>Rounding and Estimation is fun with Toby, the fireman!
Run through the forest and put out fires with the water balloons - and help Toby save the forest and the bridges in it from burning down! Note though - you need to be fast and use approximately the right amount of water to put out the fires. Use too much, and you’ll run out of water. Use too little, and you can’t put out the fire!
Math Rescue- is a cool math game and great way to practice and test your rounding and estimation skills and have fun at the same time. This game also helps with learning mental math drills practice.
The game uses interesting mechanics to help children practice rounding and estimation skills. An exciting game play with great sound and art will keep children engaged for a long time.
Through Math Rescue, your child will learn and practice the following skills -
- Rounding to nearest 10s and 100s of two and three digit numbers. 
- Estimating sum of two 2-digits numbers
- Estimating sum of two 3-digits numbers
The app not only teaches children how to round up numbers but also helps understand some more basic problems such as the place value of a digit in a number. The app reinforces math concepts with self-paced and adaptive practice anytime, anywhere.
Estimation, especially estimating sums of multiple numbers, is an essential skill in the daily life application of Math. From simple things like sensing whether a shopping list is going out of budget, to arriving at project cost expectations at work or figuring out which home financing options are better in the long run, estimation can significantly improve the quality and the speed of the decisions we make. Use Math Rescue to form a solid foundation for your child’s estimation skills.
This game also helps understanding the basic concept of doing addition by rounding the number, which will help in solving mental math addition or subtraction in fast manner.
This mental math learning game is aligned to common core math and Singapore math and best suitable for 3rd (third) grade, 4th (fourth) grade and 5th (fifth) grade kids. This game also helps in mental math addition learning for grade 3, 4 and 5.
Skills covered
•	Rounding to nearest 10
•	Rounding up, rounding down 
•	Rounding 2 digit numbers to nearest 10
•	Rounding 3 digit numbers to nearest 10
•	Rounding numbers with 5 in the units place
•	Rounding to nearest 100
•	Rounding up, rounding down
•	Rounding 3 digit numbers to the nearest 100
•	Estimating sums using rounding
•	Estimating the sum of two 1-digit numbers
•	Estimating the sum of one 2-digit and one single digit number
•	Estimating the sum of two 2-digit numbers
•	Estimating the sum of one 2 digit and one 3 digit number
•	Estimating the sum of two 3 digit numbers
The skills covered, correspond to the following common core curriculum standards - 
3.NBT.A.1 - Use place value understanding to round whole numbers to the nearest 10 or 100.
4.NBT.A.3 - Use place value understanding to round multi-digit whole numbers to any place.
Subscription info:
- Math Rescue can be purchased standalone, or as part of a makkajai Genius subscription. 
- Makkajai Genius subscriptions are auto-renewable and annual. ($59.99/yr) 
- Payment will be charged to iTunes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Cancellation will not go into effect until the end of the monthly billing cycle
- Any unused portion of a free trial period, if offered, will be forfeited when the user purchases a subscription to that publication, where applicable
For support, questions or comments, write to us at: support@makkajai.com
Our privacy policy can be found at: http://www.makkajai.com/privacy-policy and our terms can be found at: https://www.makkajai.com/terms</t>
  </si>
  <si>
    <t>["Education","Lifestyle"]</t>
  </si>
  <si>
    <t>Monster Math 2: Kids Math Game</t>
  </si>
  <si>
    <t>Monster Math helps your child practice and learn over 67 math skills within basic geometry, addition, subtraction, multiplication, division, factors, multiples, prime numbers, fractions and decimals. It is suited for Grades K – 5, with standard skill presets aligned with Common Core standards. These are also customisable to suit your kids’ aptitude and you can move to advanced or basic skills with a simple toggle.
Detailed reports allow you to get an in-depth view of how the kids are progressing in math!
Monster Math has:
4 Different Worlds
23 game characters
Superior gameplay features and more interactivity for the kids
Custom-made artwork and soundtrack
While kids explore new worlds with new characters, they don’t even realize they are getting better and faster at math!
Monster Math is a hugely better approach to practicing mental math and doing math drills. It is designed to quiz multiple skills at once; unlike flash cards or simple quiz based apps, which only ask one question at a time.
Kids love Monster Math!
Monster Math Features:
Tons of Adventure
• Become Maxx and rescue your best friend Juno from the clutches of evil monsters! Your child can follow an engaging storyline as Maxx runs through multiple worlds and levels. 
Learn and Practice Math
• Monster Math is better than homework, and it’s the perfect math trainer for your child. Monster Math has adaptive gameplay that adjusts to your child's current progress. 
In-Depth Reporting
• Learn how your child is doing with the Common Core Standards for math. See where they need help. You can even get a skill-specific analysis, as well as weekly email updates. 
Unlock More with Monster Math!
• Monster Math is your child’s personal math trainer. It takes your child through 20 levels in 4 different worlds, encountering strange and funny monsters. And they defeat these monsters using basic math and problem solving skills that they use in class every day!
With Monster Math your child will learn:
Basic Geometry
• Identify shapes on various attributes
• Symmetry
Addition &amp; Subtraction
• Addition up to 20
• Subtraction up to 20
• Two-digit addition without carry over
• Two-digit subtraction without borrowing
Multiplication &amp; Division
• Times Tables of 1 to 12
• Divide by numbers 1 to 12
• Multiply single-digit numbers by multiples of 10
Primes, Factors and Multiples
Fractions
• Visual representations (1/b, a/b)
• Equivalence
• Whole numbers as Fractions
• Comparing fractions
• Basic fraction addition
Decimals
• Decimal equivalents to given fractions and vice-versa
Common Core Standards: 
K.G.2, K.G.3, K.G.4, K.OA.5, 1.G.1, 1.G.3, 1.NBT.4, 1.OA.3, 2.G.1, 2.G.3, 2.NBT.5, 2.OA.2, 3.G.1, 3.OA.7, 3.NBT.2, 3.NBT.3, 3.NF.1, 3.NF.3, 4.G.3, 4.OA.1, 4.NF.2, 4.NF.3, 4.NF.6.
Let your kids practice all of their basic math skills and problem solving while they have fun. Download Monster Math now!
Subscription info:
- Monster Math can be purchased standalone, or as part of a makkajai subscription. 
- Makkajai subscriptions are auto-renewable and annual. Genius - $59.99/yr 
- Payment will be charged to iTunes Account at confirmation of purchase
- Subscription automatically renews unless auto-renew is turned off at least 24-hours before the end of the current period
- Account will be charged $59.99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Cancellation will not go into effect until the end of the monthly billing cycle
For support, questions or comments, write to us at: support@makkajai.com
Privacy policy: http://www.makkajai.com/privacy-policy
Terms of use: http://www.makkajai.com/terms</t>
  </si>
  <si>
    <t>Cool Times Tables Flash Cards</t>
  </si>
  <si>
    <t>Automatic adjusting difficulty based on your multiplication skills!
Train yourself, challenge your friends, and see how you rank up against the rest of the world. As your skill rating increases so will the amount of difficult problems you receive. With 5 colorful backgrounds to choose from learning math has never been so simple and colorful! Can you achieve a 100% skill rating?
Features:
- smart multiple choice answer generation
- adaptive difficulty
- 5 warm background colors to enhance experience
- global leaderboards for skill rating and best streak
Guess, Learn, Improve, Repeat.</t>
  </si>
  <si>
    <t>["Education","Card","Trivia","Games"]</t>
  </si>
  <si>
    <t>Multifly: Multiplication Games</t>
  </si>
  <si>
    <t>"Multifly proves that math is anything but boring" -Techzle
Multifly is a fun learning game for kids that helps kids visualize, practice and learn multiplication and division concepts. It also strengthens their multiplication skills by introducing them to 7 different strategies for multiplying numbers. Help your child learn and practice multiplication concepts in a really fun way so that they fall in love with Math. 
This one-of-a-kind Math game has no worksheets or flashcards - it is a real game, tells a captivating story and as your child solves puzzles to move the story forward, they get visually introduced to different Math concepts and learn multiplication. 
The wonderful mix of fun and learning in this fun math game makes kids fall in love with multiplication and no longer have to mindlessly mug up the multiplication tables. Kids will learn the times tables along with the concepts of multiplication. After learning the strategies, the game also has levels for multiplication practice. 
This math learning game is suitable for 2nd grade, 3rd grade, and 4th grade kids. 
Multifly helps kids with the transition from additive to multiplicative thinking with different multiplication learning strategies. This math educational game helps improve math facts with a strategic approach to learning. 
These strategies are - 
• Visualizing Multiplication through arrays
• Relation between Multiplication and Division
• Understanding Multiplication as repeated addition:
More strategies such as Turn-around facts, Adding a group, Subtracting a group, rounding up and compensating, halving and doubling, decomposing into known facts, and breaking down a factor to smaller factors will come soon in new levels.
So overall, instead of rote-learning multiplication times tables, your child will learn basic concepts as well as advanced multiplication strategies in this fun game.
Current multiplication games for kids are mostly in flashcard format and do not help with understanding concepts. Multifly teaches kids multiplication concepts and also helps with practice in proper story and game format. This is the only elementary grade math game that teaches multiplication facts in story and game format.
In a nutshell, Multifly has the following overall features: 
• Solve 50+ innovative physics puzzles involving a rolling monster, mystery blocks, shape-shifting portals and powerful springs.
• Get fluent in multiplication by mastering the 7+ multiplication strategies based on the best current pedagogical approaches.
• Learn multiplication and division through exciting puzzles instead of rote learning
• Experience a thrilling and immersive story which inspires your kid to never give up.
• Collect exciting rewards on successful mastery of Math concepts.
• Play in a safe, digital environment.
• Aligned to the Common Core learning standards and other curricula.
Download and start playing Multifly and see your kid progress with multiplication.
Teachers: 
‘Multifly*’ is based on the following Common Core concepts: (2.OA.C.4) (3.OA.A.1) (3.OA.A.2) (3.OA.A.3) (3.OA.A.4) (3.OA.B.5) (3.OA.B.6) (3.OA.C.7) (4.OA.A.1) (4.OA.A.2) (4.OA.A.3)
Subscription info:
- Multifly can be purchased as part of a makkajai annual subscription.
- Makkajai subscriptions are auto-renewable and annual at $59.99/yr
- Payment will be charged to iTunes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Cancellation will not go into effect until the end of the monthly billing cycle
For support, questions or comments, write to us at: support@makkajai.com
Our privacy policy can be found at: http://www.makkajai.com/privacy-policy
Our terms of use can be found at: http://www.makkajai.com/terms</t>
  </si>
  <si>
    <t>Math and Multiplication games</t>
  </si>
  <si>
    <t>Start your journey through the Multiplication Games with Jelly!
It will help your child learn math skills necessary to solve problems of the 1st, 2nd, and 3rd grades.
Traditional math practice can be boring. Fun math and multiplication games for kids and beautiful original artwork make the learning process interesting and exciting.
The learning program is developed by a professional educator. The set of math problems and their order aligned to the сurriculum for First, Second, and Third Grade and contains the main topics studied during the first three school years. Playing your child will be able to solve more than 2000 math problems:
You can choose any of the three big math topics and will master such skills as:
1st grade math:
Numbers up to 10 and up to 20. One-digit numbers, inequalities, sequences of numbers, addition, and subtraction.
Numbers up to 100. Two-digit numbers, inequalities, sequences of numbers, addition, and subtraction.
2nd grade math - more than 700 multiplication problems:
Times tables up to 10. Multiplication tables.
3rd grade math - more than 700 multiplication and division problems:
Numbers up to 100. Multiplication and division. Multiplication tables.
Stats on the count of solved tasks helps to monitor the progress of the child.
Multiplication Games with Jelly is a completely safe environment for children, so you can let them play worry-free. 
Download Multiplication Games with Jelly and make learning math your child’s favorite game!
You can subscribe to All 1 Month Access. 
Renewable subscription. Cancel anytime in the App Store.
Our Privacy Policy and Terms of Use are available at http://jellymathplanets.tilda.ws/policy and http://jellymathplanets.tilda.ws/terms respectively.</t>
  </si>
  <si>
    <t>Mac, Izzy &amp; Friends</t>
  </si>
  <si>
    <t>Brought to you by the trusted team that created Curious George’s Curious About Shapes and Colors . . .
Join Izzy and Mac as they guide your child into the a world of curious adventures. Your children can help Curious George find dinosaur bones, look at the world through the eyes of Steve Jenkins’s creatures, or play hide-and-seek with Gossie in your own home. Children can even personalize the app to incorporate the world around them by creating puzzles with personal photos. Photographer to expert puzzle-solver in seconds! There’s always a new curiosity-inspired adventure waiting just around the corner in Mac, Izzy and Friends.
Through several themed app packs and the curiosity toolkit features, Mac, Izzy and Friends encourages kids to investigate, imagine, observe, and discover new things as they play. Each app pack provides at least five activities, including a real-world experience that parents and children can enjoy together.
CURIOSITY TOOLKIT FEATURES:
• Drawing
• Stickers
• Puzzles
• Camera
• Microphone
APP PACK FEATURES:
• Roar like a dinosaur
• Try on different animal eyes
• Create shadow puppets
• Listen to books
• Play at your own pace
• Child-friendly navigation (ages 3–5+)
• Real-life activities
HIGHLIGHTED CHARACTERS AND AUTHORS:
• Curious George: Margret and H.A. Rey
• Gossie &amp; Friends: Olivier Dunrea
• Steve Jenkins
• and introducing . . . Izzy &amp; Mac!
IN-APP PURCHASES:
App comes with Izzy and Mac’s Light &amp; Shadows app pack, with additional Gossie’s Favorite Things, Curious George Dinosaur Discovery, and Steve Jenkins Animal Eyes app packs available for purchase.
The Mac, Izzy &amp; Friends app is a vital component of the Curious World early learning family. Be sure to visit our  CuriousWorld.com website for parent resources, curiosity-inspiring activity ideas, and a community of early education support.</t>
  </si>
  <si>
    <t>Sushi Monster</t>
  </si>
  <si>
    <t>Meet Sushi Monster!  A game to practice, reinforce, and extend math fact fluency is completely engaging and appropriately challenging. 
Strengthen reasoning strategies for whole number addition and multiplication by helping monsters make a target sum or product.  Earn points with each correct answer… but watch out for distractions!  To be successful, plan ahead and strategically select numbers from the sushi counter. 
Meets Common Core State Standards
Extend fact knowledge to support strategic reasoning and computational flexibility in addition and multiplication.
Features
12 CAREFULLY SEQUENCED LEVELS
- 7 addition levels
- 5 multiplication levels
- 4 rounds in each level
- 14 target numbers per round
- Replay each round with new numbers
ENGAGING GAME PLAY 
Use speed and accuracy to place sushi pieces near the monster and make the target number. Make a correct equation to feed the monster. 
PROGRESS IS REWARDED
Earn points, stars, trophies, and personal bests to challenge yourself and unlock new levels.
About Sushi Monster &amp; FASTT Math Next Generation
Enjoy this sneak peek of FASTT Math Next Generation!  Sushi Monster is just 1 of 18 new games that makes FASTT Math Next Generation smarter, faster, and more fun! 
FASTT Math has always provided the most efficient, personalized path to fact fluency for addition, subtraction, multiplication, and division.
Disclosure for Parents 
-------- 
-------- 
This app does not collect any personally identifiable information.
This app contains:
•No Links to websites
•No social media sharing 
•No location tracking functions</t>
  </si>
  <si>
    <t>Zigazoo</t>
  </si>
  <si>
    <t>Zigazoo is the leader in SAFE, POSITIVE social media and the world's largest social network for kids! No bullying allowed — only positivity, fun, and empowerment. Finally, a SAFE social media app that empowers kids to express their limitless creativity. Zigazoo is educator-created and human-moderated with millions of users and the highest safety reviews from Common Sense Media. Do video challenges with the top celebrities, brands, and kid creators.
Created by parents and teachers, Zigazoo is the #1 kid-safe app on the market. Parents can sit back and relax as their children enjoy safe screen time while making new friends. Zigazoo allows kids to engage with entertaining content, encourages their creativity, and gives them a secure space to meet friends and interact positively with their peers. In contrast to most social media platforms, Zigazoo prioritizes safety and positive interactions with our features. Zigazoo is KidSAFE COPPA Certified and 100% human moderated. All content has been reviewed by our moderation team to ensure only safe and age-appropriate content is shown to the community.
Zigazoo has been featured on TechCrunch and has been praised by the likes of Moms.com and Common Sense Media. Zigazoo partners with the world's most popular publishers, celebrities, zoos, museums, award-winning musicians, athletes, and children's brands to offer exciting content for kids to engage with, learn from, and share with friends!
Zigazoo connects your child's imagination with video editing tools and music designed to spark their creativity! Zigazoo fosters social and intellectual growth with playful video challenges designed specifically for kids. Users can respond to challenges and win real prizes, from the most popular and trending toys to unique and tradeable digital prizes!
Zigazoo Friends Community
• Parents can sign up their kids to participate in our global community
• Create videos to dance, sing, play, and share with friends
• Incorporate music by some of the biggest music artists in the world
• Use effects, stickers, music, and filters to customize videos
• Win toys, collect badges, earn Zigabucks, style your profile, and more!
• Only positive emojis and stickers are used to respond to content. No text messaging, comments, or negativity
• Give gifts to reward positive interactions and promote healthy online habits
Zigazoo Premium Subscription
Zigazoo Premium unlocks the following benefits:
• Make 60-second videos
• Create your own challenge
• Receive 500 Zigabucks per month
Zigazoo is KidSAFE COPPA Certified and 100% Human Moderated
• Users have full control over how much of their content is visible on the Zigazoo feed.
• Zigazoo puts every single piece of content through a stringent human moderation process
• Moderation looks for prompt relevance, kid-friendly language, and appropriateness, while ensuring no identifiable personal information is shared
Verified, Secure Sign-Up Process
• In order to sign up for Zigazoo, parents must verify with either their phone number or single sign-on via your Google or Apple accounts
• In accordance with our terms and privacy policy, Zigazoo accounts must be created with a parent's consent for safety purposes
Positive Interactions
• Unlike TikTok, Facebook, and YouTube – only videos that make it through our strict moderation process make it to your child's feed
• Customize your profile and subscribe to your favorite Zigazooers to receive notifications about their latest activity
Zigazoo's Safety Commitment: https://zigazoo.com/kids/parents/
Privacy Policy: https://www.zigazoo.com/privacy-policy
Terms of Use: https://www.apple.com/legal/internet-services/itunes/dev/stdeula/</t>
  </si>
  <si>
    <t>Daniel Tiger’s Play at Home</t>
  </si>
  <si>
    <t>In Daniel Tiger’s Play at Home app, your child will explore the world around them through pretend play and have the chance to learn Daniel’s everyday routines like bedtime, bath time, and feeding pet fish! You’ll be learning with your child as you talk, listen and play games together.
Daniel Tiger’s Play at Home invites children into a world of make-believe from the PBS KIDS show “Daniel Tiger’s Neighborhood.” The app is packed with mini games and learning activities, complete with songs about daily routines.
DANIEL TIGER’S PLAY AT HOME FEATURES:
Activity Games
- Six mini games for children to explore everyday activities and routines.
- Pretend play and mini games that help children learn and grow.
Play with Daniel Tiger
- Use your imagination during pretend play.
- Create your own stories with Daniel Tiger’s Neighborhood characters.
- Listen to songs for kids from the show.
Sticker Book - **NEW!**
- Play with dozens of stickers in Daniel’s house and Neighborhood.
- Kids love to create their own stories and will have fun as they construct original scenes.
Fish Tank - **NEW!**
- Feed and interact with Daniel’s fish tank and have fun with his pet fish.
- Help your child learn about the responsibilities that come with taking care of pets.
Pretend Doctor Games
- Play Doctor Daniel with the instruments that doctors use.
- Exploring Daniel’s doctor bag can make it easier when your child has to be the patient.
Get Ready for Bedtime
- Help Daniel get ready to go to sleep.
- Help your children think about their own bedtime routines and the things that help them at bedtime.
Daniel’s Bathroom Routine
- Wash, brush and flush with Daniel.
- Potty training practice that will help children with their own bathroom routines.
Feel the Music
- Music is one way we all have to express our feelings and emotions.
- You and your child can play with music that expresses different feelings like happy, sad and mad.
Download Daniel Tiger’s Play at Home today!
Daniel Tiger’s Play at Home is based on the PBS KIDS series Daniel Tiger’s Neighborhood, produced by the Fred Rogers Company. Made for children ages 2-5, the app is designed to extend the series’ social-emotional curriculum.
Check out the other Daniel Tiger apps: Daniel Tiger's Day &amp; Night, Explore Daniel Tiger’s Neighborhood, Daniel Tiger’s Stop and Go Potty, and Daniel Tiger's Grr-ific Feelings.
For more apps from PBS KIDS, visit http://to.pbs.org/kids_appstore.
For more fun with Daniel Tiger, visit pbskids.org/daniel.
ABOUT PBS KIDS
Daniel Tiger’s Neighborhood: Play at Home with Daniel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Credits:
App Credits
Feel the Music, Doctor Daniel, Bedtime, Daniel’s Bathroom and Fish Tank were originally designed by Schell Games in partnership with Fred Rogers Productions and PBS KIDS.The Play at Home with Daniel Tiger app was originally designed by CloudKid. The app was redesigned and developed by Curious Media in partnership with Fred Rogers Productions and PBS KIDS.</t>
  </si>
  <si>
    <t>Nature Cat's Great Outdoors</t>
  </si>
  <si>
    <t>Based on the hit PBS KIDS show, Nature Cat’s Great Outdoors is the on-the-go toolset that will inspire your child to explore nature – in the backyard, at a local park or even looking out the window. Every day, Nature Cat has a set of new daily adventures that lets kids use tools to record and share their observations in fun, creative ways!
DAILY NATURE ADVENTURES
• 100+ adventure prompts given daily to get kids using tools, thinking about nature and recording their observations
• Filter by rain, snow, sun, and indoor to play any time
• Daily Nature Adventures are saved in a special journal so kids can go and revisit what they have explored
NATURE TOOLS
• Take photos and selfies with Daisy’s camera
• Record sounds with Hal and his microphone 
• Use journal art tools to insert photos, sounds, stickers in addition to drawing, stamping, and painting
• Create an endless amount of journals filled with your own nature adventures
REWARDS
Earn achievement badges for your Nature Explorer sash the more Daily Adventures you complete. Unlock over 100 stickers as Daily Nature Adventures are completed to use in your journal. 
Onward and yonward!
ABOUT NATURE CAT
Nature Cat’s Great Outdoors app is based on the Emmy-nominated PBS KIDS series Nature Cat, co-produced by Spiffy Pictures and WTTW Chicago, designed to extend the series’ science curriculum. 
Watch Nature Cat  anytime on the PBS KIDS Video App and find more games and activities at pbskids.org/naturecat
ABOUT PBS KIDS
Nature Cat’s Great Outdoors is part of PBS KIDS’ ongoing commitment to helping kids build the skills they need to succeed in school and in life. PBS KIDS, the number one educational media brand for kids, offers children ages 2-8 the opportunity to explore new ideas and new worlds through television, digital media and community-based programs. PBS KIDS and local stations across the country support the entire ecosystem in which children learn, including their teachers, parents and community.
For more apps from PBS KIDS, visit pbskids.org/apps.
PRIVACY
Across all media platforms, PBS KIDS is committed to creating a safe and secure environment for children and families and being transparent about what information is collected from users. To learn more about PBS KIDS’ privacy policy, visit pbskids.org/privacy.</t>
  </si>
  <si>
    <t>["Education","Photo &amp; Video"]</t>
  </si>
  <si>
    <t>Second Grade Learning Games</t>
  </si>
  <si>
    <t>21 fun and educational games to help your child learn 2nd Grade lessons! Teach Second Grade lessons like multiplication, money, time, punctuation, STEM, science, spelling, suffixes, the human body, states of matter, cardinal directions and more. Whether they are just starting Second Grade, or need to review and master the subjects, this is a perfect learning tool for kids aged 6-9. Math, language, science, STEM, and critical thinking skills are all tested and practiced in these games.
All 21 lessons and activities are designed using real second grade curriculums, so you can be sure these games will help give your child a boost in the classroom. And with helpful voice narration and exciting games, your 2nd grade student won't want to stop playing and learning! Improve your child's homework with these teacher approved lessons, including science, STEM, language, and math.
Games: 
• Odd/Even Numbers - Learn the difference between odd and even
• Greater and Less Than - Teach kids how to compare numbers, a critical second grade skill
• Place Values (Ones, Tens, Hundreds, Thousands) - Reinforces how to identify place values
• Alphabetical Order - Sort words correctly in a fun game, important for 2nd grade
• Spelling - Spell hundreds of second grade spelling words
• Telling Time - Learn how to set a clock and tell time
• Timed Math Facts - Quickly answer second grade math facts to earn soccer balls to shoot
• Multiplication - Fun and interactive way for your 2nd Grade student learn how to multiply numbers
• Positive/Negative Numbers - Learn how numbers can be less than zero
• Verbs, Nouns, and Adjectives - Teach your child the different types of words and how to identify them
• Punctuation - Drag punctuation to the correct place in a sentence
• Counting Money - Count money uses nickels, dimes, quarters, and bills
• Synonyms and Antonyms - Fun game to learn the difference between synonyms and antonyms
• Reading - Read 2nd grade level articles and answer questions
• Missing Numbers - Fill in the missing number to complete the equation, a perfect introduction to pre-algebra
• Suffixes - Build new words using a suffix and have fun blowing up asteroids
• Human Body - Learn about the parts and systems that make up the human body
• Cardinal Directions - Follow directions to navigate the pirate around the treasure map
• States of Matter - Identify types of matter and their phase transitions
• Seasons - Understand what causes seasons and how they differ
• Oceans - Learn about our oceans, the importance of them, and how to protect them.
• Calendars - Read a calendar and understand days of the week
• Density - Use water to determine which items are more dense
Perfect for 2nd grade kids and students who need a fun and entertaining educational game to play. This bundle of games helps your child learn important math, money, clocks, coin, spelling, multiplication, language, science, and problem solving skills while having fun! Second Grade teachers around the country use this app in their classroom to help reinforce math, language, and STEM subjects.
Ages: 6, 7, 8, and 9 year old children and students.
=================================
PROBLEMS WITH THE GAME? 
If you are having issues with the game or have questions please email us at help@rosimosi.com and we will get it fixed for you ASAP.
LEAVE US A REVIEW!
If you're enjoying the game then we'd love for you to leave us a review! Reviews help small developers like us keep improving this game.
=================================
Terms of Use and Privacy Policy: https://www.rosimosi.com/privacy</t>
  </si>
  <si>
    <t>Fifth Grade Learning Games</t>
  </si>
  <si>
    <t>21 fun and educational games to help your child learn 5th Grade lessons! Teach them advanced 5th grade topics such as fractions, algebra, science, division, grammar, geometry, language, spelling, reading, geometry, and more. Whether they are just starting Fifth Grade, or need to review and master the subjects, this is a perfect learning tool for kids aged 9-12. Math, language, science, STEM, reading, and critical thinking skills are all tested and practiced in these games.
Every lesson and activity is designed using real fifth grade curriculums, so you can be sure these games will help give your child a boost in the classroom. And with helpful voice narration and exciting games, your 5th grade student won't want to stop playing and learning! Improve your student's homework with these 5th grade teacher approved lessons, including STEM, science, language, and math.
These learning games include dozens of important lessons for Fifth Grade, including:
• Fractions - Fraction Number Lines, Multiply Fractions, Numerator/Denominator
• Order of Operations - Solve equations using the correct order
• Measure and Volume - Time, metric conversion, and calculating volume
• Exponents - Find value, convert to exponents, and scientific notation
• Algebra - Solve for x using add, subtract, divide, and multiply
• Multiples - Identify multiples of a number
• Timed Facts - Quickly answer fifth grade math facts to earn balls for table tennis
• Root Words - Learn the meaning of Greek and Latin root words
• Spelling - Hundred of spelling words of varying degrees
• Sentence Types - Run-on, incomplete, and a variety of other sentence types
• Reading - Read articles and answer questions to improve reading comprehension
• Multiple Meanings - Use context to find the correct word
• Pronouns - Learn about different types of pronouns
• Figurative Language - Read sentences and identify similies, metaphor, hyperbole, and more
• Cells - Identify cell parts and learn their functions
• Latitude &amp; Longitude - Find treasure while learning about latitude and longitude coordinates
• Scientific Method - Discover the Scientific Method and how scientists use it
• Friction - Learn about the types of friction in this fun science game
• Color Spectrum - Identify different parts of the electromagnetic spectrum
• Gravity - Test gravity on different planets and learn how gravity impacts us on Earth
• Flight - Learn about lift, drag, and all other aspects of flight
Perfect for 5th grade kids and students who need a fun and entertaining educational game to play. This bundle of games helps your child learn important math, language, algebra, science, and STEM skills used in fifth grade all while having fun! 5th Grade teachers around the world use this app with their students to help reinforce math, language, and science subjects.
Ages: 9, 10, 11, and 12 year old children and students.
===================================
PROBLEMS WITH THE GAME? 
If you are having any issues please email us at help@rosimosi.com and we will get it fixed for you ASAP.
LEAVE US A REVIEW!
If you're enjoying the game then we'd love for you to leave us a review! Reviews help small developers like us to keep improving the game.
===================================
Terms of Use and Privacy Policy: https://www.rosimosi.com/privacy</t>
  </si>
  <si>
    <t>Fourth Grade Learning Games</t>
  </si>
  <si>
    <t>21 fun and educational games to help your child learn 4th Grade lessons! Teach Fourth Grade lessons like multiplication, division, grammar, geometry, vowels, science, STEM, spelling, fractions, reading, remainders, and more. Whether they are just starting fourth Grade, or need to review and master the subjects, this is a perfect learning tool for kids aged 8-11. Math, language, science, STEM, reading, and critical thinking skills are all tested and practiced in these games.
All lessons and activities are designed using real fourth grade curriculums, so you can be sure these games will help give your child a boost in the classroom. And with helpful voice narration and exciting games, your 4th grade student won't want to stop playing and learning! Improve your child's homework with these 4th grade teacher approved lessons, including science, STEM, language, and math.
These learning games include dozens of important lessons for fourth grade, including:
• Fractions - Compare, add, subtract, and multiply fractions
• Word Problems - Multi-step word problems using addition, subtraction, multiplication, and division
• Angles and Geometry - Use a protractor and learn about different types of angles
• Graphs and Grids - Read a variety of graphs and use coordinates to plot points
• Patterns - Fill in missing values, identify number growths, and time increments
• Remainders - Divide two numbers and then find the remainder
• Missing Vowels - Use missing vowels to complete words
• Timed Facts - Quickly answer fourth grade math facts to earn footballs to kick
• Spelling - Spell hundreds of different words
• Punctuation and Grammar - Fix sentences by dragging the correct punctuation
• Synonyms and Antonyms - Identify different words that mean the same or opposite
• Homophones - Learn about words that sound the same, but have different meanings
• Craft &amp; Structure - Identify narration types, use context, and learn text structure
• Reading - Practice reading comprehension by reading an article and answering questions
• The Earth - Learn about the layers of the Earth, plate tectonics, and volcanoes
• Life Science - Label parts of plants and flowers, and discover animals life cycles
• Weather - Read weather forecasts, identify clouds, and learn about the weather and our climate
• Electricity - Complete circuits, light up bulbs, and understand electrons
• Magnets - Learn the basics of magnets, poles, and how they work
• Moon Phases - Understand the phases of the moon and how they can affect the Earth
• Forms of Energy - Identify different types of kinetic and potential energy
Perfect for 4th grade kids and students who need a fun and entertaining educational game to play. This bundle of games helps your child learn important math, grammar, geometry, multiplication, STEM, division, language, science, reading, and problem solving skills used in fourth grade all while having fun! 4th Grade teachers around the world use this app in their classroom to help reinforce math, language, and STEM subjects.
Ages: 8, 9, 10, and 11 year old children and students.
===================================
PROBLEMS WITH THE GAME? 
If you are having any issues please email us at help@rosimosi.com and we will get it fixed for you ASAP.
LEAVE US A REVIEW!
If you're enjoying the game then we'd love for you to leave us a review! Reviews help small developers like us to keep improving the game.
===================================
Terms of Use and Privacy Policy: https://www.rosimosi.com/privacy</t>
  </si>
  <si>
    <t>Third Grade Learning Games</t>
  </si>
  <si>
    <t>21 fun and educational games to help your child learn 3rd Grade lessons! Teach Third Grade lessons like multiplication, division, grammar, geometry, sentences, reading, rounding, science, STEM, place values, and more. Whether they are just starting Third Grade, or need to review and master the subjects, this is a perfect learning tool for kids aged 7-10. Math, language, science, STEM, reading, and critical thinking skills are all tested and practiced in these games.
All lessons and activities are designed using real third grade curriculums, so you can be sure these games will help give your child a boost in the classroom. And with helpful voice narration and exciting games, your 3rd grade student won't want to stop playing and learning! Improve your child's homework with these 3rd grade teacher approved lessons, including science, STEM, language, and math.
These learning games include dozens of important lessons for third grade, including:
• Decimals and Fractions - Convert from decimals to fractions, and add decimals
• Multiplication - Word problems, solve for x problems, multiply 3-factor and more
• Geometry - Perimeter, area, and different types of angles
• Measurement - Measure length, volume, temperature, and time
• Division - Basic division and word problems
• Rounding - Round numbers to the nearest 10 or 100, and identify place values
• Sentence Jumble - Help with reading compression and grammar
• Parts of Speech - Adverbs, pronouns, prepositions, adjectives, nouns, and verbs
• Syllables - Sound out words to figure out how many syllables they have
• Grammar and Tense - Learn the difference between past, present, and future tense
• Analogies - Compare words to complete the analogy
• Prefixes - Use a prefix to build words in a fun asteroid space game
• Food Chain - Identify types of animal and their role in the food chain
• Solar System - Learn about the planets and bodies in our solar system
• Water Cycle - Study the phases of the water cycle and how they interact
• Sound and Hearing - Understand what sound is and how the ear works
• Nutrition - Identify types of food and build a healthy plate
• Recycling and Energy - Learn why recycling is important and where energy comes from
• Timed Facts - Quickly answer third grade math facts to earn baseballs to hit
• Reading - Read 3rd grade level articles and answer questions
• Erosion - Learn the causes and effects of erosion
Perfect for 3rd grade kids and students who need a fun and entertaining educational game to play. This bundle of games helps your child learn important math, grammar, spelling, multiplication, language, science, and problem solving skills used in third grade all while having fun! 3rd Grade teachers around the world use this app in their classroom to help reinforce math, language, and STEM subjects.
Ages: 7, 8, 9, and 10 year old children and students.
===================================
PROBLEMS WITH THE GAME? 
If you are having any issues please email us at help@rosimosi.com and we will get it fixed for you ASAP.
LEAVE US A REVIEW!
If you're enjoying the game then we'd love for you to leave us a review! Reviews help small developers like us to keep improving the game.
===================================
Terms of Use and Privacy Policy: https://www.rosimosi.com/privacy</t>
  </si>
  <si>
    <t>Preschool &amp; Kindergarten Games</t>
  </si>
  <si>
    <t>Experience fun, kindergarten learning with Preschool &amp; Kindergarten Games! With over 30 interactive educational games for your preschool and kindergarten kids to enjoy, learning can be both effective and exciting! 
Our preschool &amp; kindergarten games and lessons are used by millions of parents and teachers to help educate and entertain young kids. Our app encourages their learning and helps them be enthusiastic about important school subjects, including spelling and reading..
Helpful voice narrating, colorful graphics, and fun sound effects will help your pre-k child learn letters, spelling, math, and more! Designed using real world preschool and kindergarten curriculums and uses common core state standards. Kindergarten and preschool kids love these games!
PRESCHOOL &amp; KINDERGARTEN GAMES FEATURES
EDUCATIONAL GAMES FOR PRESCHOOL &amp; KINDERGARTEN
- Perfect for pre-k children, toddlers, kids, and students in kindergarten
- Our app combines fun and learning for an educational experience every child will love!
ABC’s &amp; READING LESSONS
- Letters: Learn letters with helpful pictures and voices
- Letter Tracing: Use your finger to draw upper and lower case letters
- Alphabet: Pop bubbles while learning the alphabet
- Upper and Lower Case: Match upper and lower case letters by dragging them together
- Phonics: Match a picture to the phonic sound
- Vowels and Consonants: Identify vowels and consonants in words and the alphabet
- Sight Words: Play bingo and identify over 100 words
- Spelling: Spell hundreds of words with helpful voice narration
- Rhyming: Listen and match rhyming words together
- Nouns and Verbs: Identify the difference between nouns and verbs, a building block for reading
PRESCHOOL &amp;  KINDERGARTEN MATH GAMES
- Counting: Count with helpful voice narration to learn numbers
- Addition: Add fruit together to learn addition
- Number Tracing: Draw and trace numbers
- Counting Down: Count down from 10 and launch a rocket
- Missing Numbers: Find the missing number in the sequence
- Quantity: Learn what a number actually means
- Missing Numbers: Find the missing number in the sequence
- Measure: Compare short and tall objects, and heavier vs light objects
- Ordinal Numbers: Learn the ordinal names for numbers, such as first, second, and third
- More, Less, Equal: Play with marbles and learn the concept of more, less, and equal
PRESCHOOL &amp; KINDERGARTEN KIDS LEARNING ESSENTIALS:
- Shapes and Colors: Identify shape and color differences
- Sorting: Learn to sort in multiple ways, including size, color, and more
- Memory: Flip and match cards to help improve memory and attention
- Positions: Learn left, right, and center. Important for preschool and kindergarten
- Months: Sort the months and put them in the correct order
- Color Mix-Up: Fill in the picture by combining the correct colors to make new combinations
- Patterns: Identify repeating patterns using a fun animals
- Puzzles: Fun and colorful puzzles, with cute animals
- Emotions: Identify different emotions on real faces
- Months: Sort the months and put them in the correct order
- Differences: Use a critical eye to find differences in a variety of fun scenes
Advanced Features in the Full Version Include:
- Detailed Progress Reports to help track your child's development
- Lesson Builder to create specific plans for your toddler to follow and play
- Multiple User support so up to 6 kids can play on the same app
- Avatars, stickers, and backgrounds for your toddler to unlock as they learn
- ClassKit support for teachers and educators
===
Terms of Use and Privacy Policy: https://www.rosimosi.com/privacy
===
PROBLEMS WITH THE GAME?
If you are having any issues with the game, please email us at help@rosimosi.com and we will get it fixed for you ASAP.</t>
  </si>
  <si>
    <t>First Grade Learning Games</t>
  </si>
  <si>
    <t>Fun meets 1st grade learning with the First Grade Learning Games! Discover 21 fun games meant to help your child develop a lifelong love of learning! Your child can learn important school subjects like reading, spelling, math, fractions, STEM, science, compound words, contractions, geography, dinosaurs, fossils, animals, and more while playing games they’ll love! 
Whether they are just starting first grade, or need to review and master the subjects, this is a perfect learning tool for kids aged 6-8. Your child can learn math, language, science, STEM, and the critical thinking skills they need to succeed – all while having fun!
All 21 games are designed using real school math and reading curriculums with core curriculum state standards, so you can be sure our kid learning games will help give your child a boost in the classroom. 
Plus, your student or child will stay entertained with the help of voice narration, colorful images and animations, and lots of fun sounds and music. Improve your child's homework with our teacher approved lessons, including science, STEM, language, and math.
Our selection of educational games for kids always brings you quality and value you can trust.
FIRST GRADE LEARNING GAMES FEATURES:
EDUCATIONAL GAMES FOR KIDS
- First Grade Learning Games is the perfect app for kids aged 6-8
- Our app combines fun and learning for an educational experience every 1st grader willl love!
MATH LEARNING GAMES
• Advanced Counting - Skip count by 2's, 3's, 4's, 5's, 10's and more
• Compare Numbers - Advanced math topic that compares numbers to see what is greater or less than
• Patterns - Learn to identify repeating patterns, a critical skill for first grade
• Timed Math Facts - Quickly answer math facts to earn basketballs
• Ordering - Place objects in order based on size, numbers, and letters
• Fractions - Fun way to learn the visual representation of fractions
• Add, Subtract, and Advanced Math - Help learn advanced math skills like additional and subtraction with fun falling fruit
1st GRADE SPELLING &amp; READING GAMES
• Reading Basics - Read articles, answers questions, and get help with tough words
• Word Bingo - Help your first grader with reading and spelling skills in a fun bingo game
• Compound Words - Combine words to build compound words, important for 1st Grade!
• Contractions - Teach your 1st grader how to combine words to make contractions
• Spelling - Learn how to spell hundreds of words with helpful voice assistance
• Verbs, Nouns, Adjectives - Your child will learn different types of words like verbs, nouns, and adjectives
• Sight Words - Learn how to spell and recognize important words
SCIENCE GAMES &amp; 1st GRADE LEARNING ESSENTIALS
• 5 Senses - Learn the 5 senses, how they help us understand the world, and which body part each uses
• Geography - Identify the oceans, continents, and various types of landforms
• Animals - Classify and learn about a variety of animals, such as mammals, reptiles, birds, fish, and more
• Body Parts - Learn and identify all the body parts of the human body, and learn how diagrams work
• Photosynthesis - Help the plant conduct photosynthesis and learn about the process vital for all plant life
• Dinosaurs and Fossils - Identify different dinosaurs and fossils
• Cause &amp; Effect - Listen and match a cause with the correct effect
===
Terms of Use and Privacy Policy: https://www.rosimosi.com/privacy
===
ALREADY PURCHASED?
If you have purchased the games already and they are now showing locked you can tap the Options icon in the upper right corner, and then tap 'Restore Purchase' to unlock the games again for free!
PROBLEMS WITH THE GAME?
If you are having issues with the game or have questions please email us at help@rosimosi.com and we will get it fixed for you ASAP.</t>
  </si>
  <si>
    <t>Starfall Learn to Read</t>
  </si>
  <si>
    <t>Learn to Read from the starfall.com website is now a FREE app!
The Starfall Learn to Read FREE app is made possible by the member supporters of Starfall.com, a publicly supported nonprofit. The activities at Starfall.com motivate through exploration, positive reinforcement, and play. 
Since 2002 Children around the world have learned to read with Zac the Rat — and your child will too! Each numbered section features a vowel sound and its related spelling.  Your child will hear, touch, read and eventually master this sound-spelling through a variety of engaging activities, movies, and songs. Encourage your child to play and explore! Your child will come to recognize the relationship between spoken and written language while having fun learning to read. This app is excellent for emerging readers and English language learners.</t>
  </si>
  <si>
    <t>Starfall I'm Reading</t>
  </si>
  <si>
    <t>The Starfall® I'm Reading app contains a FREE selection of activities from Starfall.com. This app is the fourth step of Starfall’s free Learn-to-Read sequence and will help your child make the leap from learning to read, to reading to learn.
Starfall I’m Reading develops comprehension and reading fluency in beginning and advancing readers. The stories in this app contain a controlled vocabulary set, using the words most frequently encountered in print. The stories and activities reinforce high-frequency words, also called “sight words,” in sentences rather than in isolation. This ensures the young reader will make a meaningful association with each word and more readily commit it to memory. The stories can be read aloud to model the qualities of fluent reading: intonation, expression, inflection and rate. Users can enable or disable the AutoRead feature. Audio buttons are supplied for fluency when AutoRead is off.
The app includes:
* Plays, Fiction/NonFiction, Comics, Folk Tales, Greek Myths, and Chinese Fables from the Starfall website.
* Controlled vocabulary, using words most frequently encountered in print.
* An AutoRead feature to model fluent reading, which can be disabled once your child is able to read independently.
The Starfall website and applications are program services of Starfall Education Foundation, a 501(c)(3) publicly supported nonprofit organization. Starfall® and Starfall.com® are registered trademarks in the U.S., the European Union, and various other countries. Copyright © 2002–2023 by Starfall Education. All rights reserved.</t>
  </si>
  <si>
    <t>Starfall Snowman</t>
  </si>
  <si>
    <t>Children love making snowmen and listening to the charming “Ten Little Snowmen” song. Learn to count to ten and read essential vocabulary while you play. Practice has never been more fun! In this App edition, create a snowman gallery and match number sets to number symbols, and colors to color words.</t>
  </si>
  <si>
    <t>Starfall All About Me</t>
  </si>
  <si>
    <t>Your child will love creating and interacting with his or her Me Character. Players learn essential vocabulary while making choices about everyday objects, body parts, dressing up, pets, and household environments. This app is excellent for emerging readers and English language learners. For accessible content visit www.starfall.com/h/accessibility.php   
If you enjoy this app, please write a review!</t>
  </si>
  <si>
    <t>["Education","Music"]</t>
  </si>
  <si>
    <t>Sight Words Reading Games ABC</t>
  </si>
  <si>
    <t>***** WONDERFULLY EDUCATIONAL READING PROGRAM FOR BEGINNING READERS (AGES 2-7). 
***** Developed in cooperation with educational specialists by an award-winning educational studio, 22learn, the creator of the best-selling Abby Basic Skills and reading program Phonics: Fun on Farm,  to best prepare your children for success in kindergarten and school curriculum. 
* Entirety of 220 SIGHT WORDS from the popular Dolch list (with extra 94 NOUNS!)*
* Preschool, Kindergarten, 1st, 2nd, and 3rd Grade Categories * 
*...in 6 engaging EDUCATIONAL GAMES! * 
================================ 
PRESS REVIEW 
================================ 
* "Action Sight Words is an extra-fun "Extra-terrestrial" way to help children learn challenging sight words." 
* "As a mother of a 1st Grader and a Pre-Schooler, I was quite impressed with this app." 
Monica, theiphonemom.com 
* "an awesome level of interactivity" 
* "hits the mark on being both educational, and entertaining for kids" 
Apps4Moms.net 
* "A colorful and quirky mechanical, industrial theme that children will definitely like. A great tool for teaching and allowing your children learn all about sight words" 
iheartthisapp.com 
"Provides ample opportunities to learn all 220 Dolch words through a series of six games and activities. The interface is simple and easy to navigate and overall the look is appealing." 
Jill Goodman, smartappsforkids.com 
----- 
Abby  Sight Words with Wordaliens is a new EDUCATIONAL READING APPLICATION by 22learn. The app is designed to help children learn and practice reading the most common sight words. 
Sight words are words in English language that do not have a simple one-to-one correspondence between sounds and written letters, and therefore have to be learned “by sight. ” 
Being able to quickly recognize sight words is a crucial part of learning how to read. Sight words mastery is a necessary step towards an enormous reading improvement. 
Sight Words offers children an easy-to-use interface and a grand choice of six fun educational games through which children can acquire mastery over this subject matter. 
----- 
The 6 GAMES included are: 
1. WORD MACHINE 
Control the Word Machine. Supply all the words that need to be produced by tapping on the words called. 
2. SPELLING 
Your dog is hungry! Make cans to feed him! To make a can, drag the letter cards to their correct place and make a word you have just heard pronounced. 
3. BINGO 
Make a Bingo to get a ticket for Aliens back home! Tap on the word corresponding to the one that you heard pronounced. Once you have matched cards from one side of the board to the next... Bingo! Aliens are back home! 
4. MEMORY GAME 
Match the sounds to correct word forms! To do so, tap on one of the speakers, hear the word, and then select one of the cards below with a correct word. Do it for all words! 
5. GEARS 
Tap on one of the speakers on the screen, hear the word pronounced, and place the word across the speaker. Repeat for all words to see wonderful gears animation. 
6. FLASH CARDS
Practice in the Flash Card mode. List through the words and top on the cards to hear the words pronounced again and again! 
-----
Additional Features Include: 
- Selection of individual words to be practiced within each category 
- Avatar selection 
- Choice of capitalized words and upper-case or lower-case letters 
- Access to best scores 
-----
Get this app now and enjoy the progress your children are going to make in their reading skills.
22learn, your trusted educational apps developer</t>
  </si>
  <si>
    <t>Kids Puzzles Games Puzzingo</t>
  </si>
  <si>
    <t>• Featured by Apple
Do your kid and toddler like puzzles? How about an educational puzzle game that is fun, packed with learning, and played by 8 million families around the world? Checkout Puzzingo today!
• "My 2 year old LOVES this app! It's the best free puzzle app."
• “I work with special needs preschool children and they always ask for “the Puzzy Game” 
• “Absolutely fabulous, the kids in my moms kindergarten class go crazy for it! It’s so hard to find educational games kids want to play...look no further!” 
Kids, toddlers, and babies love Puzzingo! Its many puzzles are full of interactivity, animations, and sounds for repeat learning and play. Unlike jigsaw puzzles, every Puzzingo puzzle piece is named, so preschool children, toddlers, and babies will build vocabulary while playing. Puzzingo supports learning in many languages, including English, Spanish, Chinese, Japanese, and UK English. It is well suited for bilingual parents looking for tools to help kids reinforce a second language. 
In addition to vocabulary, your preschool child and toddler will build spatial recognition, fine motor, memory, and cognitive skills. This tactile game also appeals to children with autism and children with special needs. As for you parents, this game is designed to be playable by you and your young child together, so you can participate and bond with your child. 
Unlike many kid apps, Puzzingo is 100% professionally illustrated. We also use professional voice actors with clear accurate pronunciation rather than machine-generated speech to encourage learning. When your child finishes a puzzle, he will be rewarded to a variety of engaging mini-games. Visual and audio cues throughout the apps are specially designed to make the game accessible by younger and special needs children. 
Puzzingo comes free with hundreds of puzzle pieces in 10 terrific puzzles for your kid and toddler. It also has a Daily Free Preview of new and exciting puzzles every day. In addition, behind the parent gates are additional 100+ puzzles with over a thousand puzzle pieces available for purchase. The puzzles include core concepts such as shapes, colors, numbers, food, and ABC. They also cover children’s favorite topics – animal, car, princess, dinosaur, train, and more. New educational puzzles are added constantly.
• “Best free app that you can download for your kid… Constant updates makes sure that there is something new every time your kid plays it.”
• My kids STILL play with this app even after a few years! There is so much value in this app. 
• “My boys love this game. One with Autism and he is able to easily navigate while working on speech skills by repeating words in the game!!”
• "My 5 year with ASD &amp; my 2 year Aspie are in love with this game! ... 100% recommend for the ASD community."
• "I got this app for my 18-month baby daughter and she loves it!"
_________________
AWARDS:
• Dr. Toy's 10 Best Children's product
• Editor's Choice, Best Apps for Kids
• 5 out of 5 by Apps for Homeschooling
_________________
SUPPORT: 
If you run into issues with the app, please email us instead of leaving a bad review. We can't respond to reviews, but we would love to help you at support@77sparx.com. We would love to help you!
http://www.77sparx.com/support/
_________________
RESTORE PREVIOUS PURCHASES: 
http://www.77sparx.com/restore-puzzingo-purchases/
_________________ 
TERMS &amp; PRIVACY:
Terms of Use: https://www.77sparx.com/tos/
Privacy Policy: https://www.77sparx.com/privacy-policy/</t>
  </si>
  <si>
    <t>["Education","Puzzle","Games"]</t>
  </si>
  <si>
    <t>Wonster Words Learning Games</t>
  </si>
  <si>
    <t>Award-winning ABC, phonics, and spelling games. Kids learn while having fun. 95% of parents say that Wonster Words has helped their children gain reading skills. Enjoyed by millions of kids. Download Wonster Words today! 
_______________________
FUN WITH LEARNING
Kids play and don't even know they are learning! In Wonster Words, kids and toddlers put together words through interactive word puzzles. As the child drags a letter puzzle, the name of the letter and the phonics sounds will play. Once the words are completed, children will enjoy silly videos head-lined by the lovable Wonsters. Mini-games and activities help your child stay engaged. Additionally, whole-piece puzzle games introduce even more vocabulary. 
• "I downloaded this game for my 2 yr old daughter and she is always running off with my phone to learn some new words."
• "As a 1st grade teacher with a kindergartener [son] I know how important it is to keep learning interesting. This is my son's favorite app and mine too."
_______________________
PREPARE FOR SCHOOL
Help your children prepare for preschool, kindergarten, and elementary schools by helping them learn more than the basic alphabets and phonics. Wonster Words include vowels, consonant blends, word families, diphthongs, digraphs, CVC word structure, and spelling. 95% of parents say Wonster Words has helped their children gain reading skills.
• "I love that my son is learning to spell!! He has been using this app since he was 1.5, he is now 2.5 and everyone thinks he is in elementary school because of his use &amp; understanding of vocabulary!!"
• "My 2 year old has learned all her ABC's and how to match them here. So many people ask what app she is playing when we're in the stores. Super love it!!!"
_______________________
SPEECH &amp; SPECIAL NEEDS
For kids with speech delay, Wonster Words can help them practice hearing and speaking word sounds. It doubles as a good reinforcer/motivator for SLP services the child may already be receiving. 
• "My three year old was slow to articulate many words. Speech therapy was helpful but he seemed bored with the simplistic repetitions. Got this game to work with him at home on pronunciation and alphabet recognition... He's four now and still loves this app. Non-stop chatterbox with a huge vocabulary. And he uses all the app words in his pretend play and storytelling."
• "I am a retired Speech-language Pathologist and I provide training for preschools. I love this app for vocabulary building, early reading and spelling."
_______________________
AWARDS
• Parent's Choice
• Dr. Toy's Best Picks
• Kidscreen iKids Finalist
• Mom's Choice Gold
• Academic's Choice
_______________________
KEY FEATURES
• No Ads
• Offline play
• Includes ABC, phonics, blends, complex vowels, digraphs, and more.
• Teach kids CVC words and spelling in order. 
• Silly animations that show the definition of words
• Fun puzzle games that introduce vocabulary
• Mini-games to encourage replay
_______________________
SUBSCRIPTION DETAILS
Wonster Words is a subscription product that comes with a 7-day free trial. After the free trial, the subscription auto-renews monthly for $8.99/month or annually for $59.99/year. 
You can use the subscription on any iOS device registered with your AppleID. Subscriptions may be managed by the user and automatic renewal may be turned off anytime by going to the user's Account Settings. Subscription automatically renews unless auto-renew is turned off at least 24-hours before the end of the current period. Payment will be charged to iTunes Account at confirmation of purchase. Cancellation will not go into effect until the end of the monthly billing cycle. 
Terms of Use: https://www.wonsterwords.com/terms-of-service
Privacy Policy: https://www.wonsterwords.com/privacy-policy
_______________________
CONTACT US
If you run into issues, please email us at support@77sparx.com.</t>
  </si>
  <si>
    <t>["Education","Word","Games"]</t>
  </si>
  <si>
    <t>EduBirthday-Preschool Surprise</t>
  </si>
  <si>
    <t>Who doesn’t like to be invited to a birthday party? EduBirthday kindergarten learning games invite young children to a fun birthday party where they will learn early childhood education concepts which will simulate their enthusiasm for learning and guide them for independent play.
-----------------------------------------------
GAMES: 
Spelling Game -  Fun learning game that teaches children to spell “Happy Birthday” and upon completion rewards them with a magical birthday song 
Directions -  Preschoolers will learn left &amp; right by taking fun birthday photos
Sorting Game - Children will learn to sort fruits for the party guests and enhance their cognitive skills 
Recognition Game - in this kids learning game children will practice their fine motor skills by learning to distinguish fruits and cutting them
Matching Games -  three fun learning games for kids that focus on teaching toddlers matching skills and colors with candies, colorful hats, and party goody bags. 
Memory Games for Kids - learning game for children that helps them practice their memory by matching numbers 0-10  and color cards
Size Recognition Game - in this game preschool kids will learn about sizes while comparing birthday gifts
Counting &amp; Number Game - preschool children will learn to count colorful hats and birthday candles 
Sound Learning Game - young children will practice the birthday song by playing it on the Xylophone
Color Learning Games - two toddler learning games that teach kids to match colorful birthday balloons, hats, rainbow candles, and twin guests 
-----------------------------------------------
EDU FEATURES:
• More than 18 educational games, toddler puzzle games, and quizzes
• Great for toddlers, preschoolers, kindergarteners, teachers, schools, homeschoolers, parents, and babysitters.
• Instructional voice commands in 12 different languages so kids can play independently
• Problem-solving 
• Letters &amp; spelling  
•  Toddlers Puzzles 
• Numbers for kids
• Free of third-party advertisement
• Autism spectrum and special needs children can also take educational benefits
• Prefect app for children with needs of speech therapy 
• Preschool teachers can also use this learning app in their classrooms
• Recommended for kids aged 2-6
• 3D HD colorful graphics
• Unlimited access to a complete collection of birthday games in a toddler-friendly app
• Unlimited play and innovative rewards system
• Free without  WiFi
• Animated 3D characters guide children at their birthday party
• Customizable for parents to adjust settings based on children’s learning level
----------------------------------------------
PURCHASING
EduBirthday is a one-time purchase app and not a subscription-based app.
Rules &amp; Regulations:
(Cubic Frog®) respects the privacy of all its users.
Privacy Policy: http://www.cubicfrog.com/privacy
Terms &amp; Conditions :http://www.cubicfrog.com/terms
(Cubic Frog®) is proud to be a global and multilingual kids' educational company with apps offering 12 different language options: English, Spanish, Arabic, Russian, Persian, French, German, Chinese, Korean, Japanese, and Portuguese. Learn a new language or improve on another!
The toddler-friendly interface helps children in their learning process. All Cubic Frog® toddler apps have voice commands which help little learners listen and follow instructions. There are 18 mini-games in this children's app, each of them focusing on one early learning concept in toddler education such as color learning, spelling, sorting, memory games for kids, and much more. EduBirthday is inspired by the Montessori educational curriculum which is highly recommended for kids with autism and is a good option for speech therapy. Let’s celebrate together!</t>
  </si>
  <si>
    <t>["Games","Education","Family","Puzzle"]</t>
  </si>
  <si>
    <t>Ice Cream &amp; Fire Truck Games</t>
  </si>
  <si>
    <t>***** Developed by an award-winning education studio, 22learn, the creator of the best-selling Abby Basic Skills app, in cooperation with educational specialists. 
***** Get to know what it is like to be an ice cream truck driver! Drive and play with an ice cream truck; sell ice cream to the customers; make cupcakes; have fun!
Interactive 3D Ice Cream Truck Adventure by 22Learn is a flavorful, ice cream-themed app filled with activities that encourage young children’s imagination, play, and exploration. In four games, children drive an ice cream truck, explore it, make cupcakes, and learn a way of serving ice cream to customers with a slingshot! This delicious, cool app will become every child’s favorite toy!
================================ 
Interactive 3D Ice Cream Truck is an educational app that will help your toddlers and preschoolers develop problem solving skills, vocabulary about truck parts, fine-motor skills and attention control.
================================ 
* DRIVE THE ICE CREAM TRUCK: 
Start the engine, turn on the lights, listen to the radio, drive and more! Just take a moment and imagine… being an ice cream truck driver! What a fun that is! Take a tour in your room, garden, playground, anywhere! The driving mode makes use of the built-in camera of your device to project the surrounding environment onto your windows. This makes it look as if you are actually hurrying to deliver your ice cream to hungry customers in your house! You have to experience this!
* LET THE ICE CREAM FLY:
Did you know that scoops of ice cream fly? Well, now they can, at least in this app! Carefully observe which ice cream the customer wants, then, drag the correct ice cream flavor onto the slingshot, and serve the ice cream to the customer! Be precise, so he or she can catch it. Also, pay attention: there are beings who wish to fool you; serve only to those who asked for ice cream!
* EXPLORE THE ICE CREAM TRUCK:
Explore all the interesting things our ice cream truck has to offer! Turn on the lights, play the megaphones, pop the balloons, press all the funny little buttons and more! Swipe sideways with your two fingers to change the view of the truck or tap on the arrows to do the same.
* MAKE CUPCAKES:
Let’s have fun making cupcakes! See which cupcake the customer wants. Then, pick the right cupcake wrapper, flavor, and topping. Don’t forget to collect the coins from the customer for the finished awesome cupcake at the end!
=================================== 
With four engaging activities, tons of realistic animations and sound effects, child-friendly interface, and a colorful, ice cream truck-themed design, Ice Cream Truck is going to be every child's dream come true toy. Plunge into the world of ice cream trucks, ice cream truck drivers, and ice cream-loving kids -- open doors to your imagination with this amazing app brought to you by 22learn!</t>
  </si>
  <si>
    <t>["Games","Family","Education","Role Playing"]</t>
  </si>
  <si>
    <t>My Little Reading Academy Game</t>
  </si>
  <si>
    <t>*** Fun EDUCATIONAL game for toddlers of AGE 2 and up 
*** SORT, MATCH, CLASSIFY and BUILD by shape, pattern, color and everyday objects 
*** Developed with certified child psychologists 
*** 12 beautiful mini-game boards 
About the game: 
----------------- 
The game consists of 12 beautiful rooms each focused on developing a set of basic concepts such as size, colors, numbers and patterns using everyday objects from the child's world such as clothes, food and many more.
The game is designed to enhance the following skills: 
- Sorting and classifying 
- Hand-eye coordination 
- Quantitative perception
- Visual perception
- Concentration 
- Vocabulary 
Game Boards: 
--------------- 
The game consists of 12 boards. The boards were carefully chosen in order to represent basic elements from the child's world. 
Bathroom: Match polycubes by SHAPE. 
Dressing room: Match geometric SHAPES to dress the raccoon.
Living room: Place each everyday object in its LOGICAL place.
Watering Can: Classify geometric SHAPES. 
Playroom: Assemble toys by placing missing parts in their LOGICAL place.
Backyard: Sort fruits by COLOR.
Kitchen: Classify food and kitchen appliances by their purpose.
Dining room: Sort the raccoon’s dinner by matching SIZE and NUMBER.
Vegetable garden: Match fruits and vegetables by MEMORY.
Laundry room: Pair clothing items by SILHOUETTES.
Tent: Match geometric shapes by SHAPE and PATTERN.
Garage: Order different tools by SIZE.
All our products are designed and developed in cooperation with certified child psychologists and experienced educators.
TinyHands Games:
TinyHands Sorting Series
A set of sorting games designed to help children acquire basic concepts such as shape, color, size seasons and animals. Game boards are organized in an ascending difficulty level starting from basic sorting followed by more complex context based sorting and classification environments.
TinyHands Towers Series
A set of stacking games. The game is designed to help children acquire basic concepts such as: big VS. small, before VS. after, and bottom VS. top. Game boards are organized in an ascending difficulty level.
TinyHands What's My Pair Series
A series of three pair matching games. The game challenges the child to match pairs, initially based on visual aspects alone and in more advanced screens based on logic and understanding of card content.
TinyHands First Words Series
A set of vocabulary games for children of age 1.5 and up.
The game consists of 10 boards, each focused on a different theme from the child's world such as shapes, colors, clothes, animals and vehicles.
TinyHands Town Center
Educational game recommended for age 3+. This game includes 10 beautiful boards each focused on developing a set of basic concepts such as size, colors, numbers and patterns using everyday objects from the child's world such as clothes, food and many more.
TinyHands Connect The Dots
The game consists of 12 mini game boards each presents a beautiful and magical scene. Each board contains several parts. The parts can be completed by connecting the numbered dots in a specific order. Upon completion, each part is dragged to gradually build an object. When all parts are drawn the scene is magically created and revealed. Designed for children aged 3+.
Note for parents:
Like all our games, this game is designed to provide quality playtime for parents and children together. Playing along with your children is highly recommended and will surely make them benefit the most from this app and help them expand their vocabulary.
We are sure that your children will enjoy this exciting educational game that will encourage their thinking and contribute to the development of their basic skills.
About the Team: 
We believe that children learn best through playing. We teamed up with certified child psychologists and experienced educators out of desire to create fun games that will help our children acquire new concepts and improve their skills.</t>
  </si>
  <si>
    <t>Zoo animal games for kids</t>
  </si>
  <si>
    <t>*** Zoo Animals Puzzle is a wonderful puzzle game for kids and toddlers ***
Explore 36 puzzles! Aimed for kids in the ages 1-8
Zoo Animals Puzzle base game features:
* Play through of 36 Unique puzzles. More are on the way..
* Wide range of difficulty levels - from 2 pieces for starters to 30 pieces for preschool kids and first graders! 
* Easy to learn and control, even for small kids
* Funny and Lovable animals, beautifully drawn in vivid HD Graphics
* Interactive animals sound effects, Positive and pleasant feedback. 
Zoo Animals Puzzle is a lovely puzzle game for all ages. Kids will improve their skills while having fun! 
Our educational games are specifically tailored to fit preschool-aged kids, and encourage them to learn from each activity. We specialize in fun educational games.
*** Access the entire Dino Academy collection ***
* 20 Downloadable Puzzle Packs, over 1000 predefined puzzles.
* Play a new daily puzzle each day in 4 play variants - jigsaw puzzle, swipe puzzle, scratch card and color scratch
* Paint your own puzzles - paint by hand or import your pictures to create infinite new puzzles! 
* New Stories section - 18 first stories fit for ages 1-5.
* Create your own paintings, puzzles, stories and mazes
* New Language section with ABC letter tracing, Alphabet Sounds, Word Families, Sorting, Odd Words, Spelling and Writing   
* Dozens of games and learning activities including:
   +Learning numbers, 
   + Counting, 
   + Addition, 
   + Subtraction, 
   + Shapes, 
   + Colors, 
   + Order by size,
   + Order Numbers, 
   + Number line, 
   + Patterns, 
   + Tell Time, 
   + Matrix matching, 
   + More &amp; Less, 
   + Great &amp; Small, 
   + Big &amp; Small, 
   + Long &amp; Short, 
   + Tall &amp; Short.
   + Bubbles shoot, 
   + Match, 
   + Memory, 
   + Domino, 
   + Maze, 
   + Cookies, 
   + Whack a bunny, 
   + Connect the Dots, 
   + Raining shapes
   + Animals Flow (New - 5 animal packs. 5x5-10x10 boards. 600 levels!)
   + Balloon Pop (New - learn colors, shapes, numbers and english ABC)
   + Animal Flow (New)
   + Letter Tracing (New)
   + Music Time (New)
Collect Stickers and a many more fun surprises!  
+ The game Does Not contain ads nor social links.
+ The game contains In App Purchase to subscribe to Tiltan Games entire educational library. 
Important things to know about the subscription:
• Subscription can be canceled anytime 
• Subscription automatically renews unless auto-renew is turned off at least 24-hours before the end of the current period
• Payment is charged to your iTunes Account when you confirm the app purchase.
• Account is charged for renewal within 24-hours prior to the end of the current billing period at the subscribed price
• You can manage your subscriptions from your account on the AppStore 
• Any unused portion of a free trial period, if offered, will be forfeited when you purchase a subscription.
LEAVE US A REVIEW!
If you're enjoying the game then we'd love for you to leave us a review! Reviews help small developers like us keep improving this game.
––––––––––––––––––––––––––––––––––––––––––––––––––––– 
KNOW WHAT'S INSIDE 
As a MOMs with Apps member, we follow the 
"Know what's inside" best practices for kids’ apps 
––––––––––––––––––––––––––––––––––––––––––––––––––––– 
Thanks for your support! 
Have Fun!
If you have any questions or need help, please contact our Support at info@tiltangames.com
Made by Tiltan Games
http://tiltangames.com
Apple Terms: https://www.apple.com/legal/internet-services/itunes/dev/stdeula/</t>
  </si>
  <si>
    <t>Toddler Games and Abby Puzzles for Kids: Age 1 2 3</t>
  </si>
  <si>
    <t>***** Brought to you by 22LEARN, the creator of Abby Basic Skills Preschool – Parents‘ Choice Awards winner. 
Explore the Kingdom of Animated Puzzles and let puzzles come to life with this colorful, interactive app for all playful babies and toddlers.
EXPLORATION, PLAY, FUN, and development of FINE-MOTOR SKILLS, that is Kingdom of Animated Puzzles, an app designed for the most tapful experiences!
================================
Young learners compose puzzles featuring wonderfully hand-drawn animal, plant, and vehicles themes, and are always rewarded with animation or little interactive game once the puzzles are finished.
The application was developed by an award-winning education studio, 22learn, the creator of the best-selling Abby Basic Skills app, in cooperation with educational experts to ensure the application is as suitable for this very special age category as possible.
Its child friendly interface is very simple and includes no complicated menus. Simply slide the button to the right to move forward or slide it to the left to move back!
Once you first slide the button, numerous fun little activities will present themselves to you.
Tap on any of them and have fun. What about tapping on the xylophone and playing it? Or, tapping on the ice cream and eating it? Hmm, yummy, yummy! And much more!
FEATURES:
* 8 thematic categories:
- Farm animals
- Zoo animals
- Amazing xylophone
- Ice creams
- Vehicles I
- Vehicles II
- Flowers I
- Flowers II
* Over 25 hand-drawn animated illustrations and little activities
- Make the puzzle and watch a plant to grow!
- Eat an ice cream!
- Play the xylophone!
- Watch the lion the digger!
* Several high-quality background melodies
* Intuitive, child-friendly interface
================================
Give your baby or toddler the best. Give them the Kingdom of Animated Puzzles.
================================
We are sure that with its simple child-friendly appealing interface the Kingdom of Animated Puzzles will make for a fun learning experience your children will enjoy for days to come.</t>
  </si>
  <si>
    <t>123 Bubble Kids Learning Games</t>
  </si>
  <si>
    <t>***** Developed by an award-winning education studio, 22learn, the creator of the best-selling Abby Basic Skills app, in cooperation with educational specialists. 
Kids Learning games provide the most wonderfully bubbleful educational experience for kids! 
Teaching names and recognition of LETTERS, NUMBERS, SHAPES, COLORS, TOYS, ANIMALS, FRUITS, VEGETABLES and more. 
================================ 
* 10 Educational Learning Categories 
* 220 Interactive First Words Flash Cards 
* 3 Engaging Kids Learning Games 
================================ 
Baby Bubble School is a colorful, wonderfully bubbleful educational experience for curious young minds. Teaching names and recognition of LETTERS, NUMBERS, SHAPES, COLORS, TOYS, ANIMALS, FRUITS, VEGETABLES and more, Bubble School makes learning awesome for all TODDLERS and PRESCHOOLERS. The application was developed by an award-winning education studio, 22learn, the creator of the best-selling Abby Basic Skills app in cooperation with educational experts to ensure the application is suitable for this very special age category. 
***** 10 Educational Learning Categories***** 
- Uppercase Letters (FREE)
- Lowercase Letters 
- Numbers 
- Shapes 
- Colors 
- Toys 
- Farm Animals 
- Zoo Animals 
- Fruits 
- Vegetables 
Baby Bubble School offers the following THREE ENGAGING GAME MODES in which you can play all of the aforementioned learning categories: 
EXPLORE 
Let’s Pop: Children will love this free exploratory learning mode! Full of bubbles with objects whose name is pronounced once the child pops the bubble, Let’s Pop is a fun little game where children can explore on their own pace. 
LEARN 
Let’s Learn: In Let’s Learn, children systematically learn the names of objects by browsing through them in either alphabetical or random order. 
PLAY 
Let’s Play: In this mode, children test their skills by tapping on bubbles filled with objects whose name is called. 
APP FEATURES: 
* 10 Educational learning categories 
* 220 Interactive first words flash cards 
* 3 Engaging game modes 
* Appealing, child-friendly interface with adorable animated animal characters 
* Possibility to choose uppercase / lowercase / or capitalized words 
* Hints option for Let’s Play mode to help parents tailor difficulty for their child 
* Option to turn on / off sounds and music 
* All pronunciation done by professional voice-over actors 
Baby Bubble pop is fun and the app’s interface is simple enough even for the youngest learners -- as simple as popping a bubble! With appealing design and broad educational content, this bubbleful app is sure to provide an experience your children will love.</t>
  </si>
  <si>
    <t>["Games","Music","Family","Education"]</t>
  </si>
  <si>
    <t>Phonics Island Letter sounds</t>
  </si>
  <si>
    <t>***** Parents‘ Choice Awards’ winner 
***** Developed by an award-winning education studios, 22learn, the creator of the best-selling apps for kids, in cooperation with educational specialists to best prepare your children for success in preschool and kindergarten curriculum. 
***** APProved by Famigo!!! 
Lay the basics of your child’s literacy skills with this colorful, mysterious island full of phonics sounds. Children learn and have fun tracing letters, recognizing letter sounds, matching letters, and identifying beginning sounds. Embark on the adventure with adorable Abby the Monkey and her train to discover the secret of this island! 
================== 
The best introduction to phonics reading system! 
================== 
* NOW EVEN BETTER — FABULOUS NEW ACTIVITIES ADDED! 
CHILDREN LEARN TO: 
* Recognize letter sounds 
* Trace uppercase and lowercase letters 
* Match letters 
* Recognize a variety of animals 
* Identify beginning sounds 
PURCHASING THIS APPLICATION (FULL VERSION ONLY), YOU CAN EXPECT TO GET: 
----- 
* 90 animal pictures situated in colorful sceneries, accompanied by authentic animal sounds and phonetic sounds of the animals’ initial letters 
* 21 wonderful, professionally illustrated sceneries 
* 7 alphabet phonetic sectors divided according to the Montessori methodology 
* A series of fun mini-games 
* Reward stickers 
* Surprise upon completion of all levels 
* Easy-to-use, child-friendly interface 
* High-quality audio spoken by a professional voice-over actress 
* Friendly, encouraging environment 
----- 
Hello everyone! Are you up to an adventure? I am Abby the Monkey, the friend you know from a highly-successful application series by 22learn, and I have prepared one for you! If you want to EXPLORE a strange animal island and LEARN PHONETIC LETTER SOUNDS, you shouldn’t wait a minute, and come with me!!! 
But first let me tell you a story…. 
****************************************** 
Once upon a time, there was an island, an island of indescribable beauty and magnificence. There found a shelter the animals small and large, slimy and furry, savage and tame—all protected from evil hunters and curious eyes, supplied with food from the bountiful earth. Each year, a special event was held, when one, and only one, person from the whole humankind was selected and transported to the island (blinded, to preserve the island’s secrecy) to appreciate its beauty and spread the word about it, so that the island would never be forgotten. 
The legend has it, that deep inside the rocky hill on the island, a treasure is kept. Yet, no one knows its secret anymore because the last humankind representative had enraged the animals on the island, and since then, the animals decided never to invite anyone again, and the island got lost in time and space. 
All that remains from our knowledge is that through the whole island, a very special train goes. The train has a mind of its own and likes it when the passengers’ names start from certain sounds! It is said, that if someone was ever capable to fulfill all the train’s wishes, the train would transport the lucky being deep inside the rocks and reveal the island’s precious treasure! 
****************************************** 
But, you are asking, what does all this have to do with me, monkey Abby? Well, imagine what happened to me just recently! I was flying around with my plane when, out of the blue, the storm hit and my plane got lost! 
And now, I am on this weird island that looks exactly like the legendary Phonics Island I told you about! Wohoo, how exciting! But I need someone to help me with all the strange tasks the train asks me to do! Do you want to be the one who will help me, and discover the island’s treasure together with me? 
Thank you for your purchase!</t>
  </si>
  <si>
    <t>BrainPOP Jr.</t>
  </si>
  <si>
    <t>Access BrainPOP Jr.’s award-winning animated movies, activities and quizzes made by educators and replace your kids’ passive screen time with active, enriched learning. The gentle, humorous, and relatable characters Annie and Moby serve as guides through each topic, empowering kids to form their own ideas. BrainPOP Jr. is designed to cultivate critical thinking skills and encourage children to ask questions and make connections. 
Start your free trial today to access content for grades K-3 across all subjects. BrainPOP Jr. is a research-backed learning platform created by educators that know how kids learn best, and perfect for age-appropriate, independent learning.
Start watching, learning, playing and growing with us!
Terms of Use: https://www.brainpop.com/about/terms_of_use/
Privacy Policy: https://www.brainpop.com/about/privacy_policy/
User Agreement: https://www.brainpop.com/about/user_agreement/</t>
  </si>
  <si>
    <t>GoNoodle - Kids Videos</t>
  </si>
  <si>
    <t>Make screen time active with 300+ dance videos, yoga exercises, and mindfulness activities for kids!
Trusted by teachers &amp; used in 4 out of 5 US public elementary schools, GoNoodle videos create more than 667 million movement minutes each month in homes and schools. Download the free app (no subscription or login required) to play your kid’s favorite videos from school, at home!
- Educational videos by Blazer Fresh - Banana Banana Meatball, Celebrate, and Don’t Read Like A Robot
- Camp sing alongs by Moose Tube - Baby Shark, Peanut Butter in a Cup, and Boom Chicka Boom
- Call and response - Pop See Ko and Milkshake
- Pop songs and throwbacks - Dynamite, JUMP, Larger Than Life, and Bye Bye Bye
- And so much more!
NEW EVERY WEEK
You’ll always find new videos to entertain and engage your kids. Easily browse and play videos at home, on the road, or anywhere with a 3G or WiFi connection.
TYPES OF VIDEOS ON GONOODLE
-Dance
-Sports
-Exercise
-How-tos
-Yoga
-Stretching
-Deep breathing
-Mindfulness
KID SAFE &amp; EASY TO USE
Everything is designed especially for kids (age 4-10). The GoNoodle App only includes content approved by GoNoodle’s team of child development experts and there are no in-app purchases. You can trust your kids are safe with GoNoodle. It’s a safe alternative to open platforms. 
QUALITY KIDS CONTENT
GoNoodle was developed by a team of seasoned designers, educators, child development specialists, and researchers. All GoNoodle videos are created by our team of child development experts working with choreographers, athletes and mindfulness experts who specialize in kid content.
WAYS TO USE GONOODLE
**GoNoodle together** Have a family dance-off, do sibling yoga, or groove to your favorite songs! GoNoodle makes the time you have with your kids more colorful, silly, music-filled, and happy.
**GoNoodle to get something done** Fold the laundry, finish typing an email, or snag a moment of peace while kids play GoNoodle. GoNoodle helps days run smoothly by pacing your routine and adding activities parents feel good about!
**GoNoodle on-the-go** Dance in the carpool line, while waiting for dinner, or hanging at a sibling’s soccer game. GoNoodle brings more movement into your everyday places, spaces, and routines.
TEACHERS AND PARENTS LOVE GONOODLE
“GoNoodle brings such joy to our home. I love to watch my kids just be themselves and have fun while getting fit. Best invention for families!” - Melissa, mother of four
"GoNoodle Kids is the ‘Go To’ app for kids if you’d like to get them moving! This app is a Teacher Favorite, used in schools regularly. Best of all, it’s free and fantastic!" - BestAppsforKids.org
“GoNoodle is the most engaging, fun student program I have found, ever.” - Mr. McDonald, Kindergarten Teacher
“Where do I start with what I love most about GoNoodle? When my kids (or me!) need to have fun and move, there is always something awesome to do on GoNoodle.” - Ms. Lynch, 3rd Grade Teacher</t>
  </si>
  <si>
    <t>Moose Math - Duck Duck Moose</t>
  </si>
  <si>
    <t>Moose Math engages kids in a mathematical adventure and teaches counting, addition, subtraction, sorting, geometry and more. While playing 5 multi-level activities in the Moose Juice Store, Puck’s Pet Shop and Lost &amp; Found, kids can earn rewards to help build their own city and decorate buildings. Moose Math introduces a new whimsical group of Duck Duck Moose characters, The Dust Funnies, who help with mastering math skills. Moose Math is aligned with Common Core State Standards for Kindergarten and 1st Grade and includes a Report Card section where parents and teachers can monitor progress and find additional skill-building activities. AGES: 3-7.
CATEGORY: Curriculum
ACTIVITIES
Moose Math features 5 engaging math activities:
1) MOOSE JUICE: Make smoothies while practicing counting, addition and subtraction
2) PAINT PET: Match the pets by counting the number of dots
3) PET BINGO: Solve addition, subtraction and counting problems to get BINGO
4) LOST &amp; FOUND: Learn and sort through shapes and colors
5) DOT TO DOT: Help the Dust Funny find his way home by joining the dots
SKILLS
Kids will learn the following math skills based on Common Core State Standards:
NUMBERS:
-  Understand the relationship between numbers and quantities 
-  Solve word problems and algebraic thinking
-  Practice number pattern recognition
COUNTING: 
-  Count by 1’s, 2’s, 5’s and 10’s
-  Master counting to 100
ADDITION &amp; SUBTRACTION: 
-  Add and subtract by 1’s, 2’s, 5’s and 10’s
-  Add and subtract up to 20
-  Learn to add and subtract with numbers, dice and rekenrek racks
GEOMETRY: 
-  Master geometry at Kindergarten and First Grade levels
-  Learn to identify and recognize shapes
MEASUREMENT:
-  Understand and compare lengths
PARENT REPORTING: Includes a Report Card section where parents and teachers can monitor progress for each child and learn about new skill-building activities.
DEVELOPED WITH EDUCATORS:
-  Developed in conjunction with Stanford University Educator, Jennifer DiBrienza, PhD in - 
  Early Elementary Education and former NYC public school teacher (K-Grade 2)
COMMON CORE STANDARDS:  K.CC.1, K.CC.2, K.CC.4, K.CC.6, K.OA.1, K.OA.2, K.OA.5, K.MD.2, K.MD.3, K.G.2, K.G.3, K.G.4, 1.OA.1, 1.OA.2, 1.OA.6
ABOUT DUCK DUCK MOOSE 
(A wholly-owned subsidiary of Khan Academy)
Duck Duck Moose, an award-winning creator of educational mobile apps for families, is a passionate team of engineers, artists, designers, and educators. Founded in 2008, the company has created 21 top-selling titles and has received 21 Parents’ Choice Awards, 18 Children’s Technology Review Awards, 12 Tech with Kids’ Best Pick App Awards, and a KAPi award for “Best Children’s App” at the International Consumer Electronics Show. 
Khan Academy is a nonprofit with a mission to provide a free, world-class education for anyone, anywhere. Duck Duck Moose is now part of the Khan Academy family. Like all Khan Academy offerings, all Duck Duck Moose apps are now free, without ads or subscriptions. We rely on our community of volunteers and donors. Get involved today at www.duckduckmoose.com/about.
Check out the Khan Academy app to learn and practice all kinds of topics for elementary school through college and beyond.
We’d love to hear from you! Visit us at www.duckduckmoose.com or drop us a line at support@duckduckmoose.com.</t>
  </si>
  <si>
    <t>Endless Reader</t>
  </si>
  <si>
    <t>** App Store's Editor's Choice ** 
*From the team at ORIGINATOR - the creators of the beloved Endless Alphabet and Sesame Street's Monster at the End of This Book and Another Monster....  Originator is a team of passionate artists and engineers dedicated to the best education+entertainment apps for kids.*
As a follow-up to Endless Alphabet, set the stage for early reading success with Endless Reader!  This app introduces "sight words", the most commonly used words in school, library, and children's books.  Kids need to recognize these words by sight in order to achieve reading fluency.  Recognizing sight words is advantageous for beginning readers because many of these words have unusual spelling, cannot be sounded out using phonics knowledge, and often cannot be represented using pictures. 
Kids will have a blast learning sight words and their context and usage with the adorable Endless monsters.  Each word features an interactive word puzzle with letters that come alive, and then a sentence puzzle with words that become what they describe.  See the word "dog" as a barking dog, and the word "up" reach for the sky!
** NOTE: You must be online and have sufficient disk space while running the app to get all words in the app. **
Features:
- 6 words free to try with additional word packs available for purchase.
- Delightful animations reinforce sight recognition of words in a fun and interactive way.
- Word puzzles reinforce spelling using lower-case letters and the sentence puzzles teach definition and usage (in addition to sight recognition).
- 3D Touch on iPhone 6s and iPhone 6s Plus makes letters and words react in an extra special way!
- Endless Reader was designed with your children in mind.  There are no high scores, failures, limits or stress.  Your children can interact with the app at their own pace.</t>
  </si>
  <si>
    <t>Play and Learn Science</t>
  </si>
  <si>
    <t>The Play and Learn Science app contains a suite of educational kids games from PBS KIDS designed to encourage early science learning!
Kids can play a range of games that help them learn core scientific concepts, all while building and developing problem-solving skills.
As kids play, adults have access to co-learning prompts that offer ways to create “teachable moments” that help kids see how science is part of the world around them. It's easy to teach science through play and real-world experiences!
The Play and Learn Science app offers a variety of tips and strategies that help adults nurture a child’s scientific thinking. Hands-on activities for every game help bring the experiences in the app into the real world. This learning app encourages education outside of the app with co-learning activities for children and parents!  Make learning science fun with Play and Learn Science today!  
KEY FEATURES  
GAMES THAT TEACH
 • 15 engaging games covering core science topics
 • Roll different objects down ramps &amp; over different materials to learn about the physics of moving objects and the forces that push and pull them. 
• Play with the sun and the shadows! Learn how light and objects interact, even during different times of the day .
• How does the weather work? Play with different weather controls to understand temperature and how it affects living things.  
MAKE LEARNING FUN
 • Kids from pre-school to kindergarten (pre-k) can get a fun head-start on their education. 
• Learn about Earth Science, Physical Science and Life Science through fun games. 
• Reward your kids with fun drawing tools and stickers for each game they play.  
SPEND TIME WITH YOUR CHILD 
• Fun co-learning activities that the whole family can enjoy! Go outside and see how the science really works! 
• Developed in collaboration with early childhood experts for the optimal learning experience .
• Read tips for parent-child engagement and activities that bring the lessons out of the lab and into the real world.  
COMPLETELY BILINGUAL 
• Switch between English and Spanish with the push of a button.   It’s time for your kids to know how learning science can be fun! Start playing and learning – download it for free!  
Play &amp; Learn Science es una aplicación gratuita de
PBS Kids®, una de las marcas de medios educativos
más reconocidas y de mayor confianza en los
Estados Unidos. Esta aplicación bilingue educa a los
niños sobre Física, La Tierra, El Medio Ambiente, La
Vida y más, mediante divertidos experimentos para
compartir entre padres e hijos. Con más de 12
divertidos juegos que motivan la mente de los niños
a aprender más sobre ciencia, Ud. podrá pasar
momentos muy entretenidos con su hijo, y motivar
la exploración y la conversación más allá de el uso de
esta aplicación. Además es una herramienta perfecta
para ¡aprender y practicar el inglés!
ABOUT PBS KIDS
 The Play and Learn Science app is part of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ABOUT READY TO LEARN 
The Play and Learn Science app was created as part of the Corporation for Public Broadcasting (CPB) and PBS Ready To Learn Initiative with funding from the U.S. Department of Education. The contents of the app were developed under a cooperative agreement #U295A150003, from the U.S. Department of Education. However, these contents do not necessarily represent the policy of the Department of Education, and you should not assume endorsement by the Federal Government.  
PRIVACY
 Across all media platforms, PBS KIDS is committed to creating a safe and secure environment for children and families and being transparent about what information is collected from users.</t>
  </si>
  <si>
    <t>Breathe, Think, Do with Sesame</t>
  </si>
  <si>
    <t>This is a resource app for you to share with your child to help teach skills such as problem solving, self-control, planning, and task persistence.
Laugh and learn as you help a Sesame Street monster friend calm down and solve everyday challenges. This bilingual (English and Spanish), research-based app helps your child learn Sesame’s “Breathe, Think, Do” strategy for problem-solving. Tap and touch to help the monster friend take deep breaths, think of plans, and try them out! Your child will enjoy silly animations and playful interactions as she is exposed to important emotional vocabulary, a calm breathing technique, personalized encouragements, and more!
Features:
• Explore five interactive activities with a unique, everyday challenge
• Tap, pop bubbles, and more to help the monster breathe, think, and do to solve problems and feel better
• Personalize encouraging phrases that your child will hear as they help the monster think of a plan
• ”Breathe with the Monster” activity to help children practice taking deep breaths to calm down 
• Robust Parent Section with great resources for navigating everyday challenges with your young child
Breathe, Think, Do with Sesame is intended for parents and caregivers to use with their young children (ages 2-5).
This app is part of Sesame Street’s Little Children, Big Challenges initiative, which aims to provide tools to help children build skills for resilience, and overcome everyday challenges and more stressful situations and transitions. You can access other Sesame Street resilience materials online at sesamestreet.org/challenges
About Us:
Sesame Workshop is the nonprofit educational organization that revolutionized children’s media with the landmark Sesame Street. Learn more at www.sesameworkshop.org</t>
  </si>
  <si>
    <t>Finger Slayer</t>
  </si>
  <si>
    <t>Finger Slayer is most thrilling reaction time game specially designed for iPhone &amp; iPod Touch. Test your reaction time by trying to evade the guillotine blade. Finger Slayer Was Top 5 Overall App In Over 50 Countries &amp; Specifically Top 4 Overall In USA! (03-27-2011)
To play the game, place your finger on guillotine circle and wait for 3,2,1 &amp; Go count. After Go count remove your finger as soon as blade drops. The longer you wait till the blade falls, the higher the score. Also, if you lift your finger to early, then the game ends, so timing is essential. 
 Features:
 - Endless Game Mode
 - Realistic sound effects
 - Game center support to compare your score with others
 - Unlock new achievements
 - iPhone users turn on vibrate within the game, for even more fun!
Play all of our fun modes &amp; test your reaction time skills!   
Compete with your friends to find out who has the best reaction time! Fingers will get cut off, and you will be shocked, get the best finger action game for your iOS device. What are you waiting for?  Download now and test your reaction time now!</t>
  </si>
  <si>
    <t>Sky Roller - Fun runner game</t>
  </si>
  <si>
    <t>Put on your roller skates now! 
Drag your finger left to right to avoid the obstacles and race down the path! Are you skilled enough to have zero hits?
Unique controls - control your legs and stretch them to choose the right way. Be reactive and get to the bonus level!
SUBSCRIPTION PRICING AND TERMS:
Sky Roller VIP offers a weekly subscription for $5.99 after a 3-days of free trial or a monthly subscription of $19.99/Month or a yearly subscription of $99.99/Year. This is an auto renewable subscription.
It gives you:
- No Ads
- +500 Gems every day
- Exclusive skins for the character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it will be charged $5.99 weekly for the renewal. $19,99 for the monthly subscription or $99,99 for the yearly offer.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Please find our Terms of Use at this link https://homagames.com/terms/</t>
  </si>
  <si>
    <t>["Games","Sports","Entertainment","Casual"]</t>
  </si>
  <si>
    <t>Magnifying Glass + Flashlight</t>
  </si>
  <si>
    <t>The Simplest, Easiest-to-Use Magnifying Glass in the App Store – Flashlight (LED Torch Light), Digital Magnifier, Restaurant Menu Reader, and Prescription Bottle Reader all-in-one. 
Have you ever been in a sticky situation where you’re in a restaurant and can’t read the small print on the restaurant menu? Let the best magnifying glass with flashlight (LED Torch Light) handle all your fine print reading needs. Simply turn on the magnifier and watch as it auto focuses the text, while providing you the ability to zoom in/out further. 
Common Uses For Magnifier: 
- Restaurant Menu Reader 
- Medicine Bottles/Prescription Bottle Reader 
- Serial Numbers From Back Of Device (TV’s, DVD, Refrigerator, etc.) 
Features: 
- High Contrast Mode 
- Magnify Zoom from 1.0X – 10.0X. 
- Save Captured Pictures In Library 
Download our magnifying glass app, and you’ll be able to read even the tiniest print clearly. Finally, you’ll see everything big and clear. Best of all, you’ll stop blaming yourself for your imperfect eyesight. In addition, to getting the best magnifier, you’ll also get the brightest LED torch flashlight. 
This all-in-one magnifying glass, flashlight, and camera snapshot app provides everything you need to read clearly.</t>
  </si>
  <si>
    <t>Looking for new car racing games?
Car games that will not bore you after 2-3 minutes and offer multiple driving game modes?
Welcome to Traffic Tour, a new endless arcade racing game that takes you to another level of smooth driving simulation games and high graphic quality. 
Instead of offering you just traffic rider driving with an exciting traffic run, our dead race car game differs from the similar highway rider car racing games by offering you multiple game modes, including multiplayer highway racing with friends and other Traffic Tour traffic racers.
Drive your car on the endless highway roads, overtake traffic in challenging career missions, collect blueprints, unlock new cars, upgrade them, and challenge your friends in real-time racing with different camera modes to give you a unique driving experience. Our car racing game 3d offers it all, from exciting street racing, to relaxing free run highway driving with regular car traffic. 
â–º5 IN 1 CAR RACING
Compared to the new auto racing games that offer one category of road racing, we give you tons of options to choose from. Start with the career racing mode and become the best traffic racer. Collect blueprints, complete missions, and upgrade your carâ€™s speed, handling, wheels. Additionally, unlock super-fast cars and other types of vehicles.
For relaxing driving during your commute or chill leisure time try the time trial or free run in different fast racing environments. Our good racing game can offer truly indulging CSR racing.
When you want more excitement with car traffic driving, go on the Endless mode, and collect blueprints while avoiding crushes. But thatâ€™s not it, the most exciting is our racing multiplayer mode described below.
â–ºREAL-TIME MULTIPLAYER RACING (PVP)
Sometimes it is not about how good a traffic racer you think you are. Sometimes you need to prove it in real racing competitions online. Try the super-thrilling Traffic Tour racing battles: 
- Choose your best sports car and challenge other players in a real-time
- Join 100 different online missions and get prizes by beating your opponents
- Send requests and challenge your friends with an exciting traffic race
â–ºKEY FEATURES
- Unlimited play - No fuel or time limits
- Different camera modes: first person, third person, driver camera, and more
- Multiple control modes: tilt, buttons, or steering wheel
- 5 gameplay modes: Multiplayer, Endless, Career, Time Trial, Free Run
- 100 missions in career mode
- 5 realistic environments: Highway, City, Desert, Rain and snow with a day or night times
- Our customize car game features give you 40+ different cars with the ability to customize colors and wheels
- Unlock cars by collecting or buying blueprints
- Upgrade cars features: Speed, Handling, and Brakes
- Variety of traffic vehicles: Trucks, Buses, Vans, Pickups, SUVs
- Multiplayer racing, challenging friends, and players from all around the world.
- Ability to use the Nitrous feature in multiplayer mode
- Smooth and realistic driving
Donâ€™t search for the best traffic racing games anymore!
â–º Get Traffic Tour and see why our top car game has been consistently one of the best car racing games!
===
TIPS
- Unlock new cars by collecting more Blueprints in endless mode
- When driving over 100 km/h, try to overtake traffic cars to get bonus scores and cash
- Get extra cash when playing evening and night in endless mode
- Driving in opposite direction in two-way gives extra score and cash
- Use Nitrous in the right time in multiplayer mode to get the most out of it
- Share your results with friends to get extra cash
This game requires a persistent Internet connection (network fees may apply)
â–ºFOLLOW US
https://www.facebook.com/TrafficTourGame
https://twitter.com/TrafficTour
https://www.instagram.com/traffictour/
https://www.youtube.com/c/Wolvesinteractive
http://www.wolvesinteractive.com/legal/term-of-use</t>
  </si>
  <si>
    <t>Unleash Your Child's Learning Potential with 66 AD-Free Games! Play, Color, Cook, Solve Puzzles, and Learn ABCs, Math, Words, Coding, and Geography with Adorable Dino Pets! Free Up Your Time, and Focus Your Child's Mind with Dino Fun!
Features
1. Play with 8 amazing dinosaurs
2. Learn interesting facts about these fascinating creatures
3. Delight the dinosaurs with surprise gifts and feed them their favorite treats
4. Engage in educational games that are both fun and educational
5. Enjoy the colorful graphics and animations
6. Use easy and kid-friendly controls for a seamless experience
7.  Play offline anytime, anywhere!
66 Dinosaur games list:
Pets Dress Up, Making Fries, Cooking Donut, Cookie Decorate, Baking Cupcake, Beauty Salon, Decoration World, Hair Salon, Sea Animal Puzzles, Crosswords, Word Search, Pizza Maker, Ice Cream Making, Cooking, Flapping, Math Learning, Coloring, Jigsaw Puzzles, Dino Fly, Brush Teeth, Brainteaser, Memory and  Matching, Pet Care, Tie Shoes, Eyesight Check, Bath Time, Nail Salon, Washing Hands, Potty Training, Math Games for K-5, Clock Learning, Coin Games, Alphabet Tracing and many more exciting games!
Dino Fun is a magical land where kids can meet their favorite prehistoric creatures! These amazing dinosaurs come in all shapes and sizes, some as small as a chicken and others taller than tall buildings! We've picked the most wow-worthy dinosaurs to introduce kids to the land before time.
This app is perfect for little explorers who love playing games and discovering new things about their dinos friends. Learning facts is a blast when it's mixed with fun games that toddlers can play. And don't worry, new adventures will be added to the app regularly so the fun never ends!
Dion Fun is a subscription app. New content will be added regularly.
Subscription Billing Options:
Prime Monthly, $5.99/month
Prime Yearly, $49.99/year
Important things to know about the subscription:
â€¢ Subscription can be canceled anytime by going to the Account Settings
â€¢ Users can opt out at any time during the trial period.
â€¢ Subscription automatically renews unless auto-renew is turned off at least 24 hours before the end of the current period
â€¢ Payment will be charged to iTunes Account at confirmation of the purchase of the app.
â€¢ Account will be charged for renewal within 24 hours before the end of the current period at the subscribed price
â€¢ You and auto-renewal may manage subscriptions may be turned off by going to your Account Settings after the purchase
â€¢ Any unused portion of a free trial period, if offered, will be forfeited when you purchase a subscription.
You can find our Terms of Use here: https://sites.google.com/view/dinofunpolicy/home
The app has no No-Ads and Social Media links!
Contact us:
Web: www.JoyPreschoolGame.com/main
Email: chongwang3@gmail.com</t>
  </si>
  <si>
    <t>Ever wanted to own the biggest business on the planet? Well, it doesnâ€™t get any bigger than this. Become the CEO of Earth inc. and turn it into the biggest company in the universe. No matter the cost.
Earth Inc. Features:
EXPERIENCE TRUE CAPITALISM
â€¢ Take control of a small mining company, and turn it into a multi galactic mega conglomerate.
â€¢ Idle and get rich even while sleeping, and become the billionaire tycoon you were always meant to be.
â€¢ Hire millions of workers and build your business tower to the sky.
â€¢ Make money across all continents. The world is your playground.
â€¢ Environmental damage! Donâ€™t mix ecologics with your economics, and keep stacking up that cash no matter the cost.
BUILD A MINING EMPIRE
â€¢ Dig down to the Earthâ€™s core to discover unique treasures and gold.
â€¢ Upgrade your mine and achieve infinite incremental idle profits.
â€¢ Tap and destroy everything the mine throws at you. Coal, gold, diamonds, and ancient artifacts. Donâ€™t hesitate, just keep tapping.
â€¢ Automate your clicker process, by hiring a variety of unique autominers. Donâ€™t forget to level them up!
â€¢ Collect all manager cards, and watch your idle profits skyrocket.
EXPAND TO OUTER SPACE
â€¢ Earthâ€™s resources are limited, but our economic growth must be infinite! Move your business to different planets and discover hundreds of randomly generated galaxies.
â€¢ Gain galactic knowledge to multiply your profits, and become the richest trillionaire tycoon in the whole universe.
â€¢ Take control of the whole cosmos in this incremental clicker simulation game. Are you ready for an adventure, capitalist?
Earth Inc. is free to download and play, however, some game items can also be purchased for real money. You can disable in-app purchases in your deviceâ€™s settings.</t>
  </si>
  <si>
    <t>Put some magic on your nails! Get creative and let your imagination go wild as you color and design stylish nails with tons of chic and beauty.
Get your nails done on the Girls Nail Salon with beautiful nail polish colors, gradients and glitters, amazing textures, patterns and shapes, awesome stickers and gems. Get an indulging manicure, give your hands the treatment it deserves and let it shine. 
GIrls Nail Salon is brought to you by Pazu Games Ltd, the publisher of popular kids games like Girls Hair Salon, Makeup Girls, Animal Doctor and others, that are trusted by millions of parents worldwide.
Pazu games for kids are designed especially for children under the age of 10. It offers fun  educational games for girls and boys to enjoy and experience.
We invite you to try out Pazu games for kids and toddlers for free and discover a wonderful brand for kids games, with a large arsenal of educational and learning games for girls and boys. Our games offer a variety of game mechanics adapted to the kidsâ€™ age and capabilities.
Pazu games have no ads so the kids have no distractions while playing, no accidental ad clicks and no external interferences.
For more information, visit our website: https://www.pazugames.com/
Terms of Use
https://www.pazugames.com/terms-of-use
PAZU and the PAZU logo are trademarks of Pazu Games LTD Â© 2020 All rights reserved.</t>
  </si>
  <si>
    <t>Battle ready your troops! Itâ€™s time to conquer the enemyâ€™s land! 
Fight for your right to defend your nation as the commander in chief. Your only goal is to capture the enemyâ€™s flag by building your soldiers and stations.
Amass as many units of tags as you can. The more you collect, the more you can build and the stronger you become. Unlock special upgrades and equipment. Attack and defeat the enemies by using your tanks, bazookas or even fly your planes. Donâ€™t forget to wait for the big drop! A small support from our allies can go a long way.
Play this highly addicting game that will ultimately test your strategy skills. Are you ready? There can only be one victor! 
Game Features:
Build your stations
Collect as many tags as possible and sell them to unlock each battle station. 
Rally your troops
More stations mean more troops. Gather them all as your first line of defense. Then, attack!
Raise your ranks
No good deed comes with no reward. As you progress, see yourself graduate to the top of the field: Sergeant, Lieutenant, Captain? You name it!
Capture the Enemyâ€™s Flag
End the day with victory in your hands!
Visit https://lionstudios.cc/contact-us/ if have any feedback, need help on beating a level or have any awesome ideas you would like to see in the game!
From the Studio that brought you Food Cutting, Pull Him Out, and I Peel Good!
Follow us to get news and updates on our other Award Winning titles;
https://lionstudios.cc/
Facebook.com/LionStudios.cc
Instagram.com/LionStudioscc
Twitter.com/LionStudiosCC
Youtube.com/c/LionStudiosCC</t>
  </si>
  <si>
    <t>Experience fun, kindergarten learning with Preschool &amp; Kindergarten Games! With over 30 interactive educational games for your preschool and kindergarten kids to enjoy, learning can be both effective and exciting! 
Our preschool &amp; kindergarten games and lessons are used by millions of parents and teachers to help educate and entertain young kids. Our app encourages their learning and helps them be enthusiastic about important school subjects, including spelling and reading..
Helpful voice narrating, colorful graphics, and fun sound effects will help your pre-k child learn letters, spelling, math, and more! Designed using real world preschool and kindergarten curriculums and uses common core state standards. Kindergarten and preschool kids love these games!
PRESCHOOL &amp; KINDERGARTEN GAMES FEATURES
EDUCATIONAL GAMES FOR PRESCHOOL &amp; KINDERGARTEN
- Perfect for pre-k children, toddlers, kids, and students in kindergarten
- Our app combines fun and learning for an educational experience every child will love!
ABCâ€™s &amp; READING LESSONS
- Letters: Learn letters with helpful pictures and voices
- Letter Tracing: Use your finger to draw upper and lower case letters
- Alphabet: Pop bubbles while learning the alphabet
- Upper and Lower Case: Match upper and lower case letters by dragging them together
- Phonics: Match a picture to the phonic sound
- Vowels and Consonants: Identify vowels and consonants in words and the alphabet
- Sight Words: Play bingo and identify over 100 words
- Spelling: Spell hundreds of words with helpful voice narration
- Rhyming: Listen and match rhyming words together
- Nouns and Verbs: Identify the difference between nouns and verbs, a building block for reading
PRESCHOOL &amp;  KINDERGARTEN MATH GAMES
- Counting: Count with helpful voice narration to learn numbers
- Addition: Add fruit together to learn addition
- Number Tracing: Draw and trace numbers
- Counting Down: Count down from 10 and launch a rocket
- Missing Numbers: Find the missing number in the sequence
- Quantity: Learn what a number actually means
- Missing Numbers: Find the missing number in the sequence
- Measure: Compare short and tall objects, and heavier vs light objects
- Ordinal Numbers: Learn the ordinal names for numbers, such as first, second, and third
- More, Less, Equal: Play with marbles and learn the concept of more, less, and equal
PRESCHOOL &amp; KINDERGARTEN KIDS LEARNING ESSENTIALS:
- Shapes and Colors: Identify shape and color differences
- Sorting: Learn to sort in multiple ways, including size, color, and more
- Memory: Flip and match cards to help improve memory and attention
- Positions: Learn left, right, and center. Important for preschool and kindergarten
- Months: Sort the months and put them in the correct order
- Color Mix-Up: Fill in the picture by combining the correct colors to make new combinations
- Patterns: Identify repeating patterns using a fun animals
- Puzzles: Fun and colorful puzzles, with cute animals
- Emotions: Identify different emotions on real faces
- Months: Sort the months and put them in the correct order
- Differences: Use a critical eye to find differences in a variety of fun scenes
Advanced Features in the Full Version Include:
- Detailed Progress Reports to help track your child's development
- Lesson Builder to create specific plans for your toddler to follow and play
- Multiple User support so up to 6 kids can play on the same app
- Avatars, stickers, and backgrounds for your toddler to unlock as they learn
- ClassKit support for teachers and educators
===
Terms of Use and Privacy Policy: https://www.rosimosi.com/privacy
===
PROBLEMS WITH THE GAME?
If you are having any issues with the game, please email us at help@rosimosi.com and we will get it fixed for you ASAP.</t>
  </si>
  <si>
    <t>Make screen time active with 300+ dance videos, yoga exercises, and mindfulness activities for kids!
Trusted by teachers &amp; used in 4 out of 5 US public elementary schools, GoNoodle videos create more than 667 million movement minutes each month in homes and schools. Download the free app (no subscription or login required) to play your kidâ€™s favorite videos from school, at home!
- Educational videos by Blazer Fresh - Banana Banana Meatball, Celebrate, and Donâ€™t Read Like A Robot
- Camp sing alongs by Moose Tube - Baby Shark, Peanut Butter in a Cup, and Boom Chicka Boom
- Call and response - Pop See Ko and Milkshake
- Pop songs and throwbacks - Dynamite, JUMP, Larger Than Life, and Bye Bye Bye
- And so much more!
NEW EVERY WEEK
Youâ€™ll always find new videos to entertain and engage your kids. Easily browse and play videos at home, on the road, or anywhere with a 3G or WiFi connection.
TYPES OF VIDEOS ON GONOODLE
-Dance
-Sports
-Exercise
-How-tos
-Yoga
-Stretching
-Deep breathing
-Mindfulness
KID SAFE &amp; EASY TO USE
Everything is designed especially for kids (age 4-10). The GoNoodle App only includes content approved by GoNoodleâ€™s team of child development experts and there are no in-app purchases. You can trust your kids are safe with GoNoodle. Itâ€™s a safe alternative to open platforms. 
QUALITY KIDS CONTENT
GoNoodle was developed by a team of seasoned designers, educators, child development specialists, and researchers. All GoNoodle videos are created by our team of child development experts working with choreographers, athletes and mindfulness experts who specialize in kid content.
WAYS TO USE GONOODLE
**GoNoodle together** Have a family dance-off, do sibling yoga, or groove to your favorite songs! GoNoodle makes the time you have with your kids more colorful, silly, music-filled, and happy.
**GoNoodle to get something done** Fold the laundry, finish typing an email, or snag a moment of peace while kids play GoNoodle. GoNoodle helps days run smoothly by pacing your routine and adding activities parents feel good about!
**GoNoodle on-the-go** Dance in the carpool line, while waiting for dinner, or hanging at a siblingâ€™s soccer game. GoNoodle brings more movement into your everyday places, spaces, and routines.
TEACHERS AND PARENTS LOVE GONOODLE
â€œGoNoodle brings such joy to our home. I love to watch my kids just be themselves and have fun while getting fit. Best invention for families!â€ - Melissa, mother of four
"GoNoodle Kids is the â€˜Go Toâ€™ app for kids if youâ€™d like to get them moving! This app is a Teacher Favorite, used in schools regularly. Best of all, itâ€™s free and fantastic!" - BestAppsforKids.org
â€œGoNoodle is the most engaging, fun student program I have found, ever.â€ - Mr. McDonald, Kindergarten Teacher
â€œWhere do I start with what I love most about GoNoodle? When my kids (or me!) need to have fun and move, there is always something awesome to do on GoNoodle.â€ - Ms. Lynch, 3rd Grade Teacher</t>
  </si>
  <si>
    <t>A SEQUEL OF THE MOST DESIRED DRIFT-GAME
Over 100 000 000 fans around the world have already downloaded CarX series games. Itâ€™s your time to join!
BEWARE the danger of addiction! You may not want to quit &amp; play for hours. Taking a quick break every 40 minutes is strongly advised.
ONLINE ROOMS
 - The game mode youâ€™ve been waiting for! You can now drift in real time with your friends. Get together, pick a location, drift, and earn points.
 - Earn valuable rewards for achieving different ranks.
 - Watch other players drift using the drone camera.
VISUAL AUTO TUNING
- Replace mirrors, lights, running boards, bumpers and many other parts;
- Create a unique image of your car with body kits, rims, etc.;
- Use vinyls to stick out with your final result limited only by your imagination.
IMPROVED PERFORMANCE TUNING
- Adjust your suspension, springs, choose the right tyre air pressure, wheel angle and more;
- Tune the engine, turbine pressure, gear box, brakes, locking differential. You can show some quality drift only if you have your car fine tuned to your needs.
THE MOST TRUE TO LIFE RACING ON A MOBILE PLATFORM
- Check out the all improved steering control perfect for quick side changing, backwards and drift donuts. We have put in over 1000 work hours to bring in the improvements;
- See how tyre pressure affects driving physics. We ran a number of field tests with real drift cars to collect and analyze telemetric data to offer improved gaming;
-  Obtain muscle car driving experience prepared for drift tasks;
- Check out how realistic the steering and the car control are on different surfaces: asphalt, sand, grass, snow;
- Enjoy true to life driving on detailed tracks
 XDS
- You will be racing twice. The first time you will race as the Leader in a tandem drift, the second time you will be racing as the Follower, actually following yourself.
- For the first time in the world of video games tandem drifting is evaluated based on the CarX XDS Evaluation System which consists of 100 score points. The CarX XDS Evaluation System is designed entirely on the professional evaluation system used in real life drift competitions.
- The XDS mode is a perfect opportunity to practice tandem drifting because it allows for quick swapping of cars for both the Leader and the Follower, experiment with tire pressure, try different driving trajectories for the Leader and go straight to practicing the Followerâ€™s role right after.
- XDS is your chance to prepare to compete against real racers.
MULTIPLAYER
- Compete against real people in online championships;
- Take the first place in available league;
- Race in tandems and get access to premium vehicles.
CLUB RACING
- Create your own club or join available clubs;
- Prove it to your mates youâ€™re the best in car drifting;
- Communicate with other players and club members &amp; share game news.
ITâ€™S THE NEXT STEP IN DRIFT-RACING SIMULATORS
CarX Drift Racing 2 offers an unprecedented and realistic experience of driving real sports cars on one of many race tracks available throughout the game.
PREMIUM SUBSCRIPTION:
Here's what you're getting with the Premium Subscription:
- Daily rewards (coins).
- Increased fuel tank (by 5 points).
- Increased experience after each race.
- Ads off.
- Free of charge restart as follower in XDS ""Tandem drift""
- Expanded room list in XDS ""Duels"".
- Free extra attempts in XDS ""Duels"".
Premium subscription is provided on a monthly basis.
The cost of subscription in the amount of (Â£7.49) will be charged to your account at confirmation of purchase.
Your account will be charged for renewal of your subscription automatically within 24 hours after your current subscription expires.
You can turn off auto-renewal by going to your iTunes account at least 24 hours before the end of the current period.
Terms of use: http://carx-online.com/ru/carx-technologies-terms-of-use/
Privacy policy: http://carx-online.com/ru/carx-technologies-privacy-policy/</t>
  </si>
  <si>
    <t>Build your very own Kawaii theme park with the help of adorable Sanrio characters! 
Now with your own personal avatar! 
Freely coordinate outfits for your characters! 
The sequel to the popular theme park simulation game! 
The sequel to Hello Kitty World, the popular theme park simulation game with over 5 million downloads worldwide! 
From Hello Kitty and My Melody to Pompompurin, Kiki &amp; Lala, Kuromi, and Cinnamoroll, the game features a huge cast of Sanrio's beloved characters! 
Now you can see your own personal avatar in the park! It's now possible to coordinate outfits with Sanrioâ€™s adorable fashion styles. 
Craft decorations for your favorite characters and create your very own special park! 
Itâ€™ll be the only one of its kind in the world! Make your very own theme park.
Decorate the park how you want to with cute attractions! 
Freely place your attractions with original designs based on Sanrio characters throughout your park! 
A huge cast of Sanrio characters. 
The game features a wide array of Sanrio's beloved characters like Hello Kitty and My Melody, Pompompurin, Kiki &amp; Lala, Kuromi, and Cinnamoroll! Not to mention, there are even more popular characters due to be released! 
Tons of clothing items to choose from!
You can even change the outfits on the characters as well! 
Your personal avatar will appear in the park! 
The avatar's cute design is something right out of the Sanrio universe, and you can even dress your character to your own fashion tastes! 
Play with friends!
Take a trip to your friendsâ€™ parks and help water their plants! 
You can collect magic apples to use in your own park! 
Easily interact with others using stamps to advance your level together! 
Recommended for people who:
ãƒ»Love charming Sanrio characters like Hello Kitty and My Melody, Pompompurin, Kiki &amp; Lala, Kuromi, and Cinnamoroll, Charmmy Kitty,
ãƒ»Are looking for a game where you can play with these Sanrio characters,
ãƒ»Love animals,
ãƒ»Want to dress up an avatar in adorable outfits,
ãƒ»Enjoy auto-play games (especially during your free time),
ãƒ»Enjoy character-raising games (town-development),
ãƒ»Enjoy farming games (ranch),
ãƒ»Are looking to feel warm and fuzzy (comfort),
ãƒ»And enjoy watering plants (strolls).</t>
  </si>
  <si>
    <t>This is CSR Racing. The ultimate drag race in the city streets, featuring over 100 licensed cars, stunning graphics and addictive gameplay.
RACE OVER 100 LICENSED CARS from the world's most prestigious car manufacturers including McLaren, Bugatti, Aston Martin, Hennessey and Koenigsegg.
WITH WORLD TOUR - Complete Tier 5 and compete against crews from across the globe! Can you beat them and make it to The International?
UPGRADE your engine, fit stickier tires and strip out weight to cut every tenth from your quarter mile time.
CUSTOMISE your cars and boost your race winnings with cool custom paint, plates and decals.
PLEASE NOTE! CSR Racing is free to play, but it contains items that can be purchased for real money. You can toggle these purchases on/off in the "Restrictions" menu on your device.
CSR Racing's stunning graphics look best on iPhone 6. Requires iOS 6.0 or later.
Meet other players and find out more about CSR:
Facebook: http://www.facebook.com/CSRRacingGame
Twitter: @CSRRacing (http://twitter.com/CSRRacing)
Instagram: http://instagram.com/CSRRacingGame
WHY NOT TRY CSR RACING 2 â€“ The next chapter to the #1 drag racing series of all time has arrived!
https://itunes.apple.com/gb/app/csr-racing-2/id887947640
Terms of Service: https://www.zynga.com/legal/terms-of-service
Privacy Policy: https://www.zynga.com/privacy/policy</t>
  </si>
  <si>
    <t>Brought to you by the trusted team that created Curious Georgeâ€™s Curious About Shapes and Colors . . .
Join Izzy and Mac as they guide your child into the a world of curious adventures. Your children can help Curious George find dinosaur bones, look at the world through the eyes of Steve Jenkinsâ€™s creatures, or play hide-and-seek with Gossie in your own home. Children can even personalize the app to incorporate the world around them by creating puzzles with personal photos. Photographer to expert puzzle-solver in seconds! Thereâ€™s always a new curiosity-inspired adventure waiting just around the corner in Mac, Izzy and Friends.
Through several themed app packs and the curiosity toolkit features, Mac, Izzy and Friends encourages kids to investigate, imagine, observe, and discover new things as they play. Each app pack provides at least five activities, including a real-world experience that parents and children can enjoy together.
CURIOSITY TOOLKIT FEATURES:
â€¢ Drawing
â€¢ Stickers
â€¢ Puzzles
â€¢ Camera
â€¢ Microphone
APP PACK FEATURES:
â€¢ Roar like a dinosaur
â€¢ Try on different animal eyes
â€¢ Create shadow puppets
â€¢ Listen to books
â€¢ Play at your own pace
â€¢ Child-friendly navigation (ages 3â€“5+)
â€¢ Real-life activities
HIGHLIGHTED CHARACTERS AND AUTHORS:
â€¢ Curious George: Margret and H.A. Rey
â€¢ Gossie &amp; Friends: Olivier Dunrea
â€¢ Steve Jenkins
â€¢ and introducing . . . Izzy &amp; Mac!
IN-APP PURCHASES:
App comes with Izzy and Macâ€™s Light &amp; Shadows app pack, with additional Gossieâ€™s Favorite Things, Curious George Dinosaur Discovery, and Steve Jenkins Animal Eyes app packs available for purchase.
The Mac, Izzy &amp; Friends app is a vital component of the Curious World early learning family. Be sure to visit our  CuriousWorld.com website for parent resources, curiosity-inspiring activity ideas, and a community of early education support.</t>
  </si>
  <si>
    <t>This 2023 BCBAÂ® exam prep app is designed for any behavior analyst who wants to master the content on the BCBA (Board Certified Behavior AnalystÂ®) or BCaBAÂ® exam. Principles of applied behavior analysis (ABA) are taught with over 1000 practice questions. You will be prepared to pass the BCBA or BCaBA exam! \nHOW MUCH DOES THE APP COST? \nThis is not a subscription. You are given complete access to our entire ABA practice question library for the minimal price of the app. \nHOW IS THE APP ORGANIZED? \nThe layout of this comprehensive app is organized following  the BCBA/BCaBA Task List (5th Ed.) with a 10 question quiz for every task list item. You will learn quickly with immediate feedback, an explanation, and references for each question. This is the highest value ABA test prep out there! Behavior analysts around the world have downloaded and are loving this program. \nHOW WERE THE QUESTIONS CREATED? \nAll questions in the app were created by Board Certified Behavior Analysts referencing scholarly texts commonly used in ABA. These questions were reviewed by several students, behavior analysts, as well as BCBA-Ds to ensure each practice question contains correct and applicable content.\n \nThe ABA Wizard App is owned by Test Prep Technologies, LLC.  Test Prep Technologies, LLC is not owned by or associated with the Behavior Analyst Certification BoardÂ®. Â©2018 the Behavior Analyst Certification BoardÂ®, Inc. All rights reserved. Displayed by permission. The most current version of this document is available at www.BACB.com. Contact the BACB for permission to reprint this material.</t>
  </si>
  <si>
    <t>Advantages of the Pro version:
**Ad-Free Experience**
**7 additional board layouts**
**Randomize the board. Mix up the DL, DW, TL TW tiles and give the game a new twist**
**Option to enable the hints feature (Valid words appear above the rack as you form them by moving the tiles)**
Word Master is an innovative version of the traditional â€œCrosswords" board puzzle.
Not needing internet connection, using unique fast artificial intelligence resources and with highly customizable options, Word Master is used by crossword games enthusiasts for quick offline training and induce the players to improve their skills and reasoning in the game.
Create words with the 7 letters on your rack and place them on the 15 by 15 tile board. Boost your score by placing letters on the special Double Letter, Double Word, Triple Letter and Triple Word tiles.
Languages supported:
â€¢ English
â€¢ French (FranÃ§ais)
â€¢ Portuguese (PortuguÃªs)
â€¢ German (Deutsch)
â€¢ Spanish (EspaÃ±ol)
â€¢ Italian (Italiano)
â€¢ Dutch (Nederlands)
â€¢ Norwegian (Norsk)
â€¢ Swedish (Svenska)
â€¢ Romanian(Romana)
â€¢ Greek(Î•Î»Î»Î·Î½Î¹ÎºÎ¬)
â€¢ Polish (Polski)
â€¢ Catalan(CatalÃ )
PLAY AGAINST THE COMPUTER
Choose the level and the duration of the game. No more waiting long hours for your opponent to play! Both computer and player tiles are randomly selected, simulating in the best way possible a game against a real opponent.
PASS N' PLAY
Play offline against friends! In the bus, airport, train or whatever place you are.
CHALLENGE MODE
Find out if you are a true hampion. In this mode, you score more points in each turn as you come closer to the best possible word. Try to beat your high scores!
IMPROVE YOUR PERFORMANCE WITH THE MASTER
After each turn, you will be able to see which words you could have played. Learn how to use the bonus squares on the board and the standards for the formation of words. 
ENRICH YOUR VOCABULARY WITH WORD DEFINITIONS
Swipe your finger across any word on the board and get its dictionary definition. (Internet required)
DESIGN YOUR OWN BOARD
Use your creativity to place the bonus squares just where you want them to be.
MORE FEATURES: 
â€¢ Do not waste your time searching whether the word you chose exists! As you place the word on the board, the game will display whether the word is or not valid and its score.
â€¢ Get tips for valid words being created in your rack as you are arranging your letters (You can enable or disable this feature at any time). 
â€¢ Save your game and resume later.
â€¢ Keep track of your records and stats (e.g. best final score, best word ever played, total bingos and more).
â€¢ Choose from various board layouts, including random. 
â€¢ Block the droid from using very rare words.
â€¢ Bad draw helper (avoid receiving a rack with no consonants or no vowels).
â€¢  Two dictionaries in English available</t>
  </si>
  <si>
    <t>Threema is the worldâ€™s best-selling secure messenger and keeps your data out of the hands of hackers, corporations, and governments. The service can be used completely anonymously. Threema is open source and offers every feature one would expect from a state-of-the-art instant messenger. The app also allows you to make end-to-end encrypted voice, video, and group calls. Using the desktop app and the web client, you can also use Threema from your desktop. \nPRIVACY AND ANONYMITY\nThreema is designed from the ground up to generate as little data on servers as possible.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metadata. Threema is fully compliant with the European privacy legislation (GDPR).\nROCK-SOLID ENCRYPTION\nThreema end-to-end encrypts all your communication, including messages, voice and video calls, group chats, files, and even status messages. Only the intended recipient, and nobody else, can read your messages. Threema uses the trusted open source NaCl cryptography library for encryption. The encryption keys are generated and safely stored on the usersâ€™ devices to prevent backdoor access or copies.\nCOMPREHENSIVE FEATURES\nThreema is not only an encrypted and private messenger but also versatile and feature-rich.\nâ€¢ Write text and send voice messages\nâ€¢ Make voice, video and group calls\nâ€¢ Share videos pictures and locations\nâ€¢ Send any type of file (pdf animated gif, mp3, doc, zip, etc.)\nâ€¢ Use the desktop app or the web client to chat from your computer\nâ€¢ Create groups\nâ€¢ Conduct polls with the poll feature\nâ€¢ Choose between a dark and a light theme\nâ€¢ Quickly and silently reply with the unique agree/disagree feature\nâ€¢ Verify the identity of a contact by scanning their personal QR code\nâ€¢ Use Threema as anonymous instant messaging tool\nâ€¢ Synchronize your contacts (optional)\nSERVERS IN SWITZERLAND\nAll our servers are located in Switzerland, and we develop our software in-house.\nFULL ANONYMITY\nEach Threema user receives a random Threema ID for identification. A phone number or email address is not required to use Threema. This unique feature allows you to use Threema completely anonymously â€“ no need to give up private information or to open an account. \nOPEN SOURCE AND AUDITS\nThe source code of the Threema app is open for everyone to review. On top of that, renowned experts are regularly commissioned to conduct systematic security audits of Threemaâ€™s code.\nNO ADS, NO TRACKERS\nThreema is not financed by advertising and does not collect user data. \nSUPPORT / CONTACT\nFor questions or problems please consult our FAQs: https://threema.ch/en/faq</t>
  </si>
  <si>
    <t>Attack
The first thing youâ€™ll do in CyberDino is attack. In attack mode, you roam through a series of battles against robots. You have 3 abilities to use with your default attack. There are 4 separate regions, each new place bringing tougher enemies, and a final boss at the end.
Craft
At the end of each battle, youâ€™re rewarded with all the loot you earned throughout the game. You can use the goods to craft new armor and weaponry to make you stronger for the next fight. You can also earn more crafting materials by opening loot boxes when available.
Upgrade
You also earn currency in battles. You can use that to upgrade your special abilities. The further you progress, the more of these abilities you unlock. Helicopter and lightning strikes are just two of the many upgrades that come later in the game.
Features
- Four battle regions with tricky new enemies to destroy
- Various upgrades to improve your special abilities
- Crafting items allow you to build stronger weapons and armor
- Loot boxes containing different rewards</t>
  </si>
  <si>
    <t>Expert-Designed, Kid-Powered, Playful Learning â€“ Meet the proven learn-to-read program designed to help build confidence, mastery, and a love of reading through interactive learning and play! From preschool to kindergarten and beyond, HOMER helps support your childâ€™s reading journey through thoughtfully designed educational games for kids 2-8. \nThe Essential Early Reading App for Kids\nDid you know just 15 minutes a day with HOMERâ€™s step-by-step reading pathway is proven to boost early reading scores by 74%? Help your child learn to read with HOMER, the award-winning educational app for kids with thousands of interactive activities to promote independent play. \nOur research-based learning program develops critical skills to prepare the youngest of learners for their first days at school.\nEducational games can help kids increase their early reading, math, and creativity levels, all while having fun. Our games, lessons, stories, and songs keep toddlers and preschoolers fully engaged, helping them grow into confident readers more easily. \nHOMER includes hundreds of stories and characters your child will loveâ€”from classics like Little Red Riding Hood to favorites like Thomas the Train. And because kids learn at their own pace, the app is personalized to each memberâ€™s age, learning level, and unique interests to deliver the most effective learning experience possible. \nWith HOMER, your child will get a smart head start for preschool, kindergarten, and beyond.\nAd-Free Screen Time You Can Feel Good About \nIn addition to reading, HOMERâ€™s play-based activities and learning games for kids span multiple subjects like early math, social-emotional learning, creativity, critical thinking skills, and more. \nAs a member, youâ€™ll access:\n- Safe, ad-free, kid-friendly learning content thatâ€™s perfect for independent play\n- Research-based curriculum with fun reading games and step-by-step learning pathway \n- Up to 4 customizable child profiles per family\n- Resources for parents, including printables, learning activities, and expert tips to help support your child as they learn how to read\nLoved By Both Parents and Kids\n"By far the greatest. This app is like a vital studying tool for children, helping them learn and play at the same time."\nâ€“Bridget H.\nâ€œHOMER keeps both of my boys entertained for as long as I need. I donâ€™t feel bad letting them play because they are learning!!â€\nâ€“Arnulfo S.\n"The HOMER app has helped my studentsâ€¦ it follows learning research, praising studentsâ€™ efforts instead of telling them they're smart."\nâ€“Parthenia C.\n\nLearn more about HOMERâ€™s award-winning learn-to-read app at LearnWithHOMER.com\nPrivacy Policy: http://learnwithhomer.com/privacy/\nTerms of Use: http://learnwithhomer.com/terms/</t>
  </si>
  <si>
    <t>The Play and Learn Science app contains a suite of educational kids games from PBS KIDS designed to encourage early science learning!
Kids can play a range of games that help them learn core scientific concepts, all while building and developing problem-solving skills.
As kids play, adults have access to co-learning prompts that offer ways to create â€œteachable momentsâ€ that help kids see how science is part of the world around them. It's easy to teach science through play and real-world experiences!
The Play and Learn Science app offers a variety of tips and strategies that help adults nurture a childâ€™s scientific thinking. Hands-on activities for every game help bring the experiences in the app into the real world. This learning app encourages education outside of the app with co-learning activities for children and parents! â€¨Make learning science fun with Play and Learn Science today!â€¨â€¨
KEY FEATURESâ€¨â€¨
GAMES THAT TEACH
â€¨â€¢ 15 engaging games covering core science topics
â€¨â€¢ Roll different objects down ramps &amp; over different materials to learn about the physics of moving objects and the forces that push and pull them.â€¨
â€¢ Play with the sun and the shadows! Learn how light and objects interact, even during different times of the dayâ€¨.
â€¢ How does the weather work? Play with different weather controls to understand temperature and how it affects living things.â€¨â€¨
MAKE LEARNING FUN
â€¨â€¢ Kids from pre-school to kindergarten (pre-k) can get a fun head-start on their education.â€¨
â€¢ Learn about Earth Science, Physical Science and Life Science through fun games.â€¨
â€¢ Reward your kids with fun drawing tools and stickers for each game they play.â€¨â€¨
SPEND TIME WITH YOUR CHILDâ€¨
â€¢ Fun co-learning activities that the whole family can enjoy! Go outside and see how the science really works!â€¨
â€¢ Developed in collaboration with early childhood experts for the optimal learning experienceâ€¨.
â€¢ Read tips for parent-child engagement and activities that bring the lessons out of the lab and into the real world.â€¨â€¨
COMPLETELY BILINGUALâ€¨
â€¢ Switch between English and Spanish with the push of a button. â€¨â€¨Itâ€™s time for your kids to know how learning science can be fun! Start playing and learning â€“ download it for free!â€¨â€¨
Play &amp; Learn Science es una aplicaciÃ³n gratuita de
PBS KidsÂ®, una de las marcas de medios educativos
mÃ¡s reconocidas y de mayor confianza en los
Estados Unidos. Esta aplicaciÃ³n bilingue educa a los
niÃ±os sobre FÃ­sica, La Tierra, El Medio Ambiente, La
Vida y mÃ¡s, mediante divertidos experimentos para
compartir entre padres e hijos. Con mÃ¡s de 12
divertidos juegos que motivan la mente de los niÃ±os
a aprender mÃ¡s sobre ciencia, Ud. podrÃ¡ pasar
momentos muy entretenidos con su hijo, y motivar
la exploraciÃ³n y la conversaciÃ³n mÃ¡s allÃ¡ de el uso de
esta aplicaciÃ³n. AdemÃ¡s es una herramienta perfecta
para Â¡aprender y practicar el inglÃ©s!
ABOUT PBS KIDS
â€¨The Play and Learn Science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programs.â€¨â€¨For more PBS KIDS apps, visit http://www.pbskids.org/apps.Â â€¨â€¨
ABOUT READY TO LEARNâ€¨
The Play and Learn Science app was created as part of the Corporation for Public Broadcasting (CPB) and PBS Ready To Learn Initiative with funding from the U.S. Department of Education. The contents of the app were developed under a cooperative agreement #U295A150003, from the U.S. Department of Education. However, these contents do not necessarily represent the policy of the Department of Education, and you should not assume endorsement by the Federal Government.â€¨â€¨
PRIVACY
â€¨Across all media platforms, PBS KIDS is committed to creating a safe and secure environment for children and families and being transparent about what information is collected from users.</t>
  </si>
  <si>
    <t>Welcome to Reddit, the heart of the internet.\nReddit is a social media platform with something for everyone: trending topics, diverse anonymous conversations, fun content an engaging community for every interest, and comment threads.\nRedditors have authentic and interesting conversations around all sorts of interesting and funny content. Youâ€™ll find gaming communities, insightful bloggers, meme-makers, anonymous posts, expert opinions, passionate TV fandoms, travel enthusiasts, support groups, AI forums, news junkies, artists, the latest celeb gossip, and creators of all types. Start exploring and find your forum, where youâ€™ll meet like-minded people!\nReddit has over 100,000 online communities (forums where members post and comment anonymously) dedicated to specific topics. Some of the most popular communities are:\nâ–  r/AskReddit, where users can ask and answer questions on the largest Q&amp;A forum\nâ–  r/funny, which is full of humorous content, jokes, puns, and hilarious memes\nâ–  r/science, for scientific discussions and breaking news from the science community\nâ–  r/gifs, where you can find your favorite gif  (and tons of funny gifs) and share it to make your friend laugh\nOn Reddit youâ€™ll find:\nâ–  Thousands of community groups, interesting people and bloggers sharing a wealth of original content.\nBreaking news, leaked gossip , entertainment news, social media trends, sports highlights, TV fan theories, technology forums, open AI discussions, pop culture debates and personalized content, there's a community for everyone.\nâ–  Loads of laughs\nFind popular memes, oddly satisfying videos, funny cat videos, and more to help you lose track of time.\nâ–  AMAs, or "Ask Me Anything" - unfiltered Q&amp;A sessions with celebrities, politicians, and experts who join to answer questions honestly.\nCelebrities, politicians, and experts answer questions from users. \nâ–  The best discussions on any topic\nRedditâ€™s discussion threads are where community members jump in with humor and insights for conversations about anything; pop culture, sports, entertainment, leaked news, gossip or career or financial advice.\nâ–  Get answers to anonymous questions \nAsk communities anything you want. Ask questions on relationships, mental health, parenting, career help, fitness plans, and more. Reddit's hive mind is the most helpful Q&amp;A community, with all questions being answered right away!\nâ–  Anonymous profiles so you can be YOURSELF\nConnect with people about any topic, join interactive community groups or threads, and chat with other redditors, all anonymously. Donâ€™t be afraid to release your voice and debate people from all over the world!\nVoting and Karma:\nInstead of likes and hearts, Redditâ€™s social network runs on upvotes or downvotes. Voting on posts and comments increase or decrease the creatorâ€™s karma, and helps popular and relevant posts rise to the top, while filtering out low-quality or irrelevant posts.\nWhile karma doesn't directly impact your ability to use Reddit, more karma can increase postsâ€™ visibility and help you get noticed. Some communities require karma to post or comment, which helps maintain content quality and community standards.\nJoin the largest social media platform and discover everything that piques your interest!\nReddit Premium:\nPurchase Reddit Premium to enjoy an ads-free experience and access to premium avatar gear, r/lounge, custom app icons, and more.\nPayment will be charged on a recurring monthly or annual basis to your Google Play account. Your monthly or annual Premium subscription will automatically renew unless you cancel at least 24 hours before your subscription ends. Cancel anytime in your deviceâ€™s Account Settings. No partial refunds.\nPrivacy Policy: https://www.redditinc.com/policies/privacy-policy  \nUser Agreement: https://www.redditinc.com/policies/user-agreement  \nContent Policy: https://www.redditinc.com/policies/content-policy \nIf you have any problems with the app, get support at RedditHelp.com</t>
  </si>
  <si>
    <t>"BREAK FREE FROM GRAVITY AND REACH LIMITLESS SKIES!
300+ OFFICIAL SPEED VEHICLES: From the iconic Ferrari, Ducati, and Lamborghini to the powerful McLaren, Bugatti, and Mercedes, as well as popular brands like Audi, Ford, and Chevrolet, our game offers a wide range of bikes and cars to choose from!
PERSONALIZE YOUR RACER AVATAR: Create a unique Racer Avatar and express your individual style with a vast selection of clothing, costumes, and accessories. Discover a variety of options and mix-and-match to your heart's content!
CROSS-SAVE &amp; CROSS-PLAY: Begin your exhilarating races on macOS and seamlessly continue the action on your iOS device. Enjoy the flexibility of playing across different platforms!
INTENSE ARCADE GAMEPLAY: Experience the adrenaline rush of gravity-defying racing on more than 50 thrilling high-speed tracks!
UNLOCK EXCLUSIVE REWARDS: Compete in Time-Limited Events for incredible prizes! Enhance your racing experience with special events and gain access to exclusive content and bonuses through Racing Passes!
HIGH-OCTANE MULTIPLAYER ACTION: Engage in real-time multiplayer races with up to 12 opponents. Challenge your friends to ghost races and showcase your skills!
CUSTOMIZE &amp; UPGRADE YOUR VEHICLES: Showcase your style and dominance on the track with over 2,300 decals. Take down your opponents with flair!
UNPARALLELED CONTENT VARIETY: Immerse yourself in the game with over 400 Career events, 1,500 Car Mastery challenges, six unique game modes, and a vast collection of cars. The single-player content is virtually endless!
470 MILLION PLAYERS CANâ€™T BE WRONG!
TAKE A SPIN WITH THE FRONTRUNNER AMONG RACING GAMES!
ACCLAIMED BY PLAYERS &amp; THE PRESS!
WINNER: **MWC Best Mobile Game App**
WINNER: **Pocket Gamer Best Sports/Racing Game Award**
PERFECT SCORE: ** 5/5 â€“ TouchArcade**
PERFECT SCORE: ** 5/5 â€“ AppSpy**
PERFECT SCORE: ** 5/5 â€“ Slide to Play**
PERFECT SCORE: ** 100/100 â€“ Gamereactor**
PERFECT SCORE: ** 5/5 â€“ MacLife**
JOIN OUR RACER COMMUNITY!
â€¢ DISCORD: https://gmlft.co/A8-dscrd
â€¢ FACEBOOK: facebook.com/AsphaltGame
â€¢ YOUTUBE: youtube.com/c/AsphaltGames
â€¢ TWITTER: twitter.com/Asphalt
â€¢ INSTAGRAM: instagram.com/asphaltgames
_____________________________________________
This app allows you to purchase virtual items within the app and may contain third-party advertisements that may redirect you to a third-party site.
Visit our official site at http://gmlft.co/website_EN
Check out the new blog at http://gmlft.co/central
Privacy Policy: http://www.gameloft.com/en/privacy-notice
Terms of Use: http://www.gameloft.com/en/conditions-of-use
End-User License Agreement: http://www.gameloft.com/en/eula"</t>
  </si>
  <si>
    <t>Word Finder allows you to find and check valid words in all popular crossword games such as ScrabbleÂ®, Words With Friends, etc.
 â€¢ Enter the tiles on your rack (including blanks)
 â€¢ Find all possible words, ordered by score or word length
 â€¢ Enter an existing word on the board that you'd like to attach to
 â€¢ Find all possible words that could attach to that word: alongside it, crossing it, extending it, or fitting between multiple words
 â€¢ No internet connection required to search
 â€¢ Look up definition using the built-in iOS dictionary or search online
 â€¢ Check if a word is valid
 â€¢ Includes Words With Friends, ScrabbleÂ®, Lexulous, as well as other popular word games
 â€¢ Supports multiple dictionaries:
 â€¢â€¢ WWF (new combined English dictionary)
 â€¢â€¢ USA MW 2018 (OSPD6)
 â€¢â€¢ USA MW 2014 (OSPD5)
 â€¢â€¢ USA MW 2006 (OSPD4)
 â€¢â€¢ USA Tournament 2018 (TWL18)
 â€¢â€¢ USA Tournament 2016 (TWL16)
 â€¢â€¢ USA Tournament 2014 (TWL14)
 â€¢â€¢ USA Tournament 2006 (TWL06)
 â€¢â€¢ USA Schools 2018 (SSWL18)
 â€¢â€¢ USA Schools 2016 (SSWL16)
 â€¢â€¢ International 2019 (CSW19)
 â€¢â€¢ International 2015 (CSW15)
 â€¢â€¢ International 2012 (CSW12)
 â€¢â€¢ International 2007 (CSW07)
 â€¢â€¢ Minimal (only words present in all word game dictionaries)
 â€¢â€¢ Lexulous: (US English)
 â€¢â€¢ Lexulous: (UK English)
Word Finder is a helper app for popular word games.  It is not affiliated with the makers of these games.
This app is not made by or endorsed by the makers of ScrabbleÂ®.  ScrabbleÂ® is a registered trademark of Hasbro Inc. Corporation and J.W. Spear &amp; Sons Limited.</t>
  </si>
  <si>
    <t>***** Brought to you by 22LEARN, the creator of Abby Basic Skills Preschool â€“ Parentsâ€˜ Choice Awards winner. 
Explore the Kingdom of Animated Puzzles and let puzzles come to life with this colorful, interactive app for all playful babies and toddlers.
EXPLORATION, PLAY, FUN, and development of FINE-MOTOR SKILLS, that is Kingdom of Animated Puzzles, an app designed for the most tapful experiences!
================================
Young learners compose puzzles featuring wonderfully hand-drawn animal, plant, and vehicles themes, and are always rewarded with animation or little interactive game once the puzzles are finished.
The application was developed by an award-winning education studio, 22learn, the creator of the best-selling Abby Basic Skills app, in cooperation with educational experts to ensure the application is as suitable for this very special age category as possible.
Its child friendly interface is very simple and includes no complicated menus. Simply slide the button to the right to move forward or slide it to the left to move back!
Once you first slide the button, numerous fun little activities will present themselves to you.
Tap on any of them and have fun. What about tapping on the xylophone and playing it? Or, tapping on the ice cream and eating it? Hmm, yummy, yummy! And much more!
FEATURES:
* 8 thematic categories:
- Farm animals
- Zoo animals
- Amazing xylophone
- Ice creams
- Vehicles I
- Vehicles II
- Flowers I
- Flowers II
* Over 25 hand-drawn animated illustrations and little activities
- Make the puzzle and watch a plant to grow!
- Eat an ice cream!
- Play the xylophone!
- Watch the lion the digger!
* Several high-quality background melodies
* Intuitive, child-friendly interface
================================
Give your baby or toddler the best. Give them the Kingdom of Animated Puzzles.
================================
We are sure that with its simple child-friendly appealing interface the Kingdom of Animated Puzzles will make for a fun learning experience your children will enjoy for days to come.</t>
  </si>
  <si>
    <t>"Multifly proves that math is anything but boring" -Techzle
Multifly is a fun learning game for kids that helps kids visualize, practice and learn multiplication and division concepts. It also strengthens their multiplication skills by introducing them to 7 different strategies for multiplying numbers. Help your child learn and practice multiplication concepts in a really fun way so that they fall in love with Math. 
This one-of-a-kind Math game has no worksheets or flashcards - it is a real game, tells a captivating story and as your child solves puzzles to move the story forward, they get visually introduced to different Math concepts and learn multiplication. 
The wonderful mix of fun and learning in this fun math game makes kids fall in love with multiplication and no longer have to mindlessly mug up the multiplication tables. Kids will learn the times tables along with the concepts of multiplication. After learning the strategies, the game also has levels for multiplication practice. 
This math learning game is suitable for 2nd grade, 3rd grade, and 4th grade kids. 
Multifly helps kids with the transition from additive to multiplicative thinking with different multiplication learning strategies. This math educational game helps improve math facts with a strategic approach to learning. 
These strategies are - 
â€¢ Visualizing Multiplication through arrays
â€¢ Relation between Multiplication and Division
â€¢ Understanding Multiplication as repeated addition:
More strategies such as Turn-around facts, Adding a group, Subtracting a group, rounding up and compensating, halving and doubling, decomposing into known facts, and breaking down a factor to smaller factors will come soon in new levels.
So overall, instead of rote-learning multiplication times tables, your child will learn basic concepts as well as advanced multiplication strategies in this fun game.
Current multiplication games for kids are mostly in flashcard format and do not help with understanding concepts. Multifly teaches kids multiplication concepts and also helps with practice in proper story and game format. This is the only elementary grade math game that teaches multiplication facts in story and game format.
In a nutshell, Multifly has the following overall features: 
â€¢ Solve 50+ innovative physics puzzles involving a rolling monster, mystery blocks, shape-shifting portals and powerful springs.
â€¢ Get fluent in multiplication by mastering the 7+ multiplication strategies based on the best current pedagogical approaches.
â€¢ Learn multiplication and division through exciting puzzles instead of rote learning
â€¢ Experience a thrilling and immersive story which inspires your kid to never give up.
â€¢ Collect exciting rewards on successful mastery of Math concepts.
â€¢ Play in a safe, digital environment.
â€¢ Aligned to the Common Core learning standards and other curricula.
Download and start playing Multifly and see your kid progress with multiplication.
Teachers: 
â€˜Multifly*â€™ is based on the following Common Core concepts: (2.OA.C.4) (3.OA.A.1) (3.OA.A.2) (3.OA.A.3) (3.OA.A.4) (3.OA.B.5) (3.OA.B.6) (3.OA.C.7) (4.OA.A.1) (4.OA.A.2) (4.OA.A.3)
Subscription info:
- Multifly can be purchased as part of a makkajai annual subscription.
- Makkajai subscriptions are auto-renewable and annual at $59.99/yr
- Payment will be charged to iTunes Account at confirmation of purchase
- Subscription automatically renews unless auto-renew is turned off at least 24-hours before the end of the current period
- Subscriptions may be managed by the user and auto-renewal may be turned off by going to the userâ€™s Account Settings after purchase
- Cancellation will not go into effect until the end of the monthly billing cycle
For support, questions or comments, write to us at: support@makkajai.com
Our privacy policy can be found at: http://www.makkajai.com/privacy-policy
Our terms of use can be found at: http://www.makkajai.com/terms</t>
  </si>
  <si>
    <t>*** Fun EDUCATIONAL game for toddlers of AGE 2 and up 
*** SORT, MATCH, CLASSIFY and BUILD by shape, pattern, color and everyday objects 
*** Developed with certified child psychologists 
*** 12 beautiful mini-game boards 
About the game: 
----------------- 
The game consists of 12 beautiful rooms each focused on developing a set of basic concepts such as size, colors, numbers and patterns using everyday objects from the child's world such as clothes, food and many more.
The game is designed to enhance the following skills: 
- Sorting and classifying 
- Hand-eye coordination 
- Quantitative perception
- Visual perception
- Concentration 
- Vocabulary 
Game Boards: 
--------------- 
The game consists of 12 boards. The boards were carefully chosen in order to represent basic elements from the child's world. 
Bathroom: Match polycubes by SHAPE. 
Dressing room: Match geometric SHAPES to dress the raccoon.
Living room: Place each everyday object in its LOGICAL place.
Watering Can: Classify geometric SHAPES. 
Playroom: Assemble toys by placing missing parts in their LOGICAL place.
Backyard: Sort fruits by COLOR.
Kitchen: Classify food and kitchen appliances by their purpose.
Dining room: Sort the raccoonâ€™s dinner by matching SIZE and NUMBER.
Vegetable garden: Match fruits and vegetables by MEMORY.
Laundry room: Pair clothing items by SILHOUETTES.
Tent: Match geometric shapes by SHAPE and PATTERN.
Garage: Order different tools by SIZE.
All our products are designed and developed in cooperation with certified child psychologists and experienced educators.
TinyHands Games:
TinyHands Sorting Series
A set of sorting games designed to help children acquire basic concepts such as shape, color, size seasons and animals. Game boards are organized in an ascending difficulty level starting from basic sorting followed by more complex context based sorting and classification environments.
TinyHands Towers Series
A set of stacking games. The game is designed to help children acquire basic concepts such as: big VS. small, before VS. after, and bottom VS. top. Game boards are organized in an ascending difficulty level.
TinyHands What's My Pair Series
A series of three pair matching games. The game challenges the child to match pairs, initially based on visual aspects alone and in more advanced screens based on logic and understanding of card content.
TinyHands First Words Series
A set of vocabulary games for children of age 1.5 and up.
The game consists of 10 boards, each focused on a different theme from the child's world such as shapes, colors, clothes, animals and vehicles.
TinyHands Town Center
Educational game recommended for age 3+. This game includes 10 beautiful boards each focused on developing a set of basic concepts such as size, colors, numbers and patterns using everyday objects from the child's world such as clothes, food and many more.
TinyHands Connect The Dots
The game consists of 12 mini game boards each presents a beautiful and magical scene. Each board contains several parts. The parts can be completed by connecting the numbered dots in a specific order. Upon completion, each part is dragged to gradually build an object. When all parts are drawn the scene is magically created and revealed. Designed for children aged 3+.
Note for parents:
Like all our games, this game is designed to provide quality playtime for parents and children together. Playing along with your children is highly recommended and will surely make them benefit the most from this app and help them expand their vocabulary.
We are sure that your children will enjoy this exciting educational game that will encourage their thinking and contribute to the development of their basic skills.
About the Team: 
We believe that children learn best through playing. We teamed up with certified child psychologists and experienced educators out of desire to create fun games that will help our children acquire new concepts and improve their skills.</t>
  </si>
  <si>
    <t>Capybara Clicker is the ultimate capybara clicker game. Make the capybaras multiply by tapping and buy upgrades to increase the rate of capybara production. Change the weather and unlock fresh skins to create one cool-looking capybara.
Make billions of capybaras
Click the capybara to make more. Increase your ability to produce more capybaras by purchasing upgrades that increase the number of capybaras you get per click and auto-click. Bring billions of capybaras into existence with the click of a button. You can use the ascend button to start the game over with a permanent buff.
Unlock custom skins
Whatâ€™s better than a capybara? A cool capybara with some swag attire. You can unlock new skins for your capybara and pick your favorite one in the skins menu. You can also unlock different weather scenarios for the perfect backdrop.
Features
- Create lots of capybaras
- Get auto-click and upgrades to make more
- Unlock fresh new looks for your capybara
- Change the weather for the perfect backdrop</t>
  </si>
  <si>
    <t>- Educational game for toddlers and kids of 2 â€“ 4 years old
- Sort and classify objects by shape, size, color and quantity
- Developed in close cooperation with preschool education experts
About the app:
The app contains free educational games that will help your baby learn more about shapes and colors, quantity and sizes of different objects. The game can be a part of preschool education for young learners.
It is Bimiâ€™s birthday and his friends want to hold a real party. So, we will help them to make all the preparations.
The game is developed to improve the following skills:
- Visual perception;
- Concentration;
- Hand - eye coordination;
- Classifying and sorting;
- Logical thinking.
There are 15 mini-games:
Bus game: Sorting objects and characters by COLOR.
Invitation cards game: Classifying card details by SHAPES.
Picnic game: use memory and logic to find and sort items.
Room decoration game: Classifying by SHAPES.
Cooking game: Sorting by quantity and colors.
Swimming pool game: Sort patches by their SHAPE.
Gifts wrapping game: Sorting gifts to the right box according to its COLOR and PATTERNS.
Cake game: sort fruits by their SIZE.
Feeding game: decide what will the character eat using logical thinking.
Presents opening game: sorting by meaning.
Yard game: find the given shape on the screen and sort it out.
Cleaning game: sort out the items according to their shapes.</t>
  </si>
  <si>
    <t>Bullet-powered jetpacks! Giant mechanical dragons! Birds that shoot money!
From the makers of the global hit game, Fruit Ninja comes this insane, high flying endless runner that will keep you on the edge of your seat!
It's time to join Barry Steakfries and equip the coolest jetpacks, suit up in stylish costumes and ride crazy vehicles in his endless running quest to beat the scientists to the end of the lab.
Over 750 million players have made Jetpack Joyride one of the best games on the App Store!
Download FREE now to start a new game and escape the lab! 
PLAYER REVIEWS:
â€œIâ€™m speechless. The game is just so entertaining! Iâ€™m saving up my money for flash the dog. There is so many freaking things to get and do! Fly in style with a cool Jetpack, skins and vehicles, avoid the lazerbeams and donâ€™t get shot by the grenades! #BESTGAMEONEARTHâ€ - Nyah Gamez â€“ Jan 7, 2020
â€œMusic and sound and graphics are awesome. Gameplay is thrilling and the coins are the best. I love the gadgets. So many arcade games need these. Awesome game.â€ - Yodoja reviews â€“ Jan 4, 2020
â€œNow Iâ€™ve played a lot of mobile games but this is amazing I remember the first time I played this game and I loved it to pieces it is a amazing game" - drearylizard230 â€“ Jan 4, 2020
FEATURES:
â—  Fly the coolest jetpacks in gaming history
â—  Surf the wave-rider in all its glory
â—  Complete daring missions to boost your rank
â—  Customise your look with ridiculous outfits
â—  Dodge lasers, zappers, and guided missiles
â—  Collect coins and make millions of dollars
â—  Storm the lab in giant mechs and crazy vehicles
â—  Equip high-tech gadgets and power-ups
â—  Earn achievements and battle it out against friends
â—  Test your reflexes with simple one-touch controls
â—  New free game modes in special events
***
This game contains optional in-app purchases. You can disable this feature in the settings menu of your device.
View our privacy policy at http://halfbrick.com/pp
View our terms of service at http://halfbrick.com/tos</t>
  </si>
  <si>
    <t>Comprehensive preparation, study and test tool for the Remote Pilot (small Unmanned Aircraft System, sUAS) FAA Knowledge Exam. Nearly 300 sample questions, answers and explanations included, for you to study by subject or with a true-to-form practice test. Compatible with Android phones and tablets, this app provides a mobile solution for pilots and drone operators preparing for their FAA â€œwrittenâ€ exam. Study by subject, supported with explanations. Take practice tests, and review the graded test.\nOperating a drone for non-hobby operations requires a Remote Pilot Certificate. Applicants must successfully complete the Federal Aviation Administration (FAA) Knowledge Exam to earn the Remote Pilot Certificate with a Small Unmanned Aircraft Systems (sUAS) rating. This app is the key to test success.\nRely on the time-tested and dependable ASA Prepware apps to prepare for your FAA Knowledge Exam. Test material is expertly organized into chapters based on subject matter and includes instructional text and illustrations, multiple-choice questions, answer stems, correct answers, explanations (for correct and incorrect answers), and references for further study. This topical study promotes understanding and aids recall to provide an efficient study guide. \nSubjects covered include Regulations, National Airspace System, Weather, Loading and Performance, and Operations. This app will be particularly helpful for drone operators interested in earning a Remote Pilot certificate, Remote Pilot Aircraft (RPA) applicants, Unmanned Aircraft System (UAS) training programs preparing applicants for FAA Knowledge exams, self-study applicants interested in learning more about commercial unmanned aircraft operations, and existing (manned aircraft) pilots interested in learning more about drone and unmanned aircraft operations who are sharing the National Airspace System.\nASAâ€™s Prepware Remote Pilot app is the best resource for successful test-taking and safe small UAS operations.\nApp features:\nâ€¢ No internet connection required; app fully installs to your device.\nâ€¢ Nearly 300 questions included with explanations.\nâ€¢ Brought to you by a trusted resource in aviation training and publishing, Aviation Supplies &amp; Academics (ASA).</t>
  </si>
  <si>
    <t>Call and text for free with TextNow, the free phone service with over 100 million users, now including Free Essential Data.  \n \nStaying connected shouldnâ€™t stress you out. With the TextNow app, you can get nationwide talk, text and data coverage from the nationâ€™s largest 4G LTE &amp; 5G network, without having to worry about bills. \n \nGet a new phone number free with the US area code of your choice (or use the phone number you already have) and start calling and texting freely to anywhere in the US and Canada. \n \nFREE TALK &amp; TEXT NATIONWIDE: NO PHONE BILL \nStay connected with the TextNow free Wi-Fi calling and texting app, or order a TextNow SIM card to freely call, text, and use some apps without having to connect to Wi-Fi. \n \nFREE ESSENTIAL DATA \nTextNow is the ONLY phone service provider that gives you data completely FREE. With the always-free plan, you can access apps that are essential to keep you connected while on-the-go, including email, maps, and rideshare apps. Check and send emails, get directions, and order an Uber or Lyft from anywhere without paying for a data plan. Simply order a SIM card to get started.    \n \nUNLIMITED DATA PLANS: AFFORDABLE &amp; HIGH-SPEED \nWe believe you should only pay for the data you use. Thatâ€™s why weâ€™re the ONLY provider with super flexible hourly, daily, and monthly plans. Start and stop one of our low-cost options with just a few taps in the app, starting as low as $0.99. No contracts, no commitments, just easily accessible data that you only have to pay for when you want it. \n \nSECOND PHONE NUMBER: FOR PRIVATE CALLING &amp; TEXTING, A SEPARATE BUSINESS LINE &amp; MORE \nUse the TextNow calling and text messaging app as a free second phone line. Itâ€™s another extra phone line (business phone or 2nd line) on your device with free calls and free text messages. \n \nINTERNATIONAL CALLING: 230+ COUNTRIES \nAre your friends and family overseas? TextNow offers low-cost international calls to Mexico, Canada and 230+ countries with rates starting at less than $0.01 per minute. \n \nWHY TEXTNOW? \nâ€¢ Free calling, free texting, and free essential data â€“ always. \nâ€¢ Call and text for free immediately when you download the TextNow app \nâ€¢ Get nationwide coverage with a TextNow SIM card, and talk and text without Wi-Fi  \nâ€¢ Get a local phone number or use your existing number. Area codes from most metro areas in the US available. \nâ€¢ Voice call, direct message, SMS message, picture and video messenger to the US or Canada for free. \nâ€¢ Unlimited data plans with hourly, daily, and monthly options give you flexible internet coverage. Only pay when you want it. \nâ€¢ Use across multiple devices including your computer or tablet, and effortlessly access calls and texts whenever you need them. \nâ€¢ International calls with low-cost options to over 230 countries. \nâ€¢ Voicemail to text audio transcription and conference calling. \n \nHOW IS TEXTNOW FREE? \nThere are no yearly or monthly fees to use TextNow. We partner with brands to pay for your phone service (so you donâ€™t have to) with in-app ads. Ads wonâ€™t interrupt your experience. If you don't like ads, you can purchase a subscription to remove them. \n \nMORE FEATURES STANDARD FOR ALL USERS \nâ€¢ Passcode for safe and private texting and calling \nâ€¢ Caller ID \nâ€¢ Signatures: add a personalized signature to each text \nâ€¢ Customizable free text tones, call tones, ringtones, vibrations and phone backgrounds \nâ€¢ Quick Reply to speedily respond to friends \nâ€¢ A home screen widget for instant use \nâ€¢ Text from your computer and seamlessly synchronize with your mobile device via textnow.com \n \nSo, what are you waiting for? Download the app and take control of your phone service, starting today. \nâ€¨â€¨ \nFollow us on social for the latest news and offers: \nTikTok - @textnow \nFacebook - @textnow \nInstagram - @textnow \nTwitter - @TextNow \nâ€¨â€¨ \nPrivacy policy: https://www.textnow.com/privacy \nTerms of use: https://www.textnow.com/terms</t>
  </si>
  <si>
    <t>The ultimate knife challenge!
Throw the knives into the logs to break them. Slash the apples and unlock new knives. Each 5th stage is defended by a boss - beat them to get exclusive knives!
Be careful to not hit the knives or the spikes. Time your actions, target carefully and become the knife master!
Can you beat all the bosses?
Subscription Terms
VIP MEMBERSHIP offers a weekly subscription, you will have a 3-days FREE trial period, after this period you will be charged $4.99. After buying this subscription, you will unlock +200% apples from daily gift, +200% experience from bosses and remove ads. This is an Auto-renewable subscription. The payment is charged to your account after confirmation. The subscription is renewed unless you turn it off 24 hours before the period ends. Your account will be charged for renewal as well.
The prices are established for United States customers. Pricing in other countries may change and actual charges may be converted to your local currency.
End of trial and subscription renewal:
â€¢ The payment is charged to your account after a confirmation of purchase.
â€¢ The subscription is renewed unless you turn it off 24 hour before the end of the current period.
â€¢ The account will be charged for renewal within 24 hours before the end of the current period at the cost of the weekly subscription.
â€¢ The user may manage the subscription and auto-renewal have to be turned off by going to the userâ€™s account settings after purchase in the Store.
â€¢ No cancellation of the current subscription is allowed during the active subscription period.
Canceling a trial or a subscription:
â€¢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informations
If you have any questions, feel free to contact us at contact@ketchappgames.com
Privacy Policy and Terms of use : https://legal.ubi.com</t>
  </si>
  <si>
    <t>Comprehensive preparation, study and test tool for the Airframe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â€œwrittenâ€ exam. Study by subject, supported with explanations. Take practice tests, and review the graded test.\nApp features:\nâ€¢ No internet connection required; app fully installs to your device.\nâ€¢ More than 1,000 questions included with explanations.\nâ€¢ Brought to you by a trusted resource in aviation training and publishing, Aviation Supplies &amp; Academics (ASA).</t>
  </si>
  <si>
    <t>Note: This app is available for both the 2nd and 3rd edition of GENKI.\nFirmly master the conjugation of Japanese verbs and adjectives!\nThis app helps you to master the conjugation of elementary verbs and adjectives through practice at your own pace.\nIt marks the third official app for "GENKI: An Integrated Course in Elementary Japanese," a best-selling series of Japanese learning materials boasting more than 2.5 million copies sold.\nAdvantages\nâ€¢You can view the cards and listen to the recordings as you like, enabling you to study at your own pace.\nâ€¢The different conjugations are mastered through two types of practice: saying the conjugated forms aloud or typing them.\nâ€¢All conjugation forms studied at the elementary level are covered: 18 for verbs and 10 for adjectives.\nâ€¢As you go through each conjugation card deck, the cards answered correctly are automatically removed, allowing you to efficiently focus on the trickier words in the next round of practice.\nStudy methods\nMyDeck: Practice each word by looking at the cards and repeatedly saying the conjugated forms aloud. \n(1) Each card has a word and the conjugation type to be practiced. Say the word in the conjugated form indicated.\n(2) Tap the sound icon to check whether you said the conjugated form correctly.\n(3) Tap the ï¼Š icon to check the conjugated form in writing.\n(4) Study the use of the conjugated form by referring to the example sentence and illustration on the back side of the card.\n(5) Tap the Rule icon to see the conjugation rule.\nCheck: Test your retention of each conjugated form by typing in your answers.*\n(1) Type in the conjugated form as instructed.\n(2) If you entered the correct form, the card will be removed from MyDeck. Cards answered incorrectly or skipped will remain in the deck for further practice.\n*To study with the Check method, you will need to add a Japanese keyboard to your device before starting. (We recommend using Google Japanese Input.)\nHandy features\nâ€¢List\nAll conjugation forms of each word are listed in this feature, with the words arranged in a-i-u-e-o order. A check mark is displayed next to each conjugation form that has been mastered and the MyDeck card for each entry can be opened, allowing you to review the conjugations via the list.\nâ€¢Rule\nThis feature lists the rules for all 28 conjugation types covered by the app, enabling you to quickly look up the way to form conjugations such as the passive, the causative, the causative-passive, and the tricky te-form.\nâ€¢MyDeck Shuffle Mode\nActivating this mode will cause the app to display the MyDeck cards in random order, rather than the default order. Shuffling the deck will help you to more firmly master the material.\nâ€”Ads: The app does not display any ads that might interfere with learning.\n*This software includes the work that is distributed in the Apache License 2.0.</t>
  </si>
  <si>
    <t>Every match is busting with unique, unpredictable fun!Â  Grow your Squad, loot bosses, bust your friends, collect &amp; Evolve all-star Supercell characters from Clash of Clans, Brawl Stars, Hay Day, Clash Royale, and Boom Beach.
Play endless combinations of Maps with crazy twists and fresh gameplay in every epic 10-player match. Hold on to the most Gems if you can!
MERGE &amp; EVOLVE OVER 25 CHARACTERS
Start your journey with cute Babies. Evolve them to full-grown superstars with fresh looks and exciting Abilities!
GAME MODIFIERS AMP UP THE FUN
Dozens of different Modifiers and constantly changing Character lineups make millions of unique games. Chase down Loot Goblins, smash PiÃ±atas, recruit Royal Ghosts to haunt others, and more! Discover new tactics and fun surprises with every game!
PART ACTION, PART STRATEGY, FULL ON PARTY
Run! Fight! Toss a MASSIVE bomb! Think fast while picking the right mix of Attackers, Suppliers and Speedsters for your Squad. Pick 3-of-a-kind to spark giant FUSION troops!
Play it safe by farming or risk it all to knock out other players. Thereâ€™s more than 1 route to victory!
EXCITING WORLDS &amp; BELOVED CHARACTERS
Adventure through fun new Worlds and themed Maps on your journey. Discover unique environments, bosses, and traps, and unlock fan-favorite heroes and villains as you progress!
PLAY WITH FRIENDS, FAMILY, AND FRENEMIES!
Be social and make your own multiplayer Party room! Challenge friends and family to see who can survive the Battle and become the top Squad!Â  The best way to settle scores or get the party started!
Why did the Chicken cross the road?Â  To bust the Barbarian and steal his Gems!Â  Go Squad!Â 
Privacy Policy: 
http://supercell.com/en/privacy-policy/
Terms of Service:
http://supercell.com/en/terms-of-service/
Parentâ€™s Guide:
http://supercell.com/en/parents/</t>
  </si>
  <si>
    <t>Learn a new language by building confidence from day one. Connect with a supportive community of native speakers for language exchange and real life conversations. Easily see what needs more revision, from pronunciation to writing and learn languages faster.  \nLearn Spanish ðŸ‡ªðŸ‡¸, Japanese ðŸ‡¯ðŸ‡µ, English ðŸ‡¬ðŸ‡§, French ðŸ‡«ðŸ‡·, Italian ðŸ‡®ðŸ‡¹, Portuguese ðŸ‡§ðŸ‡·, German ðŸ‡©ðŸ‡ª, Korean ðŸ‡°ðŸ‡·, Polish ðŸ‡µðŸ‡±, Russian ðŸ‡·ðŸ‡º, Turkish ðŸ‡¹ðŸ‡·, Arabic, Chinese ðŸ‡¨ðŸ‡³ &amp; Dutch ðŸ‡³ðŸ‡±. \nâ˜… Google Play â€“ Editorâ€™s Choice â˜… \nLEARN LANGUAGES, POWERED BY PEOPLE \nLearn Spanish \nLearn languages to communicate with confidence. Learn Spanish whatever you are beginner or intermediate. Learn Spanish to hold a real life conversation with the support from our community of native speakers, plenty of opportunities to practice writing, reading, listening, and speaking Spanish. Even improve your Spanish pronunciation by audio learning.\nLearn Japanese \nJapanese learning that helps you progress from beginner lessons to a intermediate. Build confidence via language exchange and get feedback from people fluent in the language youâ€™re learning and feel ready for real life conversations\n. Access unique lessons covering real life conversation phrases for hiragana, katakana, kanji and our dedicated manga course. Our Japanese course covers all the skills you need in reading, writing, listening, and speaking. \nChoose from 14 languages \nFrom beginner lessons to intermediate levels, Busuu offers free complete courses designed by experts in 14 different languages. Learn Japanese, French, Arabic, Chinese, Dutch, English, German, Italian, Korean, Polish, Portuguese, Russian, Spanish, and Turkish. Our expertly crafted courses are designed to help people learn languages in a range of difficulties, learn Spanish and French to Chinese and Japanese there are intermediate or beginner lessons for you. \nTRUSTED BY OUR GLOBAL COMMUNITY OF OVER 120 MILLION REGISTERED USERS \nâ˜… Features â˜… \nLearn together \nGet feedback on how the language youâ€™re learning is really used in a real life conversation so you can speak like a local, \nConnect with and learn alongside our language exchange community. Grow your confidence for real life conversations even with beginner lessons.\nUp-to-date Course content\nOur courses are regularly updated and include video flashcards with audio learning to make it easier to learn Japanese or Korean or your chosen languages . Plus opportunities to get tips from native speakers to dedicated courses on inclusive French and Korean Hangeul. Get skills in speaking for real life conversations. \nConfident in real life conversations\nWhether you learn languages for business, travel, school, or pleasure,  being able to hold real life conversations are the ultimate goals,  utilize our language exchange community to meet your learning goals with motivating features like daily streaks and regular checkpoint tests. \nFrom comprehension exercises built around real articles from El PaÃ­s for Spanish learning to our new manga-based Japanese learning course. Start a course, benefited from feature like audio learning and flashcards. Get reminders to help you learn languages and get to the intermediate level quicker. \nSmarter revision tools for language learning \nGo over tricky vocab and grammar at your own pace to make real progress as a beginner to intermediate. Whether youâ€™re learning Chinese, Japanese, Spanish or more. Busuu is designed to help you learn languages efficiently while having fun via language exchange.   \nBusuu, a Chegg Service. \nâ˜… Rated excellent by PCMag â˜… \nDOWNLOAD NOW TO TRY ONE OF OUR BEGINNERSâ€™ LESSONS FOR FREE \nSubscription is required for full access. Read our terms and conditions: https://www.busuu.com/en/terms \nPrivacy policy: https://www.busuu.com/en/privacy \nNeed some support? \nWeâ€™re here for you in 15 languages: English, French, Spanish, Italian, Portuguese, German, Polish, Russian, Turkish, Arabic, Chinese, Japanese, Korean, Vietnamese &amp; Indonesian.</t>
  </si>
  <si>
    <t>Put on your roller skates now! 
Drag your finger left to right to avoid the obstacles and race down the path! Are you skilled enough to have zero hits?
Unique controls - control your legs and stretch them to choose the right way. Be reactive and get to the bonus level!
SUBSCRIPTION PRICING AND TERMS:
Sky Roller VIP offers a weekly subscription for $5.99 after a 3-days of free trial or a monthly subscription of $19.99/Month or a yearly subscription of $99.99/Year. This is an auto renewable subscription.
It gives you:
- No Ads
- +500 Gems every day
- Exclusive skins for the character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it will be charged $5.99 weekly for the renewal. $19,99 for the monthly subscription or $99,99 for the yearly offer.
Subscriptions may be managed by the user and auto-renewal may be turned off by going to the userâ€™s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Please find our Terms of Use at this link https://homagames.com/terms/</t>
  </si>
  <si>
    <t>Are you ready for the most awesome time killer game and craziest battle royale yet?! Good, because entering the ring are some weird and wacky characters! Can you knock out all the other guys and take the crown? Itâ€™s time to find out!
In Party Gang multiplayer, you play as a fun character, and itâ€™s your job to fight and stay in the ring till the end. Try not to stumble or fall, pick up and throw other players out of the ring, and fight till the end to win!
Features:
- Fun human physics simulator gameplay
- Easy controls, simple to learn
- Lots of levels and challenges full of real fun
- Play against other guys
- Awesome effects and more</t>
  </si>
  <si>
    <t>Join Sesame Streetâ€™s Mecha Builders for all kinds of fun adventures using science, technology, engineering, and math (STEM). This preschool app is designed to ignite young minds with superhero-powered excitement! We have thoughtfully crafted STEM challenges to engage, educate, and inspire children aged 2 to 6, making sure to also nurture their curiosity, imagination, and creativity. Letâ€™s get goingâ€”itâ€™s time for your little one to have fun learning through play!
This app is based on Mecha Builders, a CGI-animated spin-off of Sesame Street that reimagines Elmo, Cookie Monster, and Abby Cadabby as robot heroes-in-training who use their STEM superpowers to solve larger-than-life problems. Using their signature special, robo skills, the Mecha Builders are here to helpâ€”it just might take them a few tries before they save the day!
KEY FEATURES
STEM Superheroes: Navigate the Mecha pals through playful activities where they use their special powers to solve STEM-based challenges. Watch as your little ones explore STEM through playful interactive challenges and games.
Creative Odyssey: Our app places a strong emphasis on creativityâ€”giving budding artists the chance to draw, paint, explore colors, and more. An ever-expanding range of activities will include further opportunities for creativity, including music.
Explorative Play: We believe in the magic of open play, where children are free to create, experiment, and discover at their own pace. Sesame Street Mecha Builders provides a nurturing environment that encourages open-ended exploration, empowering kids to shape their own learning journey, and develop a deep sense of wonder.
Emotional Development: Beyond STEM, our app aims to help cultivate vital life skills. We have seamlessly woven opportunities to help kidsâ€™ develop their resilience, persistence, and self-expression into the fabric of the app. 
Parent Support: The Sesame Street Mecha Builders app provides support to inform parents about the app and how to help kids get the most out of it. Multi-touch functionality allows parents to play with their kids and join in their STEM adventures! With our app, you'll witness firsthand the transformative power of learning through play.
JOIN OUR STEM ADVENTURE TODAY!
The Sesame Street: Mecha Builders app has been created in partnership between award-winning app developer StoryToys and Sesame Workshop, the global impact nonprofit behind Sesame Street. Download the Sesame Street Mecha Builders app now and embark on an exciting STEM journey where knowledge meets creativity, and every tap reveals the next step on a journey of endless possibilities.
PRIVACY
StoryToys takes childrenâ€™s privacy seriously and ensures that its apps are compliant with privacy laws, including the Child Online Privacy Protection Act (COPPA). If you would like to learn more on what information we collect and how we use it, please visit our privacy policy at https://storytoys.com/privacy
Please note that this app is free to play but additional paid content is available. SESAME STREET MECHA BUILDERS contains a subscription service which gives access to ALL content in the app, including all future packs and additions.
- Subscriptions are billed monthly or annually at the rate selected depending on the subscription plan.
- Change your mind at any point. Cancelling can be done through your iTunes settings.
- Subscriptions auto-renew at the cost of the chosen package, unless cancelled 24-hours in advance prior to the end of the current period. The subscription fee is charged to your iTunes account.
- You may manage your subscription and turn off auto-renewal by going to your Account Settings after purchase.
- Use your subscription on any device registered with the same Apple ID you subscribe from.
Read our terms of use here: https://storytoys.com/terms/
Â© 2024 Sesame Workshop. All Rights Reserved.</t>
  </si>
  <si>
    <t>Phil Faily is Back! â€“ On a Skate Track!
Join Phil in his latest Faily Adventure as he finds himself hurtling through downtown â€œSan Fran Failyâ€ on a Skateboard.
In this physics-based game you must maneuver an endless cityscape full of dangerous and hilarious obstacles including busy streets, alleyways, parks, buildings and rooftops resulting in the usual Faily fun and near misses and best of all ultimate CRASHES.
FEATURES
â€¢	NAVIGATE as far as you can go avoiding obstacles along the way
â€¢	AVOID traffic, trams, pedestrians and all types of unexpected obstacles
â€¢	DESTROY obstacles with your shield or weapons
â€¢	COLLECT coins as you go 
â€¢	UNLOCK unique boards and costumes
â€¢	RECORD gameplay and share to Youtube, Facebook or Instagram
â€¢	ENDLESS gameplay
â€¢	ENDLESS crashes
â€¢	ENDLESS fun!</t>
  </si>
  <si>
    <t>ðŸŽï¸  Race Master 3D â€“ Fast, furious and super-fun racing  \nKeep your finger to the floor and be ready for absolutely anything in this ridiculously entertaining mobile racing game where you really never know whatâ€™s around the next corner. Fine tune your ride, keep your foot on the gas, dodge the endlessly varied obstacles, and try to keep out the way of your equally manic rivals in super-fast, super-exciting, psychedelic races that always offer something new and unexpected. Feel the need for speed? \n&lt;i&gt;Youâ€™ll get speed, drama, awesome cars and a whole lot more in this addictive casual driving game thatâ€™s as intuitive as it is outrageous.&lt;/i&gt;\nðŸ TO GET YOUR PULSE RACINGâ€¦ ðŸ \nðŸ¥‡ Hard to keep track: 33 unique levels with a huge range of different surfaces and obstacles to race over and around at breakneck speed. Plus 8 different bosses in specially tricked out cars ready to make your ride even more hair-raising.\nðŸ¥‡Racing all over the world: 7 different locations with different track characteristics and richly detailed backdrops, decorated with ramps and tunnels with 14 different neon illumination designs, ensuring thereâ€™s always something to look at out the window.\nðŸ¥‡Whatâ€™s in your garage? 7 classic sports cars to collect and customize as you race through the levels in the game. Place high in every race to earn more cash, tune your carâ€™s engine for ultimate speed, acceleration and handling, add exciting accessories and choose between 15 different paint jobs to really pimp your ride.\nðŸ¥‡ Hear me roar: who needs music when you have the roar of high-performance engines, the screech of tires and the crunch of colliding metal? Enjoy the rich sound world of Race Master 3D alongside simple but striking graphics and spectacular crash effects thatâ€™ll shake your bones every time you come spinning off the track or grind to a thudding halt.\nðŸ”¥ THE ULTIMATE POCKET RACERâ€¦ ðŸ”¥\nLooking for a racing game thatâ€™s easy to play, provides a real driving challenge, and offers excitement and endless variation, cools cars and dangerous rivals, all in fast and furious races that can be run in a matter of minutes? \nKeep Race Master 3D in your pocket and youâ€™ll have instant access to awesome driving thrills anytime, any place and anywhere, trying again and again to reach the podium despite a series of increasingly surreal and testing obstacles that come rushing at you down the track in a crazy, colorful whirl.\n&lt;u&gt;Download now to find out if you can be the master of the track in the wackiest, wildest, winningest mobile racing game available.&lt;/u&gt;\nPrivacy Policy:Â https://say.games/privacy-policy\nTerms of Use:Â https://say.games/terms-of-use</t>
  </si>
  <si>
    <t>&gt;180 cute individual objects with funny sounds and word learning;
&gt;18 vivid scenes, especially as Dinosaur, Solar, World Mapâ€¦
&gt;18 Hippo Show as innovative rewards!
&gt;Universal â€“ which brings you native IPAD/IPHONE support for FREE!
&gt;Pure &amp; Native English, Spanish, German and French spelling and pronunciation!
Looking for something entertain but also educational for your kids? Amazing Match is a must-have! 
Kids love Amazing Match!
With its super-cute graphics, funny sounds and native spelling, Amazing Memory Match is perfect for kids, and it will keep your kids educationally entertained, all the while developing their concentration, memory, and cognitive skills, and teaching them how to spell, teaching them what sounds objects make. It will also keep your kids quit while they play it again, again and againâ€¦right when you need that much-needed break in a restaurant, on a plane, or in a car.
While kids can play the game all on their own, it is even more fun when you take turns and play it with them! And, costing less than a bottle of water, it will be the best money youâ€™ve ever spent.
Amazing Match was designed to be kid-friendly! There are no complicated menus for kids to get confused by, or multiple options to get lost in. It is tested by several toddlers and we took their suggestions seriously to create a funny but educational app for them.
Scenes:
1 Sea scene
2 Farm scene
3 Forest scene
4 Africa scene
5 Solar scene
6 Vehicle scene
7 World Map scene
8 Fruit scene
9 Bakery scene
10 Beverage scene
11 Toy scene
12 Playground scene
13 Livingroom scene
14 Bedroom scene
15 Dinosaur scene
16 Insect scene
17 Bird scene
18 Vegetable scene
New scenes coming soon!
Contact Us: 
Email:joy-preschool@hotmail.com 
Like:facebook.com/JoyPreschoolGame 
Follow:twitter.com/JoyPreschool</t>
  </si>
  <si>
    <t>21 fun and educational games to help your child learn 4th Grade lessons! Teach Fourth Grade lessons like multiplication, division, grammar, geometry, vowels, science, STEM, spelling, fractions, reading, remainders, and more. Whether they are just starting fourth Grade, or need to review and master the subjects, this is a perfect learning tool for kids aged 8-11. Math, language, science, STEM, reading, and critical thinking skills are all tested and practiced in these games.
All lessons and activities are designed using real fourth grade curriculums, so you can be sure these games will help give your child a boost in the classroom. And with helpful voice narration and exciting games, your 4th grade student won't want to stop playing and learning! Improve your child's homework with these 4th grade teacher approved lessons, including science, STEM, language, and math.
These learning games include dozens of important lessons for fourth grade, including:
â€¢ Fractions - Compare, add, subtract, and multiply fractions
â€¢ Word Problems - Multi-step word problems using addition, subtraction, multiplication, and division
â€¢ Angles and Geometry - Use a protractor and learn about different types of angles
â€¢ Graphs and Grids - Read a variety of graphs and use coordinates to plot points
â€¢ Patterns - Fill in missing values, identify number growths, and time increments
â€¢ Remainders - Divide two numbers and then find the remainder
â€¢ Missing Vowels - Use missing vowels to complete words
â€¢ Timed Facts - Quickly answer fourth grade math facts to earn footballs to kick
â€¢ Spelling - Spell hundreds of different words
â€¢ Punctuation and Grammar - Fix sentences by dragging the correct punctuation
â€¢ Synonyms and Antonyms - Identify different words that mean the same or opposite
â€¢ Homophones - Learn about words that sound the same, but have different meanings
â€¢ Craft &amp; Structure - Identify narration types, use context, and learn text structure
â€¢ Reading - Practice reading comprehension by reading an article and answering questions
â€¢ The Earth - Learn about the layers of the Earth, plate tectonics, and volcanoes
â€¢ Life Science - Label parts of plants and flowers, and discover animals life cycles
â€¢ Weather - Read weather forecasts, identify clouds, and learn about the weather and our climate
â€¢ Electricity - Complete circuits, light up bulbs, and understand electrons
â€¢ Magnets - Learn the basics of magnets, poles, and how they work
â€¢ Moon Phases - Understand the phases of the moon and how they can affect the Earth
â€¢ Forms of Energy - Identify different types of kinetic and potential energy
Perfect for 4th grade kids and students who need a fun and entertaining educational game to play. This bundle of games helps your child learn important math, grammar, geometry, multiplication, STEM, division, language, science, reading, and problem solving skills used in fourth grade all while having fun! 4th Grade teachers around the world use this app in their classroom to help reinforce math, language, and STEM subjects.
Ages: 8, 9, 10, and 11 year old children and students.
===================================
PROBLEMS WITH THE GAME? 
If you are having any issues please email us at help@rosimosi.com and we will get it fixed for you ASAP.
LEAVE US A REVIEW!
If you're enjoying the game then we'd love for you to leave us a review! Reviews help small developers like us to keep improving the game.
===================================
Terms of Use and Privacy Policy: https://www.rosimosi.com/privacy</t>
  </si>
  <si>
    <t>The most practical PDF Reader for Android!\nEasily read, edit, and manage all your PDF files with this free PDF Reader &amp; Viewer - A+ Read.\nDoodle, add notes, bookmark, merge, split, etc., all supported.\nLooking for a document viewer and editor to support your work and study?\nWhy not try this simple and effective PDF Reader &amp; Viewer - A+ Read? \nThis professional documents reading app can auto search and display all your PDF files, allowing you to fast open and read PDFs on your device. More than a PDF viewer, itâ€™s also a PDF editor and PDF manager, you can take notes, merge &amp; split PDF files, set passwords to protect files, add bookmarks, etc. Itâ€™s also very convenient to share PDF documents with others.\nWith all the features you need, PDF Reader &amp; Viewer - A+ Read brings you the perfect experience of reading PDF documents.\nTry it for free now! ðŸŽ‰ðŸŽ‰\nðŸ“– Convenient PDF Viewer\n- Auto search and display all your PDF files\n- Quickly open and read PDFs\n- A simple and clear list of PDF files\n- Easily search and get PDFs \n- Add bookmarks to PDF pages for future reference\nðŸ“” Smart PDF Reader\n- Page by page and continuous scrolling mode\n- Horizontal and vertical viewing mode\n- Full screen mode for the best reading experience\n- Zoom in and out of the pages as needed\n- Go to page directly by entering the page number\nðŸ“ Efficient PDF Editor\n- Annotate on PDF files\n- Mark phrases with highlight color, underline, and strikethrough\n- Doodle on your PDFs\n- Easily search and copy any text in PDF files\nðŸ“‚ Full-featured PDF Manager\n - Merge &amp; split your PDF files\n - Set password to protect your documents\n - Recently opened files in a simple list for quick viewing\n - Share your PDF files via any social media easily\n - The most lightweight PDF Reader/Manager, only 12MB\n - Rename your PDF files to your liking\n - Printing PDF files from your device\nðŸŒŸ More features on the way\nâ–º Dark mode\nâ–º Compress PDF documents\nâ–º Fill PDF forms\nâ–º Add e-signatures\nâ–º Add/delete pages of PDF files\nâ–º Smart PDF scanner\nâ–º Convert between PDF and Word, Excel, JPG, PNG, etc.\n...\nEnjoy your reading with this superior PDF Reader for Android!âœŒï¸\nYour feedback and suggestions are always welcome! Please feel free to contact us at pdfreaderappfeedback@gmail.com if you have any questions.</t>
  </si>
  <si>
    <t>Healthcare services, resources, and information are now just a click away with YourHealthNS.
CHAT WITH US:
Use our free chat tool to guide you to your best care option - whether youâ€™re experiencing symptoms, or looking for more information
SERVICES:
Use YourHealthNS to:
Book blood, X-Ray &amp; EKGs, COVID-19 or influenza vaccination appointments
Find Mobile Primary Care Clinics in your area
View Emergency Department updates
Use VirtualCareNS services
Learn more about Clinical Research Studies
Get personalized information to help quit smoking
Learn more about health and wellness programs for African Nova Scotian men and women
RESOURCES:
Get the latest information on:
COVID-19
Patient Guides from Nova Scotia Health and IWK Health
Mental Health Services for Nova Scotia Health and IWK Health
Automated External Defibrillator locations Nova Scotia
HEALTH RECORDS:
Access your COVID Test Results, COVID proof of vaccination, vaccination records and more.</t>
  </si>
  <si>
    <t>â€œAmaya Kids Worldâ€ is an amusement park that will acquaint your children with the amazing World of Dinosaurs, interesting educational games full of fun and even lovely fairy tale stories with interactive heroes!\nApplication features:\nâ€¢ Mix learning and fun\nâ€¢ Enjoy the colorful graphics and animations\nâ€¢ Take pleasure in the entertaining sounds\nâ€¢ Play games and read books offline\nâ€¢ No ads â€“ Safe and kid-friendly\nðŸ—»ðŸ¢ Dinosaurs ðŸŠðŸŒ´\nExplore the Dinosaursâ€™ World with a new friend â€“ Raccoon! Delight the dinosaurs with surprise gifts, feed them and find out if they are herbivores or carnivores.\nPlay with each of the dinosaurs, make friends with them and learn interesting things about these astonishing creatures. They all want to be a part of your unique Dinosaur Park!\nFriendly dinosaurs are waiting for kids to play with them:\nâ‹† Get prepared for a camping trip with Brachiosaurus\nâ‹† Take care of little dinosaurs with Oviraptor\nâ‹† Build funny sand castles with Iguanodon\nâ‹† Help freezing Stegosaurus to warm up \nâ‹† Gather Velociraptorâ€™s friends for his birthday party \nâ‹† Find a pearl in the deep sea with Plesiosaurus\nâ‹† Make tasty fruit drinks with Pachycephalosaurus \nâ‹† Find hidden things with Compsognathus\nðŸ“šðŸ° Fairy Tales ðŸ’«ðŸ‘‘\nFeel the magic of fully narrated fairy tales with interactive scenes and animated characters! Fairy Tales heroes need your help to save the day!\nPlay entertaining games like labyrinth, cards matching, jigsaw puzzles and others while reading!\nEnjoy the new interesting way of reading!\nðŸ“ðŸ“Educational games with Pengui ðŸ§â„ï¸\nHelp Pengui get ready for school! Sort by color, find differences, draw lines by numbers and much more!\nKids will learn numbers, shapes and counting â€“ math has never been so easy and enjoyable!\nBuild up a cool collection of colorful animated stickers, gathering them after every finished level!\nYour little one will spend time usefully!\nKids will develop memory, logic and attention by playing fun educational games.\nSwitch between different languages and start learning new words!\nWe appreciate your feedback. Please take a few minutes to review the app!</t>
  </si>
  <si>
    <t>Introducing Pizza Ready, the ultimate pizza restaurant simulation game! ðŸ•\nAre you ready to become the master of your own pizza empire? This pizzeria game will immerse you in the world of a pizza shop and teach you everything about running a pizza business, from cooking and serving to cleaning and even managing staff!\nðŸ• Run your own Pizza Restaurant!ðŸ•\nAs the boss of a pizza restaurant, you'll be responsible for everything from making and serving pizzas to managing store and hiring &amp; upgrading your ability. Your goal is to make your store the top-selling pizza shop and become rich!\nðŸš— Two Sales Windows: Counter and Drive-Thru! ðŸ½\nExperience the thrill of taking orders not only at the counter but also at the Drive-Thru! Serve your hungry customers efficiently and witness your pizza business flourish. With two sales windows, the possibilities for success are doubled!\nðŸ’ª Grow Your HR Skills, Hire, and Upgrade Employees!ðŸ’¼\nUnleash your inner HR guru by hiring talented employees and upgrading their skills. Build a dream team that will help take your pizza business to new heights!\nðŸ”¥ Unlimited Expansion, Chain Stores in Every State!ðŸ”¥\nPizza Ready offers boundless opportunities for expansion. Not only can you expand your store, but you can also establish chain stores in every state! Become a nationwide pizza tycoon and dominate the industry like never before.\nðŸ˜„ Endless fun &amp; Completely Free! ðŸ˜„\nPizza Ready is all about fun and enjoyment. It's completely free to play, ensuring that everyone can join in on the pizza-making excitement.\nDownload Pizza Ready now and experience the joy of running your own pizzeria!\nWhether you're a fan of idle games, cooking, or simply love pizza, this game is for you. Solve your craving for excitement, challenge, and delicious food all in one! Get ready to serve the world, one slice at a time!</t>
  </si>
  <si>
    <t>====The best way to learn ABCs! Build a solid foundation for your childâ€™s future school success with these simple fun ABC puzzles. ABC Puzzles are the perfect gentle introduction to LETTER NAMES, SHAPES, and SPELLING.====
Learning ABCs has never been simpler! In this fun educational puzzle game, toddlers and preschoolers learn to recognize letter names, build familiarity with shapes of uppercase and lowercase letters, associate each letter with a variety of objects whose name begins with that letter, and spell basic words. By acquiring familiarity with letter names and shapes in this way, children develop a solid foundation for success on their early reading journey.
Recommended age range: 2-4 years.
Let your children explore the shapes and names of letters with this new fun app developed by an award-winning educational publisher, 22learn, the creator of the best-selling Abby Basic Skills app.
VARIETY OF FUN LEARNING INTERACTIONS
* 5 simple games for each letter (letter puzzle mode) and one game for spelling (word puzzle mode) provide a variety of learning interactions that children enjoy.
* For example, children love to pop balloons with a letter they are learning â€“ as they progress in the game, the weather changes in the background and reveals a beautiful rainbow once children master the letter!
* In the letter puzzle mode, children 1) drag uppercase and lowercase letters to their matching shades, 2) associate the letters with pictures of words whose name begins with those letters, 3) tap on fun letter balloons to hear letter names as they pop the balloons, and 4) compose shapes of each individual letter.
* In the word puzzle mode, children match letters with their shapes to spell a word.
BUILD FOR INDEPENDENT EXPLORATION
* ABC Puzzles is designed from the ground up to enable young childrenâ€™s independent play and foster their sense of competence as they independently navigate the game environment to select which letters or words they wish to practice.
* All the items to be moved are large enough to be easily grasped by childrenâ€™s fingers.
* No complicated menus have to be accessed by a child in order to play the game on his or her own.
POSITIVE, ENCOURAGING ENVIRONMENT
* Only positive reinforcement is provided to engage children.
* Full of colorful illustrations that children love.
ABC Puzzles feature a beautiful, bright, colorful design and simple interface that children love. We hope your children enjoy this gentle introduction to the world of letters the same way that our little beta-testers did!</t>
  </si>
  <si>
    <t>Award-winning ABC, phonics, and spelling games. Kids learn while having fun. 95% of parents say that Wonster Words has helped their children gain reading skills. Enjoyed by millions of kids. Download Wonster Words today! 
_______________________
FUN WITH LEARNING
Kids play and don't even know they are learning! In Wonster Words, kids and toddlers put together words through interactive word puzzles. As the child drags a letter puzzle, the name of the letter and the phonics sounds will play. Once the words are completed, children will enjoy silly videos head-lined by the lovable Wonsters. Mini-games and activities help your child stay engaged. Additionally, whole-piece puzzle games introduce even more vocabulary. 
â€¢ "I downloaded this game for my 2 yr old daughter and she is always running off with my phone to learn some new words."
â€¢ "As a 1st grade teacher with a kindergartener [son] I know how important it is to keep learning interesting. This is my son's favorite app and mine too."
_______________________
PREPARE FOR SCHOOL
Help your children prepare for preschool, kindergarten, and elementary schools by helping them learn more than the basic alphabets and phonics. Wonster Words include vowels, consonant blends, word families, diphthongs, digraphs, CVC word structure, and spelling. 95% of parents say Wonster Words has helped their children gain reading skills.
â€¢ "I love that my son is learning to spell!! He has been using this app since he was 1.5, he is now 2.5 and everyone thinks he is in elementary school because of his use &amp; understanding of vocabulary!!"
â€¢ "My 2 year old has learned all her ABC's and how to match them here. So many people ask what app she is playing when we're in the stores. Super love it!!!"
_______________________
SPEECH &amp; SPECIAL NEEDS
For kids with speech delay, Wonster Words can help them practice hearing and speaking word sounds. It doubles as a good reinforcer/motivator for SLP services the child may already be receiving. 
â€¢ "My three year old was slow to articulate many words. Speech therapy was helpful but he seemed bored with the simplistic repetitions. Got this game to work with him at home on pronunciation and alphabet recognition... He's four now and still loves this app. Non-stop chatterbox with a huge vocabulary. And he uses all the app words in his pretend play and storytelling."
â€¢ "I am a retired Speech-language Pathologist and I provide training for preschools. I love this app for vocabulary building, early reading and spelling."
_______________________
AWARDS
â€¢ Parent's Choice
â€¢ Dr. Toy's Best Picks
â€¢ Kidscreen iKids Finalist
â€¢ Mom's Choice Gold
â€¢ Academic's Choice
_______________________
KEY FEATURES
â€¢ No Ads
â€¢ Offline play
â€¢ Includes ABC, phonics, blends, complex vowels, digraphs, and more.
â€¢ Teach kids CVC words and spelling in order. 
â€¢ Silly animations that show the definition of words
â€¢ Fun puzzle games that introduce vocabulary
â€¢ Mini-games to encourage replay
_______________________
SUBSCRIPTION DETAILS
Wonster Words is a subscription product that comes with a 7-day free trial. After the free trial, the subscription auto-renews monthly for $8.99/month or annually for $59.99/year. 
You can use the subscription on any iOS device registered with your AppleID. Subscriptions may be managed by the user and automatic renewal may be turned off anytime by going to the user's Account Settings. Subscription automatically renews unless auto-renew is turned off at least 24-hours before the end of the current period. Payment will be charged to iTunes Account at confirmation of purchase. Cancellation will not go into effect until the end of the monthly billing cycle. 
Terms of Use: https://www.wonsterwords.com/terms-of-service
Privacy Policy: https://www.wonsterwords.com/privacy-policy
_______________________
CONTACT US
If you run into issues, please email us at support@77sparx.com.</t>
  </si>
  <si>
    <t>â­ï¸INTRODUCING MUZZ SOCIAL!â­ï¸\nMuzz is no longer just a marriage app for Muslims. We've created a brand new social network for Muslims all around the world to connect, make friends and be part of an online community on a platform that respects Muslim values.  \nMuzz Social is a group based network where members can choose from a wide range of groups to join based on their interests, location and more, creating a vibrant ecosystem for community interactions.\nSo whether you are looking to get married or make new friends, Muzz truly is the platform where Muslims meet. You can find Muzz Social in a new tab in the Muzz app.\nðŸ«‚ 10 Million Muslims: Join a community of 10 million Muslims and meet likeminded friends nearby. Join groups that interest you and express yourself freely.\nðŸ’• It Works: Over 500,000 Muslim weddings thanks to Muzz and 500 new couples every day! Could you be next?\nðŸ” Powerful Filters: Find your perfect match by Location, Interests, Profession, Ethnicity, Language, Education and much more.\nâ˜Žï¸ Video &amp; Voice: Get to know your matches better with voice and video calling, voice notes and profile videos.\n ðŸ¥¸ Stay Private: You have complete control of who can see your profile and keep your photos private until you're ready to share them.\nðŸ” Safety First: We have a strong all-female community team that is there to help you on your Muslim dating experience and provide assistance.\nðŸ‘´ðŸ» Chaperone: Need that extra peace of mind? Include a chaperone (or Wali) in your conversations.\nðŸ§Š Break The Ice: Let us help you start the conversation. Add 3 Icebreaker questions to your profile and weâ€™ll reveal them once you have matched with someone.\nðŸ’ƒ Show Them Who You Really Are: Sometimes a bio isnâ€™t enough to tell your story. Are you a cat person? Who loves to visit museums?  Weâ€™ve added Personality and Interests options to make your profile stand out.\nâœ… Verified Users: In addition to being verified with a selfie, weâ€™ve added an extra layer of security with ID Verification, to make sure you only talk to real single Muslims.\nðŸŒ Love Has no Borders: Moved abroad but still looking for a Muslim partner back home? Use Travel Mode.\nReady to start your Muslim dating journey? Download Muzz today and sign up.\nðŸ—£WHAT ARE OUR SUCCESS COUPLES SAYING\nâ€œBoth of us had no issues joining Muzz...Itâ€™s a good way to meet new people I actually identify withâ€ - Sameer &amp; Umamah, US, 2022\nâ€œI was on there for a year, I wasnâ€™t really happy about the people I was meeting so I was really getting discouraged, but then I stumbled across a message and that was my husbandâ€ -Maryam &amp; Khalifa, US, 2019\nâ€œI think Muslim dating apps are important because theyâ€™re giving single Muslims a chance to find their significant others through other means than the traditional means, for me I always wanted to find my own personâ€ - Raghad &amp; Ibrahim, US,  2020\n------\nHOW IT WORKS\n1. Simply sign up and create a profile\n2. Use good photos and write a bio letting other single Muslims know what you're looking for\n3. We'll show you compatible single Muslims near you who fit your filters and preferences\n4. Like them if you're interested, Pass on them if you're not\n5. You control who can speak to you. Once you like each other you can start chatting for free\n6. Take things to the next level with a voice or video call\n7. Go complete the other half of your deen and get married!\nPrivacy https://muzz.com/privacy-policy\nTerms https://muzz.com/terms</t>
  </si>
  <si>
    <t>21 fun and educational games to help your child learn 2nd Grade lessons! Teach Second Grade lessons like multiplication, money, time, punctuation, STEM, science, spelling, suffixes, the human body, states of matter, cardinal directions and more. Whether they are just starting Second Grade, or need to review and master the subjects, this is a perfect learning tool for kids aged 6-9. Math, language, science, STEM, and critical thinking skills are all tested and practiced in these games.
All 21 lessons and activities are designed using real second grade curriculums, so you can be sure these games will help give your child a boost in the classroom. And with helpful voice narration and exciting games, your 2nd grade student won't want to stop playing and learning! Improve your child's homework with these teacher approved lessons, including science, STEM, language, and math.
Games: 
â€¢ Odd/Even Numbers - Learn the difference between odd and even
â€¢ Greater and Less Than - Teach kids how to compare numbers, a critical second grade skill
â€¢ Place Values (Ones, Tens, Hundreds, Thousands) - Reinforces how to identify place values
â€¢ Alphabetical Order - Sort words correctly in a fun game, important for 2nd grade
â€¢ Spelling - Spell hundreds of second grade spelling words
â€¢ Telling Time - Learn how to set a clock and tell time
â€¢ Timed Math Facts - Quickly answer second grade math facts to earn soccer balls to shoot
â€¢ Multiplication - Fun and interactive way for your 2nd Grade student learn how to multiply numbers
â€¢ Positive/Negative Numbers - Learn how numbers can be less than zero
â€¢ Verbs, Nouns, and Adjectives - Teach your child the different types of words and how to identify them
â€¢ Punctuation - Drag punctuation to the correct place in a sentence
â€¢ Counting Money - Count money uses nickels, dimes, quarters, and bills
â€¢ Synonyms and Antonyms - Fun game to learn the difference between synonyms and antonyms
â€¢ Reading - Read 2nd grade level articles and answer questions
â€¢ Missing Numbers - Fill in the missing number to complete the equation, a perfect introduction to pre-algebra
â€¢ Suffixes - Build new words using a suffix and have fun blowing up asteroids
â€¢ Human Body - Learn about the parts and systems that make up the human body
â€¢ Cardinal Directions - Follow directions to navigate the pirate around the treasure map
â€¢ States of Matter - Identify types of matter and their phase transitions
â€¢ Seasons - Understand what causes seasons and how they differ
â€¢ Oceans - Learn about our oceans, the importance of them, and how to protect them.
â€¢ Calendars - Read a calendar and understand days of the week
â€¢ Density - Use water to determine which items are more dense
Perfect for 2nd grade kids and students who need a fun and entertaining educational game to play. This bundle of games helps your child learn important math, money, clocks, coin, spelling, multiplication, language, science, and problem solving skills while having fun! Second Grade teachers around the country use this app in their classroom to help reinforce math, language, and STEM subjects.
Ages: 6, 7, 8, and 9 year old children and students.
=================================
PROBLEMS WITH THE GAME? 
If you are having issues with the game or have questions please email us at help@rosimosi.com and we will get it fixed for you ASAP.
LEAVE US A REVIEW!
If you're enjoying the game then we'd love for you to leave us a review! Reviews help small developers like us keep improving this game.
=================================
Terms of Use and Privacy Policy: https://www.rosimosi.com/privacy</t>
  </si>
  <si>
    <t>â€œPocket Gamer - Mobile game of the yearâ€
The Battle of Polytopia is an award winning and  unique turn based strategy game about controlling the map, fighting enemy tribes, discovering new lands and mastering new technologies. 
You take on the role as the ruler of a tribe and attempt to build a civilization in a turn based competition with the other tribes.  It can be played offline line. Perfect for traveling.
 AWARDS:
"IMGA award for excellence in gameplay"
â€œGold Winner  - Lovie Awardsâ€
MENTIONS:
"If you ever wanted the feeling of a classic Civilization game on your iPhone, The Battle of Polytopia is a worthy contender" - PCMag.com
â€œThis brightly-colored turn based strategy game is difficult to put downâ€  - Mac World
With millions of players, this game has quickly become one of the most popular civilization style games for mobile and has been acclaimed for its sleek user interface and great depth in game play.
FEATURES:
* Free turn based civilization strategy game.
* Single &amp; multiplayer strategy.
* Multiplayer matchmaking (Find players all over the world)
* 4x (eXplore, eXpand, eXploit, and eXterminate)
* Exploration, strategy, farming, building, warfare and technology research.
* Three game modes â€“ Perfection, Domination and Creative
* Diplomacy - Make Peace treaties &amp; Build Embassys
* Invsible Cloaks and Daggers for Stealth attacks.
* Mirror Matches (Meet opponents with the same tribe)
* Configurable map types â€“ Dryland, Lake, Continents, Archipelago and Water World
* Wide range of different tribes with unique nature, culture and game experience.  
* Auto generated maps make each game a new experience.
* Allow offline game play.
* Gameplay in portrait and landscape mode.
* Strategy multiplayer &amp; Pass &amp; Play.
* Leader board with top scores for the best civilization builders.
* Really Cute low poly graphics.</t>
  </si>
  <si>
    <t>-==THE BEST ONLINE CRIME SYNDICATE GAME!==-
----------------------------------
Play with MILLIONs of players NOW in the LARGEST, most INTENSE, SOCIAL CRIME MMO!
Lead your EMPIRE members to DOMINATION!
Choose your allegiances to the different criminal empires: the diabolical CARTEL, the sinister SYNDICATE, the ruthless MAFIA, or the battle-tested STREET GANGS!
ANNIHILATE and EXECUTE other real LIVE players!
GROW your CHARACTER and EMPIRE!
FIGHT LEGENDARY BOSSES!
FEATURES:
âˆš Recruit your friends to build the most powerful EMPIRE in the game!
âˆš Climb the LEADERBOARD and collect ACHIEVEMENTS to compete with your friends!
âˆš Defeat your adversaries and challenging BOSSES to get access to powerful WEAPONS, CARS and MORE!
âˆš Get FREE and FREQUENT updates with new missions, bosses, and so MUCH MORE!
5/5 stars ".. this is likely the casual MMO youâ€™ve been waiting for.â€ â€“Gamezebo.com
5/5 stars "There is so much to do in Underworld that is surprising that you donâ€™t need to pay to play this game.â€ â€“Gamepudding.com
PLEASE NOTE:
This is an ONLINE game only. iPod Touch users must be connected to WiFi in order to play this game.
*******************************
By downloading this game, you agree to the Terms of Service, Privacy Policy and the License Agreement. 
Terms of Serviceï¼šhttps://decagames.com/tos.html
Privacy Policyï¼šhttps://decagames.com/privacy.html
********************************</t>
  </si>
  <si>
    <t>Marvel Unlimited is Marvelâ€™s premier digital comics subscription service. Gain instant access to over 30,000 digital comics and over 80 years of comic books through the Marvel Unlimited app, or your web browser. Start your 7-day free trial now!\nMarvel Unlimited features all of your favorite characters from Marvel movies, TV shows, and video games. Read the comic books that inspired your favorite super heroes and villains on the big screen!\nExperience the all-new digital comic format, Marvelâ€™s Infinity Comics available exclusively on Marvel Unlimited. Featuring in-universe stories from top creators told in visionary vertical format, designed for your device.\nRead comics and stories about Spider-Man, Iron Man, Captain America, Captain Marvel, The Avengers, Thor, Hulk, the X-Men, the Guardians of the Galaxy, Star Wars, Doctor Strange, Deadpool, Thanos, Mysterio, Ant-Man, The Wasp, Black Panther, Wolverine, Hawkeye, Wanda Maximoff, Jessica Jones, the Defenders, Luke Cage, Venom, and many more! \nWondering where to start? Check out endless reading guides curated by Marvel experts to guide you through the last 80 years of the Marvel Universe. Read about comic events that inspired the movies such as the Spider-Verse, Civil War, Thanos and the Infinity Gauntlet, and even Star Wars!\nUnlimited downloads allows you to read as many comics as you want offline and on-the-go! Follow your favorite characters, creators and series and get notified when new issues come out! Marvel Unlimited is available on mobile phones, tablets, and anywhere you can access the web.\nKey Features:\nâ€¢ Access over 30,000 Marvel comics at your fingertips\nâ€¢ Infinity Comics, in-universe stories from top creators designed for your device\nâ€¢ Endless reading guides\nâ€¢ Unlimited downloads to read anywhere\nâ€¢ Personalized comic book recommendations\nâ€¢ Sync progress across devices\nâ€¢ New comics and old classics added every week\nâ€¢ No commitments. Cancel online at any time.\nChoose from three different Marvel Unlimited comic subscription plans as follows:\nâ€¢ Monthly â€“ Our most popular plan!\nâ€¢ Annual â€“ Great savings!\nâ€¢ Annual Plus â€“ Get a new, exclusive merchandise kit each year youâ€™re a member! (US Only)\nHelpful Links:\nâ€¢ Terms of Use: https://disneytermsofuse.com \nâ€¢ Privacy Policy: https://disneyprivacycenter.com\nâ€¢ Subscriber Agreement: https://www.marvel.com/corporate/marvel_unlimited_terms \nâ€¢ California Privacy Rights: https://privacy.thewaltdisneycompany.com/en/current-privacy-policy/your-california-privacy-rights \nâ€¢ Do Not Sell My Info: https://privacy.thewaltdisneycompany.com/en/dnsmi \nâ€¢ Marvel Unlimited: https://www.marvel.com/unlimited\nâ€¢ Marvel: https://www.marvel.com\nSubscription via Google Play\nDownload the app and sign up to start reading. Your membership will automatically renew each month. You can cancel at any time. Your subscription automatically renews unless auto-renew is turned off at least 24 hours before the end of the then-current subscription period. Your payment method associated with your Google Play account will automatically be charged at the same price for renewal, as stated above, within 24 hours prior to the end of the then-current billing period. You can manage your subscription and/or turn off auto-renewal by visiting your Google Play Subscriptions after purchase. Any unused portion of a free trial period will be forfeited when the user purchases a subscription to that publication.\nBefore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</si>
  <si>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Explore, imagine, create &amp; play in Bluey's house. There's so much to do!
Wackadoo! Come join Bluey, her friends &amp; family! For real life.
Fun, easy &amp; calm kids learning game for boys and girls of all ages. Preschool children and toddlers will enjoy this app. Parents and other family members can play along too!
EXPLORE
Discover and play all over the Heeler family home, just like in the TV show! Hunt for longdogs, play a game of Pop up Croc, listen to your favorite Bluey tunes, and so much more! Can you find all the hidden surprises?
IMAGINE
Every room allows for deep, imaginative play. Just like Bluey, anything is possible if you use your imagination! Make up your own stories as you go, or re-create your favorite Bluey moments. Bingo, Bandit, Chili, and all of Blueyâ€™s friends and family are here and ready to join the fun.
CREATE
Bluey's house is your virtual playset and the fun is at your fingertips! Tap, drag and interact with everything. Cook up some favorite recipes in the kitchen, help build a pizza oven in the backyard or throw a tea party - thereâ€™s no end to what you can create! 
PLAY
Have a game of keepy-uppy, bounce on the trampoline, splash in a tub full of bubbles or swing in the backyard - the possibilities are endless! 
SAFE &amp; KID FRIENDLY
Fun kids games designed for preschool, kindergarten, elementary school girls &amp; boys, based on their favorite show available on YouTube, YouTube Kids &amp; Disney+. This interactive Bluey game is easy and fun to play for children aged 2-9.
ABOUT BLUEY
Bluey is a loveable, inexhaustible six year-old Blue Heeler dog, who loves to turn everyday family life into boundless, playful adventures, developing her imagination and resilience as she goes. The award-winning TV show has been praised for its depiction of modern families and positive parenting.  
SUBSCRIPTION DETAILS
- This app may offer monthly or yearly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PRIVACY &amp; ADVERTISING
Budge Studios takes children's privacy seriously and ensures that its apps are compliant with privacy laws. This application has received the â€œESRB Privacy Certified Kidsâ€™ Privacy Sealâ€. Read our privacy policy at: https://budgestudios.com/en/legal/privacy-policy/, or email our Data Protection Officer at: privacy@budgestudios.ca
END-USER LICENSE AGREEMENT
https://budgestudios.com/en/legal-embed/eula/
ABOUT BUDGE STUDIOS
Budge Studios was founded in 2010 with the mission to entertain and educate boys and girls around the world, through innovation, creativity and fun. Its high-quality app portfolio consists of original and branded properties, including Bluey, Barbie, PAW Patrol, Thomas &amp; Friends, Transformers, My Little Pony, Strawberry Shortcake, Miraculous, Caillou, The Smurfs, Miss Hollywood, Hello Kitty and Crayola. Budge Studios maintains the highest standards of safety and age-appropriateness, and has become a global leader in childrenâ€™s apps for smartphones and tablets.
HAVE QUESTIONS?
We always welcome your questions, suggestions and comments. Contact us 24/7 at support@budgestudios.ca
BLUEY TM and BLUEY character logos TM &amp; Â© Ludo Studio Pty Ltd 2018. Licensed by BBC Studios. BBC logo TM &amp; Â© BBC 1996
BUDGE and BUDGE STUDIOS are trademarks of Budge Studios Inc.
Bluey: Let's Play Â© 2023 Budge Studios Inc. All Rights Reserved.</t>
  </si>
  <si>
    <t>We made Honeycomb for vocabulary and puzzle lovers! This word game is for you if you want a relaxing game that will still make you think.
You need to form the right words using all of the letters to fill in the puzzle, but this can be quite tricky on a hexagonal grid! It's satisfying to beat each level, and a cute bee will pop out to celebrate when you do.
You can play over 500 hand-crafted puzzles that vary in difficulty, and the Daily Challenge has 3 new perplexing puzzles each day. Some puzzles have fun themes like Animals or Baking, while other puzzles have no theme for a bigger challenge.
If you're feeling creative, you can use the Puzzle Maker to build your own puzzles to share with your friends. And if you send your puzzle to us, we will feature it in one of the Community Packs!
Oh, and Dark Mode, of course.
GAME FEATURES
â€¢ Over 500 hand-crafted puzzles
â€¢ Daily Challenge with 3 puzzles every day
â€¢ Puzzle Maker to create puzzles for your friends
â€¢ A cute bee to cheer you on
â€¢ Dark Mode
ACCESSIBILITY FEATURES
â€¢ High Contrast Colors mode
â€¢ Textured Tiles mode</t>
  </si>
  <si>
    <t>Play and learn with Daniel Tigerâ€™s Play at Home as your child explores bedtime and bathroom routines, pretend-play doctor games, and more!\nPlay games and learn Danielâ€™s everyday routines and experiences to help children learn about their world. Youâ€™ll have fun with your child as you talk, listen and play at home together as part of your childâ€™s distance learning. Help your child learn about healthy habits and routines. \nDaniel Tigerâ€™s Play at Home sends your child exploring with Daniel Tiger, from the PBS KIDS show â€œDaniel Tigerâ€™s Neighborhood.â€ Children can play mini-games and explore learning activities, complete with songs about daily routines.\nPLAY AT HOME WITH DANIEL TIGER FEATURES:\nKids Learning Games\n- Six mini-games that teach children about everyday activities and routines.\n- Pretend play and fun, interactive games help your children learn and grow.\nPlay Date with Daniel Tiger\n- Create and play stories with Daniel Tiger from â€œDaniel Tigerâ€™s Neighborhood.â€\n- Songs for kids from the show can be listened to on the app.\nCHILDRENS GAMES:\nSticker Book - ** NEW **\n- Sticker book games help children have fun making up their own stories.\n- Create with dozens of stickers in Danielâ€™s house and Neighborhood.\nFish Tank Games - ** NEW **\n- The fish tank game lets children feed and interact with Danielâ€™s pet fish.\n- Children learn responsibility while taking care of pets.\nDoctor Games\n- Play doctor games with Daniel Tiger using doctor instruments.\n- Doctor games with Daniel Tiger can make it more comfortable when it's your childâ€™s turn to be the patient.\nBedtime Routines\n- Help Daniel Tiger get ready to go to sleep.\n- Bedtime games help children think about their own bedtime routines and learn things to help them at bedtime.\nBathroom Routines\n- Learn bathroom routines like washing, brushing and flushing with Daniel Tiger.\n- Help children create their own bathroom routines.\nFeel the Music\n- Explore music to express emotions and feelings.\n- Listen to music that shows your child how to express different feelings like happy, sad and mad.\nPlay and pretend with Daniel Tiger to teach your child important activities and routines like potty training and more. Download Daniel Tigerâ€™s Play at Home today.\nAbout PBS KIDS\nThis educational app is part of the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programs.\nPrivacy\nAcross all media platforms, PBS KIDS is committed to creating a safe and secure environment for children and families and being transparent about what information is collected from users. To learn more about PBS KIDSâ€™ privacy policy, visit pbskids.org/privacy.\n\nCredits:\nBedtime, Bathroom and Doctor were originally designed by Schell Games for PBS KIDS.\nThe Daniel Tiger App was developed by Cloud Kid in partnership with PBS KIDS and Fred Rogers Productions.</t>
  </si>
  <si>
    <t>Star Walk 2 - Sky Guide: View Stars Day and Night is a stargazing app for both experienced and novice astronomy lovers. Explore the stars at any time and place, find planets, learn about constellations and other sky objects. Star Walk 2 is a great astronomy tool to identify objects on the map of the stars and planets in real time.\nMain features:\nâ˜… This constellation star finder shows the real-time sky map on your screen in whatever direction you are pointing the device.&lt;sup&gt;*&lt;/sup&gt; To navigate, pan your view on screen by swiping in any direction, zoom out by pinching the screen, or zoom in by stretching it. Night sky observation is extremely easy with Star Walk 2 - explore the stars anytime and anywhere.\nâ˜… Enjoy AR stargazing with Star Walk 2. View stars, constellations, planets, satellites and other night sky objects in augmented reality. Orient your device toward the sky, tap on the image of the camera and the astronomy app will activate your device's camera so you can see charted objects appear superimposed on live sky objects. \nâ˜… Learn a lot about the solar system, constellations, stars, comets, asteroids, spacecraft, nebulas, identify their position on the map of the sky in real time. Find any celestial body following a special pointer on the map of the stars and planets. \nâ˜… With our sky guide app you will get a deeper understanding of the constellation`s scale and place in the night sky map. Enjoy observing wonderful 3D models of constellations, turn them upside down, read their stories and other astronomy facts.&lt;sup&gt;**&lt;/sup&gt;\nâ˜… Touching a clock-face icon at the upper-right corner of the screen allows you select any date and time and lets you go forward or backward in time and watch the night sky map of stars and planets in fast motion. Exciting stargazing experience!\nâ˜… Except for map of the stars and planets, find and study the deep-sky objects, satellites in space live, meteor showers, extensive information about the solar system.&lt;sup&gt;**&lt;/sup&gt; The night-mode of this stargazing app will make your sky observation at night time more comfortable. Stars, constellations and satellites overhead are closer than you think. \nâ˜…Be aware of the latest news from the world of outer space and astronomy. The "What's new" section of our stargazing app will tell you about the most outstanding astronomical events in time.\nStar Walk 2 is a perfect constellations, stars and planets finder which can be used by both adults and children, space amateurs and serious stargazers to learn astronomy by themselves. It is also a great educational tool for teachers to use during their natural science and astronomy lessons. \nAstronomy app Star Walk 2 in the tourism industry:\nâ€˜Rapa Nui Stargazingâ€™ based on Easter Island uses the app for sky observations during its astronomical tours.\nâ€˜Nakai Resorts Groupâ€™ in the Maldives uses the app during astronomy meetings for its guests.\nIf youâ€™ve ever said to yourself â€œIâ€™d like to learn constellations and identify stars in the night skyâ€ or wondered â€œIs that a star or a planet?â€, Star Walk 2 is the stargazing app youâ€™ve been looking for! Learn astronomy, explore map of the stars and planets in real time.\n&lt;sup&gt;*&lt;/sup&gt;The Star Spotter feature won't work for the devices that are not equipped with the gyroscope and compass.\nAstronomy List to view:\nStars and Constellations: Sirius, Alpha Centauri, Arcturus, Vega, Capella, Rigel, Spica, Castor.\nPlanets: Sun, Mercury,Venus, Mars, Jupiter, Saturn, Uranus, Neptune, Pluto.\nDwarf planets and asteroids: Ceres, Makemake, Haumea, Sedna, Eris, Eros\nMeteor showers: Perseids, Lyrids, Aquarids, Geminids, Ursids, etc.\nConstellations: Andromeda, Aquarius, Aries, Cancer, Cassiopeia, Libra, Pisces, Scorpius, Ursa Major, etc.\nSpace missions &amp; satellites: Curiosity, Luna 17, Apollo 11, Apollo 17, SEASAT, ERBS, ISS.\nStart your stargazing experience with one of the best astronomy apps right now!\n&lt;sup&gt;**&lt;/sup&gt;Available through In-App purchases</t>
  </si>
  <si>
    <t>Life is more fun with the Oddbods! See what happens when you and your favorite Oddbods sing, dance, and play throughout the day.
All games are FREE for 14 days.
Oddbods Oddlife brings together the best of kids entertainment and augmented reality to create a safe, happy and immersive world where your child's creativity and imagination can run wild with some of their best friends.
With interactive games all throughout the day, kids and families learn how to make daily tasks fun and a little more odd! Join Slick in the morning as he helps kids brush their teeth, get Bubbles to teach them to wash their hands (20 seconds long for health guidelines), learn to calm down with Fuse, and play the yawning game to fall asleep with Zee!
With unbelievable AR masks and accessories, your kids can play dress up, becoming Bubbles, Pogo, Fuse and the gang. Watch them transform into their favorite Oddbods!
With hours of interactive and educational games and tasks, your kids imaginations and bodies will get moving for a new way to play in a fun and safe ad-free environment.
REVIEWS
AbigailMom ***** This works! A great app - got my kids to brush their teeth this morning along with the app - first time ever that theyâ€™ve done this with no complaints - they were perfectly happy brushing along with Zee so thank you Oddbods, Iâ€™m a fan!
jazzzyc ***** Perfect entertainment for my toddler. Brilliant, innovative app that has kept my toddler entertaining and engaged. My son loved it when Pogo called him! Educational and fun :)
jonmainman ***** Yawntastic! Tried the get to sleep game with my nephew and he yawned and yawned and then fell asleep 15 minutes later. Genius 
shlika b ***** My boy is hooked. Itâ€™s hilarious to watch my 4 years old son playing this app, so many funny faces and giggles. Love it!
INTERACTIVE GAMES - Turn daily tasks into the extraordinary as kids learn how to brush their teeth, scrub in the bath, or get ready for bed with their favourite Oddbods!
SING ALONG WITH THE ODDBODS - Children can record themselves singing along to their most loved Oddbod songs, share with friends and become a star or simply save and collect! 
INTERACTIVE SCREEN TIME - Educational fun for kids as they learn how to play, sing and dress up as the Oddbods, getting imaginations and bodies moving!
SAFE AND AD-FREE - Enjoy playtime with Oddbods Oddlife in the comfort of a safe and secure ad-free environment.
NEVER SEEN BEFORE VIDEOS!!
SUBSCRIPTION:
-FREE 14-DAY TRIAL at the time of signing up
-UNLIMITED ACCESS to all songs, stories, videos, and masks within the app with a MONTHLY or YEARLY subscription.
-Cancel your subscription at any time
-Payment will be charged to your Apple Account at the completion of the trial period
-The subscription automatically renews unless auto-renew is turned off at least 24-hours before the end of the current period.
-Your account will be charged for renewal within 24-hours prior to the end of the current period.
-Subscriptions may be managed by you and auto-renewal may be turned off by going to your phoneâ€™s Account Settings after purchase
ABOUT WEYO
Oddbods has partnered with Weyo to provide positive, immersive and interactive experiences that encourage active connections between children, their parents and their favorite entertainment characters.
PRIVACY
All images seen through the camera in this app or saved while playing inside stay right on your phone. We donâ€™t track or store ANY images â€“ videos, scans, or faces. We canâ€™t see them, save them, distribute or share them. Only you can do that.
Weyo is committed to creating a safe and secure place for children and families. We aim to offer full transparency about any information collected from users. To learn more about our privacy policy, visit www.weyo.app/privacy. To learn more about our terms of use, visit www.weyo.app/terms
CUSTOMER SUPPORT Email us at support@weyo.app
*For best performance, we recommend iPad Air 2 and above, iPhone 6S and above</t>
  </si>
  <si>
    <t>The StarfallÂ® I'm Reading app contains a FREE selection of activities from Starfall.com. This app is the fourth step of Starfallâ€™s free Learn-to-Read sequence and will help your child make the leap from learning to read, to reading to learn.
Starfall Iâ€™m Reading develops comprehension and reading fluency in beginning and advancing readers. The stories in this app contain a controlled vocabulary set, using the words most frequently encountered in print. The stories and activities reinforce high-frequency words, also called â€œsight words,â€ in sentences rather than in isolation. This ensures the young reader will make a meaningful association with each word and more readily commit it to memory. The stories can be read aloud to model the qualities of fluent reading: intonation, expression, inflection and rate. Users can enable or disable the AutoRead feature. Audio buttons are supplied for fluency when AutoRead is off.
The app includes:
* Plays, Fiction/NonFiction, Comics, Folk Tales, Greek Myths, and Chinese Fables from the Starfall website.
* Controlled vocabulary, using words most frequently encountered in print.
* An AutoRead feature to model fluent reading, which can be disabled once your child is able to read independently.
The Starfall website and applications are program services of Starfall Education Foundation, a 501(c)(3) publicly supported nonprofit organization. StarfallÂ® and Starfall.comÂ® are registered trademarks in the U.S., the European Union, and various other countries. Copyright Â© 2002â€“2023 by Starfall Education. All rights reserved.</t>
  </si>
  <si>
    <t>Baby phone for kids is an entertaining mobile app for toddlers that will help your curious little kids learn numbers and develop their communication skills in an interactive way. Boys and girls of the preschool age will be able to study and play at the same time.
Our app is plenty of educational mini-games that will dive your kids into the world of studying and fun for a long time:
â€¢ listen to the number names and learn their pronunciation. Have fun and develop your speech;
â€¢ call pretty animals and make a pretend phone talking. They will answer you complete with an animation face and real sound effects;
â€¢ play and study different animal sounds;
â€¢ have a good time by playing and interacting with animals.
Baby phone for kids is simple for understanding, practical and colorful that will certainly attract little inquisitive users. Our easy to use app interface will help kids studying fast and without any difficulties.
~~~ Features ~~~
~ Music numbers
To increase the interest of our little users to the game we developed a special numeric keypad, that makes piano sounds when tapping on figures. Compose your own number combinations to create short music works!
~ Listen and repeat
Tap on buttons with the figures, listen to the pronunciation and try to repeat it correctly. Practice and learn the basics of the number series with your kids!
~ Animal sounds
Go to the magic forest and study what sounds different animals make. Baby phone for kids will help your kids to learn to distinguish different kinds of sounds and recognize the animals correctly.
~ Fun time
Go for a walk with animal friends to relax and have fun. Turn on the music column and dance a little bit, play the balls or fly a kite! 
~ Lots of fun and learning
Embark on an exciting journey with different characters from the world of babyphone games. Learn while having fun!
SUBSCRIPTION
Subscribe and get right now:
1. mini-game "Numbers".
2. mini-game "Animals".
3. mini-game "Games with animals".
Make your life easier with premium access: 
- Check its advantages, by getting a free three-day trial. After 3 days, the trial will automatically turn to the weekly paid subscription. 
- The paid subscription is divided into the 3 types: weekly, monthly, and year. 
- A week paid subscription costs $7.99. Month - $14.99. Year - $24.99.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prior to the end of the current period. 
- You can manage the subscription and turn off the auto-renewal in your Account Settings after purchase. 
- Any unused portion of a free trial will be forfeited when you purchase the subscription. 
- Read our privacy policy https://brainytrainee.com/privacy.html 
And Terms of use https://brainytrainee.com/terms_of_use.html</t>
  </si>
  <si>
    <t>Word Lookup Pro is the ultimate Anagram, Word Finder and Dictionary for word games like Words With Friends, SCRABBLEÂ®, Wordle, Letterpress, WordFeud, WELDER and crossword puzzles.
Use it to resolve a â€˜challengeâ€™, improve your game, find the highest points score, and learn new words and their meanings.
Improvements on the free edition:
+ No Ads
+ Enhanced Anagram Finder supports up to 11 letters and 2 blanks (highlighted in red)
Features:
â—† 170,000+ word English dictionary (as used in Words With Friends Classic / WWF2)
â—† Anagram Finder â€” enter up to 11 letters with 2 blanks to find all valid words (and sub-words)
â—† Dictionary definitions. Bookmark words and definitions to save them for later
â—† FAST ! Searches and displays the point score as you type
â—† Useful Word Lists to improve your knowledge: Bookmarks, 2 letter words, 3 letter words, Q not followed by U, All vowels, All consonants except Y, High scoring words, WWF Tile distribution (the quantity of each letter tile available in WWF)
* * * * *
Advanced Search examples (Search Tab):
Use ? or [space] as a wildcard for one letter, and - as a wildcard for any number of letters.
Example: l??kup returns linkup, lockup, lookup
Example: -gry returns angry, hangry, hungry, puggry
Example: fi?d-ing returns finding, fiddling
Advanced Anagrams examples (Anagrams Tab):
(1) Use a ? or space as a blank letter
Example: XZ? returns ZAX, ZA, AX â€¦
(2) Use () around letters for a group
Example: PG(OU)RTS only show words containing OU together.
ie. GROUPS, GROUP, SPROUT, GROUTS â€¦
* * * * *
Some user feedback:
â€œItâ€™s great! Definitely improved my game!â€ â€” S.R.
â€œWord Lookup is easy to navigate. I now also use it as my everyday dictionary. Well done.â€ â€” A.C.
â€œGreat vocabulary builder! Helps when you have a mind block â€” without cheating!â€ â€” R.V.
â€œLove this App. Awesome App! When Iâ€™m all out of words and need just that one, I check the words app and whala! That one word pops up! Love love this app!â€ - Happyasalark, 2019.
â€œGreat app. Fun to use. Teaches you new words.â€ - Terry, 2019.</t>
  </si>
  <si>
    <t>{
	"targetedAge": ["children"]
}</t>
  </si>
  <si>
    <t>NOTE! You phone/tablet MUST have a built in Magnetometer and Accelerometer sensor for the app to work. Read more down below.\n3-in-1 ghost hunting app developed by LaxTon Ghost Sweden. When developing this application they wanted to select the 3 most useful basic functions used in a ghost hunt.\nThe app contains a EMF-scanner, a Motion Detector and a EVP / Voice recorder that will help you to easily detect Electromagnetic Fields, Motion and Electronic Voice Phenomenon. \n-----------------------------------------------------------\nEMF SCANNER \nNOTE! The EMF function requires a Magnetometer sensor.\nWe are all surrounded by various electrical devices that create natural electromagnetic fields that are affecting us to varying degrees. Some EMF fields, however, lack natural source and these are extra interesting for ghost hunters. \nThere is a theory within the paranormal society that you can measure EMF that doesnâ€™t have a natural power source and this can be paranormal activity. This EMF meter allows you to measure and view your EMF value and communicate with the help of the light that shows how strong EMF value the tool is capturing. \nEasy to use, click the button and scan the area around you.\n-----------------------------------------------------------\nMOTION DETECTOR\nNOTE! The motion detector requires an Accelerometer sensor.\nSometimes you can feel small bangs and vibrations in the floors, stairs, chairs and tables. Within the paranormal society we try to capture these vibrations. With this motion detector you can easily register all vibrations and collect the data for later use. \nEasy to use, just place the device where you want to capture motion and then click the button to start collecting motion data.\n-----------------------------------------------------------\nEVP RECORDER\nWith this tool you can run EVP sessions, save the data and evaluate / listen at a later time. Within the paranormal society, EVP recorders are used to capture voices.\nEasy to use voice recorder - click the button to record and ask questions, then listen through if you managed to capture voices.\n-----------------------------------------------------------\nDISCLAIMER\nWe do not recommend replacing dedicated (and much more expensive) equipment with this app (because that type of equipment has stronger sensors).\nBecause the results are not scientifically reviewed, we MUST write this; The app should only be used for entertainment.</t>
  </si>
  <si>
    <t>21 fun and educational games to help your child learn 3rd Grade lessons! Teach Third Grade lessons like multiplication, division, grammar, geometry, sentences, reading, rounding, science, STEM, place values, and more. Whether they are just starting Third Grade, or need to review and master the subjects, this is a perfect learning tool for kids aged 7-10. Math, language, science, STEM, reading, and critical thinking skills are all tested and practiced in these games.
All lessons and activities are designed using real third grade curriculums, so you can be sure these games will help give your child a boost in the classroom. And with helpful voice narration and exciting games, your 3rd grade student won't want to stop playing and learning! Improve your child's homework with these 3rd grade teacher approved lessons, including science, STEM, language, and math.
These learning games include dozens of important lessons for third grade, including:
â€¢ Decimals and Fractions - Convert from decimals to fractions, and add decimals
â€¢ Multiplication - Word problems, solve for x problems, multiply 3-factor and more
â€¢ Geometry - Perimeter, area, and different types of angles
â€¢ Measurement - Measure length, volume, temperature, and time
â€¢ Division - Basic division and word problems
â€¢ Rounding - Round numbers to the nearest 10 or 100, and identify place values
â€¢ Sentence Jumble - Help with reading compression and grammar
â€¢ Parts of Speech - Adverbs, pronouns, prepositions, adjectives, nouns, and verbs
â€¢ Syllables - Sound out words to figure out how many syllables they have
â€¢ Grammar and Tense - Learn the difference between past, present, and future tense
â€¢ Analogies - Compare words to complete the analogy
â€¢ Prefixes - Use a prefix to build words in a fun asteroid space game
â€¢ Food Chain - Identify types of animal and their role in the food chain
â€¢ Solar System - Learn about the planets and bodies in our solar system
â€¢ Water Cycle - Study the phases of the water cycle and how they interact
â€¢ Sound and Hearing - Understand what sound is and how the ear works
â€¢ Nutrition - Identify types of food and build a healthy plate
â€¢ Recycling and Energy - Learn why recycling is important and where energy comes from
â€¢ Timed Facts - Quickly answer third grade math facts to earn baseballs to hit
â€¢ Reading - Read 3rd grade level articles and answer questions
â€¢ Erosion - Learn the causes and effects of erosion
Perfect for 3rd grade kids and students who need a fun and entertaining educational game to play. This bundle of games helps your child learn important math, grammar, spelling, multiplication, language, science, and problem solving skills used in third grade all while having fun! 3rd Grade teachers around the world use this app in their classroom to help reinforce math, language, and STEM subjects.
Ages: 7, 8, 9, and 10 year old children and students.
===================================
PROBLEMS WITH THE GAME? 
If you are having any issues please email us at help@rosimosi.com and we will get it fixed for you ASAP.
LEAVE US A REVIEW!
If you're enjoying the game then we'd love for you to leave us a review! Reviews help small developers like us to keep improving the game.
===================================
Terms of Use and Privacy Policy: https://www.rosimosi.com/privacy</t>
  </si>
  <si>
    <t>Hungry Caterpillar Play School develops the key skills kids aged 2-5 need to get ahead in their lifelong journey of learning. It is the trusted 1st choice for parents and educators worldwide.
"This is a marvelous learning app for toddlers to kindergarten-age kids because of its range and content." - Common Sense Media.
The app includes Eric Carle's The Very Hungry Caterpillar, and a universe of his other beloved characters. Our activities are informed by international early learning standards. We constantly update with the best evidence-based practices in teaching and design.
Subject areas include:
â€¢ EARLY MATH SKILLS
â€¢ LANGUAGE AND LITERACY
â€¢ SCIENCE AND NATURE 
â€¢ CREATIVE ARTS
â€¢ PROBLEM SOLVING AND REASONING
â€¢ EARLY CODING SKILLS
Yes, even children as young as two years old can start learning this vital 21st-century skill.
â€¢ AN EXCLUSIVE LIBRARY OF LEARN-TO-READ BOOKS
â€¢ ABSORBING NON-FICTION BOOKS.
â€¢ HEALTH AND WELLNESS
Our learning content is supported and enhanced by SONGS and VIDEOS. These help deepen your child's engagement, understanding, and recall.  Songs are a proven learning aid used by teachers all over the world. Our charming guided meditations also help prepare kidsâ€™ minds for learning.
Features:
â€¢ Unlimited access to a huge library of books, videos and activities, all in one kid-friendly app. Updated regularly with new content.
â€¢ A safe, child-friendly environment. COPPA compliant.
â€¢ Enjoy pre-downloaded content without WiFi or internet. Great when on the move, or just for peace of mind.
â€¢ Perfect for kids aged 2-5. Designed for Preschoolers.
â€¢ Particularly effective with neurodiverse children.
â€¢ Screen-time is learning time. Everything is designed to nourish and develop young minds.
If you experience any issues email support@storytoys.com
Privacy
StoryToys takes childrenâ€™s privacy seriously and ensures that its apps are compliant with privacy laws, including the Child Online Privacy Protection Act (COPPA). If you would like to learn more on what information we collect and how we use it, please visit our privacy policy at https://storytoys.com/privacy
Hungry Caterpillar Play School is a subscription service which gives complete access to all our activities, books, lessons, songs and videos with exclusive new content every month.
- Subscriptions are billed monthly or annually at the rate selected depending on the subscription plan.
- Change your mind at any point. Cancelling can be done through your iTunes settings. 
- Subscriptions auto-renew at the cost of the chosen package, unless cancelled 24-hours in advance prior to the end of the current period. The subscription fee is charged to your iTunes account. 
- You may manage your subscription and turn off auto-renewal by going to your Account Settings after purchase.
- Any unused portion of a free trial period will be forfeited when you purchase a subscription.
- Use your subscription on any device registered with the same Apple ID you subscribe from. 
Read our terms of use here: https://storytoys.com/terms/</t>
  </si>
  <si>
    <t>Welcome to Production Chain Tycoon, the idle simulation game that puts you in the role of a CEO managing your industrial empire. In this game, you must use strategy and careful management skills to optimize your supply chain, increase production efficiency, and become the ultimate tycoon. 
At first, start producing essential resources such as wood and stone with a basic production line. You must expand and improve your operations and move on to more complex products such as concrete or plastic. You must carefully manage your resources and logistics to confirm that your assembly line runs smoothly and efficiently, even when idle. 
Manage both supply and demand chains. Carefully balance production with demand to ensure that you are meeting the needs of your factories while also maximizing profits. Take your opportunities to optimize the assembly line to increase productivity and reduce upkeep. As the game progresses, the supply and demand chains become increasingly complex, but as an industrial tycoon, you are not afraid of such insignificant setbacks.
Another important aspect of the game is resource management. You must oversee the progress of your resource mining operations and make strategic decisions about allocating your resources to support your production efforts. This will involve managing logistics and inventory to ensure you have the materials you need to keep your factories running smoothly.
Key features:
- Manage an industrial empire
- Optimize supply chain and increase production efficiency
- Balance production with demand
- Research and develop new technologies
- Play offline, even without an internet connection
In short, Production Chain Tycoon is an awesome idle sim game with endless hours of strategic gameplay. Itâ€™s got a ton of focus on supply chain management, resource management, and technology development. If you are up to building your own industrial empire, give Production Chain Tycoon a shot!</t>
  </si>
  <si>
    <t>A video app made just for kids
YouTube Kids was created to give kids a more contained environment filled with family-friendly videos on all different topics, igniting your kidsâ€™ inner creativity and playfulness. Parents and caregivers can guide the journey as your kids discover new and exciting interests along the way. Learn more at youtube.com/kids
A safer online experience for kids
We work hard to keep the videos on YouTube Kids family-friendly and use a mix of automated filters built by our engineering teams, human review, and feedback from parents to protect our youngest users online.  But no system is perfect and inappropriate videos can slip through, so weâ€™re constantly working to improve our safeguards and offer more features to help parents create the right experience for their families.
Customize your childâ€™s experience with Parental Controls
Limit screen time: Set a time limit for how long your kids can watch and help encourage their transition from watching to doing.
Keep up with what they watch: Simply check the watch it again page and youâ€™ll always know what theyâ€™ve watched and the newest interests theyâ€™re exploring.
Blocking: Donâ€™t like a video? Block the video or whole channel, and never see it again.
Flagging: You can always alert us to inappropriate content by flagging a video for review. Flagged videos are reviewed 24 hours a day, seven days a week.
Create individual experiences as unique as your kids
Create up to eight kid profiles, each with their own viewing preferences, video recommendations, and settings. Choose from â€œApproved Content Onlyâ€ mode or select an age category that fits your child, â€œPreschoolâ€, â€œYoungerâ€, or â€œOlderâ€.
Select the â€œApproved Content Onlyâ€ mode if you want to handpick the videos, channels and/or collections that youâ€™ve approved your child to watch. In this mode, kids wonâ€™t be able to search for videos. The â€œPreschoolâ€ Mode designed for kids 4 and under curates videos that promote creativity, playfulness, learning, and exploration. The â€œYoungerâ€ Mode allows kids 5-8 to explore their interests in a wide variety of topics including songs, cartoons, and crafts. While our â€œOlderâ€ Mode gives kids 9 and up the chance to search and explore additional content such as popular music and gaming videos for kids.
All kinds of videos for all kinds of kids
Our library is filled with family-friendly videos on all different topics, igniting your kidsâ€™ inner creativity and playfulness. Itâ€™s everything from their favorite shows and music to learning how to build a model volcano (or make slime ;-), and everything in between.
Other important information:
Parental setup is needed to ensure the best experience possible for your kid.
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t>
  </si>
  <si>
    <t>#1 racing on a traffic-packed highway!
A mix of lifelike physics which has been the center point of CarX Drift Racing 2, eye-catching graphics and extreme driving on traffic-packed roads is what CarX Highway Racing has to offer.
CAMPAIGN MODE. Immerse yourself in the world of street racing.
- Check out Texas deserts, visit Australia, France or Russia. A number of countries are there on your way to success.
- Divulge activities of secret organizations and destroy Winstonâ€™s empire
- Find out what the Syndicate is after and knock down their plans before itâ€™s too late
- Make new friends who can help you in your endeavors
LOTS OF CARS TO CHOOSE FROM. Select from pickup trucks to hypercars.
- 40 sports cars are awaiting your command: sports classic, regular vehicles, muscle cars and powerful supercars.
REALISTIC PHYSICS. Feel the power drive at your fingertips.
- Well tuned physics will allow you to feel every horsepower of the car of your choice.
- Adjust your vehicle to make sure it drives the way you want it
- No other game can give you the kind of emotions youâ€™ll experience with CarX Highway Racing
ONLINE RACING. Show others what youâ€™ve got.
- Compete with other players for the first place
- Move up to the next league by winning
- New competitors and challenges are awaiting you every season
DIFFERENT GAME MODES. You wonâ€™t get bored.
- Select Time Attack, race to stay in the pack or complete your run without a scratch
POLICE MODE. Bring the law back on the road.
- Become Police and restrain lawlessness on the road. Catch offenders before they get lost.
- Scare all criminals with the roar of your engine and sound of your sirene
UNIQUE EVENTS. Itâ€™s your chance to get a unique car.
- Take part in different events and receive unique cars
FREE RIDE MODE. Feel the freedom of unrestrained driving.
- Unlimited mode which will allow you to enjoy driving without having to flee or follow
CONTROLLER SUPPORT
- Connect your controller and race on vibrant tracks
MORE STUFF TO ENJOY!
- Day/Night mode: drive around Paris in the evening or blow dust of night Texas roads
- Flee from police: patrol cars will keep the thrill until you cross the finish line 
Premium Access is offered on a weekly/monthly/annual basis. Upon your purchase, you will enjoy a 3-day FREE trial period. During this period but not later than 24-hours before it is over, you will be able to cancel your purchase. When the trial period is over, you will be charged $2,99/$6,99/$49,99 for one of the three available subscriptions respectively.
After buying this subscription, you will unlock the following features: Unlimited fuel; Unlimited boosters; 10  times faster upgrades production; Team of 5 experienced mechanics; 10 coins every day; 35000 cash every day; Remove all ads; Ticket limit is 6pcs.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http://carx-online.com/ru/carx-technologies-terms-of-use/
Privacy Policy: http://carx-online.com/ru/carx-technologies-privacy-policy/
___________________________________________
Follow our announcements in social networks: https://facebook.com/carxhighway/</t>
  </si>
  <si>
    <t>Burrito Bison is here and heâ€™s brought friends!
In the latest installment of one of the webâ€™s most popular games, Burrito Bison teams up with new friends: Pineapple Spank and El Pollo to bounce, crack, eat cake, smack, fly, and soar through the skies to fend off the invasion of gummies!
Stolen by an evil chef, Burrito Bison seeks out his cookbook to take back with him to make the finest salsa in the world.
So strap on your rocket belt, and launch your way to glory!
Features:
*Three powerful wrestlers: Burrito Bison now gets to adventure with friends!
*Dozens of upgrades to make you stronger, slippier, luckier, faster, more underground worm-riding-er, and more explosive.
*Five opponents, each with unique weakness, to fight through on your quest for freedom. KO them for big bonuses!
*For the first time in the series, battle a Final Boss in your quest to rid the world of gummies (or at least until you get your cookbook back and fly through the gummiesâ€™ alternate universe)!
*All the pinatas you can crack open!
*Join your friends in a race to the top of the leaderboards!
PLEASE NOTE: Burrito Bison: Launcha Libre is free to play, but some extra game items can be purchased for real money. You can disable in-app purchases in your device's settings.</t>
  </si>
  <si>
    <t>A truly superb mash-up of match-three and endless runner thatâ€™s unique on mobile and thoroughly addictive. Buy it" - Stuff Magazine\n" - Makes the original game feel like a demo. It's absurdly fun and nearly impossible to put down." - Touch Arcade\n" * * * * Â½ Gold Award - Building a boat will indeed become the most important task in your life." - Game Informer\n" * * * * Â½ - We will gladly build a boat again and again." - Gamezebo\n\nBUILD A BOAT\nTravel the world in your boat, from the top of the Mage Tower to the bottom of Hell\nGATHER YOUR CREW\nRecruit a crew to live on your boat and offer their services\nFRANTIC MATCHING\nMatch as fast as you can to keep on running\nCAPTURE MONSTERS\nTurn Monsters to your cause to get bonuses and have them aid your in battle\nCAST SPELLS\nUse magic to aid your quests, and donâ€™t forget to visit your onboard Arcanery to upgrade them\nRANDOM DUNGEONS\nWith procedural dungeons and random Dungeon Modifiers, Itâ€™s never the same experience twice\nBUILD YOUR BOARD\nUpgrade your tiles, Quaff Potions and Pray for Modifiers to whatever fits your play style best\nSPEEDRUN\nHow fast can you build your boat?\nYou must spring out of bed.\nYou must bargain with the lizardman.\nYou must heed your undead navigators.\nYou must slide rows or columns of tiles on a 6x8 grid.\nYou must match at least 3.\nYou must run to the right.\nYou must focus intently on 2 areas of the screen simultaneously.\nYou must match keys to unlock chests and swords to attack.\nYou must literally collect your thoughts and trade them for dragons.\nYou must not dally.\nYou must not be too hasty.\nYou must voluntarily ramp up the difficulty by taking on multiple quests at once.\nYou must incrementally reach your goals. \nYou must try again.\nYou must try again x5.\nYou must win every time, even when you donâ€™t.\nYou must remain optimistic.\nYou must upgrade your magic staff.\nYou must occasionally stop playing to allow for your hand to uncramp.\nYou must take credit for random chain combos you made no effort to arrange.\nYou must trust a blue bean man to make dangerous investments with your money.\nYou must forget about the blue bean man.\nYou must mind the asp.\nYou must reconcile that despite the gameâ€™s title, you begin your journey in possession of what is, in no uncertain terms, already a boat.\nYou must go all-in on the retro aesthetic.\nYou must trade junk for gold with the voidorb.\nYou must pray for salt.\nYou must consume fish and tomatoes for time.\nYou must venture through hell.\nYou must disarm traps like your life depends on it.\nYou must make an offering at the chapel.\nYou must rally the Fantasy Union and the Undead Buddies to your cause.\nYou must weigh anchor and methodically yet joyously hop in sync with your entire crew.\nYou must feign interest in critiquing the gardenerâ€™s work.\nYou must look up at the clock and wonder how itâ€™s so late already.\nYOU MUST BUILD A BOAT!</t>
  </si>
  <si>
    <t>It's never too early to start your child's education. Preschoolers, kindergarteners, toddlers, and older kids are eager to learn their ABCs, counting, addition, subtraction, and more! The best way to encourage that is to share smart, well-made educational apps and games with them on a daily basis.\nMath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They'll have a great time completing games and earning stickers, and youâ€˜ll have a great time watching them grow and learn.\nMath Kids features a number of puzzles that teach while your child plays, including:\nâ€¢ Counting - Learn to count objects in this simple game of addition.\nâ€¢ Compare - Children can build their counting and comparing skills to see which group of items is bigger or smaller.\nâ€¢ Adding Puzzle - A fun mini-game where kids create math problems by dragging numbers on the screen.\nâ€¢ Adding Fun - Count the objects and tap on the missing number.\nâ€¢ Adding Quiz - Put your child's math and addition skills to the test.\nâ€¢ Subtracting Puzzle - Fill in the missing symbols in the math problem.\nâ€¢ Subtracting Fun - Count the items to solve the puzzle!\nâ€¢ Subtracting Quiz - See how much your child has improved in their mathematics skills for subtraction.\nWhen kids can play while they're learning, they're much more likely to recall information. It also makes them want to learn more frequently, which will give them a huge boost when they start kindergarten.\nMath Kids also comes with a number of features that help adults monitor and manage their child's progress. Customize game modes to increase or decrease the difficulty, or check report cards to see scores for previous rounds.\nMath Kids is the perfect introduction to the basics of counting, addition, and subtraction. It will teach your toddler, kindergartener, 1st grader sorting, and logical skills along with early mathematics, giving them the perfect foundation for a lifetime of learning.\nNote to Parents:\nWhen creating Math Kids, we focused on building the best possible learning experience for children of all ages. We're parents ourselves, so we know exactly what makes a good educational game, as well as what doesn't. We released Kids Math as a completely free game with no in-app purchases or third party ads. Math Kids is full featured, frustration free, and ready to go. Itâ€™s exactly the kind of educational app we want for our children, and we think your family will enjoy it, too!\n- Best wishes from the parents at RV AppStudios</t>
  </si>
  <si>
    <t>Read, learn, and play with fun activities, games, and songs on Starfall! Covers reading, math, music, and more -- preschool to fifth grade. Includes free and subscriber content.
Starfall provides an Enhanced Accessible Index for children with visual, hearing, or mobility impairments. For more information, please contact Customer Service at (+1) 303-417-6414.
Join Zac the Rat and his friends on an exciting learning journey, starting with the ABCs and 123s and advancing up to grade 5 grammar and mathematics. Starfall's playful open format intuitively guides children through sequential learning objectives for reading, math, art, music, and social subjects like kindness and caring.
*Highlights*
*Reading (phonics, fluency, grammar) -- ABCs, Learn to Read, Iâ€™m Reading, Talking Library, Punctuation, Parts of Speech
*Math -- Numbers, Addition and Subtraction, Multiplication and Division, Geometry and Measurement, Fractions
*More -- Holiday Activities, Nursery Rhymes, Sing-Alongs, Interactive Calendar
*Why Starfall*
*Research based, teacher tested, child approved. Starfall's systematic approach was created by experienced educators using time-tested instructional methods.
*Try it for free. All of the basics for learning how to read are available to everyone.
*No advertisements. Whether a free user or subscriber, you wonâ€™t see any ads.
*Pass it forward! Subscribers gain access to hundreds of additional activities and support the free sections for others to enjoy.
*What people are saying about Starfall*
Listed on PC Magazineâ€™s â€œ15 best Online Learning Services for Kids,â€ Think Fiveâ€™s â€œTop 5 Most Used Apps by Elementary Teachers,â€ and as one Parent's Magazine's "70 Best Apps for Families."
"Kids can learn about letter recognition, phonics, and reading. Skill acquisition is appropriately gradual... Starfall does an excellent job of offering clear and intriguing early literacy lessons." â€”Common Sense Media
â€œI truly believe that Starfall set the foundation for my future.â€ â€”Sarah, undergraduate at Stanford University
*Subscription information*
If you choose to purchase a Starfall subscription, a $5.99 (USD) payment will be applied to your Apple ID account upon confirmation of purchase and monthly after that. Your subscription will automatically renew unless you cancel at least 24 hours before the end of the current period. This subscription is valid only for home use. It can be used on devices signed in with your Apple ID, as well as any associated Family Sharing devices.
*Additional Info*
This app requires an internet connection and is intended for Pre-K, Kindergarten, and Grades 1-5. It also supports English language development, special education, and homeschool environments.
Privacy Policy: https://teach.starfall.com/privacy
Terms of Service: https://teach.starfall.com/terms
Starfall Education Foundation is a 501(c)(3) nonprofit organization.</t>
  </si>
  <si>
    <t>DAREDEVIL MOTORCYCLE FUN - with no brakes!!
While riding through the Nevada desert, Phil Faily is forced off the road by a grumpy old goat, plunging him into a world of dangerous hazards and obstacles - all with no brakes!Â 
Pick up MACHINE GUNS and SHIELDS along the way and see how far can you go! BUT... the fun doesn't stop there - watch Phil yeet when he crashes!!
From the developers of the Worldwide No 1 App FAILY BRAKES comes Faily Rider! 
In this physics-based motorbike game you must maneuver an endless mountainside dodging hazardous terrains such as cacti, rocks, traffic and trains resulting in some fun and hilarious near misses and crashes.
FEATURES
â€¢	NAVIGATE downhill as far as you can go avoiding obstacles along the way
â€¢	AVOID cacti, rocks, creeks, traffic and trains
â€¢	DESTROY obstacles with your shield or weapons
â€¢	COLLECT coins as you go 
â€¢	UNLOCK unique vehicles and costumes
â€¢	RECORD gameplay and share to Youtube, Facebook or Instagram
â€¢	ENDLESS gameplay
â€¢	ENDLESS crashes
â€¢	ENDLESS fun!</t>
  </si>
  <si>
    <t>Millions of commanders already played First Strike all over the world. Now it is back and ready for the new decade. The new First Strike has been completely rebuilt and now is more stable, more beautiful and more with more cunning enemies than ever. And this is just the start for tons of new updates to come. 
Play the iconic strategy game about blowing up the world in the nuclear armageddon and stay tuned for more, commanders!
====================
****   - "A thought provoking and fast-paced strategy game" - pocketgamer
****   - "A gorgeous game with a message, that doesnâ€™t forget that itâ€™s a game" - 148apps
****Â½ - "An awesome game suited for casual and professional nukers alike" - appszoom
****   - "For my money, there is no better-looking game on the App Store" - pockettactics
****Â½ - "One of the best releases of the year" - whatsoniphone
====================
Escalation is a downward spiral.
A nuclear armageddon is no oneâ€™s dream scenario. So choose your steps carefully, itâ€™s a small path between war and peace. FIRST STRIKE is a great strategy simulation featuring snappy gameplay and an intuitive interface that makes dropping the big one as easy as ABC. But be sure to take the right measures to guarantee your peopleâ€™s safety. 
Pick one of the big nuclear players â€“ from known Superpowers to an upstart hellraiser like North Korea â€“ and plan your strategy wisely: Limited but clever options let you as the leader of your superpower steer your nationâ€™s fate: Expand to other countries, build bombs or debuild in order to restructure your arsenal. Or use research to widen your options, such as: Ability to act quicker and build bigger bombs, better recon on your enemies actions, automated self-defense-sequences and many more.
Whether youâ€™re a bloodthirsty warmonger  or a tree-hugging hippie â€“ itâ€™s time to put your cards on the table. A quick and fun game with beautiful graphics, FIRST STRIKE shows you how little it takes to heat things up. With the tip of your finger you can control the destiny of the precious and vulnerable rock floating through space, the rock we call mothership Earth.
====================
*Winner "Best Mobile Game" - Indie Prize Amsterdam*
*Winner "Most Innovative Game" - Best App Ever Awards*
*Winner "Game of the Year" - BOSA Awards*
*Winner "Newcomer of the Year" - SwissICT Awards*
*Finalist "Best Upcoming Game" - International Mobile Game Awards*
*Finalist "Most Meaningful Play" - International Mobile Game Awards*
*Finalist "Best Hardcore Game" - Game Connection USA Awards*
*Finalist "Most Innovative Game" - Game Connection USA Awards*
*Finalist â€œBest Strategy Gameâ€ - Best App Ever Awards*
*Finalist "Best International Game" - Ludicious Game Festival*
*Finalist "Best Swiss Game" - SGDA Awards*
====================
** Compatability:
Recommended: iPhone 6S or higher, iPad (7th generation) or higher
Required: iPhone SE or higher, iPad (5th generation) or higher, iPod Touch (7th generation) or higher
EULA: https://www.apple.com/legal/internet-services/itunes/dev/stdeula/</t>
  </si>
  <si>
    <t>Wize Pro Emulator: Pro version of Emulator for Games. It's designed to work on a wide range of devices, from phones to TVs, and to provide the best user experience on Android.\nKeep in mind not every device can emulate every console. A very powerful one is required for more recent systems.\nHighlights:\nâ€¢ Automatically save and restore game states\nâ€¢ Quick save/load with slots\nâ€¢ Lightning-fast emulation saves your device battery\nâ€¢ Very high game compatibility. Run nearly all games without a problem\nâ€¢ Link cable emulation either on the same device or across devices over Bluetooth or Wi-Fi\nâ€¢ Gyroscope/tilt/solar sensor and rumble emulation\nâ€¢ High-level BIOS emulation. No BIOS file needed\nâ€¢ ROMs scanning and indexing\nâ€¢ Support for IPS/UPS zipped ROM patching\nâ€¢ Optimized touch controls customization (size and position)\nâ€¢ OpenGL rendering backend, as well as normal rendering on devices without a GPU\nâ€¢ Cool video filters through the support of GLSL shaders\nâ€¢ Fast-forward to skip long stories, as well as slow down games to get past a level you cannot in normal speed\nâ€¢ On-screen keypad (multi-touch requires Android 2.0 or later), as well as shortcut buttons such as load/save\nâ€¢ A very powerful screen layout editor, with which you can define the position and size for each of the on-screen controls, as well as for the game video.\nâ€¢ External controllers support, such as the MOGA controllers\nâ€¢ Tilt to stick support\nâ€¢ Clean &amp; simple yet well-designed user interface. Seamlessly integrated with the latest Android\nâ€¢ Create and switch to different key-mapping profiles.\nâ€¢ Create shortcuts to easily launch your favorite games from your desktop.\nâ€¢ Fast-forward support\nâ€¢ Local multiplayer (connect multiple gamepads to the same device)\nâ€¢ Cloud save sync\nâ€¢ Display simulation (LCD/CRT)\nIntroducing our advanced emulator software that enables you to relive the classic gaming experience of a popular retro console on your mobile device. Our emulator accurately replicates the features of the original system, giving you access to a vast collection of timeless games.\nHowever, it's important to note that using our emulator to play games that you don't own or have not obtained through legal means could violate copyright laws. Therefore, we strongly discourage any illegal activity and will not support the use of our software for such purposes.\nInstead, our emulator is intended for individuals who own physical copies of retro games and want to enjoy them on modern hardware. With our software, you can conveniently play your favorite classic games on your computer or mobile device, with outstanding visuals and seamless gameplay.\nAdditionally, for those who prefer digital copies, there are legitimate ways to acquire them through various online services. Our emulator is fully compatible with legally obtained digital copies, offering an authentic gaming experience that will please any fan of retro games.\nWhen using our emulator, please ensure that you are not violating any laws or copyrights. Always make sure that you own a legitimate copy of any game you want to play, and only use our software for legal purposes. Relive the nostalgia of the retro gaming era with our high-quality emulator software today!</t>
  </si>
  <si>
    <t>Moose Math engages kids in a mathematical adventure and teaches counting, addition, subtraction, sorting, geometry and more. While playing 5 multi-level activities in the Moose Juice Store, Puckâ€™s Pet Shop and Lost &amp; Found, kids can earn rewards to help build their own city and decorate buildings. Moose Math introduces a new whimsical group of Duck Duck Moose characters, The Dust Funnies, who help with mastering math skills. Moose Math is aligned with Common Core State Standards for Kindergarten and 1st Grade and includes a Report Card section where parents and teachers can monitor progress and find additional skill-building activities. AGES: 3-7.
CATEGORY: Curriculum
ACTIVITIES
Moose Math features 5 engaging math activities:
1) MOOSE JUICE: Make smoothies while practicing counting, addition and subtraction
2) PAINT PET: Match the pets by counting the number of dots
3) PET BINGO: Solve addition, subtraction and counting problems to get BINGO
4) LOST &amp; FOUND: Learn and sort through shapes and colors
5) DOT TO DOT: Help the Dust Funny find his way home by joining the dots
SKILLS
Kids will learn the following math skills based on Common Core State Standards:
NUMBERS:
- Â Understand the relationship between numbers and quantities 
- Â Solve word problems and algebraic thinking
- Â Practice number pattern recognition
COUNTING: 
- Â Count by 1â€™s, 2â€™s, 5â€™s and 10â€™s
- Â Master counting to 100
ADDITION &amp; SUBTRACTION: 
- Â Add and subtract by 1â€™s, 2â€™s, 5â€™s and 10â€™s
- Â Add and subtract up to 20
- Â Learn to add and subtract with numbers, dice and rekenrek racks
GEOMETRY: 
- Â Master geometry at Kindergarten and First Grade levels
- Â Learn to identify and recognize shapes
MEASUREMENT:
- Â Understand and compare lengths
PARENT REPORTING: Includes a Report Card section where parents and teachers can monitor progress for each child and learn about new skill-building activities.
DEVELOPED WITH EDUCATORS:
- Â Developed in conjunction with Stanford University Educator, Jennifer DiBrienza, PhD in - 
Â Â Early Elementary Education and former NYC public school teacher (K-Grade 2)
COMMON CORE STANDARDS:  K.CC.1, K.CC.2, K.CC.4, K.CC.6, K.OA.1, K.OA.2, K.OA.5, K.MD.2, K.MD.3, K.G.2, K.G.3, K.G.4, 1.OA.1, 1.OA.2, 1.OA.6
ABOUT DUCK DUCK MOOSE 
(A wholly-owned subsidiary of Khan Academy)
Duck Duck Moose, an award-winning creator of educational mobile apps for families, is a passionate team of engineers, artists, designers, and educators. Founded in 2008, the company has created 21 top-selling titles and has received 21 Parentsâ€™ Choice Awards, 18 Childrenâ€™s Technology Review Awards, 12 Tech with Kidsâ€™ Best Pick App Awards, and a KAPi award for â€œBest Childrenâ€™s Appâ€ at the International Consumer Electronics Show. 
Khan Academy is a nonprofit with a mission to provide a free, world-class education for anyone, anywhere. Duck Duck Moose is now part of the Khan Academy family. Like all Khan Academy offerings, all Duck Duck Moose apps are now free, without ads or subscriptions. We rely on our community of volunteers and donors. Get involved today at www.duckduckmoose.com/about.
Check out the Khan Academy app to learn and practice all kinds of topics for elementary school through college and beyond.
Weâ€™d love to hear from you! Visit us at www.duckduckmoose.com or drop us a line at support@duckduckmoose.com.</t>
  </si>
  <si>
    <t>Who doesnâ€™t like to be invited to a birthday party? EduBirthday kindergarten learning games invite young children to a fun birthday party where they will learn early childhood education concepts which will simulate their enthusiasm for learning and guide them for independent play.
-----------------------------------------------
GAMES: 
Spelling Game -  Fun learning game that teaches children to spell â€œHappy Birthdayâ€ and upon completion rewards them with a magical birthday song 
Directions -  Preschoolers will learn left &amp; right by taking fun birthday photos
Sorting Game - Children will learn to sort fruits for the party guests and enhance their cognitive skills 
Recognition Game - in this kids learning game children will practice their fine motor skills by learning to distinguish fruits and cutting them
Matching Games -  three fun learning games for kids that focus on teaching toddlers matching skills and colors with candies, colorful hats, and party goody bags. 
Memory Games for Kids - learning game for children that helps them practice their memory by matching numbers 0-10  and color cards
Size Recognition Game - in this game preschool kids will learn about sizes while comparing birthday gifts
Counting &amp; Number Game - preschool children will learn to count colorful hats and birthday candles 
Sound Learning Game - young children will practice the birthday song by playing it on the Xylophone
Color Learning Games - two toddler learning games that teach kids to match colorful birthday balloons, hats, rainbow candles, and twin guests 
-----------------------------------------------
EDU FEATURES:
â€¢ More than 18 educational games, toddler puzzle games, and quizzes
â€¢ Great for toddlers, preschoolers, kindergarteners, teachers, schools, homeschoolers, parents, and babysitters.
â€¢ Instructional voice commands in 12 different languages so kids can play independently
â€¢ Problem-solving 
â€¢ Letters &amp; spelling  
â€¢  Toddlers Puzzles 
â€¢ Numbers for kids
â€¢ Free of third-party advertisement
â€¢ Autism spectrum and special needs children can also take educational benefits
â€¢ Prefect app for children with needs of speech therapy 
â€¢ Preschool teachers can also use this learning app in their classrooms
â€¢ Recommended for kids aged 2-6
â€¢ 3D HD colorful graphics
â€¢ Unlimited access to a complete collection of birthday games in a toddler-friendly app
â€¢ Unlimited play and innovative rewards system
â€¢ Free without  WiFi
â€¢ Animated 3D characters guide children at their birthday party
â€¢ Customizable for parents to adjust settings based on childrenâ€™s learning level
----------------------------------------------
PURCHASING
EduBirthday is a one-time purchase app and not a subscription-based app.
Rules &amp; Regulations:
(Cubic FrogÂ®) respects the privacy of all its users.
Privacy Policy: http://www.cubicfrog.com/privacy
Terms &amp; Conditions :http://www.cubicfrog.com/terms
(Cubic FrogÂ®) is proud to be a global and multilingual kids' educational company with apps offering 12 different language options: English, Spanish, Arabic, Russian, Persian, French, German, Chinese, Korean, Japanese, and Portuguese. Learn a new language or improve on another!
The toddler-friendly interface helps children in their learning process. All Cubic FrogÂ® toddler apps have voice commands which help little learners listen and follow instructions. There are 18 mini-games in this children's app, each of them focusing on one early learning concept in toddler education such as color learning, spelling, sorting, memory games for kids, and much more. EduBirthday is inspired by the Montessori educational curriculum which is highly recommended for kids with autism and is a good option for speech therapy. Letâ€™s celebrate together!</t>
  </si>
  <si>
    <t>Start your journey through the Multiplication Games with Jelly!
It will help your child learn math skills necessary to solve problems of the 1st, 2nd, and 3rd grades.
Traditional math practice can be boring. Fun math and multiplication games for kids and beautiful original artwork make the learning process interesting and exciting.
The learning program is developed by a professional educator. The set of math problems and their order aligned to the Ñurriculum for First, Second, and Third Grade and contains the main topics studied during the first three school years. Playing your child will be able to solve more than 2000 math problems:
You can choose any of the three big math topics and will master such skills as:
1st grade math:
Numbers up to 10 and up to 20. One-digit numbers, inequalities, sequences of numbers, addition, and subtraction.
Numbers up to 100. Two-digit numbers, inequalities, sequences of numbers, addition, and subtraction.
2nd grade math - more than 700 multiplication problems:
Times tables up to 10. Multiplication tables.
3rd grade math - more than 700 multiplication and division problems:
Numbers up to 100. Multiplication and division. Multiplication tables.
Stats on the count of solved tasks helps to monitor the progress of the child.
Multiplication Games with Jelly is a completely safe environment for children, so you can let them play worry-free. 
Download Multiplication Games with Jelly and make learning math your childâ€™s favorite game!
You can subscribe to All 1 Month Access. 
Renewable subscription. Cancel anytime in the App Store.
Our Privacy Policy and Terms of Use are available at http://jellymathplanets.tilda.ws/policy and http://jellymathplanets.tilda.ws/terms respectively.</t>
  </si>
  <si>
    <t>Discover 5 unpublished PANGO stories !
An interactive book to share with your child.
Pango is available in English, French, Spanish, German, Italian, Chinese, Korean and Japanese.
Share quality time with your little one where the reading comes with action and games.
TOUCH, SHAKE, RUB, SCRATCH, TICKLE... the young reader interacts with the book and drives the story forward. 
Funny adventures, animated stories, brightly coloured drawings and sweet characters. Try PANGO ! 
An application very easy to use and very reliable. You can surf through your chosen story thanks to the different illustrated tabs.
In each new album, find 5 unpublished stories + 1 bonus game (your little ones will love it). 
Sweet and lovable, everyone will adopt it !
Also visit the website www.studio-pango.com and discover numerous printable free activities : colouring books, invitation cards, puzzles, drawings ... quite a choice to keep little hands busy!
REVIEWS
- theimum.com : " Very cute and simple PANGO stories "
- Famigo.com : " Pango is a super interactive book "
- Apps4kids.net : " An ideal iPad app for the little ones "
- Real Kids Apps: â€œWhat impressed me most about the Pango books is the simple yet attractive design and the use of color. Â»
- iPadFamiy: â€œIt is great fun, engaging, exciting and totally appropriate for very little children. Â»</t>
  </si>
  <si>
    <t>Build your car, customize your paint job, earn sponsors, and compete on the world stage in realistic ONLINE TANDEM BATTLES to become a DRIFT KING!
- Real drifting physics
- Online multiplayer tandem drifting
- Real professional drifting teams
- Real branded sponsors
- Real aftermarket parts
- Stunning Graphics
- Realistic smoke effects
- In depth car tuning
- Custom livery painting
- Car panel damage
- Instant replay mode
"I am addicted! Very impressed with the feeling and usability of it" 
- DEAN KEARNEY  (Professional Drift Driver)
â€œBy far the best mobile drifting game Iâ€™ve played!" 
-  ALEC HOHNADELL (Professional Drift Driver)
Notes:
- iPhone 5s/iPad Air 2 or newer is required to play. 
- A network connection is required to play. 
- Torque Drift is free to play. In game credits and additional cars can be purchased using real money via in-app purchases.
Stay tuned on our social media for all things Torque Drift!
INSTAGRAM: https://www.instagram.com/torquedrift
FACEBOOK: https://www.facebook.com/TorqueDriftGame
YOUTUBE: https://www.youtube.com/channel/UCRakGh4VM3G9vMWxVJ5GYZQ
WEBSITE: https://www.TorqueDrift.com</t>
  </si>
  <si>
    <t>Legendary Phil Faily has survived life as a well-loved, smashing, crashing, yeeting rag doll for 5 years nowâ€¦ and to celebrate he is bringing you the limited edition, Faily Brakes Classic!!! 
Go back to the beginning, early 2016, and enjoy a simpler time, No Ads, No Sales, No Offers!
Play in portrait, or landscape mode!â€“ just play the game and unlock great costumes and cars and experience the downhill thrills and spills with Phil Faily and his Faily Brakes!</t>
  </si>
  <si>
    <t>Youâ€™ve run the temple.
Youâ€™ve stolen the jetpack.
Youâ€™ve crossed the road.
Have you got what it takes to survive the biggest challenge ever!?!
Cartoon Survivor is a vibrant 3D adventure runner set in a dynamic prehistoric world. You must run, jump and glide your way through hazardous obstacle courses full of feisty creatures like dinosaurs, mammoths, tigers and snakes. 
Following the demise of his last â€˜heroâ€™, Doo Doo the Dodo, cartoonâ€™s bravest idiot, is the Producerâ€™s last chance to find a star, restore Cartoon Survivorsâ€™ ratings and salvage his career.
***Join the Spunge family!!***
Follow the team: http://www.twitter.com/SpungeGames
Become friends: http://www.facebook.com/SpungeGames
Dinosaur selfies: http://www.instagram.com/SpungeGames
Watch Cartoons: http://www.bit.ly/SpungeGames
Cartoon Survivor is brought to you by Spunge Games, a Liquid Animation Games studio.</t>
  </si>
  <si>
    <t>Funny Food World is a fun educational app, perfect for children from 3 to 7. Here, preschoolers can master all the necessary skills while playing their favorite games in the company of the cutest characters: Carrot, Broccoli, Watermelon, and many others. 
EDUCATIONAL PUZZLES
Dive into various playful games to master the ABC effortlessly! Develop hand-eye coordination and improve fine motor skills, which are essential to preparing the hand for writing while having adventures in a cafe, garden, or shopping with Funny Foods.
COOKING GAMES
Master 123 and key math concepts while making pizza or birthday cake for mom. Strengthen attention and number recognition skills in a playful setting. Develop problem-solving and critical thinking.
PET CARE GAMES
Learn to nurture, feed, and play with virtual pets (Kitty and Doggie, to name a few). Engage in interactive playtime activities to keep your pet comfortable and entertained. Develop social skills and practice healthy habits.
HOSPITAL: GAMES
Learn the basics of medical care in a playful way. Foster a sense of responsibility and empathy, help Carrot, Onion and many others feel good again!
DRESS UP GAMES
Collect perfect outfits for the fanciest Unicorn and the legendary Carrot and Watermelon. Learn colors and shapes, develop taste and let your creativity flourish!  
KEY FEATURES:
â€¢ 150+ games, 600+ activities
 â€¢ 12 preschool skills
 â€¢ Ideal for learning at home and on-the-go
 â€¢ Colorful art, bright animation
 â€¢ Created by educators and primary school teachers 
 â€¢ 100% safe, no ads
 â€¢ No internet needed
Start your 7-day free trial of Funny Food World now!
Subscription Details
You can get access to all educational games after subscription. New added topics and games will be automatically available for all subscribers.
You can have a free trial period or can decide to subscribe right after download. After your free trial, your subscription will automatically renew unless auto-renew is turned off at least 24-hours before the end of the current period. We provide different subscription options for your convenience: monthly and annual subscription.
If you change your mind at any point, cancellation is easy through your iTunes settings.
â€¢ Payment for subscriptions will be charged to your iTunes Account at confirmation of purchase.
â€¢ Your Subscription automatically renews unless you turned off auto-renewal at least 24 hours before the end of the current period.
â€¢ You will be charged for renewal within 24-hours prior to the end of the current period.
â€¢ You can cancel your subscription anytime through your Account Settings without any cancellation fee.
â€¢ You can use your subscription on any device registered with your Apple ID.
If you need help, have questions or just want to say â€œhi!â€, get in touch at support@eruditoplus.com
http://eruditoplus.com/
http://eruditoplus.com/en/terms-of-use/
http://eruditoplus.com/en/privacy-policy/</t>
  </si>
  <si>
    <t>The cops are on your tail!
Show off your driving skills by avoiding and outsmarting them!
Tap to go left and right, make the enemies crash into each other to build your combo and increase your score! 
But make sure you donâ€™t get too damaged, or youâ€™ll end up wasted!
Police Pursuit features:
â€¢ Simple and satisfying gameplay!
â€¢ Beat your high score!
â€¢ Increasingly frantic pace!
â€¢ Tons of crazy vehicles to unlock!</t>
  </si>
  <si>
    <t>After weâ€™ve seen Phil Faily test his luck on cars and motorbikes, we take a glimpse into the life of an Ancient Faily!
While hunting for some dinosaur eggs you disturb a mighty volcano and are tossed down the side of the mountain.  You are forced to keep â€˜tumblingâ€™ down the mountain avoiding obstacles and hazards in order to remain ahead of the pursuing lava flow.
In this physics based ragdoll game you must manoeuvre your way through various hazardous environments such as lava, water and clifftops, resulting in a hilarious experience.
From the developers of the Worldwide No 1 Hits FAILY BRAKES and FAILY RIDER comes FAILY TUMBLER! 
FEATURES
â€¢	NAVIGATE downhill as far as you can go avoiding obstacles along the way
â€¢	AVOID lava, cliff edges, man-eating fish and whirlpools
â€¢	COLLECT your glider and soar above the hazards
â€¢	DESTROY obstacles with you shield
â€¢	COLLECT coins as you go
â€¢	UPGRADE your characterâ€™s skills and powers
â€¢	UNLOCK unique costumes and gliders
â€¢	RECORD gameplay and share to YouTube, Facebook or Instagram
â€¢	ENDLESS fast paced gameplay
â€¢	ENDLESS hilarity
â€¢	ENDLESS fun!</t>
  </si>
  <si>
    <t>A brand new version of the world-famous multiplayer game with bowmen â€” a hotsy-totsy aim and shoot game Bowmasters has in store for you:
â€¢ 60+ INSANE CHARACTERS from all dimensions absolutely for free! 
â€¢ ONLINE MULTIPLAYER! 
â€¢ 60+ DIFFERENT WEAPONS for total mayhem, awesome fatalities with rag-doll physics!Â 
â€¢ EPIC DUELS WITH YOUR FRIENDS. Grab your mates and show them what youâ€™re worth!Â 
â€¢ MULTIPLE GAME MODES. ShoÐ¾t birds or fruits down, defeat the enemies in duels and get money for that!Â 
â€¢ ENDLESS REWARDS FOR YOUR SKILLS!
Donâ€™t miss out on the fun! Be the first to grab it!
We Love You! Enjoy!
SUBSCRIPTION PRICING AND TERMS
Subscription options
In our game we have the following subscription options:
1. Weekly Premium offers weekly subscription for $7.99 after 3-day free trial. It unlocks 16 characters and removes all ads. Also the subscription provides 1,000 Coins and 100 Gems on a daily basis.
2. Monthly Premium offers monthly subscription for $19.99. It unlocks 16 characters and removes all ads. Also the subscription provides 1,000 Coins and 100 Gems on a daily basis.
3. Yearly Premium offers yearly subscription for $99.99. It unlocks 16 characters and removes all ads. Also the subscription provides 1,000 Coins and 100 Gems on a daily basis.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userâ€™s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
If you have any questions or comments, feel free to contact us at support@playgendary.com
Privacy Policy: https://playgendary.com/en/playgendary-limited-privacy-policy
Terms of Use: http://www.playgendary.com/terms-of-use/</t>
  </si>
  <si>
    <t>{
    "targetedAge": ["teens", "children", "adults"]
}</t>
  </si>
  <si>
    <t>How does a p fall?
How much does an r weigh?
And how does the dot over an i sound?
Â· Â· Â· s u p e r t y p e Â·Â Â· Â·
(super many, over 130 levels)
(super relaxing, zen-like gameplay)
(super smooth, self-generating sound track)</t>
  </si>
  <si>
    <t>CSR Racing 2 â€“ This driving simulator game redefines what you thought possible on your mobile device!
Setting a new standard in racing game visuals, CSR2 delivers hyper-real drag racing to the palm of your hand. Compete against live players across the world with your custom-built supercars.
Team up with friends to form a crew and dominate the competition in global crew events. CSR2 is all-new; download for free and start racing now!
LEGENDS LIVE FOREVER!
Prove yourself worthy of owning the incredible McLaren F1, by restoring some of the most legendary cars ever made. Get your hands on the wheel of a Saleen S7 Twin Turbo, a Lamborghini Countach LP 5000 Quattrovalvole, a 1969 Pontiac GTO â€œThe Judgeâ€ or an Aston Martin DB5. Enjoy the exquisite detail in a Ferrari 250 GTO or a Bugatti EB110 Super Sport. There are 16 legends to reawaken your childhood dreams.
â€¢    Collect and customize some of the most iconic cars from the 60s, 70s, 80s and 90s!
â€¢    Lovingly restore your rides to their former car racing glory in the Legends workshop.
â€¢    Use your roster of classic cars to take down a brand new single-player campaign.
â€¢    Go bumper-to-bumper with the hottest, contemporary cars in exhilarating, multiplayer car games action.
â€¢    Upgrade your car to win drift games. CSR is atop the drifting game world. 
NEXT-GEN GRAPHICS
Using outstanding 3D rendering techniques, CSR2 features the most beautiful and authentic supercars to date. You can get inside every car to reveal its meticulously detailed interior, including original manufacturersâ€™ trim options. Multiplayer racing games do not get any more real than this.
REAL-TIME RACING
Compete against opponents worldwide or race against your friends in real-time challenges. Join the fun with live chat, online crews and competitive seasonal rankings.
CONFIGURE AND CUSTOMIZE
Customize your car with a wide range of paint, rims, brake calipers and interior trims, just as you would in real life with a world-class car configurator. Choose from paint wraps, decals and custom license plates to personalize your ride.
UPGRADE, TUNE AND FUSE
Car upgrades are only the start. You can now get under the hood to tune gear ratios, tire pressure, nitrous boost settings and more. And when the competition gets ruthless, strip surplus cars for parts and fuse them into your favorite vehicles.
BUILD YOUR DREAM GARAGE
Collect the supercars of your dreams and show them off in your huge warehouse garage â€“ CSR2 features over 200 officially licensed vehicles from the worldâ€™s most desirable car manufacturers including Ferrari, McLaren, Bugatti, Lamborghini, Pagani and Koenigsegg.
DOMINATE THE CITY 
Compete in single-player Crew Battles across stunning race environments and work your way from rookie to pro by defeating the top crews. Watch for events to earn extra cash for upgrades and win rare ride parts. New events are added daily!
---------------------
Requires iOS13 or later.
ADDITIONAL DISCLOSURES
â€¢ For specific information about how Zynga collects and uses personal or other data, please read our privacy policy at http://www.zynga.com/privacy/policy.
â€¢ This game does permit a user to connect to social networks, such as Facebook, and as such players may come into contact with other people when playing this game. Social Networking Service terms may also apply.
â€¢ CSR2 game is FREE to download and includes optional in-game purchases (including random items). Information about drop rates for random item purchases can be found in-game. If you wish to disable in-game purchases, please turn off the in-app purchases in your phone or tabletâ€™s Settings.
â€¢ You will be given the opportunity to participate in special offers, events, and programs from Zynga Inc. and its partners.
Use of this application is governed by the Zynga Terms of Service, found at https://www.zynga.com/legal/terms-of-service. Collection and use of personal data are subject to Zyngaâ€™s Privacy Policy, found at https://www.take2games.com/privacy.</t>
  </si>
  <si>
    <t>Apocalyptic adventures available now! Epic heroes, S equipment and many rewards await in the 7-day server events! Join the game now to fight the zombie apocalypse and save the world!ï¼
Immerse yourself in this delightful casual shooting mobile game in Zombie.io where you take on the role of an adorable potato protagonist. 
The game unfolds in a world where extraterrestrial potatoes accidentally find themselves on Earth, forging an alliance with humans to combat the sudden zombie threat and save the world.
In the game, you can assemble a team of heroes and lead them on a mission to eradicate zombies and experience non-stop shooting intense action, and exciting gameplay featuresï¼š
â–¼Endless Zombie Shootingâ–¼
Unleash your shooting skills and face relentless waves of zombies as you strive to survive the apocalypse. Take down hordes of the undead with precise aim and strategic tactics.
â–¼ Mowing down Experienceâ–¼
Mow down the battlefield with your squad, creating pathways and obstacles for the zombies. Utilize the environment to your advantage and stay one step ahead of the undead.
â–¼ Gear Developmentâ–¼
 Equip your heroes with powerful weapons, armor, and accessories to enhance their abilities and increase your chances of survival. Customize your loadout and discover unique combinations for each hero.
â–¼Assemble your combat teamâ–¼
Rescue more heroes on your way to escape and recruit them into your squad! Each hero masters different special skills, upgrade them and use the correct combat strategy to defeat the ultimate zombie boss!
â–¼ Roguelite Gameplayâ–¼
 Experience the excitement of rogue-lite mechanics, where each playthrough is unique. Discover new skills, chapters, and challenges as you progress through the game. Adapt, strategize, and overcome the odds!
â–¼ Fighting alongside Friendsâ–¼
Meet more friends and embark on new adventures together. You can also build your own guild with your friends, working together to challenge powerful bosses for great rewards.
_______________
To find out more about the game or give us feedback, please follow our social media account:
â–·â–·â–·Facebook: https://www.facebook.com/gaming/zombieioofficial
â–·â–·â–·Discord: https://discord.gg/prR6q46yve
â–·â–·â–· Twitter: https://twitter.com/ZombieIo42202
â–·â–·â–· YouTube: https://www.youtube.com/channel/UCWfiU9Sh7CZwcWSq1GfC6yQ</t>
  </si>
  <si>
    <t>Learn a language with Lingutown Language Learning that has free online language learning methods, interactive games, Flashcards, Book Reader, interactive lessons, Quizzes, Daily Statistics, text camera translation and voice camera translation and fun categories by your level.\nAre you thinking of studying a language on your own but donâ€™t know where to start? With our free mobile language learning app in a few minutes a day, everyone can learn a new language.\nOur Learn Language app features a vast collection of interactive lessons and quizzes that simulate real life situations, enabling you to practice language skills as if you were conversing with native speakers. Whether you are aiming to learn English, learn Spanish or explore a different language, our app sets you on the path to fluency. Speak Spanish and English faster than you think...\nThe language learning journey becomes easier with our innovative flashcards and Book Reader, transforming vocabulary app into an exciting adventure. Master the art of language learning through an array of funny language learning games, including Hangman, that make mastering new words and phrases a truly enjoyable experience.\nOur app revolutionizes the way you learn a new language, allowing you to practice real life conversations right from your phone. The interactive audio and video lessons engage and immerse you in the language, making language learning an engaging and seamless experience. You'll be surprised how quickly you'll learn with our app! \nWe have prepared the most commonly used phrases and dialogue sentences for learning English and learning Spanish. Youâ€™ll start memorizing core words, form sentences, learn phrases and take part in conversations.\nNever lose track of your progress with our Daily Statistics feature. Gain insights into your language learnings, track improvements, and set new goals each day.\nOne of our standout features, the Text Camera Translate and Voice Camera Translate, gives you the power to understand and learn new language from real-world texts and speech. Perfect for understanding menus in a different language or listening to native speakers in real life situations, these features ensure that youâ€™re never lost in translation.\nOur Learn Language app is more than just a language learning app. It's your personal guide and companion on your journey to becoming a language learner.\nBecome fluent in your chosen language, practice conversations for real-life situations, and have fun while doing it! This is language learning redefined. This is your opportunity to learn a new language in the most interactive, engaging, and efficient way.\nYouâ€™ll feel like youâ€™re learning more and more Spanish and English every day. Every sentence, exercise, review, and reading has been carefully selected for you.\nLearning a new language has never been so accessible and engaging, offering a perfect environment for all levels, from beginners to advanced learners. You can start to learn at your level. 10+ most common language categories are waiting for you. At the end of each category and level, you can test yourself with fun and instructive quizzes\nLingutown allows our users to read a word or phrase, pronounce it correctly, associate it with an illustration and practice it with listening, writing, and speaking games.\nYou will learn how to express yourself in complete sentences.\nLet's Download the "Lingutown - Learn Languages" App Now! to start learning fast and speak fluently ;)</t>
  </si>
  <si>
    <t>TikTok is THE destination for mobile videos. On TikTok, short-form videos are exciting, spontaneous, and genuine. Whether youâ€™re a sports fanatic, a pet enthusiast, or just looking for a laugh, thereâ€™s something for everyone on TikTok. All you have to do is watch, engage with what you like, skip what you donâ€™t, and youâ€™ll find an endless stream of short videos that feel personalized just for you. From your morning coffee to your afternoon errands, TikTok has the videos that are guaranteed to make your day.\nWe make it easy for you to discover and create your own original videos by providing easy-to-use tools to view and capture your daily moments. Take your videos to the next level with special effects, filters, music, and more. \nâ–  Watch endless amount of videos customized specifically for you\nA personalized video feed based on what you watch, like, and share. TikTok offers you real, interesting, and fun videos that will make your day.\n \nâ–  Explore videos, just one scroll away\nWatch all types of videos, from Comedy, Gaming, DIY, Food, Sports, Memes, and Pets, to Oddly Satisfying, ASMR, and everything in between.\n \nâ–  Pause recording multiple times in one video\nPause and resume your video with just a tap. Shoot as many times as you need.\n \nâ–  Be entertained and inspired by a global community of creators\nMillions of creators are on TikTok showcasing their incredible skills and everyday life. Let yourself be inspired.\nâ–  Add your favorite music or sound to your videos for free\nEasily edit your videos with millions of free music clips and sounds. We curate music and sound playlists for you with the hottest tracks in every genre, including Hip Hop, Edm, Pop, Rock, Rap, and Country, and the most viral original sounds.\nâ–  Express yourself with creative effects\nUnlock tons of filters, effects, and AR objects to take your videos to the next level.\nâ–  Edit your own videos \nOur integrated editing tools allow you to easily trim, cut, merge and duplicate video clips without leaving the app.\n* Any feedback? Contact us at https://www.tiktok.com/legal/report/feedback or tweet us @tiktok_us\nâ–  Terms of Service\nhttps://www.tiktok.com/legal/terms-of-service\nâ–  Privacy Policy\nhttps://www.tiktok.com/legal/privacy-policy</t>
  </si>
  <si>
    <t>The sequel to the mega hit racing game â€˜Real Motoâ€™ 
with over 15 million downloads!
Experience the best motorcycle racing with unparalleled graphics!
Try our newly designed physics engine 
from scooters to super sports bike
with a variety of controls and handling.
A global contest that riders dream of!
Race against players around the world
in GP Modes based off of the actual MOTO GP Championship.
Experience super realism in the palm of your hand,
release your racing instincts, and break the limits of speed!
Real Moto 2 presents the fun in racing beyond your imagination.
â—  Features
- Real 3D graphics &amp; various camera angles
- Supports various controllers &amp; intuitive controls
- Detailed and exquisitely reproduced super sports motorbikes
- Realistic and vibrant racer movements
- Immersive snow, rain, day, and night environments
- Various track testing from around the world
- Colorful bike customizing
- Motorbike upgrades
â— To Be Updated
- Multiplayer mode
- CITY Mode: Race through traffic</t>
  </si>
  <si>
    <t>Like - Crush - Chat - Meet people - Date\nStep into the world of happn, the dating app, that reinvents the way to meet local people from your daily life! With over 140 million users across the globe, happn is your ultimate companion in connecting with people you meet in your usual spots. It can be any situation in your daily life, where you missed your chance at meeting your next Crush; at work, in your favourite cafÃ©, or even out for a casual stroll. \nFind your Crush in the places you love \nOur expertise at the dating app happn, is our ability to create meaningful connections with those you unknowingly share your daily routine with. \nhappn creates connections based on geographical proximity and the places you frequently visit. Want to find someone to date? Find love? Or maybe make some friends? The app encourages interactions in familiar environments, and promotes relaxed and authentic connections. So say goodbye to the stress of first approaches! Use our icebreaker suggestions or chat about your common favourite spots, which can also serve as a great first date location!\nCrush with peace of mind...\nSafety first! We know that safety is important for you, so we let you decide, who can see you, and what information you share. At the happn dating app, privacy is our priority: your location remains invisible to other members, only your crossing points are indicated, and you will never receive messages from someone you are not interested in.\n... with relevant profiles, while having fun!\nLooking for singles who share your taste and passion? No problem! With Teasers and Hobbies you can discover another way to uncover the personality of your Crushes through short glimpses of fun and genuine life moments.\nYou can also play CrushTime where you try guessing who already liked you! No risk for future dates! \nMeet when youâ€™re ready\nNot sure when you should ask your Crush on a date? Afraid they might say no? Or are you sick of the pressure when someone asks you out too soon? No more stress. Now you can tell us when youâ€™re ready to meet, directly in your chat with your Crush. Weâ€™ll let you know when theyâ€™re ready too.\nMake it happn\nWhen you cross paths with a happn user in real life, their profile appears on your app. Seen someone you fancy? Secretly like their profile. We promise, they won't know, unless they like you too. Want to stand out? Send them a SuperCrush by catching their attention! If you've both liked each other, then it's a Crush! You can now chat; we count on you to come up with your greatest pick-up line, and bring out the most authentic side of yourself.\nDownload the happn app now, start using it and go on dates! Make sure you've added your favourite photos and set your filters to find exactly what you are looking for. \nIf you want access to more benefits, you can subscribe to happn Premium! This way, you can access the list of people who have already liked you, or enjoy more SuperCrushs, to notify your Crushes and stand out.\nThere are many dating apps out there, but there is only one place where itâ€™s really happn-ing!\nSo download happn now, get out the house, Like - Crush - Chat - Meet people - Date!\nhttps://www.happn.com/en/trust/\nhttps://www.happn.com/en/privacy-basics/</t>
  </si>
  <si>
    <t>ft:gpt-3.5-turbo-0125:personal:d4-70-4ft:9Yd0jFkw</t>
  </si>
  <si>
    <t>ft:gpt-3.5-turbo-0125:personal:d4-70-2ft:9Yd1YZhc</t>
  </si>
  <si>
    <t>V3</t>
  </si>
  <si>
    <t>"You will receive a JSON object containing information regarding a mobile application gathered from a random  listing on an app store. The JSON object will have the following information: app title, app description, and app content rating. Your job is to create a JSON response with one key 'targetedAge' paired with an array of targeted age groups as value. Age groups are: children (12 and under), teens (13 to 17) and adults (18+). Your response will always be in the same format: {\"targetedAge\": [\"adults\",\"teens\", \"children\"]}"</t>
  </si>
  <si>
    <t>actualResult3Ft</t>
  </si>
  <si>
    <t>OBSERVED3ft</t>
  </si>
  <si>
    <t>80d4</t>
  </si>
  <si>
    <t>ft:gpt-3.5-turbo-0125:personal:d4-80-2ft:9YfXZcQp</t>
  </si>
  <si>
    <t>Features</t>
  </si>
  <si>
    <t>[title, description, contentRating]</t>
  </si>
  <si>
    <t>ft:gpt-3.5-turbo-0125:personal:d4-70-3ft:9Yrdc0fE</t>
  </si>
  <si>
    <t>d4_labelled</t>
  </si>
  <si>
    <t>HYPERPARAMETER CONFIGURATION</t>
  </si>
  <si>
    <t>Config</t>
  </si>
  <si>
    <t>LR</t>
  </si>
  <si>
    <t>c1</t>
  </si>
  <si>
    <t>c2</t>
  </si>
  <si>
    <t>c3</t>
  </si>
  <si>
    <t>c4</t>
  </si>
  <si>
    <t>c5</t>
  </si>
  <si>
    <t>gpt</t>
  </si>
  <si>
    <t>configuration</t>
  </si>
  <si>
    <t>actualResultc2</t>
  </si>
  <si>
    <t>OBSERVEDc2</t>
  </si>
  <si>
    <t>actualResultc3</t>
  </si>
  <si>
    <t>actualResultc4</t>
  </si>
  <si>
    <t>actualResultc5</t>
  </si>
  <si>
    <t>OBSERVEDc3</t>
  </si>
  <si>
    <t>OBSERVEDc4</t>
  </si>
  <si>
    <t>OBSERVEDc5</t>
  </si>
  <si>
    <t>ft:gpt-3.5-turbo-0125:personal:d4-70-2ft-c2:9YuPjLvv</t>
  </si>
  <si>
    <t>ft:gpt-3.5-turbo-0125:personal:d4-70-2ft-c3:9YxKZf63</t>
  </si>
  <si>
    <t>ft:gpt-3.5-turbo-0125:personal:d4-70-2ft-c5:9YxTToP8</t>
  </si>
  <si>
    <t>ft:gpt-3.5-turbo-0125:personal:d4-70-2ft-c4:9YxmenJi</t>
  </si>
  <si>
    <t>c6</t>
  </si>
  <si>
    <t>actualResultc6</t>
  </si>
  <si>
    <t>OBSERVEDc6</t>
  </si>
  <si>
    <t>actualResult3ftv2</t>
  </si>
  <si>
    <t>OBSERVED3ftv2</t>
  </si>
  <si>
    <t>V4</t>
  </si>
  <si>
    <t>"You will receive a JSON object containing information regarding a mobile application gathered from a random  listing on an app store. The JSON object will have the following information: app title, app description, and app categories. Your job is to create a JSON response with one key 'targetedAge' paired with an array of targeted age groups as value. Age groups are: children (12 and under), teens (13 to 17) and adults (18+). Your response will always be in the same format: {\"targetedAge\": [\"adults\",\"teens\", \"children\"]}"</t>
  </si>
  <si>
    <t>[title, description, categories]</t>
  </si>
  <si>
    <t>ft:gpt-3.5-turbo-0125:personal:d4-70-2ft-c6:9ZIFhLwZ</t>
  </si>
  <si>
    <t>c7</t>
  </si>
  <si>
    <t>actualResultc7</t>
  </si>
  <si>
    <t>OBSERVED3ftv2c7</t>
  </si>
  <si>
    <t>ft:gpt-3.5-turbo-0125:personal:d4-70-2ft-c7:9ZJADwvh</t>
  </si>
  <si>
    <t>ft:gpt-3.5-turbo-0125:personal:d4-70-3ft-v2:9ZIwHk4L</t>
  </si>
  <si>
    <t>c8</t>
  </si>
  <si>
    <t>actualResult3ftv2c8</t>
  </si>
  <si>
    <t>ft:gpt-3.5-turbo-0125:personal:d4-70-3ft-v2-c8:9ZJZcku6</t>
  </si>
  <si>
    <t>c9</t>
  </si>
  <si>
    <t>actualResult3ftv2c9</t>
  </si>
  <si>
    <t>OBSERVED3ftv2c9</t>
  </si>
  <si>
    <t>Best Accuracy</t>
  </si>
  <si>
    <t>ft:gpt-3.5-turbo-0125:personal:d4-70-3ft-v2-c9:9ZKqqyaw</t>
  </si>
  <si>
    <t>c10</t>
  </si>
  <si>
    <t>actualResult3ftv2c10</t>
  </si>
  <si>
    <t>OBSERVED3ftv2c10</t>
  </si>
  <si>
    <t>ft:gpt-3.5-turbo-0125:personal:d4-70-3ft-v2-c10:9ZLnhX8G</t>
  </si>
  <si>
    <t>{"targetedAge:" ["adults", "seniors"]}</t>
  </si>
  <si>
    <t>CONTENT RATING CONVERSION</t>
  </si>
  <si>
    <t>PEGI</t>
  </si>
  <si>
    <t>PEGI 3</t>
  </si>
  <si>
    <t>PEGI 7</t>
  </si>
  <si>
    <t>PEGI 12</t>
  </si>
  <si>
    <t>PEGI 16 || PEGI 18</t>
  </si>
  <si>
    <t>F1 Score</t>
  </si>
  <si>
    <t>Feature Set</t>
  </si>
  <si>
    <t>Errors</t>
  </si>
  <si>
    <t>Cat 2</t>
  </si>
  <si>
    <t>Cat 1 - Teens/Adults</t>
  </si>
  <si>
    <t>Cat 1 - Teen/Children</t>
  </si>
  <si>
    <t>Children</t>
  </si>
  <si>
    <t>Teens</t>
  </si>
  <si>
    <t>Adults</t>
  </si>
  <si>
    <t>Dataset 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</si>
</sst>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7" x14ac:knownFonts="1">
    <font>
      <sz val="11"/>
      <color theme="1"/>
      <name val="Calibri"/>
      <family val="2"/>
      <scheme val="minor"/>
    </font>
    <font>
      <b/>
      <sz val="11"/>
      <color theme="0"/>
      <name val="Calibri"/>
      <family val="2"/>
      <scheme val="minor"/>
    </font>
    <font>
      <sz val="8"/>
      <name val="Calibri"/>
      <family val="2"/>
      <scheme val="minor"/>
    </font>
    <font>
      <sz val="11"/>
      <name val="Calibri"/>
      <family val="2"/>
      <scheme val="minor"/>
    </font>
    <font>
      <sz val="11"/>
      <color rgb="FF000000"/>
      <name val="Calibri"/>
      <family val="2"/>
    </font>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1"/>
        <bgColor indexed="64"/>
      </patternFill>
    </fill>
  </fills>
  <borders count="11">
    <border>
      <left/>
      <right/>
      <top/>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bottom/>
      <diagonal/>
    </border>
    <border>
      <left style="thin">
        <color theme="0"/>
      </left>
      <right/>
      <top/>
      <bottom/>
      <diagonal/>
    </border>
    <border>
      <left/>
      <right style="thin">
        <color theme="0"/>
      </right>
      <top/>
      <bottom/>
      <diagonal/>
    </border>
    <border>
      <left style="thin">
        <color rgb="FF9BC2E6"/>
      </left>
      <right/>
      <top style="thin">
        <color theme="4" tint="0.39997558519241921"/>
      </top>
      <bottom/>
      <diagonal/>
    </border>
  </borders>
  <cellStyleXfs count="2">
    <xf numFmtId="0" fontId="0" fillId="0" borderId="0"/>
    <xf numFmtId="9" fontId="5" fillId="0" borderId="0" applyFont="0" applyFill="0" applyBorder="0" applyAlignment="0" applyProtection="0"/>
  </cellStyleXfs>
  <cellXfs count="33">
    <xf numFmtId="0" fontId="0" fillId="0" borderId="0" xfId="0"/>
    <xf numFmtId="0" fontId="0" fillId="0" borderId="1" xfId="0" applyBorder="1"/>
    <xf numFmtId="0" fontId="1" fillId="2" borderId="1" xfId="0" applyFont="1" applyFill="1" applyBorder="1"/>
    <xf numFmtId="0" fontId="1" fillId="2" borderId="3" xfId="0" applyFont="1" applyFill="1" applyBorder="1"/>
    <xf numFmtId="0" fontId="0" fillId="3" borderId="1" xfId="0" applyFill="1" applyBorder="1"/>
    <xf numFmtId="0" fontId="0" fillId="3" borderId="3" xfId="0" applyFill="1" applyBorder="1"/>
    <xf numFmtId="0" fontId="0" fillId="0" borderId="3" xfId="0" applyBorder="1"/>
    <xf numFmtId="0" fontId="0" fillId="3" borderId="5" xfId="0" applyFill="1" applyBorder="1"/>
    <xf numFmtId="0" fontId="0" fillId="3" borderId="6" xfId="0" applyFill="1" applyBorder="1"/>
    <xf numFmtId="0" fontId="1" fillId="0" borderId="0" xfId="0" applyFont="1"/>
    <xf numFmtId="0" fontId="0" fillId="0" borderId="0" xfId="0" applyAlignment="1">
      <alignment horizontal="center"/>
    </xf>
    <xf numFmtId="0" fontId="0" fillId="0" borderId="0" xfId="0" quotePrefix="1"/>
    <xf numFmtId="0" fontId="1" fillId="0" borderId="7" xfId="0" applyFont="1" applyBorder="1"/>
    <xf numFmtId="0" fontId="0" fillId="0" borderId="2" xfId="0" applyBorder="1"/>
    <xf numFmtId="0" fontId="0" fillId="0" borderId="4" xfId="0" applyBorder="1"/>
    <xf numFmtId="0" fontId="0" fillId="0" borderId="5" xfId="0" applyBorder="1"/>
    <xf numFmtId="0" fontId="0" fillId="0" borderId="6" xfId="0" applyBorder="1"/>
    <xf numFmtId="0" fontId="3" fillId="0" borderId="2" xfId="0" applyFont="1" applyBorder="1"/>
    <xf numFmtId="0" fontId="3" fillId="0" borderId="1" xfId="0" applyFont="1" applyBorder="1"/>
    <xf numFmtId="0" fontId="3" fillId="0" borderId="3" xfId="0" applyFont="1" applyBorder="1"/>
    <xf numFmtId="0" fontId="0" fillId="0" borderId="10" xfId="0" applyBorder="1"/>
    <xf numFmtId="0" fontId="4" fillId="0" borderId="0" xfId="0" applyFont="1"/>
    <xf numFmtId="0" fontId="0" fillId="0" borderId="0" xfId="0" applyAlignment="1">
      <alignment wrapText="1"/>
    </xf>
    <xf numFmtId="0" fontId="0" fillId="0" borderId="1" xfId="0" applyBorder="1" applyAlignment="1">
      <alignment wrapText="1"/>
    </xf>
    <xf numFmtId="164" fontId="0" fillId="0" borderId="0" xfId="0" applyNumberFormat="1"/>
    <xf numFmtId="165" fontId="0" fillId="0" borderId="0" xfId="1" applyNumberFormat="1" applyFont="1"/>
    <xf numFmtId="0" fontId="0" fillId="0" borderId="0" xfId="0" applyAlignment="1">
      <alignment horizontal="left" vertical="center" wrapText="1"/>
    </xf>
    <xf numFmtId="0" fontId="1" fillId="4" borderId="8" xfId="0" applyFont="1" applyFill="1" applyBorder="1" applyAlignment="1">
      <alignment horizontal="center"/>
    </xf>
    <xf numFmtId="0" fontId="1" fillId="4" borderId="0" xfId="0" applyFont="1" applyFill="1" applyAlignment="1">
      <alignment horizontal="center"/>
    </xf>
    <xf numFmtId="0" fontId="1" fillId="4" borderId="9" xfId="0" applyFont="1" applyFill="1" applyBorder="1" applyAlignment="1">
      <alignment horizontal="center"/>
    </xf>
    <xf numFmtId="0" fontId="6" fillId="0" borderId="0" xfId="0" applyFont="1" applyAlignment="1">
      <alignment horizontal="left" vertical="center" wrapText="1"/>
    </xf>
    <xf numFmtId="0" fontId="1" fillId="4" borderId="0" xfId="0" applyFont="1" applyFill="1" applyAlignment="1">
      <alignment horizontal="center" vertical="center" wrapText="1"/>
    </xf>
    <xf numFmtId="0" fontId="1" fillId="4" borderId="0" xfId="0" applyFont="1" applyFill="1" applyAlignment="1">
      <alignment horizontal="center" wrapText="1"/>
    </xf>
  </cellXfs>
  <cellStyles count="2">
    <cellStyle name="Normal" xfId="0" builtinId="0"/>
    <cellStyle name="Percent" xfId="1" builtinId="5"/>
  </cellStyles>
  <dxfs count="107">
    <dxf>
      <numFmt numFmtId="164" formatCode="0.00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ill>
        <patternFill patternType="none">
          <fgColor indexed="64"/>
          <bgColor auto="1"/>
        </patternFill>
      </fill>
    </dxf>
    <dxf>
      <fill>
        <patternFill patternType="none">
          <fgColor indexed="64"/>
          <bgColor auto="1"/>
        </patternFill>
      </fill>
    </dxf>
    <dxf>
      <fill>
        <patternFill patternType="none">
          <fgColor indexed="64"/>
          <bgColor auto="1"/>
        </patternFill>
      </fill>
      <border diagonalUp="0" diagonalDown="0" outline="0">
        <left style="thin">
          <color theme="4" tint="0.39997558519241921"/>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ill>
        <patternFill patternType="none">
          <fgColor indexed="64"/>
          <bgColor auto="1"/>
        </patternFill>
      </fill>
    </dxf>
    <dxf>
      <font>
        <b/>
        <i val="0"/>
        <strike val="0"/>
        <condense val="0"/>
        <extend val="0"/>
        <outline val="0"/>
        <shadow val="0"/>
        <u val="none"/>
        <vertAlign val="baseline"/>
        <sz val="11"/>
        <color theme="0"/>
        <name val="Calibri"/>
        <family val="2"/>
        <scheme val="minor"/>
      </font>
      <fill>
        <patternFill patternType="none">
          <fgColor indexed="64"/>
          <bgColor auto="1"/>
        </patternFill>
      </fill>
    </dxf>
    <dxf>
      <fill>
        <patternFill patternType="solid">
          <fgColor theme="4" tint="0.79998168889431442"/>
          <bgColor theme="4" tint="0.79998168889431442"/>
        </patternFill>
      </fill>
      <border diagonalUp="0" diagonalDown="0">
        <left/>
        <right style="thin">
          <color theme="4" tint="0.39997558519241921"/>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ill>
        <patternFill patternType="none">
          <fgColor indexed="64"/>
          <bgColor auto="1"/>
        </patternFill>
      </fill>
    </dxf>
    <dxf>
      <font>
        <b/>
        <i val="0"/>
        <strike val="0"/>
        <condense val="0"/>
        <extend val="0"/>
        <outline val="0"/>
        <shadow val="0"/>
        <u val="none"/>
        <vertAlign val="baseline"/>
        <sz val="11"/>
        <color theme="0"/>
        <name val="Calibri"/>
        <family val="2"/>
        <scheme val="minor"/>
      </font>
      <fill>
        <patternFill patternType="none">
          <fgColor indexed="64"/>
          <bgColor auto="1"/>
        </patternFill>
      </fill>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ill>
        <patternFill patternType="none">
          <fgColor indexed="64"/>
          <bgColor auto="1"/>
        </patternFill>
      </fill>
    </dxf>
    <dxf>
      <font>
        <b/>
        <i val="0"/>
        <strike val="0"/>
        <condense val="0"/>
        <extend val="0"/>
        <outline val="0"/>
        <shadow val="0"/>
        <u val="none"/>
        <vertAlign val="baseline"/>
        <sz val="11"/>
        <color theme="0"/>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rgb="FF9BC2E6"/>
        </left>
        <right style="thin">
          <color rgb="FF9BC2E6"/>
        </right>
        <top style="thin">
          <color rgb="FF9BC2E6"/>
        </top>
        <bottom style="thin">
          <color rgb="FF9BC2E6"/>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rgb="FF9BC2E6"/>
        </left>
        <right style="thin">
          <color rgb="FF9BC2E6"/>
        </right>
        <top style="thin">
          <color rgb="FF9BC2E6"/>
        </top>
        <bottom style="thin">
          <color rgb="FF9BC2E6"/>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rgb="FF9BC2E6"/>
        </left>
        <right style="thin">
          <color rgb="FF9BC2E6"/>
        </right>
        <top style="thin">
          <color rgb="FF9BC2E6"/>
        </top>
        <bottom style="thin">
          <color rgb="FF9BC2E6"/>
        </bottom>
      </border>
    </dxf>
    <dxf>
      <font>
        <b val="0"/>
        <i val="0"/>
        <strike val="0"/>
        <condense val="0"/>
        <extend val="0"/>
        <outline val="0"/>
        <shadow val="0"/>
        <u val="none"/>
        <vertAlign val="baseline"/>
        <sz val="11"/>
        <color rgb="FF000000"/>
        <name val="Calibri"/>
        <family val="2"/>
        <scheme val="none"/>
      </font>
      <fill>
        <patternFill patternType="none">
          <fgColor rgb="FF000000"/>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Dataset</a:t>
            </a:r>
            <a:r>
              <a:rPr lang="en-US" baseline="0"/>
              <a:t> App </a:t>
            </a:r>
            <a:r>
              <a:rPr lang="en-US"/>
              <a:t>Age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pieChart>
        <c:varyColors val="1"/>
        <c:ser>
          <c:idx val="0"/>
          <c:order val="0"/>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0A-4E1D-A161-4A79E6A16A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0A-4E1D-A161-4A79E6A16A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0A-4E1D-A161-4A79E6A16A27}"/>
              </c:ext>
            </c:extLst>
          </c:dPt>
          <c:cat>
            <c:strRef>
              <c:f>(d4_labelled!$R$2,d4_labelled!$S$2,d4_labelled!$T$2)</c:f>
              <c:strCache>
                <c:ptCount val="3"/>
                <c:pt idx="0">
                  <c:v>Children</c:v>
                </c:pt>
                <c:pt idx="1">
                  <c:v>Teens</c:v>
                </c:pt>
                <c:pt idx="2">
                  <c:v>Adults</c:v>
                </c:pt>
              </c:strCache>
            </c:strRef>
          </c:cat>
          <c:val>
            <c:numRef>
              <c:f>(d4_labelled!$R$4,d4_labelled!$S$4,d4_labelled!$T$4)</c:f>
              <c:numCache>
                <c:formatCode>General</c:formatCode>
                <c:ptCount val="3"/>
                <c:pt idx="0">
                  <c:v>0.29593495934959352</c:v>
                </c:pt>
                <c:pt idx="1">
                  <c:v>0.34634146341463412</c:v>
                </c:pt>
                <c:pt idx="2">
                  <c:v>0.35772357723577236</c:v>
                </c:pt>
              </c:numCache>
            </c:numRef>
          </c:val>
          <c:extLst>
            <c:ext xmlns:c16="http://schemas.microsoft.com/office/drawing/2014/chart" uri="{C3380CC4-5D6E-409C-BE32-E72D297353CC}">
              <c16:uniqueId val="{00000006-9D0A-4E1D-A161-4A79E6A16A2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 Platform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CA-49AD-A88C-4559870D2A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CA-49AD-A88C-4559870D2A77}"/>
              </c:ext>
            </c:extLst>
          </c:dPt>
          <c:cat>
            <c:strRef>
              <c:f>(d4_labelled!$R$6,d4_labelled!$S$6)</c:f>
              <c:strCache>
                <c:ptCount val="2"/>
                <c:pt idx="0">
                  <c:v>iOS</c:v>
                </c:pt>
                <c:pt idx="1">
                  <c:v>Android</c:v>
                </c:pt>
              </c:strCache>
            </c:strRef>
          </c:cat>
          <c:val>
            <c:numRef>
              <c:f>(d4_labelled!$R$8,d4_labelled!$S$8)</c:f>
              <c:numCache>
                <c:formatCode>General</c:formatCode>
                <c:ptCount val="2"/>
                <c:pt idx="0">
                  <c:v>0.47199999999999998</c:v>
                </c:pt>
                <c:pt idx="1">
                  <c:v>0.52800000000000002</c:v>
                </c:pt>
              </c:numCache>
            </c:numRef>
          </c:val>
          <c:extLst>
            <c:ext xmlns:c16="http://schemas.microsoft.com/office/drawing/2014/chart" uri="{C3380CC4-5D6E-409C-BE32-E72D297353CC}">
              <c16:uniqueId val="{00000004-A4CA-49AD-A88C-4559870D2A7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Dataset</a:t>
            </a:r>
            <a:r>
              <a:rPr lang="en-US" baseline="0"/>
              <a:t> App </a:t>
            </a:r>
            <a:r>
              <a:rPr lang="en-US"/>
              <a:t>Age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08-4D1E-9B0F-807C992C2E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08-4D1E-9B0F-807C992C2E3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08-4D1E-9B0F-807C992C2E3F}"/>
              </c:ext>
            </c:extLst>
          </c:dPt>
          <c:cat>
            <c:strRef>
              <c:f>(d3_labelled!$Q$2,d3_labelled!$R$2,d3_labelled!$S$2)</c:f>
              <c:strCache>
                <c:ptCount val="3"/>
                <c:pt idx="0">
                  <c:v>children</c:v>
                </c:pt>
                <c:pt idx="1">
                  <c:v>teens</c:v>
                </c:pt>
                <c:pt idx="2">
                  <c:v>adults</c:v>
                </c:pt>
              </c:strCache>
            </c:strRef>
          </c:cat>
          <c:val>
            <c:numRef>
              <c:f>(d3_labelled!$Q$4,d3_labelled!$R$4,d3_labelled!$S$4)</c:f>
              <c:numCache>
                <c:formatCode>General</c:formatCode>
                <c:ptCount val="3"/>
                <c:pt idx="0">
                  <c:v>0.28199566160520606</c:v>
                </c:pt>
                <c:pt idx="1">
                  <c:v>0.30151843817787416</c:v>
                </c:pt>
                <c:pt idx="2">
                  <c:v>0.41648590021691972</c:v>
                </c:pt>
              </c:numCache>
            </c:numRef>
          </c:val>
          <c:extLst>
            <c:ext xmlns:c16="http://schemas.microsoft.com/office/drawing/2014/chart" uri="{C3380CC4-5D6E-409C-BE32-E72D297353CC}">
              <c16:uniqueId val="{00000006-4A08-4D1E-9B0F-807C992C2E3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 Platform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92-4702-8480-87ECB9B821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92-4702-8480-87ECB9B821A5}"/>
              </c:ext>
            </c:extLst>
          </c:dPt>
          <c:cat>
            <c:strRef>
              <c:f>(d3_labelled!$Q$6,d3_labelled!$R$6)</c:f>
              <c:strCache>
                <c:ptCount val="2"/>
                <c:pt idx="0">
                  <c:v>iOS</c:v>
                </c:pt>
                <c:pt idx="1">
                  <c:v>Android</c:v>
                </c:pt>
              </c:strCache>
            </c:strRef>
          </c:cat>
          <c:val>
            <c:numRef>
              <c:f>(d3_labelled!$Q$8,d3_labelled!$R$8)</c:f>
              <c:numCache>
                <c:formatCode>General</c:formatCode>
                <c:ptCount val="2"/>
                <c:pt idx="0">
                  <c:v>0.29222520107238603</c:v>
                </c:pt>
                <c:pt idx="1">
                  <c:v>0.70777479892761397</c:v>
                </c:pt>
              </c:numCache>
            </c:numRef>
          </c:val>
          <c:extLst>
            <c:ext xmlns:c16="http://schemas.microsoft.com/office/drawing/2014/chart" uri="{C3380CC4-5D6E-409C-BE32-E72D297353CC}">
              <c16:uniqueId val="{00000004-0892-4702-8480-87ECB9B821A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Dataset</a:t>
            </a:r>
            <a:r>
              <a:rPr lang="en-US" baseline="0"/>
              <a:t> App </a:t>
            </a:r>
            <a:r>
              <a:rPr lang="en-US"/>
              <a:t>Age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1C-4F5B-A90E-B26CE658C7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1C-4F5B-A90E-B26CE658C7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81C-4F5B-A90E-B26CE658C7E8}"/>
              </c:ext>
            </c:extLst>
          </c:dPt>
          <c:cat>
            <c:strRef>
              <c:f>(d2_labelled!$R$2,d2_labelled!$S$2,d2_labelled!$T$2)</c:f>
              <c:strCache>
                <c:ptCount val="3"/>
                <c:pt idx="0">
                  <c:v>children</c:v>
                </c:pt>
                <c:pt idx="1">
                  <c:v>teens</c:v>
                </c:pt>
                <c:pt idx="2">
                  <c:v>adults</c:v>
                </c:pt>
              </c:strCache>
            </c:strRef>
          </c:cat>
          <c:val>
            <c:numRef>
              <c:f>(d2_labelled!$R$4,d2_labelled!$S$4,d2_labelled!$T$4)</c:f>
              <c:numCache>
                <c:formatCode>General</c:formatCode>
                <c:ptCount val="3"/>
                <c:pt idx="0">
                  <c:v>0.30331753554502372</c:v>
                </c:pt>
                <c:pt idx="1">
                  <c:v>0.3009478672985782</c:v>
                </c:pt>
                <c:pt idx="2">
                  <c:v>0.39573459715639808</c:v>
                </c:pt>
              </c:numCache>
            </c:numRef>
          </c:val>
          <c:extLst>
            <c:ext xmlns:c16="http://schemas.microsoft.com/office/drawing/2014/chart" uri="{C3380CC4-5D6E-409C-BE32-E72D297353CC}">
              <c16:uniqueId val="{00000006-481C-4F5B-A90E-B26CE658C7E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 Platform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C1-41AB-8884-CD9A3C89BD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C1-41AB-8884-CD9A3C89BD19}"/>
              </c:ext>
            </c:extLst>
          </c:dPt>
          <c:cat>
            <c:strRef>
              <c:f>(d2_labelled!$R$7,d2_labelled!$S$7)</c:f>
              <c:strCache>
                <c:ptCount val="2"/>
                <c:pt idx="0">
                  <c:v>iOS</c:v>
                </c:pt>
                <c:pt idx="1">
                  <c:v>Android</c:v>
                </c:pt>
              </c:strCache>
            </c:strRef>
          </c:cat>
          <c:val>
            <c:numRef>
              <c:f>(d2_labelled!$R$9,d2_labelled!$S$9)</c:f>
              <c:numCache>
                <c:formatCode>General</c:formatCode>
                <c:ptCount val="2"/>
                <c:pt idx="0">
                  <c:v>0.2413793103448276</c:v>
                </c:pt>
                <c:pt idx="1">
                  <c:v>0.75862068965517238</c:v>
                </c:pt>
              </c:numCache>
            </c:numRef>
          </c:val>
          <c:extLst>
            <c:ext xmlns:c16="http://schemas.microsoft.com/office/drawing/2014/chart" uri="{C3380CC4-5D6E-409C-BE32-E72D297353CC}">
              <c16:uniqueId val="{00000004-25C1-41AB-8884-CD9A3C89BD1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Dataset</a:t>
            </a:r>
            <a:r>
              <a:rPr lang="en-US" baseline="0"/>
              <a:t> App </a:t>
            </a:r>
            <a:r>
              <a:rPr lang="en-US"/>
              <a:t>Age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27-420D-B805-1CA7E5C7C2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27-420D-B805-1CA7E5C7C2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27-420D-B805-1CA7E5C7C251}"/>
              </c:ext>
            </c:extLst>
          </c:dPt>
          <c:cat>
            <c:strRef>
              <c:f>(d1_labelled!$F$326,d1_labelled!$G$326,d1_labelled!$H$326)</c:f>
              <c:strCache>
                <c:ptCount val="3"/>
                <c:pt idx="0">
                  <c:v>children</c:v>
                </c:pt>
                <c:pt idx="1">
                  <c:v>teens</c:v>
                </c:pt>
                <c:pt idx="2">
                  <c:v>adults</c:v>
                </c:pt>
              </c:strCache>
            </c:strRef>
          </c:cat>
          <c:val>
            <c:numRef>
              <c:f>(d1_labelled!$F$328,d1_labelled!$G$328,d1_labelled!$H$328)</c:f>
              <c:numCache>
                <c:formatCode>General</c:formatCode>
                <c:ptCount val="3"/>
                <c:pt idx="0">
                  <c:v>0.2878787878787879</c:v>
                </c:pt>
                <c:pt idx="1">
                  <c:v>0.29797979797979796</c:v>
                </c:pt>
                <c:pt idx="2">
                  <c:v>0.41414141414141414</c:v>
                </c:pt>
              </c:numCache>
            </c:numRef>
          </c:val>
          <c:extLst>
            <c:ext xmlns:c16="http://schemas.microsoft.com/office/drawing/2014/chart" uri="{C3380CC4-5D6E-409C-BE32-E72D297353CC}">
              <c16:uniqueId val="{00000000-0B15-4911-8591-53163A1E592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 Platform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00-48BF-A2D5-6D57276E7B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00-48BF-A2D5-6D57276E7BB4}"/>
              </c:ext>
            </c:extLst>
          </c:dPt>
          <c:cat>
            <c:strRef>
              <c:f>(d1_labelled!$K$326,d1_labelled!$L$326)</c:f>
              <c:strCache>
                <c:ptCount val="2"/>
                <c:pt idx="0">
                  <c:v>iOS</c:v>
                </c:pt>
                <c:pt idx="1">
                  <c:v>Android</c:v>
                </c:pt>
              </c:strCache>
            </c:strRef>
          </c:cat>
          <c:val>
            <c:numRef>
              <c:f>(d1_labelled!$K$328,d1_labelled!$L$328)</c:f>
              <c:numCache>
                <c:formatCode>General</c:formatCode>
                <c:ptCount val="2"/>
                <c:pt idx="0">
                  <c:v>0.1826625386996904</c:v>
                </c:pt>
                <c:pt idx="1">
                  <c:v>0.8173374613003096</c:v>
                </c:pt>
              </c:numCache>
            </c:numRef>
          </c:val>
          <c:extLst>
            <c:ext xmlns:c16="http://schemas.microsoft.com/office/drawing/2014/chart" uri="{C3380CC4-5D6E-409C-BE32-E72D297353CC}">
              <c16:uniqueId val="{00000000-A8E4-450D-81DF-5446FB2544B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Accuracy Through Model Fine</a:t>
            </a:r>
            <a:r>
              <a:rPr lang="en-US" baseline="0"/>
              <a:t> Tuning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lineChart>
        <c:grouping val="standard"/>
        <c:varyColors val="0"/>
        <c:ser>
          <c:idx val="0"/>
          <c:order val="0"/>
          <c:spPr>
            <a:ln w="28575" cap="rnd">
              <a:solidFill>
                <a:schemeClr val="accent1"/>
              </a:solidFill>
              <a:round/>
            </a:ln>
            <a:effectLst/>
          </c:spPr>
          <c:marker>
            <c:symbol val="none"/>
          </c:marker>
          <c:cat>
            <c:numRef>
              <c:f>models!$R$112:$R$122</c:f>
              <c:numCache>
                <c:formatCode>General</c:formatCode>
                <c:ptCount val="11"/>
                <c:pt idx="0">
                  <c:v>1</c:v>
                </c:pt>
                <c:pt idx="1">
                  <c:v>2</c:v>
                </c:pt>
                <c:pt idx="2">
                  <c:v>3</c:v>
                </c:pt>
                <c:pt idx="3">
                  <c:v>4</c:v>
                </c:pt>
                <c:pt idx="4">
                  <c:v>5</c:v>
                </c:pt>
                <c:pt idx="5">
                  <c:v>6</c:v>
                </c:pt>
                <c:pt idx="6">
                  <c:v>7</c:v>
                </c:pt>
                <c:pt idx="7">
                  <c:v>8</c:v>
                </c:pt>
                <c:pt idx="8">
                  <c:v>9</c:v>
                </c:pt>
                <c:pt idx="9">
                  <c:v>10</c:v>
                </c:pt>
                <c:pt idx="10">
                  <c:v>11</c:v>
                </c:pt>
              </c:numCache>
            </c:numRef>
          </c:cat>
          <c:val>
            <c:numRef>
              <c:f>models!$S$112:$S$122</c:f>
              <c:numCache>
                <c:formatCode>General</c:formatCode>
                <c:ptCount val="11"/>
                <c:pt idx="0">
                  <c:v>0.90900000000000003</c:v>
                </c:pt>
                <c:pt idx="1">
                  <c:v>0.92200000000000004</c:v>
                </c:pt>
                <c:pt idx="2">
                  <c:v>0.91100000000000003</c:v>
                </c:pt>
                <c:pt idx="3">
                  <c:v>0.91100000000000003</c:v>
                </c:pt>
                <c:pt idx="4">
                  <c:v>0.91800000000000004</c:v>
                </c:pt>
                <c:pt idx="5">
                  <c:v>0.92400000000000004</c:v>
                </c:pt>
                <c:pt idx="6">
                  <c:v>0.92400000000000004</c:v>
                </c:pt>
                <c:pt idx="7">
                  <c:v>0.92900000000000005</c:v>
                </c:pt>
                <c:pt idx="8">
                  <c:v>0.92900000000000005</c:v>
                </c:pt>
                <c:pt idx="9">
                  <c:v>0.93300000000000005</c:v>
                </c:pt>
                <c:pt idx="10">
                  <c:v>0.93600000000000005</c:v>
                </c:pt>
              </c:numCache>
            </c:numRef>
          </c:val>
          <c:smooth val="0"/>
          <c:extLst>
            <c:ext xmlns:c16="http://schemas.microsoft.com/office/drawing/2014/chart" uri="{C3380CC4-5D6E-409C-BE32-E72D297353CC}">
              <c16:uniqueId val="{00000000-D225-4D2E-AA81-0FBEBC9E65E1}"/>
            </c:ext>
          </c:extLst>
        </c:ser>
        <c:dLbls>
          <c:showLegendKey val="0"/>
          <c:showVal val="0"/>
          <c:showCatName val="0"/>
          <c:showSerName val="0"/>
          <c:showPercent val="0"/>
          <c:showBubbleSize val="0"/>
        </c:dLbls>
        <c:smooth val="0"/>
        <c:axId val="1149605456"/>
        <c:axId val="803606064"/>
      </c:lineChart>
      <c:catAx>
        <c:axId val="114960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803606064"/>
        <c:crosses val="autoZero"/>
        <c:auto val="1"/>
        <c:lblAlgn val="ctr"/>
        <c:lblOffset val="100"/>
        <c:noMultiLvlLbl val="0"/>
      </c:catAx>
      <c:valAx>
        <c:axId val="80360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149605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16</xdr:col>
      <xdr:colOff>0</xdr:colOff>
      <xdr:row>10</xdr:row>
      <xdr:rowOff>0</xdr:rowOff>
    </xdr:from>
    <xdr:to>
      <xdr:col>20</xdr:col>
      <xdr:colOff>487540</xdr:colOff>
      <xdr:row>22</xdr:row>
      <xdr:rowOff>66673</xdr:rowOff>
    </xdr:to>
    <xdr:graphicFrame macro="">
      <xdr:nvGraphicFramePr>
        <xdr:cNvPr id="2" name="Chart 1">
          <a:extLst>
            <a:ext uri="{FF2B5EF4-FFF2-40B4-BE49-F238E27FC236}">
              <a16:creationId xmlns:a16="http://schemas.microsoft.com/office/drawing/2014/main" id="{E1625CA0-199E-43DC-AA1D-57583C621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190500</xdr:colOff>
      <xdr:row>23</xdr:row>
      <xdr:rowOff>148167</xdr:rowOff>
    </xdr:from>
    <xdr:to>
      <xdr:col>20</xdr:col>
      <xdr:colOff>361951</xdr:colOff>
      <xdr:row>36</xdr:row>
      <xdr:rowOff>93132</xdr:rowOff>
    </xdr:to>
    <xdr:graphicFrame macro="">
      <xdr:nvGraphicFramePr>
        <xdr:cNvPr id="3" name="Chart 2">
          <a:extLst>
            <a:ext uri="{FF2B5EF4-FFF2-40B4-BE49-F238E27FC236}">
              <a16:creationId xmlns:a16="http://schemas.microsoft.com/office/drawing/2014/main" id="{783CCB65-D9DD-4DA8-B4B3-B1D6E7888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0</xdr:colOff>
      <xdr:row>10</xdr:row>
      <xdr:rowOff>0</xdr:rowOff>
    </xdr:from>
    <xdr:to>
      <xdr:col>19</xdr:col>
      <xdr:colOff>487540</xdr:colOff>
      <xdr:row>22</xdr:row>
      <xdr:rowOff>66673</xdr:rowOff>
    </xdr:to>
    <xdr:graphicFrame macro="">
      <xdr:nvGraphicFramePr>
        <xdr:cNvPr id="4" name="Chart 3">
          <a:extLst>
            <a:ext uri="{FF2B5EF4-FFF2-40B4-BE49-F238E27FC236}">
              <a16:creationId xmlns:a16="http://schemas.microsoft.com/office/drawing/2014/main" id="{358049AE-A782-4B10-A63B-9AE7FDBD3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190500</xdr:colOff>
      <xdr:row>23</xdr:row>
      <xdr:rowOff>148167</xdr:rowOff>
    </xdr:from>
    <xdr:to>
      <xdr:col>19</xdr:col>
      <xdr:colOff>361951</xdr:colOff>
      <xdr:row>36</xdr:row>
      <xdr:rowOff>93132</xdr:rowOff>
    </xdr:to>
    <xdr:graphicFrame macro="">
      <xdr:nvGraphicFramePr>
        <xdr:cNvPr id="5" name="Chart 4">
          <a:extLst>
            <a:ext uri="{FF2B5EF4-FFF2-40B4-BE49-F238E27FC236}">
              <a16:creationId xmlns:a16="http://schemas.microsoft.com/office/drawing/2014/main" id="{C0E9333F-811B-46FC-832E-F47277DAA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11907</xdr:colOff>
      <xdr:row>11</xdr:row>
      <xdr:rowOff>95250</xdr:rowOff>
    </xdr:from>
    <xdr:to>
      <xdr:col>20</xdr:col>
      <xdr:colOff>497330</xdr:colOff>
      <xdr:row>24</xdr:row>
      <xdr:rowOff>2379</xdr:rowOff>
    </xdr:to>
    <xdr:graphicFrame macro="">
      <xdr:nvGraphicFramePr>
        <xdr:cNvPr id="4" name="Chart 3">
          <a:extLst>
            <a:ext uri="{FF2B5EF4-FFF2-40B4-BE49-F238E27FC236}">
              <a16:creationId xmlns:a16="http://schemas.microsoft.com/office/drawing/2014/main" id="{16526C5D-8B1C-4EBA-BF62-71086BAC0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71437</xdr:colOff>
      <xdr:row>25</xdr:row>
      <xdr:rowOff>35718</xdr:rowOff>
    </xdr:from>
    <xdr:to>
      <xdr:col>21</xdr:col>
      <xdr:colOff>44450</xdr:colOff>
      <xdr:row>37</xdr:row>
      <xdr:rowOff>157425</xdr:rowOff>
    </xdr:to>
    <xdr:graphicFrame macro="">
      <xdr:nvGraphicFramePr>
        <xdr:cNvPr id="5" name="Chart 4">
          <a:extLst>
            <a:ext uri="{FF2B5EF4-FFF2-40B4-BE49-F238E27FC236}">
              <a16:creationId xmlns:a16="http://schemas.microsoft.com/office/drawing/2014/main" id="{E7A00AD4-D0D5-415D-899B-4D6DCC521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130528</xdr:colOff>
      <xdr:row>328</xdr:row>
      <xdr:rowOff>144991</xdr:rowOff>
    </xdr:from>
    <xdr:to>
      <xdr:col>8</xdr:col>
      <xdr:colOff>486834</xdr:colOff>
      <xdr:row>341</xdr:row>
      <xdr:rowOff>80432</xdr:rowOff>
    </xdr:to>
    <xdr:graphicFrame macro="">
      <xdr:nvGraphicFramePr>
        <xdr:cNvPr id="2" name="Chart 1">
          <a:extLst>
            <a:ext uri="{FF2B5EF4-FFF2-40B4-BE49-F238E27FC236}">
              <a16:creationId xmlns:a16="http://schemas.microsoft.com/office/drawing/2014/main" id="{FF3393A0-3164-F66F-A337-44ABE2A90E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153458</xdr:colOff>
      <xdr:row>328</xdr:row>
      <xdr:rowOff>155575</xdr:rowOff>
    </xdr:from>
    <xdr:to>
      <xdr:col>13</xdr:col>
      <xdr:colOff>324908</xdr:colOff>
      <xdr:row>341</xdr:row>
      <xdr:rowOff>110066</xdr:rowOff>
    </xdr:to>
    <xdr:graphicFrame macro="">
      <xdr:nvGraphicFramePr>
        <xdr:cNvPr id="3" name="Chart 2">
          <a:extLst>
            <a:ext uri="{FF2B5EF4-FFF2-40B4-BE49-F238E27FC236}">
              <a16:creationId xmlns:a16="http://schemas.microsoft.com/office/drawing/2014/main" id="{421D95DB-08AC-FE7A-A08A-266C3A07CE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16</xdr:col>
      <xdr:colOff>0</xdr:colOff>
      <xdr:row>9</xdr:row>
      <xdr:rowOff>0</xdr:rowOff>
    </xdr:from>
    <xdr:to>
      <xdr:col>23</xdr:col>
      <xdr:colOff>120650</xdr:colOff>
      <xdr:row>23</xdr:row>
      <xdr:rowOff>165100</xdr:rowOff>
    </xdr:to>
    <xdr:graphicFrame macro="">
      <xdr:nvGraphicFramePr>
        <xdr:cNvPr id="3" name="Chart 2">
          <a:extLst>
            <a:ext uri="{FF2B5EF4-FFF2-40B4-BE49-F238E27FC236}">
              <a16:creationId xmlns:a16="http://schemas.microsoft.com/office/drawing/2014/main" id="{F9F54830-7A66-4259-AF8B-0833AFC3E9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F062E34-53BE-4445-AD24-BB42139F0EC5}" name="d4_all_labelled" displayName="d4_all_labelled" ref="A1:G501" totalsRowShown="0" headerRowDxfId="106" dataDxfId="105" tableBorderDxfId="104">
  <autoFilter ref="A1:G501" xr:uid="{B35A52E4-5F9E-42CE-A6BA-A80496E448E5}"/>
  <sortState xmlns:xlrd2="http://schemas.microsoft.com/office/spreadsheetml/2017/richdata2" ref="A2:G501">
    <sortCondition ref="G1:G501"/>
  </sortState>
  <tableColumns count="7">
    <tableColumn id="1" xr3:uid="{C758B716-BEC3-4802-A1F1-37A9C23F919C}" name="appId" dataDxfId="103"/>
    <tableColumn id="2" xr3:uid="{1D386184-483E-4F90-99C9-9E3588754AEE}" name="title" dataDxfId="102"/>
    <tableColumn id="3" xr3:uid="{6D1E9ABE-4859-41DB-8C74-2284DF6E8114}" name="description" dataDxfId="101"/>
    <tableColumn id="5" xr3:uid="{7C9D1CEF-F834-49B9-8473-03684E6E310F}" name="categories" dataDxfId="100"/>
    <tableColumn id="6" xr3:uid="{6E5C0C5A-3A0F-4CE3-8B89-CC361827F2D2}" name="contentRating" dataDxfId="99"/>
    <tableColumn id="7" xr3:uid="{C95BB41F-13B1-4902-9F3F-758A1C274B83}" name="universalContentRating">
      <calculatedColumnFormula>IF(ISNUMBER(LEFT(d4_all_labelled[[#This Row],[contentRating]],1)*1), d4_all_labelled[[#This Row],[contentRating]], VLOOKUP(d4_all_labelled[[#This Row],[contentRating]],contentRatingConversion[],3,FALSE))</calculatedColumnFormula>
    </tableColumn>
    <tableColumn id="4" xr3:uid="{F716427F-B4F4-45BC-A7D6-37F6562C5907}" name="expectedResult" dataDxfId="9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256CBBD-36D0-497E-B5EE-073564EE384D}" name="d4_test80_2ft" displayName="d4_test80_2ft" ref="A1:H101" totalsRowShown="0">
  <autoFilter ref="A1:H101" xr:uid="{8FB55C08-4907-4737-9E48-26D8736552C6}"/>
  <tableColumns count="8">
    <tableColumn id="1" xr3:uid="{C0258D00-C58B-470E-A911-2FE3432DACCD}" name="appId"/>
    <tableColumn id="2" xr3:uid="{51BA6375-6265-41AE-AC57-DF3799119E67}" name="title"/>
    <tableColumn id="3" xr3:uid="{6194177B-976B-4109-9C34-2C7C6C4DCE31}" name="description"/>
    <tableColumn id="4" xr3:uid="{EEE14DA7-08E3-4640-897A-CCB3E1292267}" name="categories"/>
    <tableColumn id="6" xr3:uid="{D25D9597-2B18-4BC8-9A89-8084B899A4F3}" name="contentRating"/>
    <tableColumn id="7" xr3:uid="{BF2FD000-0FDC-47A3-96A7-18910F617CF0}" name="expectedResult"/>
    <tableColumn id="8" xr3:uid="{31B2D2DF-06F9-4361-8896-35E65AE2B953}" name="actualResult"/>
    <tableColumn id="9" xr3:uid="{E8594216-D7B1-49E8-893B-02B21F1912D4}" name="actualResultGPT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957B30F-FC1A-434A-8E85-36866CD2E4A7}" name="d4_test70" displayName="d4_test70" ref="A1:L151" totalsRowShown="0">
  <autoFilter ref="A1:L151" xr:uid="{2957B30F-FC1A-434A-8E85-36866CD2E4A7}"/>
  <sortState xmlns:xlrd2="http://schemas.microsoft.com/office/spreadsheetml/2017/richdata2" ref="A2:L151">
    <sortCondition ref="F1:F151"/>
  </sortState>
  <tableColumns count="12">
    <tableColumn id="1" xr3:uid="{A205DC18-0712-45F6-AEAC-0F5DDC02D253}" name="appId"/>
    <tableColumn id="2" xr3:uid="{2109FED5-54BF-4B4C-9B21-FB60B71C2C45}" name="title"/>
    <tableColumn id="3" xr3:uid="{90AB0D71-7FA1-4EF3-92A4-32F7BAFD67C0}" name="description"/>
    <tableColumn id="4" xr3:uid="{15D2A5CD-2E1E-47D4-BE3F-A16E014BBDE6}" name="categories"/>
    <tableColumn id="5" xr3:uid="{B2092B84-8643-406B-92D6-975133C5F872}" name="contentRating"/>
    <tableColumn id="6" xr3:uid="{C4B3429D-BCDC-46C8-B79A-4653FEE58A24}" name="expectedResult"/>
    <tableColumn id="7" xr3:uid="{CDB23A12-FA6F-45CA-9E36-0A705A8E6300}" name="actualResult"/>
    <tableColumn id="8" xr3:uid="{99F3EE5B-80B2-42AC-9BE0-463D46787F20}" name="actualResultGPT3"/>
    <tableColumn id="9" xr3:uid="{176CB299-7146-4668-AC3D-AE8FDDB369B7}" name="actualResult3ftv2"/>
    <tableColumn id="10" xr3:uid="{04258DA5-DEA4-46DC-A783-FE3A531BEED0}" name="actualResult3ftv2c8"/>
    <tableColumn id="11" xr3:uid="{309C8D63-6AAD-49B6-BB08-04B58FACDA4E}" name="actualResult3ftv2c9"/>
    <tableColumn id="12" xr3:uid="{C0E7E346-D2BD-4B02-97C8-7BE98A9FB45F}" name="actualResult3ftv2c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FB55C08-4907-4737-9E48-26D8736552C6}" name="d4_test70_2ft" displayName="d4_test70_2ft" ref="A1:O151" totalsRowShown="0">
  <autoFilter ref="A1:O151" xr:uid="{8FB55C08-4907-4737-9E48-26D8736552C6}"/>
  <sortState xmlns:xlrd2="http://schemas.microsoft.com/office/spreadsheetml/2017/richdata2" ref="A2:O151">
    <sortCondition ref="F1:F151"/>
  </sortState>
  <tableColumns count="15">
    <tableColumn id="1" xr3:uid="{FC3EDA28-239E-47A1-A082-70780B04CAAF}" name="appId"/>
    <tableColumn id="2" xr3:uid="{98167638-F4C5-44AC-932F-E6DB90079B21}" name="title"/>
    <tableColumn id="3" xr3:uid="{A1BFB05C-5034-40DE-9D37-520F1E96E29D}" name="description"/>
    <tableColumn id="4" xr3:uid="{D250BC86-20EC-4C19-9FF5-2D5BD78EB843}" name="categories"/>
    <tableColumn id="6" xr3:uid="{8B0C8678-D854-47CC-8A08-9E0B480FA153}" name="contentRating"/>
    <tableColumn id="7" xr3:uid="{F8616261-700D-45DF-B8E9-A1AF42DE7160}" name="expectedResult"/>
    <tableColumn id="8" xr3:uid="{DE7D11C5-1446-42F1-86C2-2F5E72E7C00F}" name="actualResult"/>
    <tableColumn id="9" xr3:uid="{F48EFBEC-51FF-46BE-837E-161008AAA145}" name="actualResultGPT3"/>
    <tableColumn id="5" xr3:uid="{27C928C7-382E-4C2D-8DAE-6D560E6E3439}" name="actualResult3Ft"/>
    <tableColumn id="10" xr3:uid="{6BFE4E93-DFEF-4C3F-B911-BA0E02D420D3}" name="actualResultc2"/>
    <tableColumn id="11" xr3:uid="{7A75E8FC-89CF-4801-9A8D-9736975972C0}" name="actualResultc3"/>
    <tableColumn id="12" xr3:uid="{748F6C5D-9619-4467-B707-91E65C95B132}" name="actualResultc4"/>
    <tableColumn id="13" xr3:uid="{6686A04B-FF7F-4613-9089-4E1508D51E33}" name="actualResultc5"/>
    <tableColumn id="14" xr3:uid="{11CFAA47-9EC0-42F2-801F-50127A784EAA}" name="actualResultc6"/>
    <tableColumn id="15" xr3:uid="{A917F4F9-003A-4145-A6AF-68EC6482B0FF}" name="actualResultc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9957B9E-C6B7-467F-8BBC-4B1704985D2E}" name="d3_all_labelled" displayName="d3_all_labelled" ref="A1:G374" totalsRowShown="0" headerRowDxfId="97" dataDxfId="96" tableBorderDxfId="95">
  <autoFilter ref="A1:G374" xr:uid="{B35A52E4-5F9E-42CE-A6BA-A80496E448E5}"/>
  <sortState xmlns:xlrd2="http://schemas.microsoft.com/office/spreadsheetml/2017/richdata2" ref="A2:G374">
    <sortCondition ref="A1:A374"/>
  </sortState>
  <tableColumns count="7">
    <tableColumn id="1" xr3:uid="{F1AEAF6F-F3DE-4E44-8F64-6A87F220CB5A}" name="appId" dataDxfId="94"/>
    <tableColumn id="2" xr3:uid="{BA8417DC-F612-4822-A464-03D14A6770BE}" name="title" dataDxfId="93"/>
    <tableColumn id="3" xr3:uid="{8B97FC79-0D44-484B-860C-297F7E2C658D}" name="description" dataDxfId="92"/>
    <tableColumn id="5" xr3:uid="{C961AE6A-C24D-47B9-8B14-FAEE8AD3D5A7}" name="categories" dataDxfId="91"/>
    <tableColumn id="6" xr3:uid="{627AAACB-2576-44DB-8EE6-76DC5D390621}" name="contentRating" dataDxfId="90"/>
    <tableColumn id="7" xr3:uid="{48556F18-80A9-44DF-A959-D4F254B1B4F6}" name="universalContentRating">
      <calculatedColumnFormula>IF(ISNUMBER(LEFT(d3_all_labelled[[#This Row],[contentRating]],1)*1), d3_all_labelled[[#This Row],[contentRating]], VLOOKUP(d3_all_labelled[[#This Row],[contentRating]],contentRatingConversion[],2,FALSE))</calculatedColumnFormula>
    </tableColumn>
    <tableColumn id="4" xr3:uid="{D24F7BBB-7B0C-41EF-A363-DE0DAC68E3DA}" name="expectedResult" dataDxfId="8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859F171-5A54-4910-975B-4E323BC21493}" name="d3_test70" displayName="d3_test70" ref="A1:J113" totalsRowShown="0">
  <autoFilter ref="A1:J113" xr:uid="{2859F171-5A54-4910-975B-4E323BC21493}"/>
  <tableColumns count="10">
    <tableColumn id="1" xr3:uid="{3AF389FD-7844-4504-893F-88ADF6C20390}" name="appId"/>
    <tableColumn id="2" xr3:uid="{EB59AD5C-5669-425C-9BC2-ED8ABF2D4920}" name="title"/>
    <tableColumn id="3" xr3:uid="{14F5B5DE-BF63-4C13-8C1D-222A480EF4DE}" name="description"/>
    <tableColumn id="4" xr3:uid="{E7E23FB5-46DD-4EC4-9034-5749F7DE9A82}" name="categories"/>
    <tableColumn id="5" xr3:uid="{EBE03B7B-4B72-4669-A43B-576FFCB52E5B}" name="contentRating"/>
    <tableColumn id="6" xr3:uid="{9371F0D0-6B30-4E60-A045-3D24EBFC1C65}" name="expectedResult"/>
    <tableColumn id="7" xr3:uid="{ECE6878E-9760-4398-9A5F-2F28BC3E9E21}" name="actualResult"/>
    <tableColumn id="8" xr3:uid="{A672B70D-83C1-4F7A-A2F2-E675EEC30945}" name="actualResultGPT3"/>
    <tableColumn id="9" xr3:uid="{AED99254-AB44-4534-8607-85FA63169218}" name="actualResult2Ft"/>
    <tableColumn id="10" xr3:uid="{8C644BC1-0F56-4324-BA24-BF925C0F8C6A}" name="actualResultGPT32Ft"/>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D03539B-BDAF-4941-90DF-1F0C1F71AC4C}" name="d2_all_labelled" displayName="d2_all_labelled" ref="A1:G349" totalsRowShown="0" headerRowDxfId="88" dataDxfId="87" tableBorderDxfId="86">
  <autoFilter ref="A1:G349" xr:uid="{B35A52E4-5F9E-42CE-A6BA-A80496E448E5}"/>
  <sortState xmlns:xlrd2="http://schemas.microsoft.com/office/spreadsheetml/2017/richdata2" ref="A2:G349">
    <sortCondition ref="A1:A349"/>
  </sortState>
  <tableColumns count="7">
    <tableColumn id="1" xr3:uid="{F02CBC8C-7B75-415E-A4D6-4AE7FEC6066D}" name="appId" dataDxfId="85"/>
    <tableColumn id="2" xr3:uid="{58304307-B582-4466-88A4-F022BCA8B228}" name="title" dataDxfId="84"/>
    <tableColumn id="3" xr3:uid="{EBBC1C44-14D4-4D9F-BEE4-587D7AA94486}" name="description" dataDxfId="83"/>
    <tableColumn id="5" xr3:uid="{FE20C9B1-8041-4F84-9C51-825AE639884A}" name="categories" dataDxfId="82"/>
    <tableColumn id="6" xr3:uid="{64B392B3-C222-47AD-B640-9B8740CF4EAA}" name="contentRating" dataDxfId="81"/>
    <tableColumn id="7" xr3:uid="{A043A80A-CA38-4DE3-B563-1EDB5339B305}" name="universalContentRating" dataDxfId="80"/>
    <tableColumn id="4" xr3:uid="{791DC336-C00B-4715-A8CA-D0AD6B342B35}" name="expectedResult" dataDxfId="7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27FBE65-F9D4-4ABC-BDFF-933AA23FDA4A}" name="d2_test70" displayName="d2_test70" ref="A1:H105" totalsRowShown="0">
  <autoFilter ref="A1:H105" xr:uid="{027FBE65-F9D4-4ABC-BDFF-933AA23FDA4A}"/>
  <tableColumns count="8">
    <tableColumn id="1" xr3:uid="{EDA6698E-ABEB-4B15-961E-BB5D599B72C8}" name="appId"/>
    <tableColumn id="2" xr3:uid="{B3A1A50D-15C5-4A66-81A3-3537B9C4BE6B}" name="title"/>
    <tableColumn id="3" xr3:uid="{95241156-4347-42AF-B7FB-6692080306E8}" name="description"/>
    <tableColumn id="4" xr3:uid="{D918C0C7-1C6D-4643-B531-A8002CE06C69}" name="categories"/>
    <tableColumn id="5" xr3:uid="{450E33B5-5A48-41AB-9CE0-CCAA42C38581}" name="contentRating"/>
    <tableColumn id="6" xr3:uid="{A455CA82-0793-43F4-87DA-D22EB048D7B2}" name="expectedResult"/>
    <tableColumn id="7" xr3:uid="{0D17FC26-FB44-4F2A-AB8E-A80FCB35BFD6}" name="actualResult"/>
    <tableColumn id="8" xr3:uid="{B61EDC33-AAD4-48B0-AF3B-A68B76954FA3}" name="actualResultGPT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5A52E4-5F9E-42CE-A6BA-A80496E448E5}" name="all_labelled" displayName="all_labelled" ref="A1:D324" totalsRowShown="0" headerRowDxfId="78" dataDxfId="77" tableBorderDxfId="76">
  <autoFilter ref="A1:D324" xr:uid="{B35A52E4-5F9E-42CE-A6BA-A80496E448E5}"/>
  <sortState xmlns:xlrd2="http://schemas.microsoft.com/office/spreadsheetml/2017/richdata2" ref="A2:D324">
    <sortCondition ref="A1:A324"/>
  </sortState>
  <tableColumns count="4">
    <tableColumn id="1" xr3:uid="{0B03C268-DB5C-4D63-BF42-17A7B6B38439}" name="appId" dataDxfId="75"/>
    <tableColumn id="2" xr3:uid="{1DF2A8B7-B3C2-4005-AC8A-9F6EE01EFB8D}" name="title" dataDxfId="74"/>
    <tableColumn id="3" xr3:uid="{F6E10001-D7F3-4751-B166-A837C3B6043E}" name="description" dataDxfId="73"/>
    <tableColumn id="4" xr3:uid="{F0F5F3D8-31AB-495B-93AB-E19F2660315B}" name="expectedResult" dataDxfId="7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051029-0DC9-4F28-938A-03868E18748C}" name="test80" displayName="test80" ref="A1:G64" totalsRowShown="0" headerRowDxfId="71" dataDxfId="70" tableBorderDxfId="69">
  <autoFilter ref="A1:G64" xr:uid="{68051029-0DC9-4F28-938A-03868E18748C}"/>
  <tableColumns count="7">
    <tableColumn id="1" xr3:uid="{9EA9ACD3-FA38-4A30-B57B-9CDE236047E5}" name="appId" dataDxfId="68"/>
    <tableColumn id="2" xr3:uid="{144B9E9E-7D9C-48E7-AE02-37DD14C6744D}" name="title" dataDxfId="67"/>
    <tableColumn id="3" xr3:uid="{523C007C-B1E7-4ADF-8BC7-C2F1610554AB}" name="description" dataDxfId="66"/>
    <tableColumn id="4" xr3:uid="{7DF35376-F849-49E7-BF95-B37690DE6ADD}" name="expectedResult" dataDxfId="65"/>
    <tableColumn id="5" xr3:uid="{40E889DF-0B3F-41A6-A0D6-F451ACAADF61}" name="actualResultV1" dataDxfId="64"/>
    <tableColumn id="6" xr3:uid="{33682A98-A8E0-4626-8EF3-8C4D48BFFC7F}" name="actualResultGPT3" dataDxfId="63"/>
    <tableColumn id="7" xr3:uid="{EEEA73E1-4541-4FEA-BCEE-7F64093E7DDC}" name="actualResult" dataDxfId="6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CFFCC83-070F-4E9A-A21C-DFF0AF0D5751}" name="apple" displayName="apple" ref="A1:M282" totalsRowShown="0" headerRowDxfId="61" dataDxfId="60" tableBorderDxfId="59">
  <autoFilter ref="A1:M282" xr:uid="{7CFFCC83-070F-4E9A-A21C-DFF0AF0D5751}"/>
  <tableColumns count="13">
    <tableColumn id="1" xr3:uid="{164F6F9A-9DA2-4F83-84EF-3E3DC21159CE}" name="collection" dataDxfId="58"/>
    <tableColumn id="2" xr3:uid="{81CD1A75-4FE4-481A-A0F5-D77E2C344562}" name="appId" dataDxfId="57"/>
    <tableColumn id="3" xr3:uid="{ED65E652-5C8F-4309-9B0B-BF803FD3D6A3}" name="url" dataDxfId="56"/>
    <tableColumn id="4" xr3:uid="{21730F93-18B8-4FA5-BB6C-D7677E6839B6}" name="title" dataDxfId="55"/>
    <tableColumn id="5" xr3:uid="{BB91C91F-DA08-4B9A-9049-9BA199C56079}" name="description" dataDxfId="54"/>
    <tableColumn id="6" xr3:uid="{24E9BD7B-3DCC-40F3-B33C-FF753BF3E28E}" name="categories" dataDxfId="53"/>
    <tableColumn id="7" xr3:uid="{C023FDBE-E650-4ED9-88C9-F04705988CF6}" name="free" dataDxfId="52"/>
    <tableColumn id="8" xr3:uid="{9642C4F0-F42D-4955-A8DC-F34EE978BB0D}" name="contentRating" dataDxfId="51"/>
    <tableColumn id="9" xr3:uid="{8CFDE38A-24EA-4219-AC71-65631806C562}" name="permissions" dataDxfId="50"/>
    <tableColumn id="10" xr3:uid="{1124D46D-EE07-42DC-986E-6AAF68AD78A4}" name="privacyPolicyUrl" dataDxfId="49"/>
    <tableColumn id="11" xr3:uid="{45A76ACD-7B79-409F-891D-F1F2D6D49A55}" name="expectedResult" dataDxfId="48"/>
    <tableColumn id="12" xr3:uid="{5755A243-5613-46BD-8025-A7C438BA6FE6}" name="actualResult" dataDxfId="47"/>
    <tableColumn id="13" xr3:uid="{E9F76614-5FB2-4A7E-AFB5-E98C90D7F550}" name="actualResultGPT3" dataDxfId="4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952359B-5922-4503-8307-E2238D90D76A}" name="test70" displayName="test70" ref="A1:G98" totalsRowShown="0" headerRowDxfId="45" tableBorderDxfId="44">
  <autoFilter ref="A1:G98" xr:uid="{4952359B-5922-4503-8307-E2238D90D76A}"/>
  <tableColumns count="7">
    <tableColumn id="1" xr3:uid="{76A93258-184B-42AF-9BA5-1C0F83828107}" name="appId" dataDxfId="43"/>
    <tableColumn id="2" xr3:uid="{5CD9E480-8B03-46A8-963D-D3CAF0C5D2C7}" name="title" dataDxfId="42"/>
    <tableColumn id="3" xr3:uid="{B3E77B71-BA75-4659-9662-E5C2722E76F1}" name="description" dataDxfId="41"/>
    <tableColumn id="4" xr3:uid="{24C05701-AE46-4402-962B-D359927C65AC}" name="expectedResult" dataDxfId="40"/>
    <tableColumn id="5" xr3:uid="{0B6FF91A-9319-434A-B495-2B4B5AF5850F}" name="actualResultV1" dataDxfId="39"/>
    <tableColumn id="6" xr3:uid="{48039802-EA53-4A72-8E18-52D148E0168A}" name="actualResultGPT3" dataDxfId="38"/>
    <tableColumn id="7" xr3:uid="{2F460AE3-3A71-4968-B157-E571D4223FF3}" name="actualResult" dataDxfId="3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9B04DC4-EFA2-4BD2-995B-97ABA753C16C}" name="gplay" displayName="gplay" ref="A1:O724" totalsRowShown="0" headerRowDxfId="36" dataDxfId="35" tableBorderDxfId="34">
  <autoFilter ref="A1:O724" xr:uid="{49B04DC4-EFA2-4BD2-995B-97ABA753C16C}"/>
  <tableColumns count="15">
    <tableColumn id="1" xr3:uid="{6CC13343-1E75-46D7-ADD9-33A9B63C5002}" name="collection" dataDxfId="33"/>
    <tableColumn id="2" xr3:uid="{ABD2114A-5A31-499B-9D03-1D112389ACF5}" name="appId" dataDxfId="32"/>
    <tableColumn id="3" xr3:uid="{E2A8F626-6196-4261-BCEC-984A55AE810C}" name="url" dataDxfId="31"/>
    <tableColumn id="4" xr3:uid="{AD37C103-8500-4E29-8981-0E58E655B2B8}" name="title" dataDxfId="30"/>
    <tableColumn id="5" xr3:uid="{E59C000E-7409-4CBF-937E-504A011E9BB5}" name="descriptionHTML" dataDxfId="29"/>
    <tableColumn id="6" xr3:uid="{BCB3D19B-E107-4990-B65D-1B64D794A64E}" name="categories" dataDxfId="28"/>
    <tableColumn id="7" xr3:uid="{35906B6C-DA5A-41BA-BC02-36220A6E0802}" name="free" dataDxfId="27"/>
    <tableColumn id="8" xr3:uid="{E176CD76-55E9-4F00-9403-70CEF2903259}" name="contentRating" dataDxfId="26"/>
    <tableColumn id="9" xr3:uid="{F9CD69D9-7A5B-4649-8077-09735FCE9A38}" name="installs" dataDxfId="25"/>
    <tableColumn id="10" xr3:uid="{7242D80F-0C75-4024-8E56-3CF49395DB67}" name="permissions" dataDxfId="24"/>
    <tableColumn id="11" xr3:uid="{B9191549-167D-4525-B365-7B630457008F}" name="dataSafety" dataDxfId="23"/>
    <tableColumn id="12" xr3:uid="{997429EA-20F3-4E7B-85D3-2BEC54BC80CA}" name="privacyPolicyUrl" dataDxfId="22"/>
    <tableColumn id="13" xr3:uid="{61F8D482-7442-46CD-BB2C-2E687BCFBD18}" name="expectedResult" dataDxfId="21"/>
    <tableColumn id="14" xr3:uid="{7413F31C-6B84-4FCE-88ED-BD4129BBEC7A}" name="actualResult" dataDxfId="20"/>
    <tableColumn id="15" xr3:uid="{A5826176-1B4C-410D-B79F-D753DFBF56D6}" name="actualResultGPT3" dataDxfId="19"/>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BA873BD-C7D9-44C8-85CA-1AB76938357C}" name="apple_from_gplay" displayName="apple_from_gplay" ref="A1:M351" totalsRowShown="0" headerRowDxfId="18" dataDxfId="17" tableBorderDxfId="16">
  <autoFilter ref="A1:M351" xr:uid="{EBA873BD-C7D9-44C8-85CA-1AB76938357C}"/>
  <tableColumns count="13">
    <tableColumn id="1" xr3:uid="{01105C83-FDEE-427B-9360-0D60F2F260F4}" name="collection" dataDxfId="15"/>
    <tableColumn id="2" xr3:uid="{255831C9-1FCC-4E95-8BF7-490AEFBA795E}" name="appId" dataDxfId="14"/>
    <tableColumn id="3" xr3:uid="{889D1D49-4AE1-4527-9A58-2076996396A1}" name="url" dataDxfId="13"/>
    <tableColumn id="4" xr3:uid="{40090651-0A4A-4825-99E7-586A7946674F}" name="title" dataDxfId="12"/>
    <tableColumn id="5" xr3:uid="{2AE3D61C-5BD8-4B0B-A9C8-4C0B61D9189B}" name="description" dataDxfId="11"/>
    <tableColumn id="6" xr3:uid="{DF6989EF-964D-4C64-B05B-BE7AD1D7A476}" name="categories" dataDxfId="10"/>
    <tableColumn id="7" xr3:uid="{585833B5-E090-457E-8F12-4641B4B7517F}" name="free" dataDxfId="9"/>
    <tableColumn id="8" xr3:uid="{E4F9C600-A0C0-4DD5-8CD7-EF3BDC6EA619}" name="contentRating" dataDxfId="8"/>
    <tableColumn id="9" xr3:uid="{82EA7AE8-726B-4CF9-AA76-77D8DEFC5262}" name="permissions" dataDxfId="7"/>
    <tableColumn id="10" xr3:uid="{6662E45C-83F6-45A4-91B2-0A68FA5FC95C}" name="privacyPolicyUrl" dataDxfId="6"/>
    <tableColumn id="11" xr3:uid="{8063695F-EEEA-42C9-957C-8B9999FA2FC9}" name="gPlayId" dataDxfId="5"/>
    <tableColumn id="12" xr3:uid="{6E7DD5B2-5CBB-43EF-AE31-1FC2740E550E}" name="expectedResult" dataDxfId="4"/>
    <tableColumn id="13" xr3:uid="{B9311747-7BB9-48A2-926F-4EECC28AE493}" name="actualResult" dataDxfId="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289F951-3F04-480B-B244-78BF4066C9EA}" name="models_table" displayName="models_table" ref="A2:N29" totalsRowShown="0">
  <autoFilter ref="A2:N29" xr:uid="{1289F951-3F04-480B-B244-78BF4066C9EA}"/>
  <tableColumns count="14">
    <tableColumn id="12" xr3:uid="{27B90AD7-991D-4377-94E3-3E81D35A028F}" name="Model ID"/>
    <tableColumn id="1" xr3:uid="{EF9657DD-6FCF-427B-98CA-F00795E25F70}" name="Model"/>
    <tableColumn id="2" xr3:uid="{36850B47-82F9-433E-867F-18B6C423956E}" name="System Message"/>
    <tableColumn id="3" xr3:uid="{E71699C6-9FB4-4356-9CF6-0502B2258463}" name="FeatCodes">
      <calculatedColumnFormula>VLOOKUP(models_table[[#This Row],[System Message]],system_messages[],3,FALSE)</calculatedColumnFormula>
    </tableColumn>
    <tableColumn id="4" xr3:uid="{C886F932-BA1C-4596-A8AD-8E3B4D79E5EE}" name="Train/Test"/>
    <tableColumn id="5" xr3:uid="{7D47FC34-A40E-4F00-B910-449BC6AC3ED6}" name="Dataset"/>
    <tableColumn id="13" xr3:uid="{92E3775A-8357-4541-9CC5-7A26CF8CF754}" name="configuration"/>
    <tableColumn id="6" xr3:uid="{A5E0D194-9588-4D92-B5B5-CD8476B53EAE}" name="Batch Size"/>
    <tableColumn id="7" xr3:uid="{03E810B8-9A53-40D8-90F9-DC64B6F112BC}" name="LR Multiplier"/>
    <tableColumn id="8" xr3:uid="{4AC95A12-DF2D-41EF-8237-55CBB382101B}" name="Epochs"/>
    <tableColumn id="9" xr3:uid="{E74CEAF0-4CA2-4B10-8339-23BBA4485158}" name="Accuracy"/>
    <tableColumn id="10" xr3:uid="{3F2803FE-C850-4FCF-8168-6C8D10824273}" name="Precision"/>
    <tableColumn id="11" xr3:uid="{B840B2E1-08CA-4E6E-96C2-EDF4D66DC887}" name="Recall"/>
    <tableColumn id="14" xr3:uid="{255ACCEE-9532-4AA9-B887-905C0C5238E8}" name="F1 Score">
      <calculatedColumnFormula>2/(SUM((1/models_table[[#This Row],[Precision]]),(1/models_table[[#This Row],[Recall]])))</calculatedColumnFormula>
    </tableColumn>
  </tableColumns>
  <tableStyleInfo name="TableStyleMedium3"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74F1068-5141-4E51-9FC9-B833FBE36ECE}" name="datasets" displayName="datasets" ref="Q1:W7" totalsRowShown="0">
  <autoFilter ref="Q1:W7" xr:uid="{374F1068-5141-4E51-9FC9-B833FBE36ECE}"/>
  <tableColumns count="7">
    <tableColumn id="1" xr3:uid="{E2DC8CF9-0052-44A2-BF55-51449583B09F}" name="Dataset Code"/>
    <tableColumn id="2" xr3:uid="{AA4E592F-CD7D-48A3-9C64-56CD309C7CAC}" name="Full Dataset"/>
    <tableColumn id="4" xr3:uid="{BE911DC8-3F05-42DF-81F9-A27584B13279}" name="Test Dataset">
      <calculatedColumnFormula>RIGHT(datasets[[#This Row],[Dataset Code]], 2)&amp;"_test"&amp;LEFT(datasets[[#This Row],[Dataset Code]], 2)</calculatedColumnFormula>
    </tableColumn>
    <tableColumn id="3" xr3:uid="{33DC61D1-61AA-4C26-B2DF-6500FAAA24D5}" name="Train Size">
      <calculatedColumnFormula>(COUNTA(INDIRECT("'"&amp;datasets[[#This Row],[Full Dataset]]&amp;"'!A:A"))-1)-datasets[[#This Row],[Test Size]]</calculatedColumnFormula>
    </tableColumn>
    <tableColumn id="5" xr3:uid="{BC4EEF66-531A-4A94-A271-64E9CF5D5A70}" name="Test Size">
      <calculatedColumnFormula>(COUNTA(INDIRECT("'"&amp;datasets[[#This Row],[Test Dataset]]&amp;"'!A:A"))-1)</calculatedColumnFormula>
    </tableColumn>
    <tableColumn id="6" xr3:uid="{2EE526D5-0105-4D64-91AA-87AF3B904BFB}" name="Size">
      <calculatedColumnFormula>SUM(datasets[[#This Row],[Train Size]:[Test Size]])</calculatedColumnFormula>
    </tableColumn>
    <tableColumn id="7" xr3:uid="{77DDA339-87CA-4E89-8BD7-BCC2457293A7}" name="Best Accuracy">
      <calculatedColumnFormula array="1">MAX(_xlfn._xlws.FILTER(models_table[Accuracy],models_table[Dataset]=datasets[[#This Row],[Dataset Code]],"0"))</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28A90C9-AB7C-46D9-87A9-5BF2CBFB7E4D}" name="contentRatingConversion" displayName="contentRatingConversion" ref="A2:C6" totalsRowShown="0">
  <autoFilter ref="A2:C6" xr:uid="{128A90C9-AB7C-46D9-87A9-5BF2CBFB7E4D}"/>
  <tableColumns count="3">
    <tableColumn id="1" xr3:uid="{0218ACFB-3A94-41B6-B323-FB9CA95414B0}" name="ESRB"/>
    <tableColumn id="3" xr3:uid="{E7987520-CF60-4587-91EF-AB0E37A72110}" name="PEGI"/>
    <tableColumn id="2" xr3:uid="{53650497-6376-4924-A0AE-E7A1D0A68592}" name="Apple"/>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04A1462-FFA9-4375-9BD7-455933C6E2CC}" name="system_messages" displayName="system_messages" ref="E14:G18" totalsRowShown="0">
  <autoFilter ref="E14:G18" xr:uid="{604A1462-FFA9-4375-9BD7-455933C6E2CC}"/>
  <tableColumns count="3">
    <tableColumn id="1" xr3:uid="{3368B8A7-524E-4B52-ABF5-10821881E603}" name="System Message Version"/>
    <tableColumn id="2" xr3:uid="{2038A63C-D67F-4CE9-83E3-84C35B0D46C8}" name="System Message Text" dataDxfId="2"/>
    <tableColumn id="3" xr3:uid="{22109298-476F-4053-86D9-F5B52778309E}" name="Features" dataDxfId="1"/>
  </tableColumns>
  <tableStyleInfo name="TableStyleMedium2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8EEAFE2-46CA-4D61-8C2A-3B7193762781}" name="hyperparameter_configurations" displayName="hyperparameter_configurations" ref="J2:O13" totalsRowShown="0">
  <autoFilter ref="J2:O13" xr:uid="{58EEAFE2-46CA-4D61-8C2A-3B7193762781}"/>
  <tableColumns count="6">
    <tableColumn id="1" xr3:uid="{83A63934-BB70-4F41-8CA4-5A9B843D022D}" name="Config"/>
    <tableColumn id="2" xr3:uid="{CFD6700C-15B3-4CFC-8DD4-2751EC1ED84F}" name="Batch Size"/>
    <tableColumn id="3" xr3:uid="{24E5D6A8-868D-4984-A46E-C327C60E117D}" name="LR"/>
    <tableColumn id="4" xr3:uid="{705DC40A-963F-4D9A-91F9-C934D90402C8}" name="Epochs"/>
    <tableColumn id="5" xr3:uid="{C2049821-5D38-4AF6-ACF9-21D39278037A}" name="Best Accuracy" dataDxfId="0">
      <calculatedColumnFormula array="1">MAX(_xlfn._xlws.FILTER(models_table[Accuracy],models_table[configuration]=hyperparameter_configurations[[#This Row],[Config]],"0"))</calculatedColumnFormula>
    </tableColumn>
    <tableColumn id="6" xr3:uid="{FF734AE3-C8BF-4C40-B228-C2D94427CDD0}" name="Model">
      <calculatedColumnFormula array="1">_xlfn._xlws.FILTER(models_table[Model],(models_table[Accuracy]=hyperparameter_configurations[[#This Row],[Best Accuracy]])*(models_table[configuration]=hyperparameter_configurations[[#This Row],[Config]]))</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hyperlink" Target="https://play.google.com/store/apps/details?id=com.wb.goog.legobdc&amp;hl=en&amp;gl=us" TargetMode="Externa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openxmlformats.org/officeDocument/2006/relationships/table" Target="../tables/table16.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285FC-B044-435D-9A3A-5EDCEF6F664C}">
  <dimension ref="A1:U501"/>
  <sheetViews>
    <sheetView tabSelected="1" zoomScale="60" zoomScaleNormal="60" workbookViewId="0">
      <selection activeCell="Q9" sqref="Q9"/>
    </sheetView>
  </sheetViews>
  <sheetFormatPr defaultRowHeight="14.5" customHeight="1" x14ac:dyDescent="0.35"/>
  <cols>
    <col min="1" max="1" width="13.26953125" customWidth="1"/>
    <col min="2" max="2" width="24.453125" customWidth="1"/>
    <col min="3" max="3" width="28.08984375" customWidth="1"/>
    <col min="4" max="4" width="14.36328125" customWidth="1"/>
    <col min="5" max="5" width="14.7265625" customWidth="1"/>
    <col min="6" max="6" width="10.54296875" customWidth="1"/>
    <col min="7" max="7" width="28.54296875" customWidth="1"/>
    <col min="10" max="10" width="8.81640625" customWidth="1"/>
  </cols>
  <sheetData>
    <row r="1" spans="1:21" x14ac:dyDescent="0.35">
      <c r="A1" t="s">
        <v>0</v>
      </c>
      <c r="B1" t="s">
        <v>1</v>
      </c>
      <c r="C1" t="s">
        <v>2</v>
      </c>
      <c r="D1" t="s">
        <v>1040</v>
      </c>
      <c r="E1" t="s">
        <v>1042</v>
      </c>
      <c r="F1" t="s">
        <v>7756</v>
      </c>
      <c r="G1" t="s">
        <v>3</v>
      </c>
      <c r="I1" t="s">
        <v>7453</v>
      </c>
      <c r="J1" t="s">
        <v>7454</v>
      </c>
      <c r="K1" t="s">
        <v>7455</v>
      </c>
      <c r="M1" t="s">
        <v>7496</v>
      </c>
      <c r="N1" t="s">
        <v>7497</v>
      </c>
      <c r="R1" s="10" t="s">
        <v>8340</v>
      </c>
      <c r="S1" s="10"/>
      <c r="T1" s="10"/>
    </row>
    <row r="2" spans="1:21" x14ac:dyDescent="0.35">
      <c r="A2" s="1">
        <v>6499342041</v>
      </c>
      <c r="B2" s="1" t="s">
        <v>113</v>
      </c>
      <c r="C2" s="1" t="s">
        <v>114</v>
      </c>
      <c r="D2" s="1" t="s">
        <v>7577</v>
      </c>
      <c r="E2" s="1" t="s">
        <v>5119</v>
      </c>
      <c r="F2" s="1" t="str">
        <f>IF(ISNUMBER(LEFT(d4_all_labelled[[#This Row],[contentRating]],1)*1), d4_all_labelled[[#This Row],[contentRating]], VLOOKUP(d4_all_labelled[[#This Row],[contentRating]],contentRatingConversion[],3,FALSE))</f>
        <v>4+</v>
      </c>
      <c r="G2" s="1" t="s">
        <v>115</v>
      </c>
      <c r="I2" t="b">
        <f>ISNUMBER(SEARCH("children",d4_labelled!$G2))</f>
        <v>0</v>
      </c>
      <c r="J2" t="b">
        <f>ISNUMBER(SEARCH("teens",d4_labelled!$G2))</f>
        <v>0</v>
      </c>
      <c r="K2" t="b">
        <f>ISNUMBER(SEARCH("adults",d4_labelled!$G2))</f>
        <v>1</v>
      </c>
      <c r="M2" t="b">
        <f>ISNUMBER(d4_all_labelled[[#This Row],[appId]])</f>
        <v>1</v>
      </c>
      <c r="N2" t="b">
        <f>NOT(M2)</f>
        <v>0</v>
      </c>
      <c r="R2" t="s">
        <v>8337</v>
      </c>
      <c r="S2" t="s">
        <v>8338</v>
      </c>
      <c r="T2" t="s">
        <v>8339</v>
      </c>
    </row>
    <row r="3" spans="1:21" ht="14.5" customHeight="1" x14ac:dyDescent="0.35">
      <c r="A3" s="1" t="s">
        <v>69</v>
      </c>
      <c r="B3" s="1" t="s">
        <v>70</v>
      </c>
      <c r="C3" s="1" t="s">
        <v>71</v>
      </c>
      <c r="D3" s="1" t="s">
        <v>7570</v>
      </c>
      <c r="E3" s="1" t="s">
        <v>1053</v>
      </c>
      <c r="F3" s="1" t="str">
        <f>IF(ISNUMBER(LEFT(d4_all_labelled[[#This Row],[contentRating]],1)*1), d4_all_labelled[[#This Row],[contentRating]], VLOOKUP(d4_all_labelled[[#This Row],[contentRating]],contentRatingConversion[],3,FALSE))</f>
        <v>4+</v>
      </c>
      <c r="G3" s="1" t="s">
        <v>72</v>
      </c>
      <c r="I3" t="b">
        <f>ISNUMBER(SEARCH("children",d4_labelled!$G3))</f>
        <v>1</v>
      </c>
      <c r="J3" t="b">
        <f>ISNUMBER(SEARCH("teens",d4_labelled!$G3))</f>
        <v>1</v>
      </c>
      <c r="K3" t="b">
        <f>ISNUMBER(SEARCH("adults",d4_labelled!$G3))</f>
        <v>1</v>
      </c>
      <c r="M3" t="b">
        <f>ISNUMBER(d4_all_labelled[[#This Row],[appId]])</f>
        <v>0</v>
      </c>
      <c r="N3" t="b">
        <f t="shared" ref="N3:N66" si="0">NOT(M3)</f>
        <v>1</v>
      </c>
      <c r="Q3" t="s">
        <v>7457</v>
      </c>
      <c r="R3">
        <f>COUNTIF(I:I,TRUE)</f>
        <v>182</v>
      </c>
      <c r="S3">
        <f>COUNTIF(J:J,TRUE)</f>
        <v>213</v>
      </c>
      <c r="T3">
        <f>COUNTIF(K:K,TRUE)</f>
        <v>220</v>
      </c>
      <c r="U3">
        <f>SUM(R3:T3)</f>
        <v>615</v>
      </c>
    </row>
    <row r="4" spans="1:21" x14ac:dyDescent="0.35">
      <c r="A4" s="1" t="s">
        <v>328</v>
      </c>
      <c r="B4" s="1" t="s">
        <v>329</v>
      </c>
      <c r="C4" s="1" t="s">
        <v>330</v>
      </c>
      <c r="D4" s="1" t="s">
        <v>7589</v>
      </c>
      <c r="E4" s="1" t="s">
        <v>1053</v>
      </c>
      <c r="F4" s="1" t="str">
        <f>IF(ISNUMBER(LEFT(d4_all_labelled[[#This Row],[contentRating]],1)*1), d4_all_labelled[[#This Row],[contentRating]], VLOOKUP(d4_all_labelled[[#This Row],[contentRating]],contentRatingConversion[],3,FALSE))</f>
        <v>4+</v>
      </c>
      <c r="G4" s="1" t="s">
        <v>72</v>
      </c>
      <c r="I4" t="b">
        <f>ISNUMBER(SEARCH("children",d4_labelled!$G4))</f>
        <v>1</v>
      </c>
      <c r="J4" t="b">
        <f>ISNUMBER(SEARCH("teens",d4_labelled!$G4))</f>
        <v>1</v>
      </c>
      <c r="K4" t="b">
        <f>ISNUMBER(SEARCH("adults",d4_labelled!$G4))</f>
        <v>1</v>
      </c>
      <c r="M4" t="b">
        <f>ISNUMBER(d4_all_labelled[[#This Row],[appId]])</f>
        <v>0</v>
      </c>
      <c r="N4" t="b">
        <f t="shared" si="0"/>
        <v>1</v>
      </c>
      <c r="Q4" t="s">
        <v>7456</v>
      </c>
      <c r="R4">
        <f>R3/$U$3</f>
        <v>0.29593495934959352</v>
      </c>
      <c r="S4">
        <f>S3/$U$3</f>
        <v>0.34634146341463412</v>
      </c>
      <c r="T4">
        <f>T3/$U$3</f>
        <v>0.35772357723577236</v>
      </c>
      <c r="U4">
        <f>U3/$U$3</f>
        <v>1</v>
      </c>
    </row>
    <row r="5" spans="1:21" ht="14.5" customHeight="1" x14ac:dyDescent="0.35">
      <c r="A5" s="1">
        <v>389801252</v>
      </c>
      <c r="B5" s="1" t="s">
        <v>357</v>
      </c>
      <c r="C5" s="1" t="s">
        <v>358</v>
      </c>
      <c r="D5" s="1" t="s">
        <v>7543</v>
      </c>
      <c r="E5" s="1" t="s">
        <v>5137</v>
      </c>
      <c r="F5" s="1" t="str">
        <f>IF(ISNUMBER(LEFT(d4_all_labelled[[#This Row],[contentRating]],1)*1), d4_all_labelled[[#This Row],[contentRating]], VLOOKUP(d4_all_labelled[[#This Row],[contentRating]],contentRatingConversion[],3,FALSE))</f>
        <v>12+</v>
      </c>
      <c r="G5" s="1" t="s">
        <v>24</v>
      </c>
      <c r="I5" t="b">
        <f>ISNUMBER(SEARCH("children",d4_labelled!$G5))</f>
        <v>0</v>
      </c>
      <c r="J5" t="b">
        <f>ISNUMBER(SEARCH("teens",d4_labelled!$G5))</f>
        <v>1</v>
      </c>
      <c r="K5" t="b">
        <f>ISNUMBER(SEARCH("adults",d4_labelled!$G5))</f>
        <v>1</v>
      </c>
      <c r="M5" t="b">
        <f>ISNUMBER(d4_all_labelled[[#This Row],[appId]])</f>
        <v>1</v>
      </c>
      <c r="N5" t="b">
        <f t="shared" si="0"/>
        <v>0</v>
      </c>
    </row>
    <row r="6" spans="1:21" ht="14.5" customHeight="1" x14ac:dyDescent="0.35">
      <c r="A6" s="1" t="s">
        <v>704</v>
      </c>
      <c r="B6" s="1" t="s">
        <v>705</v>
      </c>
      <c r="C6" s="1" t="s">
        <v>706</v>
      </c>
      <c r="D6" s="1" t="s">
        <v>7570</v>
      </c>
      <c r="E6" s="1" t="s">
        <v>1053</v>
      </c>
      <c r="F6" s="1" t="str">
        <f>IF(ISNUMBER(LEFT(d4_all_labelled[[#This Row],[contentRating]],1)*1), d4_all_labelled[[#This Row],[contentRating]], VLOOKUP(d4_all_labelled[[#This Row],[contentRating]],contentRatingConversion[],3,FALSE))</f>
        <v>4+</v>
      </c>
      <c r="G6" s="1" t="s">
        <v>24</v>
      </c>
      <c r="I6" t="b">
        <f>ISNUMBER(SEARCH("children",d4_labelled!$G6))</f>
        <v>0</v>
      </c>
      <c r="J6" t="b">
        <f>ISNUMBER(SEARCH("teens",d4_labelled!$G6))</f>
        <v>1</v>
      </c>
      <c r="K6" t="b">
        <f>ISNUMBER(SEARCH("adults",d4_labelled!$G6))</f>
        <v>1</v>
      </c>
      <c r="M6" t="b">
        <f>ISNUMBER(d4_all_labelled[[#This Row],[appId]])</f>
        <v>0</v>
      </c>
      <c r="N6" t="b">
        <f t="shared" si="0"/>
        <v>1</v>
      </c>
      <c r="R6" t="s">
        <v>7498</v>
      </c>
      <c r="S6" t="s">
        <v>7499</v>
      </c>
    </row>
    <row r="7" spans="1:21" x14ac:dyDescent="0.35">
      <c r="A7" s="1" t="s">
        <v>35</v>
      </c>
      <c r="B7" s="1" t="s">
        <v>36</v>
      </c>
      <c r="C7" s="1" t="s">
        <v>37</v>
      </c>
      <c r="D7" s="1" t="s">
        <v>7583</v>
      </c>
      <c r="E7" s="1" t="s">
        <v>1231</v>
      </c>
      <c r="F7" s="1" t="str">
        <f>IF(ISNUMBER(LEFT(d4_all_labelled[[#This Row],[contentRating]],1)*1), d4_all_labelled[[#This Row],[contentRating]], VLOOKUP(d4_all_labelled[[#This Row],[contentRating]],contentRatingConversion[],3,FALSE))</f>
        <v>17+</v>
      </c>
      <c r="G7" s="1" t="s">
        <v>24</v>
      </c>
      <c r="I7" t="b">
        <f>ISNUMBER(SEARCH("children",d4_labelled!$G7))</f>
        <v>0</v>
      </c>
      <c r="J7" t="b">
        <f>ISNUMBER(SEARCH("teens",d4_labelled!$G7))</f>
        <v>1</v>
      </c>
      <c r="K7" t="b">
        <f>ISNUMBER(SEARCH("adults",d4_labelled!$G7))</f>
        <v>1</v>
      </c>
      <c r="M7" t="b">
        <f>ISNUMBER(d4_all_labelled[[#This Row],[appId]])</f>
        <v>0</v>
      </c>
      <c r="N7" t="b">
        <f t="shared" si="0"/>
        <v>1</v>
      </c>
      <c r="R7">
        <f>COUNTIF(M:M,TRUE)</f>
        <v>236</v>
      </c>
      <c r="S7">
        <f>COUNTIF(N:N,TRUE)</f>
        <v>264</v>
      </c>
      <c r="T7">
        <f>SUM(R7:S7)</f>
        <v>500</v>
      </c>
    </row>
    <row r="8" spans="1:21" x14ac:dyDescent="0.35">
      <c r="A8" s="1" t="s">
        <v>893</v>
      </c>
      <c r="B8" s="1" t="s">
        <v>894</v>
      </c>
      <c r="C8" s="1" t="s">
        <v>895</v>
      </c>
      <c r="D8" s="1" t="s">
        <v>7584</v>
      </c>
      <c r="E8" s="1" t="s">
        <v>1231</v>
      </c>
      <c r="F8" s="1" t="str">
        <f>IF(ISNUMBER(LEFT(d4_all_labelled[[#This Row],[contentRating]],1)*1), d4_all_labelled[[#This Row],[contentRating]], VLOOKUP(d4_all_labelled[[#This Row],[contentRating]],contentRatingConversion[],3,FALSE))</f>
        <v>17+</v>
      </c>
      <c r="G8" s="1" t="s">
        <v>24</v>
      </c>
      <c r="I8" t="b">
        <f>ISNUMBER(SEARCH("children",d4_labelled!$G8))</f>
        <v>0</v>
      </c>
      <c r="J8" t="b">
        <f>ISNUMBER(SEARCH("teens",d4_labelled!$G8))</f>
        <v>1</v>
      </c>
      <c r="K8" t="b">
        <f>ISNUMBER(SEARCH("adults",d4_labelled!$G8))</f>
        <v>1</v>
      </c>
      <c r="M8" t="b">
        <f>ISNUMBER(d4_all_labelled[[#This Row],[appId]])</f>
        <v>0</v>
      </c>
      <c r="N8" t="b">
        <f t="shared" si="0"/>
        <v>1</v>
      </c>
      <c r="R8">
        <f>R7/$T$7</f>
        <v>0.47199999999999998</v>
      </c>
      <c r="S8">
        <f>S7/$T$7</f>
        <v>0.52800000000000002</v>
      </c>
      <c r="T8">
        <f>T7/$T$7</f>
        <v>1</v>
      </c>
    </row>
    <row r="9" spans="1:21" ht="14.5" customHeight="1" x14ac:dyDescent="0.35">
      <c r="A9" s="1" t="s">
        <v>316</v>
      </c>
      <c r="B9" s="1" t="s">
        <v>317</v>
      </c>
      <c r="C9" s="1" t="s">
        <v>318</v>
      </c>
      <c r="D9" s="1" t="s">
        <v>7588</v>
      </c>
      <c r="E9" s="1" t="s">
        <v>1053</v>
      </c>
      <c r="F9" s="1" t="str">
        <f>IF(ISNUMBER(LEFT(d4_all_labelled[[#This Row],[contentRating]],1)*1), d4_all_labelled[[#This Row],[contentRating]], VLOOKUP(d4_all_labelled[[#This Row],[contentRating]],contentRatingConversion[],3,FALSE))</f>
        <v>4+</v>
      </c>
      <c r="G9" s="1" t="s">
        <v>24</v>
      </c>
      <c r="I9" t="b">
        <f>ISNUMBER(SEARCH("children",d4_labelled!$G9))</f>
        <v>0</v>
      </c>
      <c r="J9" t="b">
        <f>ISNUMBER(SEARCH("teens",d4_labelled!$G9))</f>
        <v>1</v>
      </c>
      <c r="K9" t="b">
        <f>ISNUMBER(SEARCH("adults",d4_labelled!$G9))</f>
        <v>1</v>
      </c>
      <c r="M9" t="b">
        <f>ISNUMBER(d4_all_labelled[[#This Row],[appId]])</f>
        <v>0</v>
      </c>
      <c r="N9" t="b">
        <f t="shared" si="0"/>
        <v>1</v>
      </c>
    </row>
    <row r="10" spans="1:21" ht="14.5" customHeight="1" x14ac:dyDescent="0.35">
      <c r="A10" s="1" t="s">
        <v>25</v>
      </c>
      <c r="B10" s="1" t="s">
        <v>26</v>
      </c>
      <c r="C10" s="1" t="s">
        <v>27</v>
      </c>
      <c r="D10" s="1" t="s">
        <v>7591</v>
      </c>
      <c r="E10" s="1" t="s">
        <v>1231</v>
      </c>
      <c r="F10" s="1" t="str">
        <f>IF(ISNUMBER(LEFT(d4_all_labelled[[#This Row],[contentRating]],1)*1), d4_all_labelled[[#This Row],[contentRating]], VLOOKUP(d4_all_labelled[[#This Row],[contentRating]],contentRatingConversion[],3,FALSE))</f>
        <v>17+</v>
      </c>
      <c r="G10" s="1" t="s">
        <v>24</v>
      </c>
      <c r="I10" t="b">
        <f>ISNUMBER(SEARCH("children",d4_labelled!$G10))</f>
        <v>0</v>
      </c>
      <c r="J10" t="b">
        <f>ISNUMBER(SEARCH("teens",d4_labelled!$G10))</f>
        <v>1</v>
      </c>
      <c r="K10" t="b">
        <f>ISNUMBER(SEARCH("adults",d4_labelled!$G10))</f>
        <v>1</v>
      </c>
      <c r="M10" t="b">
        <f>ISNUMBER(d4_all_labelled[[#This Row],[appId]])</f>
        <v>0</v>
      </c>
      <c r="N10" t="b">
        <f t="shared" si="0"/>
        <v>1</v>
      </c>
    </row>
    <row r="11" spans="1:21" x14ac:dyDescent="0.35">
      <c r="A11" s="1" t="s">
        <v>38</v>
      </c>
      <c r="B11" s="1" t="s">
        <v>39</v>
      </c>
      <c r="C11" s="1" t="s">
        <v>40</v>
      </c>
      <c r="D11" s="1" t="s">
        <v>7591</v>
      </c>
      <c r="E11" s="1" t="s">
        <v>1100</v>
      </c>
      <c r="F11" s="1" t="str">
        <f>IF(ISNUMBER(LEFT(d4_all_labelled[[#This Row],[contentRating]],1)*1), d4_all_labelled[[#This Row],[contentRating]], VLOOKUP(d4_all_labelled[[#This Row],[contentRating]],contentRatingConversion[],3,FALSE))</f>
        <v>12+</v>
      </c>
      <c r="G11" s="1" t="s">
        <v>24</v>
      </c>
      <c r="I11" t="b">
        <f>ISNUMBER(SEARCH("children",d4_labelled!$G11))</f>
        <v>0</v>
      </c>
      <c r="J11" t="b">
        <f>ISNUMBER(SEARCH("teens",d4_labelled!$G11))</f>
        <v>1</v>
      </c>
      <c r="K11" t="b">
        <f>ISNUMBER(SEARCH("adults",d4_labelled!$G11))</f>
        <v>1</v>
      </c>
      <c r="M11" t="b">
        <f>ISNUMBER(d4_all_labelled[[#This Row],[appId]])</f>
        <v>0</v>
      </c>
      <c r="N11" t="b">
        <f t="shared" si="0"/>
        <v>1</v>
      </c>
    </row>
    <row r="12" spans="1:21" x14ac:dyDescent="0.35">
      <c r="A12" s="1" t="s">
        <v>41</v>
      </c>
      <c r="B12" s="1" t="s">
        <v>42</v>
      </c>
      <c r="C12" s="1" t="s">
        <v>43</v>
      </c>
      <c r="D12" s="1" t="s">
        <v>7584</v>
      </c>
      <c r="E12" s="1" t="s">
        <v>1231</v>
      </c>
      <c r="F12" s="1" t="str">
        <f>IF(ISNUMBER(LEFT(d4_all_labelled[[#This Row],[contentRating]],1)*1), d4_all_labelled[[#This Row],[contentRating]], VLOOKUP(d4_all_labelled[[#This Row],[contentRating]],contentRatingConversion[],3,FALSE))</f>
        <v>17+</v>
      </c>
      <c r="G12" s="1" t="s">
        <v>24</v>
      </c>
      <c r="I12" t="b">
        <f>ISNUMBER(SEARCH("children",d4_labelled!$G12))</f>
        <v>0</v>
      </c>
      <c r="J12" t="b">
        <f>ISNUMBER(SEARCH("teens",d4_labelled!$G12))</f>
        <v>1</v>
      </c>
      <c r="K12" t="b">
        <f>ISNUMBER(SEARCH("adults",d4_labelled!$G12))</f>
        <v>1</v>
      </c>
      <c r="M12" t="b">
        <f>ISNUMBER(d4_all_labelled[[#This Row],[appId]])</f>
        <v>0</v>
      </c>
      <c r="N12" t="b">
        <f t="shared" si="0"/>
        <v>1</v>
      </c>
    </row>
    <row r="13" spans="1:21" x14ac:dyDescent="0.35">
      <c r="A13" s="1" t="s">
        <v>102</v>
      </c>
      <c r="B13" s="1" t="s">
        <v>103</v>
      </c>
      <c r="C13" s="1" t="s">
        <v>104</v>
      </c>
      <c r="D13" s="1" t="s">
        <v>7570</v>
      </c>
      <c r="E13" s="1" t="s">
        <v>1053</v>
      </c>
      <c r="F13" s="1" t="str">
        <f>IF(ISNUMBER(LEFT(d4_all_labelled[[#This Row],[contentRating]],1)*1), d4_all_labelled[[#This Row],[contentRating]], VLOOKUP(d4_all_labelled[[#This Row],[contentRating]],contentRatingConversion[],3,FALSE))</f>
        <v>4+</v>
      </c>
      <c r="G13" s="1" t="s">
        <v>24</v>
      </c>
      <c r="I13" t="b">
        <f>ISNUMBER(SEARCH("children",d4_labelled!$G13))</f>
        <v>0</v>
      </c>
      <c r="J13" t="b">
        <f>ISNUMBER(SEARCH("teens",d4_labelled!$G13))</f>
        <v>1</v>
      </c>
      <c r="K13" t="b">
        <f>ISNUMBER(SEARCH("adults",d4_labelled!$G13))</f>
        <v>1</v>
      </c>
      <c r="M13" t="b">
        <f>ISNUMBER(d4_all_labelled[[#This Row],[appId]])</f>
        <v>0</v>
      </c>
      <c r="N13" t="b">
        <f t="shared" si="0"/>
        <v>1</v>
      </c>
    </row>
    <row r="14" spans="1:21" x14ac:dyDescent="0.35">
      <c r="A14" s="1" t="s">
        <v>777</v>
      </c>
      <c r="B14" s="1" t="s">
        <v>778</v>
      </c>
      <c r="C14" s="1" t="s">
        <v>779</v>
      </c>
      <c r="D14" s="1" t="s">
        <v>7598</v>
      </c>
      <c r="E14" s="1" t="s">
        <v>1107</v>
      </c>
      <c r="F14" s="1" t="str">
        <f>IF(ISNUMBER(LEFT(d4_all_labelled[[#This Row],[contentRating]],1)*1), d4_all_labelled[[#This Row],[contentRating]], VLOOKUP(d4_all_labelled[[#This Row],[contentRating]],contentRatingConversion[],3,FALSE))</f>
        <v>9+</v>
      </c>
      <c r="G14" s="1" t="s">
        <v>24</v>
      </c>
      <c r="I14" t="b">
        <f>ISNUMBER(SEARCH("children",d4_labelled!$G14))</f>
        <v>0</v>
      </c>
      <c r="J14" t="b">
        <f>ISNUMBER(SEARCH("teens",d4_labelled!$G14))</f>
        <v>1</v>
      </c>
      <c r="K14" t="b">
        <f>ISNUMBER(SEARCH("adults",d4_labelled!$G14))</f>
        <v>1</v>
      </c>
      <c r="M14" t="b">
        <f>ISNUMBER(d4_all_labelled[[#This Row],[appId]])</f>
        <v>0</v>
      </c>
      <c r="N14" t="b">
        <f t="shared" si="0"/>
        <v>1</v>
      </c>
    </row>
    <row r="15" spans="1:21" x14ac:dyDescent="0.35">
      <c r="A15" s="1" t="s">
        <v>189</v>
      </c>
      <c r="B15" s="1" t="s">
        <v>190</v>
      </c>
      <c r="C15" s="1" t="s">
        <v>191</v>
      </c>
      <c r="D15" s="1" t="s">
        <v>7591</v>
      </c>
      <c r="E15" s="1" t="s">
        <v>1100</v>
      </c>
      <c r="F15" s="1" t="str">
        <f>IF(ISNUMBER(LEFT(d4_all_labelled[[#This Row],[contentRating]],1)*1), d4_all_labelled[[#This Row],[contentRating]], VLOOKUP(d4_all_labelled[[#This Row],[contentRating]],contentRatingConversion[],3,FALSE))</f>
        <v>12+</v>
      </c>
      <c r="G15" s="1" t="s">
        <v>24</v>
      </c>
      <c r="I15" t="b">
        <f>ISNUMBER(SEARCH("children",d4_labelled!$G15))</f>
        <v>0</v>
      </c>
      <c r="J15" t="b">
        <f>ISNUMBER(SEARCH("teens",d4_labelled!$G15))</f>
        <v>1</v>
      </c>
      <c r="K15" t="b">
        <f>ISNUMBER(SEARCH("adults",d4_labelled!$G15))</f>
        <v>1</v>
      </c>
      <c r="M15" t="b">
        <f>ISNUMBER(d4_all_labelled[[#This Row],[appId]])</f>
        <v>0</v>
      </c>
      <c r="N15" t="b">
        <f t="shared" si="0"/>
        <v>1</v>
      </c>
    </row>
    <row r="16" spans="1:21" x14ac:dyDescent="0.35">
      <c r="A16" s="1" t="s">
        <v>217</v>
      </c>
      <c r="B16" s="1" t="s">
        <v>218</v>
      </c>
      <c r="C16" s="1" t="s">
        <v>219</v>
      </c>
      <c r="D16" s="1" t="s">
        <v>7601</v>
      </c>
      <c r="E16" s="1" t="s">
        <v>1053</v>
      </c>
      <c r="F16" s="1" t="str">
        <f>IF(ISNUMBER(LEFT(d4_all_labelled[[#This Row],[contentRating]],1)*1), d4_all_labelled[[#This Row],[contentRating]], VLOOKUP(d4_all_labelled[[#This Row],[contentRating]],contentRatingConversion[],3,FALSE))</f>
        <v>4+</v>
      </c>
      <c r="G16" s="1" t="s">
        <v>24</v>
      </c>
      <c r="I16" t="b">
        <f>ISNUMBER(SEARCH("children",d4_labelled!$G16))</f>
        <v>0</v>
      </c>
      <c r="J16" t="b">
        <f>ISNUMBER(SEARCH("teens",d4_labelled!$G16))</f>
        <v>1</v>
      </c>
      <c r="K16" t="b">
        <f>ISNUMBER(SEARCH("adults",d4_labelled!$G16))</f>
        <v>1</v>
      </c>
      <c r="M16" t="b">
        <f>ISNUMBER(d4_all_labelled[[#This Row],[appId]])</f>
        <v>0</v>
      </c>
      <c r="N16" t="b">
        <f t="shared" si="0"/>
        <v>1</v>
      </c>
    </row>
    <row r="17" spans="1:14" x14ac:dyDescent="0.35">
      <c r="A17" s="1" t="s">
        <v>913</v>
      </c>
      <c r="B17" s="1" t="s">
        <v>914</v>
      </c>
      <c r="C17" s="1" t="s">
        <v>915</v>
      </c>
      <c r="D17" s="1" t="s">
        <v>7598</v>
      </c>
      <c r="E17" s="1" t="s">
        <v>1053</v>
      </c>
      <c r="F17" s="1" t="str">
        <f>IF(ISNUMBER(LEFT(d4_all_labelled[[#This Row],[contentRating]],1)*1), d4_all_labelled[[#This Row],[contentRating]], VLOOKUP(d4_all_labelled[[#This Row],[contentRating]],contentRatingConversion[],3,FALSE))</f>
        <v>4+</v>
      </c>
      <c r="G17" s="1" t="s">
        <v>24</v>
      </c>
      <c r="I17" t="b">
        <f>ISNUMBER(SEARCH("children",d4_labelled!$G17))</f>
        <v>0</v>
      </c>
      <c r="J17" t="b">
        <f>ISNUMBER(SEARCH("teens",d4_labelled!$G17))</f>
        <v>1</v>
      </c>
      <c r="K17" t="b">
        <f>ISNUMBER(SEARCH("adults",d4_labelled!$G17))</f>
        <v>1</v>
      </c>
      <c r="M17" t="b">
        <f>ISNUMBER(d4_all_labelled[[#This Row],[appId]])</f>
        <v>0</v>
      </c>
      <c r="N17" t="b">
        <f t="shared" si="0"/>
        <v>1</v>
      </c>
    </row>
    <row r="18" spans="1:14" x14ac:dyDescent="0.35">
      <c r="A18" s="1" t="s">
        <v>811</v>
      </c>
      <c r="B18" s="1" t="s">
        <v>812</v>
      </c>
      <c r="C18" s="1" t="s">
        <v>813</v>
      </c>
      <c r="D18" s="1" t="s">
        <v>7586</v>
      </c>
      <c r="E18" s="1" t="s">
        <v>1053</v>
      </c>
      <c r="F18" s="1" t="str">
        <f>IF(ISNUMBER(LEFT(d4_all_labelled[[#This Row],[contentRating]],1)*1), d4_all_labelled[[#This Row],[contentRating]], VLOOKUP(d4_all_labelled[[#This Row],[contentRating]],contentRatingConversion[],3,FALSE))</f>
        <v>4+</v>
      </c>
      <c r="G18" s="1" t="s">
        <v>24</v>
      </c>
      <c r="I18" t="b">
        <f>ISNUMBER(SEARCH("children",d4_labelled!$G18))</f>
        <v>0</v>
      </c>
      <c r="J18" t="b">
        <f>ISNUMBER(SEARCH("teens",d4_labelled!$G18))</f>
        <v>1</v>
      </c>
      <c r="K18" t="b">
        <f>ISNUMBER(SEARCH("adults",d4_labelled!$G18))</f>
        <v>1</v>
      </c>
      <c r="M18" t="b">
        <f>ISNUMBER(d4_all_labelled[[#This Row],[appId]])</f>
        <v>0</v>
      </c>
      <c r="N18" t="b">
        <f t="shared" si="0"/>
        <v>1</v>
      </c>
    </row>
    <row r="19" spans="1:14" x14ac:dyDescent="0.35">
      <c r="A19" s="1" t="s">
        <v>908</v>
      </c>
      <c r="B19" s="1" t="s">
        <v>909</v>
      </c>
      <c r="C19" s="1" t="s">
        <v>910</v>
      </c>
      <c r="D19" s="1" t="s">
        <v>7587</v>
      </c>
      <c r="E19" s="1" t="s">
        <v>1100</v>
      </c>
      <c r="F19" s="1" t="str">
        <f>IF(ISNUMBER(LEFT(d4_all_labelled[[#This Row],[contentRating]],1)*1), d4_all_labelled[[#This Row],[contentRating]], VLOOKUP(d4_all_labelled[[#This Row],[contentRating]],contentRatingConversion[],3,FALSE))</f>
        <v>12+</v>
      </c>
      <c r="G19" s="1" t="s">
        <v>24</v>
      </c>
      <c r="I19" t="b">
        <f>ISNUMBER(SEARCH("children",d4_labelled!$G19))</f>
        <v>0</v>
      </c>
      <c r="J19" t="b">
        <f>ISNUMBER(SEARCH("teens",d4_labelled!$G19))</f>
        <v>1</v>
      </c>
      <c r="K19" t="b">
        <f>ISNUMBER(SEARCH("adults",d4_labelled!$G19))</f>
        <v>1</v>
      </c>
      <c r="M19" t="b">
        <f>ISNUMBER(d4_all_labelled[[#This Row],[appId]])</f>
        <v>0</v>
      </c>
      <c r="N19" t="b">
        <f t="shared" si="0"/>
        <v>1</v>
      </c>
    </row>
    <row r="20" spans="1:14" x14ac:dyDescent="0.35">
      <c r="A20" s="1" t="s">
        <v>248</v>
      </c>
      <c r="B20" s="1" t="s">
        <v>249</v>
      </c>
      <c r="C20" s="1" t="s">
        <v>250</v>
      </c>
      <c r="D20" s="1" t="s">
        <v>7603</v>
      </c>
      <c r="E20" s="1" t="s">
        <v>1107</v>
      </c>
      <c r="F20" s="1" t="str">
        <f>IF(ISNUMBER(LEFT(d4_all_labelled[[#This Row],[contentRating]],1)*1), d4_all_labelled[[#This Row],[contentRating]], VLOOKUP(d4_all_labelled[[#This Row],[contentRating]],contentRatingConversion[],3,FALSE))</f>
        <v>9+</v>
      </c>
      <c r="G20" s="1" t="s">
        <v>24</v>
      </c>
      <c r="I20" t="b">
        <f>ISNUMBER(SEARCH("children",d4_labelled!$G20))</f>
        <v>0</v>
      </c>
      <c r="J20" t="b">
        <f>ISNUMBER(SEARCH("teens",d4_labelled!$G20))</f>
        <v>1</v>
      </c>
      <c r="K20" t="b">
        <f>ISNUMBER(SEARCH("adults",d4_labelled!$G20))</f>
        <v>1</v>
      </c>
      <c r="M20" t="b">
        <f>ISNUMBER(d4_all_labelled[[#This Row],[appId]])</f>
        <v>0</v>
      </c>
      <c r="N20" t="b">
        <f t="shared" si="0"/>
        <v>1</v>
      </c>
    </row>
    <row r="21" spans="1:14" x14ac:dyDescent="0.35">
      <c r="A21" s="1" t="s">
        <v>253</v>
      </c>
      <c r="B21" s="1" t="s">
        <v>254</v>
      </c>
      <c r="C21" s="1" t="s">
        <v>255</v>
      </c>
      <c r="D21" s="1" t="s">
        <v>7604</v>
      </c>
      <c r="E21" s="1" t="s">
        <v>1100</v>
      </c>
      <c r="F21" s="1" t="str">
        <f>IF(ISNUMBER(LEFT(d4_all_labelled[[#This Row],[contentRating]],1)*1), d4_all_labelled[[#This Row],[contentRating]], VLOOKUP(d4_all_labelled[[#This Row],[contentRating]],contentRatingConversion[],3,FALSE))</f>
        <v>12+</v>
      </c>
      <c r="G21" s="1" t="s">
        <v>24</v>
      </c>
      <c r="I21" t="b">
        <f>ISNUMBER(SEARCH("children",d4_labelled!$G21))</f>
        <v>0</v>
      </c>
      <c r="J21" t="b">
        <f>ISNUMBER(SEARCH("teens",d4_labelled!$G21))</f>
        <v>1</v>
      </c>
      <c r="K21" t="b">
        <f>ISNUMBER(SEARCH("adults",d4_labelled!$G21))</f>
        <v>1</v>
      </c>
      <c r="M21" t="b">
        <f>ISNUMBER(d4_all_labelled[[#This Row],[appId]])</f>
        <v>0</v>
      </c>
      <c r="N21" t="b">
        <f t="shared" si="0"/>
        <v>1</v>
      </c>
    </row>
    <row r="22" spans="1:14" x14ac:dyDescent="0.35">
      <c r="A22" s="1" t="s">
        <v>21</v>
      </c>
      <c r="B22" s="1" t="s">
        <v>22</v>
      </c>
      <c r="C22" s="1" t="s">
        <v>23</v>
      </c>
      <c r="D22" s="1" t="s">
        <v>7570</v>
      </c>
      <c r="E22" s="1" t="s">
        <v>1053</v>
      </c>
      <c r="F22" s="1" t="str">
        <f>IF(ISNUMBER(LEFT(d4_all_labelled[[#This Row],[contentRating]],1)*1), d4_all_labelled[[#This Row],[contentRating]], VLOOKUP(d4_all_labelled[[#This Row],[contentRating]],contentRatingConversion[],3,FALSE))</f>
        <v>4+</v>
      </c>
      <c r="G22" s="1" t="s">
        <v>24</v>
      </c>
      <c r="I22" t="b">
        <f>ISNUMBER(SEARCH("children",d4_labelled!$G22))</f>
        <v>0</v>
      </c>
      <c r="J22" t="b">
        <f>ISNUMBER(SEARCH("teens",d4_labelled!$G22))</f>
        <v>1</v>
      </c>
      <c r="K22" t="b">
        <f>ISNUMBER(SEARCH("adults",d4_labelled!$G22))</f>
        <v>1</v>
      </c>
      <c r="M22" t="b">
        <f>ISNUMBER(d4_all_labelled[[#This Row],[appId]])</f>
        <v>0</v>
      </c>
      <c r="N22" t="b">
        <f t="shared" si="0"/>
        <v>1</v>
      </c>
    </row>
    <row r="23" spans="1:14" x14ac:dyDescent="0.35">
      <c r="A23" s="1" t="s">
        <v>325</v>
      </c>
      <c r="B23" s="1" t="s">
        <v>326</v>
      </c>
      <c r="C23" s="1" t="s">
        <v>327</v>
      </c>
      <c r="D23" s="1" t="s">
        <v>7605</v>
      </c>
      <c r="E23" s="1" t="s">
        <v>1053</v>
      </c>
      <c r="F23" s="1" t="str">
        <f>IF(ISNUMBER(LEFT(d4_all_labelled[[#This Row],[contentRating]],1)*1), d4_all_labelled[[#This Row],[contentRating]], VLOOKUP(d4_all_labelled[[#This Row],[contentRating]],contentRatingConversion[],3,FALSE))</f>
        <v>4+</v>
      </c>
      <c r="G23" s="1" t="s">
        <v>24</v>
      </c>
      <c r="I23" t="b">
        <f>ISNUMBER(SEARCH("children",d4_labelled!$G23))</f>
        <v>0</v>
      </c>
      <c r="J23" t="b">
        <f>ISNUMBER(SEARCH("teens",d4_labelled!$G23))</f>
        <v>1</v>
      </c>
      <c r="K23" t="b">
        <f>ISNUMBER(SEARCH("adults",d4_labelled!$G23))</f>
        <v>1</v>
      </c>
      <c r="M23" t="b">
        <f>ISNUMBER(d4_all_labelled[[#This Row],[appId]])</f>
        <v>0</v>
      </c>
      <c r="N23" t="b">
        <f t="shared" si="0"/>
        <v>1</v>
      </c>
    </row>
    <row r="24" spans="1:14" x14ac:dyDescent="0.35">
      <c r="A24" s="1" t="s">
        <v>195</v>
      </c>
      <c r="B24" s="1" t="s">
        <v>196</v>
      </c>
      <c r="C24" s="1" t="s">
        <v>197</v>
      </c>
      <c r="D24" s="1" t="s">
        <v>7583</v>
      </c>
      <c r="E24" s="1" t="s">
        <v>1053</v>
      </c>
      <c r="F24" s="1" t="str">
        <f>IF(ISNUMBER(LEFT(d4_all_labelled[[#This Row],[contentRating]],1)*1), d4_all_labelled[[#This Row],[contentRating]], VLOOKUP(d4_all_labelled[[#This Row],[contentRating]],contentRatingConversion[],3,FALSE))</f>
        <v>4+</v>
      </c>
      <c r="G24" s="1" t="s">
        <v>24</v>
      </c>
      <c r="I24" t="b">
        <f>ISNUMBER(SEARCH("children",d4_labelled!$G24))</f>
        <v>0</v>
      </c>
      <c r="J24" t="b">
        <f>ISNUMBER(SEARCH("teens",d4_labelled!$G24))</f>
        <v>1</v>
      </c>
      <c r="K24" t="b">
        <f>ISNUMBER(SEARCH("adults",d4_labelled!$G24))</f>
        <v>1</v>
      </c>
      <c r="M24" t="b">
        <f>ISNUMBER(d4_all_labelled[[#This Row],[appId]])</f>
        <v>0</v>
      </c>
      <c r="N24" t="b">
        <f t="shared" si="0"/>
        <v>1</v>
      </c>
    </row>
    <row r="25" spans="1:14" x14ac:dyDescent="0.35">
      <c r="A25" s="1" t="s">
        <v>745</v>
      </c>
      <c r="B25" s="1" t="s">
        <v>746</v>
      </c>
      <c r="C25" s="1" t="s">
        <v>747</v>
      </c>
      <c r="D25" s="1" t="s">
        <v>7603</v>
      </c>
      <c r="E25" s="1" t="s">
        <v>1107</v>
      </c>
      <c r="F25" s="1" t="str">
        <f>IF(ISNUMBER(LEFT(d4_all_labelled[[#This Row],[contentRating]],1)*1), d4_all_labelled[[#This Row],[contentRating]], VLOOKUP(d4_all_labelled[[#This Row],[contentRating]],contentRatingConversion[],3,FALSE))</f>
        <v>9+</v>
      </c>
      <c r="G25" s="1" t="s">
        <v>24</v>
      </c>
      <c r="I25" t="b">
        <f>ISNUMBER(SEARCH("children",d4_labelled!$G25))</f>
        <v>0</v>
      </c>
      <c r="J25" t="b">
        <f>ISNUMBER(SEARCH("teens",d4_labelled!$G25))</f>
        <v>1</v>
      </c>
      <c r="K25" t="b">
        <f>ISNUMBER(SEARCH("adults",d4_labelled!$G25))</f>
        <v>1</v>
      </c>
      <c r="M25" t="b">
        <f>ISNUMBER(d4_all_labelled[[#This Row],[appId]])</f>
        <v>0</v>
      </c>
      <c r="N25" t="b">
        <f t="shared" si="0"/>
        <v>1</v>
      </c>
    </row>
    <row r="26" spans="1:14" ht="14.5" customHeight="1" x14ac:dyDescent="0.35">
      <c r="A26" s="1" t="s">
        <v>364</v>
      </c>
      <c r="B26" s="1" t="s">
        <v>365</v>
      </c>
      <c r="C26" s="1" t="s">
        <v>366</v>
      </c>
      <c r="D26" s="1" t="s">
        <v>7591</v>
      </c>
      <c r="E26" s="1" t="s">
        <v>1100</v>
      </c>
      <c r="F26" s="1" t="str">
        <f>IF(ISNUMBER(LEFT(d4_all_labelled[[#This Row],[contentRating]],1)*1), d4_all_labelled[[#This Row],[contentRating]], VLOOKUP(d4_all_labelled[[#This Row],[contentRating]],contentRatingConversion[],3,FALSE))</f>
        <v>12+</v>
      </c>
      <c r="G26" s="1" t="s">
        <v>24</v>
      </c>
      <c r="I26" t="b">
        <f>ISNUMBER(SEARCH("children",d4_labelled!$G26))</f>
        <v>0</v>
      </c>
      <c r="J26" t="b">
        <f>ISNUMBER(SEARCH("teens",d4_labelled!$G26))</f>
        <v>1</v>
      </c>
      <c r="K26" t="b">
        <f>ISNUMBER(SEARCH("adults",d4_labelled!$G26))</f>
        <v>1</v>
      </c>
      <c r="M26" t="b">
        <f>ISNUMBER(d4_all_labelled[[#This Row],[appId]])</f>
        <v>0</v>
      </c>
      <c r="N26" t="b">
        <f t="shared" si="0"/>
        <v>1</v>
      </c>
    </row>
    <row r="27" spans="1:14" x14ac:dyDescent="0.35">
      <c r="A27" s="1" t="s">
        <v>367</v>
      </c>
      <c r="B27" s="1" t="s">
        <v>368</v>
      </c>
      <c r="C27" s="1" t="s">
        <v>369</v>
      </c>
      <c r="D27" s="1" t="s">
        <v>7604</v>
      </c>
      <c r="E27" s="1" t="s">
        <v>1100</v>
      </c>
      <c r="F27" s="1" t="str">
        <f>IF(ISNUMBER(LEFT(d4_all_labelled[[#This Row],[contentRating]],1)*1), d4_all_labelled[[#This Row],[contentRating]], VLOOKUP(d4_all_labelled[[#This Row],[contentRating]],contentRatingConversion[],3,FALSE))</f>
        <v>12+</v>
      </c>
      <c r="G27" s="1" t="s">
        <v>24</v>
      </c>
      <c r="I27" t="b">
        <f>ISNUMBER(SEARCH("children",d4_labelled!$G27))</f>
        <v>0</v>
      </c>
      <c r="J27" t="b">
        <f>ISNUMBER(SEARCH("teens",d4_labelled!$G27))</f>
        <v>1</v>
      </c>
      <c r="K27" t="b">
        <f>ISNUMBER(SEARCH("adults",d4_labelled!$G27))</f>
        <v>1</v>
      </c>
      <c r="M27" t="b">
        <f>ISNUMBER(d4_all_labelled[[#This Row],[appId]])</f>
        <v>0</v>
      </c>
      <c r="N27" t="b">
        <f t="shared" si="0"/>
        <v>1</v>
      </c>
    </row>
    <row r="28" spans="1:14" x14ac:dyDescent="0.35">
      <c r="A28" s="1" t="s">
        <v>823</v>
      </c>
      <c r="B28" s="1" t="s">
        <v>824</v>
      </c>
      <c r="C28" s="1" t="s">
        <v>825</v>
      </c>
      <c r="D28" s="1" t="s">
        <v>7604</v>
      </c>
      <c r="E28" s="1" t="s">
        <v>1100</v>
      </c>
      <c r="F28" s="1" t="str">
        <f>IF(ISNUMBER(LEFT(d4_all_labelled[[#This Row],[contentRating]],1)*1), d4_all_labelled[[#This Row],[contentRating]], VLOOKUP(d4_all_labelled[[#This Row],[contentRating]],contentRatingConversion[],3,FALSE))</f>
        <v>12+</v>
      </c>
      <c r="G28" s="1" t="s">
        <v>24</v>
      </c>
      <c r="I28" t="b">
        <f>ISNUMBER(SEARCH("children",d4_labelled!$G28))</f>
        <v>0</v>
      </c>
      <c r="J28" t="b">
        <f>ISNUMBER(SEARCH("teens",d4_labelled!$G28))</f>
        <v>1</v>
      </c>
      <c r="K28" t="b">
        <f>ISNUMBER(SEARCH("adults",d4_labelled!$G28))</f>
        <v>1</v>
      </c>
      <c r="M28" t="b">
        <f>ISNUMBER(d4_all_labelled[[#This Row],[appId]])</f>
        <v>0</v>
      </c>
      <c r="N28" t="b">
        <f t="shared" si="0"/>
        <v>1</v>
      </c>
    </row>
    <row r="29" spans="1:14" ht="14.5" customHeight="1" x14ac:dyDescent="0.35">
      <c r="A29" s="1" t="s">
        <v>449</v>
      </c>
      <c r="B29" s="1" t="s">
        <v>450</v>
      </c>
      <c r="C29" s="1" t="s">
        <v>451</v>
      </c>
      <c r="D29" s="1" t="s">
        <v>7570</v>
      </c>
      <c r="E29" s="1" t="s">
        <v>1053</v>
      </c>
      <c r="F29" s="1" t="str">
        <f>IF(ISNUMBER(LEFT(d4_all_labelled[[#This Row],[contentRating]],1)*1), d4_all_labelled[[#This Row],[contentRating]], VLOOKUP(d4_all_labelled[[#This Row],[contentRating]],contentRatingConversion[],3,FALSE))</f>
        <v>4+</v>
      </c>
      <c r="G29" s="1" t="s">
        <v>24</v>
      </c>
      <c r="I29" t="b">
        <f>ISNUMBER(SEARCH("children",d4_labelled!$G29))</f>
        <v>0</v>
      </c>
      <c r="J29" t="b">
        <f>ISNUMBER(SEARCH("teens",d4_labelled!$G29))</f>
        <v>1</v>
      </c>
      <c r="K29" t="b">
        <f>ISNUMBER(SEARCH("adults",d4_labelled!$G29))</f>
        <v>1</v>
      </c>
      <c r="M29" t="b">
        <f>ISNUMBER(d4_all_labelled[[#This Row],[appId]])</f>
        <v>0</v>
      </c>
      <c r="N29" t="b">
        <f t="shared" si="0"/>
        <v>1</v>
      </c>
    </row>
    <row r="30" spans="1:14" x14ac:dyDescent="0.35">
      <c r="A30" s="1" t="s">
        <v>452</v>
      </c>
      <c r="B30" s="1" t="s">
        <v>453</v>
      </c>
      <c r="C30" s="1" t="s">
        <v>454</v>
      </c>
      <c r="D30" s="1" t="s">
        <v>7570</v>
      </c>
      <c r="E30" s="1" t="s">
        <v>1053</v>
      </c>
      <c r="F30" s="1" t="str">
        <f>IF(ISNUMBER(LEFT(d4_all_labelled[[#This Row],[contentRating]],1)*1), d4_all_labelled[[#This Row],[contentRating]], VLOOKUP(d4_all_labelled[[#This Row],[contentRating]],contentRatingConversion[],3,FALSE))</f>
        <v>4+</v>
      </c>
      <c r="G30" s="1" t="s">
        <v>24</v>
      </c>
      <c r="I30" t="b">
        <f>ISNUMBER(SEARCH("children",d4_labelled!$G30))</f>
        <v>0</v>
      </c>
      <c r="J30" t="b">
        <f>ISNUMBER(SEARCH("teens",d4_labelled!$G30))</f>
        <v>1</v>
      </c>
      <c r="K30" t="b">
        <f>ISNUMBER(SEARCH("adults",d4_labelled!$G30))</f>
        <v>1</v>
      </c>
      <c r="M30" t="b">
        <f>ISNUMBER(d4_all_labelled[[#This Row],[appId]])</f>
        <v>0</v>
      </c>
      <c r="N30" t="b">
        <f t="shared" si="0"/>
        <v>1</v>
      </c>
    </row>
    <row r="31" spans="1:14" ht="14.5" customHeight="1" x14ac:dyDescent="0.35">
      <c r="A31" s="1" t="s">
        <v>470</v>
      </c>
      <c r="B31" s="1" t="s">
        <v>471</v>
      </c>
      <c r="C31" s="1" t="s">
        <v>472</v>
      </c>
      <c r="D31" s="1" t="s">
        <v>7591</v>
      </c>
      <c r="E31" s="1" t="s">
        <v>1100</v>
      </c>
      <c r="F31" s="1" t="str">
        <f>IF(ISNUMBER(LEFT(d4_all_labelled[[#This Row],[contentRating]],1)*1), d4_all_labelled[[#This Row],[contentRating]], VLOOKUP(d4_all_labelled[[#This Row],[contentRating]],contentRatingConversion[],3,FALSE))</f>
        <v>12+</v>
      </c>
      <c r="G31" s="1" t="s">
        <v>24</v>
      </c>
      <c r="I31" t="b">
        <f>ISNUMBER(SEARCH("children",d4_labelled!$G31))</f>
        <v>0</v>
      </c>
      <c r="J31" t="b">
        <f>ISNUMBER(SEARCH("teens",d4_labelled!$G31))</f>
        <v>1</v>
      </c>
      <c r="K31" t="b">
        <f>ISNUMBER(SEARCH("adults",d4_labelled!$G31))</f>
        <v>1</v>
      </c>
      <c r="M31" t="b">
        <f>ISNUMBER(d4_all_labelled[[#This Row],[appId]])</f>
        <v>0</v>
      </c>
      <c r="N31" t="b">
        <f t="shared" si="0"/>
        <v>1</v>
      </c>
    </row>
    <row r="32" spans="1:14" ht="14.5" customHeight="1" x14ac:dyDescent="0.35">
      <c r="A32" s="1" t="s">
        <v>476</v>
      </c>
      <c r="B32" s="1" t="s">
        <v>477</v>
      </c>
      <c r="C32" s="1" t="s">
        <v>478</v>
      </c>
      <c r="D32" s="1" t="s">
        <v>7591</v>
      </c>
      <c r="E32" s="1" t="s">
        <v>1100</v>
      </c>
      <c r="F32" s="1" t="str">
        <f>IF(ISNUMBER(LEFT(d4_all_labelled[[#This Row],[contentRating]],1)*1), d4_all_labelled[[#This Row],[contentRating]], VLOOKUP(d4_all_labelled[[#This Row],[contentRating]],contentRatingConversion[],3,FALSE))</f>
        <v>12+</v>
      </c>
      <c r="G32" s="1" t="s">
        <v>24</v>
      </c>
      <c r="I32" t="b">
        <f>ISNUMBER(SEARCH("children",d4_labelled!$G32))</f>
        <v>0</v>
      </c>
      <c r="J32" t="b">
        <f>ISNUMBER(SEARCH("teens",d4_labelled!$G32))</f>
        <v>1</v>
      </c>
      <c r="K32" t="b">
        <f>ISNUMBER(SEARCH("adults",d4_labelled!$G32))</f>
        <v>1</v>
      </c>
      <c r="M32" t="b">
        <f>ISNUMBER(d4_all_labelled[[#This Row],[appId]])</f>
        <v>0</v>
      </c>
      <c r="N32" t="b">
        <f t="shared" si="0"/>
        <v>1</v>
      </c>
    </row>
    <row r="33" spans="1:14" ht="14.5" customHeight="1" x14ac:dyDescent="0.35">
      <c r="A33" s="1" t="s">
        <v>551</v>
      </c>
      <c r="B33" s="1" t="s">
        <v>552</v>
      </c>
      <c r="C33" s="1" t="s">
        <v>553</v>
      </c>
      <c r="D33" s="1" t="s">
        <v>7595</v>
      </c>
      <c r="E33" s="1" t="s">
        <v>1053</v>
      </c>
      <c r="F33" s="1" t="str">
        <f>IF(ISNUMBER(LEFT(d4_all_labelled[[#This Row],[contentRating]],1)*1), d4_all_labelled[[#This Row],[contentRating]], VLOOKUP(d4_all_labelled[[#This Row],[contentRating]],contentRatingConversion[],3,FALSE))</f>
        <v>4+</v>
      </c>
      <c r="G33" s="1" t="s">
        <v>24</v>
      </c>
      <c r="I33" t="b">
        <f>ISNUMBER(SEARCH("children",d4_labelled!$G33))</f>
        <v>0</v>
      </c>
      <c r="J33" t="b">
        <f>ISNUMBER(SEARCH("teens",d4_labelled!$G33))</f>
        <v>1</v>
      </c>
      <c r="K33" t="b">
        <f>ISNUMBER(SEARCH("adults",d4_labelled!$G33))</f>
        <v>1</v>
      </c>
      <c r="M33" t="b">
        <f>ISNUMBER(d4_all_labelled[[#This Row],[appId]])</f>
        <v>0</v>
      </c>
      <c r="N33" t="b">
        <f t="shared" si="0"/>
        <v>1</v>
      </c>
    </row>
    <row r="34" spans="1:14" ht="14.5" customHeight="1" x14ac:dyDescent="0.35">
      <c r="A34" s="1" t="s">
        <v>496</v>
      </c>
      <c r="B34" s="1" t="s">
        <v>497</v>
      </c>
      <c r="C34" s="1" t="s">
        <v>498</v>
      </c>
      <c r="D34" s="1" t="s">
        <v>7601</v>
      </c>
      <c r="E34" s="1" t="s">
        <v>1053</v>
      </c>
      <c r="F34" s="1" t="str">
        <f>IF(ISNUMBER(LEFT(d4_all_labelled[[#This Row],[contentRating]],1)*1), d4_all_labelled[[#This Row],[contentRating]], VLOOKUP(d4_all_labelled[[#This Row],[contentRating]],contentRatingConversion[],3,FALSE))</f>
        <v>4+</v>
      </c>
      <c r="G34" s="1" t="s">
        <v>24</v>
      </c>
      <c r="I34" t="b">
        <f>ISNUMBER(SEARCH("children",d4_labelled!$G34))</f>
        <v>0</v>
      </c>
      <c r="J34" t="b">
        <f>ISNUMBER(SEARCH("teens",d4_labelled!$G34))</f>
        <v>1</v>
      </c>
      <c r="K34" t="b">
        <f>ISNUMBER(SEARCH("adults",d4_labelled!$G34))</f>
        <v>1</v>
      </c>
      <c r="M34" t="b">
        <f>ISNUMBER(d4_all_labelled[[#This Row],[appId]])</f>
        <v>0</v>
      </c>
      <c r="N34" t="b">
        <f t="shared" si="0"/>
        <v>1</v>
      </c>
    </row>
    <row r="35" spans="1:14" ht="14.5" customHeight="1" x14ac:dyDescent="0.35">
      <c r="A35" s="1" t="s">
        <v>644</v>
      </c>
      <c r="B35" s="1" t="s">
        <v>645</v>
      </c>
      <c r="C35" s="1" t="s">
        <v>646</v>
      </c>
      <c r="D35" s="1" t="s">
        <v>7580</v>
      </c>
      <c r="E35" s="1" t="s">
        <v>1100</v>
      </c>
      <c r="F35" s="1" t="str">
        <f>IF(ISNUMBER(LEFT(d4_all_labelled[[#This Row],[contentRating]],1)*1), d4_all_labelled[[#This Row],[contentRating]], VLOOKUP(d4_all_labelled[[#This Row],[contentRating]],contentRatingConversion[],3,FALSE))</f>
        <v>12+</v>
      </c>
      <c r="G35" s="1" t="s">
        <v>24</v>
      </c>
      <c r="I35" t="b">
        <f>ISNUMBER(SEARCH("children",d4_labelled!$G35))</f>
        <v>0</v>
      </c>
      <c r="J35" t="b">
        <f>ISNUMBER(SEARCH("teens",d4_labelled!$G35))</f>
        <v>1</v>
      </c>
      <c r="K35" t="b">
        <f>ISNUMBER(SEARCH("adults",d4_labelled!$G35))</f>
        <v>1</v>
      </c>
      <c r="M35" t="b">
        <f>ISNUMBER(d4_all_labelled[[#This Row],[appId]])</f>
        <v>0</v>
      </c>
      <c r="N35" t="b">
        <f t="shared" si="0"/>
        <v>1</v>
      </c>
    </row>
    <row r="36" spans="1:14" ht="14.5" customHeight="1" x14ac:dyDescent="0.35">
      <c r="A36" s="1" t="s">
        <v>517</v>
      </c>
      <c r="B36" s="1" t="s">
        <v>518</v>
      </c>
      <c r="C36" s="1" t="s">
        <v>519</v>
      </c>
      <c r="D36" s="1" t="s">
        <v>7570</v>
      </c>
      <c r="E36" s="1" t="s">
        <v>1107</v>
      </c>
      <c r="F36" s="1" t="str">
        <f>IF(ISNUMBER(LEFT(d4_all_labelled[[#This Row],[contentRating]],1)*1), d4_all_labelled[[#This Row],[contentRating]], VLOOKUP(d4_all_labelled[[#This Row],[contentRating]],contentRatingConversion[],3,FALSE))</f>
        <v>9+</v>
      </c>
      <c r="G36" s="1" t="s">
        <v>24</v>
      </c>
      <c r="I36" t="b">
        <f>ISNUMBER(SEARCH("children",d4_labelled!$G36))</f>
        <v>0</v>
      </c>
      <c r="J36" t="b">
        <f>ISNUMBER(SEARCH("teens",d4_labelled!$G36))</f>
        <v>1</v>
      </c>
      <c r="K36" t="b">
        <f>ISNUMBER(SEARCH("adults",d4_labelled!$G36))</f>
        <v>1</v>
      </c>
      <c r="M36" t="b">
        <f>ISNUMBER(d4_all_labelled[[#This Row],[appId]])</f>
        <v>0</v>
      </c>
      <c r="N36" t="b">
        <f t="shared" si="0"/>
        <v>1</v>
      </c>
    </row>
    <row r="37" spans="1:14" ht="14.5" customHeight="1" x14ac:dyDescent="0.35">
      <c r="A37" s="1" t="s">
        <v>542</v>
      </c>
      <c r="B37" s="1" t="s">
        <v>543</v>
      </c>
      <c r="C37" s="1" t="s">
        <v>544</v>
      </c>
      <c r="D37" s="1" t="s">
        <v>7584</v>
      </c>
      <c r="E37" s="1" t="s">
        <v>1231</v>
      </c>
      <c r="F37" s="1" t="str">
        <f>IF(ISNUMBER(LEFT(d4_all_labelled[[#This Row],[contentRating]],1)*1), d4_all_labelled[[#This Row],[contentRating]], VLOOKUP(d4_all_labelled[[#This Row],[contentRating]],contentRatingConversion[],3,FALSE))</f>
        <v>17+</v>
      </c>
      <c r="G37" s="1" t="s">
        <v>24</v>
      </c>
      <c r="I37" t="b">
        <f>ISNUMBER(SEARCH("children",d4_labelled!$G37))</f>
        <v>0</v>
      </c>
      <c r="J37" t="b">
        <f>ISNUMBER(SEARCH("teens",d4_labelled!$G37))</f>
        <v>1</v>
      </c>
      <c r="K37" t="b">
        <f>ISNUMBER(SEARCH("adults",d4_labelled!$G37))</f>
        <v>1</v>
      </c>
      <c r="M37" t="b">
        <f>ISNUMBER(d4_all_labelled[[#This Row],[appId]])</f>
        <v>0</v>
      </c>
      <c r="N37" t="b">
        <f t="shared" si="0"/>
        <v>1</v>
      </c>
    </row>
    <row r="38" spans="1:14" ht="14.5" customHeight="1" x14ac:dyDescent="0.35">
      <c r="A38" s="1" t="s">
        <v>570</v>
      </c>
      <c r="B38" s="1" t="s">
        <v>571</v>
      </c>
      <c r="C38" s="1" t="s">
        <v>572</v>
      </c>
      <c r="D38" s="1" t="s">
        <v>7563</v>
      </c>
      <c r="E38" s="1" t="s">
        <v>1100</v>
      </c>
      <c r="F38" s="1" t="str">
        <f>IF(ISNUMBER(LEFT(d4_all_labelled[[#This Row],[contentRating]],1)*1), d4_all_labelled[[#This Row],[contentRating]], VLOOKUP(d4_all_labelled[[#This Row],[contentRating]],contentRatingConversion[],3,FALSE))</f>
        <v>12+</v>
      </c>
      <c r="G38" s="1" t="s">
        <v>24</v>
      </c>
      <c r="I38" t="b">
        <f>ISNUMBER(SEARCH("children",d4_labelled!$G38))</f>
        <v>0</v>
      </c>
      <c r="J38" t="b">
        <f>ISNUMBER(SEARCH("teens",d4_labelled!$G38))</f>
        <v>1</v>
      </c>
      <c r="K38" t="b">
        <f>ISNUMBER(SEARCH("adults",d4_labelled!$G38))</f>
        <v>1</v>
      </c>
      <c r="M38" t="b">
        <f>ISNUMBER(d4_all_labelled[[#This Row],[appId]])</f>
        <v>0</v>
      </c>
      <c r="N38" t="b">
        <f t="shared" si="0"/>
        <v>1</v>
      </c>
    </row>
    <row r="39" spans="1:14" ht="14.5" customHeight="1" x14ac:dyDescent="0.35">
      <c r="A39" s="1" t="s">
        <v>718</v>
      </c>
      <c r="B39" s="1" t="s">
        <v>719</v>
      </c>
      <c r="C39" s="1" t="s">
        <v>720</v>
      </c>
      <c r="D39" s="1" t="s">
        <v>7570</v>
      </c>
      <c r="E39" s="1" t="s">
        <v>1053</v>
      </c>
      <c r="F39" s="1" t="str">
        <f>IF(ISNUMBER(LEFT(d4_all_labelled[[#This Row],[contentRating]],1)*1), d4_all_labelled[[#This Row],[contentRating]], VLOOKUP(d4_all_labelled[[#This Row],[contentRating]],contentRatingConversion[],3,FALSE))</f>
        <v>4+</v>
      </c>
      <c r="G39" s="1" t="s">
        <v>24</v>
      </c>
      <c r="I39" t="b">
        <f>ISNUMBER(SEARCH("children",d4_labelled!$G39))</f>
        <v>0</v>
      </c>
      <c r="J39" t="b">
        <f>ISNUMBER(SEARCH("teens",d4_labelled!$G39))</f>
        <v>1</v>
      </c>
      <c r="K39" t="b">
        <f>ISNUMBER(SEARCH("adults",d4_labelled!$G39))</f>
        <v>1</v>
      </c>
      <c r="M39" t="b">
        <f>ISNUMBER(d4_all_labelled[[#This Row],[appId]])</f>
        <v>0</v>
      </c>
      <c r="N39" t="b">
        <f t="shared" si="0"/>
        <v>1</v>
      </c>
    </row>
    <row r="40" spans="1:14" ht="14.5" customHeight="1" x14ac:dyDescent="0.35">
      <c r="A40" s="1" t="s">
        <v>622</v>
      </c>
      <c r="B40" s="1" t="s">
        <v>623</v>
      </c>
      <c r="C40" s="1" t="s">
        <v>624</v>
      </c>
      <c r="D40" s="1" t="s">
        <v>7596</v>
      </c>
      <c r="E40" s="1" t="s">
        <v>1100</v>
      </c>
      <c r="F40" s="1" t="str">
        <f>IF(ISNUMBER(LEFT(d4_all_labelled[[#This Row],[contentRating]],1)*1), d4_all_labelled[[#This Row],[contentRating]], VLOOKUP(d4_all_labelled[[#This Row],[contentRating]],contentRatingConversion[],3,FALSE))</f>
        <v>12+</v>
      </c>
      <c r="G40" s="1" t="s">
        <v>24</v>
      </c>
      <c r="I40" t="b">
        <f>ISNUMBER(SEARCH("children",d4_labelled!$G40))</f>
        <v>0</v>
      </c>
      <c r="J40" t="b">
        <f>ISNUMBER(SEARCH("teens",d4_labelled!$G40))</f>
        <v>1</v>
      </c>
      <c r="K40" t="b">
        <f>ISNUMBER(SEARCH("adults",d4_labelled!$G40))</f>
        <v>1</v>
      </c>
      <c r="M40" t="b">
        <f>ISNUMBER(d4_all_labelled[[#This Row],[appId]])</f>
        <v>0</v>
      </c>
      <c r="N40" t="b">
        <f t="shared" si="0"/>
        <v>1</v>
      </c>
    </row>
    <row r="41" spans="1:14" ht="14.5" customHeight="1" x14ac:dyDescent="0.35">
      <c r="A41" s="1" t="s">
        <v>133</v>
      </c>
      <c r="B41" s="1" t="s">
        <v>134</v>
      </c>
      <c r="C41" s="1" t="s">
        <v>135</v>
      </c>
      <c r="D41" s="1" t="s">
        <v>7591</v>
      </c>
      <c r="E41" s="1" t="s">
        <v>1053</v>
      </c>
      <c r="F41" s="1" t="str">
        <f>IF(ISNUMBER(LEFT(d4_all_labelled[[#This Row],[contentRating]],1)*1), d4_all_labelled[[#This Row],[contentRating]], VLOOKUP(d4_all_labelled[[#This Row],[contentRating]],contentRatingConversion[],3,FALSE))</f>
        <v>4+</v>
      </c>
      <c r="G41" s="1" t="s">
        <v>24</v>
      </c>
      <c r="I41" t="b">
        <f>ISNUMBER(SEARCH("children",d4_labelled!$G41))</f>
        <v>0</v>
      </c>
      <c r="J41" t="b">
        <f>ISNUMBER(SEARCH("teens",d4_labelled!$G41))</f>
        <v>1</v>
      </c>
      <c r="K41" t="b">
        <f>ISNUMBER(SEARCH("adults",d4_labelled!$G41))</f>
        <v>1</v>
      </c>
      <c r="M41" t="b">
        <f>ISNUMBER(d4_all_labelled[[#This Row],[appId]])</f>
        <v>0</v>
      </c>
      <c r="N41" t="b">
        <f t="shared" si="0"/>
        <v>1</v>
      </c>
    </row>
    <row r="42" spans="1:14" ht="14.5" customHeight="1" x14ac:dyDescent="0.35">
      <c r="A42" s="1" t="s">
        <v>313</v>
      </c>
      <c r="B42" s="1" t="s">
        <v>314</v>
      </c>
      <c r="C42" s="1" t="s">
        <v>315</v>
      </c>
      <c r="D42" s="1" t="s">
        <v>7587</v>
      </c>
      <c r="E42" s="1" t="s">
        <v>1053</v>
      </c>
      <c r="F42" s="1" t="str">
        <f>IF(ISNUMBER(LEFT(d4_all_labelled[[#This Row],[contentRating]],1)*1), d4_all_labelled[[#This Row],[contentRating]], VLOOKUP(d4_all_labelled[[#This Row],[contentRating]],contentRatingConversion[],3,FALSE))</f>
        <v>4+</v>
      </c>
      <c r="G42" s="1" t="s">
        <v>24</v>
      </c>
      <c r="I42" t="b">
        <f>ISNUMBER(SEARCH("children",d4_labelled!$G42))</f>
        <v>0</v>
      </c>
      <c r="J42" t="b">
        <f>ISNUMBER(SEARCH("teens",d4_labelled!$G42))</f>
        <v>1</v>
      </c>
      <c r="K42" t="b">
        <f>ISNUMBER(SEARCH("adults",d4_labelled!$G42))</f>
        <v>1</v>
      </c>
      <c r="M42" t="b">
        <f>ISNUMBER(d4_all_labelled[[#This Row],[appId]])</f>
        <v>0</v>
      </c>
      <c r="N42" t="b">
        <f t="shared" si="0"/>
        <v>1</v>
      </c>
    </row>
    <row r="43" spans="1:14" ht="14.5" customHeight="1" x14ac:dyDescent="0.35">
      <c r="A43" s="1" t="s">
        <v>696</v>
      </c>
      <c r="B43" s="1" t="s">
        <v>697</v>
      </c>
      <c r="C43" s="1" t="s">
        <v>698</v>
      </c>
      <c r="D43" s="1" t="s">
        <v>7604</v>
      </c>
      <c r="E43" s="1" t="s">
        <v>1231</v>
      </c>
      <c r="F43" s="1" t="str">
        <f>IF(ISNUMBER(LEFT(d4_all_labelled[[#This Row],[contentRating]],1)*1), d4_all_labelled[[#This Row],[contentRating]], VLOOKUP(d4_all_labelled[[#This Row],[contentRating]],contentRatingConversion[],3,FALSE))</f>
        <v>17+</v>
      </c>
      <c r="G43" s="1" t="s">
        <v>24</v>
      </c>
      <c r="I43" t="b">
        <f>ISNUMBER(SEARCH("children",d4_labelled!$G43))</f>
        <v>0</v>
      </c>
      <c r="J43" t="b">
        <f>ISNUMBER(SEARCH("teens",d4_labelled!$G43))</f>
        <v>1</v>
      </c>
      <c r="K43" t="b">
        <f>ISNUMBER(SEARCH("adults",d4_labelled!$G43))</f>
        <v>1</v>
      </c>
      <c r="M43" t="b">
        <f>ISNUMBER(d4_all_labelled[[#This Row],[appId]])</f>
        <v>0</v>
      </c>
      <c r="N43" t="b">
        <f t="shared" si="0"/>
        <v>1</v>
      </c>
    </row>
    <row r="44" spans="1:14" ht="14.5" customHeight="1" x14ac:dyDescent="0.35">
      <c r="A44" s="1" t="s">
        <v>409</v>
      </c>
      <c r="B44" s="1" t="s">
        <v>410</v>
      </c>
      <c r="C44" s="1" t="s">
        <v>411</v>
      </c>
      <c r="D44" s="1" t="s">
        <v>7583</v>
      </c>
      <c r="E44" s="1" t="s">
        <v>1053</v>
      </c>
      <c r="F44" s="1" t="str">
        <f>IF(ISNUMBER(LEFT(d4_all_labelled[[#This Row],[contentRating]],1)*1), d4_all_labelled[[#This Row],[contentRating]], VLOOKUP(d4_all_labelled[[#This Row],[contentRating]],contentRatingConversion[],3,FALSE))</f>
        <v>4+</v>
      </c>
      <c r="G44" s="1" t="s">
        <v>24</v>
      </c>
      <c r="I44" t="b">
        <f>ISNUMBER(SEARCH("children",d4_labelled!$G44))</f>
        <v>0</v>
      </c>
      <c r="J44" t="b">
        <f>ISNUMBER(SEARCH("teens",d4_labelled!$G44))</f>
        <v>1</v>
      </c>
      <c r="K44" t="b">
        <f>ISNUMBER(SEARCH("adults",d4_labelled!$G44))</f>
        <v>1</v>
      </c>
      <c r="M44" t="b">
        <f>ISNUMBER(d4_all_labelled[[#This Row],[appId]])</f>
        <v>0</v>
      </c>
      <c r="N44" t="b">
        <f t="shared" si="0"/>
        <v>1</v>
      </c>
    </row>
    <row r="45" spans="1:14" ht="14.5" customHeight="1" x14ac:dyDescent="0.35">
      <c r="A45" s="1" t="s">
        <v>762</v>
      </c>
      <c r="B45" s="1" t="s">
        <v>763</v>
      </c>
      <c r="C45" s="1" t="s">
        <v>764</v>
      </c>
      <c r="D45" s="1" t="s">
        <v>7570</v>
      </c>
      <c r="E45" s="1" t="s">
        <v>1053</v>
      </c>
      <c r="F45" s="1" t="str">
        <f>IF(ISNUMBER(LEFT(d4_all_labelled[[#This Row],[contentRating]],1)*1), d4_all_labelled[[#This Row],[contentRating]], VLOOKUP(d4_all_labelled[[#This Row],[contentRating]],contentRatingConversion[],3,FALSE))</f>
        <v>4+</v>
      </c>
      <c r="G45" s="1" t="s">
        <v>24</v>
      </c>
      <c r="I45" t="b">
        <f>ISNUMBER(SEARCH("children",d4_labelled!$G45))</f>
        <v>0</v>
      </c>
      <c r="J45" t="b">
        <f>ISNUMBER(SEARCH("teens",d4_labelled!$G45))</f>
        <v>1</v>
      </c>
      <c r="K45" t="b">
        <f>ISNUMBER(SEARCH("adults",d4_labelled!$G45))</f>
        <v>1</v>
      </c>
      <c r="M45" t="b">
        <f>ISNUMBER(d4_all_labelled[[#This Row],[appId]])</f>
        <v>0</v>
      </c>
      <c r="N45" t="b">
        <f t="shared" si="0"/>
        <v>1</v>
      </c>
    </row>
    <row r="46" spans="1:14" ht="14.5" customHeight="1" x14ac:dyDescent="0.35">
      <c r="A46" s="1" t="s">
        <v>349</v>
      </c>
      <c r="B46" s="1" t="s">
        <v>350</v>
      </c>
      <c r="C46" s="1" t="s">
        <v>351</v>
      </c>
      <c r="D46" s="1" t="s">
        <v>7582</v>
      </c>
      <c r="E46" s="1" t="s">
        <v>1231</v>
      </c>
      <c r="F46" s="1" t="str">
        <f>IF(ISNUMBER(LEFT(d4_all_labelled[[#This Row],[contentRating]],1)*1), d4_all_labelled[[#This Row],[contentRating]], VLOOKUP(d4_all_labelled[[#This Row],[contentRating]],contentRatingConversion[],3,FALSE))</f>
        <v>17+</v>
      </c>
      <c r="G46" s="1" t="s">
        <v>24</v>
      </c>
      <c r="I46" t="b">
        <f>ISNUMBER(SEARCH("children",d4_labelled!$G46))</f>
        <v>0</v>
      </c>
      <c r="J46" t="b">
        <f>ISNUMBER(SEARCH("teens",d4_labelled!$G46))</f>
        <v>1</v>
      </c>
      <c r="K46" t="b">
        <f>ISNUMBER(SEARCH("adults",d4_labelled!$G46))</f>
        <v>1</v>
      </c>
      <c r="M46" t="b">
        <f>ISNUMBER(d4_all_labelled[[#This Row],[appId]])</f>
        <v>0</v>
      </c>
      <c r="N46" t="b">
        <f t="shared" si="0"/>
        <v>1</v>
      </c>
    </row>
    <row r="47" spans="1:14" ht="14.5" customHeight="1" x14ac:dyDescent="0.35">
      <c r="A47" s="1" t="s">
        <v>838</v>
      </c>
      <c r="B47" s="1" t="s">
        <v>839</v>
      </c>
      <c r="C47" s="1" t="s">
        <v>840</v>
      </c>
      <c r="D47" s="1" t="s">
        <v>7584</v>
      </c>
      <c r="E47" s="1" t="s">
        <v>1231</v>
      </c>
      <c r="F47" s="1" t="str">
        <f>IF(ISNUMBER(LEFT(d4_all_labelled[[#This Row],[contentRating]],1)*1), d4_all_labelled[[#This Row],[contentRating]], VLOOKUP(d4_all_labelled[[#This Row],[contentRating]],contentRatingConversion[],3,FALSE))</f>
        <v>17+</v>
      </c>
      <c r="G47" s="1" t="s">
        <v>24</v>
      </c>
      <c r="I47" t="b">
        <f>ISNUMBER(SEARCH("children",d4_labelled!$G47))</f>
        <v>0</v>
      </c>
      <c r="J47" t="b">
        <f>ISNUMBER(SEARCH("teens",d4_labelled!$G47))</f>
        <v>1</v>
      </c>
      <c r="K47" t="b">
        <f>ISNUMBER(SEARCH("adults",d4_labelled!$G47))</f>
        <v>1</v>
      </c>
      <c r="M47" t="b">
        <f>ISNUMBER(d4_all_labelled[[#This Row],[appId]])</f>
        <v>0</v>
      </c>
      <c r="N47" t="b">
        <f t="shared" si="0"/>
        <v>1</v>
      </c>
    </row>
    <row r="48" spans="1:14" ht="14.5" customHeight="1" x14ac:dyDescent="0.35">
      <c r="A48" s="1" t="s">
        <v>539</v>
      </c>
      <c r="B48" s="1" t="s">
        <v>540</v>
      </c>
      <c r="C48" s="1" t="s">
        <v>541</v>
      </c>
      <c r="D48" s="1" t="s">
        <v>7588</v>
      </c>
      <c r="E48" s="1" t="s">
        <v>1053</v>
      </c>
      <c r="F48" s="1" t="str">
        <f>IF(ISNUMBER(LEFT(d4_all_labelled[[#This Row],[contentRating]],1)*1), d4_all_labelled[[#This Row],[contentRating]], VLOOKUP(d4_all_labelled[[#This Row],[contentRating]],contentRatingConversion[],3,FALSE))</f>
        <v>4+</v>
      </c>
      <c r="G48" s="1" t="s">
        <v>24</v>
      </c>
      <c r="I48" t="b">
        <f>ISNUMBER(SEARCH("children",d4_labelled!$G48))</f>
        <v>0</v>
      </c>
      <c r="J48" t="b">
        <f>ISNUMBER(SEARCH("teens",d4_labelled!$G48))</f>
        <v>1</v>
      </c>
      <c r="K48" t="b">
        <f>ISNUMBER(SEARCH("adults",d4_labelled!$G48))</f>
        <v>1</v>
      </c>
      <c r="M48" t="b">
        <f>ISNUMBER(d4_all_labelled[[#This Row],[appId]])</f>
        <v>0</v>
      </c>
      <c r="N48" t="b">
        <f t="shared" si="0"/>
        <v>1</v>
      </c>
    </row>
    <row r="49" spans="1:14" ht="14.5" customHeight="1" x14ac:dyDescent="0.35">
      <c r="A49" s="1" t="s">
        <v>198</v>
      </c>
      <c r="B49" s="1" t="s">
        <v>199</v>
      </c>
      <c r="C49" s="1" t="s">
        <v>200</v>
      </c>
      <c r="D49" s="1" t="s">
        <v>7591</v>
      </c>
      <c r="E49" s="1" t="s">
        <v>1100</v>
      </c>
      <c r="F49" s="1" t="str">
        <f>IF(ISNUMBER(LEFT(d4_all_labelled[[#This Row],[contentRating]],1)*1), d4_all_labelled[[#This Row],[contentRating]], VLOOKUP(d4_all_labelled[[#This Row],[contentRating]],contentRatingConversion[],3,FALSE))</f>
        <v>12+</v>
      </c>
      <c r="G49" s="1" t="s">
        <v>24</v>
      </c>
      <c r="I49" t="b">
        <f>ISNUMBER(SEARCH("children",d4_labelled!$G49))</f>
        <v>0</v>
      </c>
      <c r="J49" t="b">
        <f>ISNUMBER(SEARCH("teens",d4_labelled!$G49))</f>
        <v>1</v>
      </c>
      <c r="K49" t="b">
        <f>ISNUMBER(SEARCH("adults",d4_labelled!$G49))</f>
        <v>1</v>
      </c>
      <c r="M49" t="b">
        <f>ISNUMBER(d4_all_labelled[[#This Row],[appId]])</f>
        <v>0</v>
      </c>
      <c r="N49" t="b">
        <f t="shared" si="0"/>
        <v>1</v>
      </c>
    </row>
    <row r="50" spans="1:14" ht="14.5" customHeight="1" x14ac:dyDescent="0.35">
      <c r="A50" s="1" t="s">
        <v>490</v>
      </c>
      <c r="B50" s="1" t="s">
        <v>491</v>
      </c>
      <c r="C50" s="1" t="s">
        <v>492</v>
      </c>
      <c r="D50" s="1" t="s">
        <v>7563</v>
      </c>
      <c r="E50" s="1" t="s">
        <v>1100</v>
      </c>
      <c r="F50" s="1" t="str">
        <f>IF(ISNUMBER(LEFT(d4_all_labelled[[#This Row],[contentRating]],1)*1), d4_all_labelled[[#This Row],[contentRating]], VLOOKUP(d4_all_labelled[[#This Row],[contentRating]],contentRatingConversion[],3,FALSE))</f>
        <v>12+</v>
      </c>
      <c r="G50" s="1" t="s">
        <v>24</v>
      </c>
      <c r="I50" t="b">
        <f>ISNUMBER(SEARCH("children",d4_labelled!$G50))</f>
        <v>0</v>
      </c>
      <c r="J50" t="b">
        <f>ISNUMBER(SEARCH("teens",d4_labelled!$G50))</f>
        <v>1</v>
      </c>
      <c r="K50" t="b">
        <f>ISNUMBER(SEARCH("adults",d4_labelled!$G50))</f>
        <v>1</v>
      </c>
      <c r="M50" t="b">
        <f>ISNUMBER(d4_all_labelled[[#This Row],[appId]])</f>
        <v>0</v>
      </c>
      <c r="N50" t="b">
        <f t="shared" si="0"/>
        <v>1</v>
      </c>
    </row>
    <row r="51" spans="1:14" ht="14.5" customHeight="1" x14ac:dyDescent="0.35">
      <c r="A51" s="1" t="s">
        <v>796</v>
      </c>
      <c r="B51" s="1" t="s">
        <v>797</v>
      </c>
      <c r="C51" s="1" t="s">
        <v>798</v>
      </c>
      <c r="D51" s="1" t="s">
        <v>7563</v>
      </c>
      <c r="E51" s="1" t="s">
        <v>1100</v>
      </c>
      <c r="F51" s="1" t="str">
        <f>IF(ISNUMBER(LEFT(d4_all_labelled[[#This Row],[contentRating]],1)*1), d4_all_labelled[[#This Row],[contentRating]], VLOOKUP(d4_all_labelled[[#This Row],[contentRating]],contentRatingConversion[],3,FALSE))</f>
        <v>12+</v>
      </c>
      <c r="G51" s="1" t="s">
        <v>24</v>
      </c>
      <c r="I51" t="b">
        <f>ISNUMBER(SEARCH("children",d4_labelled!$G51))</f>
        <v>0</v>
      </c>
      <c r="J51" t="b">
        <f>ISNUMBER(SEARCH("teens",d4_labelled!$G51))</f>
        <v>1</v>
      </c>
      <c r="K51" t="b">
        <f>ISNUMBER(SEARCH("adults",d4_labelled!$G51))</f>
        <v>1</v>
      </c>
      <c r="M51" t="b">
        <f>ISNUMBER(d4_all_labelled[[#This Row],[appId]])</f>
        <v>0</v>
      </c>
      <c r="N51" t="b">
        <f t="shared" si="0"/>
        <v>1</v>
      </c>
    </row>
    <row r="52" spans="1:14" ht="14.5" customHeight="1" x14ac:dyDescent="0.35">
      <c r="A52" s="1" t="s">
        <v>902</v>
      </c>
      <c r="B52" s="1" t="s">
        <v>903</v>
      </c>
      <c r="C52" s="1" t="s">
        <v>904</v>
      </c>
      <c r="D52" s="1" t="s">
        <v>7591</v>
      </c>
      <c r="E52" s="1" t="s">
        <v>1100</v>
      </c>
      <c r="F52" s="1" t="str">
        <f>IF(ISNUMBER(LEFT(d4_all_labelled[[#This Row],[contentRating]],1)*1), d4_all_labelled[[#This Row],[contentRating]], VLOOKUP(d4_all_labelled[[#This Row],[contentRating]],contentRatingConversion[],3,FALSE))</f>
        <v>12+</v>
      </c>
      <c r="G52" s="1" t="s">
        <v>24</v>
      </c>
      <c r="I52" t="b">
        <f>ISNUMBER(SEARCH("children",d4_labelled!$G52))</f>
        <v>0</v>
      </c>
      <c r="J52" t="b">
        <f>ISNUMBER(SEARCH("teens",d4_labelled!$G52))</f>
        <v>1</v>
      </c>
      <c r="K52" t="b">
        <f>ISNUMBER(SEARCH("adults",d4_labelled!$G52))</f>
        <v>1</v>
      </c>
      <c r="M52" t="b">
        <f>ISNUMBER(d4_all_labelled[[#This Row],[appId]])</f>
        <v>0</v>
      </c>
      <c r="N52" t="b">
        <f t="shared" si="0"/>
        <v>1</v>
      </c>
    </row>
    <row r="53" spans="1:14" ht="14.5" customHeight="1" x14ac:dyDescent="0.35">
      <c r="A53" s="4" t="s">
        <v>7578</v>
      </c>
      <c r="B53" s="4" t="s">
        <v>7579</v>
      </c>
      <c r="C53" s="1" t="s">
        <v>46</v>
      </c>
      <c r="D53" s="1" t="s">
        <v>7589</v>
      </c>
      <c r="E53" s="1" t="s">
        <v>1053</v>
      </c>
      <c r="F53" s="1" t="str">
        <f>IF(ISNUMBER(LEFT(d4_all_labelled[[#This Row],[contentRating]],1)*1), d4_all_labelled[[#This Row],[contentRating]], VLOOKUP(d4_all_labelled[[#This Row],[contentRating]],contentRatingConversion[],3,FALSE))</f>
        <v>4+</v>
      </c>
      <c r="G53" s="1" t="s">
        <v>24</v>
      </c>
      <c r="I53" t="b">
        <f>ISNUMBER(SEARCH("children",d4_labelled!$G53))</f>
        <v>0</v>
      </c>
      <c r="J53" t="b">
        <f>ISNUMBER(SEARCH("teens",d4_labelled!$G53))</f>
        <v>1</v>
      </c>
      <c r="K53" t="b">
        <f>ISNUMBER(SEARCH("adults",d4_labelled!$G53))</f>
        <v>1</v>
      </c>
      <c r="M53" t="b">
        <f>ISNUMBER(d4_all_labelled[[#This Row],[appId]])</f>
        <v>0</v>
      </c>
      <c r="N53" t="b">
        <f t="shared" si="0"/>
        <v>1</v>
      </c>
    </row>
    <row r="54" spans="1:14" ht="14.5" customHeight="1" x14ac:dyDescent="0.35">
      <c r="A54" s="1" t="s">
        <v>231</v>
      </c>
      <c r="B54" s="1" t="s">
        <v>232</v>
      </c>
      <c r="C54" s="1" t="s">
        <v>233</v>
      </c>
      <c r="D54" s="1" t="s">
        <v>7570</v>
      </c>
      <c r="E54" s="1" t="s">
        <v>1053</v>
      </c>
      <c r="F54" s="1" t="str">
        <f>IF(ISNUMBER(LEFT(d4_all_labelled[[#This Row],[contentRating]],1)*1), d4_all_labelled[[#This Row],[contentRating]], VLOOKUP(d4_all_labelled[[#This Row],[contentRating]],contentRatingConversion[],3,FALSE))</f>
        <v>4+</v>
      </c>
      <c r="G54" s="1" t="s">
        <v>24</v>
      </c>
      <c r="I54" t="b">
        <f>ISNUMBER(SEARCH("children",d4_labelled!$G54))</f>
        <v>0</v>
      </c>
      <c r="J54" t="b">
        <f>ISNUMBER(SEARCH("teens",d4_labelled!$G54))</f>
        <v>1</v>
      </c>
      <c r="K54" t="b">
        <f>ISNUMBER(SEARCH("adults",d4_labelled!$G54))</f>
        <v>1</v>
      </c>
      <c r="M54" t="b">
        <f>ISNUMBER(d4_all_labelled[[#This Row],[appId]])</f>
        <v>0</v>
      </c>
      <c r="N54" t="b">
        <f t="shared" si="0"/>
        <v>1</v>
      </c>
    </row>
    <row r="55" spans="1:14" ht="14.5" customHeight="1" x14ac:dyDescent="0.35">
      <c r="A55" s="1" t="s">
        <v>7541</v>
      </c>
      <c r="B55" s="1" t="s">
        <v>521</v>
      </c>
      <c r="C55" s="1" t="s">
        <v>522</v>
      </c>
      <c r="D55" s="1" t="s">
        <v>7588</v>
      </c>
      <c r="E55" s="1" t="s">
        <v>1053</v>
      </c>
      <c r="F55" s="1" t="str">
        <f>IF(ISNUMBER(LEFT(d4_all_labelled[[#This Row],[contentRating]],1)*1), d4_all_labelled[[#This Row],[contentRating]], VLOOKUP(d4_all_labelled[[#This Row],[contentRating]],contentRatingConversion[],3,FALSE))</f>
        <v>4+</v>
      </c>
      <c r="G55" s="1" t="s">
        <v>24</v>
      </c>
      <c r="I55" t="b">
        <f>ISNUMBER(SEARCH("children",d4_labelled!$G55))</f>
        <v>0</v>
      </c>
      <c r="J55" t="b">
        <f>ISNUMBER(SEARCH("teens",d4_labelled!$G55))</f>
        <v>1</v>
      </c>
      <c r="K55" t="b">
        <f>ISNUMBER(SEARCH("adults",d4_labelled!$G55))</f>
        <v>1</v>
      </c>
      <c r="M55" t="b">
        <f>ISNUMBER(d4_all_labelled[[#This Row],[appId]])</f>
        <v>0</v>
      </c>
      <c r="N55" t="b">
        <f t="shared" si="0"/>
        <v>1</v>
      </c>
    </row>
    <row r="56" spans="1:14" ht="14.5" customHeight="1" x14ac:dyDescent="0.35">
      <c r="A56" s="1" t="s">
        <v>625</v>
      </c>
      <c r="B56" s="1" t="s">
        <v>626</v>
      </c>
      <c r="C56" s="1" t="s">
        <v>627</v>
      </c>
      <c r="D56" s="1" t="s">
        <v>7597</v>
      </c>
      <c r="E56" s="1" t="s">
        <v>1053</v>
      </c>
      <c r="F56" s="1" t="str">
        <f>IF(ISNUMBER(LEFT(d4_all_labelled[[#This Row],[contentRating]],1)*1), d4_all_labelled[[#This Row],[contentRating]], VLOOKUP(d4_all_labelled[[#This Row],[contentRating]],contentRatingConversion[],3,FALSE))</f>
        <v>4+</v>
      </c>
      <c r="G56" s="1" t="s">
        <v>24</v>
      </c>
      <c r="I56" t="b">
        <f>ISNUMBER(SEARCH("children",d4_labelled!$G56))</f>
        <v>0</v>
      </c>
      <c r="J56" t="b">
        <f>ISNUMBER(SEARCH("teens",d4_labelled!$G56))</f>
        <v>1</v>
      </c>
      <c r="K56" t="b">
        <f>ISNUMBER(SEARCH("adults",d4_labelled!$G56))</f>
        <v>1</v>
      </c>
      <c r="M56" t="b">
        <f>ISNUMBER(d4_all_labelled[[#This Row],[appId]])</f>
        <v>0</v>
      </c>
      <c r="N56" t="b">
        <f t="shared" si="0"/>
        <v>1</v>
      </c>
    </row>
    <row r="57" spans="1:14" ht="14.5" customHeight="1" x14ac:dyDescent="0.35">
      <c r="A57" s="1" t="s">
        <v>699</v>
      </c>
      <c r="B57" s="1" t="s">
        <v>700</v>
      </c>
      <c r="C57" s="1" t="s">
        <v>701</v>
      </c>
      <c r="D57" s="1" t="s">
        <v>7597</v>
      </c>
      <c r="E57" s="1" t="s">
        <v>1053</v>
      </c>
      <c r="F57" s="1" t="str">
        <f>IF(ISNUMBER(LEFT(d4_all_labelled[[#This Row],[contentRating]],1)*1), d4_all_labelled[[#This Row],[contentRating]], VLOOKUP(d4_all_labelled[[#This Row],[contentRating]],contentRatingConversion[],3,FALSE))</f>
        <v>4+</v>
      </c>
      <c r="G57" s="1" t="s">
        <v>24</v>
      </c>
      <c r="I57" t="b">
        <f>ISNUMBER(SEARCH("children",d4_labelled!$G57))</f>
        <v>0</v>
      </c>
      <c r="J57" t="b">
        <f>ISNUMBER(SEARCH("teens",d4_labelled!$G57))</f>
        <v>1</v>
      </c>
      <c r="K57" t="b">
        <f>ISNUMBER(SEARCH("adults",d4_labelled!$G57))</f>
        <v>1</v>
      </c>
      <c r="M57" t="b">
        <f>ISNUMBER(d4_all_labelled[[#This Row],[appId]])</f>
        <v>0</v>
      </c>
      <c r="N57" t="b">
        <f t="shared" si="0"/>
        <v>1</v>
      </c>
    </row>
    <row r="58" spans="1:14" ht="14.5" customHeight="1" x14ac:dyDescent="0.35">
      <c r="A58" s="1" t="s">
        <v>163</v>
      </c>
      <c r="B58" s="1" t="s">
        <v>164</v>
      </c>
      <c r="C58" s="1" t="s">
        <v>165</v>
      </c>
      <c r="D58" s="1" t="s">
        <v>7591</v>
      </c>
      <c r="E58" s="1" t="s">
        <v>1100</v>
      </c>
      <c r="F58" s="1" t="str">
        <f>IF(ISNUMBER(LEFT(d4_all_labelled[[#This Row],[contentRating]],1)*1), d4_all_labelled[[#This Row],[contentRating]], VLOOKUP(d4_all_labelled[[#This Row],[contentRating]],contentRatingConversion[],3,FALSE))</f>
        <v>12+</v>
      </c>
      <c r="G58" s="1" t="s">
        <v>24</v>
      </c>
      <c r="I58" t="b">
        <f>ISNUMBER(SEARCH("children",d4_labelled!$G58))</f>
        <v>0</v>
      </c>
      <c r="J58" t="b">
        <f>ISNUMBER(SEARCH("teens",d4_labelled!$G58))</f>
        <v>1</v>
      </c>
      <c r="K58" t="b">
        <f>ISNUMBER(SEARCH("adults",d4_labelled!$G58))</f>
        <v>1</v>
      </c>
      <c r="M58" t="b">
        <f>ISNUMBER(d4_all_labelled[[#This Row],[appId]])</f>
        <v>0</v>
      </c>
      <c r="N58" t="b">
        <f t="shared" si="0"/>
        <v>1</v>
      </c>
    </row>
    <row r="59" spans="1:14" ht="14.5" customHeight="1" x14ac:dyDescent="0.35">
      <c r="A59" s="1" t="s">
        <v>151</v>
      </c>
      <c r="B59" s="1" t="s">
        <v>152</v>
      </c>
      <c r="C59" s="1" t="s">
        <v>153</v>
      </c>
      <c r="D59" s="1" t="s">
        <v>7583</v>
      </c>
      <c r="E59" s="1" t="s">
        <v>1053</v>
      </c>
      <c r="F59" s="1" t="str">
        <f>IF(ISNUMBER(LEFT(d4_all_labelled[[#This Row],[contentRating]],1)*1), d4_all_labelled[[#This Row],[contentRating]], VLOOKUP(d4_all_labelled[[#This Row],[contentRating]],contentRatingConversion[],3,FALSE))</f>
        <v>4+</v>
      </c>
      <c r="G59" s="1" t="s">
        <v>24</v>
      </c>
      <c r="I59" t="b">
        <f>ISNUMBER(SEARCH("children",d4_labelled!$G59))</f>
        <v>0</v>
      </c>
      <c r="J59" t="b">
        <f>ISNUMBER(SEARCH("teens",d4_labelled!$G59))</f>
        <v>1</v>
      </c>
      <c r="K59" t="b">
        <f>ISNUMBER(SEARCH("adults",d4_labelled!$G59))</f>
        <v>1</v>
      </c>
      <c r="M59" t="b">
        <f>ISNUMBER(d4_all_labelled[[#This Row],[appId]])</f>
        <v>0</v>
      </c>
      <c r="N59" t="b">
        <f t="shared" si="0"/>
        <v>1</v>
      </c>
    </row>
    <row r="60" spans="1:14" ht="14.5" customHeight="1" x14ac:dyDescent="0.35">
      <c r="A60" s="1" t="s">
        <v>473</v>
      </c>
      <c r="B60" s="1" t="s">
        <v>474</v>
      </c>
      <c r="C60" s="1" t="s">
        <v>475</v>
      </c>
      <c r="D60" s="1" t="s">
        <v>7591</v>
      </c>
      <c r="E60" s="1" t="s">
        <v>1100</v>
      </c>
      <c r="F60" s="1" t="str">
        <f>IF(ISNUMBER(LEFT(d4_all_labelled[[#This Row],[contentRating]],1)*1), d4_all_labelled[[#This Row],[contentRating]], VLOOKUP(d4_all_labelled[[#This Row],[contentRating]],contentRatingConversion[],3,FALSE))</f>
        <v>12+</v>
      </c>
      <c r="G60" s="1" t="s">
        <v>24</v>
      </c>
      <c r="I60" t="b">
        <f>ISNUMBER(SEARCH("children",d4_labelled!$G60))</f>
        <v>0</v>
      </c>
      <c r="J60" t="b">
        <f>ISNUMBER(SEARCH("teens",d4_labelled!$G60))</f>
        <v>1</v>
      </c>
      <c r="K60" t="b">
        <f>ISNUMBER(SEARCH("adults",d4_labelled!$G60))</f>
        <v>1</v>
      </c>
      <c r="M60" t="b">
        <f>ISNUMBER(d4_all_labelled[[#This Row],[appId]])</f>
        <v>0</v>
      </c>
      <c r="N60" t="b">
        <f t="shared" si="0"/>
        <v>1</v>
      </c>
    </row>
    <row r="61" spans="1:14" ht="14.5" customHeight="1" x14ac:dyDescent="0.35">
      <c r="A61" s="1" t="s">
        <v>887</v>
      </c>
      <c r="B61" s="1" t="s">
        <v>888</v>
      </c>
      <c r="C61" s="1" t="s">
        <v>889</v>
      </c>
      <c r="D61" s="1" t="s">
        <v>7570</v>
      </c>
      <c r="E61" s="1" t="s">
        <v>1053</v>
      </c>
      <c r="F61" s="1" t="str">
        <f>IF(ISNUMBER(LEFT(d4_all_labelled[[#This Row],[contentRating]],1)*1), d4_all_labelled[[#This Row],[contentRating]], VLOOKUP(d4_all_labelled[[#This Row],[contentRating]],contentRatingConversion[],3,FALSE))</f>
        <v>4+</v>
      </c>
      <c r="G61" s="1" t="s">
        <v>24</v>
      </c>
      <c r="I61" t="b">
        <f>ISNUMBER(SEARCH("children",d4_labelled!$G61))</f>
        <v>0</v>
      </c>
      <c r="J61" t="b">
        <f>ISNUMBER(SEARCH("teens",d4_labelled!$G61))</f>
        <v>1</v>
      </c>
      <c r="K61" t="b">
        <f>ISNUMBER(SEARCH("adults",d4_labelled!$G61))</f>
        <v>1</v>
      </c>
      <c r="M61" t="b">
        <f>ISNUMBER(d4_all_labelled[[#This Row],[appId]])</f>
        <v>0</v>
      </c>
      <c r="N61" t="b">
        <f t="shared" si="0"/>
        <v>1</v>
      </c>
    </row>
    <row r="62" spans="1:14" ht="14.5" customHeight="1" x14ac:dyDescent="0.35">
      <c r="A62" s="1" t="s">
        <v>652</v>
      </c>
      <c r="B62" s="1" t="s">
        <v>653</v>
      </c>
      <c r="C62" s="1" t="s">
        <v>654</v>
      </c>
      <c r="D62" s="1" t="s">
        <v>7582</v>
      </c>
      <c r="E62" s="1" t="s">
        <v>1053</v>
      </c>
      <c r="F62" s="1" t="str">
        <f>IF(ISNUMBER(LEFT(d4_all_labelled[[#This Row],[contentRating]],1)*1), d4_all_labelled[[#This Row],[contentRating]], VLOOKUP(d4_all_labelled[[#This Row],[contentRating]],contentRatingConversion[],3,FALSE))</f>
        <v>4+</v>
      </c>
      <c r="G62" s="1" t="s">
        <v>24</v>
      </c>
      <c r="I62" t="b">
        <f>ISNUMBER(SEARCH("children",d4_labelled!$G62))</f>
        <v>0</v>
      </c>
      <c r="J62" t="b">
        <f>ISNUMBER(SEARCH("teens",d4_labelled!$G62))</f>
        <v>1</v>
      </c>
      <c r="K62" t="b">
        <f>ISNUMBER(SEARCH("adults",d4_labelled!$G62))</f>
        <v>1</v>
      </c>
      <c r="M62" t="b">
        <f>ISNUMBER(d4_all_labelled[[#This Row],[appId]])</f>
        <v>0</v>
      </c>
      <c r="N62" t="b">
        <f t="shared" si="0"/>
        <v>1</v>
      </c>
    </row>
    <row r="63" spans="1:14" ht="14.5" customHeight="1" x14ac:dyDescent="0.35">
      <c r="A63" s="1" t="s">
        <v>805</v>
      </c>
      <c r="B63" s="1" t="s">
        <v>806</v>
      </c>
      <c r="C63" s="1" t="s">
        <v>807</v>
      </c>
      <c r="D63" s="1" t="s">
        <v>7586</v>
      </c>
      <c r="E63" s="1" t="s">
        <v>1231</v>
      </c>
      <c r="F63" s="1" t="str">
        <f>IF(ISNUMBER(LEFT(d4_all_labelled[[#This Row],[contentRating]],1)*1), d4_all_labelled[[#This Row],[contentRating]], VLOOKUP(d4_all_labelled[[#This Row],[contentRating]],contentRatingConversion[],3,FALSE))</f>
        <v>17+</v>
      </c>
      <c r="G63" s="1" t="s">
        <v>24</v>
      </c>
      <c r="I63" t="b">
        <f>ISNUMBER(SEARCH("children",d4_labelled!$G63))</f>
        <v>0</v>
      </c>
      <c r="J63" t="b">
        <f>ISNUMBER(SEARCH("teens",d4_labelled!$G63))</f>
        <v>1</v>
      </c>
      <c r="K63" t="b">
        <f>ISNUMBER(SEARCH("adults",d4_labelled!$G63))</f>
        <v>1</v>
      </c>
      <c r="M63" t="b">
        <f>ISNUMBER(d4_all_labelled[[#This Row],[appId]])</f>
        <v>0</v>
      </c>
      <c r="N63" t="b">
        <f t="shared" si="0"/>
        <v>1</v>
      </c>
    </row>
    <row r="64" spans="1:14" ht="14.5" customHeight="1" x14ac:dyDescent="0.35">
      <c r="A64" s="1" t="s">
        <v>75</v>
      </c>
      <c r="B64" s="1" t="s">
        <v>76</v>
      </c>
      <c r="C64" s="1" t="s">
        <v>77</v>
      </c>
      <c r="D64" s="1" t="s">
        <v>7584</v>
      </c>
      <c r="E64" s="1" t="s">
        <v>1231</v>
      </c>
      <c r="F64" s="1" t="str">
        <f>IF(ISNUMBER(LEFT(d4_all_labelled[[#This Row],[contentRating]],1)*1), d4_all_labelled[[#This Row],[contentRating]], VLOOKUP(d4_all_labelled[[#This Row],[contentRating]],contentRatingConversion[],3,FALSE))</f>
        <v>17+</v>
      </c>
      <c r="G64" s="1" t="s">
        <v>7</v>
      </c>
      <c r="I64" t="b">
        <f>ISNUMBER(SEARCH("children",d4_labelled!$G64))</f>
        <v>0</v>
      </c>
      <c r="J64" t="b">
        <f>ISNUMBER(SEARCH("teens",d4_labelled!$G64))</f>
        <v>0</v>
      </c>
      <c r="K64" t="b">
        <f>ISNUMBER(SEARCH("adults",d4_labelled!$G64))</f>
        <v>1</v>
      </c>
      <c r="M64" t="b">
        <f>ISNUMBER(d4_all_labelled[[#This Row],[appId]])</f>
        <v>0</v>
      </c>
      <c r="N64" t="b">
        <f t="shared" si="0"/>
        <v>1</v>
      </c>
    </row>
    <row r="65" spans="1:14" ht="14.5" customHeight="1" x14ac:dyDescent="0.35">
      <c r="A65" s="1" t="s">
        <v>826</v>
      </c>
      <c r="B65" s="1" t="s">
        <v>827</v>
      </c>
      <c r="C65" s="1" t="s">
        <v>828</v>
      </c>
      <c r="D65" s="1" t="s">
        <v>7586</v>
      </c>
      <c r="E65" s="1" t="s">
        <v>1053</v>
      </c>
      <c r="F65" s="1" t="str">
        <f>IF(ISNUMBER(LEFT(d4_all_labelled[[#This Row],[contentRating]],1)*1), d4_all_labelled[[#This Row],[contentRating]], VLOOKUP(d4_all_labelled[[#This Row],[contentRating]],contentRatingConversion[],3,FALSE))</f>
        <v>4+</v>
      </c>
      <c r="G65" s="1" t="s">
        <v>7</v>
      </c>
      <c r="I65" t="b">
        <f>ISNUMBER(SEARCH("children",d4_labelled!$G65))</f>
        <v>0</v>
      </c>
      <c r="J65" t="b">
        <f>ISNUMBER(SEARCH("teens",d4_labelled!$G65))</f>
        <v>0</v>
      </c>
      <c r="K65" t="b">
        <f>ISNUMBER(SEARCH("adults",d4_labelled!$G65))</f>
        <v>1</v>
      </c>
      <c r="M65" t="b">
        <f>ISNUMBER(d4_all_labelled[[#This Row],[appId]])</f>
        <v>0</v>
      </c>
      <c r="N65" t="b">
        <f t="shared" si="0"/>
        <v>1</v>
      </c>
    </row>
    <row r="66" spans="1:14" ht="14.5" customHeight="1" x14ac:dyDescent="0.35">
      <c r="A66" s="1" t="s">
        <v>890</v>
      </c>
      <c r="B66" s="1" t="s">
        <v>891</v>
      </c>
      <c r="C66" s="1" t="s">
        <v>892</v>
      </c>
      <c r="D66" s="1" t="s">
        <v>7563</v>
      </c>
      <c r="E66" s="1" t="s">
        <v>1053</v>
      </c>
      <c r="F66" s="1" t="str">
        <f>IF(ISNUMBER(LEFT(d4_all_labelled[[#This Row],[contentRating]],1)*1), d4_all_labelled[[#This Row],[contentRating]], VLOOKUP(d4_all_labelled[[#This Row],[contentRating]],contentRatingConversion[],3,FALSE))</f>
        <v>4+</v>
      </c>
      <c r="G66" s="1" t="s">
        <v>7</v>
      </c>
      <c r="I66" t="b">
        <f>ISNUMBER(SEARCH("children",d4_labelled!$G66))</f>
        <v>0</v>
      </c>
      <c r="J66" t="b">
        <f>ISNUMBER(SEARCH("teens",d4_labelled!$G66))</f>
        <v>0</v>
      </c>
      <c r="K66" t="b">
        <f>ISNUMBER(SEARCH("adults",d4_labelled!$G66))</f>
        <v>1</v>
      </c>
      <c r="M66" t="b">
        <f>ISNUMBER(d4_all_labelled[[#This Row],[appId]])</f>
        <v>0</v>
      </c>
      <c r="N66" t="b">
        <f t="shared" si="0"/>
        <v>1</v>
      </c>
    </row>
    <row r="67" spans="1:14" ht="14.5" customHeight="1" x14ac:dyDescent="0.35">
      <c r="A67" s="1" t="s">
        <v>139</v>
      </c>
      <c r="B67" s="1" t="s">
        <v>140</v>
      </c>
      <c r="C67" s="1" t="s">
        <v>141</v>
      </c>
      <c r="D67" s="1" t="s">
        <v>7584</v>
      </c>
      <c r="E67" s="1" t="s">
        <v>1231</v>
      </c>
      <c r="F67" s="1" t="str">
        <f>IF(ISNUMBER(LEFT(d4_all_labelled[[#This Row],[contentRating]],1)*1), d4_all_labelled[[#This Row],[contentRating]], VLOOKUP(d4_all_labelled[[#This Row],[contentRating]],contentRatingConversion[],3,FALSE))</f>
        <v>17+</v>
      </c>
      <c r="G67" s="1" t="s">
        <v>7</v>
      </c>
      <c r="I67" t="b">
        <f>ISNUMBER(SEARCH("children",d4_labelled!$G67))</f>
        <v>0</v>
      </c>
      <c r="J67" t="b">
        <f>ISNUMBER(SEARCH("teens",d4_labelled!$G67))</f>
        <v>0</v>
      </c>
      <c r="K67" t="b">
        <f>ISNUMBER(SEARCH("adults",d4_labelled!$G67))</f>
        <v>1</v>
      </c>
      <c r="M67" t="b">
        <f>ISNUMBER(d4_all_labelled[[#This Row],[appId]])</f>
        <v>0</v>
      </c>
      <c r="N67" t="b">
        <f t="shared" ref="N67:N130" si="1">NOT(M67)</f>
        <v>1</v>
      </c>
    </row>
    <row r="68" spans="1:14" ht="14.5" customHeight="1" x14ac:dyDescent="0.35">
      <c r="A68" s="1" t="s">
        <v>234</v>
      </c>
      <c r="B68" s="1" t="s">
        <v>235</v>
      </c>
      <c r="C68" s="1" t="s">
        <v>236</v>
      </c>
      <c r="D68" s="1" t="s">
        <v>7570</v>
      </c>
      <c r="E68" s="1" t="s">
        <v>1053</v>
      </c>
      <c r="F68" s="1" t="str">
        <f>IF(ISNUMBER(LEFT(d4_all_labelled[[#This Row],[contentRating]],1)*1), d4_all_labelled[[#This Row],[contentRating]], VLOOKUP(d4_all_labelled[[#This Row],[contentRating]],contentRatingConversion[],3,FALSE))</f>
        <v>4+</v>
      </c>
      <c r="G68" s="1" t="s">
        <v>7</v>
      </c>
      <c r="I68" t="b">
        <f>ISNUMBER(SEARCH("children",d4_labelled!$G68))</f>
        <v>0</v>
      </c>
      <c r="J68" t="b">
        <f>ISNUMBER(SEARCH("teens",d4_labelled!$G68))</f>
        <v>0</v>
      </c>
      <c r="K68" t="b">
        <f>ISNUMBER(SEARCH("adults",d4_labelled!$G68))</f>
        <v>1</v>
      </c>
      <c r="M68" t="b">
        <f>ISNUMBER(d4_all_labelled[[#This Row],[appId]])</f>
        <v>0</v>
      </c>
      <c r="N68" t="b">
        <f t="shared" si="1"/>
        <v>1</v>
      </c>
    </row>
    <row r="69" spans="1:14" ht="14.5" customHeight="1" x14ac:dyDescent="0.35">
      <c r="A69" s="1" t="s">
        <v>18</v>
      </c>
      <c r="B69" s="1" t="s">
        <v>19</v>
      </c>
      <c r="C69" s="1" t="s">
        <v>20</v>
      </c>
      <c r="D69" s="1" t="s">
        <v>7590</v>
      </c>
      <c r="E69" s="1" t="s">
        <v>1100</v>
      </c>
      <c r="F69" s="1" t="str">
        <f>IF(ISNUMBER(LEFT(d4_all_labelled[[#This Row],[contentRating]],1)*1), d4_all_labelled[[#This Row],[contentRating]], VLOOKUP(d4_all_labelled[[#This Row],[contentRating]],contentRatingConversion[],3,FALSE))</f>
        <v>12+</v>
      </c>
      <c r="G69" s="1" t="s">
        <v>7</v>
      </c>
      <c r="I69" t="b">
        <f>ISNUMBER(SEARCH("children",d4_labelled!$G69))</f>
        <v>0</v>
      </c>
      <c r="J69" t="b">
        <f>ISNUMBER(SEARCH("teens",d4_labelled!$G69))</f>
        <v>0</v>
      </c>
      <c r="K69" t="b">
        <f>ISNUMBER(SEARCH("adults",d4_labelled!$G69))</f>
        <v>1</v>
      </c>
      <c r="M69" t="b">
        <f>ISNUMBER(d4_all_labelled[[#This Row],[appId]])</f>
        <v>0</v>
      </c>
      <c r="N69" t="b">
        <f t="shared" si="1"/>
        <v>1</v>
      </c>
    </row>
    <row r="70" spans="1:14" ht="14.5" customHeight="1" x14ac:dyDescent="0.35">
      <c r="A70" s="1" t="s">
        <v>105</v>
      </c>
      <c r="B70" s="1" t="s">
        <v>106</v>
      </c>
      <c r="C70" s="1" t="s">
        <v>107</v>
      </c>
      <c r="D70" s="1" t="s">
        <v>7570</v>
      </c>
      <c r="E70" s="1" t="s">
        <v>1053</v>
      </c>
      <c r="F70" s="1" t="str">
        <f>IF(ISNUMBER(LEFT(d4_all_labelled[[#This Row],[contentRating]],1)*1), d4_all_labelled[[#This Row],[contentRating]], VLOOKUP(d4_all_labelled[[#This Row],[contentRating]],contentRatingConversion[],3,FALSE))</f>
        <v>4+</v>
      </c>
      <c r="G70" s="1" t="s">
        <v>7</v>
      </c>
      <c r="I70" t="b">
        <f>ISNUMBER(SEARCH("children",d4_labelled!$G70))</f>
        <v>0</v>
      </c>
      <c r="J70" t="b">
        <f>ISNUMBER(SEARCH("teens",d4_labelled!$G70))</f>
        <v>0</v>
      </c>
      <c r="K70" t="b">
        <f>ISNUMBER(SEARCH("adults",d4_labelled!$G70))</f>
        <v>1</v>
      </c>
      <c r="M70" t="b">
        <f>ISNUMBER(d4_all_labelled[[#This Row],[appId]])</f>
        <v>0</v>
      </c>
      <c r="N70" t="b">
        <f t="shared" si="1"/>
        <v>1</v>
      </c>
    </row>
    <row r="71" spans="1:14" ht="14.5" customHeight="1" x14ac:dyDescent="0.35">
      <c r="A71" s="1" t="s">
        <v>655</v>
      </c>
      <c r="B71" s="1" t="s">
        <v>656</v>
      </c>
      <c r="C71" s="1" t="s">
        <v>657</v>
      </c>
      <c r="D71" s="1" t="s">
        <v>7570</v>
      </c>
      <c r="E71" s="1" t="s">
        <v>1053</v>
      </c>
      <c r="F71" s="1" t="str">
        <f>IF(ISNUMBER(LEFT(d4_all_labelled[[#This Row],[contentRating]],1)*1), d4_all_labelled[[#This Row],[contentRating]], VLOOKUP(d4_all_labelled[[#This Row],[contentRating]],contentRatingConversion[],3,FALSE))</f>
        <v>4+</v>
      </c>
      <c r="G71" s="1" t="s">
        <v>7</v>
      </c>
      <c r="I71" t="b">
        <f>ISNUMBER(SEARCH("children",d4_labelled!$G71))</f>
        <v>0</v>
      </c>
      <c r="J71" t="b">
        <f>ISNUMBER(SEARCH("teens",d4_labelled!$G71))</f>
        <v>0</v>
      </c>
      <c r="K71" t="b">
        <f>ISNUMBER(SEARCH("adults",d4_labelled!$G71))</f>
        <v>1</v>
      </c>
      <c r="M71" t="b">
        <f>ISNUMBER(d4_all_labelled[[#This Row],[appId]])</f>
        <v>0</v>
      </c>
      <c r="N71" t="b">
        <f t="shared" si="1"/>
        <v>1</v>
      </c>
    </row>
    <row r="72" spans="1:14" ht="14.5" customHeight="1" x14ac:dyDescent="0.35">
      <c r="A72" s="1" t="s">
        <v>658</v>
      </c>
      <c r="B72" s="1" t="s">
        <v>659</v>
      </c>
      <c r="C72" s="1" t="s">
        <v>660</v>
      </c>
      <c r="D72" s="1" t="s">
        <v>7570</v>
      </c>
      <c r="E72" s="1" t="s">
        <v>1053</v>
      </c>
      <c r="F72" s="1" t="str">
        <f>IF(ISNUMBER(LEFT(d4_all_labelled[[#This Row],[contentRating]],1)*1), d4_all_labelled[[#This Row],[contentRating]], VLOOKUP(d4_all_labelled[[#This Row],[contentRating]],contentRatingConversion[],3,FALSE))</f>
        <v>4+</v>
      </c>
      <c r="G72" s="1" t="s">
        <v>7</v>
      </c>
      <c r="I72" t="b">
        <f>ISNUMBER(SEARCH("children",d4_labelled!$G72))</f>
        <v>0</v>
      </c>
      <c r="J72" t="b">
        <f>ISNUMBER(SEARCH("teens",d4_labelled!$G72))</f>
        <v>0</v>
      </c>
      <c r="K72" t="b">
        <f>ISNUMBER(SEARCH("adults",d4_labelled!$G72))</f>
        <v>1</v>
      </c>
      <c r="M72" t="b">
        <f>ISNUMBER(d4_all_labelled[[#This Row],[appId]])</f>
        <v>0</v>
      </c>
      <c r="N72" t="b">
        <f t="shared" si="1"/>
        <v>1</v>
      </c>
    </row>
    <row r="73" spans="1:14" ht="14.5" customHeight="1" x14ac:dyDescent="0.35">
      <c r="A73" s="1" t="s">
        <v>661</v>
      </c>
      <c r="B73" s="1" t="s">
        <v>662</v>
      </c>
      <c r="C73" s="1" t="s">
        <v>663</v>
      </c>
      <c r="D73" s="1" t="s">
        <v>7570</v>
      </c>
      <c r="E73" s="1" t="s">
        <v>1053</v>
      </c>
      <c r="F73" s="1" t="str">
        <f>IF(ISNUMBER(LEFT(d4_all_labelled[[#This Row],[contentRating]],1)*1), d4_all_labelled[[#This Row],[contentRating]], VLOOKUP(d4_all_labelled[[#This Row],[contentRating]],contentRatingConversion[],3,FALSE))</f>
        <v>4+</v>
      </c>
      <c r="G73" s="1" t="s">
        <v>7</v>
      </c>
      <c r="I73" t="b">
        <f>ISNUMBER(SEARCH("children",d4_labelled!$G73))</f>
        <v>0</v>
      </c>
      <c r="J73" t="b">
        <f>ISNUMBER(SEARCH("teens",d4_labelled!$G73))</f>
        <v>0</v>
      </c>
      <c r="K73" t="b">
        <f>ISNUMBER(SEARCH("adults",d4_labelled!$G73))</f>
        <v>1</v>
      </c>
      <c r="M73" t="b">
        <f>ISNUMBER(d4_all_labelled[[#This Row],[appId]])</f>
        <v>0</v>
      </c>
      <c r="N73" t="b">
        <f t="shared" si="1"/>
        <v>1</v>
      </c>
    </row>
    <row r="74" spans="1:14" ht="14.5" customHeight="1" x14ac:dyDescent="0.35">
      <c r="A74" s="1" t="s">
        <v>211</v>
      </c>
      <c r="B74" s="1" t="s">
        <v>212</v>
      </c>
      <c r="C74" s="1" t="s">
        <v>213</v>
      </c>
      <c r="D74" s="1" t="s">
        <v>7570</v>
      </c>
      <c r="E74" s="1" t="s">
        <v>1053</v>
      </c>
      <c r="F74" s="1" t="str">
        <f>IF(ISNUMBER(LEFT(d4_all_labelled[[#This Row],[contentRating]],1)*1), d4_all_labelled[[#This Row],[contentRating]], VLOOKUP(d4_all_labelled[[#This Row],[contentRating]],contentRatingConversion[],3,FALSE))</f>
        <v>4+</v>
      </c>
      <c r="G74" s="1" t="s">
        <v>7</v>
      </c>
      <c r="I74" t="b">
        <f>ISNUMBER(SEARCH("children",d4_labelled!$G74))</f>
        <v>0</v>
      </c>
      <c r="J74" t="b">
        <f>ISNUMBER(SEARCH("teens",d4_labelled!$G74))</f>
        <v>0</v>
      </c>
      <c r="K74" t="b">
        <f>ISNUMBER(SEARCH("adults",d4_labelled!$G74))</f>
        <v>1</v>
      </c>
      <c r="M74" t="b">
        <f>ISNUMBER(d4_all_labelled[[#This Row],[appId]])</f>
        <v>0</v>
      </c>
      <c r="N74" t="b">
        <f t="shared" si="1"/>
        <v>1</v>
      </c>
    </row>
    <row r="75" spans="1:14" ht="14.5" customHeight="1" x14ac:dyDescent="0.35">
      <c r="A75" s="1" t="s">
        <v>63</v>
      </c>
      <c r="B75" s="1" t="s">
        <v>64</v>
      </c>
      <c r="C75" s="1" t="s">
        <v>65</v>
      </c>
      <c r="D75" s="1" t="s">
        <v>7593</v>
      </c>
      <c r="E75" s="1" t="s">
        <v>1053</v>
      </c>
      <c r="F75" s="1" t="str">
        <f>IF(ISNUMBER(LEFT(d4_all_labelled[[#This Row],[contentRating]],1)*1), d4_all_labelled[[#This Row],[contentRating]], VLOOKUP(d4_all_labelled[[#This Row],[contentRating]],contentRatingConversion[],3,FALSE))</f>
        <v>4+</v>
      </c>
      <c r="G75" s="1" t="s">
        <v>7</v>
      </c>
      <c r="I75" t="b">
        <f>ISNUMBER(SEARCH("children",d4_labelled!$G75))</f>
        <v>0</v>
      </c>
      <c r="J75" t="b">
        <f>ISNUMBER(SEARCH("teens",d4_labelled!$G75))</f>
        <v>0</v>
      </c>
      <c r="K75" t="b">
        <f>ISNUMBER(SEARCH("adults",d4_labelled!$G75))</f>
        <v>1</v>
      </c>
      <c r="M75" t="b">
        <f>ISNUMBER(d4_all_labelled[[#This Row],[appId]])</f>
        <v>0</v>
      </c>
      <c r="N75" t="b">
        <f t="shared" si="1"/>
        <v>1</v>
      </c>
    </row>
    <row r="76" spans="1:14" ht="14.5" customHeight="1" x14ac:dyDescent="0.35">
      <c r="A76" s="1" t="s">
        <v>690</v>
      </c>
      <c r="B76" s="1" t="s">
        <v>691</v>
      </c>
      <c r="C76" s="1" t="s">
        <v>692</v>
      </c>
      <c r="D76" s="1" t="s">
        <v>7594</v>
      </c>
      <c r="E76" s="1" t="s">
        <v>1053</v>
      </c>
      <c r="F76" s="1" t="str">
        <f>IF(ISNUMBER(LEFT(d4_all_labelled[[#This Row],[contentRating]],1)*1), d4_all_labelled[[#This Row],[contentRating]], VLOOKUP(d4_all_labelled[[#This Row],[contentRating]],contentRatingConversion[],3,FALSE))</f>
        <v>4+</v>
      </c>
      <c r="G76" s="1" t="s">
        <v>7</v>
      </c>
      <c r="I76" t="b">
        <f>ISNUMBER(SEARCH("children",d4_labelled!$G76))</f>
        <v>0</v>
      </c>
      <c r="J76" t="b">
        <f>ISNUMBER(SEARCH("teens",d4_labelled!$G76))</f>
        <v>0</v>
      </c>
      <c r="K76" t="b">
        <f>ISNUMBER(SEARCH("adults",d4_labelled!$G76))</f>
        <v>1</v>
      </c>
      <c r="M76" t="b">
        <f>ISNUMBER(d4_all_labelled[[#This Row],[appId]])</f>
        <v>0</v>
      </c>
      <c r="N76" t="b">
        <f t="shared" si="1"/>
        <v>1</v>
      </c>
    </row>
    <row r="77" spans="1:14" ht="14.5" customHeight="1" x14ac:dyDescent="0.35">
      <c r="A77" s="1" t="s">
        <v>303</v>
      </c>
      <c r="B77" s="1" t="s">
        <v>304</v>
      </c>
      <c r="C77" s="1" t="s">
        <v>305</v>
      </c>
      <c r="D77" s="1" t="s">
        <v>7563</v>
      </c>
      <c r="E77" s="1" t="s">
        <v>1100</v>
      </c>
      <c r="F77" s="1" t="str">
        <f>IF(ISNUMBER(LEFT(d4_all_labelled[[#This Row],[contentRating]],1)*1), d4_all_labelled[[#This Row],[contentRating]], VLOOKUP(d4_all_labelled[[#This Row],[contentRating]],contentRatingConversion[],3,FALSE))</f>
        <v>12+</v>
      </c>
      <c r="G77" s="1" t="s">
        <v>7</v>
      </c>
      <c r="I77" t="b">
        <f>ISNUMBER(SEARCH("children",d4_labelled!$G77))</f>
        <v>0</v>
      </c>
      <c r="J77" t="b">
        <f>ISNUMBER(SEARCH("teens",d4_labelled!$G77))</f>
        <v>0</v>
      </c>
      <c r="K77" t="b">
        <f>ISNUMBER(SEARCH("adults",d4_labelled!$G77))</f>
        <v>1</v>
      </c>
      <c r="M77" t="b">
        <f>ISNUMBER(d4_all_labelled[[#This Row],[appId]])</f>
        <v>0</v>
      </c>
      <c r="N77" t="b">
        <f t="shared" si="1"/>
        <v>1</v>
      </c>
    </row>
    <row r="78" spans="1:14" ht="14.5" customHeight="1" x14ac:dyDescent="0.35">
      <c r="A78" s="20" t="s">
        <v>567</v>
      </c>
      <c r="B78" s="1" t="s">
        <v>568</v>
      </c>
      <c r="C78" s="1" t="s">
        <v>569</v>
      </c>
      <c r="D78" s="1" t="s">
        <v>7596</v>
      </c>
      <c r="E78" s="1" t="s">
        <v>1053</v>
      </c>
      <c r="F78" s="1" t="str">
        <f>IF(ISNUMBER(LEFT(d4_all_labelled[[#This Row],[contentRating]],1)*1), d4_all_labelled[[#This Row],[contentRating]], VLOOKUP(d4_all_labelled[[#This Row],[contentRating]],contentRatingConversion[],3,FALSE))</f>
        <v>4+</v>
      </c>
      <c r="G78" s="1" t="s">
        <v>7</v>
      </c>
      <c r="I78" t="b">
        <f>ISNUMBER(SEARCH("children",d4_labelled!$G78))</f>
        <v>0</v>
      </c>
      <c r="J78" t="b">
        <f>ISNUMBER(SEARCH("teens",d4_labelled!$G78))</f>
        <v>0</v>
      </c>
      <c r="K78" t="b">
        <f>ISNUMBER(SEARCH("adults",d4_labelled!$G78))</f>
        <v>1</v>
      </c>
      <c r="M78" t="b">
        <f>ISNUMBER(d4_all_labelled[[#This Row],[appId]])</f>
        <v>0</v>
      </c>
      <c r="N78" t="b">
        <f t="shared" si="1"/>
        <v>1</v>
      </c>
    </row>
    <row r="79" spans="1:14" ht="14.5" customHeight="1" x14ac:dyDescent="0.35">
      <c r="A79" s="1" t="s">
        <v>171</v>
      </c>
      <c r="B79" s="1" t="s">
        <v>172</v>
      </c>
      <c r="C79" s="1" t="s">
        <v>173</v>
      </c>
      <c r="D79" s="1" t="s">
        <v>7597</v>
      </c>
      <c r="E79" s="1" t="s">
        <v>1107</v>
      </c>
      <c r="F79" s="1" t="str">
        <f>IF(ISNUMBER(LEFT(d4_all_labelled[[#This Row],[contentRating]],1)*1), d4_all_labelled[[#This Row],[contentRating]], VLOOKUP(d4_all_labelled[[#This Row],[contentRating]],contentRatingConversion[],3,FALSE))</f>
        <v>9+</v>
      </c>
      <c r="G79" s="1" t="s">
        <v>7</v>
      </c>
      <c r="I79" t="b">
        <f>ISNUMBER(SEARCH("children",d4_labelled!$G79))</f>
        <v>0</v>
      </c>
      <c r="J79" t="b">
        <f>ISNUMBER(SEARCH("teens",d4_labelled!$G79))</f>
        <v>0</v>
      </c>
      <c r="K79" t="b">
        <f>ISNUMBER(SEARCH("adults",d4_labelled!$G79))</f>
        <v>1</v>
      </c>
      <c r="M79" t="b">
        <f>ISNUMBER(d4_all_labelled[[#This Row],[appId]])</f>
        <v>0</v>
      </c>
      <c r="N79" t="b">
        <f t="shared" si="1"/>
        <v>1</v>
      </c>
    </row>
    <row r="80" spans="1:14" ht="14.5" customHeight="1" x14ac:dyDescent="0.35">
      <c r="A80" s="1" t="s">
        <v>130</v>
      </c>
      <c r="B80" s="1" t="s">
        <v>131</v>
      </c>
      <c r="C80" s="1" t="s">
        <v>132</v>
      </c>
      <c r="D80" s="1" t="s">
        <v>7570</v>
      </c>
      <c r="E80" s="1" t="s">
        <v>1053</v>
      </c>
      <c r="F80" s="1" t="str">
        <f>IF(ISNUMBER(LEFT(d4_all_labelled[[#This Row],[contentRating]],1)*1), d4_all_labelled[[#This Row],[contentRating]], VLOOKUP(d4_all_labelled[[#This Row],[contentRating]],contentRatingConversion[],3,FALSE))</f>
        <v>4+</v>
      </c>
      <c r="G80" s="1" t="s">
        <v>7</v>
      </c>
      <c r="I80" t="b">
        <f>ISNUMBER(SEARCH("children",d4_labelled!$G80))</f>
        <v>0</v>
      </c>
      <c r="J80" t="b">
        <f>ISNUMBER(SEARCH("teens",d4_labelled!$G80))</f>
        <v>0</v>
      </c>
      <c r="K80" t="b">
        <f>ISNUMBER(SEARCH("adults",d4_labelled!$G80))</f>
        <v>1</v>
      </c>
      <c r="M80" t="b">
        <f>ISNUMBER(d4_all_labelled[[#This Row],[appId]])</f>
        <v>0</v>
      </c>
      <c r="N80" t="b">
        <f t="shared" si="1"/>
        <v>1</v>
      </c>
    </row>
    <row r="81" spans="1:14" ht="14.5" customHeight="1" x14ac:dyDescent="0.35">
      <c r="A81" s="1" t="s">
        <v>148</v>
      </c>
      <c r="B81" s="1" t="s">
        <v>149</v>
      </c>
      <c r="C81" s="1" t="s">
        <v>150</v>
      </c>
      <c r="D81" s="1" t="s">
        <v>7570</v>
      </c>
      <c r="E81" s="1" t="s">
        <v>1053</v>
      </c>
      <c r="F81" s="1" t="str">
        <f>IF(ISNUMBER(LEFT(d4_all_labelled[[#This Row],[contentRating]],1)*1), d4_all_labelled[[#This Row],[contentRating]], VLOOKUP(d4_all_labelled[[#This Row],[contentRating]],contentRatingConversion[],3,FALSE))</f>
        <v>4+</v>
      </c>
      <c r="G81" s="1" t="s">
        <v>7</v>
      </c>
      <c r="I81" t="b">
        <f>ISNUMBER(SEARCH("children",d4_labelled!$G81))</f>
        <v>0</v>
      </c>
      <c r="J81" t="b">
        <f>ISNUMBER(SEARCH("teens",d4_labelled!$G81))</f>
        <v>0</v>
      </c>
      <c r="K81" t="b">
        <f>ISNUMBER(SEARCH("adults",d4_labelled!$G81))</f>
        <v>1</v>
      </c>
      <c r="M81" t="b">
        <f>ISNUMBER(d4_all_labelled[[#This Row],[appId]])</f>
        <v>0</v>
      </c>
      <c r="N81" t="b">
        <f t="shared" si="1"/>
        <v>1</v>
      </c>
    </row>
    <row r="82" spans="1:14" ht="14.5" customHeight="1" x14ac:dyDescent="0.35">
      <c r="A82" s="1" t="s">
        <v>370</v>
      </c>
      <c r="B82" s="1" t="s">
        <v>371</v>
      </c>
      <c r="C82" s="1" t="s">
        <v>372</v>
      </c>
      <c r="D82" s="1" t="s">
        <v>7570</v>
      </c>
      <c r="E82" s="1" t="s">
        <v>1053</v>
      </c>
      <c r="F82" s="1" t="str">
        <f>IF(ISNUMBER(LEFT(d4_all_labelled[[#This Row],[contentRating]],1)*1), d4_all_labelled[[#This Row],[contentRating]], VLOOKUP(d4_all_labelled[[#This Row],[contentRating]],contentRatingConversion[],3,FALSE))</f>
        <v>4+</v>
      </c>
      <c r="G82" s="1" t="s">
        <v>7</v>
      </c>
      <c r="I82" t="b">
        <f>ISNUMBER(SEARCH("children",d4_labelled!$G82))</f>
        <v>0</v>
      </c>
      <c r="J82" t="b">
        <f>ISNUMBER(SEARCH("teens",d4_labelled!$G82))</f>
        <v>0</v>
      </c>
      <c r="K82" t="b">
        <f>ISNUMBER(SEARCH("adults",d4_labelled!$G82))</f>
        <v>1</v>
      </c>
      <c r="M82" t="b">
        <f>ISNUMBER(d4_all_labelled[[#This Row],[appId]])</f>
        <v>0</v>
      </c>
      <c r="N82" t="b">
        <f t="shared" si="1"/>
        <v>1</v>
      </c>
    </row>
    <row r="83" spans="1:14" ht="14.5" customHeight="1" x14ac:dyDescent="0.35">
      <c r="A83" s="1" t="s">
        <v>628</v>
      </c>
      <c r="B83" s="1" t="s">
        <v>629</v>
      </c>
      <c r="C83" s="1" t="s">
        <v>630</v>
      </c>
      <c r="D83" s="1" t="s">
        <v>7570</v>
      </c>
      <c r="E83" s="1" t="s">
        <v>1053</v>
      </c>
      <c r="F83" s="1" t="str">
        <f>IF(ISNUMBER(LEFT(d4_all_labelled[[#This Row],[contentRating]],1)*1), d4_all_labelled[[#This Row],[contentRating]], VLOOKUP(d4_all_labelled[[#This Row],[contentRating]],contentRatingConversion[],3,FALSE))</f>
        <v>4+</v>
      </c>
      <c r="G83" s="1" t="s">
        <v>7</v>
      </c>
      <c r="I83" t="b">
        <f>ISNUMBER(SEARCH("children",d4_labelled!$G83))</f>
        <v>0</v>
      </c>
      <c r="J83" t="b">
        <f>ISNUMBER(SEARCH("teens",d4_labelled!$G83))</f>
        <v>0</v>
      </c>
      <c r="K83" t="b">
        <f>ISNUMBER(SEARCH("adults",d4_labelled!$G83))</f>
        <v>1</v>
      </c>
      <c r="M83" t="b">
        <f>ISNUMBER(d4_all_labelled[[#This Row],[appId]])</f>
        <v>0</v>
      </c>
      <c r="N83" t="b">
        <f t="shared" si="1"/>
        <v>1</v>
      </c>
    </row>
    <row r="84" spans="1:14" ht="14.5" customHeight="1" x14ac:dyDescent="0.35">
      <c r="A84" s="1" t="s">
        <v>154</v>
      </c>
      <c r="B84" s="1" t="s">
        <v>155</v>
      </c>
      <c r="C84" s="1" t="s">
        <v>156</v>
      </c>
      <c r="D84" s="1" t="s">
        <v>7591</v>
      </c>
      <c r="E84" s="1" t="s">
        <v>1053</v>
      </c>
      <c r="F84" s="1" t="str">
        <f>IF(ISNUMBER(LEFT(d4_all_labelled[[#This Row],[contentRating]],1)*1), d4_all_labelled[[#This Row],[contentRating]], VLOOKUP(d4_all_labelled[[#This Row],[contentRating]],contentRatingConversion[],3,FALSE))</f>
        <v>4+</v>
      </c>
      <c r="G84" s="1" t="s">
        <v>7</v>
      </c>
      <c r="I84" t="b">
        <f>ISNUMBER(SEARCH("children",d4_labelled!$G84))</f>
        <v>0</v>
      </c>
      <c r="J84" t="b">
        <f>ISNUMBER(SEARCH("teens",d4_labelled!$G84))</f>
        <v>0</v>
      </c>
      <c r="K84" t="b">
        <f>ISNUMBER(SEARCH("adults",d4_labelled!$G84))</f>
        <v>1</v>
      </c>
      <c r="M84" t="b">
        <f>ISNUMBER(d4_all_labelled[[#This Row],[appId]])</f>
        <v>0</v>
      </c>
      <c r="N84" t="b">
        <f t="shared" si="1"/>
        <v>1</v>
      </c>
    </row>
    <row r="85" spans="1:14" ht="14.5" customHeight="1" x14ac:dyDescent="0.35">
      <c r="A85" s="1" t="s">
        <v>331</v>
      </c>
      <c r="B85" s="1" t="s">
        <v>332</v>
      </c>
      <c r="C85" s="1" t="s">
        <v>333</v>
      </c>
      <c r="D85" s="1" t="s">
        <v>7599</v>
      </c>
      <c r="E85" s="1" t="s">
        <v>1053</v>
      </c>
      <c r="F85" s="1" t="str">
        <f>IF(ISNUMBER(LEFT(d4_all_labelled[[#This Row],[contentRating]],1)*1), d4_all_labelled[[#This Row],[contentRating]], VLOOKUP(d4_all_labelled[[#This Row],[contentRating]],contentRatingConversion[],3,FALSE))</f>
        <v>4+</v>
      </c>
      <c r="G85" s="1" t="s">
        <v>7</v>
      </c>
      <c r="I85" t="b">
        <f>ISNUMBER(SEARCH("children",d4_labelled!$G85))</f>
        <v>0</v>
      </c>
      <c r="J85" t="b">
        <f>ISNUMBER(SEARCH("teens",d4_labelled!$G85))</f>
        <v>0</v>
      </c>
      <c r="K85" t="b">
        <f>ISNUMBER(SEARCH("adults",d4_labelled!$G85))</f>
        <v>1</v>
      </c>
      <c r="M85" t="b">
        <f>ISNUMBER(d4_all_labelled[[#This Row],[appId]])</f>
        <v>0</v>
      </c>
      <c r="N85" t="b">
        <f t="shared" si="1"/>
        <v>1</v>
      </c>
    </row>
    <row r="86" spans="1:14" ht="14.5" customHeight="1" x14ac:dyDescent="0.35">
      <c r="A86" s="1" t="s">
        <v>179</v>
      </c>
      <c r="B86" s="1" t="s">
        <v>180</v>
      </c>
      <c r="C86" s="1" t="s">
        <v>181</v>
      </c>
      <c r="D86" s="1" t="s">
        <v>7593</v>
      </c>
      <c r="E86" s="1" t="s">
        <v>1053</v>
      </c>
      <c r="F86" s="1" t="str">
        <f>IF(ISNUMBER(LEFT(d4_all_labelled[[#This Row],[contentRating]],1)*1), d4_all_labelled[[#This Row],[contentRating]], VLOOKUP(d4_all_labelled[[#This Row],[contentRating]],contentRatingConversion[],3,FALSE))</f>
        <v>4+</v>
      </c>
      <c r="G86" s="1" t="s">
        <v>7</v>
      </c>
      <c r="I86" t="b">
        <f>ISNUMBER(SEARCH("children",d4_labelled!$G86))</f>
        <v>0</v>
      </c>
      <c r="J86" t="b">
        <f>ISNUMBER(SEARCH("teens",d4_labelled!$G86))</f>
        <v>0</v>
      </c>
      <c r="K86" t="b">
        <f>ISNUMBER(SEARCH("adults",d4_labelled!$G86))</f>
        <v>1</v>
      </c>
      <c r="M86" t="b">
        <f>ISNUMBER(d4_all_labelled[[#This Row],[appId]])</f>
        <v>0</v>
      </c>
      <c r="N86" t="b">
        <f t="shared" si="1"/>
        <v>1</v>
      </c>
    </row>
    <row r="87" spans="1:14" ht="14.5" customHeight="1" x14ac:dyDescent="0.35">
      <c r="A87" s="1" t="s">
        <v>256</v>
      </c>
      <c r="B87" s="1" t="s">
        <v>257</v>
      </c>
      <c r="C87" s="1" t="s">
        <v>258</v>
      </c>
      <c r="D87" s="1" t="s">
        <v>7584</v>
      </c>
      <c r="E87" s="1" t="s">
        <v>1231</v>
      </c>
      <c r="F87" s="1" t="str">
        <f>IF(ISNUMBER(LEFT(d4_all_labelled[[#This Row],[contentRating]],1)*1), d4_all_labelled[[#This Row],[contentRating]], VLOOKUP(d4_all_labelled[[#This Row],[contentRating]],contentRatingConversion[],3,FALSE))</f>
        <v>17+</v>
      </c>
      <c r="G87" s="1" t="s">
        <v>7</v>
      </c>
      <c r="I87" t="b">
        <f>ISNUMBER(SEARCH("children",d4_labelled!$G87))</f>
        <v>0</v>
      </c>
      <c r="J87" t="b">
        <f>ISNUMBER(SEARCH("teens",d4_labelled!$G87))</f>
        <v>0</v>
      </c>
      <c r="K87" t="b">
        <f>ISNUMBER(SEARCH("adults",d4_labelled!$G87))</f>
        <v>1</v>
      </c>
      <c r="M87" t="b">
        <f>ISNUMBER(d4_all_labelled[[#This Row],[appId]])</f>
        <v>0</v>
      </c>
      <c r="N87" t="b">
        <f t="shared" si="1"/>
        <v>1</v>
      </c>
    </row>
    <row r="88" spans="1:14" ht="14.5" customHeight="1" x14ac:dyDescent="0.35">
      <c r="A88" s="1" t="s">
        <v>283</v>
      </c>
      <c r="B88" s="1" t="s">
        <v>284</v>
      </c>
      <c r="C88" s="1" t="s">
        <v>285</v>
      </c>
      <c r="D88" s="1" t="s">
        <v>7570</v>
      </c>
      <c r="E88" s="1" t="s">
        <v>1053</v>
      </c>
      <c r="F88" s="1" t="str">
        <f>IF(ISNUMBER(LEFT(d4_all_labelled[[#This Row],[contentRating]],1)*1), d4_all_labelled[[#This Row],[contentRating]], VLOOKUP(d4_all_labelled[[#This Row],[contentRating]],contentRatingConversion[],3,FALSE))</f>
        <v>4+</v>
      </c>
      <c r="G88" s="1" t="s">
        <v>7</v>
      </c>
      <c r="I88" t="b">
        <f>ISNUMBER(SEARCH("children",d4_labelled!$G88))</f>
        <v>0</v>
      </c>
      <c r="J88" t="b">
        <f>ISNUMBER(SEARCH("teens",d4_labelled!$G88))</f>
        <v>0</v>
      </c>
      <c r="K88" t="b">
        <f>ISNUMBER(SEARCH("adults",d4_labelled!$G88))</f>
        <v>1</v>
      </c>
      <c r="M88" t="b">
        <f>ISNUMBER(d4_all_labelled[[#This Row],[appId]])</f>
        <v>0</v>
      </c>
      <c r="N88" t="b">
        <f t="shared" si="1"/>
        <v>1</v>
      </c>
    </row>
    <row r="89" spans="1:14" ht="14.5" customHeight="1" x14ac:dyDescent="0.35">
      <c r="A89" s="1" t="s">
        <v>201</v>
      </c>
      <c r="B89" s="1" t="s">
        <v>202</v>
      </c>
      <c r="C89" s="1" t="s">
        <v>203</v>
      </c>
      <c r="D89" s="1" t="s">
        <v>7587</v>
      </c>
      <c r="E89" s="1" t="s">
        <v>1053</v>
      </c>
      <c r="F89" s="1" t="str">
        <f>IF(ISNUMBER(LEFT(d4_all_labelled[[#This Row],[contentRating]],1)*1), d4_all_labelled[[#This Row],[contentRating]], VLOOKUP(d4_all_labelled[[#This Row],[contentRating]],contentRatingConversion[],3,FALSE))</f>
        <v>4+</v>
      </c>
      <c r="G89" s="1" t="s">
        <v>7</v>
      </c>
      <c r="I89" t="b">
        <f>ISNUMBER(SEARCH("children",d4_labelled!$G89))</f>
        <v>0</v>
      </c>
      <c r="J89" t="b">
        <f>ISNUMBER(SEARCH("teens",d4_labelled!$G89))</f>
        <v>0</v>
      </c>
      <c r="K89" t="b">
        <f>ISNUMBER(SEARCH("adults",d4_labelled!$G89))</f>
        <v>1</v>
      </c>
      <c r="M89" t="b">
        <f>ISNUMBER(d4_all_labelled[[#This Row],[appId]])</f>
        <v>0</v>
      </c>
      <c r="N89" t="b">
        <f t="shared" si="1"/>
        <v>1</v>
      </c>
    </row>
    <row r="90" spans="1:14" ht="14.5" customHeight="1" x14ac:dyDescent="0.35">
      <c r="A90" s="1" t="s">
        <v>222</v>
      </c>
      <c r="B90" s="1" t="s">
        <v>223</v>
      </c>
      <c r="C90" s="1" t="s">
        <v>224</v>
      </c>
      <c r="D90" s="1" t="s">
        <v>7570</v>
      </c>
      <c r="E90" s="1" t="s">
        <v>1053</v>
      </c>
      <c r="F90" s="1" t="str">
        <f>IF(ISNUMBER(LEFT(d4_all_labelled[[#This Row],[contentRating]],1)*1), d4_all_labelled[[#This Row],[contentRating]], VLOOKUP(d4_all_labelled[[#This Row],[contentRating]],contentRatingConversion[],3,FALSE))</f>
        <v>4+</v>
      </c>
      <c r="G90" s="1" t="s">
        <v>7</v>
      </c>
      <c r="I90" t="b">
        <f>ISNUMBER(SEARCH("children",d4_labelled!$G90))</f>
        <v>0</v>
      </c>
      <c r="J90" t="b">
        <f>ISNUMBER(SEARCH("teens",d4_labelled!$G90))</f>
        <v>0</v>
      </c>
      <c r="K90" t="b">
        <f>ISNUMBER(SEARCH("adults",d4_labelled!$G90))</f>
        <v>1</v>
      </c>
      <c r="M90" t="b">
        <f>ISNUMBER(d4_all_labelled[[#This Row],[appId]])</f>
        <v>0</v>
      </c>
      <c r="N90" t="b">
        <f t="shared" si="1"/>
        <v>1</v>
      </c>
    </row>
    <row r="91" spans="1:14" ht="14.5" customHeight="1" x14ac:dyDescent="0.35">
      <c r="A91" s="1" t="s">
        <v>590</v>
      </c>
      <c r="B91" s="1" t="s">
        <v>591</v>
      </c>
      <c r="C91" s="1" t="s">
        <v>592</v>
      </c>
      <c r="D91" s="1" t="s">
        <v>7570</v>
      </c>
      <c r="E91" s="1" t="s">
        <v>1053</v>
      </c>
      <c r="F91" s="1" t="str">
        <f>IF(ISNUMBER(LEFT(d4_all_labelled[[#This Row],[contentRating]],1)*1), d4_all_labelled[[#This Row],[contentRating]], VLOOKUP(d4_all_labelled[[#This Row],[contentRating]],contentRatingConversion[],3,FALSE))</f>
        <v>4+</v>
      </c>
      <c r="G91" s="1" t="s">
        <v>7</v>
      </c>
      <c r="I91" t="b">
        <f>ISNUMBER(SEARCH("children",d4_labelled!$G91))</f>
        <v>0</v>
      </c>
      <c r="J91" t="b">
        <f>ISNUMBER(SEARCH("teens",d4_labelled!$G91))</f>
        <v>0</v>
      </c>
      <c r="K91" t="b">
        <f>ISNUMBER(SEARCH("adults",d4_labelled!$G91))</f>
        <v>1</v>
      </c>
      <c r="M91" t="b">
        <f>ISNUMBER(d4_all_labelled[[#This Row],[appId]])</f>
        <v>0</v>
      </c>
      <c r="N91" t="b">
        <f t="shared" si="1"/>
        <v>1</v>
      </c>
    </row>
    <row r="92" spans="1:14" ht="14.5" customHeight="1" x14ac:dyDescent="0.35">
      <c r="A92" s="1" t="s">
        <v>808</v>
      </c>
      <c r="B92" s="1" t="s">
        <v>809</v>
      </c>
      <c r="C92" s="1" t="s">
        <v>810</v>
      </c>
      <c r="D92" s="1" t="s">
        <v>7590</v>
      </c>
      <c r="E92" s="1" t="s">
        <v>1100</v>
      </c>
      <c r="F92" s="1" t="str">
        <f>IF(ISNUMBER(LEFT(d4_all_labelled[[#This Row],[contentRating]],1)*1), d4_all_labelled[[#This Row],[contentRating]], VLOOKUP(d4_all_labelled[[#This Row],[contentRating]],contentRatingConversion[],3,FALSE))</f>
        <v>12+</v>
      </c>
      <c r="G92" s="1" t="s">
        <v>7</v>
      </c>
      <c r="I92" t="b">
        <f>ISNUMBER(SEARCH("children",d4_labelled!$G92))</f>
        <v>0</v>
      </c>
      <c r="J92" t="b">
        <f>ISNUMBER(SEARCH("teens",d4_labelled!$G92))</f>
        <v>0</v>
      </c>
      <c r="K92" t="b">
        <f>ISNUMBER(SEARCH("adults",d4_labelled!$G92))</f>
        <v>1</v>
      </c>
      <c r="M92" t="b">
        <f>ISNUMBER(d4_all_labelled[[#This Row],[appId]])</f>
        <v>0</v>
      </c>
      <c r="N92" t="b">
        <f t="shared" si="1"/>
        <v>1</v>
      </c>
    </row>
    <row r="93" spans="1:14" ht="14.5" customHeight="1" x14ac:dyDescent="0.35">
      <c r="A93" s="1" t="s">
        <v>242</v>
      </c>
      <c r="B93" s="1" t="s">
        <v>243</v>
      </c>
      <c r="C93" s="1" t="s">
        <v>244</v>
      </c>
      <c r="D93" s="1" t="s">
        <v>7595</v>
      </c>
      <c r="E93" s="1" t="s">
        <v>1053</v>
      </c>
      <c r="F93" s="1" t="str">
        <f>IF(ISNUMBER(LEFT(d4_all_labelled[[#This Row],[contentRating]],1)*1), d4_all_labelled[[#This Row],[contentRating]], VLOOKUP(d4_all_labelled[[#This Row],[contentRating]],contentRatingConversion[],3,FALSE))</f>
        <v>4+</v>
      </c>
      <c r="G93" s="1" t="s">
        <v>7</v>
      </c>
      <c r="I93" t="b">
        <f>ISNUMBER(SEARCH("children",d4_labelled!$G93))</f>
        <v>0</v>
      </c>
      <c r="J93" t="b">
        <f>ISNUMBER(SEARCH("teens",d4_labelled!$G93))</f>
        <v>0</v>
      </c>
      <c r="K93" t="b">
        <f>ISNUMBER(SEARCH("adults",d4_labelled!$G93))</f>
        <v>1</v>
      </c>
      <c r="M93" t="b">
        <f>ISNUMBER(d4_all_labelled[[#This Row],[appId]])</f>
        <v>0</v>
      </c>
      <c r="N93" t="b">
        <f t="shared" si="1"/>
        <v>1</v>
      </c>
    </row>
    <row r="94" spans="1:14" ht="14.5" customHeight="1" x14ac:dyDescent="0.35">
      <c r="A94" s="1" t="s">
        <v>245</v>
      </c>
      <c r="B94" s="1" t="s">
        <v>246</v>
      </c>
      <c r="C94" s="1" t="s">
        <v>247</v>
      </c>
      <c r="D94" s="1" t="s">
        <v>7593</v>
      </c>
      <c r="E94" s="1" t="s">
        <v>1053</v>
      </c>
      <c r="F94" s="1" t="str">
        <f>IF(ISNUMBER(LEFT(d4_all_labelled[[#This Row],[contentRating]],1)*1), d4_all_labelled[[#This Row],[contentRating]], VLOOKUP(d4_all_labelled[[#This Row],[contentRating]],contentRatingConversion[],3,FALSE))</f>
        <v>4+</v>
      </c>
      <c r="G94" s="1" t="s">
        <v>7</v>
      </c>
      <c r="I94" t="b">
        <f>ISNUMBER(SEARCH("children",d4_labelled!$G94))</f>
        <v>0</v>
      </c>
      <c r="J94" t="b">
        <f>ISNUMBER(SEARCH("teens",d4_labelled!$G94))</f>
        <v>0</v>
      </c>
      <c r="K94" t="b">
        <f>ISNUMBER(SEARCH("adults",d4_labelled!$G94))</f>
        <v>1</v>
      </c>
      <c r="M94" t="b">
        <f>ISNUMBER(d4_all_labelled[[#This Row],[appId]])</f>
        <v>0</v>
      </c>
      <c r="N94" t="b">
        <f t="shared" si="1"/>
        <v>1</v>
      </c>
    </row>
    <row r="95" spans="1:14" ht="14.5" customHeight="1" x14ac:dyDescent="0.35">
      <c r="A95" s="1" t="s">
        <v>721</v>
      </c>
      <c r="B95" s="1" t="s">
        <v>722</v>
      </c>
      <c r="C95" s="1" t="s">
        <v>723</v>
      </c>
      <c r="D95" s="1" t="s">
        <v>7588</v>
      </c>
      <c r="E95" s="1" t="s">
        <v>1053</v>
      </c>
      <c r="F95" s="1" t="str">
        <f>IF(ISNUMBER(LEFT(d4_all_labelled[[#This Row],[contentRating]],1)*1), d4_all_labelled[[#This Row],[contentRating]], VLOOKUP(d4_all_labelled[[#This Row],[contentRating]],contentRatingConversion[],3,FALSE))</f>
        <v>4+</v>
      </c>
      <c r="G95" s="1" t="s">
        <v>7</v>
      </c>
      <c r="I95" t="b">
        <f>ISNUMBER(SEARCH("children",d4_labelled!$G95))</f>
        <v>0</v>
      </c>
      <c r="J95" t="b">
        <f>ISNUMBER(SEARCH("teens",d4_labelled!$G95))</f>
        <v>0</v>
      </c>
      <c r="K95" t="b">
        <f>ISNUMBER(SEARCH("adults",d4_labelled!$G95))</f>
        <v>1</v>
      </c>
      <c r="M95" t="b">
        <f>ISNUMBER(d4_all_labelled[[#This Row],[appId]])</f>
        <v>0</v>
      </c>
      <c r="N95" t="b">
        <f t="shared" si="1"/>
        <v>1</v>
      </c>
    </row>
    <row r="96" spans="1:14" ht="14.5" customHeight="1" x14ac:dyDescent="0.35">
      <c r="A96" s="1" t="s">
        <v>274</v>
      </c>
      <c r="B96" s="1" t="s">
        <v>275</v>
      </c>
      <c r="C96" s="1" t="s">
        <v>276</v>
      </c>
      <c r="D96" s="1" t="s">
        <v>7584</v>
      </c>
      <c r="E96" s="1" t="s">
        <v>1231</v>
      </c>
      <c r="F96" s="1" t="str">
        <f>IF(ISNUMBER(LEFT(d4_all_labelled[[#This Row],[contentRating]],1)*1), d4_all_labelled[[#This Row],[contentRating]], VLOOKUP(d4_all_labelled[[#This Row],[contentRating]],contentRatingConversion[],3,FALSE))</f>
        <v>17+</v>
      </c>
      <c r="G96" s="1" t="s">
        <v>7</v>
      </c>
      <c r="I96" t="b">
        <f>ISNUMBER(SEARCH("children",d4_labelled!$G96))</f>
        <v>0</v>
      </c>
      <c r="J96" t="b">
        <f>ISNUMBER(SEARCH("teens",d4_labelled!$G96))</f>
        <v>0</v>
      </c>
      <c r="K96" t="b">
        <f>ISNUMBER(SEARCH("adults",d4_labelled!$G96))</f>
        <v>1</v>
      </c>
      <c r="M96" t="b">
        <f>ISNUMBER(d4_all_labelled[[#This Row],[appId]])</f>
        <v>0</v>
      </c>
      <c r="N96" t="b">
        <f t="shared" si="1"/>
        <v>1</v>
      </c>
    </row>
    <row r="97" spans="1:14" ht="14.5" customHeight="1" x14ac:dyDescent="0.35">
      <c r="A97" s="1" t="s">
        <v>378</v>
      </c>
      <c r="B97" s="1" t="s">
        <v>379</v>
      </c>
      <c r="C97" s="1" t="s">
        <v>380</v>
      </c>
      <c r="D97" s="1" t="s">
        <v>7570</v>
      </c>
      <c r="E97" s="1" t="s">
        <v>1053</v>
      </c>
      <c r="F97" s="1" t="str">
        <f>IF(ISNUMBER(LEFT(d4_all_labelled[[#This Row],[contentRating]],1)*1), d4_all_labelled[[#This Row],[contentRating]], VLOOKUP(d4_all_labelled[[#This Row],[contentRating]],contentRatingConversion[],3,FALSE))</f>
        <v>4+</v>
      </c>
      <c r="G97" s="1" t="s">
        <v>7</v>
      </c>
      <c r="I97" t="b">
        <f>ISNUMBER(SEARCH("children",d4_labelled!$G97))</f>
        <v>0</v>
      </c>
      <c r="J97" t="b">
        <f>ISNUMBER(SEARCH("teens",d4_labelled!$G97))</f>
        <v>0</v>
      </c>
      <c r="K97" t="b">
        <f>ISNUMBER(SEARCH("adults",d4_labelled!$G97))</f>
        <v>1</v>
      </c>
      <c r="M97" t="b">
        <f>ISNUMBER(d4_all_labelled[[#This Row],[appId]])</f>
        <v>0</v>
      </c>
      <c r="N97" t="b">
        <f t="shared" si="1"/>
        <v>1</v>
      </c>
    </row>
    <row r="98" spans="1:14" ht="14.5" customHeight="1" x14ac:dyDescent="0.35">
      <c r="A98" s="1" t="s">
        <v>110</v>
      </c>
      <c r="B98" s="1" t="s">
        <v>111</v>
      </c>
      <c r="C98" s="1" t="s">
        <v>112</v>
      </c>
      <c r="D98" s="1" t="s">
        <v>7587</v>
      </c>
      <c r="E98" s="1" t="s">
        <v>1100</v>
      </c>
      <c r="F98" s="1" t="str">
        <f>IF(ISNUMBER(LEFT(d4_all_labelled[[#This Row],[contentRating]],1)*1), d4_all_labelled[[#This Row],[contentRating]], VLOOKUP(d4_all_labelled[[#This Row],[contentRating]],contentRatingConversion[],3,FALSE))</f>
        <v>12+</v>
      </c>
      <c r="G98" s="1" t="s">
        <v>7</v>
      </c>
      <c r="I98" t="b">
        <f>ISNUMBER(SEARCH("children",d4_labelled!$G98))</f>
        <v>0</v>
      </c>
      <c r="J98" t="b">
        <f>ISNUMBER(SEARCH("teens",d4_labelled!$G98))</f>
        <v>0</v>
      </c>
      <c r="K98" t="b">
        <f>ISNUMBER(SEARCH("adults",d4_labelled!$G98))</f>
        <v>1</v>
      </c>
      <c r="M98" t="b">
        <f>ISNUMBER(d4_all_labelled[[#This Row],[appId]])</f>
        <v>0</v>
      </c>
      <c r="N98" t="b">
        <f t="shared" si="1"/>
        <v>1</v>
      </c>
    </row>
    <row r="99" spans="1:14" ht="14.5" customHeight="1" x14ac:dyDescent="0.35">
      <c r="A99" s="1" t="s">
        <v>337</v>
      </c>
      <c r="B99" s="1" t="s">
        <v>338</v>
      </c>
      <c r="C99" s="1" t="s">
        <v>339</v>
      </c>
      <c r="D99" s="1" t="s">
        <v>7584</v>
      </c>
      <c r="E99" s="1" t="s">
        <v>1231</v>
      </c>
      <c r="F99" s="1" t="str">
        <f>IF(ISNUMBER(LEFT(d4_all_labelled[[#This Row],[contentRating]],1)*1), d4_all_labelled[[#This Row],[contentRating]], VLOOKUP(d4_all_labelled[[#This Row],[contentRating]],contentRatingConversion[],3,FALSE))</f>
        <v>17+</v>
      </c>
      <c r="G99" s="1" t="s">
        <v>7</v>
      </c>
      <c r="I99" t="b">
        <f>ISNUMBER(SEARCH("children",d4_labelled!$G99))</f>
        <v>0</v>
      </c>
      <c r="J99" t="b">
        <f>ISNUMBER(SEARCH("teens",d4_labelled!$G99))</f>
        <v>0</v>
      </c>
      <c r="K99" t="b">
        <f>ISNUMBER(SEARCH("adults",d4_labelled!$G99))</f>
        <v>1</v>
      </c>
      <c r="M99" t="b">
        <f>ISNUMBER(d4_all_labelled[[#This Row],[appId]])</f>
        <v>0</v>
      </c>
      <c r="N99" t="b">
        <f t="shared" si="1"/>
        <v>1</v>
      </c>
    </row>
    <row r="100" spans="1:14" ht="14.5" customHeight="1" x14ac:dyDescent="0.35">
      <c r="A100" s="1" t="s">
        <v>286</v>
      </c>
      <c r="B100" s="1" t="s">
        <v>287</v>
      </c>
      <c r="C100" s="1" t="s">
        <v>288</v>
      </c>
      <c r="D100" s="1" t="s">
        <v>7584</v>
      </c>
      <c r="E100" s="1" t="s">
        <v>1231</v>
      </c>
      <c r="F100" s="1" t="str">
        <f>IF(ISNUMBER(LEFT(d4_all_labelled[[#This Row],[contentRating]],1)*1), d4_all_labelled[[#This Row],[contentRating]], VLOOKUP(d4_all_labelled[[#This Row],[contentRating]],contentRatingConversion[],3,FALSE))</f>
        <v>17+</v>
      </c>
      <c r="G100" s="1" t="s">
        <v>7</v>
      </c>
      <c r="I100" t="b">
        <f>ISNUMBER(SEARCH("children",d4_labelled!$G100))</f>
        <v>0</v>
      </c>
      <c r="J100" t="b">
        <f>ISNUMBER(SEARCH("teens",d4_labelled!$G100))</f>
        <v>0</v>
      </c>
      <c r="K100" t="b">
        <f>ISNUMBER(SEARCH("adults",d4_labelled!$G100))</f>
        <v>1</v>
      </c>
      <c r="M100" t="b">
        <f>ISNUMBER(d4_all_labelled[[#This Row],[appId]])</f>
        <v>0</v>
      </c>
      <c r="N100" t="b">
        <f t="shared" si="1"/>
        <v>1</v>
      </c>
    </row>
    <row r="101" spans="1:14" ht="14.5" customHeight="1" x14ac:dyDescent="0.35">
      <c r="A101" s="1" t="s">
        <v>343</v>
      </c>
      <c r="B101" s="1" t="s">
        <v>344</v>
      </c>
      <c r="C101" s="1" t="s">
        <v>345</v>
      </c>
      <c r="D101" s="1" t="s">
        <v>7588</v>
      </c>
      <c r="E101" s="1" t="s">
        <v>1053</v>
      </c>
      <c r="F101" s="1" t="str">
        <f>IF(ISNUMBER(LEFT(d4_all_labelled[[#This Row],[contentRating]],1)*1), d4_all_labelled[[#This Row],[contentRating]], VLOOKUP(d4_all_labelled[[#This Row],[contentRating]],contentRatingConversion[],3,FALSE))</f>
        <v>4+</v>
      </c>
      <c r="G101" s="1" t="s">
        <v>7</v>
      </c>
      <c r="I101" t="b">
        <f>ISNUMBER(SEARCH("children",d4_labelled!$G101))</f>
        <v>0</v>
      </c>
      <c r="J101" t="b">
        <f>ISNUMBER(SEARCH("teens",d4_labelled!$G101))</f>
        <v>0</v>
      </c>
      <c r="K101" t="b">
        <f>ISNUMBER(SEARCH("adults",d4_labelled!$G101))</f>
        <v>1</v>
      </c>
      <c r="M101" t="b">
        <f>ISNUMBER(d4_all_labelled[[#This Row],[appId]])</f>
        <v>0</v>
      </c>
      <c r="N101" t="b">
        <f t="shared" si="1"/>
        <v>1</v>
      </c>
    </row>
    <row r="102" spans="1:14" ht="14.5" customHeight="1" x14ac:dyDescent="0.35">
      <c r="A102" s="1" t="s">
        <v>310</v>
      </c>
      <c r="B102" s="1" t="s">
        <v>311</v>
      </c>
      <c r="C102" s="1" t="s">
        <v>312</v>
      </c>
      <c r="D102" s="1" t="s">
        <v>7584</v>
      </c>
      <c r="E102" s="1" t="s">
        <v>1231</v>
      </c>
      <c r="F102" s="1" t="str">
        <f>IF(ISNUMBER(LEFT(d4_all_labelled[[#This Row],[contentRating]],1)*1), d4_all_labelled[[#This Row],[contentRating]], VLOOKUP(d4_all_labelled[[#This Row],[contentRating]],contentRatingConversion[],3,FALSE))</f>
        <v>17+</v>
      </c>
      <c r="G102" s="1" t="s">
        <v>7</v>
      </c>
      <c r="I102" t="b">
        <f>ISNUMBER(SEARCH("children",d4_labelled!$G102))</f>
        <v>0</v>
      </c>
      <c r="J102" t="b">
        <f>ISNUMBER(SEARCH("teens",d4_labelled!$G102))</f>
        <v>0</v>
      </c>
      <c r="K102" t="b">
        <f>ISNUMBER(SEARCH("adults",d4_labelled!$G102))</f>
        <v>1</v>
      </c>
      <c r="M102" t="b">
        <f>ISNUMBER(d4_all_labelled[[#This Row],[appId]])</f>
        <v>0</v>
      </c>
      <c r="N102" t="b">
        <f t="shared" si="1"/>
        <v>1</v>
      </c>
    </row>
    <row r="103" spans="1:14" ht="14.5" customHeight="1" x14ac:dyDescent="0.35">
      <c r="A103" s="1" t="s">
        <v>613</v>
      </c>
      <c r="B103" s="1" t="s">
        <v>614</v>
      </c>
      <c r="C103" s="1" t="s">
        <v>615</v>
      </c>
      <c r="D103" s="1" t="s">
        <v>7570</v>
      </c>
      <c r="E103" s="1" t="s">
        <v>1053</v>
      </c>
      <c r="F103" s="1" t="str">
        <f>IF(ISNUMBER(LEFT(d4_all_labelled[[#This Row],[contentRating]],1)*1), d4_all_labelled[[#This Row],[contentRating]], VLOOKUP(d4_all_labelled[[#This Row],[contentRating]],contentRatingConversion[],3,FALSE))</f>
        <v>4+</v>
      </c>
      <c r="G103" s="1" t="s">
        <v>7</v>
      </c>
      <c r="I103" t="b">
        <f>ISNUMBER(SEARCH("children",d4_labelled!$G103))</f>
        <v>0</v>
      </c>
      <c r="J103" t="b">
        <f>ISNUMBER(SEARCH("teens",d4_labelled!$G103))</f>
        <v>0</v>
      </c>
      <c r="K103" t="b">
        <f>ISNUMBER(SEARCH("adults",d4_labelled!$G103))</f>
        <v>1</v>
      </c>
      <c r="M103" t="b">
        <f>ISNUMBER(d4_all_labelled[[#This Row],[appId]])</f>
        <v>0</v>
      </c>
      <c r="N103" t="b">
        <f t="shared" si="1"/>
        <v>1</v>
      </c>
    </row>
    <row r="104" spans="1:14" ht="14.5" customHeight="1" x14ac:dyDescent="0.35">
      <c r="A104" s="1" t="s">
        <v>905</v>
      </c>
      <c r="B104" s="1" t="s">
        <v>906</v>
      </c>
      <c r="C104" s="1" t="s">
        <v>907</v>
      </c>
      <c r="D104" s="1" t="s">
        <v>7581</v>
      </c>
      <c r="E104" s="1" t="s">
        <v>1107</v>
      </c>
      <c r="F104" s="1" t="str">
        <f>IF(ISNUMBER(LEFT(d4_all_labelled[[#This Row],[contentRating]],1)*1), d4_all_labelled[[#This Row],[contentRating]], VLOOKUP(d4_all_labelled[[#This Row],[contentRating]],contentRatingConversion[],3,FALSE))</f>
        <v>9+</v>
      </c>
      <c r="G104" s="1" t="s">
        <v>7</v>
      </c>
      <c r="I104" t="b">
        <f>ISNUMBER(SEARCH("children",d4_labelled!$G104))</f>
        <v>0</v>
      </c>
      <c r="J104" t="b">
        <f>ISNUMBER(SEARCH("teens",d4_labelled!$G104))</f>
        <v>0</v>
      </c>
      <c r="K104" t="b">
        <f>ISNUMBER(SEARCH("adults",d4_labelled!$G104))</f>
        <v>1</v>
      </c>
      <c r="M104" t="b">
        <f>ISNUMBER(d4_all_labelled[[#This Row],[appId]])</f>
        <v>0</v>
      </c>
      <c r="N104" t="b">
        <f t="shared" si="1"/>
        <v>1</v>
      </c>
    </row>
    <row r="105" spans="1:14" ht="14.5" customHeight="1" x14ac:dyDescent="0.35">
      <c r="A105" s="1" t="s">
        <v>322</v>
      </c>
      <c r="B105" s="1" t="s">
        <v>323</v>
      </c>
      <c r="C105" s="1" t="s">
        <v>324</v>
      </c>
      <c r="D105" s="1" t="s">
        <v>7589</v>
      </c>
      <c r="E105" s="1" t="s">
        <v>1053</v>
      </c>
      <c r="F105" s="1" t="str">
        <f>IF(ISNUMBER(LEFT(d4_all_labelled[[#This Row],[contentRating]],1)*1), d4_all_labelled[[#This Row],[contentRating]], VLOOKUP(d4_all_labelled[[#This Row],[contentRating]],contentRatingConversion[],3,FALSE))</f>
        <v>4+</v>
      </c>
      <c r="G105" s="1" t="s">
        <v>7</v>
      </c>
      <c r="I105" t="b">
        <f>ISNUMBER(SEARCH("children",d4_labelled!$G105))</f>
        <v>0</v>
      </c>
      <c r="J105" t="b">
        <f>ISNUMBER(SEARCH("teens",d4_labelled!$G105))</f>
        <v>0</v>
      </c>
      <c r="K105" t="b">
        <f>ISNUMBER(SEARCH("adults",d4_labelled!$G105))</f>
        <v>1</v>
      </c>
      <c r="M105" t="b">
        <f>ISNUMBER(d4_all_labelled[[#This Row],[appId]])</f>
        <v>0</v>
      </c>
      <c r="N105" t="b">
        <f t="shared" si="1"/>
        <v>1</v>
      </c>
    </row>
    <row r="106" spans="1:14" ht="14.5" customHeight="1" x14ac:dyDescent="0.35">
      <c r="A106" s="1" t="s">
        <v>817</v>
      </c>
      <c r="B106" s="1" t="s">
        <v>818</v>
      </c>
      <c r="C106" s="1" t="s">
        <v>819</v>
      </c>
      <c r="D106" s="1" t="s">
        <v>7570</v>
      </c>
      <c r="E106" s="1" t="s">
        <v>1053</v>
      </c>
      <c r="F106" s="1" t="str">
        <f>IF(ISNUMBER(LEFT(d4_all_labelled[[#This Row],[contentRating]],1)*1), d4_all_labelled[[#This Row],[contentRating]], VLOOKUP(d4_all_labelled[[#This Row],[contentRating]],contentRatingConversion[],3,FALSE))</f>
        <v>4+</v>
      </c>
      <c r="G106" s="1" t="s">
        <v>7</v>
      </c>
      <c r="I106" t="b">
        <f>ISNUMBER(SEARCH("children",d4_labelled!$G106))</f>
        <v>0</v>
      </c>
      <c r="J106" t="b">
        <f>ISNUMBER(SEARCH("teens",d4_labelled!$G106))</f>
        <v>0</v>
      </c>
      <c r="K106" t="b">
        <f>ISNUMBER(SEARCH("adults",d4_labelled!$G106))</f>
        <v>1</v>
      </c>
      <c r="M106" t="b">
        <f>ISNUMBER(d4_all_labelled[[#This Row],[appId]])</f>
        <v>0</v>
      </c>
      <c r="N106" t="b">
        <f t="shared" si="1"/>
        <v>1</v>
      </c>
    </row>
    <row r="107" spans="1:14" ht="14.5" customHeight="1" x14ac:dyDescent="0.35">
      <c r="A107" s="1" t="s">
        <v>265</v>
      </c>
      <c r="B107" s="1" t="s">
        <v>266</v>
      </c>
      <c r="C107" s="1" t="s">
        <v>267</v>
      </c>
      <c r="D107" s="1" t="s">
        <v>7606</v>
      </c>
      <c r="E107" s="1" t="s">
        <v>1053</v>
      </c>
      <c r="F107" s="1" t="str">
        <f>IF(ISNUMBER(LEFT(d4_all_labelled[[#This Row],[contentRating]],1)*1), d4_all_labelled[[#This Row],[contentRating]], VLOOKUP(d4_all_labelled[[#This Row],[contentRating]],contentRatingConversion[],3,FALSE))</f>
        <v>4+</v>
      </c>
      <c r="G107" s="1" t="s">
        <v>7</v>
      </c>
      <c r="I107" t="b">
        <f>ISNUMBER(SEARCH("children",d4_labelled!$G107))</f>
        <v>0</v>
      </c>
      <c r="J107" t="b">
        <f>ISNUMBER(SEARCH("teens",d4_labelled!$G107))</f>
        <v>0</v>
      </c>
      <c r="K107" t="b">
        <f>ISNUMBER(SEARCH("adults",d4_labelled!$G107))</f>
        <v>1</v>
      </c>
      <c r="M107" t="b">
        <f>ISNUMBER(d4_all_labelled[[#This Row],[appId]])</f>
        <v>0</v>
      </c>
      <c r="N107" t="b">
        <f t="shared" si="1"/>
        <v>1</v>
      </c>
    </row>
    <row r="108" spans="1:14" ht="14.5" customHeight="1" x14ac:dyDescent="0.35">
      <c r="A108" s="1" t="s">
        <v>724</v>
      </c>
      <c r="B108" s="1" t="s">
        <v>725</v>
      </c>
      <c r="C108" s="1" t="s">
        <v>726</v>
      </c>
      <c r="D108" s="1" t="s">
        <v>7570</v>
      </c>
      <c r="E108" s="1" t="s">
        <v>1053</v>
      </c>
      <c r="F108" s="1" t="str">
        <f>IF(ISNUMBER(LEFT(d4_all_labelled[[#This Row],[contentRating]],1)*1), d4_all_labelled[[#This Row],[contentRating]], VLOOKUP(d4_all_labelled[[#This Row],[contentRating]],contentRatingConversion[],3,FALSE))</f>
        <v>4+</v>
      </c>
      <c r="G108" s="1" t="s">
        <v>7</v>
      </c>
      <c r="I108" t="b">
        <f>ISNUMBER(SEARCH("children",d4_labelled!$G108))</f>
        <v>0</v>
      </c>
      <c r="J108" t="b">
        <f>ISNUMBER(SEARCH("teens",d4_labelled!$G108))</f>
        <v>0</v>
      </c>
      <c r="K108" t="b">
        <f>ISNUMBER(SEARCH("adults",d4_labelled!$G108))</f>
        <v>1</v>
      </c>
      <c r="M108" t="b">
        <f>ISNUMBER(d4_all_labelled[[#This Row],[appId]])</f>
        <v>0</v>
      </c>
      <c r="N108" t="b">
        <f t="shared" si="1"/>
        <v>1</v>
      </c>
    </row>
    <row r="109" spans="1:14" ht="14.5" customHeight="1" x14ac:dyDescent="0.35">
      <c r="A109" s="1" t="s">
        <v>334</v>
      </c>
      <c r="B109" s="1" t="s">
        <v>335</v>
      </c>
      <c r="C109" s="1" t="s">
        <v>336</v>
      </c>
      <c r="D109" s="1" t="s">
        <v>7570</v>
      </c>
      <c r="E109" s="1" t="s">
        <v>1053</v>
      </c>
      <c r="F109" s="1" t="str">
        <f>IF(ISNUMBER(LEFT(d4_all_labelled[[#This Row],[contentRating]],1)*1), d4_all_labelled[[#This Row],[contentRating]], VLOOKUP(d4_all_labelled[[#This Row],[contentRating]],contentRatingConversion[],3,FALSE))</f>
        <v>4+</v>
      </c>
      <c r="G109" s="1" t="s">
        <v>7</v>
      </c>
      <c r="I109" t="b">
        <f>ISNUMBER(SEARCH("children",d4_labelled!$G109))</f>
        <v>0</v>
      </c>
      <c r="J109" t="b">
        <f>ISNUMBER(SEARCH("teens",d4_labelled!$G109))</f>
        <v>0</v>
      </c>
      <c r="K109" t="b">
        <f>ISNUMBER(SEARCH("adults",d4_labelled!$G109))</f>
        <v>1</v>
      </c>
      <c r="M109" t="b">
        <f>ISNUMBER(d4_all_labelled[[#This Row],[appId]])</f>
        <v>0</v>
      </c>
      <c r="N109" t="b">
        <f t="shared" si="1"/>
        <v>1</v>
      </c>
    </row>
    <row r="110" spans="1:14" ht="14.5" customHeight="1" x14ac:dyDescent="0.35">
      <c r="A110" s="1" t="s">
        <v>693</v>
      </c>
      <c r="B110" s="1" t="s">
        <v>694</v>
      </c>
      <c r="C110" s="1" t="s">
        <v>695</v>
      </c>
      <c r="D110" s="1" t="s">
        <v>7597</v>
      </c>
      <c r="E110" s="1" t="s">
        <v>1053</v>
      </c>
      <c r="F110" s="1" t="str">
        <f>IF(ISNUMBER(LEFT(d4_all_labelled[[#This Row],[contentRating]],1)*1), d4_all_labelled[[#This Row],[contentRating]], VLOOKUP(d4_all_labelled[[#This Row],[contentRating]],contentRatingConversion[],3,FALSE))</f>
        <v>4+</v>
      </c>
      <c r="G110" s="1" t="s">
        <v>7</v>
      </c>
      <c r="I110" t="b">
        <f>ISNUMBER(SEARCH("children",d4_labelled!$G110))</f>
        <v>0</v>
      </c>
      <c r="J110" t="b">
        <f>ISNUMBER(SEARCH("teens",d4_labelled!$G110))</f>
        <v>0</v>
      </c>
      <c r="K110" t="b">
        <f>ISNUMBER(SEARCH("adults",d4_labelled!$G110))</f>
        <v>1</v>
      </c>
      <c r="M110" t="b">
        <f>ISNUMBER(d4_all_labelled[[#This Row],[appId]])</f>
        <v>0</v>
      </c>
      <c r="N110" t="b">
        <f t="shared" si="1"/>
        <v>1</v>
      </c>
    </row>
    <row r="111" spans="1:14" ht="14.5" customHeight="1" x14ac:dyDescent="0.35">
      <c r="A111" s="1" t="s">
        <v>727</v>
      </c>
      <c r="B111" s="1" t="s">
        <v>728</v>
      </c>
      <c r="C111" s="1" t="s">
        <v>729</v>
      </c>
      <c r="D111" s="1" t="s">
        <v>7584</v>
      </c>
      <c r="E111" s="1" t="s">
        <v>1231</v>
      </c>
      <c r="F111" s="1" t="str">
        <f>IF(ISNUMBER(LEFT(d4_all_labelled[[#This Row],[contentRating]],1)*1), d4_all_labelled[[#This Row],[contentRating]], VLOOKUP(d4_all_labelled[[#This Row],[contentRating]],contentRatingConversion[],3,FALSE))</f>
        <v>17+</v>
      </c>
      <c r="G111" s="1" t="s">
        <v>7</v>
      </c>
      <c r="I111" t="b">
        <f>ISNUMBER(SEARCH("children",d4_labelled!$G111))</f>
        <v>0</v>
      </c>
      <c r="J111" t="b">
        <f>ISNUMBER(SEARCH("teens",d4_labelled!$G111))</f>
        <v>0</v>
      </c>
      <c r="K111" t="b">
        <f>ISNUMBER(SEARCH("adults",d4_labelled!$G111))</f>
        <v>1</v>
      </c>
      <c r="M111" t="b">
        <f>ISNUMBER(d4_all_labelled[[#This Row],[appId]])</f>
        <v>0</v>
      </c>
      <c r="N111" t="b">
        <f t="shared" si="1"/>
        <v>1</v>
      </c>
    </row>
    <row r="112" spans="1:14" ht="14.5" customHeight="1" x14ac:dyDescent="0.35">
      <c r="A112" s="1" t="s">
        <v>119</v>
      </c>
      <c r="B112" s="1" t="s">
        <v>120</v>
      </c>
      <c r="C112" s="1" t="s">
        <v>121</v>
      </c>
      <c r="D112" s="1" t="s">
        <v>7570</v>
      </c>
      <c r="E112" s="1" t="s">
        <v>1053</v>
      </c>
      <c r="F112" s="1" t="str">
        <f>IF(ISNUMBER(LEFT(d4_all_labelled[[#This Row],[contentRating]],1)*1), d4_all_labelled[[#This Row],[contentRating]], VLOOKUP(d4_all_labelled[[#This Row],[contentRating]],contentRatingConversion[],3,FALSE))</f>
        <v>4+</v>
      </c>
      <c r="G112" s="1" t="s">
        <v>7</v>
      </c>
      <c r="I112" t="b">
        <f>ISNUMBER(SEARCH("children",d4_labelled!$G112))</f>
        <v>0</v>
      </c>
      <c r="J112" t="b">
        <f>ISNUMBER(SEARCH("teens",d4_labelled!$G112))</f>
        <v>0</v>
      </c>
      <c r="K112" t="b">
        <f>ISNUMBER(SEARCH("adults",d4_labelled!$G112))</f>
        <v>1</v>
      </c>
      <c r="M112" t="b">
        <f>ISNUMBER(d4_all_labelled[[#This Row],[appId]])</f>
        <v>0</v>
      </c>
      <c r="N112" t="b">
        <f t="shared" si="1"/>
        <v>1</v>
      </c>
    </row>
    <row r="113" spans="1:14" ht="14.5" customHeight="1" x14ac:dyDescent="0.35">
      <c r="A113" s="1" t="s">
        <v>384</v>
      </c>
      <c r="B113" s="1" t="s">
        <v>385</v>
      </c>
      <c r="C113" s="1" t="s">
        <v>386</v>
      </c>
      <c r="D113" s="1" t="s">
        <v>7591</v>
      </c>
      <c r="E113" s="1" t="s">
        <v>1231</v>
      </c>
      <c r="F113" s="1" t="str">
        <f>IF(ISNUMBER(LEFT(d4_all_labelled[[#This Row],[contentRating]],1)*1), d4_all_labelled[[#This Row],[contentRating]], VLOOKUP(d4_all_labelled[[#This Row],[contentRating]],contentRatingConversion[],3,FALSE))</f>
        <v>17+</v>
      </c>
      <c r="G113" s="1" t="s">
        <v>7</v>
      </c>
      <c r="I113" t="b">
        <f>ISNUMBER(SEARCH("children",d4_labelled!$G113))</f>
        <v>0</v>
      </c>
      <c r="J113" t="b">
        <f>ISNUMBER(SEARCH("teens",d4_labelled!$G113))</f>
        <v>0</v>
      </c>
      <c r="K113" t="b">
        <f>ISNUMBER(SEARCH("adults",d4_labelled!$G113))</f>
        <v>1</v>
      </c>
      <c r="M113" t="b">
        <f>ISNUMBER(d4_all_labelled[[#This Row],[appId]])</f>
        <v>0</v>
      </c>
      <c r="N113" t="b">
        <f t="shared" si="1"/>
        <v>1</v>
      </c>
    </row>
    <row r="114" spans="1:14" ht="14.5" customHeight="1" x14ac:dyDescent="0.35">
      <c r="A114" s="1" t="s">
        <v>116</v>
      </c>
      <c r="B114" s="1" t="s">
        <v>117</v>
      </c>
      <c r="C114" s="1" t="s">
        <v>118</v>
      </c>
      <c r="D114" s="1" t="s">
        <v>7587</v>
      </c>
      <c r="E114" s="1" t="s">
        <v>1053</v>
      </c>
      <c r="F114" s="1" t="str">
        <f>IF(ISNUMBER(LEFT(d4_all_labelled[[#This Row],[contentRating]],1)*1), d4_all_labelled[[#This Row],[contentRating]], VLOOKUP(d4_all_labelled[[#This Row],[contentRating]],contentRatingConversion[],3,FALSE))</f>
        <v>4+</v>
      </c>
      <c r="G114" s="1" t="s">
        <v>7</v>
      </c>
      <c r="I114" t="b">
        <f>ISNUMBER(SEARCH("children",d4_labelled!$G114))</f>
        <v>0</v>
      </c>
      <c r="J114" t="b">
        <f>ISNUMBER(SEARCH("teens",d4_labelled!$G114))</f>
        <v>0</v>
      </c>
      <c r="K114" t="b">
        <f>ISNUMBER(SEARCH("adults",d4_labelled!$G114))</f>
        <v>1</v>
      </c>
      <c r="M114" t="b">
        <f>ISNUMBER(d4_all_labelled[[#This Row],[appId]])</f>
        <v>0</v>
      </c>
      <c r="N114" t="b">
        <f t="shared" si="1"/>
        <v>1</v>
      </c>
    </row>
    <row r="115" spans="1:14" ht="14.5" customHeight="1" x14ac:dyDescent="0.35">
      <c r="A115" s="1" t="s">
        <v>441</v>
      </c>
      <c r="B115" s="1" t="s">
        <v>442</v>
      </c>
      <c r="C115" s="1" t="s">
        <v>443</v>
      </c>
      <c r="D115" s="1" t="s">
        <v>7596</v>
      </c>
      <c r="E115" s="1" t="s">
        <v>1053</v>
      </c>
      <c r="F115" s="1" t="str">
        <f>IF(ISNUMBER(LEFT(d4_all_labelled[[#This Row],[contentRating]],1)*1), d4_all_labelled[[#This Row],[contentRating]], VLOOKUP(d4_all_labelled[[#This Row],[contentRating]],contentRatingConversion[],3,FALSE))</f>
        <v>4+</v>
      </c>
      <c r="G115" s="1" t="s">
        <v>7</v>
      </c>
      <c r="I115" t="b">
        <f>ISNUMBER(SEARCH("children",d4_labelled!$G115))</f>
        <v>0</v>
      </c>
      <c r="J115" t="b">
        <f>ISNUMBER(SEARCH("teens",d4_labelled!$G115))</f>
        <v>0</v>
      </c>
      <c r="K115" t="b">
        <f>ISNUMBER(SEARCH("adults",d4_labelled!$G115))</f>
        <v>1</v>
      </c>
      <c r="M115" t="b">
        <f>ISNUMBER(d4_all_labelled[[#This Row],[appId]])</f>
        <v>0</v>
      </c>
      <c r="N115" t="b">
        <f t="shared" si="1"/>
        <v>1</v>
      </c>
    </row>
    <row r="116" spans="1:14" ht="14.5" customHeight="1" x14ac:dyDescent="0.35">
      <c r="A116" s="1" t="s">
        <v>464</v>
      </c>
      <c r="B116" s="1" t="s">
        <v>465</v>
      </c>
      <c r="C116" s="1" t="s">
        <v>466</v>
      </c>
      <c r="D116" s="1" t="s">
        <v>7597</v>
      </c>
      <c r="E116" s="1" t="s">
        <v>1053</v>
      </c>
      <c r="F116" s="1" t="str">
        <f>IF(ISNUMBER(LEFT(d4_all_labelled[[#This Row],[contentRating]],1)*1), d4_all_labelled[[#This Row],[contentRating]], VLOOKUP(d4_all_labelled[[#This Row],[contentRating]],contentRatingConversion[],3,FALSE))</f>
        <v>4+</v>
      </c>
      <c r="G116" s="1" t="s">
        <v>7</v>
      </c>
      <c r="I116" t="b">
        <f>ISNUMBER(SEARCH("children",d4_labelled!$G116))</f>
        <v>0</v>
      </c>
      <c r="J116" t="b">
        <f>ISNUMBER(SEARCH("teens",d4_labelled!$G116))</f>
        <v>0</v>
      </c>
      <c r="K116" t="b">
        <f>ISNUMBER(SEARCH("adults",d4_labelled!$G116))</f>
        <v>1</v>
      </c>
      <c r="M116" t="b">
        <f>ISNUMBER(d4_all_labelled[[#This Row],[appId]])</f>
        <v>0</v>
      </c>
      <c r="N116" t="b">
        <f t="shared" si="1"/>
        <v>1</v>
      </c>
    </row>
    <row r="117" spans="1:14" ht="14.5" customHeight="1" x14ac:dyDescent="0.35">
      <c r="A117" s="1" t="s">
        <v>192</v>
      </c>
      <c r="B117" s="1" t="s">
        <v>193</v>
      </c>
      <c r="C117" s="1" t="s">
        <v>194</v>
      </c>
      <c r="D117" s="1" t="s">
        <v>7584</v>
      </c>
      <c r="E117" s="1" t="s">
        <v>1231</v>
      </c>
      <c r="F117" s="1" t="str">
        <f>IF(ISNUMBER(LEFT(d4_all_labelled[[#This Row],[contentRating]],1)*1), d4_all_labelled[[#This Row],[contentRating]], VLOOKUP(d4_all_labelled[[#This Row],[contentRating]],contentRatingConversion[],3,FALSE))</f>
        <v>17+</v>
      </c>
      <c r="G117" s="1" t="s">
        <v>7</v>
      </c>
      <c r="I117" t="b">
        <f>ISNUMBER(SEARCH("children",d4_labelled!$G117))</f>
        <v>0</v>
      </c>
      <c r="J117" t="b">
        <f>ISNUMBER(SEARCH("teens",d4_labelled!$G117))</f>
        <v>0</v>
      </c>
      <c r="K117" t="b">
        <f>ISNUMBER(SEARCH("adults",d4_labelled!$G117))</f>
        <v>1</v>
      </c>
      <c r="M117" t="b">
        <f>ISNUMBER(d4_all_labelled[[#This Row],[appId]])</f>
        <v>0</v>
      </c>
      <c r="N117" t="b">
        <f t="shared" si="1"/>
        <v>1</v>
      </c>
    </row>
    <row r="118" spans="1:14" ht="14.5" customHeight="1" x14ac:dyDescent="0.35">
      <c r="A118" s="1" t="s">
        <v>649</v>
      </c>
      <c r="B118" s="1" t="s">
        <v>650</v>
      </c>
      <c r="C118" s="1" t="s">
        <v>651</v>
      </c>
      <c r="D118" s="1" t="s">
        <v>7606</v>
      </c>
      <c r="E118" s="1" t="s">
        <v>1053</v>
      </c>
      <c r="F118" s="1" t="str">
        <f>IF(ISNUMBER(LEFT(d4_all_labelled[[#This Row],[contentRating]],1)*1), d4_all_labelled[[#This Row],[contentRating]], VLOOKUP(d4_all_labelled[[#This Row],[contentRating]],contentRatingConversion[],3,FALSE))</f>
        <v>4+</v>
      </c>
      <c r="G118" s="1" t="s">
        <v>7</v>
      </c>
      <c r="I118" t="b">
        <f>ISNUMBER(SEARCH("children",d4_labelled!$G118))</f>
        <v>0</v>
      </c>
      <c r="J118" t="b">
        <f>ISNUMBER(SEARCH("teens",d4_labelled!$G118))</f>
        <v>0</v>
      </c>
      <c r="K118" t="b">
        <f>ISNUMBER(SEARCH("adults",d4_labelled!$G118))</f>
        <v>1</v>
      </c>
      <c r="M118" t="b">
        <f>ISNUMBER(d4_all_labelled[[#This Row],[appId]])</f>
        <v>0</v>
      </c>
      <c r="N118" t="b">
        <f t="shared" si="1"/>
        <v>1</v>
      </c>
    </row>
    <row r="119" spans="1:14" ht="14.5" customHeight="1" x14ac:dyDescent="0.35">
      <c r="A119" s="1" t="s">
        <v>493</v>
      </c>
      <c r="B119" s="1" t="s">
        <v>494</v>
      </c>
      <c r="C119" s="1" t="s">
        <v>495</v>
      </c>
      <c r="D119" s="1" t="s">
        <v>7584</v>
      </c>
      <c r="E119" s="1" t="s">
        <v>1231</v>
      </c>
      <c r="F119" s="1" t="str">
        <f>IF(ISNUMBER(LEFT(d4_all_labelled[[#This Row],[contentRating]],1)*1), d4_all_labelled[[#This Row],[contentRating]], VLOOKUP(d4_all_labelled[[#This Row],[contentRating]],contentRatingConversion[],3,FALSE))</f>
        <v>17+</v>
      </c>
      <c r="G119" s="1" t="s">
        <v>7</v>
      </c>
      <c r="I119" t="b">
        <f>ISNUMBER(SEARCH("children",d4_labelled!$G119))</f>
        <v>0</v>
      </c>
      <c r="J119" t="b">
        <f>ISNUMBER(SEARCH("teens",d4_labelled!$G119))</f>
        <v>0</v>
      </c>
      <c r="K119" t="b">
        <f>ISNUMBER(SEARCH("adults",d4_labelled!$G119))</f>
        <v>1</v>
      </c>
      <c r="M119" t="b">
        <f>ISNUMBER(d4_all_labelled[[#This Row],[appId]])</f>
        <v>0</v>
      </c>
      <c r="N119" t="b">
        <f t="shared" si="1"/>
        <v>1</v>
      </c>
    </row>
    <row r="120" spans="1:14" ht="14.5" customHeight="1" x14ac:dyDescent="0.35">
      <c r="A120" s="1" t="s">
        <v>733</v>
      </c>
      <c r="B120" s="1" t="s">
        <v>734</v>
      </c>
      <c r="C120" s="1" t="s">
        <v>735</v>
      </c>
      <c r="D120" s="1" t="s">
        <v>7570</v>
      </c>
      <c r="E120" s="1" t="s">
        <v>1053</v>
      </c>
      <c r="F120" s="1" t="str">
        <f>IF(ISNUMBER(LEFT(d4_all_labelled[[#This Row],[contentRating]],1)*1), d4_all_labelled[[#This Row],[contentRating]], VLOOKUP(d4_all_labelled[[#This Row],[contentRating]],contentRatingConversion[],3,FALSE))</f>
        <v>4+</v>
      </c>
      <c r="G120" s="1" t="s">
        <v>7</v>
      </c>
      <c r="I120" t="b">
        <f>ISNUMBER(SEARCH("children",d4_labelled!$G120))</f>
        <v>0</v>
      </c>
      <c r="J120" t="b">
        <f>ISNUMBER(SEARCH("teens",d4_labelled!$G120))</f>
        <v>0</v>
      </c>
      <c r="K120" t="b">
        <f>ISNUMBER(SEARCH("adults",d4_labelled!$G120))</f>
        <v>1</v>
      </c>
      <c r="M120" t="b">
        <f>ISNUMBER(d4_all_labelled[[#This Row],[appId]])</f>
        <v>0</v>
      </c>
      <c r="N120" t="b">
        <f t="shared" si="1"/>
        <v>1</v>
      </c>
    </row>
    <row r="121" spans="1:14" ht="14.5" customHeight="1" x14ac:dyDescent="0.35">
      <c r="A121" s="1" t="s">
        <v>531</v>
      </c>
      <c r="B121" s="1" t="s">
        <v>532</v>
      </c>
      <c r="C121" s="1" t="s">
        <v>533</v>
      </c>
      <c r="D121" s="1" t="s">
        <v>7608</v>
      </c>
      <c r="E121" s="1" t="s">
        <v>1053</v>
      </c>
      <c r="F121" s="1" t="str">
        <f>IF(ISNUMBER(LEFT(d4_all_labelled[[#This Row],[contentRating]],1)*1), d4_all_labelled[[#This Row],[contentRating]], VLOOKUP(d4_all_labelled[[#This Row],[contentRating]],contentRatingConversion[],3,FALSE))</f>
        <v>4+</v>
      </c>
      <c r="G121" s="1" t="s">
        <v>7</v>
      </c>
      <c r="I121" t="b">
        <f>ISNUMBER(SEARCH("children",d4_labelled!$G121))</f>
        <v>0</v>
      </c>
      <c r="J121" t="b">
        <f>ISNUMBER(SEARCH("teens",d4_labelled!$G121))</f>
        <v>0</v>
      </c>
      <c r="K121" t="b">
        <f>ISNUMBER(SEARCH("adults",d4_labelled!$G121))</f>
        <v>1</v>
      </c>
      <c r="M121" t="b">
        <f>ISNUMBER(d4_all_labelled[[#This Row],[appId]])</f>
        <v>0</v>
      </c>
      <c r="N121" t="b">
        <f t="shared" si="1"/>
        <v>1</v>
      </c>
    </row>
    <row r="122" spans="1:14" ht="14.5" customHeight="1" x14ac:dyDescent="0.35">
      <c r="A122" s="1" t="s">
        <v>882</v>
      </c>
      <c r="B122" s="1" t="s">
        <v>883</v>
      </c>
      <c r="C122" s="1" t="s">
        <v>884</v>
      </c>
      <c r="D122" s="1" t="s">
        <v>7563</v>
      </c>
      <c r="E122" s="1" t="s">
        <v>1053</v>
      </c>
      <c r="F122" s="1" t="str">
        <f>IF(ISNUMBER(LEFT(d4_all_labelled[[#This Row],[contentRating]],1)*1), d4_all_labelled[[#This Row],[contentRating]], VLOOKUP(d4_all_labelled[[#This Row],[contentRating]],contentRatingConversion[],3,FALSE))</f>
        <v>4+</v>
      </c>
      <c r="G122" s="1" t="s">
        <v>7</v>
      </c>
      <c r="I122" t="b">
        <f>ISNUMBER(SEARCH("children",d4_labelled!$G122))</f>
        <v>0</v>
      </c>
      <c r="J122" t="b">
        <f>ISNUMBER(SEARCH("teens",d4_labelled!$G122))</f>
        <v>0</v>
      </c>
      <c r="K122" t="b">
        <f>ISNUMBER(SEARCH("adults",d4_labelled!$G122))</f>
        <v>1</v>
      </c>
      <c r="M122" t="b">
        <f>ISNUMBER(d4_all_labelled[[#This Row],[appId]])</f>
        <v>0</v>
      </c>
      <c r="N122" t="b">
        <f t="shared" si="1"/>
        <v>1</v>
      </c>
    </row>
    <row r="123" spans="1:14" ht="14.5" customHeight="1" x14ac:dyDescent="0.35">
      <c r="A123" s="1" t="s">
        <v>228</v>
      </c>
      <c r="B123" s="1" t="s">
        <v>229</v>
      </c>
      <c r="C123" s="1" t="s">
        <v>230</v>
      </c>
      <c r="D123" s="1" t="s">
        <v>7570</v>
      </c>
      <c r="E123" s="1" t="s">
        <v>1053</v>
      </c>
      <c r="F123" s="1" t="str">
        <f>IF(ISNUMBER(LEFT(d4_all_labelled[[#This Row],[contentRating]],1)*1), d4_all_labelled[[#This Row],[contentRating]], VLOOKUP(d4_all_labelled[[#This Row],[contentRating]],contentRatingConversion[],3,FALSE))</f>
        <v>4+</v>
      </c>
      <c r="G123" s="1" t="s">
        <v>7</v>
      </c>
      <c r="I123" t="b">
        <f>ISNUMBER(SEARCH("children",d4_labelled!$G123))</f>
        <v>0</v>
      </c>
      <c r="J123" t="b">
        <f>ISNUMBER(SEARCH("teens",d4_labelled!$G123))</f>
        <v>0</v>
      </c>
      <c r="K123" t="b">
        <f>ISNUMBER(SEARCH("adults",d4_labelled!$G123))</f>
        <v>1</v>
      </c>
      <c r="M123" t="b">
        <f>ISNUMBER(d4_all_labelled[[#This Row],[appId]])</f>
        <v>0</v>
      </c>
      <c r="N123" t="b">
        <f t="shared" si="1"/>
        <v>1</v>
      </c>
    </row>
    <row r="124" spans="1:14" ht="14.5" customHeight="1" x14ac:dyDescent="0.35">
      <c r="A124" s="1" t="s">
        <v>561</v>
      </c>
      <c r="B124" s="1" t="s">
        <v>562</v>
      </c>
      <c r="C124" s="1" t="s">
        <v>563</v>
      </c>
      <c r="D124" s="1" t="s">
        <v>7593</v>
      </c>
      <c r="E124" s="1" t="s">
        <v>1053</v>
      </c>
      <c r="F124" s="1" t="str">
        <f>IF(ISNUMBER(LEFT(d4_all_labelled[[#This Row],[contentRating]],1)*1), d4_all_labelled[[#This Row],[contentRating]], VLOOKUP(d4_all_labelled[[#This Row],[contentRating]],contentRatingConversion[],3,FALSE))</f>
        <v>4+</v>
      </c>
      <c r="G124" s="1" t="s">
        <v>7</v>
      </c>
      <c r="I124" t="b">
        <f>ISNUMBER(SEARCH("children",d4_labelled!$G124))</f>
        <v>0</v>
      </c>
      <c r="J124" t="b">
        <f>ISNUMBER(SEARCH("teens",d4_labelled!$G124))</f>
        <v>0</v>
      </c>
      <c r="K124" t="b">
        <f>ISNUMBER(SEARCH("adults",d4_labelled!$G124))</f>
        <v>1</v>
      </c>
      <c r="M124" t="b">
        <f>ISNUMBER(d4_all_labelled[[#This Row],[appId]])</f>
        <v>0</v>
      </c>
      <c r="N124" t="b">
        <f t="shared" si="1"/>
        <v>1</v>
      </c>
    </row>
    <row r="125" spans="1:14" ht="14.5" customHeight="1" x14ac:dyDescent="0.35">
      <c r="A125" s="1" t="s">
        <v>631</v>
      </c>
      <c r="B125" s="1" t="s">
        <v>632</v>
      </c>
      <c r="C125" s="1" t="s">
        <v>633</v>
      </c>
      <c r="D125" s="1" t="s">
        <v>7570</v>
      </c>
      <c r="E125" s="1" t="s">
        <v>1231</v>
      </c>
      <c r="F125" s="1" t="str">
        <f>IF(ISNUMBER(LEFT(d4_all_labelled[[#This Row],[contentRating]],1)*1), d4_all_labelled[[#This Row],[contentRating]], VLOOKUP(d4_all_labelled[[#This Row],[contentRating]],contentRatingConversion[],3,FALSE))</f>
        <v>17+</v>
      </c>
      <c r="G125" s="1" t="s">
        <v>7</v>
      </c>
      <c r="I125" t="b">
        <f>ISNUMBER(SEARCH("children",d4_labelled!$G125))</f>
        <v>0</v>
      </c>
      <c r="J125" t="b">
        <f>ISNUMBER(SEARCH("teens",d4_labelled!$G125))</f>
        <v>0</v>
      </c>
      <c r="K125" t="b">
        <f>ISNUMBER(SEARCH("adults",d4_labelled!$G125))</f>
        <v>1</v>
      </c>
      <c r="M125" t="b">
        <f>ISNUMBER(d4_all_labelled[[#This Row],[appId]])</f>
        <v>0</v>
      </c>
      <c r="N125" t="b">
        <f t="shared" si="1"/>
        <v>1</v>
      </c>
    </row>
    <row r="126" spans="1:14" ht="14.5" customHeight="1" x14ac:dyDescent="0.35">
      <c r="A126" s="1" t="s">
        <v>564</v>
      </c>
      <c r="B126" s="1" t="s">
        <v>565</v>
      </c>
      <c r="C126" s="1" t="s">
        <v>566</v>
      </c>
      <c r="D126" s="1" t="s">
        <v>7593</v>
      </c>
      <c r="E126" s="1" t="s">
        <v>1053</v>
      </c>
      <c r="F126" s="1" t="str">
        <f>IF(ISNUMBER(LEFT(d4_all_labelled[[#This Row],[contentRating]],1)*1), d4_all_labelled[[#This Row],[contentRating]], VLOOKUP(d4_all_labelled[[#This Row],[contentRating]],contentRatingConversion[],3,FALSE))</f>
        <v>4+</v>
      </c>
      <c r="G126" s="1" t="s">
        <v>7</v>
      </c>
      <c r="I126" t="b">
        <f>ISNUMBER(SEARCH("children",d4_labelled!$G126))</f>
        <v>0</v>
      </c>
      <c r="J126" t="b">
        <f>ISNUMBER(SEARCH("teens",d4_labelled!$G126))</f>
        <v>0</v>
      </c>
      <c r="K126" t="b">
        <f>ISNUMBER(SEARCH("adults",d4_labelled!$G126))</f>
        <v>1</v>
      </c>
      <c r="M126" t="b">
        <f>ISNUMBER(d4_all_labelled[[#This Row],[appId]])</f>
        <v>0</v>
      </c>
      <c r="N126" t="b">
        <f t="shared" si="1"/>
        <v>1</v>
      </c>
    </row>
    <row r="127" spans="1:14" ht="14.5" customHeight="1" x14ac:dyDescent="0.35">
      <c r="A127" s="1" t="s">
        <v>783</v>
      </c>
      <c r="B127" s="1" t="s">
        <v>784</v>
      </c>
      <c r="C127" s="1" t="s">
        <v>785</v>
      </c>
      <c r="D127" s="1" t="s">
        <v>7593</v>
      </c>
      <c r="E127" s="1" t="s">
        <v>1053</v>
      </c>
      <c r="F127" s="1" t="str">
        <f>IF(ISNUMBER(LEFT(d4_all_labelled[[#This Row],[contentRating]],1)*1), d4_all_labelled[[#This Row],[contentRating]], VLOOKUP(d4_all_labelled[[#This Row],[contentRating]],contentRatingConversion[],3,FALSE))</f>
        <v>4+</v>
      </c>
      <c r="G127" s="1" t="s">
        <v>7</v>
      </c>
      <c r="I127" t="b">
        <f>ISNUMBER(SEARCH("children",d4_labelled!$G127))</f>
        <v>0</v>
      </c>
      <c r="J127" t="b">
        <f>ISNUMBER(SEARCH("teens",d4_labelled!$G127))</f>
        <v>0</v>
      </c>
      <c r="K127" t="b">
        <f>ISNUMBER(SEARCH("adults",d4_labelled!$G127))</f>
        <v>1</v>
      </c>
      <c r="M127" t="b">
        <f>ISNUMBER(d4_all_labelled[[#This Row],[appId]])</f>
        <v>0</v>
      </c>
      <c r="N127" t="b">
        <f t="shared" si="1"/>
        <v>1</v>
      </c>
    </row>
    <row r="128" spans="1:14" ht="14.5" customHeight="1" x14ac:dyDescent="0.35">
      <c r="A128" s="1" t="s">
        <v>820</v>
      </c>
      <c r="B128" s="1" t="s">
        <v>821</v>
      </c>
      <c r="C128" s="1" t="s">
        <v>822</v>
      </c>
      <c r="D128" s="1" t="s">
        <v>7570</v>
      </c>
      <c r="E128" s="1" t="s">
        <v>1053</v>
      </c>
      <c r="F128" s="1" t="str">
        <f>IF(ISNUMBER(LEFT(d4_all_labelled[[#This Row],[contentRating]],1)*1), d4_all_labelled[[#This Row],[contentRating]], VLOOKUP(d4_all_labelled[[#This Row],[contentRating]],contentRatingConversion[],3,FALSE))</f>
        <v>4+</v>
      </c>
      <c r="G128" s="1" t="s">
        <v>7</v>
      </c>
      <c r="I128" t="b">
        <f>ISNUMBER(SEARCH("children",d4_labelled!$G128))</f>
        <v>0</v>
      </c>
      <c r="J128" t="b">
        <f>ISNUMBER(SEARCH("teens",d4_labelled!$G128))</f>
        <v>0</v>
      </c>
      <c r="K128" t="b">
        <f>ISNUMBER(SEARCH("adults",d4_labelled!$G128))</f>
        <v>1</v>
      </c>
      <c r="M128" t="b">
        <f>ISNUMBER(d4_all_labelled[[#This Row],[appId]])</f>
        <v>0</v>
      </c>
      <c r="N128" t="b">
        <f t="shared" si="1"/>
        <v>1</v>
      </c>
    </row>
    <row r="129" spans="1:14" ht="14.5" customHeight="1" x14ac:dyDescent="0.35">
      <c r="A129" s="1" t="s">
        <v>587</v>
      </c>
      <c r="B129" s="1" t="s">
        <v>588</v>
      </c>
      <c r="C129" s="1" t="s">
        <v>589</v>
      </c>
      <c r="D129" s="1" t="s">
        <v>7593</v>
      </c>
      <c r="E129" s="1" t="s">
        <v>1053</v>
      </c>
      <c r="F129" s="1" t="str">
        <f>IF(ISNUMBER(LEFT(d4_all_labelled[[#This Row],[contentRating]],1)*1), d4_all_labelled[[#This Row],[contentRating]], VLOOKUP(d4_all_labelled[[#This Row],[contentRating]],contentRatingConversion[],3,FALSE))</f>
        <v>4+</v>
      </c>
      <c r="G129" s="1" t="s">
        <v>7</v>
      </c>
      <c r="I129" t="b">
        <f>ISNUMBER(SEARCH("children",d4_labelled!$G129))</f>
        <v>0</v>
      </c>
      <c r="J129" t="b">
        <f>ISNUMBER(SEARCH("teens",d4_labelled!$G129))</f>
        <v>0</v>
      </c>
      <c r="K129" t="b">
        <f>ISNUMBER(SEARCH("adults",d4_labelled!$G129))</f>
        <v>1</v>
      </c>
      <c r="M129" t="b">
        <f>ISNUMBER(d4_all_labelled[[#This Row],[appId]])</f>
        <v>0</v>
      </c>
      <c r="N129" t="b">
        <f t="shared" si="1"/>
        <v>1</v>
      </c>
    </row>
    <row r="130" spans="1:14" ht="14.5" customHeight="1" x14ac:dyDescent="0.35">
      <c r="A130" s="1" t="s">
        <v>573</v>
      </c>
      <c r="B130" s="1" t="s">
        <v>574</v>
      </c>
      <c r="C130" s="1" t="s">
        <v>575</v>
      </c>
      <c r="D130" s="1" t="s">
        <v>7609</v>
      </c>
      <c r="E130" s="1" t="s">
        <v>1100</v>
      </c>
      <c r="F130" s="1" t="str">
        <f>IF(ISNUMBER(LEFT(d4_all_labelled[[#This Row],[contentRating]],1)*1), d4_all_labelled[[#This Row],[contentRating]], VLOOKUP(d4_all_labelled[[#This Row],[contentRating]],contentRatingConversion[],3,FALSE))</f>
        <v>12+</v>
      </c>
      <c r="G130" s="1" t="s">
        <v>7</v>
      </c>
      <c r="I130" t="b">
        <f>ISNUMBER(SEARCH("children",d4_labelled!$G130))</f>
        <v>0</v>
      </c>
      <c r="J130" t="b">
        <f>ISNUMBER(SEARCH("teens",d4_labelled!$G130))</f>
        <v>0</v>
      </c>
      <c r="K130" t="b">
        <f>ISNUMBER(SEARCH("adults",d4_labelled!$G130))</f>
        <v>1</v>
      </c>
      <c r="M130" t="b">
        <f>ISNUMBER(d4_all_labelled[[#This Row],[appId]])</f>
        <v>0</v>
      </c>
      <c r="N130" t="b">
        <f t="shared" si="1"/>
        <v>1</v>
      </c>
    </row>
    <row r="131" spans="1:14" ht="14.5" customHeight="1" x14ac:dyDescent="0.35">
      <c r="A131" s="1" t="s">
        <v>600</v>
      </c>
      <c r="B131" s="1" t="s">
        <v>601</v>
      </c>
      <c r="C131" s="1" t="s">
        <v>602</v>
      </c>
      <c r="D131" s="1" t="s">
        <v>7593</v>
      </c>
      <c r="E131" s="1" t="s">
        <v>1053</v>
      </c>
      <c r="F131" s="1" t="str">
        <f>IF(ISNUMBER(LEFT(d4_all_labelled[[#This Row],[contentRating]],1)*1), d4_all_labelled[[#This Row],[contentRating]], VLOOKUP(d4_all_labelled[[#This Row],[contentRating]],contentRatingConversion[],3,FALSE))</f>
        <v>4+</v>
      </c>
      <c r="G131" s="1" t="s">
        <v>7</v>
      </c>
      <c r="I131" t="b">
        <f>ISNUMBER(SEARCH("children",d4_labelled!$G131))</f>
        <v>0</v>
      </c>
      <c r="J131" t="b">
        <f>ISNUMBER(SEARCH("teens",d4_labelled!$G131))</f>
        <v>0</v>
      </c>
      <c r="K131" t="b">
        <f>ISNUMBER(SEARCH("adults",d4_labelled!$G131))</f>
        <v>1</v>
      </c>
      <c r="M131" t="b">
        <f>ISNUMBER(d4_all_labelled[[#This Row],[appId]])</f>
        <v>0</v>
      </c>
      <c r="N131" t="b">
        <f t="shared" ref="N131:N194" si="2">NOT(M131)</f>
        <v>1</v>
      </c>
    </row>
    <row r="132" spans="1:14" ht="14.5" customHeight="1" x14ac:dyDescent="0.35">
      <c r="A132" s="1" t="s">
        <v>873</v>
      </c>
      <c r="B132" s="1" t="s">
        <v>874</v>
      </c>
      <c r="C132" s="1" t="s">
        <v>875</v>
      </c>
      <c r="D132" s="1" t="s">
        <v>7587</v>
      </c>
      <c r="E132" s="1" t="s">
        <v>1053</v>
      </c>
      <c r="F132" s="1" t="str">
        <f>IF(ISNUMBER(LEFT(d4_all_labelled[[#This Row],[contentRating]],1)*1), d4_all_labelled[[#This Row],[contentRating]], VLOOKUP(d4_all_labelled[[#This Row],[contentRating]],contentRatingConversion[],3,FALSE))</f>
        <v>4+</v>
      </c>
      <c r="G132" s="1" t="s">
        <v>7</v>
      </c>
      <c r="I132" t="b">
        <f>ISNUMBER(SEARCH("children",d4_labelled!$G132))</f>
        <v>0</v>
      </c>
      <c r="J132" t="b">
        <f>ISNUMBER(SEARCH("teens",d4_labelled!$G132))</f>
        <v>0</v>
      </c>
      <c r="K132" t="b">
        <f>ISNUMBER(SEARCH("adults",d4_labelled!$G132))</f>
        <v>1</v>
      </c>
      <c r="M132" t="b">
        <f>ISNUMBER(d4_all_labelled[[#This Row],[appId]])</f>
        <v>0</v>
      </c>
      <c r="N132" t="b">
        <f t="shared" si="2"/>
        <v>1</v>
      </c>
    </row>
    <row r="133" spans="1:14" ht="14.5" customHeight="1" x14ac:dyDescent="0.35">
      <c r="A133" s="1" t="s">
        <v>687</v>
      </c>
      <c r="B133" s="1" t="s">
        <v>688</v>
      </c>
      <c r="C133" s="1" t="s">
        <v>689</v>
      </c>
      <c r="D133" s="1" t="s">
        <v>7594</v>
      </c>
      <c r="E133" s="1" t="s">
        <v>1053</v>
      </c>
      <c r="F133" s="1" t="str">
        <f>IF(ISNUMBER(LEFT(d4_all_labelled[[#This Row],[contentRating]],1)*1), d4_all_labelled[[#This Row],[contentRating]], VLOOKUP(d4_all_labelled[[#This Row],[contentRating]],contentRatingConversion[],3,FALSE))</f>
        <v>4+</v>
      </c>
      <c r="G133" s="1" t="s">
        <v>7</v>
      </c>
      <c r="I133" t="b">
        <f>ISNUMBER(SEARCH("children",d4_labelled!$G133))</f>
        <v>0</v>
      </c>
      <c r="J133" t="b">
        <f>ISNUMBER(SEARCH("teens",d4_labelled!$G133))</f>
        <v>0</v>
      </c>
      <c r="K133" t="b">
        <f>ISNUMBER(SEARCH("adults",d4_labelled!$G133))</f>
        <v>1</v>
      </c>
      <c r="M133" t="b">
        <f>ISNUMBER(d4_all_labelled[[#This Row],[appId]])</f>
        <v>0</v>
      </c>
      <c r="N133" t="b">
        <f t="shared" si="2"/>
        <v>1</v>
      </c>
    </row>
    <row r="134" spans="1:14" ht="14.5" customHeight="1" x14ac:dyDescent="0.35">
      <c r="A134" s="1" t="s">
        <v>545</v>
      </c>
      <c r="B134" s="1" t="s">
        <v>546</v>
      </c>
      <c r="C134" s="1" t="s">
        <v>547</v>
      </c>
      <c r="D134" s="1" t="s">
        <v>7597</v>
      </c>
      <c r="E134" s="1" t="s">
        <v>1100</v>
      </c>
      <c r="F134" s="1" t="str">
        <f>IF(ISNUMBER(LEFT(d4_all_labelled[[#This Row],[contentRating]],1)*1), d4_all_labelled[[#This Row],[contentRating]], VLOOKUP(d4_all_labelled[[#This Row],[contentRating]],contentRatingConversion[],3,FALSE))</f>
        <v>12+</v>
      </c>
      <c r="G134" s="1" t="s">
        <v>7</v>
      </c>
      <c r="I134" t="b">
        <f>ISNUMBER(SEARCH("children",d4_labelled!$G134))</f>
        <v>0</v>
      </c>
      <c r="J134" t="b">
        <f>ISNUMBER(SEARCH("teens",d4_labelled!$G134))</f>
        <v>0</v>
      </c>
      <c r="K134" t="b">
        <f>ISNUMBER(SEARCH("adults",d4_labelled!$G134))</f>
        <v>1</v>
      </c>
      <c r="M134" t="b">
        <f>ISNUMBER(d4_all_labelled[[#This Row],[appId]])</f>
        <v>0</v>
      </c>
      <c r="N134" t="b">
        <f t="shared" si="2"/>
        <v>1</v>
      </c>
    </row>
    <row r="135" spans="1:14" ht="14.5" customHeight="1" x14ac:dyDescent="0.35">
      <c r="A135" s="1" t="s">
        <v>534</v>
      </c>
      <c r="B135" s="1" t="s">
        <v>535</v>
      </c>
      <c r="C135" s="1" t="s">
        <v>536</v>
      </c>
      <c r="D135" s="1" t="s">
        <v>7610</v>
      </c>
      <c r="E135" s="1" t="s">
        <v>1053</v>
      </c>
      <c r="F135" s="1" t="str">
        <f>IF(ISNUMBER(LEFT(d4_all_labelled[[#This Row],[contentRating]],1)*1), d4_all_labelled[[#This Row],[contentRating]], VLOOKUP(d4_all_labelled[[#This Row],[contentRating]],contentRatingConversion[],3,FALSE))</f>
        <v>4+</v>
      </c>
      <c r="G135" s="1" t="s">
        <v>7</v>
      </c>
      <c r="I135" t="b">
        <f>ISNUMBER(SEARCH("children",d4_labelled!$G135))</f>
        <v>0</v>
      </c>
      <c r="J135" t="b">
        <f>ISNUMBER(SEARCH("teens",d4_labelled!$G135))</f>
        <v>0</v>
      </c>
      <c r="K135" t="b">
        <f>ISNUMBER(SEARCH("adults",d4_labelled!$G135))</f>
        <v>1</v>
      </c>
      <c r="M135" t="b">
        <f>ISNUMBER(d4_all_labelled[[#This Row],[appId]])</f>
        <v>0</v>
      </c>
      <c r="N135" t="b">
        <f t="shared" si="2"/>
        <v>1</v>
      </c>
    </row>
    <row r="136" spans="1:14" ht="14.5" customHeight="1" x14ac:dyDescent="0.35">
      <c r="A136" s="1" t="s">
        <v>508</v>
      </c>
      <c r="B136" s="1" t="s">
        <v>509</v>
      </c>
      <c r="C136" s="1" t="s">
        <v>510</v>
      </c>
      <c r="D136" s="1" t="s">
        <v>7591</v>
      </c>
      <c r="E136" s="1" t="s">
        <v>1100</v>
      </c>
      <c r="F136" s="1" t="str">
        <f>IF(ISNUMBER(LEFT(d4_all_labelled[[#This Row],[contentRating]],1)*1), d4_all_labelled[[#This Row],[contentRating]], VLOOKUP(d4_all_labelled[[#This Row],[contentRating]],contentRatingConversion[],3,FALSE))</f>
        <v>12+</v>
      </c>
      <c r="G136" s="1" t="s">
        <v>7</v>
      </c>
      <c r="I136" t="b">
        <f>ISNUMBER(SEARCH("children",d4_labelled!$G136))</f>
        <v>0</v>
      </c>
      <c r="J136" t="b">
        <f>ISNUMBER(SEARCH("teens",d4_labelled!$G136))</f>
        <v>0</v>
      </c>
      <c r="K136" t="b">
        <f>ISNUMBER(SEARCH("adults",d4_labelled!$G136))</f>
        <v>1</v>
      </c>
      <c r="M136" t="b">
        <f>ISNUMBER(d4_all_labelled[[#This Row],[appId]])</f>
        <v>0</v>
      </c>
      <c r="N136" t="b">
        <f t="shared" si="2"/>
        <v>1</v>
      </c>
    </row>
    <row r="137" spans="1:14" ht="14.5" customHeight="1" x14ac:dyDescent="0.35">
      <c r="A137" s="1" t="s">
        <v>616</v>
      </c>
      <c r="B137" s="1" t="s">
        <v>617</v>
      </c>
      <c r="C137" s="1" t="s">
        <v>618</v>
      </c>
      <c r="D137" s="1" t="s">
        <v>7570</v>
      </c>
      <c r="E137" s="1" t="s">
        <v>1053</v>
      </c>
      <c r="F137" s="1" t="str">
        <f>IF(ISNUMBER(LEFT(d4_all_labelled[[#This Row],[contentRating]],1)*1), d4_all_labelled[[#This Row],[contentRating]], VLOOKUP(d4_all_labelled[[#This Row],[contentRating]],contentRatingConversion[],3,FALSE))</f>
        <v>4+</v>
      </c>
      <c r="G137" s="1" t="s">
        <v>7</v>
      </c>
      <c r="I137" t="b">
        <f>ISNUMBER(SEARCH("children",d4_labelled!$G137))</f>
        <v>0</v>
      </c>
      <c r="J137" t="b">
        <f>ISNUMBER(SEARCH("teens",d4_labelled!$G137))</f>
        <v>0</v>
      </c>
      <c r="K137" t="b">
        <f>ISNUMBER(SEARCH("adults",d4_labelled!$G137))</f>
        <v>1</v>
      </c>
      <c r="M137" t="b">
        <f>ISNUMBER(d4_all_labelled[[#This Row],[appId]])</f>
        <v>0</v>
      </c>
      <c r="N137" t="b">
        <f t="shared" si="2"/>
        <v>1</v>
      </c>
    </row>
    <row r="138" spans="1:14" ht="14.5" customHeight="1" x14ac:dyDescent="0.35">
      <c r="A138" s="1" t="s">
        <v>136</v>
      </c>
      <c r="B138" s="1" t="s">
        <v>137</v>
      </c>
      <c r="C138" s="1" t="s">
        <v>138</v>
      </c>
      <c r="D138" s="1" t="s">
        <v>7570</v>
      </c>
      <c r="E138" s="1" t="s">
        <v>1053</v>
      </c>
      <c r="F138" s="1" t="str">
        <f>IF(ISNUMBER(LEFT(d4_all_labelled[[#This Row],[contentRating]],1)*1), d4_all_labelled[[#This Row],[contentRating]], VLOOKUP(d4_all_labelled[[#This Row],[contentRating]],contentRatingConversion[],3,FALSE))</f>
        <v>4+</v>
      </c>
      <c r="G138" s="1" t="s">
        <v>7</v>
      </c>
      <c r="I138" t="b">
        <f>ISNUMBER(SEARCH("children",d4_labelled!$G138))</f>
        <v>0</v>
      </c>
      <c r="J138" t="b">
        <f>ISNUMBER(SEARCH("teens",d4_labelled!$G138))</f>
        <v>0</v>
      </c>
      <c r="K138" t="b">
        <f>ISNUMBER(SEARCH("adults",d4_labelled!$G138))</f>
        <v>1</v>
      </c>
      <c r="M138" t="b">
        <f>ISNUMBER(d4_all_labelled[[#This Row],[appId]])</f>
        <v>0</v>
      </c>
      <c r="N138" t="b">
        <f t="shared" si="2"/>
        <v>1</v>
      </c>
    </row>
    <row r="139" spans="1:14" ht="14.5" customHeight="1" x14ac:dyDescent="0.35">
      <c r="A139" s="1" t="s">
        <v>742</v>
      </c>
      <c r="B139" s="1" t="s">
        <v>743</v>
      </c>
      <c r="C139" s="1" t="s">
        <v>744</v>
      </c>
      <c r="D139" s="1" t="s">
        <v>7570</v>
      </c>
      <c r="E139" s="1" t="s">
        <v>1053</v>
      </c>
      <c r="F139" s="1" t="str">
        <f>IF(ISNUMBER(LEFT(d4_all_labelled[[#This Row],[contentRating]],1)*1), d4_all_labelled[[#This Row],[contentRating]], VLOOKUP(d4_all_labelled[[#This Row],[contentRating]],contentRatingConversion[],3,FALSE))</f>
        <v>4+</v>
      </c>
      <c r="G139" s="1" t="s">
        <v>7</v>
      </c>
      <c r="I139" t="b">
        <f>ISNUMBER(SEARCH("children",d4_labelled!$G139))</f>
        <v>0</v>
      </c>
      <c r="J139" t="b">
        <f>ISNUMBER(SEARCH("teens",d4_labelled!$G139))</f>
        <v>0</v>
      </c>
      <c r="K139" t="b">
        <f>ISNUMBER(SEARCH("adults",d4_labelled!$G139))</f>
        <v>1</v>
      </c>
      <c r="M139" t="b">
        <f>ISNUMBER(d4_all_labelled[[#This Row],[appId]])</f>
        <v>0</v>
      </c>
      <c r="N139" t="b">
        <f t="shared" si="2"/>
        <v>1</v>
      </c>
    </row>
    <row r="140" spans="1:14" ht="14.5" customHeight="1" x14ac:dyDescent="0.35">
      <c r="A140" s="1" t="s">
        <v>7540</v>
      </c>
      <c r="B140" s="1" t="s">
        <v>800</v>
      </c>
      <c r="C140" s="1" t="s">
        <v>801</v>
      </c>
      <c r="D140" s="1" t="s">
        <v>7593</v>
      </c>
      <c r="E140" s="1" t="s">
        <v>1053</v>
      </c>
      <c r="F140" s="1" t="str">
        <f>IF(ISNUMBER(LEFT(d4_all_labelled[[#This Row],[contentRating]],1)*1), d4_all_labelled[[#This Row],[contentRating]], VLOOKUP(d4_all_labelled[[#This Row],[contentRating]],contentRatingConversion[],3,FALSE))</f>
        <v>4+</v>
      </c>
      <c r="G140" s="1" t="s">
        <v>7</v>
      </c>
      <c r="I140" t="b">
        <f>ISNUMBER(SEARCH("children",d4_labelled!$G140))</f>
        <v>0</v>
      </c>
      <c r="J140" t="b">
        <f>ISNUMBER(SEARCH("teens",d4_labelled!$G140))</f>
        <v>0</v>
      </c>
      <c r="K140" t="b">
        <f>ISNUMBER(SEARCH("adults",d4_labelled!$G140))</f>
        <v>1</v>
      </c>
      <c r="M140" t="b">
        <f>ISNUMBER(d4_all_labelled[[#This Row],[appId]])</f>
        <v>0</v>
      </c>
      <c r="N140" t="b">
        <f t="shared" si="2"/>
        <v>1</v>
      </c>
    </row>
    <row r="141" spans="1:14" ht="14.5" customHeight="1" x14ac:dyDescent="0.35">
      <c r="A141" s="1" t="s">
        <v>835</v>
      </c>
      <c r="B141" s="1" t="s">
        <v>836</v>
      </c>
      <c r="C141" s="1" t="s">
        <v>837</v>
      </c>
      <c r="D141" s="1" t="s">
        <v>7587</v>
      </c>
      <c r="E141" s="1" t="s">
        <v>1053</v>
      </c>
      <c r="F141" s="1" t="str">
        <f>IF(ISNUMBER(LEFT(d4_all_labelled[[#This Row],[contentRating]],1)*1), d4_all_labelled[[#This Row],[contentRating]], VLOOKUP(d4_all_labelled[[#This Row],[contentRating]],contentRatingConversion[],3,FALSE))</f>
        <v>4+</v>
      </c>
      <c r="G141" s="1" t="s">
        <v>7</v>
      </c>
      <c r="I141" t="b">
        <f>ISNUMBER(SEARCH("children",d4_labelled!$G141))</f>
        <v>0</v>
      </c>
      <c r="J141" t="b">
        <f>ISNUMBER(SEARCH("teens",d4_labelled!$G141))</f>
        <v>0</v>
      </c>
      <c r="K141" t="b">
        <f>ISNUMBER(SEARCH("adults",d4_labelled!$G141))</f>
        <v>1</v>
      </c>
      <c r="M141" t="b">
        <f>ISNUMBER(d4_all_labelled[[#This Row],[appId]])</f>
        <v>0</v>
      </c>
      <c r="N141" t="b">
        <f t="shared" si="2"/>
        <v>1</v>
      </c>
    </row>
    <row r="142" spans="1:14" ht="14.5" customHeight="1" x14ac:dyDescent="0.35">
      <c r="A142" s="1" t="s">
        <v>166</v>
      </c>
      <c r="B142" s="1" t="s">
        <v>167</v>
      </c>
      <c r="C142" s="1" t="s">
        <v>168</v>
      </c>
      <c r="D142" s="1" t="s">
        <v>7591</v>
      </c>
      <c r="E142" s="1" t="s">
        <v>1053</v>
      </c>
      <c r="F142" s="1" t="str">
        <f>IF(ISNUMBER(LEFT(d4_all_labelled[[#This Row],[contentRating]],1)*1), d4_all_labelled[[#This Row],[contentRating]], VLOOKUP(d4_all_labelled[[#This Row],[contentRating]],contentRatingConversion[],3,FALSE))</f>
        <v>4+</v>
      </c>
      <c r="G142" s="1" t="s">
        <v>7</v>
      </c>
      <c r="I142" t="b">
        <f>ISNUMBER(SEARCH("children",d4_labelled!$G142))</f>
        <v>0</v>
      </c>
      <c r="J142" t="b">
        <f>ISNUMBER(SEARCH("teens",d4_labelled!$G142))</f>
        <v>0</v>
      </c>
      <c r="K142" t="b">
        <f>ISNUMBER(SEARCH("adults",d4_labelled!$G142))</f>
        <v>1</v>
      </c>
      <c r="M142" t="b">
        <f>ISNUMBER(d4_all_labelled[[#This Row],[appId]])</f>
        <v>0</v>
      </c>
      <c r="N142" t="b">
        <f t="shared" si="2"/>
        <v>1</v>
      </c>
    </row>
    <row r="143" spans="1:14" ht="14.5" customHeight="1" x14ac:dyDescent="0.35">
      <c r="A143" s="1" t="s">
        <v>896</v>
      </c>
      <c r="B143" s="1" t="s">
        <v>897</v>
      </c>
      <c r="C143" s="1" t="s">
        <v>898</v>
      </c>
      <c r="D143" s="1" t="s">
        <v>7610</v>
      </c>
      <c r="E143" s="1" t="s">
        <v>1053</v>
      </c>
      <c r="F143" s="1" t="str">
        <f>IF(ISNUMBER(LEFT(d4_all_labelled[[#This Row],[contentRating]],1)*1), d4_all_labelled[[#This Row],[contentRating]], VLOOKUP(d4_all_labelled[[#This Row],[contentRating]],contentRatingConversion[],3,FALSE))</f>
        <v>4+</v>
      </c>
      <c r="G143" s="1" t="s">
        <v>7</v>
      </c>
      <c r="I143" t="b">
        <f>ISNUMBER(SEARCH("children",d4_labelled!$G143))</f>
        <v>0</v>
      </c>
      <c r="J143" t="b">
        <f>ISNUMBER(SEARCH("teens",d4_labelled!$G143))</f>
        <v>0</v>
      </c>
      <c r="K143" t="b">
        <f>ISNUMBER(SEARCH("adults",d4_labelled!$G143))</f>
        <v>1</v>
      </c>
      <c r="M143" t="b">
        <f>ISNUMBER(d4_all_labelled[[#This Row],[appId]])</f>
        <v>0</v>
      </c>
      <c r="N143" t="b">
        <f t="shared" si="2"/>
        <v>1</v>
      </c>
    </row>
    <row r="144" spans="1:14" ht="14.5" customHeight="1" x14ac:dyDescent="0.35">
      <c r="A144" s="1" t="s">
        <v>774</v>
      </c>
      <c r="B144" s="1" t="s">
        <v>775</v>
      </c>
      <c r="C144" s="1" t="s">
        <v>776</v>
      </c>
      <c r="D144" s="1" t="s">
        <v>7570</v>
      </c>
      <c r="E144" s="1" t="s">
        <v>1053</v>
      </c>
      <c r="F144" s="1" t="str">
        <f>IF(ISNUMBER(LEFT(d4_all_labelled[[#This Row],[contentRating]],1)*1), d4_all_labelled[[#This Row],[contentRating]], VLOOKUP(d4_all_labelled[[#This Row],[contentRating]],contentRatingConversion[],3,FALSE))</f>
        <v>4+</v>
      </c>
      <c r="G144" s="1" t="s">
        <v>7</v>
      </c>
      <c r="I144" t="b">
        <f>ISNUMBER(SEARCH("children",d4_labelled!$G144))</f>
        <v>0</v>
      </c>
      <c r="J144" t="b">
        <f>ISNUMBER(SEARCH("teens",d4_labelled!$G144))</f>
        <v>0</v>
      </c>
      <c r="K144" t="b">
        <f>ISNUMBER(SEARCH("adults",d4_labelled!$G144))</f>
        <v>1</v>
      </c>
      <c r="M144" t="b">
        <f>ISNUMBER(d4_all_labelled[[#This Row],[appId]])</f>
        <v>0</v>
      </c>
      <c r="N144" t="b">
        <f t="shared" si="2"/>
        <v>1</v>
      </c>
    </row>
    <row r="145" spans="1:14" ht="14.5" customHeight="1" x14ac:dyDescent="0.35">
      <c r="A145" s="1" t="s">
        <v>576</v>
      </c>
      <c r="B145" s="1" t="s">
        <v>577</v>
      </c>
      <c r="C145" s="1" t="s">
        <v>578</v>
      </c>
      <c r="D145" s="1" t="s">
        <v>7589</v>
      </c>
      <c r="E145" s="1" t="s">
        <v>1053</v>
      </c>
      <c r="F145" s="1" t="str">
        <f>IF(ISNUMBER(LEFT(d4_all_labelled[[#This Row],[contentRating]],1)*1), d4_all_labelled[[#This Row],[contentRating]], VLOOKUP(d4_all_labelled[[#This Row],[contentRating]],contentRatingConversion[],3,FALSE))</f>
        <v>4+</v>
      </c>
      <c r="G145" s="1" t="s">
        <v>7</v>
      </c>
      <c r="I145" t="b">
        <f>ISNUMBER(SEARCH("children",d4_labelled!$G145))</f>
        <v>0</v>
      </c>
      <c r="J145" t="b">
        <f>ISNUMBER(SEARCH("teens",d4_labelled!$G145))</f>
        <v>0</v>
      </c>
      <c r="K145" t="b">
        <f>ISNUMBER(SEARCH("adults",d4_labelled!$G145))</f>
        <v>1</v>
      </c>
      <c r="M145" t="b">
        <f>ISNUMBER(d4_all_labelled[[#This Row],[appId]])</f>
        <v>0</v>
      </c>
      <c r="N145" t="b">
        <f t="shared" si="2"/>
        <v>1</v>
      </c>
    </row>
    <row r="146" spans="1:14" ht="14.5" customHeight="1" x14ac:dyDescent="0.35">
      <c r="A146" s="1" t="s">
        <v>499</v>
      </c>
      <c r="B146" s="1" t="s">
        <v>500</v>
      </c>
      <c r="C146" s="1" t="s">
        <v>501</v>
      </c>
      <c r="D146" s="1" t="s">
        <v>7612</v>
      </c>
      <c r="E146" s="1" t="s">
        <v>1053</v>
      </c>
      <c r="F146" s="1" t="str">
        <f>IF(ISNUMBER(LEFT(d4_all_labelled[[#This Row],[contentRating]],1)*1), d4_all_labelled[[#This Row],[contentRating]], VLOOKUP(d4_all_labelled[[#This Row],[contentRating]],contentRatingConversion[],3,FALSE))</f>
        <v>4+</v>
      </c>
      <c r="G146" s="1" t="s">
        <v>7</v>
      </c>
      <c r="I146" t="b">
        <f>ISNUMBER(SEARCH("children",d4_labelled!$G146))</f>
        <v>0</v>
      </c>
      <c r="J146" t="b">
        <f>ISNUMBER(SEARCH("teens",d4_labelled!$G146))</f>
        <v>0</v>
      </c>
      <c r="K146" t="b">
        <f>ISNUMBER(SEARCH("adults",d4_labelled!$G146))</f>
        <v>1</v>
      </c>
      <c r="M146" t="b">
        <f>ISNUMBER(d4_all_labelled[[#This Row],[appId]])</f>
        <v>0</v>
      </c>
      <c r="N146" t="b">
        <f t="shared" si="2"/>
        <v>1</v>
      </c>
    </row>
    <row r="147" spans="1:14" ht="14.5" customHeight="1" x14ac:dyDescent="0.35">
      <c r="A147" s="1" t="s">
        <v>707</v>
      </c>
      <c r="B147" s="1" t="s">
        <v>708</v>
      </c>
      <c r="C147" s="1" t="s">
        <v>709</v>
      </c>
      <c r="D147" s="1" t="s">
        <v>7612</v>
      </c>
      <c r="E147" s="1" t="s">
        <v>1053</v>
      </c>
      <c r="F147" s="1" t="str">
        <f>IF(ISNUMBER(LEFT(d4_all_labelled[[#This Row],[contentRating]],1)*1), d4_all_labelled[[#This Row],[contentRating]], VLOOKUP(d4_all_labelled[[#This Row],[contentRating]],contentRatingConversion[],3,FALSE))</f>
        <v>4+</v>
      </c>
      <c r="G147" s="1" t="s">
        <v>7</v>
      </c>
      <c r="I147" t="b">
        <f>ISNUMBER(SEARCH("children",d4_labelled!$G147))</f>
        <v>0</v>
      </c>
      <c r="J147" t="b">
        <f>ISNUMBER(SEARCH("teens",d4_labelled!$G147))</f>
        <v>0</v>
      </c>
      <c r="K147" t="b">
        <f>ISNUMBER(SEARCH("adults",d4_labelled!$G147))</f>
        <v>1</v>
      </c>
      <c r="M147" t="b">
        <f>ISNUMBER(d4_all_labelled[[#This Row],[appId]])</f>
        <v>0</v>
      </c>
      <c r="N147" t="b">
        <f t="shared" si="2"/>
        <v>1</v>
      </c>
    </row>
    <row r="148" spans="1:14" ht="14.5" customHeight="1" x14ac:dyDescent="0.35">
      <c r="A148" s="1" t="s">
        <v>4</v>
      </c>
      <c r="B148" s="1" t="s">
        <v>5</v>
      </c>
      <c r="C148" s="1" t="s">
        <v>6</v>
      </c>
      <c r="D148" s="1" t="s">
        <v>7593</v>
      </c>
      <c r="E148" s="1" t="s">
        <v>1053</v>
      </c>
      <c r="F148" s="1" t="str">
        <f>IF(ISNUMBER(LEFT(d4_all_labelled[[#This Row],[contentRating]],1)*1), d4_all_labelled[[#This Row],[contentRating]], VLOOKUP(d4_all_labelled[[#This Row],[contentRating]],contentRatingConversion[],3,FALSE))</f>
        <v>4+</v>
      </c>
      <c r="G148" s="1" t="s">
        <v>7</v>
      </c>
      <c r="I148" t="b">
        <f>ISNUMBER(SEARCH("children",d4_labelled!$G148))</f>
        <v>0</v>
      </c>
      <c r="J148" t="b">
        <f>ISNUMBER(SEARCH("teens",d4_labelled!$G148))</f>
        <v>0</v>
      </c>
      <c r="K148" t="b">
        <f>ISNUMBER(SEARCH("adults",d4_labelled!$G148))</f>
        <v>1</v>
      </c>
      <c r="M148" t="b">
        <f>ISNUMBER(d4_all_labelled[[#This Row],[appId]])</f>
        <v>0</v>
      </c>
      <c r="N148" t="b">
        <f t="shared" si="2"/>
        <v>1</v>
      </c>
    </row>
    <row r="149" spans="1:14" ht="14.5" customHeight="1" x14ac:dyDescent="0.35">
      <c r="A149" s="1" t="s">
        <v>444</v>
      </c>
      <c r="B149" s="1" t="s">
        <v>445</v>
      </c>
      <c r="C149" s="1" t="s">
        <v>446</v>
      </c>
      <c r="D149" s="1" t="s">
        <v>7570</v>
      </c>
      <c r="E149" s="1" t="s">
        <v>1053</v>
      </c>
      <c r="F149" s="1" t="str">
        <f>IF(ISNUMBER(LEFT(d4_all_labelled[[#This Row],[contentRating]],1)*1), d4_all_labelled[[#This Row],[contentRating]], VLOOKUP(d4_all_labelled[[#This Row],[contentRating]],contentRatingConversion[],3,FALSE))</f>
        <v>4+</v>
      </c>
      <c r="G149" s="1" t="s">
        <v>7</v>
      </c>
      <c r="I149" t="b">
        <f>ISNUMBER(SEARCH("children",d4_labelled!$G149))</f>
        <v>0</v>
      </c>
      <c r="J149" t="b">
        <f>ISNUMBER(SEARCH("teens",d4_labelled!$G149))</f>
        <v>0</v>
      </c>
      <c r="K149" t="b">
        <f>ISNUMBER(SEARCH("adults",d4_labelled!$G149))</f>
        <v>1</v>
      </c>
      <c r="M149" t="b">
        <f>ISNUMBER(d4_all_labelled[[#This Row],[appId]])</f>
        <v>0</v>
      </c>
      <c r="N149" t="b">
        <f t="shared" si="2"/>
        <v>1</v>
      </c>
    </row>
    <row r="150" spans="1:14" ht="14.5" customHeight="1" x14ac:dyDescent="0.35">
      <c r="A150" s="1" t="s">
        <v>3475</v>
      </c>
      <c r="B150" s="1" t="s">
        <v>84</v>
      </c>
      <c r="C150" s="1" t="s">
        <v>85</v>
      </c>
      <c r="D150" s="1" t="s">
        <v>7584</v>
      </c>
      <c r="E150" s="1" t="s">
        <v>1231</v>
      </c>
      <c r="F150" s="1" t="str">
        <f>IF(ISNUMBER(LEFT(d4_all_labelled[[#This Row],[contentRating]],1)*1), d4_all_labelled[[#This Row],[contentRating]], VLOOKUP(d4_all_labelled[[#This Row],[contentRating]],contentRatingConversion[],3,FALSE))</f>
        <v>17+</v>
      </c>
      <c r="G150" s="1" t="s">
        <v>7</v>
      </c>
      <c r="I150" t="b">
        <f>ISNUMBER(SEARCH("children",d4_labelled!$G150))</f>
        <v>0</v>
      </c>
      <c r="J150" t="b">
        <f>ISNUMBER(SEARCH("teens",d4_labelled!$G150))</f>
        <v>0</v>
      </c>
      <c r="K150" t="b">
        <f>ISNUMBER(SEARCH("adults",d4_labelled!$G150))</f>
        <v>1</v>
      </c>
      <c r="M150" t="b">
        <f>ISNUMBER(d4_all_labelled[[#This Row],[appId]])</f>
        <v>0</v>
      </c>
      <c r="N150" t="b">
        <f t="shared" si="2"/>
        <v>1</v>
      </c>
    </row>
    <row r="151" spans="1:14" ht="14.5" customHeight="1" x14ac:dyDescent="0.35">
      <c r="A151" s="1" t="s">
        <v>899</v>
      </c>
      <c r="B151" s="1" t="s">
        <v>900</v>
      </c>
      <c r="C151" s="1" t="s">
        <v>901</v>
      </c>
      <c r="D151" s="1" t="s">
        <v>7591</v>
      </c>
      <c r="E151" s="1" t="s">
        <v>1231</v>
      </c>
      <c r="F151" s="1" t="str">
        <f>IF(ISNUMBER(LEFT(d4_all_labelled[[#This Row],[contentRating]],1)*1), d4_all_labelled[[#This Row],[contentRating]], VLOOKUP(d4_all_labelled[[#This Row],[contentRating]],contentRatingConversion[],3,FALSE))</f>
        <v>17+</v>
      </c>
      <c r="G151" s="1" t="s">
        <v>7</v>
      </c>
      <c r="I151" t="b">
        <f>ISNUMBER(SEARCH("children",d4_labelled!$G151))</f>
        <v>0</v>
      </c>
      <c r="J151" t="b">
        <f>ISNUMBER(SEARCH("teens",d4_labelled!$G151))</f>
        <v>0</v>
      </c>
      <c r="K151" t="b">
        <f>ISNUMBER(SEARCH("adults",d4_labelled!$G151))</f>
        <v>1</v>
      </c>
      <c r="M151" t="b">
        <f>ISNUMBER(d4_all_labelled[[#This Row],[appId]])</f>
        <v>0</v>
      </c>
      <c r="N151" t="b">
        <f t="shared" si="2"/>
        <v>1</v>
      </c>
    </row>
    <row r="152" spans="1:14" ht="14.5" customHeight="1" x14ac:dyDescent="0.35">
      <c r="A152" s="1" t="s">
        <v>681</v>
      </c>
      <c r="B152" s="1" t="s">
        <v>682</v>
      </c>
      <c r="C152" s="1" t="s">
        <v>683</v>
      </c>
      <c r="D152" s="1" t="s">
        <v>7605</v>
      </c>
      <c r="E152" s="1" t="s">
        <v>1053</v>
      </c>
      <c r="F152" s="1" t="str">
        <f>IF(ISNUMBER(LEFT(d4_all_labelled[[#This Row],[contentRating]],1)*1), d4_all_labelled[[#This Row],[contentRating]], VLOOKUP(d4_all_labelled[[#This Row],[contentRating]],contentRatingConversion[],3,FALSE))</f>
        <v>4+</v>
      </c>
      <c r="G152" s="1" t="s">
        <v>7</v>
      </c>
      <c r="I152" t="b">
        <f>ISNUMBER(SEARCH("children",d4_labelled!$G152))</f>
        <v>0</v>
      </c>
      <c r="J152" t="b">
        <f>ISNUMBER(SEARCH("teens",d4_labelled!$G152))</f>
        <v>0</v>
      </c>
      <c r="K152" t="b">
        <f>ISNUMBER(SEARCH("adults",d4_labelled!$G152))</f>
        <v>1</v>
      </c>
      <c r="M152" t="b">
        <f>ISNUMBER(d4_all_labelled[[#This Row],[appId]])</f>
        <v>0</v>
      </c>
      <c r="N152" t="b">
        <f t="shared" si="2"/>
        <v>1</v>
      </c>
    </row>
    <row r="153" spans="1:14" ht="14.5" customHeight="1" x14ac:dyDescent="0.35">
      <c r="A153" s="1" t="s">
        <v>8</v>
      </c>
      <c r="B153" s="1" t="s">
        <v>9</v>
      </c>
      <c r="C153" s="1" t="s">
        <v>10</v>
      </c>
      <c r="D153" s="1" t="s">
        <v>7570</v>
      </c>
      <c r="E153" s="1" t="s">
        <v>1053</v>
      </c>
      <c r="F153" s="1" t="str">
        <f>IF(ISNUMBER(LEFT(d4_all_labelled[[#This Row],[contentRating]],1)*1), d4_all_labelled[[#This Row],[contentRating]], VLOOKUP(d4_all_labelled[[#This Row],[contentRating]],contentRatingConversion[],3,FALSE))</f>
        <v>4+</v>
      </c>
      <c r="G153" s="1" t="s">
        <v>7</v>
      </c>
      <c r="I153" t="b">
        <f>ISNUMBER(SEARCH("children",d4_labelled!$G153))</f>
        <v>0</v>
      </c>
      <c r="J153" t="b">
        <f>ISNUMBER(SEARCH("teens",d4_labelled!$G153))</f>
        <v>0</v>
      </c>
      <c r="K153" t="b">
        <f>ISNUMBER(SEARCH("adults",d4_labelled!$G153))</f>
        <v>1</v>
      </c>
      <c r="M153" t="b">
        <f>ISNUMBER(d4_all_labelled[[#This Row],[appId]])</f>
        <v>0</v>
      </c>
      <c r="N153" t="b">
        <f t="shared" si="2"/>
        <v>1</v>
      </c>
    </row>
    <row r="154" spans="1:14" ht="14.5" customHeight="1" x14ac:dyDescent="0.35">
      <c r="A154" s="1" t="s">
        <v>297</v>
      </c>
      <c r="B154" s="1" t="s">
        <v>298</v>
      </c>
      <c r="C154" s="1" t="s">
        <v>299</v>
      </c>
      <c r="D154" s="1" t="s">
        <v>7570</v>
      </c>
      <c r="E154" s="1" t="s">
        <v>1053</v>
      </c>
      <c r="F154" s="1" t="str">
        <f>IF(ISNUMBER(LEFT(d4_all_labelled[[#This Row],[contentRating]],1)*1), d4_all_labelled[[#This Row],[contentRating]], VLOOKUP(d4_all_labelled[[#This Row],[contentRating]],contentRatingConversion[],3,FALSE))</f>
        <v>4+</v>
      </c>
      <c r="G154" s="1" t="s">
        <v>7</v>
      </c>
      <c r="I154" t="b">
        <f>ISNUMBER(SEARCH("children",d4_labelled!$G154))</f>
        <v>0</v>
      </c>
      <c r="J154" t="b">
        <f>ISNUMBER(SEARCH("teens",d4_labelled!$G154))</f>
        <v>0</v>
      </c>
      <c r="K154" t="b">
        <f>ISNUMBER(SEARCH("adults",d4_labelled!$G154))</f>
        <v>1</v>
      </c>
      <c r="M154" t="b">
        <f>ISNUMBER(d4_all_labelled[[#This Row],[appId]])</f>
        <v>0</v>
      </c>
      <c r="N154" t="b">
        <f t="shared" si="2"/>
        <v>1</v>
      </c>
    </row>
    <row r="155" spans="1:14" ht="14.5" customHeight="1" x14ac:dyDescent="0.35">
      <c r="A155" s="1" t="s">
        <v>548</v>
      </c>
      <c r="B155" s="1" t="s">
        <v>549</v>
      </c>
      <c r="C155" s="1" t="s">
        <v>550</v>
      </c>
      <c r="D155" s="1" t="s">
        <v>7613</v>
      </c>
      <c r="E155" s="1" t="s">
        <v>1053</v>
      </c>
      <c r="F155" s="1" t="str">
        <f>IF(ISNUMBER(LEFT(d4_all_labelled[[#This Row],[contentRating]],1)*1), d4_all_labelled[[#This Row],[contentRating]], VLOOKUP(d4_all_labelled[[#This Row],[contentRating]],contentRatingConversion[],3,FALSE))</f>
        <v>4+</v>
      </c>
      <c r="G155" s="1" t="s">
        <v>7</v>
      </c>
      <c r="I155" t="b">
        <f>ISNUMBER(SEARCH("children",d4_labelled!$G155))</f>
        <v>0</v>
      </c>
      <c r="J155" t="b">
        <f>ISNUMBER(SEARCH("teens",d4_labelled!$G155))</f>
        <v>0</v>
      </c>
      <c r="K155" t="b">
        <f>ISNUMBER(SEARCH("adults",d4_labelled!$G155))</f>
        <v>1</v>
      </c>
      <c r="M155" t="b">
        <f>ISNUMBER(d4_all_labelled[[#This Row],[appId]])</f>
        <v>0</v>
      </c>
      <c r="N155" t="b">
        <f t="shared" si="2"/>
        <v>1</v>
      </c>
    </row>
    <row r="156" spans="1:14" ht="14.5" customHeight="1" x14ac:dyDescent="0.35">
      <c r="A156" s="1" t="s">
        <v>176</v>
      </c>
      <c r="B156" s="1" t="s">
        <v>177</v>
      </c>
      <c r="C156" s="1" t="s">
        <v>178</v>
      </c>
      <c r="D156" s="1" t="s">
        <v>7593</v>
      </c>
      <c r="E156" s="1" t="s">
        <v>1053</v>
      </c>
      <c r="F156" s="1" t="str">
        <f>IF(ISNUMBER(LEFT(d4_all_labelled[[#This Row],[contentRating]],1)*1), d4_all_labelled[[#This Row],[contentRating]], VLOOKUP(d4_all_labelled[[#This Row],[contentRating]],contentRatingConversion[],3,FALSE))</f>
        <v>4+</v>
      </c>
      <c r="G156" s="1" t="s">
        <v>7</v>
      </c>
      <c r="I156" t="b">
        <f>ISNUMBER(SEARCH("children",d4_labelled!$G156))</f>
        <v>0</v>
      </c>
      <c r="J156" t="b">
        <f>ISNUMBER(SEARCH("teens",d4_labelled!$G156))</f>
        <v>0</v>
      </c>
      <c r="K156" t="b">
        <f>ISNUMBER(SEARCH("adults",d4_labelled!$G156))</f>
        <v>1</v>
      </c>
      <c r="M156" t="b">
        <f>ISNUMBER(d4_all_labelled[[#This Row],[appId]])</f>
        <v>0</v>
      </c>
      <c r="N156" t="b">
        <f t="shared" si="2"/>
        <v>1</v>
      </c>
    </row>
    <row r="157" spans="1:14" ht="14.5" customHeight="1" x14ac:dyDescent="0.35">
      <c r="A157" s="1" t="s">
        <v>864</v>
      </c>
      <c r="B157" s="1" t="s">
        <v>865</v>
      </c>
      <c r="C157" s="1" t="s">
        <v>866</v>
      </c>
      <c r="D157" s="1" t="s">
        <v>7586</v>
      </c>
      <c r="E157" s="1" t="s">
        <v>1053</v>
      </c>
      <c r="F157" s="1" t="str">
        <f>IF(ISNUMBER(LEFT(d4_all_labelled[[#This Row],[contentRating]],1)*1), d4_all_labelled[[#This Row],[contentRating]], VLOOKUP(d4_all_labelled[[#This Row],[contentRating]],contentRatingConversion[],3,FALSE))</f>
        <v>4+</v>
      </c>
      <c r="G157" s="1" t="s">
        <v>7</v>
      </c>
      <c r="I157" t="b">
        <f>ISNUMBER(SEARCH("children",d4_labelled!$G157))</f>
        <v>0</v>
      </c>
      <c r="J157" t="b">
        <f>ISNUMBER(SEARCH("teens",d4_labelled!$G157))</f>
        <v>0</v>
      </c>
      <c r="K157" t="b">
        <f>ISNUMBER(SEARCH("adults",d4_labelled!$G157))</f>
        <v>1</v>
      </c>
      <c r="M157" t="b">
        <f>ISNUMBER(d4_all_labelled[[#This Row],[appId]])</f>
        <v>0</v>
      </c>
      <c r="N157" t="b">
        <f t="shared" si="2"/>
        <v>1</v>
      </c>
    </row>
    <row r="158" spans="1:14" ht="14.5" customHeight="1" x14ac:dyDescent="0.35">
      <c r="A158" s="1" t="s">
        <v>607</v>
      </c>
      <c r="B158" s="1" t="s">
        <v>608</v>
      </c>
      <c r="C158" s="1" t="s">
        <v>609</v>
      </c>
      <c r="D158" s="1" t="s">
        <v>7605</v>
      </c>
      <c r="E158" s="1" t="s">
        <v>1053</v>
      </c>
      <c r="F158" s="1" t="str">
        <f>IF(ISNUMBER(LEFT(d4_all_labelled[[#This Row],[contentRating]],1)*1), d4_all_labelled[[#This Row],[contentRating]], VLOOKUP(d4_all_labelled[[#This Row],[contentRating]],contentRatingConversion[],3,FALSE))</f>
        <v>4+</v>
      </c>
      <c r="G158" s="1" t="s">
        <v>7</v>
      </c>
      <c r="I158" t="b">
        <f>ISNUMBER(SEARCH("children",d4_labelled!$G158))</f>
        <v>0</v>
      </c>
      <c r="J158" t="b">
        <f>ISNUMBER(SEARCH("teens",d4_labelled!$G158))</f>
        <v>0</v>
      </c>
      <c r="K158" t="b">
        <f>ISNUMBER(SEARCH("adults",d4_labelled!$G158))</f>
        <v>1</v>
      </c>
      <c r="M158" t="b">
        <f>ISNUMBER(d4_all_labelled[[#This Row],[appId]])</f>
        <v>0</v>
      </c>
      <c r="N158" t="b">
        <f t="shared" si="2"/>
        <v>1</v>
      </c>
    </row>
    <row r="159" spans="1:14" ht="14.5" customHeight="1" x14ac:dyDescent="0.35">
      <c r="A159" s="1" t="s">
        <v>636</v>
      </c>
      <c r="B159" s="1" t="s">
        <v>637</v>
      </c>
      <c r="C159" s="1" t="s">
        <v>638</v>
      </c>
      <c r="D159" s="1" t="s">
        <v>7570</v>
      </c>
      <c r="E159" s="1" t="s">
        <v>1053</v>
      </c>
      <c r="F159" s="1" t="str">
        <f>IF(ISNUMBER(LEFT(d4_all_labelled[[#This Row],[contentRating]],1)*1), d4_all_labelled[[#This Row],[contentRating]], VLOOKUP(d4_all_labelled[[#This Row],[contentRating]],contentRatingConversion[],3,FALSE))</f>
        <v>4+</v>
      </c>
      <c r="G159" s="1" t="s">
        <v>7</v>
      </c>
      <c r="I159" t="b">
        <f>ISNUMBER(SEARCH("children",d4_labelled!$G159))</f>
        <v>0</v>
      </c>
      <c r="J159" t="b">
        <f>ISNUMBER(SEARCH("teens",d4_labelled!$G159))</f>
        <v>0</v>
      </c>
      <c r="K159" t="b">
        <f>ISNUMBER(SEARCH("adults",d4_labelled!$G159))</f>
        <v>1</v>
      </c>
      <c r="M159" t="b">
        <f>ISNUMBER(d4_all_labelled[[#This Row],[appId]])</f>
        <v>0</v>
      </c>
      <c r="N159" t="b">
        <f t="shared" si="2"/>
        <v>1</v>
      </c>
    </row>
    <row r="160" spans="1:14" ht="14.5" customHeight="1" x14ac:dyDescent="0.35">
      <c r="A160" s="1" t="s">
        <v>406</v>
      </c>
      <c r="B160" s="1" t="s">
        <v>407</v>
      </c>
      <c r="C160" s="1" t="s">
        <v>408</v>
      </c>
      <c r="D160" s="1" t="s">
        <v>7570</v>
      </c>
      <c r="E160" s="1" t="s">
        <v>1053</v>
      </c>
      <c r="F160" s="1" t="str">
        <f>IF(ISNUMBER(LEFT(d4_all_labelled[[#This Row],[contentRating]],1)*1), d4_all_labelled[[#This Row],[contentRating]], VLOOKUP(d4_all_labelled[[#This Row],[contentRating]],contentRatingConversion[],3,FALSE))</f>
        <v>4+</v>
      </c>
      <c r="G160" s="1" t="s">
        <v>7</v>
      </c>
      <c r="I160" t="b">
        <f>ISNUMBER(SEARCH("children",d4_labelled!$G160))</f>
        <v>0</v>
      </c>
      <c r="J160" t="b">
        <f>ISNUMBER(SEARCH("teens",d4_labelled!$G160))</f>
        <v>0</v>
      </c>
      <c r="K160" t="b">
        <f>ISNUMBER(SEARCH("adults",d4_labelled!$G160))</f>
        <v>1</v>
      </c>
      <c r="M160" t="b">
        <f>ISNUMBER(d4_all_labelled[[#This Row],[appId]])</f>
        <v>0</v>
      </c>
      <c r="N160" t="b">
        <f t="shared" si="2"/>
        <v>1</v>
      </c>
    </row>
    <row r="161" spans="1:14" ht="14.5" customHeight="1" x14ac:dyDescent="0.35">
      <c r="A161" s="1" t="s">
        <v>455</v>
      </c>
      <c r="B161" s="1" t="s">
        <v>456</v>
      </c>
      <c r="C161" s="1" t="s">
        <v>457</v>
      </c>
      <c r="D161" s="1" t="s">
        <v>7584</v>
      </c>
      <c r="E161" s="1" t="s">
        <v>1231</v>
      </c>
      <c r="F161" s="1" t="str">
        <f>IF(ISNUMBER(LEFT(d4_all_labelled[[#This Row],[contentRating]],1)*1), d4_all_labelled[[#This Row],[contentRating]], VLOOKUP(d4_all_labelled[[#This Row],[contentRating]],contentRatingConversion[],3,FALSE))</f>
        <v>17+</v>
      </c>
      <c r="G161" s="1" t="s">
        <v>7</v>
      </c>
      <c r="I161" t="b">
        <f>ISNUMBER(SEARCH("children",d4_labelled!$G161))</f>
        <v>0</v>
      </c>
      <c r="J161" t="b">
        <f>ISNUMBER(SEARCH("teens",d4_labelled!$G161))</f>
        <v>0</v>
      </c>
      <c r="K161" t="b">
        <f>ISNUMBER(SEARCH("adults",d4_labelled!$G161))</f>
        <v>1</v>
      </c>
      <c r="M161" t="b">
        <f>ISNUMBER(d4_all_labelled[[#This Row],[appId]])</f>
        <v>0</v>
      </c>
      <c r="N161" t="b">
        <f t="shared" si="2"/>
        <v>1</v>
      </c>
    </row>
    <row r="162" spans="1:14" ht="14.5" customHeight="1" x14ac:dyDescent="0.35">
      <c r="A162" s="1" t="s">
        <v>467</v>
      </c>
      <c r="B162" s="1" t="s">
        <v>468</v>
      </c>
      <c r="C162" s="1" t="s">
        <v>469</v>
      </c>
      <c r="D162" s="1" t="s">
        <v>7584</v>
      </c>
      <c r="E162" s="1" t="s">
        <v>1231</v>
      </c>
      <c r="F162" s="1" t="str">
        <f>IF(ISNUMBER(LEFT(d4_all_labelled[[#This Row],[contentRating]],1)*1), d4_all_labelled[[#This Row],[contentRating]], VLOOKUP(d4_all_labelled[[#This Row],[contentRating]],contentRatingConversion[],3,FALSE))</f>
        <v>17+</v>
      </c>
      <c r="G162" s="1" t="s">
        <v>7</v>
      </c>
      <c r="I162" t="b">
        <f>ISNUMBER(SEARCH("children",d4_labelled!$G162))</f>
        <v>0</v>
      </c>
      <c r="J162" t="b">
        <f>ISNUMBER(SEARCH("teens",d4_labelled!$G162))</f>
        <v>0</v>
      </c>
      <c r="K162" t="b">
        <f>ISNUMBER(SEARCH("adults",d4_labelled!$G162))</f>
        <v>1</v>
      </c>
      <c r="M162" t="b">
        <f>ISNUMBER(d4_all_labelled[[#This Row],[appId]])</f>
        <v>0</v>
      </c>
      <c r="N162" t="b">
        <f t="shared" si="2"/>
        <v>1</v>
      </c>
    </row>
    <row r="163" spans="1:14" ht="14.5" customHeight="1" x14ac:dyDescent="0.35">
      <c r="A163" s="1" t="s">
        <v>300</v>
      </c>
      <c r="B163" s="1" t="s">
        <v>301</v>
      </c>
      <c r="C163" s="1" t="s">
        <v>302</v>
      </c>
      <c r="D163" s="1" t="s">
        <v>7563</v>
      </c>
      <c r="E163" s="1" t="s">
        <v>1053</v>
      </c>
      <c r="F163" s="1" t="str">
        <f>IF(ISNUMBER(LEFT(d4_all_labelled[[#This Row],[contentRating]],1)*1), d4_all_labelled[[#This Row],[contentRating]], VLOOKUP(d4_all_labelled[[#This Row],[contentRating]],contentRatingConversion[],3,FALSE))</f>
        <v>4+</v>
      </c>
      <c r="G163" s="1" t="s">
        <v>7</v>
      </c>
      <c r="I163" t="b">
        <f>ISNUMBER(SEARCH("children",d4_labelled!$G163))</f>
        <v>0</v>
      </c>
      <c r="J163" t="b">
        <f>ISNUMBER(SEARCH("teens",d4_labelled!$G163))</f>
        <v>0</v>
      </c>
      <c r="K163" t="b">
        <f>ISNUMBER(SEARCH("adults",d4_labelled!$G163))</f>
        <v>1</v>
      </c>
      <c r="M163" t="b">
        <f>ISNUMBER(d4_all_labelled[[#This Row],[appId]])</f>
        <v>0</v>
      </c>
      <c r="N163" t="b">
        <f t="shared" si="2"/>
        <v>1</v>
      </c>
    </row>
    <row r="164" spans="1:14" ht="14.5" customHeight="1" x14ac:dyDescent="0.35">
      <c r="A164" s="1" t="s">
        <v>584</v>
      </c>
      <c r="B164" s="1" t="s">
        <v>585</v>
      </c>
      <c r="C164" s="1" t="s">
        <v>586</v>
      </c>
      <c r="D164" s="1" t="s">
        <v>7570</v>
      </c>
      <c r="E164" s="1" t="s">
        <v>1053</v>
      </c>
      <c r="F164" s="1" t="str">
        <f>IF(ISNUMBER(LEFT(d4_all_labelled[[#This Row],[contentRating]],1)*1), d4_all_labelled[[#This Row],[contentRating]], VLOOKUP(d4_all_labelled[[#This Row],[contentRating]],contentRatingConversion[],3,FALSE))</f>
        <v>4+</v>
      </c>
      <c r="G164" s="1" t="s">
        <v>7</v>
      </c>
      <c r="I164" t="b">
        <f>ISNUMBER(SEARCH("children",d4_labelled!$G164))</f>
        <v>0</v>
      </c>
      <c r="J164" t="b">
        <f>ISNUMBER(SEARCH("teens",d4_labelled!$G164))</f>
        <v>0</v>
      </c>
      <c r="K164" t="b">
        <f>ISNUMBER(SEARCH("adults",d4_labelled!$G164))</f>
        <v>1</v>
      </c>
      <c r="M164" t="b">
        <f>ISNUMBER(d4_all_labelled[[#This Row],[appId]])</f>
        <v>0</v>
      </c>
      <c r="N164" t="b">
        <f t="shared" si="2"/>
        <v>1</v>
      </c>
    </row>
    <row r="165" spans="1:14" ht="14.5" customHeight="1" x14ac:dyDescent="0.35">
      <c r="A165" s="1" t="s">
        <v>918</v>
      </c>
      <c r="B165" s="1" t="s">
        <v>919</v>
      </c>
      <c r="C165" s="1" t="s">
        <v>920</v>
      </c>
      <c r="D165" s="1" t="s">
        <v>7614</v>
      </c>
      <c r="E165" s="1" t="s">
        <v>1053</v>
      </c>
      <c r="F165" s="1" t="str">
        <f>IF(ISNUMBER(LEFT(d4_all_labelled[[#This Row],[contentRating]],1)*1), d4_all_labelled[[#This Row],[contentRating]], VLOOKUP(d4_all_labelled[[#This Row],[contentRating]],contentRatingConversion[],3,FALSE))</f>
        <v>4+</v>
      </c>
      <c r="G165" s="1" t="s">
        <v>7</v>
      </c>
      <c r="I165" t="b">
        <f>ISNUMBER(SEARCH("children",d4_labelled!$G165))</f>
        <v>0</v>
      </c>
      <c r="J165" t="b">
        <f>ISNUMBER(SEARCH("teens",d4_labelled!$G165))</f>
        <v>0</v>
      </c>
      <c r="K165" t="b">
        <f>ISNUMBER(SEARCH("adults",d4_labelled!$G165))</f>
        <v>1</v>
      </c>
      <c r="M165" t="b">
        <f>ISNUMBER(d4_all_labelled[[#This Row],[appId]])</f>
        <v>0</v>
      </c>
      <c r="N165" t="b">
        <f t="shared" si="2"/>
        <v>1</v>
      </c>
    </row>
    <row r="166" spans="1:14" ht="14.5" customHeight="1" x14ac:dyDescent="0.35">
      <c r="A166" s="1">
        <v>422581061</v>
      </c>
      <c r="B166" s="1" t="s">
        <v>420</v>
      </c>
      <c r="C166" s="1" t="s">
        <v>421</v>
      </c>
      <c r="D166" s="1" t="s">
        <v>7544</v>
      </c>
      <c r="E166" s="1" t="s">
        <v>5119</v>
      </c>
      <c r="F166" s="1" t="str">
        <f>IF(ISNUMBER(LEFT(d4_all_labelled[[#This Row],[contentRating]],1)*1), d4_all_labelled[[#This Row],[contentRating]], VLOOKUP(d4_all_labelled[[#This Row],[contentRating]],contentRatingConversion[],3,FALSE))</f>
        <v>4+</v>
      </c>
      <c r="G166" s="1" t="s">
        <v>13</v>
      </c>
      <c r="I166" t="b">
        <f>ISNUMBER(SEARCH("children",d4_labelled!$G166))</f>
        <v>1</v>
      </c>
      <c r="J166" t="b">
        <f>ISNUMBER(SEARCH("teens",d4_labelled!$G166))</f>
        <v>0</v>
      </c>
      <c r="K166" t="b">
        <f>ISNUMBER(SEARCH("adults",d4_labelled!$G166))</f>
        <v>0</v>
      </c>
      <c r="M166" t="b">
        <f>ISNUMBER(d4_all_labelled[[#This Row],[appId]])</f>
        <v>1</v>
      </c>
      <c r="N166" t="b">
        <f t="shared" si="2"/>
        <v>0</v>
      </c>
    </row>
    <row r="167" spans="1:14" ht="14.5" customHeight="1" x14ac:dyDescent="0.35">
      <c r="A167" s="1">
        <v>435138734</v>
      </c>
      <c r="B167" s="1" t="s">
        <v>605</v>
      </c>
      <c r="C167" s="1" t="s">
        <v>606</v>
      </c>
      <c r="D167" s="1" t="s">
        <v>7546</v>
      </c>
      <c r="E167" s="1" t="s">
        <v>5119</v>
      </c>
      <c r="F167" s="1" t="str">
        <f>IF(ISNUMBER(LEFT(d4_all_labelled[[#This Row],[contentRating]],1)*1), d4_all_labelled[[#This Row],[contentRating]], VLOOKUP(d4_all_labelled[[#This Row],[contentRating]],contentRatingConversion[],3,FALSE))</f>
        <v>4+</v>
      </c>
      <c r="G167" s="1" t="s">
        <v>13</v>
      </c>
      <c r="I167" t="b">
        <f>ISNUMBER(SEARCH("children",d4_labelled!$G167))</f>
        <v>1</v>
      </c>
      <c r="J167" t="b">
        <f>ISNUMBER(SEARCH("teens",d4_labelled!$G167))</f>
        <v>0</v>
      </c>
      <c r="K167" t="b">
        <f>ISNUMBER(SEARCH("adults",d4_labelled!$G167))</f>
        <v>0</v>
      </c>
      <c r="M167" t="b">
        <f>ISNUMBER(d4_all_labelled[[#This Row],[appId]])</f>
        <v>1</v>
      </c>
      <c r="N167" t="b">
        <f t="shared" si="2"/>
        <v>0</v>
      </c>
    </row>
    <row r="168" spans="1:14" ht="14.5" customHeight="1" x14ac:dyDescent="0.35">
      <c r="A168" s="1">
        <v>533412119</v>
      </c>
      <c r="B168" s="1" t="s">
        <v>393</v>
      </c>
      <c r="C168" s="1" t="s">
        <v>394</v>
      </c>
      <c r="D168" s="1" t="s">
        <v>7548</v>
      </c>
      <c r="E168" s="1" t="s">
        <v>5119</v>
      </c>
      <c r="F168" s="1" t="str">
        <f>IF(ISNUMBER(LEFT(d4_all_labelled[[#This Row],[contentRating]],1)*1), d4_all_labelled[[#This Row],[contentRating]], VLOOKUP(d4_all_labelled[[#This Row],[contentRating]],contentRatingConversion[],3,FALSE))</f>
        <v>4+</v>
      </c>
      <c r="G168" s="1" t="s">
        <v>13</v>
      </c>
      <c r="I168" t="b">
        <f>ISNUMBER(SEARCH("children",d4_labelled!$G168))</f>
        <v>1</v>
      </c>
      <c r="J168" t="b">
        <f>ISNUMBER(SEARCH("teens",d4_labelled!$G168))</f>
        <v>0</v>
      </c>
      <c r="K168" t="b">
        <f>ISNUMBER(SEARCH("adults",d4_labelled!$G168))</f>
        <v>0</v>
      </c>
      <c r="M168" t="b">
        <f>ISNUMBER(d4_all_labelled[[#This Row],[appId]])</f>
        <v>1</v>
      </c>
      <c r="N168" t="b">
        <f t="shared" si="2"/>
        <v>0</v>
      </c>
    </row>
    <row r="169" spans="1:14" ht="14.5" customHeight="1" x14ac:dyDescent="0.35">
      <c r="A169" s="1">
        <v>549750492</v>
      </c>
      <c r="B169" s="1" t="s">
        <v>204</v>
      </c>
      <c r="C169" s="1" t="s">
        <v>205</v>
      </c>
      <c r="D169" s="1" t="s">
        <v>7544</v>
      </c>
      <c r="E169" s="1" t="s">
        <v>5119</v>
      </c>
      <c r="F169" s="1" t="str">
        <f>IF(ISNUMBER(LEFT(d4_all_labelled[[#This Row],[contentRating]],1)*1), d4_all_labelled[[#This Row],[contentRating]], VLOOKUP(d4_all_labelled[[#This Row],[contentRating]],contentRatingConversion[],3,FALSE))</f>
        <v>4+</v>
      </c>
      <c r="G169" s="1" t="s">
        <v>13</v>
      </c>
      <c r="I169" t="b">
        <f>ISNUMBER(SEARCH("children",d4_labelled!$G169))</f>
        <v>1</v>
      </c>
      <c r="J169" t="b">
        <f>ISNUMBER(SEARCH("teens",d4_labelled!$G169))</f>
        <v>0</v>
      </c>
      <c r="K169" t="b">
        <f>ISNUMBER(SEARCH("adults",d4_labelled!$G169))</f>
        <v>0</v>
      </c>
      <c r="M169" t="b">
        <f>ISNUMBER(d4_all_labelled[[#This Row],[appId]])</f>
        <v>1</v>
      </c>
      <c r="N169" t="b">
        <f t="shared" si="2"/>
        <v>0</v>
      </c>
    </row>
    <row r="170" spans="1:14" ht="14.5" customHeight="1" x14ac:dyDescent="0.35">
      <c r="A170" s="1">
        <v>586328581</v>
      </c>
      <c r="B170" s="1" t="s">
        <v>14</v>
      </c>
      <c r="C170" s="1" t="s">
        <v>15</v>
      </c>
      <c r="D170" s="1" t="s">
        <v>7546</v>
      </c>
      <c r="E170" s="1" t="s">
        <v>5119</v>
      </c>
      <c r="F170" s="1" t="str">
        <f>IF(ISNUMBER(LEFT(d4_all_labelled[[#This Row],[contentRating]],1)*1), d4_all_labelled[[#This Row],[contentRating]], VLOOKUP(d4_all_labelled[[#This Row],[contentRating]],contentRatingConversion[],3,FALSE))</f>
        <v>4+</v>
      </c>
      <c r="G170" s="1" t="s">
        <v>13</v>
      </c>
      <c r="I170" t="b">
        <f>ISNUMBER(SEARCH("children",d4_labelled!$G170))</f>
        <v>1</v>
      </c>
      <c r="J170" t="b">
        <f>ISNUMBER(SEARCH("teens",d4_labelled!$G170))</f>
        <v>0</v>
      </c>
      <c r="K170" t="b">
        <f>ISNUMBER(SEARCH("adults",d4_labelled!$G170))</f>
        <v>0</v>
      </c>
      <c r="M170" t="b">
        <f>ISNUMBER(d4_all_labelled[[#This Row],[appId]])</f>
        <v>1</v>
      </c>
      <c r="N170" t="b">
        <f t="shared" si="2"/>
        <v>0</v>
      </c>
    </row>
    <row r="171" spans="1:14" ht="14.5" customHeight="1" x14ac:dyDescent="0.35">
      <c r="A171" s="1">
        <v>606378030</v>
      </c>
      <c r="B171" s="1" t="s">
        <v>791</v>
      </c>
      <c r="C171" s="1" t="s">
        <v>792</v>
      </c>
      <c r="D171" s="1" t="s">
        <v>7552</v>
      </c>
      <c r="E171" s="1" t="s">
        <v>5119</v>
      </c>
      <c r="F171" s="1" t="str">
        <f>IF(ISNUMBER(LEFT(d4_all_labelled[[#This Row],[contentRating]],1)*1), d4_all_labelled[[#This Row],[contentRating]], VLOOKUP(d4_all_labelled[[#This Row],[contentRating]],contentRatingConversion[],3,FALSE))</f>
        <v>4+</v>
      </c>
      <c r="G171" s="1" t="s">
        <v>13</v>
      </c>
      <c r="I171" t="b">
        <f>ISNUMBER(SEARCH("children",d4_labelled!$G171))</f>
        <v>1</v>
      </c>
      <c r="J171" t="b">
        <f>ISNUMBER(SEARCH("teens",d4_labelled!$G171))</f>
        <v>0</v>
      </c>
      <c r="K171" t="b">
        <f>ISNUMBER(SEARCH("adults",d4_labelled!$G171))</f>
        <v>0</v>
      </c>
      <c r="M171" t="b">
        <f>ISNUMBER(d4_all_labelled[[#This Row],[appId]])</f>
        <v>1</v>
      </c>
      <c r="N171" t="b">
        <f t="shared" si="2"/>
        <v>0</v>
      </c>
    </row>
    <row r="172" spans="1:14" ht="14.5" customHeight="1" x14ac:dyDescent="0.35">
      <c r="A172" s="1">
        <v>613398383</v>
      </c>
      <c r="B172" s="1" t="s">
        <v>639</v>
      </c>
      <c r="C172" s="1" t="s">
        <v>640</v>
      </c>
      <c r="D172" s="1" t="s">
        <v>7546</v>
      </c>
      <c r="E172" s="1" t="s">
        <v>5119</v>
      </c>
      <c r="F172" s="1" t="str">
        <f>IF(ISNUMBER(LEFT(d4_all_labelled[[#This Row],[contentRating]],1)*1), d4_all_labelled[[#This Row],[contentRating]], VLOOKUP(d4_all_labelled[[#This Row],[contentRating]],contentRatingConversion[],3,FALSE))</f>
        <v>4+</v>
      </c>
      <c r="G172" s="1" t="s">
        <v>13</v>
      </c>
      <c r="I172" t="b">
        <f>ISNUMBER(SEARCH("children",d4_labelled!$G172))</f>
        <v>1</v>
      </c>
      <c r="J172" t="b">
        <f>ISNUMBER(SEARCH("teens",d4_labelled!$G172))</f>
        <v>0</v>
      </c>
      <c r="K172" t="b">
        <f>ISNUMBER(SEARCH("adults",d4_labelled!$G172))</f>
        <v>0</v>
      </c>
      <c r="M172" t="b">
        <f>ISNUMBER(d4_all_labelled[[#This Row],[appId]])</f>
        <v>1</v>
      </c>
      <c r="N172" t="b">
        <f t="shared" si="2"/>
        <v>0</v>
      </c>
    </row>
    <row r="173" spans="1:14" ht="14.5" customHeight="1" x14ac:dyDescent="0.35">
      <c r="A173" s="1">
        <v>655192558</v>
      </c>
      <c r="B173" s="1" t="s">
        <v>857</v>
      </c>
      <c r="C173" s="1" t="s">
        <v>858</v>
      </c>
      <c r="D173" s="1" t="s">
        <v>7553</v>
      </c>
      <c r="E173" s="1" t="s">
        <v>5119</v>
      </c>
      <c r="F173" s="1" t="str">
        <f>IF(ISNUMBER(LEFT(d4_all_labelled[[#This Row],[contentRating]],1)*1), d4_all_labelled[[#This Row],[contentRating]], VLOOKUP(d4_all_labelled[[#This Row],[contentRating]],contentRatingConversion[],3,FALSE))</f>
        <v>4+</v>
      </c>
      <c r="G173" s="1" t="s">
        <v>13</v>
      </c>
      <c r="I173" t="b">
        <f>ISNUMBER(SEARCH("children",d4_labelled!$G173))</f>
        <v>1</v>
      </c>
      <c r="J173" t="b">
        <f>ISNUMBER(SEARCH("teens",d4_labelled!$G173))</f>
        <v>0</v>
      </c>
      <c r="K173" t="b">
        <f>ISNUMBER(SEARCH("adults",d4_labelled!$G173))</f>
        <v>0</v>
      </c>
      <c r="M173" t="b">
        <f>ISNUMBER(d4_all_labelled[[#This Row],[appId]])</f>
        <v>1</v>
      </c>
      <c r="N173" t="b">
        <f t="shared" si="2"/>
        <v>0</v>
      </c>
    </row>
    <row r="174" spans="1:14" ht="14.5" customHeight="1" x14ac:dyDescent="0.35">
      <c r="A174" s="1">
        <v>689165391</v>
      </c>
      <c r="B174" s="1" t="s">
        <v>355</v>
      </c>
      <c r="C174" s="1" t="s">
        <v>356</v>
      </c>
      <c r="D174" s="1" t="s">
        <v>7554</v>
      </c>
      <c r="E174" s="1" t="s">
        <v>5119</v>
      </c>
      <c r="F174" s="1" t="str">
        <f>IF(ISNUMBER(LEFT(d4_all_labelled[[#This Row],[contentRating]],1)*1), d4_all_labelled[[#This Row],[contentRating]], VLOOKUP(d4_all_labelled[[#This Row],[contentRating]],contentRatingConversion[],3,FALSE))</f>
        <v>4+</v>
      </c>
      <c r="G174" s="1" t="s">
        <v>13</v>
      </c>
      <c r="I174" t="b">
        <f>ISNUMBER(SEARCH("children",d4_labelled!$G174))</f>
        <v>1</v>
      </c>
      <c r="J174" t="b">
        <f>ISNUMBER(SEARCH("teens",d4_labelled!$G174))</f>
        <v>0</v>
      </c>
      <c r="K174" t="b">
        <f>ISNUMBER(SEARCH("adults",d4_labelled!$G174))</f>
        <v>0</v>
      </c>
      <c r="M174" t="b">
        <f>ISNUMBER(d4_all_labelled[[#This Row],[appId]])</f>
        <v>1</v>
      </c>
      <c r="N174" t="b">
        <f t="shared" si="2"/>
        <v>0</v>
      </c>
    </row>
    <row r="175" spans="1:14" ht="14.5" customHeight="1" x14ac:dyDescent="0.35">
      <c r="A175" s="1">
        <v>719219382</v>
      </c>
      <c r="B175" s="1" t="s">
        <v>237</v>
      </c>
      <c r="C175" s="1" t="s">
        <v>238</v>
      </c>
      <c r="D175" s="1" t="s">
        <v>7555</v>
      </c>
      <c r="E175" s="1" t="s">
        <v>5119</v>
      </c>
      <c r="F175" s="1" t="str">
        <f>IF(ISNUMBER(LEFT(d4_all_labelled[[#This Row],[contentRating]],1)*1), d4_all_labelled[[#This Row],[contentRating]], VLOOKUP(d4_all_labelled[[#This Row],[contentRating]],contentRatingConversion[],3,FALSE))</f>
        <v>4+</v>
      </c>
      <c r="G175" s="1" t="s">
        <v>13</v>
      </c>
      <c r="I175" t="b">
        <f>ISNUMBER(SEARCH("children",d4_labelled!$G175))</f>
        <v>1</v>
      </c>
      <c r="J175" t="b">
        <f>ISNUMBER(SEARCH("teens",d4_labelled!$G175))</f>
        <v>0</v>
      </c>
      <c r="K175" t="b">
        <f>ISNUMBER(SEARCH("adults",d4_labelled!$G175))</f>
        <v>0</v>
      </c>
      <c r="M175" t="b">
        <f>ISNUMBER(d4_all_labelled[[#This Row],[appId]])</f>
        <v>1</v>
      </c>
      <c r="N175" t="b">
        <f t="shared" si="2"/>
        <v>0</v>
      </c>
    </row>
    <row r="176" spans="1:14" ht="14.5" customHeight="1" x14ac:dyDescent="0.35">
      <c r="A176" s="1">
        <v>874425722</v>
      </c>
      <c r="B176" s="1" t="s">
        <v>713</v>
      </c>
      <c r="C176" s="1" t="s">
        <v>714</v>
      </c>
      <c r="D176" s="1" t="s">
        <v>7546</v>
      </c>
      <c r="E176" s="1" t="s">
        <v>5119</v>
      </c>
      <c r="F176" s="1" t="str">
        <f>IF(ISNUMBER(LEFT(d4_all_labelled[[#This Row],[contentRating]],1)*1), d4_all_labelled[[#This Row],[contentRating]], VLOOKUP(d4_all_labelled[[#This Row],[contentRating]],contentRatingConversion[],3,FALSE))</f>
        <v>4+</v>
      </c>
      <c r="G176" s="1" t="s">
        <v>13</v>
      </c>
      <c r="I176" t="b">
        <f>ISNUMBER(SEARCH("children",d4_labelled!$G176))</f>
        <v>1</v>
      </c>
      <c r="J176" t="b">
        <f>ISNUMBER(SEARCH("teens",d4_labelled!$G176))</f>
        <v>0</v>
      </c>
      <c r="K176" t="b">
        <f>ISNUMBER(SEARCH("adults",d4_labelled!$G176))</f>
        <v>0</v>
      </c>
      <c r="M176" t="b">
        <f>ISNUMBER(d4_all_labelled[[#This Row],[appId]])</f>
        <v>1</v>
      </c>
      <c r="N176" t="b">
        <f t="shared" si="2"/>
        <v>0</v>
      </c>
    </row>
    <row r="177" spans="1:14" ht="14.5" customHeight="1" x14ac:dyDescent="0.35">
      <c r="A177" s="1">
        <v>908698556</v>
      </c>
      <c r="B177" s="1" t="s">
        <v>220</v>
      </c>
      <c r="C177" s="1" t="s">
        <v>221</v>
      </c>
      <c r="D177" s="1" t="s">
        <v>7546</v>
      </c>
      <c r="E177" s="1" t="s">
        <v>5119</v>
      </c>
      <c r="F177" s="1" t="str">
        <f>IF(ISNUMBER(LEFT(d4_all_labelled[[#This Row],[contentRating]],1)*1), d4_all_labelled[[#This Row],[contentRating]], VLOOKUP(d4_all_labelled[[#This Row],[contentRating]],contentRatingConversion[],3,FALSE))</f>
        <v>4+</v>
      </c>
      <c r="G177" s="1" t="s">
        <v>13</v>
      </c>
      <c r="I177" t="b">
        <f>ISNUMBER(SEARCH("children",d4_labelled!$G177))</f>
        <v>1</v>
      </c>
      <c r="J177" t="b">
        <f>ISNUMBER(SEARCH("teens",d4_labelled!$G177))</f>
        <v>0</v>
      </c>
      <c r="K177" t="b">
        <f>ISNUMBER(SEARCH("adults",d4_labelled!$G177))</f>
        <v>0</v>
      </c>
      <c r="M177" t="b">
        <f>ISNUMBER(d4_all_labelled[[#This Row],[appId]])</f>
        <v>1</v>
      </c>
      <c r="N177" t="b">
        <f t="shared" si="2"/>
        <v>0</v>
      </c>
    </row>
    <row r="178" spans="1:14" ht="14.5" customHeight="1" x14ac:dyDescent="0.35">
      <c r="A178" s="1">
        <v>917683741</v>
      </c>
      <c r="B178" s="1" t="s">
        <v>306</v>
      </c>
      <c r="C178" s="1" t="s">
        <v>307</v>
      </c>
      <c r="D178" s="1" t="s">
        <v>7557</v>
      </c>
      <c r="E178" s="1" t="s">
        <v>5119</v>
      </c>
      <c r="F178" s="1" t="str">
        <f>IF(ISNUMBER(LEFT(d4_all_labelled[[#This Row],[contentRating]],1)*1), d4_all_labelled[[#This Row],[contentRating]], VLOOKUP(d4_all_labelled[[#This Row],[contentRating]],contentRatingConversion[],3,FALSE))</f>
        <v>4+</v>
      </c>
      <c r="G178" s="1" t="s">
        <v>13</v>
      </c>
      <c r="I178" t="b">
        <f>ISNUMBER(SEARCH("children",d4_labelled!$G178))</f>
        <v>1</v>
      </c>
      <c r="J178" t="b">
        <f>ISNUMBER(SEARCH("teens",d4_labelled!$G178))</f>
        <v>0</v>
      </c>
      <c r="K178" t="b">
        <f>ISNUMBER(SEARCH("adults",d4_labelled!$G178))</f>
        <v>0</v>
      </c>
      <c r="M178" t="b">
        <f>ISNUMBER(d4_all_labelled[[#This Row],[appId]])</f>
        <v>1</v>
      </c>
      <c r="N178" t="b">
        <f t="shared" si="2"/>
        <v>0</v>
      </c>
    </row>
    <row r="179" spans="1:14" ht="14.5" customHeight="1" x14ac:dyDescent="0.35">
      <c r="A179" s="1">
        <v>932828299</v>
      </c>
      <c r="B179" s="1" t="s">
        <v>579</v>
      </c>
      <c r="C179" s="1" t="s">
        <v>580</v>
      </c>
      <c r="D179" s="1" t="s">
        <v>7546</v>
      </c>
      <c r="E179" s="1" t="s">
        <v>5119</v>
      </c>
      <c r="F179" s="1" t="str">
        <f>IF(ISNUMBER(LEFT(d4_all_labelled[[#This Row],[contentRating]],1)*1), d4_all_labelled[[#This Row],[contentRating]], VLOOKUP(d4_all_labelled[[#This Row],[contentRating]],contentRatingConversion[],3,FALSE))</f>
        <v>4+</v>
      </c>
      <c r="G179" s="1" t="s">
        <v>13</v>
      </c>
      <c r="I179" t="b">
        <f>ISNUMBER(SEARCH("children",d4_labelled!$G179))</f>
        <v>1</v>
      </c>
      <c r="J179" t="b">
        <f>ISNUMBER(SEARCH("teens",d4_labelled!$G179))</f>
        <v>0</v>
      </c>
      <c r="K179" t="b">
        <f>ISNUMBER(SEARCH("adults",d4_labelled!$G179))</f>
        <v>0</v>
      </c>
      <c r="M179" t="b">
        <f>ISNUMBER(d4_all_labelled[[#This Row],[appId]])</f>
        <v>1</v>
      </c>
      <c r="N179" t="b">
        <f t="shared" si="2"/>
        <v>0</v>
      </c>
    </row>
    <row r="180" spans="1:14" ht="14.5" customHeight="1" x14ac:dyDescent="0.35">
      <c r="A180" s="1">
        <v>936971630</v>
      </c>
      <c r="B180" s="1" t="s">
        <v>916</v>
      </c>
      <c r="C180" s="1" t="s">
        <v>917</v>
      </c>
      <c r="D180" s="1" t="s">
        <v>7558</v>
      </c>
      <c r="E180" s="1" t="s">
        <v>5119</v>
      </c>
      <c r="F180" s="1" t="str">
        <f>IF(ISNUMBER(LEFT(d4_all_labelled[[#This Row],[contentRating]],1)*1), d4_all_labelled[[#This Row],[contentRating]], VLOOKUP(d4_all_labelled[[#This Row],[contentRating]],contentRatingConversion[],3,FALSE))</f>
        <v>4+</v>
      </c>
      <c r="G180" s="1" t="s">
        <v>13</v>
      </c>
      <c r="I180" t="b">
        <f>ISNUMBER(SEARCH("children",d4_labelled!$G180))</f>
        <v>1</v>
      </c>
      <c r="J180" t="b">
        <f>ISNUMBER(SEARCH("teens",d4_labelled!$G180))</f>
        <v>0</v>
      </c>
      <c r="K180" t="b">
        <f>ISNUMBER(SEARCH("adults",d4_labelled!$G180))</f>
        <v>0</v>
      </c>
      <c r="M180" t="b">
        <f>ISNUMBER(d4_all_labelled[[#This Row],[appId]])</f>
        <v>1</v>
      </c>
      <c r="N180" t="b">
        <f t="shared" si="2"/>
        <v>0</v>
      </c>
    </row>
    <row r="181" spans="1:14" ht="14.5" customHeight="1" x14ac:dyDescent="0.35">
      <c r="A181" s="1">
        <v>998176001</v>
      </c>
      <c r="B181" s="1" t="s">
        <v>559</v>
      </c>
      <c r="C181" s="1" t="s">
        <v>560</v>
      </c>
      <c r="D181" s="1" t="s">
        <v>7559</v>
      </c>
      <c r="E181" s="1" t="s">
        <v>5119</v>
      </c>
      <c r="F181" s="1" t="str">
        <f>IF(ISNUMBER(LEFT(d4_all_labelled[[#This Row],[contentRating]],1)*1), d4_all_labelled[[#This Row],[contentRating]], VLOOKUP(d4_all_labelled[[#This Row],[contentRating]],contentRatingConversion[],3,FALSE))</f>
        <v>4+</v>
      </c>
      <c r="G181" s="1" t="s">
        <v>13</v>
      </c>
      <c r="I181" t="b">
        <f>ISNUMBER(SEARCH("children",d4_labelled!$G181))</f>
        <v>1</v>
      </c>
      <c r="J181" t="b">
        <f>ISNUMBER(SEARCH("teens",d4_labelled!$G181))</f>
        <v>0</v>
      </c>
      <c r="K181" t="b">
        <f>ISNUMBER(SEARCH("adults",d4_labelled!$G181))</f>
        <v>0</v>
      </c>
      <c r="M181" t="b">
        <f>ISNUMBER(d4_all_labelled[[#This Row],[appId]])</f>
        <v>1</v>
      </c>
      <c r="N181" t="b">
        <f t="shared" si="2"/>
        <v>0</v>
      </c>
    </row>
    <row r="182" spans="1:14" ht="14.5" customHeight="1" x14ac:dyDescent="0.35">
      <c r="A182" s="1">
        <v>1002043426</v>
      </c>
      <c r="B182" s="1" t="s">
        <v>447</v>
      </c>
      <c r="C182" s="1" t="s">
        <v>448</v>
      </c>
      <c r="D182" s="1" t="s">
        <v>7546</v>
      </c>
      <c r="E182" s="1" t="s">
        <v>5119</v>
      </c>
      <c r="F182" s="1" t="str">
        <f>IF(ISNUMBER(LEFT(d4_all_labelled[[#This Row],[contentRating]],1)*1), d4_all_labelled[[#This Row],[contentRating]], VLOOKUP(d4_all_labelled[[#This Row],[contentRating]],contentRatingConversion[],3,FALSE))</f>
        <v>4+</v>
      </c>
      <c r="G182" s="1" t="s">
        <v>13</v>
      </c>
      <c r="I182" t="b">
        <f>ISNUMBER(SEARCH("children",d4_labelled!$G182))</f>
        <v>1</v>
      </c>
      <c r="J182" t="b">
        <f>ISNUMBER(SEARCH("teens",d4_labelled!$G182))</f>
        <v>0</v>
      </c>
      <c r="K182" t="b">
        <f>ISNUMBER(SEARCH("adults",d4_labelled!$G182))</f>
        <v>0</v>
      </c>
      <c r="M182" t="b">
        <f>ISNUMBER(d4_all_labelled[[#This Row],[appId]])</f>
        <v>1</v>
      </c>
      <c r="N182" t="b">
        <f t="shared" si="2"/>
        <v>0</v>
      </c>
    </row>
    <row r="183" spans="1:14" ht="14.5" customHeight="1" x14ac:dyDescent="0.35">
      <c r="A183" s="1">
        <v>1004562049</v>
      </c>
      <c r="B183" s="1" t="s">
        <v>422</v>
      </c>
      <c r="C183" s="1" t="s">
        <v>423</v>
      </c>
      <c r="D183" s="1" t="s">
        <v>7546</v>
      </c>
      <c r="E183" s="1" t="s">
        <v>5119</v>
      </c>
      <c r="F183" s="1" t="str">
        <f>IF(ISNUMBER(LEFT(d4_all_labelled[[#This Row],[contentRating]],1)*1), d4_all_labelled[[#This Row],[contentRating]], VLOOKUP(d4_all_labelled[[#This Row],[contentRating]],contentRatingConversion[],3,FALSE))</f>
        <v>4+</v>
      </c>
      <c r="G183" s="1" t="s">
        <v>13</v>
      </c>
      <c r="I183" t="b">
        <f>ISNUMBER(SEARCH("children",d4_labelled!$G183))</f>
        <v>1</v>
      </c>
      <c r="J183" t="b">
        <f>ISNUMBER(SEARCH("teens",d4_labelled!$G183))</f>
        <v>0</v>
      </c>
      <c r="K183" t="b">
        <f>ISNUMBER(SEARCH("adults",d4_labelled!$G183))</f>
        <v>0</v>
      </c>
      <c r="M183" t="b">
        <f>ISNUMBER(d4_all_labelled[[#This Row],[appId]])</f>
        <v>1</v>
      </c>
      <c r="N183" t="b">
        <f t="shared" si="2"/>
        <v>0</v>
      </c>
    </row>
    <row r="184" spans="1:14" ht="14.5" customHeight="1" x14ac:dyDescent="0.35">
      <c r="A184" s="1">
        <v>1050773989</v>
      </c>
      <c r="B184" s="1" t="s">
        <v>603</v>
      </c>
      <c r="C184" s="1" t="s">
        <v>604</v>
      </c>
      <c r="D184" s="1" t="s">
        <v>7560</v>
      </c>
      <c r="E184" s="1" t="s">
        <v>5119</v>
      </c>
      <c r="F184" s="1" t="str">
        <f>IF(ISNUMBER(LEFT(d4_all_labelled[[#This Row],[contentRating]],1)*1), d4_all_labelled[[#This Row],[contentRating]], VLOOKUP(d4_all_labelled[[#This Row],[contentRating]],contentRatingConversion[],3,FALSE))</f>
        <v>4+</v>
      </c>
      <c r="G184" s="1" t="s">
        <v>13</v>
      </c>
      <c r="I184" t="b">
        <f>ISNUMBER(SEARCH("children",d4_labelled!$G184))</f>
        <v>1</v>
      </c>
      <c r="J184" t="b">
        <f>ISNUMBER(SEARCH("teens",d4_labelled!$G184))</f>
        <v>0</v>
      </c>
      <c r="K184" t="b">
        <f>ISNUMBER(SEARCH("adults",d4_labelled!$G184))</f>
        <v>0</v>
      </c>
      <c r="M184" t="b">
        <f>ISNUMBER(d4_all_labelled[[#This Row],[appId]])</f>
        <v>1</v>
      </c>
      <c r="N184" t="b">
        <f t="shared" si="2"/>
        <v>0</v>
      </c>
    </row>
    <row r="185" spans="1:14" ht="14.5" customHeight="1" x14ac:dyDescent="0.35">
      <c r="A185" s="1">
        <v>1051902027</v>
      </c>
      <c r="B185" s="1" t="s">
        <v>100</v>
      </c>
      <c r="C185" s="1" t="s">
        <v>101</v>
      </c>
      <c r="D185" s="1" t="s">
        <v>7558</v>
      </c>
      <c r="E185" s="1" t="s">
        <v>5119</v>
      </c>
      <c r="F185" s="1" t="str">
        <f>IF(ISNUMBER(LEFT(d4_all_labelled[[#This Row],[contentRating]],1)*1), d4_all_labelled[[#This Row],[contentRating]], VLOOKUP(d4_all_labelled[[#This Row],[contentRating]],contentRatingConversion[],3,FALSE))</f>
        <v>4+</v>
      </c>
      <c r="G185" s="1" t="s">
        <v>13</v>
      </c>
      <c r="I185" t="b">
        <f>ISNUMBER(SEARCH("children",d4_labelled!$G185))</f>
        <v>1</v>
      </c>
      <c r="J185" t="b">
        <f>ISNUMBER(SEARCH("teens",d4_labelled!$G185))</f>
        <v>0</v>
      </c>
      <c r="K185" t="b">
        <f>ISNUMBER(SEARCH("adults",d4_labelled!$G185))</f>
        <v>0</v>
      </c>
      <c r="M185" t="b">
        <f>ISNUMBER(d4_all_labelled[[#This Row],[appId]])</f>
        <v>1</v>
      </c>
      <c r="N185" t="b">
        <f t="shared" si="2"/>
        <v>0</v>
      </c>
    </row>
    <row r="186" spans="1:14" ht="14.5" customHeight="1" x14ac:dyDescent="0.35">
      <c r="A186" s="1">
        <v>1058952530</v>
      </c>
      <c r="B186" s="1" t="s">
        <v>251</v>
      </c>
      <c r="C186" s="1" t="s">
        <v>252</v>
      </c>
      <c r="D186" s="1" t="s">
        <v>7561</v>
      </c>
      <c r="E186" s="1" t="s">
        <v>5119</v>
      </c>
      <c r="F186" s="1" t="str">
        <f>IF(ISNUMBER(LEFT(d4_all_labelled[[#This Row],[contentRating]],1)*1), d4_all_labelled[[#This Row],[contentRating]], VLOOKUP(d4_all_labelled[[#This Row],[contentRating]],contentRatingConversion[],3,FALSE))</f>
        <v>4+</v>
      </c>
      <c r="G186" s="1" t="s">
        <v>13</v>
      </c>
      <c r="I186" t="b">
        <f>ISNUMBER(SEARCH("children",d4_labelled!$G186))</f>
        <v>1</v>
      </c>
      <c r="J186" t="b">
        <f>ISNUMBER(SEARCH("teens",d4_labelled!$G186))</f>
        <v>0</v>
      </c>
      <c r="K186" t="b">
        <f>ISNUMBER(SEARCH("adults",d4_labelled!$G186))</f>
        <v>0</v>
      </c>
      <c r="M186" t="b">
        <f>ISNUMBER(d4_all_labelled[[#This Row],[appId]])</f>
        <v>1</v>
      </c>
      <c r="N186" t="b">
        <f t="shared" si="2"/>
        <v>0</v>
      </c>
    </row>
    <row r="187" spans="1:14" ht="14.5" customHeight="1" x14ac:dyDescent="0.35">
      <c r="A187" s="1">
        <v>1104890554</v>
      </c>
      <c r="B187" s="1" t="s">
        <v>859</v>
      </c>
      <c r="C187" s="1" t="s">
        <v>860</v>
      </c>
      <c r="D187" s="1" t="s">
        <v>7546</v>
      </c>
      <c r="E187" s="1" t="s">
        <v>5119</v>
      </c>
      <c r="F187" s="1" t="str">
        <f>IF(ISNUMBER(LEFT(d4_all_labelled[[#This Row],[contentRating]],1)*1), d4_all_labelled[[#This Row],[contentRating]], VLOOKUP(d4_all_labelled[[#This Row],[contentRating]],contentRatingConversion[],3,FALSE))</f>
        <v>4+</v>
      </c>
      <c r="G187" s="1" t="s">
        <v>13</v>
      </c>
      <c r="I187" t="b">
        <f>ISNUMBER(SEARCH("children",d4_labelled!$G187))</f>
        <v>1</v>
      </c>
      <c r="J187" t="b">
        <f>ISNUMBER(SEARCH("teens",d4_labelled!$G187))</f>
        <v>0</v>
      </c>
      <c r="K187" t="b">
        <f>ISNUMBER(SEARCH("adults",d4_labelled!$G187))</f>
        <v>0</v>
      </c>
      <c r="M187" t="b">
        <f>ISNUMBER(d4_all_labelled[[#This Row],[appId]])</f>
        <v>1</v>
      </c>
      <c r="N187" t="b">
        <f t="shared" si="2"/>
        <v>0</v>
      </c>
    </row>
    <row r="188" spans="1:14" ht="14.5" customHeight="1" x14ac:dyDescent="0.35">
      <c r="A188" s="1">
        <v>1112482869</v>
      </c>
      <c r="B188" s="1" t="s">
        <v>11</v>
      </c>
      <c r="C188" s="1" t="s">
        <v>12</v>
      </c>
      <c r="D188" s="1" t="s">
        <v>7562</v>
      </c>
      <c r="E188" s="1" t="s">
        <v>5119</v>
      </c>
      <c r="F188" s="1" t="str">
        <f>IF(ISNUMBER(LEFT(d4_all_labelled[[#This Row],[contentRating]],1)*1), d4_all_labelled[[#This Row],[contentRating]], VLOOKUP(d4_all_labelled[[#This Row],[contentRating]],contentRatingConversion[],3,FALSE))</f>
        <v>4+</v>
      </c>
      <c r="G188" s="1" t="s">
        <v>13</v>
      </c>
      <c r="I188" t="b">
        <f>ISNUMBER(SEARCH("children",d4_labelled!$G188))</f>
        <v>1</v>
      </c>
      <c r="J188" t="b">
        <f>ISNUMBER(SEARCH("teens",d4_labelled!$G188))</f>
        <v>0</v>
      </c>
      <c r="K188" t="b">
        <f>ISNUMBER(SEARCH("adults",d4_labelled!$G188))</f>
        <v>0</v>
      </c>
      <c r="M188" t="b">
        <f>ISNUMBER(d4_all_labelled[[#This Row],[appId]])</f>
        <v>1</v>
      </c>
      <c r="N188" t="b">
        <f t="shared" si="2"/>
        <v>0</v>
      </c>
    </row>
    <row r="189" spans="1:14" ht="14.5" customHeight="1" x14ac:dyDescent="0.35">
      <c r="A189" s="1">
        <v>1175384784</v>
      </c>
      <c r="B189" s="1" t="s">
        <v>911</v>
      </c>
      <c r="C189" s="1" t="s">
        <v>912</v>
      </c>
      <c r="D189" s="1" t="s">
        <v>7546</v>
      </c>
      <c r="E189" s="1" t="s">
        <v>5119</v>
      </c>
      <c r="F189" s="1" t="str">
        <f>IF(ISNUMBER(LEFT(d4_all_labelled[[#This Row],[contentRating]],1)*1), d4_all_labelled[[#This Row],[contentRating]], VLOOKUP(d4_all_labelled[[#This Row],[contentRating]],contentRatingConversion[],3,FALSE))</f>
        <v>4+</v>
      </c>
      <c r="G189" s="1" t="s">
        <v>13</v>
      </c>
      <c r="I189" t="b">
        <f>ISNUMBER(SEARCH("children",d4_labelled!$G189))</f>
        <v>1</v>
      </c>
      <c r="J189" t="b">
        <f>ISNUMBER(SEARCH("teens",d4_labelled!$G189))</f>
        <v>0</v>
      </c>
      <c r="K189" t="b">
        <f>ISNUMBER(SEARCH("adults",d4_labelled!$G189))</f>
        <v>0</v>
      </c>
      <c r="M189" t="b">
        <f>ISNUMBER(d4_all_labelled[[#This Row],[appId]])</f>
        <v>1</v>
      </c>
      <c r="N189" t="b">
        <f t="shared" si="2"/>
        <v>0</v>
      </c>
    </row>
    <row r="190" spans="1:14" ht="14.5" customHeight="1" x14ac:dyDescent="0.35">
      <c r="A190" s="1">
        <v>1176053552</v>
      </c>
      <c r="B190" s="1" t="s">
        <v>664</v>
      </c>
      <c r="C190" s="1" t="s">
        <v>665</v>
      </c>
      <c r="D190" s="1" t="s">
        <v>7546</v>
      </c>
      <c r="E190" s="1" t="s">
        <v>5119</v>
      </c>
      <c r="F190" s="1" t="str">
        <f>IF(ISNUMBER(LEFT(d4_all_labelled[[#This Row],[contentRating]],1)*1), d4_all_labelled[[#This Row],[contentRating]], VLOOKUP(d4_all_labelled[[#This Row],[contentRating]],contentRatingConversion[],3,FALSE))</f>
        <v>4+</v>
      </c>
      <c r="G190" s="1" t="s">
        <v>13</v>
      </c>
      <c r="I190" t="b">
        <f>ISNUMBER(SEARCH("children",d4_labelled!$G190))</f>
        <v>1</v>
      </c>
      <c r="J190" t="b">
        <f>ISNUMBER(SEARCH("teens",d4_labelled!$G190))</f>
        <v>0</v>
      </c>
      <c r="K190" t="b">
        <f>ISNUMBER(SEARCH("adults",d4_labelled!$G190))</f>
        <v>0</v>
      </c>
      <c r="M190" t="b">
        <f>ISNUMBER(d4_all_labelled[[#This Row],[appId]])</f>
        <v>1</v>
      </c>
      <c r="N190" t="b">
        <f t="shared" si="2"/>
        <v>0</v>
      </c>
    </row>
    <row r="191" spans="1:14" ht="14.5" customHeight="1" x14ac:dyDescent="0.35">
      <c r="A191" s="1">
        <v>1183975734</v>
      </c>
      <c r="B191" s="1" t="s">
        <v>885</v>
      </c>
      <c r="C191" s="1" t="s">
        <v>886</v>
      </c>
      <c r="D191" s="1" t="s">
        <v>7561</v>
      </c>
      <c r="E191" s="1" t="s">
        <v>5119</v>
      </c>
      <c r="F191" s="1" t="str">
        <f>IF(ISNUMBER(LEFT(d4_all_labelled[[#This Row],[contentRating]],1)*1), d4_all_labelled[[#This Row],[contentRating]], VLOOKUP(d4_all_labelled[[#This Row],[contentRating]],contentRatingConversion[],3,FALSE))</f>
        <v>4+</v>
      </c>
      <c r="G191" s="1" t="s">
        <v>13</v>
      </c>
      <c r="I191" t="b">
        <f>ISNUMBER(SEARCH("children",d4_labelled!$G191))</f>
        <v>1</v>
      </c>
      <c r="J191" t="b">
        <f>ISNUMBER(SEARCH("teens",d4_labelled!$G191))</f>
        <v>0</v>
      </c>
      <c r="K191" t="b">
        <f>ISNUMBER(SEARCH("adults",d4_labelled!$G191))</f>
        <v>0</v>
      </c>
      <c r="M191" t="b">
        <f>ISNUMBER(d4_all_labelled[[#This Row],[appId]])</f>
        <v>1</v>
      </c>
      <c r="N191" t="b">
        <f t="shared" si="2"/>
        <v>0</v>
      </c>
    </row>
    <row r="192" spans="1:14" ht="14.5" customHeight="1" x14ac:dyDescent="0.35">
      <c r="A192" s="1">
        <v>1199519834</v>
      </c>
      <c r="B192" s="1" t="s">
        <v>86</v>
      </c>
      <c r="C192" s="1" t="s">
        <v>87</v>
      </c>
      <c r="D192" s="1" t="s">
        <v>7563</v>
      </c>
      <c r="E192" s="1" t="s">
        <v>5119</v>
      </c>
      <c r="F192" s="1" t="str">
        <f>IF(ISNUMBER(LEFT(d4_all_labelled[[#This Row],[contentRating]],1)*1), d4_all_labelled[[#This Row],[contentRating]], VLOOKUP(d4_all_labelled[[#This Row],[contentRating]],contentRatingConversion[],3,FALSE))</f>
        <v>4+</v>
      </c>
      <c r="G192" s="1" t="s">
        <v>13</v>
      </c>
      <c r="I192" t="b">
        <f>ISNUMBER(SEARCH("children",d4_labelled!$G192))</f>
        <v>1</v>
      </c>
      <c r="J192" t="b">
        <f>ISNUMBER(SEARCH("teens",d4_labelled!$G192))</f>
        <v>0</v>
      </c>
      <c r="K192" t="b">
        <f>ISNUMBER(SEARCH("adults",d4_labelled!$G192))</f>
        <v>0</v>
      </c>
      <c r="M192" t="b">
        <f>ISNUMBER(d4_all_labelled[[#This Row],[appId]])</f>
        <v>1</v>
      </c>
      <c r="N192" t="b">
        <f t="shared" si="2"/>
        <v>0</v>
      </c>
    </row>
    <row r="193" spans="1:14" ht="14.5" customHeight="1" x14ac:dyDescent="0.35">
      <c r="A193" s="1">
        <v>1234987135</v>
      </c>
      <c r="B193" s="1" t="s">
        <v>53</v>
      </c>
      <c r="C193" s="1" t="s">
        <v>54</v>
      </c>
      <c r="D193" s="1" t="s">
        <v>7546</v>
      </c>
      <c r="E193" s="1" t="s">
        <v>5119</v>
      </c>
      <c r="F193" s="1" t="str">
        <f>IF(ISNUMBER(LEFT(d4_all_labelled[[#This Row],[contentRating]],1)*1), d4_all_labelled[[#This Row],[contentRating]], VLOOKUP(d4_all_labelled[[#This Row],[contentRating]],contentRatingConversion[],3,FALSE))</f>
        <v>4+</v>
      </c>
      <c r="G193" s="1" t="s">
        <v>13</v>
      </c>
      <c r="I193" t="b">
        <f>ISNUMBER(SEARCH("children",d4_labelled!$G193))</f>
        <v>1</v>
      </c>
      <c r="J193" t="b">
        <f>ISNUMBER(SEARCH("teens",d4_labelled!$G193))</f>
        <v>0</v>
      </c>
      <c r="K193" t="b">
        <f>ISNUMBER(SEARCH("adults",d4_labelled!$G193))</f>
        <v>0</v>
      </c>
      <c r="M193" t="b">
        <f>ISNUMBER(d4_all_labelled[[#This Row],[appId]])</f>
        <v>1</v>
      </c>
      <c r="N193" t="b">
        <f t="shared" si="2"/>
        <v>0</v>
      </c>
    </row>
    <row r="194" spans="1:14" ht="14.5" customHeight="1" x14ac:dyDescent="0.35">
      <c r="A194" s="1">
        <v>1337578317</v>
      </c>
      <c r="B194" s="1" t="s">
        <v>557</v>
      </c>
      <c r="C194" s="1" t="s">
        <v>558</v>
      </c>
      <c r="D194" s="1" t="s">
        <v>7564</v>
      </c>
      <c r="E194" s="1" t="s">
        <v>5119</v>
      </c>
      <c r="F194" s="1" t="str">
        <f>IF(ISNUMBER(LEFT(d4_all_labelled[[#This Row],[contentRating]],1)*1), d4_all_labelled[[#This Row],[contentRating]], VLOOKUP(d4_all_labelled[[#This Row],[contentRating]],contentRatingConversion[],3,FALSE))</f>
        <v>4+</v>
      </c>
      <c r="G194" s="1" t="s">
        <v>13</v>
      </c>
      <c r="I194" t="b">
        <f>ISNUMBER(SEARCH("children",d4_labelled!$G194))</f>
        <v>1</v>
      </c>
      <c r="J194" t="b">
        <f>ISNUMBER(SEARCH("teens",d4_labelled!$G194))</f>
        <v>0</v>
      </c>
      <c r="K194" t="b">
        <f>ISNUMBER(SEARCH("adults",d4_labelled!$G194))</f>
        <v>0</v>
      </c>
      <c r="M194" t="b">
        <f>ISNUMBER(d4_all_labelled[[#This Row],[appId]])</f>
        <v>1</v>
      </c>
      <c r="N194" t="b">
        <f t="shared" si="2"/>
        <v>0</v>
      </c>
    </row>
    <row r="195" spans="1:14" ht="14.5" customHeight="1" x14ac:dyDescent="0.35">
      <c r="A195" s="1">
        <v>1400326821</v>
      </c>
      <c r="B195" s="1" t="s">
        <v>209</v>
      </c>
      <c r="C195" s="1" t="s">
        <v>210</v>
      </c>
      <c r="D195" s="1" t="s">
        <v>7558</v>
      </c>
      <c r="E195" s="1" t="s">
        <v>5119</v>
      </c>
      <c r="F195" s="1" t="str">
        <f>IF(ISNUMBER(LEFT(d4_all_labelled[[#This Row],[contentRating]],1)*1), d4_all_labelled[[#This Row],[contentRating]], VLOOKUP(d4_all_labelled[[#This Row],[contentRating]],contentRatingConversion[],3,FALSE))</f>
        <v>4+</v>
      </c>
      <c r="G195" s="1" t="s">
        <v>13</v>
      </c>
      <c r="I195" t="b">
        <f>ISNUMBER(SEARCH("children",d4_labelled!$G195))</f>
        <v>1</v>
      </c>
      <c r="J195" t="b">
        <f>ISNUMBER(SEARCH("teens",d4_labelled!$G195))</f>
        <v>0</v>
      </c>
      <c r="K195" t="b">
        <f>ISNUMBER(SEARCH("adults",d4_labelled!$G195))</f>
        <v>0</v>
      </c>
      <c r="M195" t="b">
        <f>ISNUMBER(d4_all_labelled[[#This Row],[appId]])</f>
        <v>1</v>
      </c>
      <c r="N195" t="b">
        <f t="shared" ref="N195:N258" si="3">NOT(M195)</f>
        <v>0</v>
      </c>
    </row>
    <row r="196" spans="1:14" ht="14.5" customHeight="1" x14ac:dyDescent="0.35">
      <c r="A196" s="1">
        <v>1431955703</v>
      </c>
      <c r="B196" s="1" t="s">
        <v>174</v>
      </c>
      <c r="C196" s="1" t="s">
        <v>175</v>
      </c>
      <c r="D196" s="1" t="s">
        <v>7546</v>
      </c>
      <c r="E196" s="1" t="s">
        <v>5119</v>
      </c>
      <c r="F196" s="1" t="str">
        <f>IF(ISNUMBER(LEFT(d4_all_labelled[[#This Row],[contentRating]],1)*1), d4_all_labelled[[#This Row],[contentRating]], VLOOKUP(d4_all_labelled[[#This Row],[contentRating]],contentRatingConversion[],3,FALSE))</f>
        <v>4+</v>
      </c>
      <c r="G196" s="1" t="s">
        <v>13</v>
      </c>
      <c r="I196" t="b">
        <f>ISNUMBER(SEARCH("children",d4_labelled!$G196))</f>
        <v>1</v>
      </c>
      <c r="J196" t="b">
        <f>ISNUMBER(SEARCH("teens",d4_labelled!$G196))</f>
        <v>0</v>
      </c>
      <c r="K196" t="b">
        <f>ISNUMBER(SEARCH("adults",d4_labelled!$G196))</f>
        <v>0</v>
      </c>
      <c r="M196" t="b">
        <f>ISNUMBER(d4_all_labelled[[#This Row],[appId]])</f>
        <v>1</v>
      </c>
      <c r="N196" t="b">
        <f t="shared" si="3"/>
        <v>0</v>
      </c>
    </row>
    <row r="197" spans="1:14" ht="14.5" customHeight="1" x14ac:dyDescent="0.35">
      <c r="A197" s="1">
        <v>1461751938</v>
      </c>
      <c r="B197" s="1" t="s">
        <v>430</v>
      </c>
      <c r="C197" s="1" t="s">
        <v>431</v>
      </c>
      <c r="D197" s="1" t="s">
        <v>7565</v>
      </c>
      <c r="E197" s="1" t="s">
        <v>5119</v>
      </c>
      <c r="F197" s="1" t="str">
        <f>IF(ISNUMBER(LEFT(d4_all_labelled[[#This Row],[contentRating]],1)*1), d4_all_labelled[[#This Row],[contentRating]], VLOOKUP(d4_all_labelled[[#This Row],[contentRating]],contentRatingConversion[],3,FALSE))</f>
        <v>4+</v>
      </c>
      <c r="G197" s="1" t="s">
        <v>13</v>
      </c>
      <c r="I197" t="b">
        <f>ISNUMBER(SEARCH("children",d4_labelled!$G197))</f>
        <v>1</v>
      </c>
      <c r="J197" t="b">
        <f>ISNUMBER(SEARCH("teens",d4_labelled!$G197))</f>
        <v>0</v>
      </c>
      <c r="K197" t="b">
        <f>ISNUMBER(SEARCH("adults",d4_labelled!$G197))</f>
        <v>0</v>
      </c>
      <c r="M197" t="b">
        <f>ISNUMBER(d4_all_labelled[[#This Row],[appId]])</f>
        <v>1</v>
      </c>
      <c r="N197" t="b">
        <f t="shared" si="3"/>
        <v>0</v>
      </c>
    </row>
    <row r="198" spans="1:14" ht="14.5" customHeight="1" x14ac:dyDescent="0.35">
      <c r="A198" s="1">
        <v>1474248135</v>
      </c>
      <c r="B198" s="1" t="s">
        <v>73</v>
      </c>
      <c r="C198" s="1" t="s">
        <v>74</v>
      </c>
      <c r="D198" s="1" t="s">
        <v>7566</v>
      </c>
      <c r="E198" s="1" t="s">
        <v>5119</v>
      </c>
      <c r="F198" s="1" t="str">
        <f>IF(ISNUMBER(LEFT(d4_all_labelled[[#This Row],[contentRating]],1)*1), d4_all_labelled[[#This Row],[contentRating]], VLOOKUP(d4_all_labelled[[#This Row],[contentRating]],contentRatingConversion[],3,FALSE))</f>
        <v>4+</v>
      </c>
      <c r="G198" s="1" t="s">
        <v>13</v>
      </c>
      <c r="I198" t="b">
        <f>ISNUMBER(SEARCH("children",d4_labelled!$G198))</f>
        <v>1</v>
      </c>
      <c r="J198" t="b">
        <f>ISNUMBER(SEARCH("teens",d4_labelled!$G198))</f>
        <v>0</v>
      </c>
      <c r="K198" t="b">
        <f>ISNUMBER(SEARCH("adults",d4_labelled!$G198))</f>
        <v>0</v>
      </c>
      <c r="M198" t="b">
        <f>ISNUMBER(d4_all_labelled[[#This Row],[appId]])</f>
        <v>1</v>
      </c>
      <c r="N198" t="b">
        <f t="shared" si="3"/>
        <v>0</v>
      </c>
    </row>
    <row r="199" spans="1:14" ht="14.5" customHeight="1" x14ac:dyDescent="0.35">
      <c r="A199" s="1">
        <v>1483744837</v>
      </c>
      <c r="B199" s="1" t="s">
        <v>418</v>
      </c>
      <c r="C199" s="1" t="s">
        <v>419</v>
      </c>
      <c r="D199" s="1" t="s">
        <v>7568</v>
      </c>
      <c r="E199" s="1" t="s">
        <v>5119</v>
      </c>
      <c r="F199" s="1" t="str">
        <f>IF(ISNUMBER(LEFT(d4_all_labelled[[#This Row],[contentRating]],1)*1), d4_all_labelled[[#This Row],[contentRating]], VLOOKUP(d4_all_labelled[[#This Row],[contentRating]],contentRatingConversion[],3,FALSE))</f>
        <v>4+</v>
      </c>
      <c r="G199" s="1" t="s">
        <v>13</v>
      </c>
      <c r="I199" t="b">
        <f>ISNUMBER(SEARCH("children",d4_labelled!$G199))</f>
        <v>1</v>
      </c>
      <c r="J199" t="b">
        <f>ISNUMBER(SEARCH("teens",d4_labelled!$G199))</f>
        <v>0</v>
      </c>
      <c r="K199" t="b">
        <f>ISNUMBER(SEARCH("adults",d4_labelled!$G199))</f>
        <v>0</v>
      </c>
      <c r="M199" t="b">
        <f>ISNUMBER(d4_all_labelled[[#This Row],[appId]])</f>
        <v>1</v>
      </c>
      <c r="N199" t="b">
        <f t="shared" si="3"/>
        <v>0</v>
      </c>
    </row>
    <row r="200" spans="1:14" ht="14.5" customHeight="1" x14ac:dyDescent="0.35">
      <c r="A200" s="1">
        <v>1485387513</v>
      </c>
      <c r="B200" s="1" t="s">
        <v>852</v>
      </c>
      <c r="C200" s="1" t="s">
        <v>853</v>
      </c>
      <c r="D200" s="1" t="s">
        <v>7546</v>
      </c>
      <c r="E200" s="1" t="s">
        <v>5119</v>
      </c>
      <c r="F200" s="1" t="str">
        <f>IF(ISNUMBER(LEFT(d4_all_labelled[[#This Row],[contentRating]],1)*1), d4_all_labelled[[#This Row],[contentRating]], VLOOKUP(d4_all_labelled[[#This Row],[contentRating]],contentRatingConversion[],3,FALSE))</f>
        <v>4+</v>
      </c>
      <c r="G200" s="1" t="s">
        <v>13</v>
      </c>
      <c r="I200" t="b">
        <f>ISNUMBER(SEARCH("children",d4_labelled!$G200))</f>
        <v>1</v>
      </c>
      <c r="J200" t="b">
        <f>ISNUMBER(SEARCH("teens",d4_labelled!$G200))</f>
        <v>0</v>
      </c>
      <c r="K200" t="b">
        <f>ISNUMBER(SEARCH("adults",d4_labelled!$G200))</f>
        <v>0</v>
      </c>
      <c r="M200" t="b">
        <f>ISNUMBER(d4_all_labelled[[#This Row],[appId]])</f>
        <v>1</v>
      </c>
      <c r="N200" t="b">
        <f t="shared" si="3"/>
        <v>0</v>
      </c>
    </row>
    <row r="201" spans="1:14" ht="14.5" customHeight="1" x14ac:dyDescent="0.35">
      <c r="A201" s="1">
        <v>1495948084</v>
      </c>
      <c r="B201" s="1" t="s">
        <v>308</v>
      </c>
      <c r="C201" s="1" t="s">
        <v>309</v>
      </c>
      <c r="D201" s="1" t="s">
        <v>7569</v>
      </c>
      <c r="E201" s="1" t="s">
        <v>5119</v>
      </c>
      <c r="F201" s="1" t="str">
        <f>IF(ISNUMBER(LEFT(d4_all_labelled[[#This Row],[contentRating]],1)*1), d4_all_labelled[[#This Row],[contentRating]], VLOOKUP(d4_all_labelled[[#This Row],[contentRating]],contentRatingConversion[],3,FALSE))</f>
        <v>4+</v>
      </c>
      <c r="G201" s="1" t="s">
        <v>13</v>
      </c>
      <c r="I201" t="b">
        <f>ISNUMBER(SEARCH("children",d4_labelled!$G201))</f>
        <v>1</v>
      </c>
      <c r="J201" t="b">
        <f>ISNUMBER(SEARCH("teens",d4_labelled!$G201))</f>
        <v>0</v>
      </c>
      <c r="K201" t="b">
        <f>ISNUMBER(SEARCH("adults",d4_labelled!$G201))</f>
        <v>0</v>
      </c>
      <c r="M201" t="b">
        <f>ISNUMBER(d4_all_labelled[[#This Row],[appId]])</f>
        <v>1</v>
      </c>
      <c r="N201" t="b">
        <f t="shared" si="3"/>
        <v>0</v>
      </c>
    </row>
    <row r="202" spans="1:14" ht="14.5" customHeight="1" x14ac:dyDescent="0.35">
      <c r="A202" s="1">
        <v>1513169978</v>
      </c>
      <c r="B202" s="1" t="s">
        <v>537</v>
      </c>
      <c r="C202" s="1" t="s">
        <v>538</v>
      </c>
      <c r="D202" s="1" t="s">
        <v>7570</v>
      </c>
      <c r="E202" s="1" t="s">
        <v>5119</v>
      </c>
      <c r="F202" s="1" t="str">
        <f>IF(ISNUMBER(LEFT(d4_all_labelled[[#This Row],[contentRating]],1)*1), d4_all_labelled[[#This Row],[contentRating]], VLOOKUP(d4_all_labelled[[#This Row],[contentRating]],contentRatingConversion[],3,FALSE))</f>
        <v>4+</v>
      </c>
      <c r="G202" s="1" t="s">
        <v>13</v>
      </c>
      <c r="I202" t="b">
        <f>ISNUMBER(SEARCH("children",d4_labelled!$G202))</f>
        <v>1</v>
      </c>
      <c r="J202" t="b">
        <f>ISNUMBER(SEARCH("teens",d4_labelled!$G202))</f>
        <v>0</v>
      </c>
      <c r="K202" t="b">
        <f>ISNUMBER(SEARCH("adults",d4_labelled!$G202))</f>
        <v>0</v>
      </c>
      <c r="M202" t="b">
        <f>ISNUMBER(d4_all_labelled[[#This Row],[appId]])</f>
        <v>1</v>
      </c>
      <c r="N202" t="b">
        <f t="shared" si="3"/>
        <v>0</v>
      </c>
    </row>
    <row r="203" spans="1:14" ht="14.5" customHeight="1" x14ac:dyDescent="0.35">
      <c r="A203" s="1">
        <v>1515110238</v>
      </c>
      <c r="B203" s="1" t="s">
        <v>748</v>
      </c>
      <c r="C203" s="1" t="s">
        <v>749</v>
      </c>
      <c r="D203" s="1" t="s">
        <v>7569</v>
      </c>
      <c r="E203" s="1" t="s">
        <v>5119</v>
      </c>
      <c r="F203" s="1" t="str">
        <f>IF(ISNUMBER(LEFT(d4_all_labelled[[#This Row],[contentRating]],1)*1), d4_all_labelled[[#This Row],[contentRating]], VLOOKUP(d4_all_labelled[[#This Row],[contentRating]],contentRatingConversion[],3,FALSE))</f>
        <v>4+</v>
      </c>
      <c r="G203" s="1" t="s">
        <v>13</v>
      </c>
      <c r="I203" t="b">
        <f>ISNUMBER(SEARCH("children",d4_labelled!$G203))</f>
        <v>1</v>
      </c>
      <c r="J203" t="b">
        <f>ISNUMBER(SEARCH("teens",d4_labelled!$G203))</f>
        <v>0</v>
      </c>
      <c r="K203" t="b">
        <f>ISNUMBER(SEARCH("adults",d4_labelled!$G203))</f>
        <v>0</v>
      </c>
      <c r="M203" t="b">
        <f>ISNUMBER(d4_all_labelled[[#This Row],[appId]])</f>
        <v>1</v>
      </c>
      <c r="N203" t="b">
        <f t="shared" si="3"/>
        <v>0</v>
      </c>
    </row>
    <row r="204" spans="1:14" ht="14.5" customHeight="1" x14ac:dyDescent="0.35">
      <c r="A204" s="1">
        <v>1530385088</v>
      </c>
      <c r="B204" s="1" t="s">
        <v>844</v>
      </c>
      <c r="C204" s="1" t="s">
        <v>845</v>
      </c>
      <c r="D204" s="1" t="s">
        <v>7571</v>
      </c>
      <c r="E204" s="1" t="s">
        <v>5119</v>
      </c>
      <c r="F204" s="1" t="str">
        <f>IF(ISNUMBER(LEFT(d4_all_labelled[[#This Row],[contentRating]],1)*1), d4_all_labelled[[#This Row],[contentRating]], VLOOKUP(d4_all_labelled[[#This Row],[contentRating]],contentRatingConversion[],3,FALSE))</f>
        <v>4+</v>
      </c>
      <c r="G204" s="1" t="s">
        <v>13</v>
      </c>
      <c r="I204" t="b">
        <f>ISNUMBER(SEARCH("children",d4_labelled!$G204))</f>
        <v>1</v>
      </c>
      <c r="J204" t="b">
        <f>ISNUMBER(SEARCH("teens",d4_labelled!$G204))</f>
        <v>0</v>
      </c>
      <c r="K204" t="b">
        <f>ISNUMBER(SEARCH("adults",d4_labelled!$G204))</f>
        <v>0</v>
      </c>
      <c r="M204" t="b">
        <f>ISNUMBER(d4_all_labelled[[#This Row],[appId]])</f>
        <v>1</v>
      </c>
      <c r="N204" t="b">
        <f t="shared" si="3"/>
        <v>0</v>
      </c>
    </row>
    <row r="205" spans="1:14" ht="14.5" customHeight="1" x14ac:dyDescent="0.35">
      <c r="A205" s="1">
        <v>1551375407</v>
      </c>
      <c r="B205" s="1" t="s">
        <v>598</v>
      </c>
      <c r="C205" s="1" t="s">
        <v>599</v>
      </c>
      <c r="D205" s="1" t="s">
        <v>7558</v>
      </c>
      <c r="E205" s="1" t="s">
        <v>5119</v>
      </c>
      <c r="F205" s="1" t="str">
        <f>IF(ISNUMBER(LEFT(d4_all_labelled[[#This Row],[contentRating]],1)*1), d4_all_labelled[[#This Row],[contentRating]], VLOOKUP(d4_all_labelled[[#This Row],[contentRating]],contentRatingConversion[],3,FALSE))</f>
        <v>4+</v>
      </c>
      <c r="G205" s="1" t="s">
        <v>13</v>
      </c>
      <c r="I205" t="b">
        <f>ISNUMBER(SEARCH("children",d4_labelled!$G205))</f>
        <v>1</v>
      </c>
      <c r="J205" t="b">
        <f>ISNUMBER(SEARCH("teens",d4_labelled!$G205))</f>
        <v>0</v>
      </c>
      <c r="K205" t="b">
        <f>ISNUMBER(SEARCH("adults",d4_labelled!$G205))</f>
        <v>0</v>
      </c>
      <c r="M205" t="b">
        <f>ISNUMBER(d4_all_labelled[[#This Row],[appId]])</f>
        <v>1</v>
      </c>
      <c r="N205" t="b">
        <f t="shared" si="3"/>
        <v>0</v>
      </c>
    </row>
    <row r="206" spans="1:14" ht="14.5" customHeight="1" x14ac:dyDescent="0.35">
      <c r="A206" s="1">
        <v>1577157578</v>
      </c>
      <c r="B206" s="1" t="s">
        <v>376</v>
      </c>
      <c r="C206" s="1" t="s">
        <v>377</v>
      </c>
      <c r="D206" s="1" t="s">
        <v>7558</v>
      </c>
      <c r="E206" s="1" t="s">
        <v>5119</v>
      </c>
      <c r="F206" s="1" t="str">
        <f>IF(ISNUMBER(LEFT(d4_all_labelled[[#This Row],[contentRating]],1)*1), d4_all_labelled[[#This Row],[contentRating]], VLOOKUP(d4_all_labelled[[#This Row],[contentRating]],contentRatingConversion[],3,FALSE))</f>
        <v>4+</v>
      </c>
      <c r="G206" s="1" t="s">
        <v>13</v>
      </c>
      <c r="I206" t="b">
        <f>ISNUMBER(SEARCH("children",d4_labelled!$G206))</f>
        <v>1</v>
      </c>
      <c r="J206" t="b">
        <f>ISNUMBER(SEARCH("teens",d4_labelled!$G206))</f>
        <v>0</v>
      </c>
      <c r="K206" t="b">
        <f>ISNUMBER(SEARCH("adults",d4_labelled!$G206))</f>
        <v>0</v>
      </c>
      <c r="M206" t="b">
        <f>ISNUMBER(d4_all_labelled[[#This Row],[appId]])</f>
        <v>1</v>
      </c>
      <c r="N206" t="b">
        <f t="shared" si="3"/>
        <v>0</v>
      </c>
    </row>
    <row r="207" spans="1:14" ht="14.5" customHeight="1" x14ac:dyDescent="0.35">
      <c r="A207" s="1">
        <v>1591919018</v>
      </c>
      <c r="B207" s="1" t="s">
        <v>169</v>
      </c>
      <c r="C207" s="1" t="s">
        <v>170</v>
      </c>
      <c r="D207" s="1" t="s">
        <v>7549</v>
      </c>
      <c r="E207" s="1" t="s">
        <v>5119</v>
      </c>
      <c r="F207" s="1" t="str">
        <f>IF(ISNUMBER(LEFT(d4_all_labelled[[#This Row],[contentRating]],1)*1), d4_all_labelled[[#This Row],[contentRating]], VLOOKUP(d4_all_labelled[[#This Row],[contentRating]],contentRatingConversion[],3,FALSE))</f>
        <v>4+</v>
      </c>
      <c r="G207" s="1" t="s">
        <v>13</v>
      </c>
      <c r="I207" t="b">
        <f>ISNUMBER(SEARCH("children",d4_labelled!$G207))</f>
        <v>1</v>
      </c>
      <c r="J207" t="b">
        <f>ISNUMBER(SEARCH("teens",d4_labelled!$G207))</f>
        <v>0</v>
      </c>
      <c r="K207" t="b">
        <f>ISNUMBER(SEARCH("adults",d4_labelled!$G207))</f>
        <v>0</v>
      </c>
      <c r="M207" t="b">
        <f>ISNUMBER(d4_all_labelled[[#This Row],[appId]])</f>
        <v>1</v>
      </c>
      <c r="N207" t="b">
        <f t="shared" si="3"/>
        <v>0</v>
      </c>
    </row>
    <row r="208" spans="1:14" ht="14.5" customHeight="1" x14ac:dyDescent="0.35">
      <c r="A208" s="1">
        <v>1623570895</v>
      </c>
      <c r="B208" s="1" t="s">
        <v>395</v>
      </c>
      <c r="C208" s="1" t="s">
        <v>396</v>
      </c>
      <c r="D208" s="1" t="s">
        <v>7572</v>
      </c>
      <c r="E208" s="1" t="s">
        <v>5119</v>
      </c>
      <c r="F208" s="1" t="str">
        <f>IF(ISNUMBER(LEFT(d4_all_labelled[[#This Row],[contentRating]],1)*1), d4_all_labelled[[#This Row],[contentRating]], VLOOKUP(d4_all_labelled[[#This Row],[contentRating]],contentRatingConversion[],3,FALSE))</f>
        <v>4+</v>
      </c>
      <c r="G208" s="1" t="s">
        <v>13</v>
      </c>
      <c r="I208" t="b">
        <f>ISNUMBER(SEARCH("children",d4_labelled!$G208))</f>
        <v>1</v>
      </c>
      <c r="J208" t="b">
        <f>ISNUMBER(SEARCH("teens",d4_labelled!$G208))</f>
        <v>0</v>
      </c>
      <c r="K208" t="b">
        <f>ISNUMBER(SEARCH("adults",d4_labelled!$G208))</f>
        <v>0</v>
      </c>
      <c r="M208" t="b">
        <f>ISNUMBER(d4_all_labelled[[#This Row],[appId]])</f>
        <v>1</v>
      </c>
      <c r="N208" t="b">
        <f t="shared" si="3"/>
        <v>0</v>
      </c>
    </row>
    <row r="209" spans="1:14" ht="14.5" customHeight="1" x14ac:dyDescent="0.35">
      <c r="A209" s="1">
        <v>1625077286</v>
      </c>
      <c r="B209" s="1" t="s">
        <v>58</v>
      </c>
      <c r="C209" s="1" t="s">
        <v>59</v>
      </c>
      <c r="D209" s="1" t="s">
        <v>7573</v>
      </c>
      <c r="E209" s="1" t="s">
        <v>5119</v>
      </c>
      <c r="F209" s="1" t="str">
        <f>IF(ISNUMBER(LEFT(d4_all_labelled[[#This Row],[contentRating]],1)*1), d4_all_labelled[[#This Row],[contentRating]], VLOOKUP(d4_all_labelled[[#This Row],[contentRating]],contentRatingConversion[],3,FALSE))</f>
        <v>4+</v>
      </c>
      <c r="G209" s="1" t="s">
        <v>13</v>
      </c>
      <c r="I209" t="b">
        <f>ISNUMBER(SEARCH("children",d4_labelled!$G209))</f>
        <v>1</v>
      </c>
      <c r="J209" t="b">
        <f>ISNUMBER(SEARCH("teens",d4_labelled!$G209))</f>
        <v>0</v>
      </c>
      <c r="K209" t="b">
        <f>ISNUMBER(SEARCH("adults",d4_labelled!$G209))</f>
        <v>0</v>
      </c>
      <c r="M209" t="b">
        <f>ISNUMBER(d4_all_labelled[[#This Row],[appId]])</f>
        <v>1</v>
      </c>
      <c r="N209" t="b">
        <f t="shared" si="3"/>
        <v>0</v>
      </c>
    </row>
    <row r="210" spans="1:14" ht="14.5" customHeight="1" x14ac:dyDescent="0.35">
      <c r="A210" s="1">
        <v>1669091583</v>
      </c>
      <c r="B210" s="1" t="s">
        <v>81</v>
      </c>
      <c r="C210" s="1" t="s">
        <v>82</v>
      </c>
      <c r="D210" s="1" t="s">
        <v>7558</v>
      </c>
      <c r="E210" s="1" t="s">
        <v>5119</v>
      </c>
      <c r="F210" s="1" t="str">
        <f>IF(ISNUMBER(LEFT(d4_all_labelled[[#This Row],[contentRating]],1)*1), d4_all_labelled[[#This Row],[contentRating]], VLOOKUP(d4_all_labelled[[#This Row],[contentRating]],contentRatingConversion[],3,FALSE))</f>
        <v>4+</v>
      </c>
      <c r="G210" s="1" t="s">
        <v>13</v>
      </c>
      <c r="I210" t="b">
        <f>ISNUMBER(SEARCH("children",d4_labelled!$G210))</f>
        <v>1</v>
      </c>
      <c r="J210" t="b">
        <f>ISNUMBER(SEARCH("teens",d4_labelled!$G210))</f>
        <v>0</v>
      </c>
      <c r="K210" t="b">
        <f>ISNUMBER(SEARCH("adults",d4_labelled!$G210))</f>
        <v>0</v>
      </c>
      <c r="M210" t="b">
        <f>ISNUMBER(d4_all_labelled[[#This Row],[appId]])</f>
        <v>1</v>
      </c>
      <c r="N210" t="b">
        <f t="shared" si="3"/>
        <v>0</v>
      </c>
    </row>
    <row r="211" spans="1:14" ht="14.5" customHeight="1" x14ac:dyDescent="0.35">
      <c r="A211" s="1">
        <v>6444042347</v>
      </c>
      <c r="B211" s="1" t="s">
        <v>16</v>
      </c>
      <c r="C211" s="1" t="s">
        <v>17</v>
      </c>
      <c r="D211" s="1" t="s">
        <v>7574</v>
      </c>
      <c r="E211" s="1" t="s">
        <v>5119</v>
      </c>
      <c r="F211" s="1" t="str">
        <f>IF(ISNUMBER(LEFT(d4_all_labelled[[#This Row],[contentRating]],1)*1), d4_all_labelled[[#This Row],[contentRating]], VLOOKUP(d4_all_labelled[[#This Row],[contentRating]],contentRatingConversion[],3,FALSE))</f>
        <v>4+</v>
      </c>
      <c r="G211" s="1" t="s">
        <v>13</v>
      </c>
      <c r="I211" t="b">
        <f>ISNUMBER(SEARCH("children",d4_labelled!$G211))</f>
        <v>1</v>
      </c>
      <c r="J211" t="b">
        <f>ISNUMBER(SEARCH("teens",d4_labelled!$G211))</f>
        <v>0</v>
      </c>
      <c r="K211" t="b">
        <f>ISNUMBER(SEARCH("adults",d4_labelled!$G211))</f>
        <v>0</v>
      </c>
      <c r="M211" t="b">
        <f>ISNUMBER(d4_all_labelled[[#This Row],[appId]])</f>
        <v>1</v>
      </c>
      <c r="N211" t="b">
        <f t="shared" si="3"/>
        <v>0</v>
      </c>
    </row>
    <row r="212" spans="1:14" ht="14.5" customHeight="1" x14ac:dyDescent="0.35">
      <c r="A212" s="1">
        <v>6444559661</v>
      </c>
      <c r="B212" s="1" t="s">
        <v>362</v>
      </c>
      <c r="C212" s="1" t="s">
        <v>363</v>
      </c>
      <c r="D212" s="1" t="s">
        <v>7575</v>
      </c>
      <c r="E212" s="1" t="s">
        <v>5119</v>
      </c>
      <c r="F212" s="1" t="str">
        <f>IF(ISNUMBER(LEFT(d4_all_labelled[[#This Row],[contentRating]],1)*1), d4_all_labelled[[#This Row],[contentRating]], VLOOKUP(d4_all_labelled[[#This Row],[contentRating]],contentRatingConversion[],3,FALSE))</f>
        <v>4+</v>
      </c>
      <c r="G212" s="1" t="s">
        <v>13</v>
      </c>
      <c r="I212" t="b">
        <f>ISNUMBER(SEARCH("children",d4_labelled!$G212))</f>
        <v>1</v>
      </c>
      <c r="J212" t="b">
        <f>ISNUMBER(SEARCH("teens",d4_labelled!$G212))</f>
        <v>0</v>
      </c>
      <c r="K212" t="b">
        <f>ISNUMBER(SEARCH("adults",d4_labelled!$G212))</f>
        <v>0</v>
      </c>
      <c r="M212" t="b">
        <f>ISNUMBER(d4_all_labelled[[#This Row],[appId]])</f>
        <v>1</v>
      </c>
      <c r="N212" t="b">
        <f t="shared" si="3"/>
        <v>0</v>
      </c>
    </row>
    <row r="213" spans="1:14" ht="14.5" customHeight="1" x14ac:dyDescent="0.35">
      <c r="A213" s="1">
        <v>6475483877</v>
      </c>
      <c r="B213" s="1" t="s">
        <v>7542</v>
      </c>
      <c r="C213" s="1" t="s">
        <v>489</v>
      </c>
      <c r="D213" s="1" t="s">
        <v>7546</v>
      </c>
      <c r="E213" s="1" t="s">
        <v>5119</v>
      </c>
      <c r="F213" s="1" t="str">
        <f>IF(ISNUMBER(LEFT(d4_all_labelled[[#This Row],[contentRating]],1)*1), d4_all_labelled[[#This Row],[contentRating]], VLOOKUP(d4_all_labelled[[#This Row],[contentRating]],contentRatingConversion[],3,FALSE))</f>
        <v>4+</v>
      </c>
      <c r="G213" s="1" t="s">
        <v>13</v>
      </c>
      <c r="I213" t="b">
        <f>ISNUMBER(SEARCH("children",d4_labelled!$G213))</f>
        <v>1</v>
      </c>
      <c r="J213" t="b">
        <f>ISNUMBER(SEARCH("teens",d4_labelled!$G213))</f>
        <v>0</v>
      </c>
      <c r="K213" t="b">
        <f>ISNUMBER(SEARCH("adults",d4_labelled!$G213))</f>
        <v>0</v>
      </c>
      <c r="M213" t="b">
        <f>ISNUMBER(d4_all_labelled[[#This Row],[appId]])</f>
        <v>1</v>
      </c>
      <c r="N213" t="b">
        <f t="shared" si="3"/>
        <v>0</v>
      </c>
    </row>
    <row r="214" spans="1:14" ht="14.5" customHeight="1" x14ac:dyDescent="0.35">
      <c r="A214" s="1" t="s">
        <v>97</v>
      </c>
      <c r="B214" s="1" t="s">
        <v>98</v>
      </c>
      <c r="C214" s="1" t="s">
        <v>99</v>
      </c>
      <c r="D214" s="1" t="s">
        <v>7570</v>
      </c>
      <c r="E214" s="1" t="s">
        <v>1053</v>
      </c>
      <c r="F214" s="1" t="str">
        <f>IF(ISNUMBER(LEFT(d4_all_labelled[[#This Row],[contentRating]],1)*1), d4_all_labelled[[#This Row],[contentRating]], VLOOKUP(d4_all_labelled[[#This Row],[contentRating]],contentRatingConversion[],3,FALSE))</f>
        <v>4+</v>
      </c>
      <c r="G214" s="1" t="s">
        <v>13</v>
      </c>
      <c r="I214" t="b">
        <f>ISNUMBER(SEARCH("children",d4_labelled!$G214))</f>
        <v>1</v>
      </c>
      <c r="J214" t="b">
        <f>ISNUMBER(SEARCH("teens",d4_labelled!$G214))</f>
        <v>0</v>
      </c>
      <c r="K214" t="b">
        <f>ISNUMBER(SEARCH("adults",d4_labelled!$G214))</f>
        <v>0</v>
      </c>
      <c r="M214" t="b">
        <f>ISNUMBER(d4_all_labelled[[#This Row],[appId]])</f>
        <v>0</v>
      </c>
      <c r="N214" t="b">
        <f t="shared" si="3"/>
        <v>1</v>
      </c>
    </row>
    <row r="215" spans="1:14" ht="14.5" customHeight="1" x14ac:dyDescent="0.35">
      <c r="A215" s="1" t="s">
        <v>780</v>
      </c>
      <c r="B215" s="1" t="s">
        <v>781</v>
      </c>
      <c r="C215" s="1" t="s">
        <v>782</v>
      </c>
      <c r="D215" s="1" t="s">
        <v>7570</v>
      </c>
      <c r="E215" s="1" t="s">
        <v>1053</v>
      </c>
      <c r="F215" s="1" t="str">
        <f>IF(ISNUMBER(LEFT(d4_all_labelled[[#This Row],[contentRating]],1)*1), d4_all_labelled[[#This Row],[contentRating]], VLOOKUP(d4_all_labelled[[#This Row],[contentRating]],contentRatingConversion[],3,FALSE))</f>
        <v>4+</v>
      </c>
      <c r="G215" s="1" t="s">
        <v>13</v>
      </c>
      <c r="I215" t="b">
        <f>ISNUMBER(SEARCH("children",d4_labelled!$G215))</f>
        <v>1</v>
      </c>
      <c r="J215" t="b">
        <f>ISNUMBER(SEARCH("teens",d4_labelled!$G215))</f>
        <v>0</v>
      </c>
      <c r="K215" t="b">
        <f>ISNUMBER(SEARCH("adults",d4_labelled!$G215))</f>
        <v>0</v>
      </c>
      <c r="M215" t="b">
        <f>ISNUMBER(d4_all_labelled[[#This Row],[appId]])</f>
        <v>0</v>
      </c>
      <c r="N215" t="b">
        <f t="shared" si="3"/>
        <v>1</v>
      </c>
    </row>
    <row r="216" spans="1:14" ht="14.5" customHeight="1" x14ac:dyDescent="0.35">
      <c r="A216" s="1" t="s">
        <v>214</v>
      </c>
      <c r="B216" s="1" t="s">
        <v>215</v>
      </c>
      <c r="C216" s="1" t="s">
        <v>216</v>
      </c>
      <c r="D216" s="1" t="s">
        <v>7585</v>
      </c>
      <c r="E216" s="1" t="s">
        <v>1053</v>
      </c>
      <c r="F216" s="1" t="str">
        <f>IF(ISNUMBER(LEFT(d4_all_labelled[[#This Row],[contentRating]],1)*1), d4_all_labelled[[#This Row],[contentRating]], VLOOKUP(d4_all_labelled[[#This Row],[contentRating]],contentRatingConversion[],3,FALSE))</f>
        <v>4+</v>
      </c>
      <c r="G216" s="1" t="s">
        <v>13</v>
      </c>
      <c r="I216" t="b">
        <f>ISNUMBER(SEARCH("children",d4_labelled!$G216))</f>
        <v>1</v>
      </c>
      <c r="J216" t="b">
        <f>ISNUMBER(SEARCH("teens",d4_labelled!$G216))</f>
        <v>0</v>
      </c>
      <c r="K216" t="b">
        <f>ISNUMBER(SEARCH("adults",d4_labelled!$G216))</f>
        <v>0</v>
      </c>
      <c r="M216" t="b">
        <f>ISNUMBER(d4_all_labelled[[#This Row],[appId]])</f>
        <v>0</v>
      </c>
      <c r="N216" t="b">
        <f t="shared" si="3"/>
        <v>1</v>
      </c>
    </row>
    <row r="217" spans="1:14" ht="14.5" customHeight="1" x14ac:dyDescent="0.35">
      <c r="A217" s="1" t="s">
        <v>127</v>
      </c>
      <c r="B217" s="1" t="s">
        <v>128</v>
      </c>
      <c r="C217" s="1" t="s">
        <v>129</v>
      </c>
      <c r="D217" s="1" t="s">
        <v>7585</v>
      </c>
      <c r="E217" s="1" t="s">
        <v>1053</v>
      </c>
      <c r="F217" s="1" t="str">
        <f>IF(ISNUMBER(LEFT(d4_all_labelled[[#This Row],[contentRating]],1)*1), d4_all_labelled[[#This Row],[contentRating]], VLOOKUP(d4_all_labelled[[#This Row],[contentRating]],contentRatingConversion[],3,FALSE))</f>
        <v>4+</v>
      </c>
      <c r="G217" s="1" t="s">
        <v>13</v>
      </c>
      <c r="I217" t="b">
        <f>ISNUMBER(SEARCH("children",d4_labelled!$G217))</f>
        <v>1</v>
      </c>
      <c r="J217" t="b">
        <f>ISNUMBER(SEARCH("teens",d4_labelled!$G217))</f>
        <v>0</v>
      </c>
      <c r="K217" t="b">
        <f>ISNUMBER(SEARCH("adults",d4_labelled!$G217))</f>
        <v>0</v>
      </c>
      <c r="M217" t="b">
        <f>ISNUMBER(d4_all_labelled[[#This Row],[appId]])</f>
        <v>0</v>
      </c>
      <c r="N217" t="b">
        <f t="shared" si="3"/>
        <v>1</v>
      </c>
    </row>
    <row r="218" spans="1:14" ht="14.5" customHeight="1" x14ac:dyDescent="0.35">
      <c r="A218" s="1" t="s">
        <v>206</v>
      </c>
      <c r="B218" s="1" t="s">
        <v>207</v>
      </c>
      <c r="C218" s="1" t="s">
        <v>208</v>
      </c>
      <c r="D218" s="1" t="s">
        <v>7585</v>
      </c>
      <c r="E218" s="1" t="s">
        <v>1053</v>
      </c>
      <c r="F218" s="1" t="str">
        <f>IF(ISNUMBER(LEFT(d4_all_labelled[[#This Row],[contentRating]],1)*1), d4_all_labelled[[#This Row],[contentRating]], VLOOKUP(d4_all_labelled[[#This Row],[contentRating]],contentRatingConversion[],3,FALSE))</f>
        <v>4+</v>
      </c>
      <c r="G218" s="1" t="s">
        <v>13</v>
      </c>
      <c r="I218" t="b">
        <f>ISNUMBER(SEARCH("children",d4_labelled!$G218))</f>
        <v>1</v>
      </c>
      <c r="J218" t="b">
        <f>ISNUMBER(SEARCH("teens",d4_labelled!$G218))</f>
        <v>0</v>
      </c>
      <c r="K218" t="b">
        <f>ISNUMBER(SEARCH("adults",d4_labelled!$G218))</f>
        <v>0</v>
      </c>
      <c r="M218" t="b">
        <f>ISNUMBER(d4_all_labelled[[#This Row],[appId]])</f>
        <v>0</v>
      </c>
      <c r="N218" t="b">
        <f t="shared" si="3"/>
        <v>1</v>
      </c>
    </row>
    <row r="219" spans="1:14" ht="14.5" customHeight="1" x14ac:dyDescent="0.35">
      <c r="A219" s="1" t="s">
        <v>289</v>
      </c>
      <c r="B219" s="1" t="s">
        <v>290</v>
      </c>
      <c r="C219" s="1" t="s">
        <v>291</v>
      </c>
      <c r="D219" s="1" t="s">
        <v>7585</v>
      </c>
      <c r="E219" s="1" t="s">
        <v>1053</v>
      </c>
      <c r="F219" s="1" t="str">
        <f>IF(ISNUMBER(LEFT(d4_all_labelled[[#This Row],[contentRating]],1)*1), d4_all_labelled[[#This Row],[contentRating]], VLOOKUP(d4_all_labelled[[#This Row],[contentRating]],contentRatingConversion[],3,FALSE))</f>
        <v>4+</v>
      </c>
      <c r="G219" s="1" t="s">
        <v>13</v>
      </c>
      <c r="I219" t="b">
        <f>ISNUMBER(SEARCH("children",d4_labelled!$G219))</f>
        <v>1</v>
      </c>
      <c r="J219" t="b">
        <f>ISNUMBER(SEARCH("teens",d4_labelled!$G219))</f>
        <v>0</v>
      </c>
      <c r="K219" t="b">
        <f>ISNUMBER(SEARCH("adults",d4_labelled!$G219))</f>
        <v>0</v>
      </c>
      <c r="M219" t="b">
        <f>ISNUMBER(d4_all_labelled[[#This Row],[appId]])</f>
        <v>0</v>
      </c>
      <c r="N219" t="b">
        <f t="shared" si="3"/>
        <v>1</v>
      </c>
    </row>
    <row r="220" spans="1:14" ht="14.5" customHeight="1" x14ac:dyDescent="0.35">
      <c r="A220" s="1" t="s">
        <v>730</v>
      </c>
      <c r="B220" s="1" t="s">
        <v>731</v>
      </c>
      <c r="C220" s="1" t="s">
        <v>732</v>
      </c>
      <c r="D220" s="1" t="s">
        <v>7585</v>
      </c>
      <c r="E220" s="1" t="s">
        <v>1053</v>
      </c>
      <c r="F220" s="1" t="str">
        <f>IF(ISNUMBER(LEFT(d4_all_labelled[[#This Row],[contentRating]],1)*1), d4_all_labelled[[#This Row],[contentRating]], VLOOKUP(d4_all_labelled[[#This Row],[contentRating]],contentRatingConversion[],3,FALSE))</f>
        <v>4+</v>
      </c>
      <c r="G220" s="1" t="s">
        <v>13</v>
      </c>
      <c r="I220" t="b">
        <f>ISNUMBER(SEARCH("children",d4_labelled!$G220))</f>
        <v>1</v>
      </c>
      <c r="J220" t="b">
        <f>ISNUMBER(SEARCH("teens",d4_labelled!$G220))</f>
        <v>0</v>
      </c>
      <c r="K220" t="b">
        <f>ISNUMBER(SEARCH("adults",d4_labelled!$G220))</f>
        <v>0</v>
      </c>
      <c r="M220" t="b">
        <f>ISNUMBER(d4_all_labelled[[#This Row],[appId]])</f>
        <v>0</v>
      </c>
      <c r="N220" t="b">
        <f t="shared" si="3"/>
        <v>1</v>
      </c>
    </row>
    <row r="221" spans="1:14" ht="14.5" customHeight="1" x14ac:dyDescent="0.35">
      <c r="A221" s="1" t="s">
        <v>28</v>
      </c>
      <c r="B221" s="1" t="s">
        <v>29</v>
      </c>
      <c r="C221" s="1" t="s">
        <v>30</v>
      </c>
      <c r="D221" s="1" t="s">
        <v>7592</v>
      </c>
      <c r="E221" s="1" t="s">
        <v>1053</v>
      </c>
      <c r="F221" s="1" t="str">
        <f>IF(ISNUMBER(LEFT(d4_all_labelled[[#This Row],[contentRating]],1)*1), d4_all_labelled[[#This Row],[contentRating]], VLOOKUP(d4_all_labelled[[#This Row],[contentRating]],contentRatingConversion[],3,FALSE))</f>
        <v>4+</v>
      </c>
      <c r="G221" s="1" t="s">
        <v>13</v>
      </c>
      <c r="I221" t="b">
        <f>ISNUMBER(SEARCH("children",d4_labelled!$G221))</f>
        <v>1</v>
      </c>
      <c r="J221" t="b">
        <f>ISNUMBER(SEARCH("teens",d4_labelled!$G221))</f>
        <v>0</v>
      </c>
      <c r="K221" t="b">
        <f>ISNUMBER(SEARCH("adults",d4_labelled!$G221))</f>
        <v>0</v>
      </c>
      <c r="M221" t="b">
        <f>ISNUMBER(d4_all_labelled[[#This Row],[appId]])</f>
        <v>0</v>
      </c>
      <c r="N221" t="b">
        <f t="shared" si="3"/>
        <v>1</v>
      </c>
    </row>
    <row r="222" spans="1:14" ht="14.5" customHeight="1" x14ac:dyDescent="0.35">
      <c r="A222" s="1" t="s">
        <v>340</v>
      </c>
      <c r="B222" s="1" t="s">
        <v>341</v>
      </c>
      <c r="C222" s="1" t="s">
        <v>342</v>
      </c>
      <c r="D222" s="1" t="s">
        <v>7587</v>
      </c>
      <c r="E222" s="1" t="s">
        <v>1053</v>
      </c>
      <c r="F222" s="1" t="str">
        <f>IF(ISNUMBER(LEFT(d4_all_labelled[[#This Row],[contentRating]],1)*1), d4_all_labelled[[#This Row],[contentRating]], VLOOKUP(d4_all_labelled[[#This Row],[contentRating]],contentRatingConversion[],3,FALSE))</f>
        <v>4+</v>
      </c>
      <c r="G222" s="1" t="s">
        <v>13</v>
      </c>
      <c r="I222" t="b">
        <f>ISNUMBER(SEARCH("children",d4_labelled!$G222))</f>
        <v>1</v>
      </c>
      <c r="J222" t="b">
        <f>ISNUMBER(SEARCH("teens",d4_labelled!$G222))</f>
        <v>0</v>
      </c>
      <c r="K222" t="b">
        <f>ISNUMBER(SEARCH("adults",d4_labelled!$G222))</f>
        <v>0</v>
      </c>
      <c r="M222" t="b">
        <f>ISNUMBER(d4_all_labelled[[#This Row],[appId]])</f>
        <v>0</v>
      </c>
      <c r="N222" t="b">
        <f t="shared" si="3"/>
        <v>1</v>
      </c>
    </row>
    <row r="223" spans="1:14" ht="14.5" customHeight="1" x14ac:dyDescent="0.35">
      <c r="A223" s="1" t="s">
        <v>814</v>
      </c>
      <c r="B223" s="1" t="s">
        <v>815</v>
      </c>
      <c r="C223" s="1" t="s">
        <v>816</v>
      </c>
      <c r="D223" s="1" t="s">
        <v>7590</v>
      </c>
      <c r="E223" s="1" t="s">
        <v>1053</v>
      </c>
      <c r="F223" s="1" t="str">
        <f>IF(ISNUMBER(LEFT(d4_all_labelled[[#This Row],[contentRating]],1)*1), d4_all_labelled[[#This Row],[contentRating]], VLOOKUP(d4_all_labelled[[#This Row],[contentRating]],contentRatingConversion[],3,FALSE))</f>
        <v>4+</v>
      </c>
      <c r="G223" s="1" t="s">
        <v>13</v>
      </c>
      <c r="I223" t="b">
        <f>ISNUMBER(SEARCH("children",d4_labelled!$G223))</f>
        <v>1</v>
      </c>
      <c r="J223" t="b">
        <f>ISNUMBER(SEARCH("teens",d4_labelled!$G223))</f>
        <v>0</v>
      </c>
      <c r="K223" t="b">
        <f>ISNUMBER(SEARCH("adults",d4_labelled!$G223))</f>
        <v>0</v>
      </c>
      <c r="M223" t="b">
        <f>ISNUMBER(d4_all_labelled[[#This Row],[appId]])</f>
        <v>0</v>
      </c>
      <c r="N223" t="b">
        <f t="shared" si="3"/>
        <v>1</v>
      </c>
    </row>
    <row r="224" spans="1:14" ht="14.5" customHeight="1" x14ac:dyDescent="0.35">
      <c r="A224" s="1" t="s">
        <v>479</v>
      </c>
      <c r="B224" s="1" t="s">
        <v>480</v>
      </c>
      <c r="C224" s="1" t="s">
        <v>481</v>
      </c>
      <c r="D224" s="1" t="s">
        <v>7598</v>
      </c>
      <c r="E224" s="1" t="s">
        <v>1053</v>
      </c>
      <c r="F224" s="1" t="str">
        <f>IF(ISNUMBER(LEFT(d4_all_labelled[[#This Row],[contentRating]],1)*1), d4_all_labelled[[#This Row],[contentRating]], VLOOKUP(d4_all_labelled[[#This Row],[contentRating]],contentRatingConversion[],3,FALSE))</f>
        <v>4+</v>
      </c>
      <c r="G224" s="1" t="s">
        <v>13</v>
      </c>
      <c r="I224" t="b">
        <f>ISNUMBER(SEARCH("children",d4_labelled!$G224))</f>
        <v>1</v>
      </c>
      <c r="J224" t="b">
        <f>ISNUMBER(SEARCH("teens",d4_labelled!$G224))</f>
        <v>0</v>
      </c>
      <c r="K224" t="b">
        <f>ISNUMBER(SEARCH("adults",d4_labelled!$G224))</f>
        <v>0</v>
      </c>
      <c r="M224" t="b">
        <f>ISNUMBER(d4_all_labelled[[#This Row],[appId]])</f>
        <v>0</v>
      </c>
      <c r="N224" t="b">
        <f t="shared" si="3"/>
        <v>1</v>
      </c>
    </row>
    <row r="225" spans="1:14" ht="14.5" customHeight="1" x14ac:dyDescent="0.35">
      <c r="A225" s="1" t="s">
        <v>412</v>
      </c>
      <c r="B225" s="1" t="s">
        <v>413</v>
      </c>
      <c r="C225" s="1" t="s">
        <v>414</v>
      </c>
      <c r="D225" s="1" t="s">
        <v>7570</v>
      </c>
      <c r="E225" s="1" t="s">
        <v>1053</v>
      </c>
      <c r="F225" s="1" t="str">
        <f>IF(ISNUMBER(LEFT(d4_all_labelled[[#This Row],[contentRating]],1)*1), d4_all_labelled[[#This Row],[contentRating]], VLOOKUP(d4_all_labelled[[#This Row],[contentRating]],contentRatingConversion[],3,FALSE))</f>
        <v>4+</v>
      </c>
      <c r="G225" s="1" t="s">
        <v>13</v>
      </c>
      <c r="I225" t="b">
        <f>ISNUMBER(SEARCH("children",d4_labelled!$G225))</f>
        <v>1</v>
      </c>
      <c r="J225" t="b">
        <f>ISNUMBER(SEARCH("teens",d4_labelled!$G225))</f>
        <v>0</v>
      </c>
      <c r="K225" t="b">
        <f>ISNUMBER(SEARCH("adults",d4_labelled!$G225))</f>
        <v>0</v>
      </c>
      <c r="M225" t="b">
        <f>ISNUMBER(d4_all_labelled[[#This Row],[appId]])</f>
        <v>0</v>
      </c>
      <c r="N225" t="b">
        <f t="shared" si="3"/>
        <v>1</v>
      </c>
    </row>
    <row r="226" spans="1:14" ht="14.5" customHeight="1" x14ac:dyDescent="0.35">
      <c r="A226" s="1" t="s">
        <v>50</v>
      </c>
      <c r="B226" s="1" t="s">
        <v>51</v>
      </c>
      <c r="C226" s="1" t="s">
        <v>52</v>
      </c>
      <c r="D226" s="1" t="s">
        <v>7585</v>
      </c>
      <c r="E226" s="1" t="s">
        <v>1053</v>
      </c>
      <c r="F226" s="1" t="str">
        <f>IF(ISNUMBER(LEFT(d4_all_labelled[[#This Row],[contentRating]],1)*1), d4_all_labelled[[#This Row],[contentRating]], VLOOKUP(d4_all_labelled[[#This Row],[contentRating]],contentRatingConversion[],3,FALSE))</f>
        <v>4+</v>
      </c>
      <c r="G226" s="1" t="s">
        <v>13</v>
      </c>
      <c r="I226" t="b">
        <f>ISNUMBER(SEARCH("children",d4_labelled!$G226))</f>
        <v>1</v>
      </c>
      <c r="J226" t="b">
        <f>ISNUMBER(SEARCH("teens",d4_labelled!$G226))</f>
        <v>0</v>
      </c>
      <c r="K226" t="b">
        <f>ISNUMBER(SEARCH("adults",d4_labelled!$G226))</f>
        <v>0</v>
      </c>
      <c r="M226" t="b">
        <f>ISNUMBER(d4_all_labelled[[#This Row],[appId]])</f>
        <v>0</v>
      </c>
      <c r="N226" t="b">
        <f t="shared" si="3"/>
        <v>1</v>
      </c>
    </row>
    <row r="227" spans="1:14" ht="14.5" customHeight="1" x14ac:dyDescent="0.35">
      <c r="A227" s="1" t="s">
        <v>505</v>
      </c>
      <c r="B227" s="1" t="s">
        <v>506</v>
      </c>
      <c r="C227" s="1" t="s">
        <v>507</v>
      </c>
      <c r="D227" s="1" t="s">
        <v>7586</v>
      </c>
      <c r="E227" s="1" t="s">
        <v>1053</v>
      </c>
      <c r="F227" s="1" t="str">
        <f>IF(ISNUMBER(LEFT(d4_all_labelled[[#This Row],[contentRating]],1)*1), d4_all_labelled[[#This Row],[contentRating]], VLOOKUP(d4_all_labelled[[#This Row],[contentRating]],contentRatingConversion[],3,FALSE))</f>
        <v>4+</v>
      </c>
      <c r="G227" s="1" t="s">
        <v>13</v>
      </c>
      <c r="I227" t="b">
        <f>ISNUMBER(SEARCH("children",d4_labelled!$G227))</f>
        <v>1</v>
      </c>
      <c r="J227" t="b">
        <f>ISNUMBER(SEARCH("teens",d4_labelled!$G227))</f>
        <v>0</v>
      </c>
      <c r="K227" t="b">
        <f>ISNUMBER(SEARCH("adults",d4_labelled!$G227))</f>
        <v>0</v>
      </c>
      <c r="M227" t="b">
        <f>ISNUMBER(d4_all_labelled[[#This Row],[appId]])</f>
        <v>0</v>
      </c>
      <c r="N227" t="b">
        <f t="shared" si="3"/>
        <v>1</v>
      </c>
    </row>
    <row r="228" spans="1:14" ht="14.5" customHeight="1" x14ac:dyDescent="0.35">
      <c r="A228" s="1" t="s">
        <v>771</v>
      </c>
      <c r="B228" s="1" t="s">
        <v>772</v>
      </c>
      <c r="C228" s="1" t="s">
        <v>773</v>
      </c>
      <c r="D228" s="1" t="s">
        <v>7585</v>
      </c>
      <c r="E228" s="1" t="s">
        <v>1053</v>
      </c>
      <c r="F228" s="1" t="str">
        <f>IF(ISNUMBER(LEFT(d4_all_labelled[[#This Row],[contentRating]],1)*1), d4_all_labelled[[#This Row],[contentRating]], VLOOKUP(d4_all_labelled[[#This Row],[contentRating]],contentRatingConversion[],3,FALSE))</f>
        <v>4+</v>
      </c>
      <c r="G228" s="1" t="s">
        <v>13</v>
      </c>
      <c r="I228" t="b">
        <f>ISNUMBER(SEARCH("children",d4_labelled!$G228))</f>
        <v>1</v>
      </c>
      <c r="J228" t="b">
        <f>ISNUMBER(SEARCH("teens",d4_labelled!$G228))</f>
        <v>0</v>
      </c>
      <c r="K228" t="b">
        <f>ISNUMBER(SEARCH("adults",d4_labelled!$G228))</f>
        <v>0</v>
      </c>
      <c r="M228" t="b">
        <f>ISNUMBER(d4_all_labelled[[#This Row],[appId]])</f>
        <v>0</v>
      </c>
      <c r="N228" t="b">
        <f t="shared" si="3"/>
        <v>1</v>
      </c>
    </row>
    <row r="229" spans="1:14" ht="14.5" customHeight="1" x14ac:dyDescent="0.35">
      <c r="A229" s="1" t="s">
        <v>239</v>
      </c>
      <c r="B229" s="1" t="s">
        <v>240</v>
      </c>
      <c r="C229" s="1" t="s">
        <v>241</v>
      </c>
      <c r="D229" s="1" t="s">
        <v>7570</v>
      </c>
      <c r="E229" s="1" t="s">
        <v>1053</v>
      </c>
      <c r="F229" s="1" t="str">
        <f>IF(ISNUMBER(LEFT(d4_all_labelled[[#This Row],[contentRating]],1)*1), d4_all_labelled[[#This Row],[contentRating]], VLOOKUP(d4_all_labelled[[#This Row],[contentRating]],contentRatingConversion[],3,FALSE))</f>
        <v>4+</v>
      </c>
      <c r="G229" s="1" t="s">
        <v>13</v>
      </c>
      <c r="I229" t="b">
        <f>ISNUMBER(SEARCH("children",d4_labelled!$G229))</f>
        <v>1</v>
      </c>
      <c r="J229" t="b">
        <f>ISNUMBER(SEARCH("teens",d4_labelled!$G229))</f>
        <v>0</v>
      </c>
      <c r="K229" t="b">
        <f>ISNUMBER(SEARCH("adults",d4_labelled!$G229))</f>
        <v>0</v>
      </c>
      <c r="M229" t="b">
        <f>ISNUMBER(d4_all_labelled[[#This Row],[appId]])</f>
        <v>0</v>
      </c>
      <c r="N229" t="b">
        <f t="shared" si="3"/>
        <v>1</v>
      </c>
    </row>
    <row r="230" spans="1:14" ht="14.5" customHeight="1" x14ac:dyDescent="0.35">
      <c r="A230" s="1" t="s">
        <v>60</v>
      </c>
      <c r="B230" s="1" t="s">
        <v>61</v>
      </c>
      <c r="C230" s="1" t="s">
        <v>62</v>
      </c>
      <c r="D230" s="1" t="s">
        <v>7585</v>
      </c>
      <c r="E230" s="1" t="s">
        <v>1053</v>
      </c>
      <c r="F230" s="1" t="str">
        <f>IF(ISNUMBER(LEFT(d4_all_labelled[[#This Row],[contentRating]],1)*1), d4_all_labelled[[#This Row],[contentRating]], VLOOKUP(d4_all_labelled[[#This Row],[contentRating]],contentRatingConversion[],3,FALSE))</f>
        <v>4+</v>
      </c>
      <c r="G230" s="1" t="s">
        <v>13</v>
      </c>
      <c r="I230" t="b">
        <f>ISNUMBER(SEARCH("children",d4_labelled!$G230))</f>
        <v>1</v>
      </c>
      <c r="J230" t="b">
        <f>ISNUMBER(SEARCH("teens",d4_labelled!$G230))</f>
        <v>0</v>
      </c>
      <c r="K230" t="b">
        <f>ISNUMBER(SEARCH("adults",d4_labelled!$G230))</f>
        <v>0</v>
      </c>
      <c r="M230" t="b">
        <f>ISNUMBER(d4_all_labelled[[#This Row],[appId]])</f>
        <v>0</v>
      </c>
      <c r="N230" t="b">
        <f t="shared" si="3"/>
        <v>1</v>
      </c>
    </row>
    <row r="231" spans="1:14" ht="14.5" customHeight="1" x14ac:dyDescent="0.35">
      <c r="A231" s="1" t="s">
        <v>846</v>
      </c>
      <c r="B231" s="1" t="s">
        <v>847</v>
      </c>
      <c r="C231" s="1" t="s">
        <v>848</v>
      </c>
      <c r="D231" s="1" t="s">
        <v>7585</v>
      </c>
      <c r="E231" s="1" t="s">
        <v>1053</v>
      </c>
      <c r="F231" s="1" t="str">
        <f>IF(ISNUMBER(LEFT(d4_all_labelled[[#This Row],[contentRating]],1)*1), d4_all_labelled[[#This Row],[contentRating]], VLOOKUP(d4_all_labelled[[#This Row],[contentRating]],contentRatingConversion[],3,FALSE))</f>
        <v>4+</v>
      </c>
      <c r="G231" s="1" t="s">
        <v>13</v>
      </c>
      <c r="I231" t="b">
        <f>ISNUMBER(SEARCH("children",d4_labelled!$G231))</f>
        <v>1</v>
      </c>
      <c r="J231" t="b">
        <f>ISNUMBER(SEARCH("teens",d4_labelled!$G231))</f>
        <v>0</v>
      </c>
      <c r="K231" t="b">
        <f>ISNUMBER(SEARCH("adults",d4_labelled!$G231))</f>
        <v>0</v>
      </c>
      <c r="M231" t="b">
        <f>ISNUMBER(d4_all_labelled[[#This Row],[appId]])</f>
        <v>0</v>
      </c>
      <c r="N231" t="b">
        <f t="shared" si="3"/>
        <v>1</v>
      </c>
    </row>
    <row r="232" spans="1:14" ht="14.5" customHeight="1" x14ac:dyDescent="0.35">
      <c r="A232" s="1" t="s">
        <v>381</v>
      </c>
      <c r="B232" s="1" t="s">
        <v>382</v>
      </c>
      <c r="C232" s="1" t="s">
        <v>383</v>
      </c>
      <c r="D232" s="1" t="s">
        <v>7586</v>
      </c>
      <c r="E232" s="1" t="s">
        <v>1053</v>
      </c>
      <c r="F232" s="1" t="str">
        <f>IF(ISNUMBER(LEFT(d4_all_labelled[[#This Row],[contentRating]],1)*1), d4_all_labelled[[#This Row],[contentRating]], VLOOKUP(d4_all_labelled[[#This Row],[contentRating]],contentRatingConversion[],3,FALSE))</f>
        <v>4+</v>
      </c>
      <c r="G232" s="1" t="s">
        <v>13</v>
      </c>
      <c r="I232" t="b">
        <f>ISNUMBER(SEARCH("children",d4_labelled!$G232))</f>
        <v>1</v>
      </c>
      <c r="J232" t="b">
        <f>ISNUMBER(SEARCH("teens",d4_labelled!$G232))</f>
        <v>0</v>
      </c>
      <c r="K232" t="b">
        <f>ISNUMBER(SEARCH("adults",d4_labelled!$G232))</f>
        <v>0</v>
      </c>
      <c r="M232" t="b">
        <f>ISNUMBER(d4_all_labelled[[#This Row],[appId]])</f>
        <v>0</v>
      </c>
      <c r="N232" t="b">
        <f t="shared" si="3"/>
        <v>1</v>
      </c>
    </row>
    <row r="233" spans="1:14" ht="14.5" customHeight="1" x14ac:dyDescent="0.35">
      <c r="A233" s="1" t="s">
        <v>352</v>
      </c>
      <c r="B233" s="1" t="s">
        <v>353</v>
      </c>
      <c r="C233" s="1" t="s">
        <v>354</v>
      </c>
      <c r="D233" s="1" t="s">
        <v>7570</v>
      </c>
      <c r="E233" s="1" t="s">
        <v>1053</v>
      </c>
      <c r="F233" s="1" t="str">
        <f>IF(ISNUMBER(LEFT(d4_all_labelled[[#This Row],[contentRating]],1)*1), d4_all_labelled[[#This Row],[contentRating]], VLOOKUP(d4_all_labelled[[#This Row],[contentRating]],contentRatingConversion[],3,FALSE))</f>
        <v>4+</v>
      </c>
      <c r="G233" s="1" t="s">
        <v>13</v>
      </c>
      <c r="I233" t="b">
        <f>ISNUMBER(SEARCH("children",d4_labelled!$G233))</f>
        <v>1</v>
      </c>
      <c r="J233" t="b">
        <f>ISNUMBER(SEARCH("teens",d4_labelled!$G233))</f>
        <v>0</v>
      </c>
      <c r="K233" t="b">
        <f>ISNUMBER(SEARCH("adults",d4_labelled!$G233))</f>
        <v>0</v>
      </c>
      <c r="M233" t="b">
        <f>ISNUMBER(d4_all_labelled[[#This Row],[appId]])</f>
        <v>0</v>
      </c>
      <c r="N233" t="b">
        <f t="shared" si="3"/>
        <v>1</v>
      </c>
    </row>
    <row r="234" spans="1:14" ht="14.5" customHeight="1" x14ac:dyDescent="0.35">
      <c r="A234" s="1" t="s">
        <v>424</v>
      </c>
      <c r="B234" s="1" t="s">
        <v>425</v>
      </c>
      <c r="C234" s="1" t="s">
        <v>426</v>
      </c>
      <c r="D234" s="1" t="s">
        <v>7563</v>
      </c>
      <c r="E234" s="1" t="s">
        <v>1053</v>
      </c>
      <c r="F234" s="1" t="str">
        <f>IF(ISNUMBER(LEFT(d4_all_labelled[[#This Row],[contentRating]],1)*1), d4_all_labelled[[#This Row],[contentRating]], VLOOKUP(d4_all_labelled[[#This Row],[contentRating]],contentRatingConversion[],3,FALSE))</f>
        <v>4+</v>
      </c>
      <c r="G234" s="1" t="s">
        <v>13</v>
      </c>
      <c r="I234" t="b">
        <f>ISNUMBER(SEARCH("children",d4_labelled!$G234))</f>
        <v>1</v>
      </c>
      <c r="J234" t="b">
        <f>ISNUMBER(SEARCH("teens",d4_labelled!$G234))</f>
        <v>0</v>
      </c>
      <c r="K234" t="b">
        <f>ISNUMBER(SEARCH("adults",d4_labelled!$G234))</f>
        <v>0</v>
      </c>
      <c r="M234" t="b">
        <f>ISNUMBER(d4_all_labelled[[#This Row],[appId]])</f>
        <v>0</v>
      </c>
      <c r="N234" t="b">
        <f t="shared" si="3"/>
        <v>1</v>
      </c>
    </row>
    <row r="235" spans="1:14" ht="14.5" customHeight="1" x14ac:dyDescent="0.35">
      <c r="A235" s="1" t="s">
        <v>373</v>
      </c>
      <c r="B235" s="1" t="s">
        <v>374</v>
      </c>
      <c r="C235" s="1" t="s">
        <v>375</v>
      </c>
      <c r="D235" s="1" t="s">
        <v>7563</v>
      </c>
      <c r="E235" s="1" t="s">
        <v>1053</v>
      </c>
      <c r="F235" s="1" t="str">
        <f>IF(ISNUMBER(LEFT(d4_all_labelled[[#This Row],[contentRating]],1)*1), d4_all_labelled[[#This Row],[contentRating]], VLOOKUP(d4_all_labelled[[#This Row],[contentRating]],contentRatingConversion[],3,FALSE))</f>
        <v>4+</v>
      </c>
      <c r="G235" s="1" t="s">
        <v>13</v>
      </c>
      <c r="I235" t="b">
        <f>ISNUMBER(SEARCH("children",d4_labelled!$G235))</f>
        <v>1</v>
      </c>
      <c r="J235" t="b">
        <f>ISNUMBER(SEARCH("teens",d4_labelled!$G235))</f>
        <v>0</v>
      </c>
      <c r="K235" t="b">
        <f>ISNUMBER(SEARCH("adults",d4_labelled!$G235))</f>
        <v>0</v>
      </c>
      <c r="M235" t="b">
        <f>ISNUMBER(d4_all_labelled[[#This Row],[appId]])</f>
        <v>0</v>
      </c>
      <c r="N235" t="b">
        <f t="shared" si="3"/>
        <v>1</v>
      </c>
    </row>
    <row r="236" spans="1:14" ht="14.5" customHeight="1" x14ac:dyDescent="0.35">
      <c r="A236" s="1" t="s">
        <v>268</v>
      </c>
      <c r="B236" s="1" t="s">
        <v>269</v>
      </c>
      <c r="C236" s="1" t="s">
        <v>270</v>
      </c>
      <c r="D236" s="1" t="s">
        <v>7570</v>
      </c>
      <c r="E236" s="1" t="s">
        <v>1053</v>
      </c>
      <c r="F236" s="1" t="str">
        <f>IF(ISNUMBER(LEFT(d4_all_labelled[[#This Row],[contentRating]],1)*1), d4_all_labelled[[#This Row],[contentRating]], VLOOKUP(d4_all_labelled[[#This Row],[contentRating]],contentRatingConversion[],3,FALSE))</f>
        <v>4+</v>
      </c>
      <c r="G236" s="1" t="s">
        <v>13</v>
      </c>
      <c r="I236" t="b">
        <f>ISNUMBER(SEARCH("children",d4_labelled!$G236))</f>
        <v>1</v>
      </c>
      <c r="J236" t="b">
        <f>ISNUMBER(SEARCH("teens",d4_labelled!$G236))</f>
        <v>0</v>
      </c>
      <c r="K236" t="b">
        <f>ISNUMBER(SEARCH("adults",d4_labelled!$G236))</f>
        <v>0</v>
      </c>
      <c r="M236" t="b">
        <f>ISNUMBER(d4_all_labelled[[#This Row],[appId]])</f>
        <v>0</v>
      </c>
      <c r="N236" t="b">
        <f t="shared" si="3"/>
        <v>1</v>
      </c>
    </row>
    <row r="237" spans="1:14" ht="14.5" customHeight="1" x14ac:dyDescent="0.35">
      <c r="A237" s="1" t="s">
        <v>511</v>
      </c>
      <c r="B237" s="1" t="s">
        <v>512</v>
      </c>
      <c r="C237" s="1" t="s">
        <v>513</v>
      </c>
      <c r="D237" s="1" t="s">
        <v>7570</v>
      </c>
      <c r="E237" s="1" t="s">
        <v>1053</v>
      </c>
      <c r="F237" s="1" t="str">
        <f>IF(ISNUMBER(LEFT(d4_all_labelled[[#This Row],[contentRating]],1)*1), d4_all_labelled[[#This Row],[contentRating]], VLOOKUP(d4_all_labelled[[#This Row],[contentRating]],contentRatingConversion[],3,FALSE))</f>
        <v>4+</v>
      </c>
      <c r="G237" s="1" t="s">
        <v>13</v>
      </c>
      <c r="I237" t="b">
        <f>ISNUMBER(SEARCH("children",d4_labelled!$G237))</f>
        <v>1</v>
      </c>
      <c r="J237" t="b">
        <f>ISNUMBER(SEARCH("teens",d4_labelled!$G237))</f>
        <v>0</v>
      </c>
      <c r="K237" t="b">
        <f>ISNUMBER(SEARCH("adults",d4_labelled!$G237))</f>
        <v>0</v>
      </c>
      <c r="M237" t="b">
        <f>ISNUMBER(d4_all_labelled[[#This Row],[appId]])</f>
        <v>0</v>
      </c>
      <c r="N237" t="b">
        <f t="shared" si="3"/>
        <v>1</v>
      </c>
    </row>
    <row r="238" spans="1:14" ht="14.5" customHeight="1" x14ac:dyDescent="0.35">
      <c r="A238" s="1" t="s">
        <v>554</v>
      </c>
      <c r="B238" s="1" t="s">
        <v>555</v>
      </c>
      <c r="C238" s="1" t="s">
        <v>556</v>
      </c>
      <c r="D238" s="1" t="s">
        <v>7587</v>
      </c>
      <c r="E238" s="1" t="s">
        <v>1053</v>
      </c>
      <c r="F238" s="1" t="str">
        <f>IF(ISNUMBER(LEFT(d4_all_labelled[[#This Row],[contentRating]],1)*1), d4_all_labelled[[#This Row],[contentRating]], VLOOKUP(d4_all_labelled[[#This Row],[contentRating]],contentRatingConversion[],3,FALSE))</f>
        <v>4+</v>
      </c>
      <c r="G238" s="1" t="s">
        <v>13</v>
      </c>
      <c r="I238" t="b">
        <f>ISNUMBER(SEARCH("children",d4_labelled!$G238))</f>
        <v>1</v>
      </c>
      <c r="J238" t="b">
        <f>ISNUMBER(SEARCH("teens",d4_labelled!$G238))</f>
        <v>0</v>
      </c>
      <c r="K238" t="b">
        <f>ISNUMBER(SEARCH("adults",d4_labelled!$G238))</f>
        <v>0</v>
      </c>
      <c r="M238" t="b">
        <f>ISNUMBER(d4_all_labelled[[#This Row],[appId]])</f>
        <v>0</v>
      </c>
      <c r="N238" t="b">
        <f t="shared" si="3"/>
        <v>1</v>
      </c>
    </row>
    <row r="239" spans="1:14" ht="14.5" customHeight="1" x14ac:dyDescent="0.35">
      <c r="A239" s="1" t="s">
        <v>390</v>
      </c>
      <c r="B239" s="1" t="s">
        <v>391</v>
      </c>
      <c r="C239" s="1" t="s">
        <v>392</v>
      </c>
      <c r="D239" s="1" t="s">
        <v>7570</v>
      </c>
      <c r="E239" s="1" t="s">
        <v>1053</v>
      </c>
      <c r="F239" s="1" t="str">
        <f>IF(ISNUMBER(LEFT(d4_all_labelled[[#This Row],[contentRating]],1)*1), d4_all_labelled[[#This Row],[contentRating]], VLOOKUP(d4_all_labelled[[#This Row],[contentRating]],contentRatingConversion[],3,FALSE))</f>
        <v>4+</v>
      </c>
      <c r="G239" s="1" t="s">
        <v>13</v>
      </c>
      <c r="I239" t="b">
        <f>ISNUMBER(SEARCH("children",d4_labelled!$G239))</f>
        <v>1</v>
      </c>
      <c r="J239" t="b">
        <f>ISNUMBER(SEARCH("teens",d4_labelled!$G239))</f>
        <v>0</v>
      </c>
      <c r="K239" t="b">
        <f>ISNUMBER(SEARCH("adults",d4_labelled!$G239))</f>
        <v>0</v>
      </c>
      <c r="M239" t="b">
        <f>ISNUMBER(d4_all_labelled[[#This Row],[appId]])</f>
        <v>0</v>
      </c>
      <c r="N239" t="b">
        <f t="shared" si="3"/>
        <v>1</v>
      </c>
    </row>
    <row r="240" spans="1:14" ht="14.5" customHeight="1" x14ac:dyDescent="0.35">
      <c r="A240" s="1" t="s">
        <v>47</v>
      </c>
      <c r="B240" s="1" t="s">
        <v>48</v>
      </c>
      <c r="C240" s="1" t="s">
        <v>49</v>
      </c>
      <c r="D240" s="1" t="s">
        <v>7585</v>
      </c>
      <c r="E240" s="1" t="s">
        <v>1053</v>
      </c>
      <c r="F240" s="1" t="str">
        <f>IF(ISNUMBER(LEFT(d4_all_labelled[[#This Row],[contentRating]],1)*1), d4_all_labelled[[#This Row],[contentRating]], VLOOKUP(d4_all_labelled[[#This Row],[contentRating]],contentRatingConversion[],3,FALSE))</f>
        <v>4+</v>
      </c>
      <c r="G240" s="1" t="s">
        <v>13</v>
      </c>
      <c r="I240" t="b">
        <f>ISNUMBER(SEARCH("children",d4_labelled!$G240))</f>
        <v>1</v>
      </c>
      <c r="J240" t="b">
        <f>ISNUMBER(SEARCH("teens",d4_labelled!$G240))</f>
        <v>0</v>
      </c>
      <c r="K240" t="b">
        <f>ISNUMBER(SEARCH("adults",d4_labelled!$G240))</f>
        <v>0</v>
      </c>
      <c r="M240" t="b">
        <f>ISNUMBER(d4_all_labelled[[#This Row],[appId]])</f>
        <v>0</v>
      </c>
      <c r="N240" t="b">
        <f t="shared" si="3"/>
        <v>1</v>
      </c>
    </row>
    <row r="241" spans="1:14" ht="14.5" customHeight="1" x14ac:dyDescent="0.35">
      <c r="A241" s="1" t="s">
        <v>666</v>
      </c>
      <c r="B241" s="1" t="s">
        <v>667</v>
      </c>
      <c r="C241" s="1" t="s">
        <v>668</v>
      </c>
      <c r="D241" s="1" t="s">
        <v>7583</v>
      </c>
      <c r="E241" s="1" t="s">
        <v>1053</v>
      </c>
      <c r="F241" s="1" t="str">
        <f>IF(ISNUMBER(LEFT(d4_all_labelled[[#This Row],[contentRating]],1)*1), d4_all_labelled[[#This Row],[contentRating]], VLOOKUP(d4_all_labelled[[#This Row],[contentRating]],contentRatingConversion[],3,FALSE))</f>
        <v>4+</v>
      </c>
      <c r="G241" s="1" t="s">
        <v>13</v>
      </c>
      <c r="I241" t="b">
        <f>ISNUMBER(SEARCH("children",d4_labelled!$G241))</f>
        <v>1</v>
      </c>
      <c r="J241" t="b">
        <f>ISNUMBER(SEARCH("teens",d4_labelled!$G241))</f>
        <v>0</v>
      </c>
      <c r="K241" t="b">
        <f>ISNUMBER(SEARCH("adults",d4_labelled!$G241))</f>
        <v>0</v>
      </c>
      <c r="M241" t="b">
        <f>ISNUMBER(d4_all_labelled[[#This Row],[appId]])</f>
        <v>0</v>
      </c>
      <c r="N241" t="b">
        <f t="shared" si="3"/>
        <v>1</v>
      </c>
    </row>
    <row r="242" spans="1:14" ht="14.5" customHeight="1" x14ac:dyDescent="0.35">
      <c r="A242" s="1" t="s">
        <v>672</v>
      </c>
      <c r="B242" s="1" t="s">
        <v>673</v>
      </c>
      <c r="C242" s="1" t="s">
        <v>674</v>
      </c>
      <c r="D242" s="1" t="s">
        <v>7585</v>
      </c>
      <c r="E242" s="1" t="s">
        <v>1053</v>
      </c>
      <c r="F242" s="1" t="str">
        <f>IF(ISNUMBER(LEFT(d4_all_labelled[[#This Row],[contentRating]],1)*1), d4_all_labelled[[#This Row],[contentRating]], VLOOKUP(d4_all_labelled[[#This Row],[contentRating]],contentRatingConversion[],3,FALSE))</f>
        <v>4+</v>
      </c>
      <c r="G242" s="1" t="s">
        <v>13</v>
      </c>
      <c r="I242" t="b">
        <f>ISNUMBER(SEARCH("children",d4_labelled!$G242))</f>
        <v>1</v>
      </c>
      <c r="J242" t="b">
        <f>ISNUMBER(SEARCH("teens",d4_labelled!$G242))</f>
        <v>0</v>
      </c>
      <c r="K242" t="b">
        <f>ISNUMBER(SEARCH("adults",d4_labelled!$G242))</f>
        <v>0</v>
      </c>
      <c r="M242" t="b">
        <f>ISNUMBER(d4_all_labelled[[#This Row],[appId]])</f>
        <v>0</v>
      </c>
      <c r="N242" t="b">
        <f t="shared" si="3"/>
        <v>1</v>
      </c>
    </row>
    <row r="243" spans="1:14" ht="14.5" customHeight="1" x14ac:dyDescent="0.35">
      <c r="A243" s="1" t="s">
        <v>765</v>
      </c>
      <c r="B243" s="1" t="s">
        <v>766</v>
      </c>
      <c r="C243" s="1" t="s">
        <v>767</v>
      </c>
      <c r="D243" s="1" t="s">
        <v>7585</v>
      </c>
      <c r="E243" s="1" t="s">
        <v>1053</v>
      </c>
      <c r="F243" s="1" t="str">
        <f>IF(ISNUMBER(LEFT(d4_all_labelled[[#This Row],[contentRating]],1)*1), d4_all_labelled[[#This Row],[contentRating]], VLOOKUP(d4_all_labelled[[#This Row],[contentRating]],contentRatingConversion[],3,FALSE))</f>
        <v>4+</v>
      </c>
      <c r="G243" s="1" t="s">
        <v>13</v>
      </c>
      <c r="I243" t="b">
        <f>ISNUMBER(SEARCH("children",d4_labelled!$G243))</f>
        <v>1</v>
      </c>
      <c r="J243" t="b">
        <f>ISNUMBER(SEARCH("teens",d4_labelled!$G243))</f>
        <v>0</v>
      </c>
      <c r="K243" t="b">
        <f>ISNUMBER(SEARCH("adults",d4_labelled!$G243))</f>
        <v>0</v>
      </c>
      <c r="M243" t="b">
        <f>ISNUMBER(d4_all_labelled[[#This Row],[appId]])</f>
        <v>0</v>
      </c>
      <c r="N243" t="b">
        <f t="shared" si="3"/>
        <v>1</v>
      </c>
    </row>
    <row r="244" spans="1:14" ht="14.5" customHeight="1" x14ac:dyDescent="0.35">
      <c r="A244" s="1" t="s">
        <v>55</v>
      </c>
      <c r="B244" s="1" t="s">
        <v>56</v>
      </c>
      <c r="C244" s="1" t="s">
        <v>57</v>
      </c>
      <c r="D244" s="1" t="s">
        <v>7585</v>
      </c>
      <c r="E244" s="1" t="s">
        <v>1053</v>
      </c>
      <c r="F244" s="1" t="str">
        <f>IF(ISNUMBER(LEFT(d4_all_labelled[[#This Row],[contentRating]],1)*1), d4_all_labelled[[#This Row],[contentRating]], VLOOKUP(d4_all_labelled[[#This Row],[contentRating]],contentRatingConversion[],3,FALSE))</f>
        <v>4+</v>
      </c>
      <c r="G244" s="1" t="s">
        <v>13</v>
      </c>
      <c r="I244" t="b">
        <f>ISNUMBER(SEARCH("children",d4_labelled!$G244))</f>
        <v>1</v>
      </c>
      <c r="J244" t="b">
        <f>ISNUMBER(SEARCH("teens",d4_labelled!$G244))</f>
        <v>0</v>
      </c>
      <c r="K244" t="b">
        <f>ISNUMBER(SEARCH("adults",d4_labelled!$G244))</f>
        <v>0</v>
      </c>
      <c r="M244" t="b">
        <f>ISNUMBER(d4_all_labelled[[#This Row],[appId]])</f>
        <v>0</v>
      </c>
      <c r="N244" t="b">
        <f t="shared" si="3"/>
        <v>1</v>
      </c>
    </row>
    <row r="245" spans="1:14" ht="14.5" customHeight="1" x14ac:dyDescent="0.35">
      <c r="A245" s="1" t="s">
        <v>397</v>
      </c>
      <c r="B245" s="1" t="s">
        <v>398</v>
      </c>
      <c r="C245" s="1" t="s">
        <v>399</v>
      </c>
      <c r="D245" s="1" t="s">
        <v>7585</v>
      </c>
      <c r="E245" s="1" t="s">
        <v>1053</v>
      </c>
      <c r="F245" s="1" t="str">
        <f>IF(ISNUMBER(LEFT(d4_all_labelled[[#This Row],[contentRating]],1)*1), d4_all_labelled[[#This Row],[contentRating]], VLOOKUP(d4_all_labelled[[#This Row],[contentRating]],contentRatingConversion[],3,FALSE))</f>
        <v>4+</v>
      </c>
      <c r="G245" s="1" t="s">
        <v>13</v>
      </c>
      <c r="I245" t="b">
        <f>ISNUMBER(SEARCH("children",d4_labelled!$G245))</f>
        <v>1</v>
      </c>
      <c r="J245" t="b">
        <f>ISNUMBER(SEARCH("teens",d4_labelled!$G245))</f>
        <v>0</v>
      </c>
      <c r="K245" t="b">
        <f>ISNUMBER(SEARCH("adults",d4_labelled!$G245))</f>
        <v>0</v>
      </c>
      <c r="M245" t="b">
        <f>ISNUMBER(d4_all_labelled[[#This Row],[appId]])</f>
        <v>0</v>
      </c>
      <c r="N245" t="b">
        <f t="shared" si="3"/>
        <v>1</v>
      </c>
    </row>
    <row r="246" spans="1:14" ht="14.5" customHeight="1" x14ac:dyDescent="0.35">
      <c r="A246" s="1" t="s">
        <v>675</v>
      </c>
      <c r="B246" s="1" t="s">
        <v>676</v>
      </c>
      <c r="C246" s="1" t="s">
        <v>677</v>
      </c>
      <c r="D246" s="1" t="s">
        <v>7585</v>
      </c>
      <c r="E246" s="1" t="s">
        <v>1053</v>
      </c>
      <c r="F246" s="1" t="str">
        <f>IF(ISNUMBER(LEFT(d4_all_labelled[[#This Row],[contentRating]],1)*1), d4_all_labelled[[#This Row],[contentRating]], VLOOKUP(d4_all_labelled[[#This Row],[contentRating]],contentRatingConversion[],3,FALSE))</f>
        <v>4+</v>
      </c>
      <c r="G246" s="1" t="s">
        <v>13</v>
      </c>
      <c r="I246" t="b">
        <f>ISNUMBER(SEARCH("children",d4_labelled!$G246))</f>
        <v>1</v>
      </c>
      <c r="J246" t="b">
        <f>ISNUMBER(SEARCH("teens",d4_labelled!$G246))</f>
        <v>0</v>
      </c>
      <c r="K246" t="b">
        <f>ISNUMBER(SEARCH("adults",d4_labelled!$G246))</f>
        <v>0</v>
      </c>
      <c r="M246" t="b">
        <f>ISNUMBER(d4_all_labelled[[#This Row],[appId]])</f>
        <v>0</v>
      </c>
      <c r="N246" t="b">
        <f t="shared" si="3"/>
        <v>1</v>
      </c>
    </row>
    <row r="247" spans="1:14" ht="14.5" customHeight="1" x14ac:dyDescent="0.35">
      <c r="A247" s="1" t="s">
        <v>160</v>
      </c>
      <c r="B247" s="1" t="s">
        <v>161</v>
      </c>
      <c r="C247" s="1" t="s">
        <v>162</v>
      </c>
      <c r="D247" s="1" t="s">
        <v>7585</v>
      </c>
      <c r="E247" s="1" t="s">
        <v>1053</v>
      </c>
      <c r="F247" s="1" t="str">
        <f>IF(ISNUMBER(LEFT(d4_all_labelled[[#This Row],[contentRating]],1)*1), d4_all_labelled[[#This Row],[contentRating]], VLOOKUP(d4_all_labelled[[#This Row],[contentRating]],contentRatingConversion[],3,FALSE))</f>
        <v>4+</v>
      </c>
      <c r="G247" s="1" t="s">
        <v>13</v>
      </c>
      <c r="I247" t="b">
        <f>ISNUMBER(SEARCH("children",d4_labelled!$G247))</f>
        <v>1</v>
      </c>
      <c r="J247" t="b">
        <f>ISNUMBER(SEARCH("teens",d4_labelled!$G247))</f>
        <v>0</v>
      </c>
      <c r="K247" t="b">
        <f>ISNUMBER(SEARCH("adults",d4_labelled!$G247))</f>
        <v>0</v>
      </c>
      <c r="M247" t="b">
        <f>ISNUMBER(d4_all_labelled[[#This Row],[appId]])</f>
        <v>0</v>
      </c>
      <c r="N247" t="b">
        <f t="shared" si="3"/>
        <v>1</v>
      </c>
    </row>
    <row r="248" spans="1:14" ht="14.5" customHeight="1" x14ac:dyDescent="0.35">
      <c r="A248" s="1" t="s">
        <v>485</v>
      </c>
      <c r="B248" s="1" t="s">
        <v>486</v>
      </c>
      <c r="C248" s="1" t="s">
        <v>487</v>
      </c>
      <c r="D248" s="1" t="s">
        <v>7585</v>
      </c>
      <c r="E248" s="1" t="s">
        <v>1053</v>
      </c>
      <c r="F248" s="1" t="str">
        <f>IF(ISNUMBER(LEFT(d4_all_labelled[[#This Row],[contentRating]],1)*1), d4_all_labelled[[#This Row],[contentRating]], VLOOKUP(d4_all_labelled[[#This Row],[contentRating]],contentRatingConversion[],3,FALSE))</f>
        <v>4+</v>
      </c>
      <c r="G248" s="1" t="s">
        <v>13</v>
      </c>
      <c r="I248" t="b">
        <f>ISNUMBER(SEARCH("children",d4_labelled!$G248))</f>
        <v>1</v>
      </c>
      <c r="J248" t="b">
        <f>ISNUMBER(SEARCH("teens",d4_labelled!$G248))</f>
        <v>0</v>
      </c>
      <c r="K248" t="b">
        <f>ISNUMBER(SEARCH("adults",d4_labelled!$G248))</f>
        <v>0</v>
      </c>
      <c r="M248" t="b">
        <f>ISNUMBER(d4_all_labelled[[#This Row],[appId]])</f>
        <v>0</v>
      </c>
      <c r="N248" t="b">
        <f t="shared" si="3"/>
        <v>1</v>
      </c>
    </row>
    <row r="249" spans="1:14" ht="14.5" customHeight="1" x14ac:dyDescent="0.35">
      <c r="A249" s="1" t="s">
        <v>157</v>
      </c>
      <c r="B249" s="1" t="s">
        <v>158</v>
      </c>
      <c r="C249" s="1" t="s">
        <v>159</v>
      </c>
      <c r="D249" s="1" t="s">
        <v>7585</v>
      </c>
      <c r="E249" s="1" t="s">
        <v>1053</v>
      </c>
      <c r="F249" s="1" t="str">
        <f>IF(ISNUMBER(LEFT(d4_all_labelled[[#This Row],[contentRating]],1)*1), d4_all_labelled[[#This Row],[contentRating]], VLOOKUP(d4_all_labelled[[#This Row],[contentRating]],contentRatingConversion[],3,FALSE))</f>
        <v>4+</v>
      </c>
      <c r="G249" s="1" t="s">
        <v>13</v>
      </c>
      <c r="I249" t="b">
        <f>ISNUMBER(SEARCH("children",d4_labelled!$G249))</f>
        <v>1</v>
      </c>
      <c r="J249" t="b">
        <f>ISNUMBER(SEARCH("teens",d4_labelled!$G249))</f>
        <v>0</v>
      </c>
      <c r="K249" t="b">
        <f>ISNUMBER(SEARCH("adults",d4_labelled!$G249))</f>
        <v>0</v>
      </c>
      <c r="M249" t="b">
        <f>ISNUMBER(d4_all_labelled[[#This Row],[appId]])</f>
        <v>0</v>
      </c>
      <c r="N249" t="b">
        <f t="shared" si="3"/>
        <v>1</v>
      </c>
    </row>
    <row r="250" spans="1:14" ht="14.5" customHeight="1" x14ac:dyDescent="0.35">
      <c r="A250" s="1" t="s">
        <v>710</v>
      </c>
      <c r="B250" s="1" t="s">
        <v>711</v>
      </c>
      <c r="C250" s="1" t="s">
        <v>712</v>
      </c>
      <c r="D250" s="1" t="s">
        <v>7570</v>
      </c>
      <c r="E250" s="1" t="s">
        <v>1053</v>
      </c>
      <c r="F250" s="1" t="str">
        <f>IF(ISNUMBER(LEFT(d4_all_labelled[[#This Row],[contentRating]],1)*1), d4_all_labelled[[#This Row],[contentRating]], VLOOKUP(d4_all_labelled[[#This Row],[contentRating]],contentRatingConversion[],3,FALSE))</f>
        <v>4+</v>
      </c>
      <c r="G250" s="1" t="s">
        <v>13</v>
      </c>
      <c r="I250" t="b">
        <f>ISNUMBER(SEARCH("children",d4_labelled!$G250))</f>
        <v>1</v>
      </c>
      <c r="J250" t="b">
        <f>ISNUMBER(SEARCH("teens",d4_labelled!$G250))</f>
        <v>0</v>
      </c>
      <c r="K250" t="b">
        <f>ISNUMBER(SEARCH("adults",d4_labelled!$G250))</f>
        <v>0</v>
      </c>
      <c r="M250" t="b">
        <f>ISNUMBER(d4_all_labelled[[#This Row],[appId]])</f>
        <v>0</v>
      </c>
      <c r="N250" t="b">
        <f t="shared" si="3"/>
        <v>1</v>
      </c>
    </row>
    <row r="251" spans="1:14" ht="14.5" customHeight="1" x14ac:dyDescent="0.35">
      <c r="A251" s="1" t="s">
        <v>359</v>
      </c>
      <c r="B251" s="1" t="s">
        <v>360</v>
      </c>
      <c r="C251" s="1" t="s">
        <v>361</v>
      </c>
      <c r="D251" s="1" t="s">
        <v>7570</v>
      </c>
      <c r="E251" s="1" t="s">
        <v>1053</v>
      </c>
      <c r="F251" s="1" t="str">
        <f>IF(ISNUMBER(LEFT(d4_all_labelled[[#This Row],[contentRating]],1)*1), d4_all_labelled[[#This Row],[contentRating]], VLOOKUP(d4_all_labelled[[#This Row],[contentRating]],contentRatingConversion[],3,FALSE))</f>
        <v>4+</v>
      </c>
      <c r="G251" s="1" t="s">
        <v>13</v>
      </c>
      <c r="I251" t="b">
        <f>ISNUMBER(SEARCH("children",d4_labelled!$G251))</f>
        <v>1</v>
      </c>
      <c r="J251" t="b">
        <f>ISNUMBER(SEARCH("teens",d4_labelled!$G251))</f>
        <v>0</v>
      </c>
      <c r="K251" t="b">
        <f>ISNUMBER(SEARCH("adults",d4_labelled!$G251))</f>
        <v>0</v>
      </c>
      <c r="M251" t="b">
        <f>ISNUMBER(d4_all_labelled[[#This Row],[appId]])</f>
        <v>0</v>
      </c>
      <c r="N251" t="b">
        <f t="shared" si="3"/>
        <v>1</v>
      </c>
    </row>
    <row r="252" spans="1:14" ht="14.5" customHeight="1" x14ac:dyDescent="0.35">
      <c r="A252" s="1" t="s">
        <v>427</v>
      </c>
      <c r="B252" s="1" t="s">
        <v>428</v>
      </c>
      <c r="C252" s="1" t="s">
        <v>429</v>
      </c>
      <c r="D252" s="1" t="s">
        <v>7585</v>
      </c>
      <c r="E252" s="1" t="s">
        <v>1053</v>
      </c>
      <c r="F252" s="1" t="str">
        <f>IF(ISNUMBER(LEFT(d4_all_labelled[[#This Row],[contentRating]],1)*1), d4_all_labelled[[#This Row],[contentRating]], VLOOKUP(d4_all_labelled[[#This Row],[contentRating]],contentRatingConversion[],3,FALSE))</f>
        <v>4+</v>
      </c>
      <c r="G252" s="1" t="s">
        <v>13</v>
      </c>
      <c r="I252" t="b">
        <f>ISNUMBER(SEARCH("children",d4_labelled!$G252))</f>
        <v>1</v>
      </c>
      <c r="J252" t="b">
        <f>ISNUMBER(SEARCH("teens",d4_labelled!$G252))</f>
        <v>0</v>
      </c>
      <c r="K252" t="b">
        <f>ISNUMBER(SEARCH("adults",d4_labelled!$G252))</f>
        <v>0</v>
      </c>
      <c r="M252" t="b">
        <f>ISNUMBER(d4_all_labelled[[#This Row],[appId]])</f>
        <v>0</v>
      </c>
      <c r="N252" t="b">
        <f t="shared" si="3"/>
        <v>1</v>
      </c>
    </row>
    <row r="253" spans="1:14" ht="14.5" customHeight="1" x14ac:dyDescent="0.35">
      <c r="A253" s="1" t="s">
        <v>802</v>
      </c>
      <c r="B253" s="1" t="s">
        <v>803</v>
      </c>
      <c r="C253" s="1" t="s">
        <v>804</v>
      </c>
      <c r="D253" s="1" t="s">
        <v>7585</v>
      </c>
      <c r="E253" s="1" t="s">
        <v>1053</v>
      </c>
      <c r="F253" s="1" t="str">
        <f>IF(ISNUMBER(LEFT(d4_all_labelled[[#This Row],[contentRating]],1)*1), d4_all_labelled[[#This Row],[contentRating]], VLOOKUP(d4_all_labelled[[#This Row],[contentRating]],contentRatingConversion[],3,FALSE))</f>
        <v>4+</v>
      </c>
      <c r="G253" s="1" t="s">
        <v>13</v>
      </c>
      <c r="I253" t="b">
        <f>ISNUMBER(SEARCH("children",d4_labelled!$G253))</f>
        <v>1</v>
      </c>
      <c r="J253" t="b">
        <f>ISNUMBER(SEARCH("teens",d4_labelled!$G253))</f>
        <v>0</v>
      </c>
      <c r="K253" t="b">
        <f>ISNUMBER(SEARCH("adults",d4_labelled!$G253))</f>
        <v>0</v>
      </c>
      <c r="M253" t="b">
        <f>ISNUMBER(d4_all_labelled[[#This Row],[appId]])</f>
        <v>0</v>
      </c>
      <c r="N253" t="b">
        <f t="shared" si="3"/>
        <v>1</v>
      </c>
    </row>
    <row r="254" spans="1:14" ht="14.5" customHeight="1" x14ac:dyDescent="0.35">
      <c r="A254" s="1" t="s">
        <v>849</v>
      </c>
      <c r="B254" s="1" t="s">
        <v>850</v>
      </c>
      <c r="C254" s="1" t="s">
        <v>851</v>
      </c>
      <c r="D254" s="1" t="s">
        <v>7585</v>
      </c>
      <c r="E254" s="1" t="s">
        <v>1053</v>
      </c>
      <c r="F254" s="1" t="str">
        <f>IF(ISNUMBER(LEFT(d4_all_labelled[[#This Row],[contentRating]],1)*1), d4_all_labelled[[#This Row],[contentRating]], VLOOKUP(d4_all_labelled[[#This Row],[contentRating]],contentRatingConversion[],3,FALSE))</f>
        <v>4+</v>
      </c>
      <c r="G254" s="1" t="s">
        <v>13</v>
      </c>
      <c r="I254" t="b">
        <f>ISNUMBER(SEARCH("children",d4_labelled!$G254))</f>
        <v>1</v>
      </c>
      <c r="J254" t="b">
        <f>ISNUMBER(SEARCH("teens",d4_labelled!$G254))</f>
        <v>0</v>
      </c>
      <c r="K254" t="b">
        <f>ISNUMBER(SEARCH("adults",d4_labelled!$G254))</f>
        <v>0</v>
      </c>
      <c r="M254" t="b">
        <f>ISNUMBER(d4_all_labelled[[#This Row],[appId]])</f>
        <v>0</v>
      </c>
      <c r="N254" t="b">
        <f t="shared" si="3"/>
        <v>1</v>
      </c>
    </row>
    <row r="255" spans="1:14" ht="14.5" customHeight="1" x14ac:dyDescent="0.35">
      <c r="A255" s="1" t="s">
        <v>854</v>
      </c>
      <c r="B255" s="1" t="s">
        <v>855</v>
      </c>
      <c r="C255" s="1" t="s">
        <v>856</v>
      </c>
      <c r="D255" s="1" t="s">
        <v>7585</v>
      </c>
      <c r="E255" s="1" t="s">
        <v>1053</v>
      </c>
      <c r="F255" s="1" t="str">
        <f>IF(ISNUMBER(LEFT(d4_all_labelled[[#This Row],[contentRating]],1)*1), d4_all_labelled[[#This Row],[contentRating]], VLOOKUP(d4_all_labelled[[#This Row],[contentRating]],contentRatingConversion[],3,FALSE))</f>
        <v>4+</v>
      </c>
      <c r="G255" s="1" t="s">
        <v>13</v>
      </c>
      <c r="I255" t="b">
        <f>ISNUMBER(SEARCH("children",d4_labelled!$G255))</f>
        <v>1</v>
      </c>
      <c r="J255" t="b">
        <f>ISNUMBER(SEARCH("teens",d4_labelled!$G255))</f>
        <v>0</v>
      </c>
      <c r="K255" t="b">
        <f>ISNUMBER(SEARCH("adults",d4_labelled!$G255))</f>
        <v>0</v>
      </c>
      <c r="M255" t="b">
        <f>ISNUMBER(d4_all_labelled[[#This Row],[appId]])</f>
        <v>0</v>
      </c>
      <c r="N255" t="b">
        <f t="shared" si="3"/>
        <v>1</v>
      </c>
    </row>
    <row r="256" spans="1:14" ht="14.5" customHeight="1" x14ac:dyDescent="0.35">
      <c r="A256" s="1" t="s">
        <v>271</v>
      </c>
      <c r="B256" s="1" t="s">
        <v>272</v>
      </c>
      <c r="C256" s="1" t="s">
        <v>273</v>
      </c>
      <c r="D256" s="1" t="s">
        <v>7585</v>
      </c>
      <c r="E256" s="1" t="s">
        <v>1053</v>
      </c>
      <c r="F256" s="1" t="str">
        <f>IF(ISNUMBER(LEFT(d4_all_labelled[[#This Row],[contentRating]],1)*1), d4_all_labelled[[#This Row],[contentRating]], VLOOKUP(d4_all_labelled[[#This Row],[contentRating]],contentRatingConversion[],3,FALSE))</f>
        <v>4+</v>
      </c>
      <c r="G256" s="1" t="s">
        <v>13</v>
      </c>
      <c r="I256" t="b">
        <f>ISNUMBER(SEARCH("children",d4_labelled!$G256))</f>
        <v>1</v>
      </c>
      <c r="J256" t="b">
        <f>ISNUMBER(SEARCH("teens",d4_labelled!$G256))</f>
        <v>0</v>
      </c>
      <c r="K256" t="b">
        <f>ISNUMBER(SEARCH("adults",d4_labelled!$G256))</f>
        <v>0</v>
      </c>
      <c r="M256" t="b">
        <f>ISNUMBER(d4_all_labelled[[#This Row],[appId]])</f>
        <v>0</v>
      </c>
      <c r="N256" t="b">
        <f t="shared" si="3"/>
        <v>1</v>
      </c>
    </row>
    <row r="257" spans="1:14" ht="14.5" customHeight="1" x14ac:dyDescent="0.35">
      <c r="A257" s="1" t="s">
        <v>277</v>
      </c>
      <c r="B257" s="1" t="s">
        <v>278</v>
      </c>
      <c r="C257" s="1" t="s">
        <v>279</v>
      </c>
      <c r="D257" s="1" t="s">
        <v>7585</v>
      </c>
      <c r="E257" s="1" t="s">
        <v>1053</v>
      </c>
      <c r="F257" s="1" t="str">
        <f>IF(ISNUMBER(LEFT(d4_all_labelled[[#This Row],[contentRating]],1)*1), d4_all_labelled[[#This Row],[contentRating]], VLOOKUP(d4_all_labelled[[#This Row],[contentRating]],contentRatingConversion[],3,FALSE))</f>
        <v>4+</v>
      </c>
      <c r="G257" s="1" t="s">
        <v>13</v>
      </c>
      <c r="I257" t="b">
        <f>ISNUMBER(SEARCH("children",d4_labelled!$G257))</f>
        <v>1</v>
      </c>
      <c r="J257" t="b">
        <f>ISNUMBER(SEARCH("teens",d4_labelled!$G257))</f>
        <v>0</v>
      </c>
      <c r="K257" t="b">
        <f>ISNUMBER(SEARCH("adults",d4_labelled!$G257))</f>
        <v>0</v>
      </c>
      <c r="M257" t="b">
        <f>ISNUMBER(d4_all_labelled[[#This Row],[appId]])</f>
        <v>0</v>
      </c>
      <c r="N257" t="b">
        <f t="shared" si="3"/>
        <v>1</v>
      </c>
    </row>
    <row r="258" spans="1:14" ht="14.5" customHeight="1" x14ac:dyDescent="0.35">
      <c r="A258" s="1" t="s">
        <v>403</v>
      </c>
      <c r="B258" s="1" t="s">
        <v>404</v>
      </c>
      <c r="C258" s="1" t="s">
        <v>405</v>
      </c>
      <c r="D258" s="1" t="s">
        <v>7585</v>
      </c>
      <c r="E258" s="1" t="s">
        <v>1053</v>
      </c>
      <c r="F258" s="1" t="str">
        <f>IF(ISNUMBER(LEFT(d4_all_labelled[[#This Row],[contentRating]],1)*1), d4_all_labelled[[#This Row],[contentRating]], VLOOKUP(d4_all_labelled[[#This Row],[contentRating]],contentRatingConversion[],3,FALSE))</f>
        <v>4+</v>
      </c>
      <c r="G258" s="1" t="s">
        <v>13</v>
      </c>
      <c r="I258" t="b">
        <f>ISNUMBER(SEARCH("children",d4_labelled!$G258))</f>
        <v>1</v>
      </c>
      <c r="J258" t="b">
        <f>ISNUMBER(SEARCH("teens",d4_labelled!$G258))</f>
        <v>0</v>
      </c>
      <c r="K258" t="b">
        <f>ISNUMBER(SEARCH("adults",d4_labelled!$G258))</f>
        <v>0</v>
      </c>
      <c r="M258" t="b">
        <f>ISNUMBER(d4_all_labelled[[#This Row],[appId]])</f>
        <v>0</v>
      </c>
      <c r="N258" t="b">
        <f t="shared" si="3"/>
        <v>1</v>
      </c>
    </row>
    <row r="259" spans="1:14" ht="14.5" customHeight="1" x14ac:dyDescent="0.35">
      <c r="A259" s="1" t="s">
        <v>793</v>
      </c>
      <c r="B259" s="1" t="s">
        <v>794</v>
      </c>
      <c r="C259" s="1" t="s">
        <v>795</v>
      </c>
      <c r="D259" s="1" t="s">
        <v>7585</v>
      </c>
      <c r="E259" s="1" t="s">
        <v>1053</v>
      </c>
      <c r="F259" s="1" t="str">
        <f>IF(ISNUMBER(LEFT(d4_all_labelled[[#This Row],[contentRating]],1)*1), d4_all_labelled[[#This Row],[contentRating]], VLOOKUP(d4_all_labelled[[#This Row],[contentRating]],contentRatingConversion[],3,FALSE))</f>
        <v>4+</v>
      </c>
      <c r="G259" s="1" t="s">
        <v>13</v>
      </c>
      <c r="I259" t="b">
        <f>ISNUMBER(SEARCH("children",d4_labelled!$G259))</f>
        <v>1</v>
      </c>
      <c r="J259" t="b">
        <f>ISNUMBER(SEARCH("teens",d4_labelled!$G259))</f>
        <v>0</v>
      </c>
      <c r="K259" t="b">
        <f>ISNUMBER(SEARCH("adults",d4_labelled!$G259))</f>
        <v>0</v>
      </c>
      <c r="M259" t="b">
        <f>ISNUMBER(d4_all_labelled[[#This Row],[appId]])</f>
        <v>0</v>
      </c>
      <c r="N259" t="b">
        <f t="shared" ref="N259:N322" si="4">NOT(M259)</f>
        <v>1</v>
      </c>
    </row>
    <row r="260" spans="1:14" ht="14.5" customHeight="1" x14ac:dyDescent="0.35">
      <c r="A260" s="1" t="s">
        <v>619</v>
      </c>
      <c r="B260" s="1" t="s">
        <v>620</v>
      </c>
      <c r="C260" s="1" t="s">
        <v>621</v>
      </c>
      <c r="D260" s="1" t="s">
        <v>7570</v>
      </c>
      <c r="E260" s="1" t="s">
        <v>1053</v>
      </c>
      <c r="F260" s="1" t="str">
        <f>IF(ISNUMBER(LEFT(d4_all_labelled[[#This Row],[contentRating]],1)*1), d4_all_labelled[[#This Row],[contentRating]], VLOOKUP(d4_all_labelled[[#This Row],[contentRating]],contentRatingConversion[],3,FALSE))</f>
        <v>4+</v>
      </c>
      <c r="G260" s="1" t="s">
        <v>13</v>
      </c>
      <c r="I260" t="b">
        <f>ISNUMBER(SEARCH("children",d4_labelled!$G260))</f>
        <v>1</v>
      </c>
      <c r="J260" t="b">
        <f>ISNUMBER(SEARCH("teens",d4_labelled!$G260))</f>
        <v>0</v>
      </c>
      <c r="K260" t="b">
        <f>ISNUMBER(SEARCH("adults",d4_labelled!$G260))</f>
        <v>0</v>
      </c>
      <c r="M260" t="b">
        <f>ISNUMBER(d4_all_labelled[[#This Row],[appId]])</f>
        <v>0</v>
      </c>
      <c r="N260" t="b">
        <f t="shared" si="4"/>
        <v>1</v>
      </c>
    </row>
    <row r="261" spans="1:14" ht="14.5" customHeight="1" x14ac:dyDescent="0.35">
      <c r="A261" s="1" t="s">
        <v>387</v>
      </c>
      <c r="B261" s="1" t="s">
        <v>388</v>
      </c>
      <c r="C261" s="1" t="s">
        <v>389</v>
      </c>
      <c r="D261" s="1" t="s">
        <v>7570</v>
      </c>
      <c r="E261" s="1" t="s">
        <v>1053</v>
      </c>
      <c r="F261" s="1" t="str">
        <f>IF(ISNUMBER(LEFT(d4_all_labelled[[#This Row],[contentRating]],1)*1), d4_all_labelled[[#This Row],[contentRating]], VLOOKUP(d4_all_labelled[[#This Row],[contentRating]],contentRatingConversion[],3,FALSE))</f>
        <v>4+</v>
      </c>
      <c r="G261" s="1" t="s">
        <v>13</v>
      </c>
      <c r="I261" t="b">
        <f>ISNUMBER(SEARCH("children",d4_labelled!$G261))</f>
        <v>1</v>
      </c>
      <c r="J261" t="b">
        <f>ISNUMBER(SEARCH("teens",d4_labelled!$G261))</f>
        <v>0</v>
      </c>
      <c r="K261" t="b">
        <f>ISNUMBER(SEARCH("adults",d4_labelled!$G261))</f>
        <v>0</v>
      </c>
      <c r="M261" t="b">
        <f>ISNUMBER(d4_all_labelled[[#This Row],[appId]])</f>
        <v>0</v>
      </c>
      <c r="N261" t="b">
        <f t="shared" si="4"/>
        <v>1</v>
      </c>
    </row>
    <row r="262" spans="1:14" ht="14.5" customHeight="1" x14ac:dyDescent="0.35">
      <c r="A262" s="1" t="s">
        <v>186</v>
      </c>
      <c r="B262" s="1" t="s">
        <v>187</v>
      </c>
      <c r="C262" s="1" t="s">
        <v>188</v>
      </c>
      <c r="D262" s="1" t="s">
        <v>7570</v>
      </c>
      <c r="E262" s="1" t="s">
        <v>1053</v>
      </c>
      <c r="F262" s="1" t="str">
        <f>IF(ISNUMBER(LEFT(d4_all_labelled[[#This Row],[contentRating]],1)*1), d4_all_labelled[[#This Row],[contentRating]], VLOOKUP(d4_all_labelled[[#This Row],[contentRating]],contentRatingConversion[],3,FALSE))</f>
        <v>4+</v>
      </c>
      <c r="G262" s="1" t="s">
        <v>13</v>
      </c>
      <c r="I262" t="b">
        <f>ISNUMBER(SEARCH("children",d4_labelled!$G262))</f>
        <v>1</v>
      </c>
      <c r="J262" t="b">
        <f>ISNUMBER(SEARCH("teens",d4_labelled!$G262))</f>
        <v>0</v>
      </c>
      <c r="K262" t="b">
        <f>ISNUMBER(SEARCH("adults",d4_labelled!$G262))</f>
        <v>0</v>
      </c>
      <c r="M262" t="b">
        <f>ISNUMBER(d4_all_labelled[[#This Row],[appId]])</f>
        <v>0</v>
      </c>
      <c r="N262" t="b">
        <f t="shared" si="4"/>
        <v>1</v>
      </c>
    </row>
    <row r="263" spans="1:14" ht="14.5" customHeight="1" x14ac:dyDescent="0.35">
      <c r="A263" s="1" t="s">
        <v>715</v>
      </c>
      <c r="B263" s="1" t="s">
        <v>716</v>
      </c>
      <c r="C263" s="1" t="s">
        <v>717</v>
      </c>
      <c r="D263" s="1" t="s">
        <v>7570</v>
      </c>
      <c r="E263" s="1" t="s">
        <v>1053</v>
      </c>
      <c r="F263" s="1" t="str">
        <f>IF(ISNUMBER(LEFT(d4_all_labelled[[#This Row],[contentRating]],1)*1), d4_all_labelled[[#This Row],[contentRating]], VLOOKUP(d4_all_labelled[[#This Row],[contentRating]],contentRatingConversion[],3,FALSE))</f>
        <v>4+</v>
      </c>
      <c r="G263" s="1" t="s">
        <v>13</v>
      </c>
      <c r="I263" t="b">
        <f>ISNUMBER(SEARCH("children",d4_labelled!$G263))</f>
        <v>1</v>
      </c>
      <c r="J263" t="b">
        <f>ISNUMBER(SEARCH("teens",d4_labelled!$G263))</f>
        <v>0</v>
      </c>
      <c r="K263" t="b">
        <f>ISNUMBER(SEARCH("adults",d4_labelled!$G263))</f>
        <v>0</v>
      </c>
      <c r="M263" t="b">
        <f>ISNUMBER(d4_all_labelled[[#This Row],[appId]])</f>
        <v>0</v>
      </c>
      <c r="N263" t="b">
        <f t="shared" si="4"/>
        <v>1</v>
      </c>
    </row>
    <row r="264" spans="1:14" ht="14.5" customHeight="1" x14ac:dyDescent="0.35">
      <c r="A264" s="1" t="s">
        <v>415</v>
      </c>
      <c r="B264" s="1" t="s">
        <v>416</v>
      </c>
      <c r="C264" s="1" t="s">
        <v>417</v>
      </c>
      <c r="D264" s="1" t="s">
        <v>7570</v>
      </c>
      <c r="E264" s="1" t="s">
        <v>1053</v>
      </c>
      <c r="F264" s="1" t="str">
        <f>IF(ISNUMBER(LEFT(d4_all_labelled[[#This Row],[contentRating]],1)*1), d4_all_labelled[[#This Row],[contentRating]], VLOOKUP(d4_all_labelled[[#This Row],[contentRating]],contentRatingConversion[],3,FALSE))</f>
        <v>4+</v>
      </c>
      <c r="G264" s="1" t="s">
        <v>13</v>
      </c>
      <c r="I264" t="b">
        <f>ISNUMBER(SEARCH("children",d4_labelled!$G264))</f>
        <v>1</v>
      </c>
      <c r="J264" t="b">
        <f>ISNUMBER(SEARCH("teens",d4_labelled!$G264))</f>
        <v>0</v>
      </c>
      <c r="K264" t="b">
        <f>ISNUMBER(SEARCH("adults",d4_labelled!$G264))</f>
        <v>0</v>
      </c>
      <c r="M264" t="b">
        <f>ISNUMBER(d4_all_labelled[[#This Row],[appId]])</f>
        <v>0</v>
      </c>
      <c r="N264" t="b">
        <f t="shared" si="4"/>
        <v>1</v>
      </c>
    </row>
    <row r="265" spans="1:14" ht="14.5" customHeight="1" x14ac:dyDescent="0.35">
      <c r="A265" s="1" t="s">
        <v>841</v>
      </c>
      <c r="B265" s="1" t="s">
        <v>842</v>
      </c>
      <c r="C265" s="1" t="s">
        <v>843</v>
      </c>
      <c r="D265" s="1" t="s">
        <v>7570</v>
      </c>
      <c r="E265" s="1" t="s">
        <v>1053</v>
      </c>
      <c r="F265" s="1" t="str">
        <f>IF(ISNUMBER(LEFT(d4_all_labelled[[#This Row],[contentRating]],1)*1), d4_all_labelled[[#This Row],[contentRating]], VLOOKUP(d4_all_labelled[[#This Row],[contentRating]],contentRatingConversion[],3,FALSE))</f>
        <v>4+</v>
      </c>
      <c r="G265" s="1" t="s">
        <v>13</v>
      </c>
      <c r="I265" t="b">
        <f>ISNUMBER(SEARCH("children",d4_labelled!$G265))</f>
        <v>1</v>
      </c>
      <c r="J265" t="b">
        <f>ISNUMBER(SEARCH("teens",d4_labelled!$G265))</f>
        <v>0</v>
      </c>
      <c r="K265" t="b">
        <f>ISNUMBER(SEARCH("adults",d4_labelled!$G265))</f>
        <v>0</v>
      </c>
      <c r="M265" t="b">
        <f>ISNUMBER(d4_all_labelled[[#This Row],[appId]])</f>
        <v>0</v>
      </c>
      <c r="N265" t="b">
        <f t="shared" si="4"/>
        <v>1</v>
      </c>
    </row>
    <row r="266" spans="1:14" ht="14.5" customHeight="1" x14ac:dyDescent="0.35">
      <c r="A266" s="1" t="s">
        <v>581</v>
      </c>
      <c r="B266" s="1" t="s">
        <v>582</v>
      </c>
      <c r="C266" s="1" t="s">
        <v>583</v>
      </c>
      <c r="D266" s="1" t="s">
        <v>7585</v>
      </c>
      <c r="E266" s="1" t="s">
        <v>1053</v>
      </c>
      <c r="F266" s="1" t="str">
        <f>IF(ISNUMBER(LEFT(d4_all_labelled[[#This Row],[contentRating]],1)*1), d4_all_labelled[[#This Row],[contentRating]], VLOOKUP(d4_all_labelled[[#This Row],[contentRating]],contentRatingConversion[],3,FALSE))</f>
        <v>4+</v>
      </c>
      <c r="G266" s="1" t="s">
        <v>13</v>
      </c>
      <c r="I266" t="b">
        <f>ISNUMBER(SEARCH("children",d4_labelled!$G266))</f>
        <v>1</v>
      </c>
      <c r="J266" t="b">
        <f>ISNUMBER(SEARCH("teens",d4_labelled!$G266))</f>
        <v>0</v>
      </c>
      <c r="K266" t="b">
        <f>ISNUMBER(SEARCH("adults",d4_labelled!$G266))</f>
        <v>0</v>
      </c>
      <c r="M266" t="b">
        <f>ISNUMBER(d4_all_labelled[[#This Row],[appId]])</f>
        <v>0</v>
      </c>
      <c r="N266" t="b">
        <f t="shared" si="4"/>
        <v>1</v>
      </c>
    </row>
    <row r="267" spans="1:14" ht="14.5" customHeight="1" x14ac:dyDescent="0.35">
      <c r="A267" s="1" t="s">
        <v>458</v>
      </c>
      <c r="B267" s="1" t="s">
        <v>459</v>
      </c>
      <c r="C267" s="1" t="s">
        <v>460</v>
      </c>
      <c r="D267" s="1" t="s">
        <v>7585</v>
      </c>
      <c r="E267" s="1" t="s">
        <v>1053</v>
      </c>
      <c r="F267" s="1" t="str">
        <f>IF(ISNUMBER(LEFT(d4_all_labelled[[#This Row],[contentRating]],1)*1), d4_all_labelled[[#This Row],[contentRating]], VLOOKUP(d4_all_labelled[[#This Row],[contentRating]],contentRatingConversion[],3,FALSE))</f>
        <v>4+</v>
      </c>
      <c r="G267" s="1" t="s">
        <v>13</v>
      </c>
      <c r="I267" t="b">
        <f>ISNUMBER(SEARCH("children",d4_labelled!$G267))</f>
        <v>1</v>
      </c>
      <c r="J267" t="b">
        <f>ISNUMBER(SEARCH("teens",d4_labelled!$G267))</f>
        <v>0</v>
      </c>
      <c r="K267" t="b">
        <f>ISNUMBER(SEARCH("adults",d4_labelled!$G267))</f>
        <v>0</v>
      </c>
      <c r="M267" t="b">
        <f>ISNUMBER(d4_all_labelled[[#This Row],[appId]])</f>
        <v>0</v>
      </c>
      <c r="N267" t="b">
        <f t="shared" si="4"/>
        <v>1</v>
      </c>
    </row>
    <row r="268" spans="1:14" ht="14.5" customHeight="1" x14ac:dyDescent="0.35">
      <c r="A268" s="1">
        <v>431946152</v>
      </c>
      <c r="B268" s="1" t="s">
        <v>702</v>
      </c>
      <c r="C268" s="1" t="s">
        <v>703</v>
      </c>
      <c r="D268" s="1" t="s">
        <v>7545</v>
      </c>
      <c r="E268" s="1" t="s">
        <v>5137</v>
      </c>
      <c r="F268" s="1" t="str">
        <f>IF(ISNUMBER(LEFT(d4_all_labelled[[#This Row],[contentRating]],1)*1), d4_all_labelled[[#This Row],[contentRating]], VLOOKUP(d4_all_labelled[[#This Row],[contentRating]],contentRatingConversion[],3,FALSE))</f>
        <v>12+</v>
      </c>
      <c r="G268" s="1" t="s">
        <v>185</v>
      </c>
      <c r="I268" t="b">
        <f>ISNUMBER(SEARCH("children",d4_labelled!$G268))</f>
        <v>1</v>
      </c>
      <c r="J268" t="b">
        <f>ISNUMBER(SEARCH("teens",d4_labelled!$G268))</f>
        <v>1</v>
      </c>
      <c r="K268" t="b">
        <f>ISNUMBER(SEARCH("adults",d4_labelled!$G268))</f>
        <v>0</v>
      </c>
      <c r="M268" t="b">
        <f>ISNUMBER(d4_all_labelled[[#This Row],[appId]])</f>
        <v>1</v>
      </c>
      <c r="N268" t="b">
        <f t="shared" si="4"/>
        <v>0</v>
      </c>
    </row>
    <row r="269" spans="1:14" ht="14.5" customHeight="1" x14ac:dyDescent="0.35">
      <c r="A269" s="1">
        <v>512939461</v>
      </c>
      <c r="B269" s="1" t="s">
        <v>789</v>
      </c>
      <c r="C269" s="1" t="s">
        <v>790</v>
      </c>
      <c r="D269" s="1" t="s">
        <v>7547</v>
      </c>
      <c r="E269" s="1" t="s">
        <v>5190</v>
      </c>
      <c r="F269" s="1" t="str">
        <f>IF(ISNUMBER(LEFT(d4_all_labelled[[#This Row],[contentRating]],1)*1), d4_all_labelled[[#This Row],[contentRating]], VLOOKUP(d4_all_labelled[[#This Row],[contentRating]],contentRatingConversion[],3,FALSE))</f>
        <v>9+</v>
      </c>
      <c r="G269" s="1" t="s">
        <v>185</v>
      </c>
      <c r="I269" t="b">
        <f>ISNUMBER(SEARCH("children",d4_labelled!$G269))</f>
        <v>1</v>
      </c>
      <c r="J269" t="b">
        <f>ISNUMBER(SEARCH("teens",d4_labelled!$G269))</f>
        <v>1</v>
      </c>
      <c r="K269" t="b">
        <f>ISNUMBER(SEARCH("adults",d4_labelled!$G269))</f>
        <v>0</v>
      </c>
      <c r="M269" t="b">
        <f>ISNUMBER(d4_all_labelled[[#This Row],[appId]])</f>
        <v>1</v>
      </c>
      <c r="N269" t="b">
        <f t="shared" si="4"/>
        <v>0</v>
      </c>
    </row>
    <row r="270" spans="1:14" ht="14.5" customHeight="1" x14ac:dyDescent="0.35">
      <c r="A270" s="1">
        <v>575154654</v>
      </c>
      <c r="B270" s="1" t="s">
        <v>647</v>
      </c>
      <c r="C270" s="1" t="s">
        <v>648</v>
      </c>
      <c r="D270" s="1" t="s">
        <v>7549</v>
      </c>
      <c r="E270" s="1" t="s">
        <v>5119</v>
      </c>
      <c r="F270" s="1" t="str">
        <f>IF(ISNUMBER(LEFT(d4_all_labelled[[#This Row],[contentRating]],1)*1), d4_all_labelled[[#This Row],[contentRating]], VLOOKUP(d4_all_labelled[[#This Row],[contentRating]],contentRatingConversion[],3,FALSE))</f>
        <v>4+</v>
      </c>
      <c r="G270" s="1" t="s">
        <v>185</v>
      </c>
      <c r="I270" t="b">
        <f>ISNUMBER(SEARCH("children",d4_labelled!$G270))</f>
        <v>1</v>
      </c>
      <c r="J270" t="b">
        <f>ISNUMBER(SEARCH("teens",d4_labelled!$G270))</f>
        <v>1</v>
      </c>
      <c r="K270" t="b">
        <f>ISNUMBER(SEARCH("adults",d4_labelled!$G270))</f>
        <v>0</v>
      </c>
      <c r="M270" t="b">
        <f>ISNUMBER(d4_all_labelled[[#This Row],[appId]])</f>
        <v>1</v>
      </c>
      <c r="N270" t="b">
        <f t="shared" si="4"/>
        <v>0</v>
      </c>
    </row>
    <row r="271" spans="1:14" ht="14.5" customHeight="1" x14ac:dyDescent="0.35">
      <c r="A271" s="1">
        <v>596402997</v>
      </c>
      <c r="B271" s="1" t="s">
        <v>526</v>
      </c>
      <c r="C271" s="1" t="s">
        <v>527</v>
      </c>
      <c r="D271" s="1" t="s">
        <v>7550</v>
      </c>
      <c r="E271" s="1" t="s">
        <v>5190</v>
      </c>
      <c r="F271" s="1" t="str">
        <f>IF(ISNUMBER(LEFT(d4_all_labelled[[#This Row],[contentRating]],1)*1), d4_all_labelled[[#This Row],[contentRating]], VLOOKUP(d4_all_labelled[[#This Row],[contentRating]],contentRatingConversion[],3,FALSE))</f>
        <v>9+</v>
      </c>
      <c r="G271" s="1" t="s">
        <v>185</v>
      </c>
      <c r="I271" t="b">
        <f>ISNUMBER(SEARCH("children",d4_labelled!$G271))</f>
        <v>1</v>
      </c>
      <c r="J271" t="b">
        <f>ISNUMBER(SEARCH("teens",d4_labelled!$G271))</f>
        <v>1</v>
      </c>
      <c r="K271" t="b">
        <f>ISNUMBER(SEARCH("adults",d4_labelled!$G271))</f>
        <v>0</v>
      </c>
      <c r="M271" t="b">
        <f>ISNUMBER(d4_all_labelled[[#This Row],[appId]])</f>
        <v>1</v>
      </c>
      <c r="N271" t="b">
        <f t="shared" si="4"/>
        <v>0</v>
      </c>
    </row>
    <row r="272" spans="1:14" ht="14.5" customHeight="1" x14ac:dyDescent="0.35">
      <c r="A272" s="1">
        <v>597986893</v>
      </c>
      <c r="B272" s="1" t="s">
        <v>634</v>
      </c>
      <c r="C272" s="1" t="s">
        <v>635</v>
      </c>
      <c r="D272" s="1" t="s">
        <v>7551</v>
      </c>
      <c r="E272" s="1" t="s">
        <v>5190</v>
      </c>
      <c r="F272" s="1" t="str">
        <f>IF(ISNUMBER(LEFT(d4_all_labelled[[#This Row],[contentRating]],1)*1), d4_all_labelled[[#This Row],[contentRating]], VLOOKUP(d4_all_labelled[[#This Row],[contentRating]],contentRatingConversion[],3,FALSE))</f>
        <v>9+</v>
      </c>
      <c r="G272" s="1" t="s">
        <v>185</v>
      </c>
      <c r="I272" t="b">
        <f>ISNUMBER(SEARCH("children",d4_labelled!$G272))</f>
        <v>1</v>
      </c>
      <c r="J272" t="b">
        <f>ISNUMBER(SEARCH("teens",d4_labelled!$G272))</f>
        <v>1</v>
      </c>
      <c r="K272" t="b">
        <f>ISNUMBER(SEARCH("adults",d4_labelled!$G272))</f>
        <v>0</v>
      </c>
      <c r="M272" t="b">
        <f>ISNUMBER(d4_all_labelled[[#This Row],[appId]])</f>
        <v>1</v>
      </c>
      <c r="N272" t="b">
        <f t="shared" si="4"/>
        <v>0</v>
      </c>
    </row>
    <row r="273" spans="1:14" ht="14.5" customHeight="1" x14ac:dyDescent="0.35">
      <c r="A273" s="1" t="s">
        <v>182</v>
      </c>
      <c r="B273" s="1" t="s">
        <v>183</v>
      </c>
      <c r="C273" s="1" t="s">
        <v>184</v>
      </c>
      <c r="D273" s="1" t="s">
        <v>7600</v>
      </c>
      <c r="E273" s="1" t="s">
        <v>1100</v>
      </c>
      <c r="F273" s="1" t="str">
        <f>IF(ISNUMBER(LEFT(d4_all_labelled[[#This Row],[contentRating]],1)*1), d4_all_labelled[[#This Row],[contentRating]], VLOOKUP(d4_all_labelled[[#This Row],[contentRating]],contentRatingConversion[],3,FALSE))</f>
        <v>12+</v>
      </c>
      <c r="G273" s="1" t="s">
        <v>185</v>
      </c>
      <c r="I273" t="b">
        <f>ISNUMBER(SEARCH("children",d4_labelled!$G273))</f>
        <v>1</v>
      </c>
      <c r="J273" t="b">
        <f>ISNUMBER(SEARCH("teens",d4_labelled!$G273))</f>
        <v>1</v>
      </c>
      <c r="K273" t="b">
        <f>ISNUMBER(SEARCH("adults",d4_labelled!$G273))</f>
        <v>0</v>
      </c>
      <c r="M273" t="b">
        <f>ISNUMBER(d4_all_labelled[[#This Row],[appId]])</f>
        <v>0</v>
      </c>
      <c r="N273" t="b">
        <f t="shared" si="4"/>
        <v>1</v>
      </c>
    </row>
    <row r="274" spans="1:14" ht="14.5" customHeight="1" x14ac:dyDescent="0.35">
      <c r="A274" s="1" t="s">
        <v>736</v>
      </c>
      <c r="B274" s="1" t="s">
        <v>737</v>
      </c>
      <c r="C274" s="1" t="s">
        <v>738</v>
      </c>
      <c r="D274" s="1" t="s">
        <v>7570</v>
      </c>
      <c r="E274" s="1" t="s">
        <v>1053</v>
      </c>
      <c r="F274" s="1" t="str">
        <f>IF(ISNUMBER(LEFT(d4_all_labelled[[#This Row],[contentRating]],1)*1), d4_all_labelled[[#This Row],[contentRating]], VLOOKUP(d4_all_labelled[[#This Row],[contentRating]],contentRatingConversion[],3,FALSE))</f>
        <v>4+</v>
      </c>
      <c r="G274" s="1" t="s">
        <v>185</v>
      </c>
      <c r="I274" t="b">
        <f>ISNUMBER(SEARCH("children",d4_labelled!$G274))</f>
        <v>1</v>
      </c>
      <c r="J274" t="b">
        <f>ISNUMBER(SEARCH("teens",d4_labelled!$G274))</f>
        <v>1</v>
      </c>
      <c r="K274" t="b">
        <f>ISNUMBER(SEARCH("adults",d4_labelled!$G274))</f>
        <v>0</v>
      </c>
      <c r="M274" t="b">
        <f>ISNUMBER(d4_all_labelled[[#This Row],[appId]])</f>
        <v>0</v>
      </c>
      <c r="N274" t="b">
        <f t="shared" si="4"/>
        <v>1</v>
      </c>
    </row>
    <row r="275" spans="1:14" ht="14.5" customHeight="1" x14ac:dyDescent="0.35">
      <c r="A275" s="1" t="s">
        <v>259</v>
      </c>
      <c r="B275" s="1" t="s">
        <v>260</v>
      </c>
      <c r="C275" s="1" t="s">
        <v>261</v>
      </c>
      <c r="D275" s="1" t="s">
        <v>7588</v>
      </c>
      <c r="E275" s="1" t="s">
        <v>1053</v>
      </c>
      <c r="F275" s="1" t="str">
        <f>IF(ISNUMBER(LEFT(d4_all_labelled[[#This Row],[contentRating]],1)*1), d4_all_labelled[[#This Row],[contentRating]], VLOOKUP(d4_all_labelled[[#This Row],[contentRating]],contentRatingConversion[],3,FALSE))</f>
        <v>4+</v>
      </c>
      <c r="G275" s="1" t="s">
        <v>185</v>
      </c>
      <c r="I275" t="b">
        <f>ISNUMBER(SEARCH("children",d4_labelled!$G275))</f>
        <v>1</v>
      </c>
      <c r="J275" t="b">
        <f>ISNUMBER(SEARCH("teens",d4_labelled!$G275))</f>
        <v>1</v>
      </c>
      <c r="K275" t="b">
        <f>ISNUMBER(SEARCH("adults",d4_labelled!$G275))</f>
        <v>0</v>
      </c>
      <c r="M275" t="b">
        <f>ISNUMBER(d4_all_labelled[[#This Row],[appId]])</f>
        <v>0</v>
      </c>
      <c r="N275" t="b">
        <f t="shared" si="4"/>
        <v>1</v>
      </c>
    </row>
    <row r="276" spans="1:14" ht="14.5" customHeight="1" x14ac:dyDescent="0.35">
      <c r="A276" s="1" t="s">
        <v>867</v>
      </c>
      <c r="B276" s="1" t="s">
        <v>868</v>
      </c>
      <c r="C276" s="1" t="s">
        <v>869</v>
      </c>
      <c r="D276" s="1" t="s">
        <v>7595</v>
      </c>
      <c r="E276" s="1" t="s">
        <v>1107</v>
      </c>
      <c r="F276" s="1" t="str">
        <f>IF(ISNUMBER(LEFT(d4_all_labelled[[#This Row],[contentRating]],1)*1), d4_all_labelled[[#This Row],[contentRating]], VLOOKUP(d4_all_labelled[[#This Row],[contentRating]],contentRatingConversion[],3,FALSE))</f>
        <v>9+</v>
      </c>
      <c r="G276" s="1" t="s">
        <v>185</v>
      </c>
      <c r="I276" t="b">
        <f>ISNUMBER(SEARCH("children",d4_labelled!$G276))</f>
        <v>1</v>
      </c>
      <c r="J276" t="b">
        <f>ISNUMBER(SEARCH("teens",d4_labelled!$G276))</f>
        <v>1</v>
      </c>
      <c r="K276" t="b">
        <f>ISNUMBER(SEARCH("adults",d4_labelled!$G276))</f>
        <v>0</v>
      </c>
      <c r="M276" t="b">
        <f>ISNUMBER(d4_all_labelled[[#This Row],[appId]])</f>
        <v>0</v>
      </c>
      <c r="N276" t="b">
        <f t="shared" si="4"/>
        <v>1</v>
      </c>
    </row>
    <row r="277" spans="1:14" ht="14.5" customHeight="1" x14ac:dyDescent="0.35">
      <c r="A277" s="1" t="s">
        <v>482</v>
      </c>
      <c r="B277" s="1" t="s">
        <v>483</v>
      </c>
      <c r="C277" s="1" t="s">
        <v>484</v>
      </c>
      <c r="D277" s="1" t="s">
        <v>7588</v>
      </c>
      <c r="E277" s="1" t="s">
        <v>1053</v>
      </c>
      <c r="F277" s="1" t="str">
        <f>IF(ISNUMBER(LEFT(d4_all_labelled[[#This Row],[contentRating]],1)*1), d4_all_labelled[[#This Row],[contentRating]], VLOOKUP(d4_all_labelled[[#This Row],[contentRating]],contentRatingConversion[],3,FALSE))</f>
        <v>4+</v>
      </c>
      <c r="G277" s="1" t="s">
        <v>185</v>
      </c>
      <c r="I277" t="b">
        <f>ISNUMBER(SEARCH("children",d4_labelled!$G277))</f>
        <v>1</v>
      </c>
      <c r="J277" t="b">
        <f>ISNUMBER(SEARCH("teens",d4_labelled!$G277))</f>
        <v>1</v>
      </c>
      <c r="K277" t="b">
        <f>ISNUMBER(SEARCH("adults",d4_labelled!$G277))</f>
        <v>0</v>
      </c>
      <c r="M277" t="b">
        <f>ISNUMBER(d4_all_labelled[[#This Row],[appId]])</f>
        <v>0</v>
      </c>
      <c r="N277" t="b">
        <f t="shared" si="4"/>
        <v>1</v>
      </c>
    </row>
    <row r="278" spans="1:14" ht="14.5" customHeight="1" x14ac:dyDescent="0.35">
      <c r="A278" s="1">
        <v>824305459</v>
      </c>
      <c r="B278" s="1" t="s">
        <v>596</v>
      </c>
      <c r="C278" s="1" t="s">
        <v>597</v>
      </c>
      <c r="D278" s="1" t="s">
        <v>7556</v>
      </c>
      <c r="E278" s="1" t="s">
        <v>5119</v>
      </c>
      <c r="F278" s="1" t="str">
        <f>IF(ISNUMBER(LEFT(d4_all_labelled[[#This Row],[contentRating]],1)*1), d4_all_labelled[[#This Row],[contentRating]], VLOOKUP(d4_all_labelled[[#This Row],[contentRating]],contentRatingConversion[],3,FALSE))</f>
        <v>4+</v>
      </c>
      <c r="G278" s="1" t="s">
        <v>34</v>
      </c>
      <c r="I278" t="b">
        <f>ISNUMBER(SEARCH("children",d4_labelled!$G278))</f>
        <v>0</v>
      </c>
      <c r="J278" t="b">
        <f>ISNUMBER(SEARCH("teens",d4_labelled!$G278))</f>
        <v>1</v>
      </c>
      <c r="K278" t="b">
        <f>ISNUMBER(SEARCH("adults",d4_labelled!$G278))</f>
        <v>0</v>
      </c>
      <c r="M278" t="b">
        <f>ISNUMBER(d4_all_labelled[[#This Row],[appId]])</f>
        <v>1</v>
      </c>
      <c r="N278" t="b">
        <f t="shared" si="4"/>
        <v>0</v>
      </c>
    </row>
    <row r="279" spans="1:14" ht="14.5" customHeight="1" x14ac:dyDescent="0.35">
      <c r="A279" s="1">
        <v>1478453789</v>
      </c>
      <c r="B279" s="1" t="s">
        <v>125</v>
      </c>
      <c r="C279" s="1" t="s">
        <v>126</v>
      </c>
      <c r="D279" s="1" t="s">
        <v>7567</v>
      </c>
      <c r="E279" s="1" t="s">
        <v>5119</v>
      </c>
      <c r="F279" s="1" t="str">
        <f>IF(ISNUMBER(LEFT(d4_all_labelled[[#This Row],[contentRating]],1)*1), d4_all_labelled[[#This Row],[contentRating]], VLOOKUP(d4_all_labelled[[#This Row],[contentRating]],contentRatingConversion[],3,FALSE))</f>
        <v>4+</v>
      </c>
      <c r="G279" s="1" t="s">
        <v>34</v>
      </c>
      <c r="I279" t="b">
        <f>ISNUMBER(SEARCH("children",d4_labelled!$G279))</f>
        <v>0</v>
      </c>
      <c r="J279" t="b">
        <f>ISNUMBER(SEARCH("teens",d4_labelled!$G279))</f>
        <v>1</v>
      </c>
      <c r="K279" t="b">
        <f>ISNUMBER(SEARCH("adults",d4_labelled!$G279))</f>
        <v>0</v>
      </c>
      <c r="M279" t="b">
        <f>ISNUMBER(d4_all_labelled[[#This Row],[appId]])</f>
        <v>1</v>
      </c>
      <c r="N279" t="b">
        <f t="shared" si="4"/>
        <v>0</v>
      </c>
    </row>
    <row r="280" spans="1:14" ht="14.5" customHeight="1" x14ac:dyDescent="0.35">
      <c r="A280" s="1">
        <v>6445905975</v>
      </c>
      <c r="B280" s="1" t="s">
        <v>292</v>
      </c>
      <c r="C280" s="1" t="s">
        <v>293</v>
      </c>
      <c r="D280" s="1" t="s">
        <v>7576</v>
      </c>
      <c r="E280" s="1" t="s">
        <v>5137</v>
      </c>
      <c r="F280" s="1" t="str">
        <f>IF(ISNUMBER(LEFT(d4_all_labelled[[#This Row],[contentRating]],1)*1), d4_all_labelled[[#This Row],[contentRating]], VLOOKUP(d4_all_labelled[[#This Row],[contentRating]],contentRatingConversion[],3,FALSE))</f>
        <v>12+</v>
      </c>
      <c r="G280" s="1" t="s">
        <v>34</v>
      </c>
      <c r="I280" t="b">
        <f>ISNUMBER(SEARCH("children",d4_labelled!$G280))</f>
        <v>0</v>
      </c>
      <c r="J280" t="b">
        <f>ISNUMBER(SEARCH("teens",d4_labelled!$G280))</f>
        <v>1</v>
      </c>
      <c r="K280" t="b">
        <f>ISNUMBER(SEARCH("adults",d4_labelled!$G280))</f>
        <v>0</v>
      </c>
      <c r="M280" t="b">
        <f>ISNUMBER(d4_all_labelled[[#This Row],[appId]])</f>
        <v>1</v>
      </c>
      <c r="N280" t="b">
        <f t="shared" si="4"/>
        <v>0</v>
      </c>
    </row>
    <row r="281" spans="1:14" ht="14.5" customHeight="1" x14ac:dyDescent="0.35">
      <c r="A281" s="1">
        <v>6445906099</v>
      </c>
      <c r="B281" s="1" t="s">
        <v>108</v>
      </c>
      <c r="C281" s="1" t="s">
        <v>109</v>
      </c>
      <c r="D281" s="1" t="s">
        <v>7545</v>
      </c>
      <c r="E281" s="1" t="s">
        <v>5137</v>
      </c>
      <c r="F281" s="1" t="str">
        <f>IF(ISNUMBER(LEFT(d4_all_labelled[[#This Row],[contentRating]],1)*1), d4_all_labelled[[#This Row],[contentRating]], VLOOKUP(d4_all_labelled[[#This Row],[contentRating]],contentRatingConversion[],3,FALSE))</f>
        <v>12+</v>
      </c>
      <c r="G281" s="1" t="s">
        <v>34</v>
      </c>
      <c r="I281" t="b">
        <f>ISNUMBER(SEARCH("children",d4_labelled!$G281))</f>
        <v>0</v>
      </c>
      <c r="J281" t="b">
        <f>ISNUMBER(SEARCH("teens",d4_labelled!$G281))</f>
        <v>1</v>
      </c>
      <c r="K281" t="b">
        <f>ISNUMBER(SEARCH("adults",d4_labelled!$G281))</f>
        <v>0</v>
      </c>
      <c r="M281" t="b">
        <f>ISNUMBER(d4_all_labelled[[#This Row],[appId]])</f>
        <v>1</v>
      </c>
      <c r="N281" t="b">
        <f t="shared" si="4"/>
        <v>0</v>
      </c>
    </row>
    <row r="282" spans="1:14" ht="14.5" customHeight="1" x14ac:dyDescent="0.35">
      <c r="A282" s="1" t="s">
        <v>142</v>
      </c>
      <c r="B282" s="1" t="s">
        <v>143</v>
      </c>
      <c r="C282" s="1" t="s">
        <v>144</v>
      </c>
      <c r="D282" s="1" t="s">
        <v>7580</v>
      </c>
      <c r="E282" s="1" t="s">
        <v>1053</v>
      </c>
      <c r="F282" s="1" t="str">
        <f>IF(ISNUMBER(LEFT(d4_all_labelled[[#This Row],[contentRating]],1)*1), d4_all_labelled[[#This Row],[contentRating]], VLOOKUP(d4_all_labelled[[#This Row],[contentRating]],contentRatingConversion[],3,FALSE))</f>
        <v>4+</v>
      </c>
      <c r="G282" s="1" t="s">
        <v>34</v>
      </c>
      <c r="I282" t="b">
        <f>ISNUMBER(SEARCH("children",d4_labelled!$G282))</f>
        <v>0</v>
      </c>
      <c r="J282" t="b">
        <f>ISNUMBER(SEARCH("teens",d4_labelled!$G282))</f>
        <v>1</v>
      </c>
      <c r="K282" t="b">
        <f>ISNUMBER(SEARCH("adults",d4_labelled!$G282))</f>
        <v>0</v>
      </c>
      <c r="M282" t="b">
        <f>ISNUMBER(d4_all_labelled[[#This Row],[appId]])</f>
        <v>0</v>
      </c>
      <c r="N282" t="b">
        <f t="shared" si="4"/>
        <v>1</v>
      </c>
    </row>
    <row r="283" spans="1:14" ht="14.5" customHeight="1" x14ac:dyDescent="0.35">
      <c r="A283" s="1" t="s">
        <v>756</v>
      </c>
      <c r="B283" s="1" t="s">
        <v>757</v>
      </c>
      <c r="C283" s="1" t="s">
        <v>758</v>
      </c>
      <c r="D283" s="1" t="s">
        <v>7570</v>
      </c>
      <c r="E283" s="1" t="s">
        <v>1053</v>
      </c>
      <c r="F283" s="1" t="str">
        <f>IF(ISNUMBER(LEFT(d4_all_labelled[[#This Row],[contentRating]],1)*1), d4_all_labelled[[#This Row],[contentRating]], VLOOKUP(d4_all_labelled[[#This Row],[contentRating]],contentRatingConversion[],3,FALSE))</f>
        <v>4+</v>
      </c>
      <c r="G283" s="1" t="s">
        <v>34</v>
      </c>
      <c r="I283" t="b">
        <f>ISNUMBER(SEARCH("children",d4_labelled!$G283))</f>
        <v>0</v>
      </c>
      <c r="J283" t="b">
        <f>ISNUMBER(SEARCH("teens",d4_labelled!$G283))</f>
        <v>1</v>
      </c>
      <c r="K283" t="b">
        <f>ISNUMBER(SEARCH("adults",d4_labelled!$G283))</f>
        <v>0</v>
      </c>
      <c r="M283" t="b">
        <f>ISNUMBER(d4_all_labelled[[#This Row],[appId]])</f>
        <v>0</v>
      </c>
      <c r="N283" t="b">
        <f t="shared" si="4"/>
        <v>1</v>
      </c>
    </row>
    <row r="284" spans="1:14" ht="14.5" customHeight="1" x14ac:dyDescent="0.35">
      <c r="A284" s="1" t="s">
        <v>593</v>
      </c>
      <c r="B284" s="1" t="s">
        <v>594</v>
      </c>
      <c r="C284" s="1" t="s">
        <v>595</v>
      </c>
      <c r="D284" s="1" t="s">
        <v>7581</v>
      </c>
      <c r="E284" s="1" t="s">
        <v>1053</v>
      </c>
      <c r="F284" s="1" t="str">
        <f>IF(ISNUMBER(LEFT(d4_all_labelled[[#This Row],[contentRating]],1)*1), d4_all_labelled[[#This Row],[contentRating]], VLOOKUP(d4_all_labelled[[#This Row],[contentRating]],contentRatingConversion[],3,FALSE))</f>
        <v>4+</v>
      </c>
      <c r="G284" s="1" t="s">
        <v>34</v>
      </c>
      <c r="I284" t="b">
        <f>ISNUMBER(SEARCH("children",d4_labelled!$G284))</f>
        <v>0</v>
      </c>
      <c r="J284" t="b">
        <f>ISNUMBER(SEARCH("teens",d4_labelled!$G284))</f>
        <v>1</v>
      </c>
      <c r="K284" t="b">
        <f>ISNUMBER(SEARCH("adults",d4_labelled!$G284))</f>
        <v>0</v>
      </c>
      <c r="M284" t="b">
        <f>ISNUMBER(d4_all_labelled[[#This Row],[appId]])</f>
        <v>0</v>
      </c>
      <c r="N284" t="b">
        <f t="shared" si="4"/>
        <v>1</v>
      </c>
    </row>
    <row r="285" spans="1:14" ht="14.5" customHeight="1" x14ac:dyDescent="0.35">
      <c r="A285" s="1" t="s">
        <v>750</v>
      </c>
      <c r="B285" s="1" t="s">
        <v>751</v>
      </c>
      <c r="C285" s="1" t="s">
        <v>752</v>
      </c>
      <c r="D285" s="1" t="s">
        <v>7582</v>
      </c>
      <c r="E285" s="1" t="s">
        <v>1053</v>
      </c>
      <c r="F285" s="1" t="str">
        <f>IF(ISNUMBER(LEFT(d4_all_labelled[[#This Row],[contentRating]],1)*1), d4_all_labelled[[#This Row],[contentRating]], VLOOKUP(d4_all_labelled[[#This Row],[contentRating]],contentRatingConversion[],3,FALSE))</f>
        <v>4+</v>
      </c>
      <c r="G285" s="1" t="s">
        <v>34</v>
      </c>
      <c r="I285" t="b">
        <f>ISNUMBER(SEARCH("children",d4_labelled!$G285))</f>
        <v>0</v>
      </c>
      <c r="J285" t="b">
        <f>ISNUMBER(SEARCH("teens",d4_labelled!$G285))</f>
        <v>1</v>
      </c>
      <c r="K285" t="b">
        <f>ISNUMBER(SEARCH("adults",d4_labelled!$G285))</f>
        <v>0</v>
      </c>
      <c r="M285" t="b">
        <f>ISNUMBER(d4_all_labelled[[#This Row],[appId]])</f>
        <v>0</v>
      </c>
      <c r="N285" t="b">
        <f t="shared" si="4"/>
        <v>1</v>
      </c>
    </row>
    <row r="286" spans="1:14" ht="14.5" customHeight="1" x14ac:dyDescent="0.35">
      <c r="A286" s="1" t="s">
        <v>319</v>
      </c>
      <c r="B286" s="1" t="s">
        <v>320</v>
      </c>
      <c r="C286" s="1" t="s">
        <v>321</v>
      </c>
      <c r="D286" s="1" t="s">
        <v>7587</v>
      </c>
      <c r="E286" s="1" t="s">
        <v>1053</v>
      </c>
      <c r="F286" s="1" t="str">
        <f>IF(ISNUMBER(LEFT(d4_all_labelled[[#This Row],[contentRating]],1)*1), d4_all_labelled[[#This Row],[contentRating]], VLOOKUP(d4_all_labelled[[#This Row],[contentRating]],contentRatingConversion[],3,FALSE))</f>
        <v>4+</v>
      </c>
      <c r="G286" s="1" t="s">
        <v>34</v>
      </c>
      <c r="I286" t="b">
        <f>ISNUMBER(SEARCH("children",d4_labelled!$G286))</f>
        <v>0</v>
      </c>
      <c r="J286" t="b">
        <f>ISNUMBER(SEARCH("teens",d4_labelled!$G286))</f>
        <v>1</v>
      </c>
      <c r="K286" t="b">
        <f>ISNUMBER(SEARCH("adults",d4_labelled!$G286))</f>
        <v>0</v>
      </c>
      <c r="M286" t="b">
        <f>ISNUMBER(d4_all_labelled[[#This Row],[appId]])</f>
        <v>0</v>
      </c>
      <c r="N286" t="b">
        <f t="shared" si="4"/>
        <v>1</v>
      </c>
    </row>
    <row r="287" spans="1:14" ht="14.5" customHeight="1" x14ac:dyDescent="0.35">
      <c r="A287" s="1" t="s">
        <v>753</v>
      </c>
      <c r="B287" s="1" t="s">
        <v>754</v>
      </c>
      <c r="C287" s="1" t="s">
        <v>755</v>
      </c>
      <c r="D287" s="1" t="s">
        <v>7582</v>
      </c>
      <c r="E287" s="1" t="s">
        <v>1053</v>
      </c>
      <c r="F287" s="1" t="str">
        <f>IF(ISNUMBER(LEFT(d4_all_labelled[[#This Row],[contentRating]],1)*1), d4_all_labelled[[#This Row],[contentRating]], VLOOKUP(d4_all_labelled[[#This Row],[contentRating]],contentRatingConversion[],3,FALSE))</f>
        <v>4+</v>
      </c>
      <c r="G287" s="1" t="s">
        <v>34</v>
      </c>
      <c r="I287" t="b">
        <f>ISNUMBER(SEARCH("children",d4_labelled!$G287))</f>
        <v>0</v>
      </c>
      <c r="J287" t="b">
        <f>ISNUMBER(SEARCH("teens",d4_labelled!$G287))</f>
        <v>1</v>
      </c>
      <c r="K287" t="b">
        <f>ISNUMBER(SEARCH("adults",d4_labelled!$G287))</f>
        <v>0</v>
      </c>
      <c r="M287" t="b">
        <f>ISNUMBER(d4_all_labelled[[#This Row],[appId]])</f>
        <v>0</v>
      </c>
      <c r="N287" t="b">
        <f t="shared" si="4"/>
        <v>1</v>
      </c>
    </row>
    <row r="288" spans="1:14" ht="14.5" customHeight="1" x14ac:dyDescent="0.35">
      <c r="A288" s="1" t="s">
        <v>66</v>
      </c>
      <c r="B288" s="1" t="s">
        <v>67</v>
      </c>
      <c r="C288" s="1" t="s">
        <v>68</v>
      </c>
      <c r="D288" s="1" t="s">
        <v>7595</v>
      </c>
      <c r="E288" s="1" t="s">
        <v>1100</v>
      </c>
      <c r="F288" s="1" t="str">
        <f>IF(ISNUMBER(LEFT(d4_all_labelled[[#This Row],[contentRating]],1)*1), d4_all_labelled[[#This Row],[contentRating]], VLOOKUP(d4_all_labelled[[#This Row],[contentRating]],contentRatingConversion[],3,FALSE))</f>
        <v>12+</v>
      </c>
      <c r="G288" s="1" t="s">
        <v>34</v>
      </c>
      <c r="I288" t="b">
        <f>ISNUMBER(SEARCH("children",d4_labelled!$G288))</f>
        <v>0</v>
      </c>
      <c r="J288" t="b">
        <f>ISNUMBER(SEARCH("teens",d4_labelled!$G288))</f>
        <v>1</v>
      </c>
      <c r="K288" t="b">
        <f>ISNUMBER(SEARCH("adults",d4_labelled!$G288))</f>
        <v>0</v>
      </c>
      <c r="M288" t="b">
        <f>ISNUMBER(d4_all_labelled[[#This Row],[appId]])</f>
        <v>0</v>
      </c>
      <c r="N288" t="b">
        <f t="shared" si="4"/>
        <v>1</v>
      </c>
    </row>
    <row r="289" spans="1:14" ht="14.5" customHeight="1" x14ac:dyDescent="0.35">
      <c r="A289" s="1" t="s">
        <v>829</v>
      </c>
      <c r="B289" s="1" t="s">
        <v>830</v>
      </c>
      <c r="C289" s="1" t="s">
        <v>831</v>
      </c>
      <c r="D289" s="1" t="s">
        <v>7588</v>
      </c>
      <c r="E289" s="1" t="s">
        <v>1053</v>
      </c>
      <c r="F289" s="1" t="str">
        <f>IF(ISNUMBER(LEFT(d4_all_labelled[[#This Row],[contentRating]],1)*1), d4_all_labelled[[#This Row],[contentRating]], VLOOKUP(d4_all_labelled[[#This Row],[contentRating]],contentRatingConversion[],3,FALSE))</f>
        <v>4+</v>
      </c>
      <c r="G289" s="1" t="s">
        <v>34</v>
      </c>
      <c r="I289" t="b">
        <f>ISNUMBER(SEARCH("children",d4_labelled!$G289))</f>
        <v>0</v>
      </c>
      <c r="J289" t="b">
        <f>ISNUMBER(SEARCH("teens",d4_labelled!$G289))</f>
        <v>1</v>
      </c>
      <c r="K289" t="b">
        <f>ISNUMBER(SEARCH("adults",d4_labelled!$G289))</f>
        <v>0</v>
      </c>
      <c r="M289" t="b">
        <f>ISNUMBER(d4_all_labelled[[#This Row],[appId]])</f>
        <v>0</v>
      </c>
      <c r="N289" t="b">
        <f t="shared" si="4"/>
        <v>1</v>
      </c>
    </row>
    <row r="290" spans="1:14" ht="14.5" customHeight="1" x14ac:dyDescent="0.35">
      <c r="A290" s="1" t="s">
        <v>280</v>
      </c>
      <c r="B290" s="1" t="s">
        <v>281</v>
      </c>
      <c r="C290" s="1" t="s">
        <v>282</v>
      </c>
      <c r="D290" s="1" t="s">
        <v>7597</v>
      </c>
      <c r="E290" s="1" t="s">
        <v>1100</v>
      </c>
      <c r="F290" s="1" t="str">
        <f>IF(ISNUMBER(LEFT(d4_all_labelled[[#This Row],[contentRating]],1)*1), d4_all_labelled[[#This Row],[contentRating]], VLOOKUP(d4_all_labelled[[#This Row],[contentRating]],contentRatingConversion[],3,FALSE))</f>
        <v>12+</v>
      </c>
      <c r="G290" s="1" t="s">
        <v>34</v>
      </c>
      <c r="I290" t="b">
        <f>ISNUMBER(SEARCH("children",d4_labelled!$G290))</f>
        <v>0</v>
      </c>
      <c r="J290" t="b">
        <f>ISNUMBER(SEARCH("teens",d4_labelled!$G290))</f>
        <v>1</v>
      </c>
      <c r="K290" t="b">
        <f>ISNUMBER(SEARCH("adults",d4_labelled!$G290))</f>
        <v>0</v>
      </c>
      <c r="M290" t="b">
        <f>ISNUMBER(d4_all_labelled[[#This Row],[appId]])</f>
        <v>0</v>
      </c>
      <c r="N290" t="b">
        <f t="shared" si="4"/>
        <v>1</v>
      </c>
    </row>
    <row r="291" spans="1:14" ht="14.5" customHeight="1" x14ac:dyDescent="0.35">
      <c r="A291" s="1" t="s">
        <v>879</v>
      </c>
      <c r="B291" s="1" t="s">
        <v>880</v>
      </c>
      <c r="C291" s="1" t="s">
        <v>881</v>
      </c>
      <c r="D291" s="1" t="s">
        <v>7582</v>
      </c>
      <c r="E291" s="1" t="s">
        <v>1100</v>
      </c>
      <c r="F291" s="1" t="str">
        <f>IF(ISNUMBER(LEFT(d4_all_labelled[[#This Row],[contentRating]],1)*1), d4_all_labelled[[#This Row],[contentRating]], VLOOKUP(d4_all_labelled[[#This Row],[contentRating]],contentRatingConversion[],3,FALSE))</f>
        <v>12+</v>
      </c>
      <c r="G291" s="1" t="s">
        <v>34</v>
      </c>
      <c r="I291" t="b">
        <f>ISNUMBER(SEARCH("children",d4_labelled!$G291))</f>
        <v>0</v>
      </c>
      <c r="J291" t="b">
        <f>ISNUMBER(SEARCH("teens",d4_labelled!$G291))</f>
        <v>1</v>
      </c>
      <c r="K291" t="b">
        <f>ISNUMBER(SEARCH("adults",d4_labelled!$G291))</f>
        <v>0</v>
      </c>
      <c r="M291" t="b">
        <f>ISNUMBER(d4_all_labelled[[#This Row],[appId]])</f>
        <v>0</v>
      </c>
      <c r="N291" t="b">
        <f t="shared" si="4"/>
        <v>1</v>
      </c>
    </row>
    <row r="292" spans="1:14" ht="14.5" customHeight="1" x14ac:dyDescent="0.35">
      <c r="A292" s="1" t="s">
        <v>641</v>
      </c>
      <c r="B292" s="1" t="s">
        <v>642</v>
      </c>
      <c r="C292" s="1" t="s">
        <v>643</v>
      </c>
      <c r="D292" s="1" t="s">
        <v>7597</v>
      </c>
      <c r="E292" s="1" t="s">
        <v>1053</v>
      </c>
      <c r="F292" s="1" t="str">
        <f>IF(ISNUMBER(LEFT(d4_all_labelled[[#This Row],[contentRating]],1)*1), d4_all_labelled[[#This Row],[contentRating]], VLOOKUP(d4_all_labelled[[#This Row],[contentRating]],contentRatingConversion[],3,FALSE))</f>
        <v>4+</v>
      </c>
      <c r="G292" s="1" t="s">
        <v>34</v>
      </c>
      <c r="I292" t="b">
        <f>ISNUMBER(SEARCH("children",d4_labelled!$G292))</f>
        <v>0</v>
      </c>
      <c r="J292" t="b">
        <f>ISNUMBER(SEARCH("teens",d4_labelled!$G292))</f>
        <v>1</v>
      </c>
      <c r="K292" t="b">
        <f>ISNUMBER(SEARCH("adults",d4_labelled!$G292))</f>
        <v>0</v>
      </c>
      <c r="M292" t="b">
        <f>ISNUMBER(d4_all_labelled[[#This Row],[appId]])</f>
        <v>0</v>
      </c>
      <c r="N292" t="b">
        <f t="shared" si="4"/>
        <v>1</v>
      </c>
    </row>
    <row r="293" spans="1:14" ht="14.5" customHeight="1" x14ac:dyDescent="0.35">
      <c r="A293" s="1" t="s">
        <v>684</v>
      </c>
      <c r="B293" s="1" t="s">
        <v>685</v>
      </c>
      <c r="C293" s="1" t="s">
        <v>686</v>
      </c>
      <c r="D293" s="1" t="s">
        <v>7602</v>
      </c>
      <c r="E293" s="1" t="s">
        <v>1053</v>
      </c>
      <c r="F293" s="1" t="str">
        <f>IF(ISNUMBER(LEFT(d4_all_labelled[[#This Row],[contentRating]],1)*1), d4_all_labelled[[#This Row],[contentRating]], VLOOKUP(d4_all_labelled[[#This Row],[contentRating]],contentRatingConversion[],3,FALSE))</f>
        <v>4+</v>
      </c>
      <c r="G293" s="1" t="s">
        <v>34</v>
      </c>
      <c r="I293" t="b">
        <f>ISNUMBER(SEARCH("children",d4_labelled!$G293))</f>
        <v>0</v>
      </c>
      <c r="J293" t="b">
        <f>ISNUMBER(SEARCH("teens",d4_labelled!$G293))</f>
        <v>1</v>
      </c>
      <c r="K293" t="b">
        <f>ISNUMBER(SEARCH("adults",d4_labelled!$G293))</f>
        <v>0</v>
      </c>
      <c r="M293" t="b">
        <f>ISNUMBER(d4_all_labelled[[#This Row],[appId]])</f>
        <v>0</v>
      </c>
      <c r="N293" t="b">
        <f t="shared" si="4"/>
        <v>1</v>
      </c>
    </row>
    <row r="294" spans="1:14" ht="14.5" customHeight="1" x14ac:dyDescent="0.35">
      <c r="A294" s="1" t="s">
        <v>294</v>
      </c>
      <c r="B294" s="1" t="s">
        <v>295</v>
      </c>
      <c r="C294" s="1" t="s">
        <v>296</v>
      </c>
      <c r="D294" s="1" t="s">
        <v>7580</v>
      </c>
      <c r="E294" s="1" t="s">
        <v>1100</v>
      </c>
      <c r="F294" s="1" t="str">
        <f>IF(ISNUMBER(LEFT(d4_all_labelled[[#This Row],[contentRating]],1)*1), d4_all_labelled[[#This Row],[contentRating]], VLOOKUP(d4_all_labelled[[#This Row],[contentRating]],contentRatingConversion[],3,FALSE))</f>
        <v>12+</v>
      </c>
      <c r="G294" s="1" t="s">
        <v>34</v>
      </c>
      <c r="I294" t="b">
        <f>ISNUMBER(SEARCH("children",d4_labelled!$G294))</f>
        <v>0</v>
      </c>
      <c r="J294" t="b">
        <f>ISNUMBER(SEARCH("teens",d4_labelled!$G294))</f>
        <v>1</v>
      </c>
      <c r="K294" t="b">
        <f>ISNUMBER(SEARCH("adults",d4_labelled!$G294))</f>
        <v>0</v>
      </c>
      <c r="M294" t="b">
        <f>ISNUMBER(d4_all_labelled[[#This Row],[appId]])</f>
        <v>0</v>
      </c>
      <c r="N294" t="b">
        <f t="shared" si="4"/>
        <v>1</v>
      </c>
    </row>
    <row r="295" spans="1:14" ht="14.5" customHeight="1" x14ac:dyDescent="0.35">
      <c r="A295" s="1" t="s">
        <v>346</v>
      </c>
      <c r="B295" s="1" t="s">
        <v>347</v>
      </c>
      <c r="C295" s="1" t="s">
        <v>348</v>
      </c>
      <c r="D295" s="1" t="s">
        <v>7602</v>
      </c>
      <c r="E295" s="1" t="s">
        <v>1053</v>
      </c>
      <c r="F295" s="1" t="str">
        <f>IF(ISNUMBER(LEFT(d4_all_labelled[[#This Row],[contentRating]],1)*1), d4_all_labelled[[#This Row],[contentRating]], VLOOKUP(d4_all_labelled[[#This Row],[contentRating]],contentRatingConversion[],3,FALSE))</f>
        <v>4+</v>
      </c>
      <c r="G295" s="1" t="s">
        <v>34</v>
      </c>
      <c r="I295" t="b">
        <f>ISNUMBER(SEARCH("children",d4_labelled!$G295))</f>
        <v>0</v>
      </c>
      <c r="J295" t="b">
        <f>ISNUMBER(SEARCH("teens",d4_labelled!$G295))</f>
        <v>1</v>
      </c>
      <c r="K295" t="b">
        <f>ISNUMBER(SEARCH("adults",d4_labelled!$G295))</f>
        <v>0</v>
      </c>
      <c r="M295" t="b">
        <f>ISNUMBER(d4_all_labelled[[#This Row],[appId]])</f>
        <v>0</v>
      </c>
      <c r="N295" t="b">
        <f t="shared" si="4"/>
        <v>1</v>
      </c>
    </row>
    <row r="296" spans="1:14" ht="14.5" customHeight="1" x14ac:dyDescent="0.35">
      <c r="A296" s="1" t="s">
        <v>669</v>
      </c>
      <c r="B296" s="1" t="s">
        <v>670</v>
      </c>
      <c r="C296" s="1" t="s">
        <v>671</v>
      </c>
      <c r="D296" s="1" t="s">
        <v>7589</v>
      </c>
      <c r="E296" s="1" t="s">
        <v>1053</v>
      </c>
      <c r="F296" s="1" t="str">
        <f>IF(ISNUMBER(LEFT(d4_all_labelled[[#This Row],[contentRating]],1)*1), d4_all_labelled[[#This Row],[contentRating]], VLOOKUP(d4_all_labelled[[#This Row],[contentRating]],contentRatingConversion[],3,FALSE))</f>
        <v>4+</v>
      </c>
      <c r="G296" s="1" t="s">
        <v>34</v>
      </c>
      <c r="I296" t="b">
        <f>ISNUMBER(SEARCH("children",d4_labelled!$G296))</f>
        <v>0</v>
      </c>
      <c r="J296" t="b">
        <f>ISNUMBER(SEARCH("teens",d4_labelled!$G296))</f>
        <v>1</v>
      </c>
      <c r="K296" t="b">
        <f>ISNUMBER(SEARCH("adults",d4_labelled!$G296))</f>
        <v>0</v>
      </c>
      <c r="M296" t="b">
        <f>ISNUMBER(d4_all_labelled[[#This Row],[appId]])</f>
        <v>0</v>
      </c>
      <c r="N296" t="b">
        <f t="shared" si="4"/>
        <v>1</v>
      </c>
    </row>
    <row r="297" spans="1:14" ht="14.5" customHeight="1" x14ac:dyDescent="0.35">
      <c r="A297" s="1" t="s">
        <v>88</v>
      </c>
      <c r="B297" s="1" t="s">
        <v>89</v>
      </c>
      <c r="C297" s="1" t="s">
        <v>90</v>
      </c>
      <c r="D297" s="1" t="s">
        <v>7595</v>
      </c>
      <c r="E297" s="1" t="s">
        <v>1053</v>
      </c>
      <c r="F297" s="1" t="str">
        <f>IF(ISNUMBER(LEFT(d4_all_labelled[[#This Row],[contentRating]],1)*1), d4_all_labelled[[#This Row],[contentRating]], VLOOKUP(d4_all_labelled[[#This Row],[contentRating]],contentRatingConversion[],3,FALSE))</f>
        <v>4+</v>
      </c>
      <c r="G297" s="1" t="s">
        <v>34</v>
      </c>
      <c r="I297" t="b">
        <f>ISNUMBER(SEARCH("children",d4_labelled!$G297))</f>
        <v>0</v>
      </c>
      <c r="J297" t="b">
        <f>ISNUMBER(SEARCH("teens",d4_labelled!$G297))</f>
        <v>1</v>
      </c>
      <c r="K297" t="b">
        <f>ISNUMBER(SEARCH("adults",d4_labelled!$G297))</f>
        <v>0</v>
      </c>
      <c r="M297" t="b">
        <f>ISNUMBER(d4_all_labelled[[#This Row],[appId]])</f>
        <v>0</v>
      </c>
      <c r="N297" t="b">
        <f t="shared" si="4"/>
        <v>1</v>
      </c>
    </row>
    <row r="298" spans="1:14" ht="14.5" customHeight="1" x14ac:dyDescent="0.35">
      <c r="A298" s="1" t="s">
        <v>31</v>
      </c>
      <c r="B298" s="1" t="s">
        <v>32</v>
      </c>
      <c r="C298" s="1" t="s">
        <v>33</v>
      </c>
      <c r="D298" s="1" t="s">
        <v>7582</v>
      </c>
      <c r="E298" s="1" t="s">
        <v>1107</v>
      </c>
      <c r="F298" s="1" t="str">
        <f>IF(ISNUMBER(LEFT(d4_all_labelled[[#This Row],[contentRating]],1)*1), d4_all_labelled[[#This Row],[contentRating]], VLOOKUP(d4_all_labelled[[#This Row],[contentRating]],contentRatingConversion[],3,FALSE))</f>
        <v>9+</v>
      </c>
      <c r="G298" s="1" t="s">
        <v>34</v>
      </c>
      <c r="I298" t="b">
        <f>ISNUMBER(SEARCH("children",d4_labelled!$G298))</f>
        <v>0</v>
      </c>
      <c r="J298" t="b">
        <f>ISNUMBER(SEARCH("teens",d4_labelled!$G298))</f>
        <v>1</v>
      </c>
      <c r="K298" t="b">
        <f>ISNUMBER(SEARCH("adults",d4_labelled!$G298))</f>
        <v>0</v>
      </c>
      <c r="M298" t="b">
        <f>ISNUMBER(d4_all_labelled[[#This Row],[appId]])</f>
        <v>0</v>
      </c>
      <c r="N298" t="b">
        <f t="shared" si="4"/>
        <v>1</v>
      </c>
    </row>
    <row r="299" spans="1:14" ht="14.5" customHeight="1" x14ac:dyDescent="0.35">
      <c r="A299" s="1" t="s">
        <v>400</v>
      </c>
      <c r="B299" s="1" t="s">
        <v>401</v>
      </c>
      <c r="C299" s="1" t="s">
        <v>402</v>
      </c>
      <c r="D299" s="1" t="s">
        <v>7581</v>
      </c>
      <c r="E299" s="1" t="s">
        <v>1107</v>
      </c>
      <c r="F299" s="1" t="str">
        <f>IF(ISNUMBER(LEFT(d4_all_labelled[[#This Row],[contentRating]],1)*1), d4_all_labelled[[#This Row],[contentRating]], VLOOKUP(d4_all_labelled[[#This Row],[contentRating]],contentRatingConversion[],3,FALSE))</f>
        <v>9+</v>
      </c>
      <c r="G299" s="1" t="s">
        <v>34</v>
      </c>
      <c r="I299" t="b">
        <f>ISNUMBER(SEARCH("children",d4_labelled!$G299))</f>
        <v>0</v>
      </c>
      <c r="J299" t="b">
        <f>ISNUMBER(SEARCH("teens",d4_labelled!$G299))</f>
        <v>1</v>
      </c>
      <c r="K299" t="b">
        <f>ISNUMBER(SEARCH("adults",d4_labelled!$G299))</f>
        <v>0</v>
      </c>
      <c r="M299" t="b">
        <f>ISNUMBER(d4_all_labelled[[#This Row],[appId]])</f>
        <v>0</v>
      </c>
      <c r="N299" t="b">
        <f t="shared" si="4"/>
        <v>1</v>
      </c>
    </row>
    <row r="300" spans="1:14" ht="14.5" customHeight="1" x14ac:dyDescent="0.35">
      <c r="A300" s="1" t="s">
        <v>786</v>
      </c>
      <c r="B300" s="1" t="s">
        <v>787</v>
      </c>
      <c r="C300" s="1" t="s">
        <v>788</v>
      </c>
      <c r="D300" s="1" t="s">
        <v>7582</v>
      </c>
      <c r="E300" s="1" t="s">
        <v>1053</v>
      </c>
      <c r="F300" s="1" t="str">
        <f>IF(ISNUMBER(LEFT(d4_all_labelled[[#This Row],[contentRating]],1)*1), d4_all_labelled[[#This Row],[contentRating]], VLOOKUP(d4_all_labelled[[#This Row],[contentRating]],contentRatingConversion[],3,FALSE))</f>
        <v>4+</v>
      </c>
      <c r="G300" s="1" t="s">
        <v>34</v>
      </c>
      <c r="I300" t="b">
        <f>ISNUMBER(SEARCH("children",d4_labelled!$G300))</f>
        <v>0</v>
      </c>
      <c r="J300" t="b">
        <f>ISNUMBER(SEARCH("teens",d4_labelled!$G300))</f>
        <v>1</v>
      </c>
      <c r="K300" t="b">
        <f>ISNUMBER(SEARCH("adults",d4_labelled!$G300))</f>
        <v>0</v>
      </c>
      <c r="M300" t="b">
        <f>ISNUMBER(d4_all_labelled[[#This Row],[appId]])</f>
        <v>0</v>
      </c>
      <c r="N300" t="b">
        <f t="shared" si="4"/>
        <v>1</v>
      </c>
    </row>
    <row r="301" spans="1:14" ht="14.5" customHeight="1" x14ac:dyDescent="0.35">
      <c r="A301" s="1" t="s">
        <v>122</v>
      </c>
      <c r="B301" s="1" t="s">
        <v>123</v>
      </c>
      <c r="C301" s="1" t="s">
        <v>124</v>
      </c>
      <c r="D301" s="1" t="s">
        <v>7607</v>
      </c>
      <c r="E301" s="1" t="s">
        <v>1053</v>
      </c>
      <c r="F301" s="1" t="str">
        <f>IF(ISNUMBER(LEFT(d4_all_labelled[[#This Row],[contentRating]],1)*1), d4_all_labelled[[#This Row],[contentRating]], VLOOKUP(d4_all_labelled[[#This Row],[contentRating]],contentRatingConversion[],3,FALSE))</f>
        <v>4+</v>
      </c>
      <c r="G301" s="1" t="s">
        <v>34</v>
      </c>
      <c r="I301" t="b">
        <f>ISNUMBER(SEARCH("children",d4_labelled!$G301))</f>
        <v>0</v>
      </c>
      <c r="J301" t="b">
        <f>ISNUMBER(SEARCH("teens",d4_labelled!$G301))</f>
        <v>1</v>
      </c>
      <c r="K301" t="b">
        <f>ISNUMBER(SEARCH("adults",d4_labelled!$G301))</f>
        <v>0</v>
      </c>
      <c r="M301" t="b">
        <f>ISNUMBER(d4_all_labelled[[#This Row],[appId]])</f>
        <v>0</v>
      </c>
      <c r="N301" t="b">
        <f t="shared" si="4"/>
        <v>1</v>
      </c>
    </row>
    <row r="302" spans="1:14" ht="14.5" customHeight="1" x14ac:dyDescent="0.35">
      <c r="A302" s="1" t="s">
        <v>461</v>
      </c>
      <c r="B302" s="1" t="s">
        <v>462</v>
      </c>
      <c r="C302" s="1" t="s">
        <v>463</v>
      </c>
      <c r="D302" s="1" t="s">
        <v>7597</v>
      </c>
      <c r="E302" s="1" t="s">
        <v>1053</v>
      </c>
      <c r="F302" s="1" t="str">
        <f>IF(ISNUMBER(LEFT(d4_all_labelled[[#This Row],[contentRating]],1)*1), d4_all_labelled[[#This Row],[contentRating]], VLOOKUP(d4_all_labelled[[#This Row],[contentRating]],contentRatingConversion[],3,FALSE))</f>
        <v>4+</v>
      </c>
      <c r="G302" s="1" t="s">
        <v>34</v>
      </c>
      <c r="I302" t="b">
        <f>ISNUMBER(SEARCH("children",d4_labelled!$G302))</f>
        <v>0</v>
      </c>
      <c r="J302" t="b">
        <f>ISNUMBER(SEARCH("teens",d4_labelled!$G302))</f>
        <v>1</v>
      </c>
      <c r="K302" t="b">
        <f>ISNUMBER(SEARCH("adults",d4_labelled!$G302))</f>
        <v>0</v>
      </c>
      <c r="M302" t="b">
        <f>ISNUMBER(d4_all_labelled[[#This Row],[appId]])</f>
        <v>0</v>
      </c>
      <c r="N302" t="b">
        <f t="shared" si="4"/>
        <v>1</v>
      </c>
    </row>
    <row r="303" spans="1:14" ht="14.5" customHeight="1" x14ac:dyDescent="0.35">
      <c r="A303" s="1" t="s">
        <v>514</v>
      </c>
      <c r="B303" s="1" t="s">
        <v>515</v>
      </c>
      <c r="C303" s="1" t="s">
        <v>516</v>
      </c>
      <c r="D303" s="1" t="s">
        <v>7595</v>
      </c>
      <c r="E303" s="1" t="s">
        <v>1107</v>
      </c>
      <c r="F303" s="1" t="str">
        <f>IF(ISNUMBER(LEFT(d4_all_labelled[[#This Row],[contentRating]],1)*1), d4_all_labelled[[#This Row],[contentRating]], VLOOKUP(d4_all_labelled[[#This Row],[contentRating]],contentRatingConversion[],3,FALSE))</f>
        <v>9+</v>
      </c>
      <c r="G303" s="1" t="s">
        <v>34</v>
      </c>
      <c r="I303" t="b">
        <f>ISNUMBER(SEARCH("children",d4_labelled!$G303))</f>
        <v>0</v>
      </c>
      <c r="J303" t="b">
        <f>ISNUMBER(SEARCH("teens",d4_labelled!$G303))</f>
        <v>1</v>
      </c>
      <c r="K303" t="b">
        <f>ISNUMBER(SEARCH("adults",d4_labelled!$G303))</f>
        <v>0</v>
      </c>
      <c r="M303" t="b">
        <f>ISNUMBER(d4_all_labelled[[#This Row],[appId]])</f>
        <v>0</v>
      </c>
      <c r="N303" t="b">
        <f t="shared" si="4"/>
        <v>1</v>
      </c>
    </row>
    <row r="304" spans="1:14" ht="14.5" customHeight="1" x14ac:dyDescent="0.35">
      <c r="A304" s="1" t="s">
        <v>610</v>
      </c>
      <c r="B304" s="1" t="s">
        <v>611</v>
      </c>
      <c r="C304" s="1" t="s">
        <v>612</v>
      </c>
      <c r="D304" s="1" t="s">
        <v>7597</v>
      </c>
      <c r="E304" s="1" t="s">
        <v>1053</v>
      </c>
      <c r="F304" s="1" t="str">
        <f>IF(ISNUMBER(LEFT(d4_all_labelled[[#This Row],[contentRating]],1)*1), d4_all_labelled[[#This Row],[contentRating]], VLOOKUP(d4_all_labelled[[#This Row],[contentRating]],contentRatingConversion[],3,FALSE))</f>
        <v>4+</v>
      </c>
      <c r="G304" s="1" t="s">
        <v>34</v>
      </c>
      <c r="I304" t="b">
        <f>ISNUMBER(SEARCH("children",d4_labelled!$G304))</f>
        <v>0</v>
      </c>
      <c r="J304" t="b">
        <f>ISNUMBER(SEARCH("teens",d4_labelled!$G304))</f>
        <v>1</v>
      </c>
      <c r="K304" t="b">
        <f>ISNUMBER(SEARCH("adults",d4_labelled!$G304))</f>
        <v>0</v>
      </c>
      <c r="M304" t="b">
        <f>ISNUMBER(d4_all_labelled[[#This Row],[appId]])</f>
        <v>0</v>
      </c>
      <c r="N304" t="b">
        <f t="shared" si="4"/>
        <v>1</v>
      </c>
    </row>
    <row r="305" spans="1:14" ht="14.5" customHeight="1" x14ac:dyDescent="0.35">
      <c r="A305" s="1" t="s">
        <v>78</v>
      </c>
      <c r="B305" s="1" t="s">
        <v>79</v>
      </c>
      <c r="C305" s="1" t="s">
        <v>80</v>
      </c>
      <c r="D305" s="1" t="s">
        <v>7581</v>
      </c>
      <c r="E305" s="1" t="s">
        <v>1053</v>
      </c>
      <c r="F305" s="1" t="str">
        <f>IF(ISNUMBER(LEFT(d4_all_labelled[[#This Row],[contentRating]],1)*1), d4_all_labelled[[#This Row],[contentRating]], VLOOKUP(d4_all_labelled[[#This Row],[contentRating]],contentRatingConversion[],3,FALSE))</f>
        <v>4+</v>
      </c>
      <c r="G305" s="1" t="s">
        <v>34</v>
      </c>
      <c r="I305" t="b">
        <f>ISNUMBER(SEARCH("children",d4_labelled!$G305))</f>
        <v>0</v>
      </c>
      <c r="J305" t="b">
        <f>ISNUMBER(SEARCH("teens",d4_labelled!$G305))</f>
        <v>1</v>
      </c>
      <c r="K305" t="b">
        <f>ISNUMBER(SEARCH("adults",d4_labelled!$G305))</f>
        <v>0</v>
      </c>
      <c r="M305" t="b">
        <f>ISNUMBER(d4_all_labelled[[#This Row],[appId]])</f>
        <v>0</v>
      </c>
      <c r="N305" t="b">
        <f t="shared" si="4"/>
        <v>1</v>
      </c>
    </row>
    <row r="306" spans="1:14" ht="14.5" customHeight="1" x14ac:dyDescent="0.35">
      <c r="A306" s="1" t="s">
        <v>225</v>
      </c>
      <c r="B306" s="1" t="s">
        <v>226</v>
      </c>
      <c r="C306" s="1" t="s">
        <v>227</v>
      </c>
      <c r="D306" s="1" t="s">
        <v>7602</v>
      </c>
      <c r="E306" s="1" t="s">
        <v>1100</v>
      </c>
      <c r="F306" s="1" t="str">
        <f>IF(ISNUMBER(LEFT(d4_all_labelled[[#This Row],[contentRating]],1)*1), d4_all_labelled[[#This Row],[contentRating]], VLOOKUP(d4_all_labelled[[#This Row],[contentRating]],contentRatingConversion[],3,FALSE))</f>
        <v>12+</v>
      </c>
      <c r="G306" s="1" t="s">
        <v>34</v>
      </c>
      <c r="I306" t="b">
        <f>ISNUMBER(SEARCH("children",d4_labelled!$G306))</f>
        <v>0</v>
      </c>
      <c r="J306" t="b">
        <f>ISNUMBER(SEARCH("teens",d4_labelled!$G306))</f>
        <v>1</v>
      </c>
      <c r="K306" t="b">
        <f>ISNUMBER(SEARCH("adults",d4_labelled!$G306))</f>
        <v>0</v>
      </c>
      <c r="M306" t="b">
        <f>ISNUMBER(d4_all_labelled[[#This Row],[appId]])</f>
        <v>0</v>
      </c>
      <c r="N306" t="b">
        <f t="shared" si="4"/>
        <v>1</v>
      </c>
    </row>
    <row r="307" spans="1:14" ht="14.5" customHeight="1" x14ac:dyDescent="0.35">
      <c r="A307" s="1" t="s">
        <v>870</v>
      </c>
      <c r="B307" s="1" t="s">
        <v>871</v>
      </c>
      <c r="C307" s="1" t="s">
        <v>872</v>
      </c>
      <c r="D307" s="1" t="s">
        <v>7587</v>
      </c>
      <c r="E307" s="1" t="s">
        <v>1053</v>
      </c>
      <c r="F307" s="1" t="str">
        <f>IF(ISNUMBER(LEFT(d4_all_labelled[[#This Row],[contentRating]],1)*1), d4_all_labelled[[#This Row],[contentRating]], VLOOKUP(d4_all_labelled[[#This Row],[contentRating]],contentRatingConversion[],3,FALSE))</f>
        <v>4+</v>
      </c>
      <c r="G307" s="1" t="s">
        <v>34</v>
      </c>
      <c r="I307" t="b">
        <f>ISNUMBER(SEARCH("children",d4_labelled!$G307))</f>
        <v>0</v>
      </c>
      <c r="J307" t="b">
        <f>ISNUMBER(SEARCH("teens",d4_labelled!$G307))</f>
        <v>1</v>
      </c>
      <c r="K307" t="b">
        <f>ISNUMBER(SEARCH("adults",d4_labelled!$G307))</f>
        <v>0</v>
      </c>
      <c r="M307" t="b">
        <f>ISNUMBER(d4_all_labelled[[#This Row],[appId]])</f>
        <v>0</v>
      </c>
      <c r="N307" t="b">
        <f t="shared" si="4"/>
        <v>1</v>
      </c>
    </row>
    <row r="308" spans="1:14" ht="14.5" customHeight="1" x14ac:dyDescent="0.35">
      <c r="A308" s="1" t="s">
        <v>91</v>
      </c>
      <c r="B308" s="1" t="s">
        <v>92</v>
      </c>
      <c r="C308" s="1" t="s">
        <v>93</v>
      </c>
      <c r="D308" s="1" t="s">
        <v>7582</v>
      </c>
      <c r="E308" s="1" t="s">
        <v>1100</v>
      </c>
      <c r="F308" s="1" t="str">
        <f>IF(ISNUMBER(LEFT(d4_all_labelled[[#This Row],[contentRating]],1)*1), d4_all_labelled[[#This Row],[contentRating]], VLOOKUP(d4_all_labelled[[#This Row],[contentRating]],contentRatingConversion[],3,FALSE))</f>
        <v>12+</v>
      </c>
      <c r="G308" s="1" t="s">
        <v>34</v>
      </c>
      <c r="I308" t="b">
        <f>ISNUMBER(SEARCH("children",d4_labelled!$G308))</f>
        <v>0</v>
      </c>
      <c r="J308" t="b">
        <f>ISNUMBER(SEARCH("teens",d4_labelled!$G308))</f>
        <v>1</v>
      </c>
      <c r="K308" t="b">
        <f>ISNUMBER(SEARCH("adults",d4_labelled!$G308))</f>
        <v>0</v>
      </c>
      <c r="M308" t="b">
        <f>ISNUMBER(d4_all_labelled[[#This Row],[appId]])</f>
        <v>0</v>
      </c>
      <c r="N308" t="b">
        <f t="shared" si="4"/>
        <v>1</v>
      </c>
    </row>
    <row r="309" spans="1:14" ht="14.5" customHeight="1" x14ac:dyDescent="0.35">
      <c r="A309" s="1" t="s">
        <v>861</v>
      </c>
      <c r="B309" s="1" t="s">
        <v>862</v>
      </c>
      <c r="C309" s="1" t="s">
        <v>863</v>
      </c>
      <c r="D309" s="1" t="s">
        <v>7582</v>
      </c>
      <c r="E309" s="1" t="s">
        <v>1053</v>
      </c>
      <c r="F309" s="1" t="str">
        <f>IF(ISNUMBER(LEFT(d4_all_labelled[[#This Row],[contentRating]],1)*1), d4_all_labelled[[#This Row],[contentRating]], VLOOKUP(d4_all_labelled[[#This Row],[contentRating]],contentRatingConversion[],3,FALSE))</f>
        <v>4+</v>
      </c>
      <c r="G309" s="1" t="s">
        <v>34</v>
      </c>
      <c r="I309" t="b">
        <f>ISNUMBER(SEARCH("children",d4_labelled!$G309))</f>
        <v>0</v>
      </c>
      <c r="J309" t="b">
        <f>ISNUMBER(SEARCH("teens",d4_labelled!$G309))</f>
        <v>1</v>
      </c>
      <c r="K309" t="b">
        <f>ISNUMBER(SEARCH("adults",d4_labelled!$G309))</f>
        <v>0</v>
      </c>
      <c r="M309" t="b">
        <f>ISNUMBER(d4_all_labelled[[#This Row],[appId]])</f>
        <v>0</v>
      </c>
      <c r="N309" t="b">
        <f t="shared" si="4"/>
        <v>1</v>
      </c>
    </row>
    <row r="310" spans="1:14" ht="14.5" customHeight="1" x14ac:dyDescent="0.35">
      <c r="A310" s="1" t="s">
        <v>678</v>
      </c>
      <c r="B310" s="1" t="s">
        <v>679</v>
      </c>
      <c r="C310" s="1" t="s">
        <v>680</v>
      </c>
      <c r="D310" s="1" t="s">
        <v>7570</v>
      </c>
      <c r="E310" s="1" t="s">
        <v>1053</v>
      </c>
      <c r="F310" s="1" t="str">
        <f>IF(ISNUMBER(LEFT(d4_all_labelled[[#This Row],[contentRating]],1)*1), d4_all_labelled[[#This Row],[contentRating]], VLOOKUP(d4_all_labelled[[#This Row],[contentRating]],contentRatingConversion[],3,FALSE))</f>
        <v>4+</v>
      </c>
      <c r="G310" s="1" t="s">
        <v>34</v>
      </c>
      <c r="I310" t="b">
        <f>ISNUMBER(SEARCH("children",d4_labelled!$G310))</f>
        <v>0</v>
      </c>
      <c r="J310" t="b">
        <f>ISNUMBER(SEARCH("teens",d4_labelled!$G310))</f>
        <v>1</v>
      </c>
      <c r="K310" t="b">
        <f>ISNUMBER(SEARCH("adults",d4_labelled!$G310))</f>
        <v>0</v>
      </c>
      <c r="M310" t="b">
        <f>ISNUMBER(d4_all_labelled[[#This Row],[appId]])</f>
        <v>0</v>
      </c>
      <c r="N310" t="b">
        <f t="shared" si="4"/>
        <v>1</v>
      </c>
    </row>
    <row r="311" spans="1:14" ht="14.5" customHeight="1" x14ac:dyDescent="0.35">
      <c r="A311" s="1" t="s">
        <v>262</v>
      </c>
      <c r="B311" s="1" t="s">
        <v>263</v>
      </c>
      <c r="C311" s="1" t="s">
        <v>264</v>
      </c>
      <c r="D311" s="1" t="s">
        <v>7582</v>
      </c>
      <c r="E311" s="1" t="s">
        <v>1100</v>
      </c>
      <c r="F311" s="1" t="str">
        <f>IF(ISNUMBER(LEFT(d4_all_labelled[[#This Row],[contentRating]],1)*1), d4_all_labelled[[#This Row],[contentRating]], VLOOKUP(d4_all_labelled[[#This Row],[contentRating]],contentRatingConversion[],3,FALSE))</f>
        <v>12+</v>
      </c>
      <c r="G311" s="1" t="s">
        <v>34</v>
      </c>
      <c r="I311" t="b">
        <f>ISNUMBER(SEARCH("children",d4_labelled!$G311))</f>
        <v>0</v>
      </c>
      <c r="J311" t="b">
        <f>ISNUMBER(SEARCH("teens",d4_labelled!$G311))</f>
        <v>1</v>
      </c>
      <c r="K311" t="b">
        <f>ISNUMBER(SEARCH("adults",d4_labelled!$G311))</f>
        <v>0</v>
      </c>
      <c r="M311" t="b">
        <f>ISNUMBER(d4_all_labelled[[#This Row],[appId]])</f>
        <v>0</v>
      </c>
      <c r="N311" t="b">
        <f t="shared" si="4"/>
        <v>1</v>
      </c>
    </row>
    <row r="312" spans="1:14" ht="14.5" customHeight="1" x14ac:dyDescent="0.35">
      <c r="A312" s="1" t="s">
        <v>759</v>
      </c>
      <c r="B312" s="1" t="s">
        <v>760</v>
      </c>
      <c r="C312" s="1" t="s">
        <v>761</v>
      </c>
      <c r="D312" s="1" t="s">
        <v>7611</v>
      </c>
      <c r="E312" s="1" t="s">
        <v>1053</v>
      </c>
      <c r="F312" s="1" t="str">
        <f>IF(ISNUMBER(LEFT(d4_all_labelled[[#This Row],[contentRating]],1)*1), d4_all_labelled[[#This Row],[contentRating]], VLOOKUP(d4_all_labelled[[#This Row],[contentRating]],contentRatingConversion[],3,FALSE))</f>
        <v>4+</v>
      </c>
      <c r="G312" s="1" t="s">
        <v>34</v>
      </c>
      <c r="I312" t="b">
        <f>ISNUMBER(SEARCH("children",d4_labelled!$G312))</f>
        <v>0</v>
      </c>
      <c r="J312" t="b">
        <f>ISNUMBER(SEARCH("teens",d4_labelled!$G312))</f>
        <v>1</v>
      </c>
      <c r="K312" t="b">
        <f>ISNUMBER(SEARCH("adults",d4_labelled!$G312))</f>
        <v>0</v>
      </c>
      <c r="M312" t="b">
        <f>ISNUMBER(d4_all_labelled[[#This Row],[appId]])</f>
        <v>0</v>
      </c>
      <c r="N312" t="b">
        <f t="shared" si="4"/>
        <v>1</v>
      </c>
    </row>
    <row r="313" spans="1:14" ht="14.5" customHeight="1" x14ac:dyDescent="0.35">
      <c r="A313" s="1" t="s">
        <v>502</v>
      </c>
      <c r="B313" s="1" t="s">
        <v>503</v>
      </c>
      <c r="C313" s="1" t="s">
        <v>504</v>
      </c>
      <c r="D313" s="1" t="s">
        <v>7597</v>
      </c>
      <c r="E313" s="1" t="s">
        <v>1100</v>
      </c>
      <c r="F313" s="1" t="str">
        <f>IF(ISNUMBER(LEFT(d4_all_labelled[[#This Row],[contentRating]],1)*1), d4_all_labelled[[#This Row],[contentRating]], VLOOKUP(d4_all_labelled[[#This Row],[contentRating]],contentRatingConversion[],3,FALSE))</f>
        <v>12+</v>
      </c>
      <c r="G313" s="1" t="s">
        <v>34</v>
      </c>
      <c r="I313" t="b">
        <f>ISNUMBER(SEARCH("children",d4_labelled!$G313))</f>
        <v>0</v>
      </c>
      <c r="J313" t="b">
        <f>ISNUMBER(SEARCH("teens",d4_labelled!$G313))</f>
        <v>1</v>
      </c>
      <c r="K313" t="b">
        <f>ISNUMBER(SEARCH("adults",d4_labelled!$G313))</f>
        <v>0</v>
      </c>
      <c r="M313" t="b">
        <f>ISNUMBER(d4_all_labelled[[#This Row],[appId]])</f>
        <v>0</v>
      </c>
      <c r="N313" t="b">
        <f t="shared" si="4"/>
        <v>1</v>
      </c>
    </row>
    <row r="314" spans="1:14" ht="14.5" customHeight="1" x14ac:dyDescent="0.35">
      <c r="A314" s="1" t="s">
        <v>94</v>
      </c>
      <c r="B314" s="1" t="s">
        <v>95</v>
      </c>
      <c r="C314" s="1" t="s">
        <v>96</v>
      </c>
      <c r="D314" s="1" t="s">
        <v>7582</v>
      </c>
      <c r="E314" s="1" t="s">
        <v>1107</v>
      </c>
      <c r="F314" s="1" t="str">
        <f>IF(ISNUMBER(LEFT(d4_all_labelled[[#This Row],[contentRating]],1)*1), d4_all_labelled[[#This Row],[contentRating]], VLOOKUP(d4_all_labelled[[#This Row],[contentRating]],contentRatingConversion[],3,FALSE))</f>
        <v>9+</v>
      </c>
      <c r="G314" s="1" t="s">
        <v>34</v>
      </c>
      <c r="I314" t="b">
        <f>ISNUMBER(SEARCH("children",d4_labelled!$G314))</f>
        <v>0</v>
      </c>
      <c r="J314" t="b">
        <f>ISNUMBER(SEARCH("teens",d4_labelled!$G314))</f>
        <v>1</v>
      </c>
      <c r="K314" t="b">
        <f>ISNUMBER(SEARCH("adults",d4_labelled!$G314))</f>
        <v>0</v>
      </c>
      <c r="M314" t="b">
        <f>ISNUMBER(d4_all_labelled[[#This Row],[appId]])</f>
        <v>0</v>
      </c>
      <c r="N314" t="b">
        <f t="shared" si="4"/>
        <v>1</v>
      </c>
    </row>
    <row r="315" spans="1:14" ht="14.5" customHeight="1" x14ac:dyDescent="0.35">
      <c r="A315" s="1" t="s">
        <v>145</v>
      </c>
      <c r="B315" s="1" t="s">
        <v>146</v>
      </c>
      <c r="C315" s="1" t="s">
        <v>147</v>
      </c>
      <c r="D315" s="1" t="s">
        <v>7581</v>
      </c>
      <c r="E315" s="1" t="s">
        <v>1107</v>
      </c>
      <c r="F315" s="1" t="str">
        <f>IF(ISNUMBER(LEFT(d4_all_labelled[[#This Row],[contentRating]],1)*1), d4_all_labelled[[#This Row],[contentRating]], VLOOKUP(d4_all_labelled[[#This Row],[contentRating]],contentRatingConversion[],3,FALSE))</f>
        <v>9+</v>
      </c>
      <c r="G315" s="1" t="s">
        <v>34</v>
      </c>
      <c r="I315" t="b">
        <f>ISNUMBER(SEARCH("children",d4_labelled!$G315))</f>
        <v>0</v>
      </c>
      <c r="J315" t="b">
        <f>ISNUMBER(SEARCH("teens",d4_labelled!$G315))</f>
        <v>1</v>
      </c>
      <c r="K315" t="b">
        <f>ISNUMBER(SEARCH("adults",d4_labelled!$G315))</f>
        <v>0</v>
      </c>
      <c r="M315" t="b">
        <f>ISNUMBER(d4_all_labelled[[#This Row],[appId]])</f>
        <v>0</v>
      </c>
      <c r="N315" t="b">
        <f t="shared" si="4"/>
        <v>1</v>
      </c>
    </row>
    <row r="316" spans="1:14" ht="14.5" customHeight="1" x14ac:dyDescent="0.35">
      <c r="A316" s="1" t="s">
        <v>768</v>
      </c>
      <c r="B316" s="1" t="s">
        <v>769</v>
      </c>
      <c r="C316" s="1" t="s">
        <v>770</v>
      </c>
      <c r="D316" s="1" t="s">
        <v>7582</v>
      </c>
      <c r="E316" s="1" t="s">
        <v>1107</v>
      </c>
      <c r="F316" s="1" t="str">
        <f>IF(ISNUMBER(LEFT(d4_all_labelled[[#This Row],[contentRating]],1)*1), d4_all_labelled[[#This Row],[contentRating]], VLOOKUP(d4_all_labelled[[#This Row],[contentRating]],contentRatingConversion[],3,FALSE))</f>
        <v>9+</v>
      </c>
      <c r="G316" s="1" t="s">
        <v>34</v>
      </c>
      <c r="I316" t="b">
        <f>ISNUMBER(SEARCH("children",d4_labelled!$G316))</f>
        <v>0</v>
      </c>
      <c r="J316" t="b">
        <f>ISNUMBER(SEARCH("teens",d4_labelled!$G316))</f>
        <v>1</v>
      </c>
      <c r="K316" t="b">
        <f>ISNUMBER(SEARCH("adults",d4_labelled!$G316))</f>
        <v>0</v>
      </c>
      <c r="M316" t="b">
        <f>ISNUMBER(d4_all_labelled[[#This Row],[appId]])</f>
        <v>0</v>
      </c>
      <c r="N316" t="b">
        <f t="shared" si="4"/>
        <v>1</v>
      </c>
    </row>
    <row r="317" spans="1:14" ht="14.5" customHeight="1" x14ac:dyDescent="0.35">
      <c r="A317" s="1" t="s">
        <v>739</v>
      </c>
      <c r="B317" s="1" t="s">
        <v>740</v>
      </c>
      <c r="C317" s="1" t="s">
        <v>741</v>
      </c>
      <c r="D317" s="1" t="s">
        <v>7598</v>
      </c>
      <c r="E317" s="1" t="s">
        <v>1053</v>
      </c>
      <c r="F317" s="1" t="str">
        <f>IF(ISNUMBER(LEFT(d4_all_labelled[[#This Row],[contentRating]],1)*1), d4_all_labelled[[#This Row],[contentRating]], VLOOKUP(d4_all_labelled[[#This Row],[contentRating]],contentRatingConversion[],3,FALSE))</f>
        <v>4+</v>
      </c>
      <c r="G317" s="1" t="s">
        <v>34</v>
      </c>
      <c r="I317" t="b">
        <f>ISNUMBER(SEARCH("children",d4_labelled!$G317))</f>
        <v>0</v>
      </c>
      <c r="J317" t="b">
        <f>ISNUMBER(SEARCH("teens",d4_labelled!$G317))</f>
        <v>1</v>
      </c>
      <c r="K317" t="b">
        <f>ISNUMBER(SEARCH("adults",d4_labelled!$G317))</f>
        <v>0</v>
      </c>
      <c r="M317" t="b">
        <f>ISNUMBER(d4_all_labelled[[#This Row],[appId]])</f>
        <v>0</v>
      </c>
      <c r="N317" t="b">
        <f t="shared" si="4"/>
        <v>1</v>
      </c>
    </row>
    <row r="318" spans="1:14" ht="14.5" customHeight="1" x14ac:dyDescent="0.35">
      <c r="A318" s="1" t="s">
        <v>528</v>
      </c>
      <c r="B318" s="1" t="s">
        <v>529</v>
      </c>
      <c r="C318" s="1" t="s">
        <v>530</v>
      </c>
      <c r="D318" s="1" t="s">
        <v>7595</v>
      </c>
      <c r="E318" s="1" t="s">
        <v>1053</v>
      </c>
      <c r="F318" s="1" t="str">
        <f>IF(ISNUMBER(LEFT(d4_all_labelled[[#This Row],[contentRating]],1)*1), d4_all_labelled[[#This Row],[contentRating]], VLOOKUP(d4_all_labelled[[#This Row],[contentRating]],contentRatingConversion[],3,FALSE))</f>
        <v>4+</v>
      </c>
      <c r="G318" s="1" t="s">
        <v>34</v>
      </c>
      <c r="I318" t="b">
        <f>ISNUMBER(SEARCH("children",d4_labelled!$G318))</f>
        <v>0</v>
      </c>
      <c r="J318" t="b">
        <f>ISNUMBER(SEARCH("teens",d4_labelled!$G318))</f>
        <v>1</v>
      </c>
      <c r="K318" t="b">
        <f>ISNUMBER(SEARCH("adults",d4_labelled!$G318))</f>
        <v>0</v>
      </c>
      <c r="M318" t="b">
        <f>ISNUMBER(d4_all_labelled[[#This Row],[appId]])</f>
        <v>0</v>
      </c>
      <c r="N318" t="b">
        <f t="shared" si="4"/>
        <v>1</v>
      </c>
    </row>
    <row r="319" spans="1:14" ht="14.5" customHeight="1" x14ac:dyDescent="0.35">
      <c r="A319" s="1" t="s">
        <v>876</v>
      </c>
      <c r="B319" s="1" t="s">
        <v>877</v>
      </c>
      <c r="C319" s="1" t="s">
        <v>878</v>
      </c>
      <c r="D319" s="1" t="s">
        <v>7587</v>
      </c>
      <c r="E319" s="1" t="s">
        <v>1053</v>
      </c>
      <c r="F319" s="1" t="str">
        <f>IF(ISNUMBER(LEFT(d4_all_labelled[[#This Row],[contentRating]],1)*1), d4_all_labelled[[#This Row],[contentRating]], VLOOKUP(d4_all_labelled[[#This Row],[contentRating]],contentRatingConversion[],3,FALSE))</f>
        <v>4+</v>
      </c>
      <c r="G319" s="1" t="s">
        <v>34</v>
      </c>
      <c r="I319" t="b">
        <f>ISNUMBER(SEARCH("children",d4_labelled!$G319))</f>
        <v>0</v>
      </c>
      <c r="J319" t="b">
        <f>ISNUMBER(SEARCH("teens",d4_labelled!$G319))</f>
        <v>1</v>
      </c>
      <c r="K319" t="b">
        <f>ISNUMBER(SEARCH("adults",d4_labelled!$G319))</f>
        <v>0</v>
      </c>
      <c r="M319" t="b">
        <f>ISNUMBER(d4_all_labelled[[#This Row],[appId]])</f>
        <v>0</v>
      </c>
      <c r="N319" t="b">
        <f t="shared" si="4"/>
        <v>1</v>
      </c>
    </row>
    <row r="320" spans="1:14" ht="14.5" customHeight="1" x14ac:dyDescent="0.35">
      <c r="A320" s="1" t="s">
        <v>432</v>
      </c>
      <c r="B320" s="1" t="s">
        <v>433</v>
      </c>
      <c r="C320" s="1" t="s">
        <v>434</v>
      </c>
      <c r="D320" s="1" t="s">
        <v>7580</v>
      </c>
      <c r="E320" s="1" t="s">
        <v>1107</v>
      </c>
      <c r="F320" s="1" t="str">
        <f>IF(ISNUMBER(LEFT(d4_all_labelled[[#This Row],[contentRating]],1)*1), d4_all_labelled[[#This Row],[contentRating]], VLOOKUP(d4_all_labelled[[#This Row],[contentRating]],contentRatingConversion[],3,FALSE))</f>
        <v>9+</v>
      </c>
      <c r="G320" s="1" t="s">
        <v>34</v>
      </c>
      <c r="I320" t="b">
        <f>ISNUMBER(SEARCH("children",d4_labelled!$G320))</f>
        <v>0</v>
      </c>
      <c r="J320" t="b">
        <f>ISNUMBER(SEARCH("teens",d4_labelled!$G320))</f>
        <v>1</v>
      </c>
      <c r="K320" t="b">
        <f>ISNUMBER(SEARCH("adults",d4_labelled!$G320))</f>
        <v>0</v>
      </c>
      <c r="M320" t="b">
        <f>ISNUMBER(d4_all_labelled[[#This Row],[appId]])</f>
        <v>0</v>
      </c>
      <c r="N320" t="b">
        <f t="shared" si="4"/>
        <v>1</v>
      </c>
    </row>
    <row r="321" spans="1:14" ht="14.5" customHeight="1" x14ac:dyDescent="0.35">
      <c r="A321" s="1" t="s">
        <v>435</v>
      </c>
      <c r="B321" s="1" t="s">
        <v>436</v>
      </c>
      <c r="C321" s="1" t="s">
        <v>437</v>
      </c>
      <c r="D321" s="1" t="s">
        <v>7580</v>
      </c>
      <c r="E321" s="1" t="s">
        <v>1107</v>
      </c>
      <c r="F321" s="1" t="str">
        <f>IF(ISNUMBER(LEFT(d4_all_labelled[[#This Row],[contentRating]],1)*1), d4_all_labelled[[#This Row],[contentRating]], VLOOKUP(d4_all_labelled[[#This Row],[contentRating]],contentRatingConversion[],3,FALSE))</f>
        <v>9+</v>
      </c>
      <c r="G321" s="1" t="s">
        <v>34</v>
      </c>
      <c r="I321" t="b">
        <f>ISNUMBER(SEARCH("children",d4_labelled!$G321))</f>
        <v>0</v>
      </c>
      <c r="J321" t="b">
        <f>ISNUMBER(SEARCH("teens",d4_labelled!$G321))</f>
        <v>1</v>
      </c>
      <c r="K321" t="b">
        <f>ISNUMBER(SEARCH("adults",d4_labelled!$G321))</f>
        <v>0</v>
      </c>
      <c r="M321" t="b">
        <f>ISNUMBER(d4_all_labelled[[#This Row],[appId]])</f>
        <v>0</v>
      </c>
      <c r="N321" t="b">
        <f t="shared" si="4"/>
        <v>1</v>
      </c>
    </row>
    <row r="322" spans="1:14" ht="14.5" customHeight="1" x14ac:dyDescent="0.35">
      <c r="A322" s="1" t="s">
        <v>438</v>
      </c>
      <c r="B322" s="1" t="s">
        <v>439</v>
      </c>
      <c r="C322" s="1" t="s">
        <v>440</v>
      </c>
      <c r="D322" s="1" t="s">
        <v>7582</v>
      </c>
      <c r="E322" s="1" t="s">
        <v>1107</v>
      </c>
      <c r="F322" s="1" t="str">
        <f>IF(ISNUMBER(LEFT(d4_all_labelled[[#This Row],[contentRating]],1)*1), d4_all_labelled[[#This Row],[contentRating]], VLOOKUP(d4_all_labelled[[#This Row],[contentRating]],contentRatingConversion[],3,FALSE))</f>
        <v>9+</v>
      </c>
      <c r="G322" s="1" t="s">
        <v>34</v>
      </c>
      <c r="I322" t="b">
        <f>ISNUMBER(SEARCH("children",d4_labelled!$G322))</f>
        <v>0</v>
      </c>
      <c r="J322" t="b">
        <f>ISNUMBER(SEARCH("teens",d4_labelled!$G322))</f>
        <v>1</v>
      </c>
      <c r="K322" t="b">
        <f>ISNUMBER(SEARCH("adults",d4_labelled!$G322))</f>
        <v>0</v>
      </c>
      <c r="M322" t="b">
        <f>ISNUMBER(d4_all_labelled[[#This Row],[appId]])</f>
        <v>0</v>
      </c>
      <c r="N322" t="b">
        <f t="shared" si="4"/>
        <v>1</v>
      </c>
    </row>
    <row r="323" spans="1:14" ht="14.5" customHeight="1" x14ac:dyDescent="0.35">
      <c r="A323" s="1" t="s">
        <v>832</v>
      </c>
      <c r="B323" s="1" t="s">
        <v>833</v>
      </c>
      <c r="C323" s="1" t="s">
        <v>834</v>
      </c>
      <c r="D323" s="1" t="s">
        <v>7604</v>
      </c>
      <c r="E323" s="1" t="s">
        <v>1100</v>
      </c>
      <c r="F323" s="1" t="str">
        <f>IF(ISNUMBER(LEFT(d4_all_labelled[[#This Row],[contentRating]],1)*1), d4_all_labelled[[#This Row],[contentRating]], VLOOKUP(d4_all_labelled[[#This Row],[contentRating]],contentRatingConversion[],3,FALSE))</f>
        <v>12+</v>
      </c>
      <c r="G323" s="1" t="s">
        <v>34</v>
      </c>
      <c r="I323" t="b">
        <f>ISNUMBER(SEARCH("children",d4_labelled!$G323))</f>
        <v>0</v>
      </c>
      <c r="J323" t="b">
        <f>ISNUMBER(SEARCH("teens",d4_labelled!$G323))</f>
        <v>1</v>
      </c>
      <c r="K323" t="b">
        <f>ISNUMBER(SEARCH("adults",d4_labelled!$G323))</f>
        <v>0</v>
      </c>
      <c r="M323" t="b">
        <f>ISNUMBER(d4_all_labelled[[#This Row],[appId]])</f>
        <v>0</v>
      </c>
      <c r="N323" t="b">
        <f t="shared" ref="N323:N374" si="5">NOT(M323)</f>
        <v>1</v>
      </c>
    </row>
    <row r="324" spans="1:14" ht="14.5" customHeight="1" x14ac:dyDescent="0.35">
      <c r="A324" s="1" t="s">
        <v>523</v>
      </c>
      <c r="B324" s="1" t="s">
        <v>524</v>
      </c>
      <c r="C324" s="1" t="s">
        <v>525</v>
      </c>
      <c r="D324" s="1" t="s">
        <v>7597</v>
      </c>
      <c r="E324" s="1" t="s">
        <v>1053</v>
      </c>
      <c r="F324" s="1" t="str">
        <f>IF(ISNUMBER(LEFT(d4_all_labelled[[#This Row],[contentRating]],1)*1), d4_all_labelled[[#This Row],[contentRating]], VLOOKUP(d4_all_labelled[[#This Row],[contentRating]],contentRatingConversion[],3,FALSE))</f>
        <v>4+</v>
      </c>
      <c r="G324" s="1" t="s">
        <v>34</v>
      </c>
      <c r="I324" t="b">
        <f>ISNUMBER(SEARCH("children",d4_labelled!$G324))</f>
        <v>0</v>
      </c>
      <c r="J324" t="b">
        <f>ISNUMBER(SEARCH("teens",d4_labelled!$G324))</f>
        <v>1</v>
      </c>
      <c r="K324" t="b">
        <f>ISNUMBER(SEARCH("adults",d4_labelled!$G324))</f>
        <v>0</v>
      </c>
      <c r="M324" t="b">
        <f>ISNUMBER(d4_all_labelled[[#This Row],[appId]])</f>
        <v>0</v>
      </c>
      <c r="N324" t="b">
        <f t="shared" si="5"/>
        <v>1</v>
      </c>
    </row>
    <row r="325" spans="1:14" ht="14.5" customHeight="1" x14ac:dyDescent="0.35">
      <c r="A325" s="1">
        <v>301295390</v>
      </c>
      <c r="B325" s="1" t="s">
        <v>7713</v>
      </c>
      <c r="C325" s="1" t="s">
        <v>7738</v>
      </c>
      <c r="D325" s="1" t="s">
        <v>7670</v>
      </c>
      <c r="E325" s="1" t="s">
        <v>5119</v>
      </c>
      <c r="F325" s="1" t="str">
        <f>IF(ISNUMBER(LEFT(d4_all_labelled[[#This Row],[contentRating]],1)*1), d4_all_labelled[[#This Row],[contentRating]], VLOOKUP(d4_all_labelled[[#This Row],[contentRating]],contentRatingConversion[],3,FALSE))</f>
        <v>4+</v>
      </c>
      <c r="G325" s="1" t="s">
        <v>7755</v>
      </c>
      <c r="I325" t="b">
        <f>ISNUMBER(SEARCH("children",d4_labelled!$G325))</f>
        <v>1</v>
      </c>
      <c r="J325" t="b">
        <f>ISNUMBER(SEARCH("teens",d4_labelled!$G325))</f>
        <v>1</v>
      </c>
      <c r="K325" t="b">
        <f>ISNUMBER(SEARCH("adults",d4_labelled!$G325))</f>
        <v>1</v>
      </c>
      <c r="M325" t="b">
        <f>ISNUMBER(d4_all_labelled[[#This Row],[appId]])</f>
        <v>1</v>
      </c>
      <c r="N325" t="b">
        <f t="shared" si="5"/>
        <v>0</v>
      </c>
    </row>
    <row r="326" spans="1:14" ht="14.5" customHeight="1" x14ac:dyDescent="0.35">
      <c r="A326" s="1">
        <v>547805285</v>
      </c>
      <c r="B326" s="1" t="s">
        <v>7712</v>
      </c>
      <c r="C326" s="1" t="s">
        <v>7737</v>
      </c>
      <c r="D326" t="s">
        <v>7753</v>
      </c>
      <c r="E326" t="s">
        <v>5137</v>
      </c>
      <c r="F326" s="1" t="str">
        <f>IF(ISNUMBER(LEFT(d4_all_labelled[[#This Row],[contentRating]],1)*1), d4_all_labelled[[#This Row],[contentRating]], VLOOKUP(d4_all_labelled[[#This Row],[contentRating]],contentRatingConversion[],3,FALSE))</f>
        <v>12+</v>
      </c>
      <c r="G326" s="1" t="s">
        <v>7755</v>
      </c>
      <c r="I326" t="b">
        <f>ISNUMBER(SEARCH("children",d4_labelled!$G326))</f>
        <v>1</v>
      </c>
      <c r="J326" t="b">
        <f>ISNUMBER(SEARCH("teens",d4_labelled!$G326))</f>
        <v>1</v>
      </c>
      <c r="K326" t="b">
        <f>ISNUMBER(SEARCH("adults",d4_labelled!$G326))</f>
        <v>1</v>
      </c>
      <c r="M326" t="b">
        <f>ISNUMBER(d4_all_labelled[[#This Row],[appId]])</f>
        <v>1</v>
      </c>
      <c r="N326" t="b">
        <f t="shared" si="5"/>
        <v>0</v>
      </c>
    </row>
    <row r="327" spans="1:14" ht="14.5" customHeight="1" x14ac:dyDescent="0.35">
      <c r="A327" s="1">
        <v>306628397</v>
      </c>
      <c r="B327" s="1" t="s">
        <v>7707</v>
      </c>
      <c r="C327" s="1" t="s">
        <v>7732</v>
      </c>
      <c r="D327" t="s">
        <v>7750</v>
      </c>
      <c r="E327" t="s">
        <v>5130</v>
      </c>
      <c r="F327" s="1" t="str">
        <f>IF(ISNUMBER(LEFT(d4_all_labelled[[#This Row],[contentRating]],1)*1), d4_all_labelled[[#This Row],[contentRating]], VLOOKUP(d4_all_labelled[[#This Row],[contentRating]],contentRatingConversion[],3,FALSE))</f>
        <v>17+</v>
      </c>
      <c r="G327" s="1" t="s">
        <v>7754</v>
      </c>
      <c r="I327" t="b">
        <f>ISNUMBER(SEARCH("children",d4_labelled!$G327))</f>
        <v>0</v>
      </c>
      <c r="J327" t="b">
        <f>ISNUMBER(SEARCH("teens",d4_labelled!$G327))</f>
        <v>1</v>
      </c>
      <c r="K327" t="b">
        <f>ISNUMBER(SEARCH("adults",d4_labelled!$G327))</f>
        <v>1</v>
      </c>
      <c r="M327" t="b">
        <f>ISNUMBER(d4_all_labelled[[#This Row],[appId]])</f>
        <v>1</v>
      </c>
      <c r="N327" t="b">
        <f t="shared" si="5"/>
        <v>0</v>
      </c>
    </row>
    <row r="328" spans="1:14" ht="14.5" customHeight="1" x14ac:dyDescent="0.35">
      <c r="A328" s="1">
        <v>334325516</v>
      </c>
      <c r="B328" s="1" t="s">
        <v>8047</v>
      </c>
      <c r="C328" s="1" t="s">
        <v>8048</v>
      </c>
      <c r="D328" t="s">
        <v>8049</v>
      </c>
      <c r="E328" t="s">
        <v>5119</v>
      </c>
      <c r="F328" s="1" t="str">
        <f>IF(ISNUMBER(LEFT(d4_all_labelled[[#This Row],[contentRating]],1)*1), d4_all_labelled[[#This Row],[contentRating]], VLOOKUP(d4_all_labelled[[#This Row],[contentRating]],contentRatingConversion[],3,FALSE))</f>
        <v>4+</v>
      </c>
      <c r="G328" s="1" t="s">
        <v>7754</v>
      </c>
      <c r="I328" t="b">
        <f>ISNUMBER(SEARCH("children",d4_labelled!$G328))</f>
        <v>0</v>
      </c>
      <c r="J328" t="b">
        <f>ISNUMBER(SEARCH("teens",d4_labelled!$G328))</f>
        <v>1</v>
      </c>
      <c r="K328" t="b">
        <f>ISNUMBER(SEARCH("adults",d4_labelled!$G328))</f>
        <v>1</v>
      </c>
      <c r="M328" t="b">
        <f>ISNUMBER(d4_all_labelled[[#This Row],[appId]])</f>
        <v>1</v>
      </c>
      <c r="N328" t="b">
        <f t="shared" si="5"/>
        <v>0</v>
      </c>
    </row>
    <row r="329" spans="1:14" ht="14.5" customHeight="1" x14ac:dyDescent="0.35">
      <c r="A329" s="1">
        <v>393819590</v>
      </c>
      <c r="B329" s="1" t="s">
        <v>7711</v>
      </c>
      <c r="C329" s="1" t="s">
        <v>7736</v>
      </c>
      <c r="D329" t="s">
        <v>7752</v>
      </c>
      <c r="E329" t="s">
        <v>5119</v>
      </c>
      <c r="F329" s="1" t="str">
        <f>IF(ISNUMBER(LEFT(d4_all_labelled[[#This Row],[contentRating]],1)*1), d4_all_labelled[[#This Row],[contentRating]], VLOOKUP(d4_all_labelled[[#This Row],[contentRating]],contentRatingConversion[],3,FALSE))</f>
        <v>4+</v>
      </c>
      <c r="G329" s="1" t="s">
        <v>7754</v>
      </c>
      <c r="I329" t="b">
        <f>ISNUMBER(SEARCH("children",d4_labelled!$G329))</f>
        <v>0</v>
      </c>
      <c r="J329" t="b">
        <f>ISNUMBER(SEARCH("teens",d4_labelled!$G329))</f>
        <v>1</v>
      </c>
      <c r="K329" t="b">
        <f>ISNUMBER(SEARCH("adults",d4_labelled!$G329))</f>
        <v>1</v>
      </c>
      <c r="M329" t="b">
        <f>ISNUMBER(d4_all_labelled[[#This Row],[appId]])</f>
        <v>1</v>
      </c>
      <c r="N329" t="b">
        <f t="shared" si="5"/>
        <v>0</v>
      </c>
    </row>
    <row r="330" spans="1:14" ht="14.5" customHeight="1" x14ac:dyDescent="0.35">
      <c r="A330" s="1">
        <v>436491861</v>
      </c>
      <c r="B330" s="1" t="s">
        <v>7703</v>
      </c>
      <c r="C330" s="1" t="s">
        <v>7728</v>
      </c>
      <c r="D330" t="s">
        <v>7747</v>
      </c>
      <c r="E330" t="s">
        <v>5119</v>
      </c>
      <c r="F330" s="1" t="str">
        <f>IF(ISNUMBER(LEFT(d4_all_labelled[[#This Row],[contentRating]],1)*1), d4_all_labelled[[#This Row],[contentRating]], VLOOKUP(d4_all_labelled[[#This Row],[contentRating]],contentRatingConversion[],3,FALSE))</f>
        <v>4+</v>
      </c>
      <c r="G330" s="1" t="s">
        <v>7754</v>
      </c>
      <c r="I330" t="b">
        <f>ISNUMBER(SEARCH("children",d4_labelled!$G330))</f>
        <v>0</v>
      </c>
      <c r="J330" t="b">
        <f>ISNUMBER(SEARCH("teens",d4_labelled!$G330))</f>
        <v>1</v>
      </c>
      <c r="K330" t="b">
        <f>ISNUMBER(SEARCH("adults",d4_labelled!$G330))</f>
        <v>1</v>
      </c>
      <c r="M330" t="b">
        <f>ISNUMBER(d4_all_labelled[[#This Row],[appId]])</f>
        <v>1</v>
      </c>
      <c r="N330" t="b">
        <f t="shared" si="5"/>
        <v>0</v>
      </c>
    </row>
    <row r="331" spans="1:14" ht="14.5" customHeight="1" x14ac:dyDescent="0.35">
      <c r="A331" s="1">
        <v>459318432</v>
      </c>
      <c r="B331" s="1" t="s">
        <v>7709</v>
      </c>
      <c r="C331" s="1" t="s">
        <v>7734</v>
      </c>
      <c r="D331" t="s">
        <v>7672</v>
      </c>
      <c r="E331" t="s">
        <v>5119</v>
      </c>
      <c r="F331" s="1" t="str">
        <f>IF(ISNUMBER(LEFT(d4_all_labelled[[#This Row],[contentRating]],1)*1), d4_all_labelled[[#This Row],[contentRating]], VLOOKUP(d4_all_labelled[[#This Row],[contentRating]],contentRatingConversion[],3,FALSE))</f>
        <v>4+</v>
      </c>
      <c r="G331" s="1" t="s">
        <v>7754</v>
      </c>
      <c r="I331" t="b">
        <f>ISNUMBER(SEARCH("children",d4_labelled!$G331))</f>
        <v>0</v>
      </c>
      <c r="J331" t="b">
        <f>ISNUMBER(SEARCH("teens",d4_labelled!$G331))</f>
        <v>1</v>
      </c>
      <c r="K331" t="b">
        <f>ISNUMBER(SEARCH("adults",d4_labelled!$G331))</f>
        <v>1</v>
      </c>
      <c r="M331" t="b">
        <f>ISNUMBER(d4_all_labelled[[#This Row],[appId]])</f>
        <v>1</v>
      </c>
      <c r="N331" t="b">
        <f t="shared" si="5"/>
        <v>0</v>
      </c>
    </row>
    <row r="332" spans="1:14" ht="14.5" customHeight="1" x14ac:dyDescent="0.35">
      <c r="A332" s="1">
        <v>469369175</v>
      </c>
      <c r="B332" s="1" t="s">
        <v>7959</v>
      </c>
      <c r="C332" s="1" t="s">
        <v>7960</v>
      </c>
      <c r="D332" t="s">
        <v>7961</v>
      </c>
      <c r="E332" t="s">
        <v>5119</v>
      </c>
      <c r="F332" s="1" t="str">
        <f>IF(ISNUMBER(LEFT(d4_all_labelled[[#This Row],[contentRating]],1)*1), d4_all_labelled[[#This Row],[contentRating]], VLOOKUP(d4_all_labelled[[#This Row],[contentRating]],contentRatingConversion[],3,FALSE))</f>
        <v>4+</v>
      </c>
      <c r="G332" s="1" t="s">
        <v>7754</v>
      </c>
      <c r="I332" t="b">
        <f>ISNUMBER(SEARCH("children",d4_labelled!$G332))</f>
        <v>0</v>
      </c>
      <c r="J332" t="b">
        <f>ISNUMBER(SEARCH("teens",d4_labelled!$G332))</f>
        <v>1</v>
      </c>
      <c r="K332" t="b">
        <f>ISNUMBER(SEARCH("adults",d4_labelled!$G332))</f>
        <v>1</v>
      </c>
      <c r="M332" t="b">
        <f>ISNUMBER(d4_all_labelled[[#This Row],[appId]])</f>
        <v>1</v>
      </c>
      <c r="N332" t="b">
        <f t="shared" si="5"/>
        <v>0</v>
      </c>
    </row>
    <row r="333" spans="1:14" ht="14.5" customHeight="1" x14ac:dyDescent="0.35">
      <c r="A333" s="1">
        <v>553838969</v>
      </c>
      <c r="B333" s="1" t="s">
        <v>7710</v>
      </c>
      <c r="C333" s="1" t="s">
        <v>7735</v>
      </c>
      <c r="D333" t="s">
        <v>7670</v>
      </c>
      <c r="E333" t="s">
        <v>5119</v>
      </c>
      <c r="F333" s="1" t="str">
        <f>IF(ISNUMBER(LEFT(d4_all_labelled[[#This Row],[contentRating]],1)*1), d4_all_labelled[[#This Row],[contentRating]], VLOOKUP(d4_all_labelled[[#This Row],[contentRating]],contentRatingConversion[],3,FALSE))</f>
        <v>4+</v>
      </c>
      <c r="G333" s="1" t="s">
        <v>7754</v>
      </c>
      <c r="I333" t="b">
        <f>ISNUMBER(SEARCH("children",d4_labelled!$G333))</f>
        <v>0</v>
      </c>
      <c r="J333" t="b">
        <f>ISNUMBER(SEARCH("teens",d4_labelled!$G333))</f>
        <v>1</v>
      </c>
      <c r="K333" t="b">
        <f>ISNUMBER(SEARCH("adults",d4_labelled!$G333))</f>
        <v>1</v>
      </c>
      <c r="M333" t="b">
        <f>ISNUMBER(d4_all_labelled[[#This Row],[appId]])</f>
        <v>1</v>
      </c>
      <c r="N333" t="b">
        <f t="shared" si="5"/>
        <v>0</v>
      </c>
    </row>
    <row r="334" spans="1:14" ht="14.5" customHeight="1" x14ac:dyDescent="0.35">
      <c r="A334" s="1">
        <v>555150599</v>
      </c>
      <c r="B334" s="1" t="s">
        <v>7866</v>
      </c>
      <c r="C334" s="1" t="s">
        <v>7867</v>
      </c>
      <c r="D334" t="s">
        <v>7868</v>
      </c>
      <c r="E334" t="s">
        <v>5137</v>
      </c>
      <c r="F334" s="1" t="str">
        <f>IF(ISNUMBER(LEFT(d4_all_labelled[[#This Row],[contentRating]],1)*1), d4_all_labelled[[#This Row],[contentRating]], VLOOKUP(d4_all_labelled[[#This Row],[contentRating]],contentRatingConversion[],3,FALSE))</f>
        <v>12+</v>
      </c>
      <c r="G334" s="1" t="s">
        <v>7754</v>
      </c>
      <c r="I334" t="b">
        <f>ISNUMBER(SEARCH("children",d4_labelled!$G334))</f>
        <v>0</v>
      </c>
      <c r="J334" t="b">
        <f>ISNUMBER(SEARCH("teens",d4_labelled!$G334))</f>
        <v>1</v>
      </c>
      <c r="K334" t="b">
        <f>ISNUMBER(SEARCH("adults",d4_labelled!$G334))</f>
        <v>1</v>
      </c>
      <c r="M334" t="b">
        <f>ISNUMBER(d4_all_labelled[[#This Row],[appId]])</f>
        <v>1</v>
      </c>
      <c r="N334" t="b">
        <f t="shared" si="5"/>
        <v>0</v>
      </c>
    </row>
    <row r="335" spans="1:14" ht="14.5" customHeight="1" x14ac:dyDescent="0.35">
      <c r="A335" s="1">
        <v>556164008</v>
      </c>
      <c r="B335" s="1" t="s">
        <v>7937</v>
      </c>
      <c r="C335" s="1" t="s">
        <v>7938</v>
      </c>
      <c r="D335" t="s">
        <v>7939</v>
      </c>
      <c r="E335" t="s">
        <v>5119</v>
      </c>
      <c r="F335" s="1" t="str">
        <f>IF(ISNUMBER(LEFT(d4_all_labelled[[#This Row],[contentRating]],1)*1), d4_all_labelled[[#This Row],[contentRating]], VLOOKUP(d4_all_labelled[[#This Row],[contentRating]],contentRatingConversion[],3,FALSE))</f>
        <v>4+</v>
      </c>
      <c r="G335" s="1" t="s">
        <v>7754</v>
      </c>
      <c r="I335" t="b">
        <f>ISNUMBER(SEARCH("children",d4_labelled!$G335))</f>
        <v>0</v>
      </c>
      <c r="J335" t="b">
        <f>ISNUMBER(SEARCH("teens",d4_labelled!$G335))</f>
        <v>1</v>
      </c>
      <c r="K335" t="b">
        <f>ISNUMBER(SEARCH("adults",d4_labelled!$G335))</f>
        <v>1</v>
      </c>
      <c r="M335" t="b">
        <f>ISNUMBER(d4_all_labelled[[#This Row],[appId]])</f>
        <v>1</v>
      </c>
      <c r="N335" t="b">
        <f t="shared" si="5"/>
        <v>0</v>
      </c>
    </row>
    <row r="336" spans="1:14" ht="14.5" customHeight="1" x14ac:dyDescent="0.35">
      <c r="A336" s="1">
        <v>610391947</v>
      </c>
      <c r="B336" s="1" t="s">
        <v>7929</v>
      </c>
      <c r="C336" s="1" t="s">
        <v>7930</v>
      </c>
      <c r="D336" t="s">
        <v>7931</v>
      </c>
      <c r="E336" t="s">
        <v>5137</v>
      </c>
      <c r="F336" s="1" t="str">
        <f>IF(ISNUMBER(LEFT(d4_all_labelled[[#This Row],[contentRating]],1)*1), d4_all_labelled[[#This Row],[contentRating]], VLOOKUP(d4_all_labelled[[#This Row],[contentRating]],contentRatingConversion[],3,FALSE))</f>
        <v>12+</v>
      </c>
      <c r="G336" s="1" t="s">
        <v>7754</v>
      </c>
      <c r="I336" t="b">
        <f>ISNUMBER(SEARCH("children",d4_labelled!$G336))</f>
        <v>0</v>
      </c>
      <c r="J336" t="b">
        <f>ISNUMBER(SEARCH("teens",d4_labelled!$G336))</f>
        <v>1</v>
      </c>
      <c r="K336" t="b">
        <f>ISNUMBER(SEARCH("adults",d4_labelled!$G336))</f>
        <v>1</v>
      </c>
      <c r="M336" t="b">
        <f>ISNUMBER(d4_all_labelled[[#This Row],[appId]])</f>
        <v>1</v>
      </c>
      <c r="N336" t="b">
        <f t="shared" si="5"/>
        <v>0</v>
      </c>
    </row>
    <row r="337" spans="1:14" ht="14.5" customHeight="1" x14ac:dyDescent="0.35">
      <c r="A337" s="1">
        <v>720063540</v>
      </c>
      <c r="B337" s="1" t="s">
        <v>7863</v>
      </c>
      <c r="C337" s="1" t="s">
        <v>7864</v>
      </c>
      <c r="D337" t="s">
        <v>7865</v>
      </c>
      <c r="E337" t="s">
        <v>5130</v>
      </c>
      <c r="F337" s="1" t="str">
        <f>IF(ISNUMBER(LEFT(d4_all_labelled[[#This Row],[contentRating]],1)*1), d4_all_labelled[[#This Row],[contentRating]], VLOOKUP(d4_all_labelled[[#This Row],[contentRating]],contentRatingConversion[],3,FALSE))</f>
        <v>17+</v>
      </c>
      <c r="G337" s="1" t="s">
        <v>7754</v>
      </c>
      <c r="I337" t="b">
        <f>ISNUMBER(SEARCH("children",d4_labelled!$G337))</f>
        <v>0</v>
      </c>
      <c r="J337" t="b">
        <f>ISNUMBER(SEARCH("teens",d4_labelled!$G337))</f>
        <v>1</v>
      </c>
      <c r="K337" t="b">
        <f>ISNUMBER(SEARCH("adults",d4_labelled!$G337))</f>
        <v>1</v>
      </c>
      <c r="M337" t="b">
        <f>ISNUMBER(d4_all_labelled[[#This Row],[appId]])</f>
        <v>1</v>
      </c>
      <c r="N337" t="b">
        <f t="shared" si="5"/>
        <v>0</v>
      </c>
    </row>
    <row r="338" spans="1:14" ht="14.5" customHeight="1" x14ac:dyDescent="0.35">
      <c r="A338" s="1">
        <v>763991668</v>
      </c>
      <c r="B338" s="1" t="s">
        <v>7708</v>
      </c>
      <c r="C338" s="1" t="s">
        <v>7733</v>
      </c>
      <c r="D338" t="s">
        <v>7751</v>
      </c>
      <c r="E338" t="s">
        <v>5190</v>
      </c>
      <c r="F338" s="1" t="str">
        <f>IF(ISNUMBER(LEFT(d4_all_labelled[[#This Row],[contentRating]],1)*1), d4_all_labelled[[#This Row],[contentRating]], VLOOKUP(d4_all_labelled[[#This Row],[contentRating]],contentRatingConversion[],3,FALSE))</f>
        <v>9+</v>
      </c>
      <c r="G338" s="1" t="s">
        <v>7754</v>
      </c>
      <c r="I338" t="b">
        <f>ISNUMBER(SEARCH("children",d4_labelled!$G338))</f>
        <v>0</v>
      </c>
      <c r="J338" t="b">
        <f>ISNUMBER(SEARCH("teens",d4_labelled!$G338))</f>
        <v>1</v>
      </c>
      <c r="K338" t="b">
        <f>ISNUMBER(SEARCH("adults",d4_labelled!$G338))</f>
        <v>1</v>
      </c>
      <c r="M338" t="b">
        <f>ISNUMBER(d4_all_labelled[[#This Row],[appId]])</f>
        <v>1</v>
      </c>
      <c r="N338" t="b">
        <f t="shared" si="5"/>
        <v>0</v>
      </c>
    </row>
    <row r="339" spans="1:14" ht="14.5" customHeight="1" x14ac:dyDescent="0.35">
      <c r="A339" s="1">
        <v>791005029</v>
      </c>
      <c r="B339" s="1" t="s">
        <v>7704</v>
      </c>
      <c r="C339" s="1" t="s">
        <v>7729</v>
      </c>
      <c r="D339" t="s">
        <v>7748</v>
      </c>
      <c r="E339" t="s">
        <v>5130</v>
      </c>
      <c r="F339" s="1" t="str">
        <f>IF(ISNUMBER(LEFT(d4_all_labelled[[#This Row],[contentRating]],1)*1), d4_all_labelled[[#This Row],[contentRating]], VLOOKUP(d4_all_labelled[[#This Row],[contentRating]],contentRatingConversion[],3,FALSE))</f>
        <v>17+</v>
      </c>
      <c r="G339" s="1" t="s">
        <v>7754</v>
      </c>
      <c r="I339" t="b">
        <f>ISNUMBER(SEARCH("children",d4_labelled!$G339))</f>
        <v>0</v>
      </c>
      <c r="J339" t="b">
        <f>ISNUMBER(SEARCH("teens",d4_labelled!$G339))</f>
        <v>1</v>
      </c>
      <c r="K339" t="b">
        <f>ISNUMBER(SEARCH("adults",d4_labelled!$G339))</f>
        <v>1</v>
      </c>
      <c r="M339" t="b">
        <f>ISNUMBER(d4_all_labelled[[#This Row],[appId]])</f>
        <v>1</v>
      </c>
      <c r="N339" t="b">
        <f t="shared" si="5"/>
        <v>0</v>
      </c>
    </row>
    <row r="340" spans="1:14" ht="14.5" customHeight="1" x14ac:dyDescent="0.35">
      <c r="A340" s="1">
        <v>805603214</v>
      </c>
      <c r="B340" s="1" t="s">
        <v>7932</v>
      </c>
      <c r="C340" s="1" t="s">
        <v>7933</v>
      </c>
      <c r="D340" t="s">
        <v>7934</v>
      </c>
      <c r="E340" t="s">
        <v>5137</v>
      </c>
      <c r="F340" s="1" t="str">
        <f>IF(ISNUMBER(LEFT(d4_all_labelled[[#This Row],[contentRating]],1)*1), d4_all_labelled[[#This Row],[contentRating]], VLOOKUP(d4_all_labelled[[#This Row],[contentRating]],contentRatingConversion[],3,FALSE))</f>
        <v>12+</v>
      </c>
      <c r="G340" s="1" t="s">
        <v>7754</v>
      </c>
      <c r="I340" t="b">
        <f>ISNUMBER(SEARCH("children",d4_labelled!$G340))</f>
        <v>0</v>
      </c>
      <c r="J340" t="b">
        <f>ISNUMBER(SEARCH("teens",d4_labelled!$G340))</f>
        <v>1</v>
      </c>
      <c r="K340" t="b">
        <f>ISNUMBER(SEARCH("adults",d4_labelled!$G340))</f>
        <v>1</v>
      </c>
      <c r="M340" t="b">
        <f>ISNUMBER(d4_all_labelled[[#This Row],[appId]])</f>
        <v>1</v>
      </c>
      <c r="N340" t="b">
        <f t="shared" si="5"/>
        <v>0</v>
      </c>
    </row>
    <row r="341" spans="1:14" ht="14.5" customHeight="1" x14ac:dyDescent="0.35">
      <c r="A341" s="1">
        <v>883393043</v>
      </c>
      <c r="B341" s="1" t="s">
        <v>7951</v>
      </c>
      <c r="C341" s="1" t="s">
        <v>7952</v>
      </c>
      <c r="D341" t="s">
        <v>7953</v>
      </c>
      <c r="E341" t="s">
        <v>5119</v>
      </c>
      <c r="F341" s="1" t="str">
        <f>IF(ISNUMBER(LEFT(d4_all_labelled[[#This Row],[contentRating]],1)*1), d4_all_labelled[[#This Row],[contentRating]], VLOOKUP(d4_all_labelled[[#This Row],[contentRating]],contentRatingConversion[],3,FALSE))</f>
        <v>4+</v>
      </c>
      <c r="G341" s="1" t="s">
        <v>7754</v>
      </c>
      <c r="I341" t="b">
        <f>ISNUMBER(SEARCH("children",d4_labelled!$G341))</f>
        <v>0</v>
      </c>
      <c r="J341" t="b">
        <f>ISNUMBER(SEARCH("teens",d4_labelled!$G341))</f>
        <v>1</v>
      </c>
      <c r="K341" t="b">
        <f>ISNUMBER(SEARCH("adults",d4_labelled!$G341))</f>
        <v>1</v>
      </c>
      <c r="M341" t="b">
        <f>ISNUMBER(d4_all_labelled[[#This Row],[appId]])</f>
        <v>1</v>
      </c>
      <c r="N341" t="b">
        <f t="shared" si="5"/>
        <v>0</v>
      </c>
    </row>
    <row r="342" spans="1:14" ht="14.5" customHeight="1" x14ac:dyDescent="0.35">
      <c r="A342" s="1">
        <v>887947640</v>
      </c>
      <c r="B342" s="1" t="s">
        <v>7956</v>
      </c>
      <c r="C342" s="1" t="s">
        <v>7957</v>
      </c>
      <c r="D342" t="s">
        <v>7958</v>
      </c>
      <c r="E342" t="s">
        <v>5119</v>
      </c>
      <c r="F342" s="1" t="str">
        <f>IF(ISNUMBER(LEFT(d4_all_labelled[[#This Row],[contentRating]],1)*1), d4_all_labelled[[#This Row],[contentRating]], VLOOKUP(d4_all_labelled[[#This Row],[contentRating]],contentRatingConversion[],3,FALSE))</f>
        <v>4+</v>
      </c>
      <c r="G342" s="1" t="s">
        <v>7754</v>
      </c>
      <c r="I342" t="b">
        <f>ISNUMBER(SEARCH("children",d4_labelled!$G342))</f>
        <v>0</v>
      </c>
      <c r="J342" t="b">
        <f>ISNUMBER(SEARCH("teens",d4_labelled!$G342))</f>
        <v>1</v>
      </c>
      <c r="K342" t="b">
        <f>ISNUMBER(SEARCH("adults",d4_labelled!$G342))</f>
        <v>1</v>
      </c>
      <c r="M342" t="b">
        <f>ISNUMBER(d4_all_labelled[[#This Row],[appId]])</f>
        <v>1</v>
      </c>
      <c r="N342" t="b">
        <f t="shared" si="5"/>
        <v>0</v>
      </c>
    </row>
    <row r="343" spans="1:14" ht="14.5" customHeight="1" x14ac:dyDescent="0.35">
      <c r="A343" s="1">
        <v>951364656</v>
      </c>
      <c r="B343" s="1" t="s">
        <v>8077</v>
      </c>
      <c r="C343" s="1" t="s">
        <v>8078</v>
      </c>
      <c r="D343" t="s">
        <v>8065</v>
      </c>
      <c r="E343" t="s">
        <v>5119</v>
      </c>
      <c r="F343" s="1" t="str">
        <f>IF(ISNUMBER(LEFT(d4_all_labelled[[#This Row],[contentRating]],1)*1), d4_all_labelled[[#This Row],[contentRating]], VLOOKUP(d4_all_labelled[[#This Row],[contentRating]],contentRatingConversion[],3,FALSE))</f>
        <v>4+</v>
      </c>
      <c r="G343" s="1" t="s">
        <v>7754</v>
      </c>
      <c r="I343" t="b">
        <f>ISNUMBER(SEARCH("children",d4_labelled!$G343))</f>
        <v>0</v>
      </c>
      <c r="J343" t="b">
        <f>ISNUMBER(SEARCH("teens",d4_labelled!$G343))</f>
        <v>1</v>
      </c>
      <c r="K343" t="b">
        <f>ISNUMBER(SEARCH("adults",d4_labelled!$G343))</f>
        <v>1</v>
      </c>
      <c r="M343" t="b">
        <f>ISNUMBER(d4_all_labelled[[#This Row],[appId]])</f>
        <v>1</v>
      </c>
      <c r="N343" t="b">
        <f t="shared" si="5"/>
        <v>0</v>
      </c>
    </row>
    <row r="344" spans="1:14" ht="14.5" customHeight="1" x14ac:dyDescent="0.35">
      <c r="A344" s="1">
        <v>959498315</v>
      </c>
      <c r="B344" s="1" t="s">
        <v>7970</v>
      </c>
      <c r="C344" s="1" t="s">
        <v>7971</v>
      </c>
      <c r="D344" t="s">
        <v>7950</v>
      </c>
      <c r="E344" t="s">
        <v>5119</v>
      </c>
      <c r="F344" s="1" t="str">
        <f>IF(ISNUMBER(LEFT(d4_all_labelled[[#This Row],[contentRating]],1)*1), d4_all_labelled[[#This Row],[contentRating]], VLOOKUP(d4_all_labelled[[#This Row],[contentRating]],contentRatingConversion[],3,FALSE))</f>
        <v>4+</v>
      </c>
      <c r="G344" s="1" t="s">
        <v>7754</v>
      </c>
      <c r="I344" t="b">
        <f>ISNUMBER(SEARCH("children",d4_labelled!$G344))</f>
        <v>0</v>
      </c>
      <c r="J344" t="b">
        <f>ISNUMBER(SEARCH("teens",d4_labelled!$G344))</f>
        <v>1</v>
      </c>
      <c r="K344" t="b">
        <f>ISNUMBER(SEARCH("adults",d4_labelled!$G344))</f>
        <v>1</v>
      </c>
      <c r="M344" t="b">
        <f>ISNUMBER(d4_all_labelled[[#This Row],[appId]])</f>
        <v>1</v>
      </c>
      <c r="N344" t="b">
        <f t="shared" si="5"/>
        <v>0</v>
      </c>
    </row>
    <row r="345" spans="1:14" ht="14.5" customHeight="1" x14ac:dyDescent="0.35">
      <c r="A345" s="1">
        <v>1055375459</v>
      </c>
      <c r="B345" s="1" t="s">
        <v>7948</v>
      </c>
      <c r="C345" s="1" t="s">
        <v>7949</v>
      </c>
      <c r="D345" t="s">
        <v>7950</v>
      </c>
      <c r="E345" t="s">
        <v>5119</v>
      </c>
      <c r="F345" s="1" t="str">
        <f>IF(ISNUMBER(LEFT(d4_all_labelled[[#This Row],[contentRating]],1)*1), d4_all_labelled[[#This Row],[contentRating]], VLOOKUP(d4_all_labelled[[#This Row],[contentRating]],contentRatingConversion[],3,FALSE))</f>
        <v>4+</v>
      </c>
      <c r="G345" s="1" t="s">
        <v>7754</v>
      </c>
      <c r="I345" t="b">
        <f>ISNUMBER(SEARCH("children",d4_labelled!$G345))</f>
        <v>0</v>
      </c>
      <c r="J345" t="b">
        <f>ISNUMBER(SEARCH("teens",d4_labelled!$G345))</f>
        <v>1</v>
      </c>
      <c r="K345" t="b">
        <f>ISNUMBER(SEARCH("adults",d4_labelled!$G345))</f>
        <v>1</v>
      </c>
      <c r="M345" t="b">
        <f>ISNUMBER(d4_all_labelled[[#This Row],[appId]])</f>
        <v>1</v>
      </c>
      <c r="N345" t="b">
        <f t="shared" si="5"/>
        <v>0</v>
      </c>
    </row>
    <row r="346" spans="1:14" ht="14.5" customHeight="1" x14ac:dyDescent="0.35">
      <c r="A346" s="1">
        <v>1091251242</v>
      </c>
      <c r="B346" s="1" t="s">
        <v>7869</v>
      </c>
      <c r="C346" s="1" t="s">
        <v>7870</v>
      </c>
      <c r="D346" t="s">
        <v>7576</v>
      </c>
      <c r="E346" t="s">
        <v>5137</v>
      </c>
      <c r="F346" s="1" t="str">
        <f>IF(ISNUMBER(LEFT(d4_all_labelled[[#This Row],[contentRating]],1)*1), d4_all_labelled[[#This Row],[contentRating]], VLOOKUP(d4_all_labelled[[#This Row],[contentRating]],contentRatingConversion[],3,FALSE))</f>
        <v>12+</v>
      </c>
      <c r="G346" s="1" t="s">
        <v>7754</v>
      </c>
      <c r="I346" t="b">
        <f>ISNUMBER(SEARCH("children",d4_labelled!$G346))</f>
        <v>0</v>
      </c>
      <c r="J346" t="b">
        <f>ISNUMBER(SEARCH("teens",d4_labelled!$G346))</f>
        <v>1</v>
      </c>
      <c r="K346" t="b">
        <f>ISNUMBER(SEARCH("adults",d4_labelled!$G346))</f>
        <v>1</v>
      </c>
      <c r="M346" t="b">
        <f>ISNUMBER(d4_all_labelled[[#This Row],[appId]])</f>
        <v>1</v>
      </c>
      <c r="N346" t="b">
        <f t="shared" si="5"/>
        <v>0</v>
      </c>
    </row>
    <row r="347" spans="1:14" ht="14.5" customHeight="1" x14ac:dyDescent="0.35">
      <c r="A347" s="1">
        <v>1102492427</v>
      </c>
      <c r="B347" s="1" t="s">
        <v>7702</v>
      </c>
      <c r="C347" s="1" t="s">
        <v>7727</v>
      </c>
      <c r="D347" t="s">
        <v>7672</v>
      </c>
      <c r="E347" t="s">
        <v>5130</v>
      </c>
      <c r="F347" s="1" t="str">
        <f>IF(ISNUMBER(LEFT(d4_all_labelled[[#This Row],[contentRating]],1)*1), d4_all_labelled[[#This Row],[contentRating]], VLOOKUP(d4_all_labelled[[#This Row],[contentRating]],contentRatingConversion[],3,FALSE))</f>
        <v>17+</v>
      </c>
      <c r="G347" s="1" t="s">
        <v>7754</v>
      </c>
      <c r="I347" t="b">
        <f>ISNUMBER(SEARCH("children",d4_labelled!$G347))</f>
        <v>0</v>
      </c>
      <c r="J347" t="b">
        <f>ISNUMBER(SEARCH("teens",d4_labelled!$G347))</f>
        <v>1</v>
      </c>
      <c r="K347" t="b">
        <f>ISNUMBER(SEARCH("adults",d4_labelled!$G347))</f>
        <v>1</v>
      </c>
      <c r="M347" t="b">
        <f>ISNUMBER(d4_all_labelled[[#This Row],[appId]])</f>
        <v>1</v>
      </c>
      <c r="N347" t="b">
        <f t="shared" si="5"/>
        <v>0</v>
      </c>
    </row>
    <row r="348" spans="1:14" ht="14.5" customHeight="1" x14ac:dyDescent="0.35">
      <c r="A348" s="1">
        <v>1143534271</v>
      </c>
      <c r="B348" s="1" t="s">
        <v>7954</v>
      </c>
      <c r="C348" s="1" t="s">
        <v>7955</v>
      </c>
      <c r="D348" t="s">
        <v>7947</v>
      </c>
      <c r="E348" t="s">
        <v>5119</v>
      </c>
      <c r="F348" s="1" t="str">
        <f>IF(ISNUMBER(LEFT(d4_all_labelled[[#This Row],[contentRating]],1)*1), d4_all_labelled[[#This Row],[contentRating]], VLOOKUP(d4_all_labelled[[#This Row],[contentRating]],contentRatingConversion[],3,FALSE))</f>
        <v>4+</v>
      </c>
      <c r="G348" s="1" t="s">
        <v>7754</v>
      </c>
      <c r="I348" t="b">
        <f>ISNUMBER(SEARCH("children",d4_labelled!$G348))</f>
        <v>0</v>
      </c>
      <c r="J348" t="b">
        <f>ISNUMBER(SEARCH("teens",d4_labelled!$G348))</f>
        <v>1</v>
      </c>
      <c r="K348" t="b">
        <f>ISNUMBER(SEARCH("adults",d4_labelled!$G348))</f>
        <v>1</v>
      </c>
      <c r="M348" t="b">
        <f>ISNUMBER(d4_all_labelled[[#This Row],[appId]])</f>
        <v>1</v>
      </c>
      <c r="N348" t="b">
        <f t="shared" si="5"/>
        <v>0</v>
      </c>
    </row>
    <row r="349" spans="1:14" ht="14.5" customHeight="1" x14ac:dyDescent="0.35">
      <c r="A349" s="1">
        <v>1148865015</v>
      </c>
      <c r="B349" s="1" t="s">
        <v>7962</v>
      </c>
      <c r="C349" s="1" t="s">
        <v>7963</v>
      </c>
      <c r="D349" t="s">
        <v>7964</v>
      </c>
      <c r="E349" t="s">
        <v>5119</v>
      </c>
      <c r="F349" s="1" t="str">
        <f>IF(ISNUMBER(LEFT(d4_all_labelled[[#This Row],[contentRating]],1)*1), d4_all_labelled[[#This Row],[contentRating]], VLOOKUP(d4_all_labelled[[#This Row],[contentRating]],contentRatingConversion[],3,FALSE))</f>
        <v>4+</v>
      </c>
      <c r="G349" s="1" t="s">
        <v>7754</v>
      </c>
      <c r="I349" t="b">
        <f>ISNUMBER(SEARCH("children",d4_labelled!$G349))</f>
        <v>0</v>
      </c>
      <c r="J349" t="b">
        <f>ISNUMBER(SEARCH("teens",d4_labelled!$G349))</f>
        <v>1</v>
      </c>
      <c r="K349" t="b">
        <f>ISNUMBER(SEARCH("adults",d4_labelled!$G349))</f>
        <v>1</v>
      </c>
      <c r="M349" t="b">
        <f>ISNUMBER(d4_all_labelled[[#This Row],[appId]])</f>
        <v>1</v>
      </c>
      <c r="N349" t="b">
        <f t="shared" si="5"/>
        <v>0</v>
      </c>
    </row>
    <row r="350" spans="1:14" ht="14.5" customHeight="1" x14ac:dyDescent="0.35">
      <c r="A350" s="1">
        <v>1198510863</v>
      </c>
      <c r="B350" s="1" t="s">
        <v>7965</v>
      </c>
      <c r="C350" s="1" t="s">
        <v>7966</v>
      </c>
      <c r="D350" s="1" t="s">
        <v>7967</v>
      </c>
      <c r="E350" s="1" t="s">
        <v>5119</v>
      </c>
      <c r="F350" s="1" t="str">
        <f>IF(ISNUMBER(LEFT(d4_all_labelled[[#This Row],[contentRating]],1)*1), d4_all_labelled[[#This Row],[contentRating]], VLOOKUP(d4_all_labelled[[#This Row],[contentRating]],contentRatingConversion[],3,FALSE))</f>
        <v>4+</v>
      </c>
      <c r="G350" s="1" t="s">
        <v>7754</v>
      </c>
      <c r="I350" t="b">
        <f>ISNUMBER(SEARCH("children",d4_labelled!$G350))</f>
        <v>0</v>
      </c>
      <c r="J350" t="b">
        <f>ISNUMBER(SEARCH("teens",d4_labelled!$G350))</f>
        <v>1</v>
      </c>
      <c r="K350" t="b">
        <f>ISNUMBER(SEARCH("adults",d4_labelled!$G350))</f>
        <v>1</v>
      </c>
      <c r="M350" t="b">
        <f>ISNUMBER(d4_all_labelled[[#This Row],[appId]])</f>
        <v>1</v>
      </c>
      <c r="N350" t="b">
        <f t="shared" si="5"/>
        <v>0</v>
      </c>
    </row>
    <row r="351" spans="1:14" ht="14.5" customHeight="1" x14ac:dyDescent="0.35">
      <c r="A351" s="1">
        <v>1200357146</v>
      </c>
      <c r="B351" s="1" t="s">
        <v>7942</v>
      </c>
      <c r="C351" s="1" t="s">
        <v>7943</v>
      </c>
      <c r="D351" t="s">
        <v>7944</v>
      </c>
      <c r="E351" t="s">
        <v>5119</v>
      </c>
      <c r="F351" s="1" t="str">
        <f>IF(ISNUMBER(LEFT(d4_all_labelled[[#This Row],[contentRating]],1)*1), d4_all_labelled[[#This Row],[contentRating]], VLOOKUP(d4_all_labelled[[#This Row],[contentRating]],contentRatingConversion[],3,FALSE))</f>
        <v>4+</v>
      </c>
      <c r="G351" s="1" t="s">
        <v>7754</v>
      </c>
      <c r="I351" t="b">
        <f>ISNUMBER(SEARCH("children",d4_labelled!$G351))</f>
        <v>0</v>
      </c>
      <c r="J351" t="b">
        <f>ISNUMBER(SEARCH("teens",d4_labelled!$G351))</f>
        <v>1</v>
      </c>
      <c r="K351" t="b">
        <f>ISNUMBER(SEARCH("adults",d4_labelled!$G351))</f>
        <v>1</v>
      </c>
      <c r="M351" t="b">
        <f>ISNUMBER(d4_all_labelled[[#This Row],[appId]])</f>
        <v>1</v>
      </c>
      <c r="N351" t="b">
        <f t="shared" si="5"/>
        <v>0</v>
      </c>
    </row>
    <row r="352" spans="1:14" ht="14.5" customHeight="1" x14ac:dyDescent="0.35">
      <c r="A352" s="1">
        <v>1236730191</v>
      </c>
      <c r="B352" s="1" t="s">
        <v>7940</v>
      </c>
      <c r="C352" s="1" t="s">
        <v>7941</v>
      </c>
      <c r="D352" t="s">
        <v>7934</v>
      </c>
      <c r="E352" t="s">
        <v>5119</v>
      </c>
      <c r="F352" s="1" t="str">
        <f>IF(ISNUMBER(LEFT(d4_all_labelled[[#This Row],[contentRating]],1)*1), d4_all_labelled[[#This Row],[contentRating]], VLOOKUP(d4_all_labelled[[#This Row],[contentRating]],contentRatingConversion[],3,FALSE))</f>
        <v>4+</v>
      </c>
      <c r="G352" s="1" t="s">
        <v>7754</v>
      </c>
      <c r="I352" t="b">
        <f>ISNUMBER(SEARCH("children",d4_labelled!$G352))</f>
        <v>0</v>
      </c>
      <c r="J352" t="b">
        <f>ISNUMBER(SEARCH("teens",d4_labelled!$G352))</f>
        <v>1</v>
      </c>
      <c r="K352" t="b">
        <f>ISNUMBER(SEARCH("adults",d4_labelled!$G352))</f>
        <v>1</v>
      </c>
      <c r="M352" t="b">
        <f>ISNUMBER(d4_all_labelled[[#This Row],[appId]])</f>
        <v>1</v>
      </c>
      <c r="N352" t="b">
        <f t="shared" si="5"/>
        <v>0</v>
      </c>
    </row>
    <row r="353" spans="1:14" ht="14.5" customHeight="1" x14ac:dyDescent="0.35">
      <c r="A353" s="1">
        <v>1321463207</v>
      </c>
      <c r="B353" s="1" t="s">
        <v>7945</v>
      </c>
      <c r="C353" s="1" t="s">
        <v>7946</v>
      </c>
      <c r="D353" t="s">
        <v>7947</v>
      </c>
      <c r="E353" t="s">
        <v>5119</v>
      </c>
      <c r="F353" s="1" t="str">
        <f>IF(ISNUMBER(LEFT(d4_all_labelled[[#This Row],[contentRating]],1)*1), d4_all_labelled[[#This Row],[contentRating]], VLOOKUP(d4_all_labelled[[#This Row],[contentRating]],contentRatingConversion[],3,FALSE))</f>
        <v>4+</v>
      </c>
      <c r="G353" s="1" t="s">
        <v>7754</v>
      </c>
      <c r="I353" t="b">
        <f>ISNUMBER(SEARCH("children",d4_labelled!$G353))</f>
        <v>0</v>
      </c>
      <c r="J353" t="b">
        <f>ISNUMBER(SEARCH("teens",d4_labelled!$G353))</f>
        <v>1</v>
      </c>
      <c r="K353" t="b">
        <f>ISNUMBER(SEARCH("adults",d4_labelled!$G353))</f>
        <v>1</v>
      </c>
      <c r="M353" t="b">
        <f>ISNUMBER(d4_all_labelled[[#This Row],[appId]])</f>
        <v>1</v>
      </c>
      <c r="N353" t="b">
        <f t="shared" si="5"/>
        <v>0</v>
      </c>
    </row>
    <row r="354" spans="1:14" ht="14.5" customHeight="1" x14ac:dyDescent="0.35">
      <c r="A354" s="1">
        <v>1327721379</v>
      </c>
      <c r="B354" s="1" t="s">
        <v>7935</v>
      </c>
      <c r="C354" s="1" t="s">
        <v>7936</v>
      </c>
      <c r="D354" t="s">
        <v>7567</v>
      </c>
      <c r="E354" t="s">
        <v>5119</v>
      </c>
      <c r="F354" s="1" t="str">
        <f>IF(ISNUMBER(LEFT(d4_all_labelled[[#This Row],[contentRating]],1)*1), d4_all_labelled[[#This Row],[contentRating]], VLOOKUP(d4_all_labelled[[#This Row],[contentRating]],contentRatingConversion[],3,FALSE))</f>
        <v>4+</v>
      </c>
      <c r="G354" s="1" t="s">
        <v>7754</v>
      </c>
      <c r="I354" t="b">
        <f>ISNUMBER(SEARCH("children",d4_labelled!$G354))</f>
        <v>0</v>
      </c>
      <c r="J354" t="b">
        <f>ISNUMBER(SEARCH("teens",d4_labelled!$G354))</f>
        <v>1</v>
      </c>
      <c r="K354" t="b">
        <f>ISNUMBER(SEARCH("adults",d4_labelled!$G354))</f>
        <v>1</v>
      </c>
      <c r="M354" t="b">
        <f>ISNUMBER(d4_all_labelled[[#This Row],[appId]])</f>
        <v>1</v>
      </c>
      <c r="N354" t="b">
        <f t="shared" si="5"/>
        <v>0</v>
      </c>
    </row>
    <row r="355" spans="1:14" ht="14.5" customHeight="1" x14ac:dyDescent="0.35">
      <c r="A355" s="1">
        <v>1434281598</v>
      </c>
      <c r="B355" s="1" t="s">
        <v>7871</v>
      </c>
      <c r="C355" s="1" t="s">
        <v>7872</v>
      </c>
      <c r="D355" t="s">
        <v>7873</v>
      </c>
      <c r="E355" t="s">
        <v>5137</v>
      </c>
      <c r="F355" s="1" t="str">
        <f>IF(ISNUMBER(LEFT(d4_all_labelled[[#This Row],[contentRating]],1)*1), d4_all_labelled[[#This Row],[contentRating]], VLOOKUP(d4_all_labelled[[#This Row],[contentRating]],contentRatingConversion[],3,FALSE))</f>
        <v>12+</v>
      </c>
      <c r="G355" s="1" t="s">
        <v>7754</v>
      </c>
      <c r="I355" t="b">
        <f>ISNUMBER(SEARCH("children",d4_labelled!$G355))</f>
        <v>0</v>
      </c>
      <c r="J355" t="b">
        <f>ISNUMBER(SEARCH("teens",d4_labelled!$G355))</f>
        <v>1</v>
      </c>
      <c r="K355" t="b">
        <f>ISNUMBER(SEARCH("adults",d4_labelled!$G355))</f>
        <v>1</v>
      </c>
      <c r="M355" t="b">
        <f>ISNUMBER(d4_all_labelled[[#This Row],[appId]])</f>
        <v>1</v>
      </c>
      <c r="N355" t="b">
        <f t="shared" si="5"/>
        <v>0</v>
      </c>
    </row>
    <row r="356" spans="1:14" ht="14.5" customHeight="1" x14ac:dyDescent="0.35">
      <c r="A356" s="1">
        <v>1495723103</v>
      </c>
      <c r="B356" s="1" t="s">
        <v>7972</v>
      </c>
      <c r="C356" s="1" t="s">
        <v>7973</v>
      </c>
      <c r="D356" t="s">
        <v>7974</v>
      </c>
      <c r="E356" t="s">
        <v>5190</v>
      </c>
      <c r="F356" s="1" t="str">
        <f>IF(ISNUMBER(LEFT(d4_all_labelled[[#This Row],[contentRating]],1)*1), d4_all_labelled[[#This Row],[contentRating]], VLOOKUP(d4_all_labelled[[#This Row],[contentRating]],contentRatingConversion[],3,FALSE))</f>
        <v>9+</v>
      </c>
      <c r="G356" s="1" t="s">
        <v>7754</v>
      </c>
      <c r="I356" t="b">
        <f>ISNUMBER(SEARCH("children",d4_labelled!$G356))</f>
        <v>0</v>
      </c>
      <c r="J356" t="b">
        <f>ISNUMBER(SEARCH("teens",d4_labelled!$G356))</f>
        <v>1</v>
      </c>
      <c r="K356" t="b">
        <f>ISNUMBER(SEARCH("adults",d4_labelled!$G356))</f>
        <v>1</v>
      </c>
      <c r="M356" t="b">
        <f>ISNUMBER(d4_all_labelled[[#This Row],[appId]])</f>
        <v>1</v>
      </c>
      <c r="N356" t="b">
        <f t="shared" si="5"/>
        <v>0</v>
      </c>
    </row>
    <row r="357" spans="1:14" ht="14.5" customHeight="1" x14ac:dyDescent="0.35">
      <c r="A357" s="1">
        <v>1523539543</v>
      </c>
      <c r="B357" s="1" t="s">
        <v>7706</v>
      </c>
      <c r="C357" s="1" t="s">
        <v>7731</v>
      </c>
      <c r="D357" t="s">
        <v>7749</v>
      </c>
      <c r="E357" t="s">
        <v>5119</v>
      </c>
      <c r="F357" s="1" t="str">
        <f>IF(ISNUMBER(LEFT(d4_all_labelled[[#This Row],[contentRating]],1)*1), d4_all_labelled[[#This Row],[contentRating]], VLOOKUP(d4_all_labelled[[#This Row],[contentRating]],contentRatingConversion[],3,FALSE))</f>
        <v>4+</v>
      </c>
      <c r="G357" s="1" t="s">
        <v>7754</v>
      </c>
      <c r="I357" t="b">
        <f>ISNUMBER(SEARCH("children",d4_labelled!$G357))</f>
        <v>0</v>
      </c>
      <c r="J357" t="b">
        <f>ISNUMBER(SEARCH("teens",d4_labelled!$G357))</f>
        <v>1</v>
      </c>
      <c r="K357" t="b">
        <f>ISNUMBER(SEARCH("adults",d4_labelled!$G357))</f>
        <v>1</v>
      </c>
      <c r="M357" t="b">
        <f>ISNUMBER(d4_all_labelled[[#This Row],[appId]])</f>
        <v>1</v>
      </c>
      <c r="N357" t="b">
        <f t="shared" si="5"/>
        <v>0</v>
      </c>
    </row>
    <row r="358" spans="1:14" ht="14.5" customHeight="1" x14ac:dyDescent="0.35">
      <c r="A358" s="1">
        <v>1528846936</v>
      </c>
      <c r="B358" s="1" t="s">
        <v>7968</v>
      </c>
      <c r="C358" s="1" t="s">
        <v>7969</v>
      </c>
      <c r="D358" t="s">
        <v>7567</v>
      </c>
      <c r="E358" t="s">
        <v>5119</v>
      </c>
      <c r="F358" s="1" t="str">
        <f>IF(ISNUMBER(LEFT(d4_all_labelled[[#This Row],[contentRating]],1)*1), d4_all_labelled[[#This Row],[contentRating]], VLOOKUP(d4_all_labelled[[#This Row],[contentRating]],contentRatingConversion[],3,FALSE))</f>
        <v>4+</v>
      </c>
      <c r="G358" s="1" t="s">
        <v>7754</v>
      </c>
      <c r="I358" t="b">
        <f>ISNUMBER(SEARCH("children",d4_labelled!$G358))</f>
        <v>0</v>
      </c>
      <c r="J358" t="b">
        <f>ISNUMBER(SEARCH("teens",d4_labelled!$G358))</f>
        <v>1</v>
      </c>
      <c r="K358" t="b">
        <f>ISNUMBER(SEARCH("adults",d4_labelled!$G358))</f>
        <v>1</v>
      </c>
      <c r="M358" t="b">
        <f>ISNUMBER(d4_all_labelled[[#This Row],[appId]])</f>
        <v>1</v>
      </c>
      <c r="N358" t="b">
        <f t="shared" si="5"/>
        <v>0</v>
      </c>
    </row>
    <row r="359" spans="1:14" ht="14.5" customHeight="1" x14ac:dyDescent="0.35">
      <c r="A359" s="1">
        <v>1547499394</v>
      </c>
      <c r="B359" s="1" t="s">
        <v>8013</v>
      </c>
      <c r="C359" s="1" t="s">
        <v>8014</v>
      </c>
      <c r="D359" t="s">
        <v>8015</v>
      </c>
      <c r="E359" t="s">
        <v>5137</v>
      </c>
      <c r="F359" s="1" t="str">
        <f>IF(ISNUMBER(LEFT(d4_all_labelled[[#This Row],[contentRating]],1)*1), d4_all_labelled[[#This Row],[contentRating]], VLOOKUP(d4_all_labelled[[#This Row],[contentRating]],contentRatingConversion[],3,FALSE))</f>
        <v>12+</v>
      </c>
      <c r="G359" s="1" t="s">
        <v>7754</v>
      </c>
      <c r="I359" t="b">
        <f>ISNUMBER(SEARCH("children",d4_labelled!$G359))</f>
        <v>0</v>
      </c>
      <c r="J359" t="b">
        <f>ISNUMBER(SEARCH("teens",d4_labelled!$G359))</f>
        <v>1</v>
      </c>
      <c r="K359" t="b">
        <f>ISNUMBER(SEARCH("adults",d4_labelled!$G359))</f>
        <v>1</v>
      </c>
      <c r="M359" t="b">
        <f>ISNUMBER(d4_all_labelled[[#This Row],[appId]])</f>
        <v>1</v>
      </c>
      <c r="N359" t="b">
        <f t="shared" si="5"/>
        <v>0</v>
      </c>
    </row>
    <row r="360" spans="1:14" ht="14.5" customHeight="1" x14ac:dyDescent="0.35">
      <c r="A360" s="1">
        <v>1607069246</v>
      </c>
      <c r="B360" s="1" t="s">
        <v>7993</v>
      </c>
      <c r="C360" s="1" t="s">
        <v>7994</v>
      </c>
      <c r="D360" t="s">
        <v>7995</v>
      </c>
      <c r="E360" t="s">
        <v>5137</v>
      </c>
      <c r="F360" s="1" t="str">
        <f>IF(ISNUMBER(LEFT(d4_all_labelled[[#This Row],[contentRating]],1)*1), d4_all_labelled[[#This Row],[contentRating]], VLOOKUP(d4_all_labelled[[#This Row],[contentRating]],contentRatingConversion[],3,FALSE))</f>
        <v>12+</v>
      </c>
      <c r="G360" s="1" t="s">
        <v>7754</v>
      </c>
      <c r="I360" t="b">
        <f>ISNUMBER(SEARCH("children",d4_labelled!$G360))</f>
        <v>0</v>
      </c>
      <c r="J360" t="b">
        <f>ISNUMBER(SEARCH("teens",d4_labelled!$G360))</f>
        <v>1</v>
      </c>
      <c r="K360" t="b">
        <f>ISNUMBER(SEARCH("adults",d4_labelled!$G360))</f>
        <v>1</v>
      </c>
      <c r="M360" t="b">
        <f>ISNUMBER(d4_all_labelled[[#This Row],[appId]])</f>
        <v>1</v>
      </c>
      <c r="N360" t="b">
        <f t="shared" si="5"/>
        <v>0</v>
      </c>
    </row>
    <row r="361" spans="1:14" ht="14.5" customHeight="1" x14ac:dyDescent="0.35">
      <c r="A361" s="1">
        <v>6446267827</v>
      </c>
      <c r="B361" s="1" t="s">
        <v>7705</v>
      </c>
      <c r="C361" s="1" t="s">
        <v>7730</v>
      </c>
      <c r="D361" t="s">
        <v>7670</v>
      </c>
      <c r="E361" t="s">
        <v>5119</v>
      </c>
      <c r="F361" s="1" t="str">
        <f>IF(ISNUMBER(LEFT(d4_all_labelled[[#This Row],[contentRating]],1)*1), d4_all_labelled[[#This Row],[contentRating]], VLOOKUP(d4_all_labelled[[#This Row],[contentRating]],contentRatingConversion[],3,FALSE))</f>
        <v>4+</v>
      </c>
      <c r="G361" s="1" t="s">
        <v>7754</v>
      </c>
      <c r="I361" t="b">
        <f>ISNUMBER(SEARCH("children",d4_labelled!$G361))</f>
        <v>0</v>
      </c>
      <c r="J361" t="b">
        <f>ISNUMBER(SEARCH("teens",d4_labelled!$G361))</f>
        <v>1</v>
      </c>
      <c r="K361" t="b">
        <f>ISNUMBER(SEARCH("adults",d4_labelled!$G361))</f>
        <v>1</v>
      </c>
      <c r="M361" t="b">
        <f>ISNUMBER(d4_all_labelled[[#This Row],[appId]])</f>
        <v>1</v>
      </c>
      <c r="N361" t="b">
        <f t="shared" si="5"/>
        <v>0</v>
      </c>
    </row>
    <row r="362" spans="1:14" ht="14.5" customHeight="1" x14ac:dyDescent="0.35">
      <c r="A362" s="1">
        <v>6475296588</v>
      </c>
      <c r="B362" s="1" t="s">
        <v>8005</v>
      </c>
      <c r="C362" s="1" t="s">
        <v>8006</v>
      </c>
      <c r="D362" t="s">
        <v>8007</v>
      </c>
      <c r="E362" t="s">
        <v>5130</v>
      </c>
      <c r="F362" s="1" t="str">
        <f>IF(ISNUMBER(LEFT(d4_all_labelled[[#This Row],[contentRating]],1)*1), d4_all_labelled[[#This Row],[contentRating]], VLOOKUP(d4_all_labelled[[#This Row],[contentRating]],contentRatingConversion[],3,FALSE))</f>
        <v>17+</v>
      </c>
      <c r="G362" s="1" t="s">
        <v>7754</v>
      </c>
      <c r="I362" t="b">
        <f>ISNUMBER(SEARCH("children",d4_labelled!$G362))</f>
        <v>0</v>
      </c>
      <c r="J362" t="b">
        <f>ISNUMBER(SEARCH("teens",d4_labelled!$G362))</f>
        <v>1</v>
      </c>
      <c r="K362" t="b">
        <f>ISNUMBER(SEARCH("adults",d4_labelled!$G362))</f>
        <v>1</v>
      </c>
      <c r="M362" t="b">
        <f>ISNUMBER(d4_all_labelled[[#This Row],[appId]])</f>
        <v>1</v>
      </c>
      <c r="N362" t="b">
        <f t="shared" si="5"/>
        <v>0</v>
      </c>
    </row>
    <row r="363" spans="1:14" ht="14.5" customHeight="1" x14ac:dyDescent="0.35">
      <c r="A363" s="1">
        <v>6478907353</v>
      </c>
      <c r="B363" s="1" t="s">
        <v>7979</v>
      </c>
      <c r="C363" s="1" t="s">
        <v>7980</v>
      </c>
      <c r="D363" t="s">
        <v>7981</v>
      </c>
      <c r="E363" t="s">
        <v>5137</v>
      </c>
      <c r="F363" s="1" t="str">
        <f>IF(ISNUMBER(LEFT(d4_all_labelled[[#This Row],[contentRating]],1)*1), d4_all_labelled[[#This Row],[contentRating]], VLOOKUP(d4_all_labelled[[#This Row],[contentRating]],contentRatingConversion[],3,FALSE))</f>
        <v>12+</v>
      </c>
      <c r="G363" s="1" t="s">
        <v>7754</v>
      </c>
      <c r="I363" t="b">
        <f>ISNUMBER(SEARCH("children",d4_labelled!$G363))</f>
        <v>0</v>
      </c>
      <c r="J363" t="b">
        <f>ISNUMBER(SEARCH("teens",d4_labelled!$G363))</f>
        <v>1</v>
      </c>
      <c r="K363" t="b">
        <f>ISNUMBER(SEARCH("adults",d4_labelled!$G363))</f>
        <v>1</v>
      </c>
      <c r="M363" t="b">
        <f>ISNUMBER(d4_all_labelled[[#This Row],[appId]])</f>
        <v>1</v>
      </c>
      <c r="N363" t="b">
        <f t="shared" si="5"/>
        <v>0</v>
      </c>
    </row>
    <row r="364" spans="1:14" ht="14.5" customHeight="1" x14ac:dyDescent="0.35">
      <c r="A364" s="1">
        <v>406150030</v>
      </c>
      <c r="B364" s="1" t="s">
        <v>7699</v>
      </c>
      <c r="C364" s="1" t="s">
        <v>7724</v>
      </c>
      <c r="D364" t="s">
        <v>7745</v>
      </c>
      <c r="E364" t="s">
        <v>5119</v>
      </c>
      <c r="F364" s="1" t="str">
        <f>IF(ISNUMBER(LEFT(d4_all_labelled[[#This Row],[contentRating]],1)*1), d4_all_labelled[[#This Row],[contentRating]], VLOOKUP(d4_all_labelled[[#This Row],[contentRating]],contentRatingConversion[],3,FALSE))</f>
        <v>4+</v>
      </c>
      <c r="G364" s="1" t="s">
        <v>7688</v>
      </c>
      <c r="I364" t="b">
        <f>ISNUMBER(SEARCH("children",d4_labelled!$G364))</f>
        <v>0</v>
      </c>
      <c r="J364" t="b">
        <f>ISNUMBER(SEARCH("teens",d4_labelled!$G364))</f>
        <v>0</v>
      </c>
      <c r="K364" t="b">
        <f>ISNUMBER(SEARCH("adults",d4_labelled!$G364))</f>
        <v>1</v>
      </c>
      <c r="M364" t="b">
        <f>ISNUMBER(d4_all_labelled[[#This Row],[appId]])</f>
        <v>1</v>
      </c>
      <c r="N364" t="b">
        <f t="shared" si="5"/>
        <v>0</v>
      </c>
    </row>
    <row r="365" spans="1:14" ht="14.5" customHeight="1" x14ac:dyDescent="0.35">
      <c r="A365" s="1">
        <v>460744832</v>
      </c>
      <c r="B365" s="1" t="s">
        <v>7698</v>
      </c>
      <c r="C365" s="1" t="s">
        <v>7723</v>
      </c>
      <c r="D365" t="s">
        <v>7675</v>
      </c>
      <c r="E365" t="s">
        <v>5119</v>
      </c>
      <c r="F365" s="1" t="str">
        <f>IF(ISNUMBER(LEFT(d4_all_labelled[[#This Row],[contentRating]],1)*1), d4_all_labelled[[#This Row],[contentRating]], VLOOKUP(d4_all_labelled[[#This Row],[contentRating]],contentRatingConversion[],3,FALSE))</f>
        <v>4+</v>
      </c>
      <c r="G365" s="1" t="s">
        <v>7688</v>
      </c>
      <c r="I365" t="b">
        <f>ISNUMBER(SEARCH("children",d4_labelled!$G365))</f>
        <v>0</v>
      </c>
      <c r="J365" t="b">
        <f>ISNUMBER(SEARCH("teens",d4_labelled!$G365))</f>
        <v>0</v>
      </c>
      <c r="K365" t="b">
        <f>ISNUMBER(SEARCH("adults",d4_labelled!$G365))</f>
        <v>1</v>
      </c>
      <c r="M365" t="b">
        <f>ISNUMBER(d4_all_labelled[[#This Row],[appId]])</f>
        <v>1</v>
      </c>
      <c r="N365" t="b">
        <f t="shared" si="5"/>
        <v>0</v>
      </c>
    </row>
    <row r="366" spans="1:14" ht="14.5" customHeight="1" x14ac:dyDescent="0.35">
      <c r="A366" s="1">
        <v>574951915</v>
      </c>
      <c r="B366" s="1" t="s">
        <v>7690</v>
      </c>
      <c r="C366" s="1" t="s">
        <v>7715</v>
      </c>
      <c r="D366" t="s">
        <v>7739</v>
      </c>
      <c r="E366" t="s">
        <v>5130</v>
      </c>
      <c r="F366" s="1" t="str">
        <f>IF(ISNUMBER(LEFT(d4_all_labelled[[#This Row],[contentRating]],1)*1), d4_all_labelled[[#This Row],[contentRating]], VLOOKUP(d4_all_labelled[[#This Row],[contentRating]],contentRatingConversion[],3,FALSE))</f>
        <v>17+</v>
      </c>
      <c r="G366" s="1" t="s">
        <v>7688</v>
      </c>
      <c r="I366" t="b">
        <f>ISNUMBER(SEARCH("children",d4_labelled!$G366))</f>
        <v>0</v>
      </c>
      <c r="J366" t="b">
        <f>ISNUMBER(SEARCH("teens",d4_labelled!$G366))</f>
        <v>0</v>
      </c>
      <c r="K366" t="b">
        <f>ISNUMBER(SEARCH("adults",d4_labelled!$G366))</f>
        <v>1</v>
      </c>
      <c r="M366" t="b">
        <f>ISNUMBER(d4_all_labelled[[#This Row],[appId]])</f>
        <v>1</v>
      </c>
      <c r="N366" t="b">
        <f t="shared" si="5"/>
        <v>0</v>
      </c>
    </row>
    <row r="367" spans="1:14" ht="14.5" customHeight="1" x14ac:dyDescent="0.35">
      <c r="A367" s="1">
        <v>908717824</v>
      </c>
      <c r="B367" s="1" t="s">
        <v>8170</v>
      </c>
      <c r="C367" s="1" t="s">
        <v>8171</v>
      </c>
      <c r="D367" t="s">
        <v>7601</v>
      </c>
      <c r="E367" t="s">
        <v>5119</v>
      </c>
      <c r="F367" s="1" t="str">
        <f>IF(ISNUMBER(LEFT(d4_all_labelled[[#This Row],[contentRating]],1)*1), d4_all_labelled[[#This Row],[contentRating]], VLOOKUP(d4_all_labelled[[#This Row],[contentRating]],contentRatingConversion[],3,FALSE))</f>
        <v>4+</v>
      </c>
      <c r="G367" s="1" t="s">
        <v>7688</v>
      </c>
      <c r="I367" t="b">
        <f>ISNUMBER(SEARCH("children",d4_labelled!$G367))</f>
        <v>0</v>
      </c>
      <c r="J367" t="b">
        <f>ISNUMBER(SEARCH("teens",d4_labelled!$G367))</f>
        <v>0</v>
      </c>
      <c r="K367" t="b">
        <f>ISNUMBER(SEARCH("adults",d4_labelled!$G367))</f>
        <v>1</v>
      </c>
      <c r="M367" t="b">
        <f>ISNUMBER(d4_all_labelled[[#This Row],[appId]])</f>
        <v>1</v>
      </c>
      <c r="N367" t="b">
        <f t="shared" si="5"/>
        <v>0</v>
      </c>
    </row>
    <row r="368" spans="1:14" ht="14.5" customHeight="1" x14ac:dyDescent="0.35">
      <c r="A368" s="1">
        <v>952658953</v>
      </c>
      <c r="B368" s="1" t="s">
        <v>7694</v>
      </c>
      <c r="C368" s="1" t="s">
        <v>7719</v>
      </c>
      <c r="D368" t="s">
        <v>7743</v>
      </c>
      <c r="E368" t="s">
        <v>5130</v>
      </c>
      <c r="F368" s="1" t="str">
        <f>IF(ISNUMBER(LEFT(d4_all_labelled[[#This Row],[contentRating]],1)*1), d4_all_labelled[[#This Row],[contentRating]], VLOOKUP(d4_all_labelled[[#This Row],[contentRating]],contentRatingConversion[],3,FALSE))</f>
        <v>17+</v>
      </c>
      <c r="G368" s="1" t="s">
        <v>7688</v>
      </c>
      <c r="I368" t="b">
        <f>ISNUMBER(SEARCH("children",d4_labelled!$G368))</f>
        <v>0</v>
      </c>
      <c r="J368" t="b">
        <f>ISNUMBER(SEARCH("teens",d4_labelled!$G368))</f>
        <v>0</v>
      </c>
      <c r="K368" t="b">
        <f>ISNUMBER(SEARCH("adults",d4_labelled!$G368))</f>
        <v>1</v>
      </c>
      <c r="M368" t="b">
        <f>ISNUMBER(d4_all_labelled[[#This Row],[appId]])</f>
        <v>1</v>
      </c>
      <c r="N368" t="b">
        <f t="shared" si="5"/>
        <v>0</v>
      </c>
    </row>
    <row r="369" spans="1:14" ht="14.5" customHeight="1" x14ac:dyDescent="0.35">
      <c r="A369" s="1">
        <v>962566898</v>
      </c>
      <c r="B369" s="1" t="s">
        <v>7692</v>
      </c>
      <c r="C369" s="1" t="s">
        <v>7717</v>
      </c>
      <c r="D369" t="s">
        <v>7741</v>
      </c>
      <c r="E369" t="s">
        <v>5130</v>
      </c>
      <c r="F369" s="1" t="str">
        <f>IF(ISNUMBER(LEFT(d4_all_labelled[[#This Row],[contentRating]],1)*1), d4_all_labelled[[#This Row],[contentRating]], VLOOKUP(d4_all_labelled[[#This Row],[contentRating]],contentRatingConversion[],3,FALSE))</f>
        <v>17+</v>
      </c>
      <c r="G369" s="1" t="s">
        <v>7688</v>
      </c>
      <c r="I369" t="b">
        <f>ISNUMBER(SEARCH("children",d4_labelled!$G369))</f>
        <v>0</v>
      </c>
      <c r="J369" t="b">
        <f>ISNUMBER(SEARCH("teens",d4_labelled!$G369))</f>
        <v>0</v>
      </c>
      <c r="K369" t="b">
        <f>ISNUMBER(SEARCH("adults",d4_labelled!$G369))</f>
        <v>1</v>
      </c>
      <c r="M369" t="b">
        <f>ISNUMBER(d4_all_labelled[[#This Row],[appId]])</f>
        <v>1</v>
      </c>
      <c r="N369" t="b">
        <f t="shared" si="5"/>
        <v>0</v>
      </c>
    </row>
    <row r="370" spans="1:14" ht="14.5" customHeight="1" x14ac:dyDescent="0.35">
      <c r="A370" s="1">
        <v>980016643</v>
      </c>
      <c r="B370" s="1" t="s">
        <v>7700</v>
      </c>
      <c r="C370" s="1" t="s">
        <v>7725</v>
      </c>
      <c r="D370" t="s">
        <v>7746</v>
      </c>
      <c r="E370" t="s">
        <v>5119</v>
      </c>
      <c r="F370" s="1" t="str">
        <f>IF(ISNUMBER(LEFT(d4_all_labelled[[#This Row],[contentRating]],1)*1), d4_all_labelled[[#This Row],[contentRating]], VLOOKUP(d4_all_labelled[[#This Row],[contentRating]],contentRatingConversion[],3,FALSE))</f>
        <v>4+</v>
      </c>
      <c r="G370" s="1" t="s">
        <v>7688</v>
      </c>
      <c r="I370" t="b">
        <f>ISNUMBER(SEARCH("children",d4_labelled!$G370))</f>
        <v>0</v>
      </c>
      <c r="J370" t="b">
        <f>ISNUMBER(SEARCH("teens",d4_labelled!$G370))</f>
        <v>0</v>
      </c>
      <c r="K370" t="b">
        <f>ISNUMBER(SEARCH("adults",d4_labelled!$G370))</f>
        <v>1</v>
      </c>
      <c r="M370" t="b">
        <f>ISNUMBER(d4_all_labelled[[#This Row],[appId]])</f>
        <v>1</v>
      </c>
      <c r="N370" t="b">
        <f t="shared" si="5"/>
        <v>0</v>
      </c>
    </row>
    <row r="371" spans="1:14" ht="14.5" customHeight="1" x14ac:dyDescent="0.35">
      <c r="A371" s="1">
        <v>1023152763</v>
      </c>
      <c r="B371" s="1" t="s">
        <v>7693</v>
      </c>
      <c r="C371" s="1" t="s">
        <v>7718</v>
      </c>
      <c r="D371" t="s">
        <v>7742</v>
      </c>
      <c r="E371" t="s">
        <v>5137</v>
      </c>
      <c r="F371" s="1" t="str">
        <f>IF(ISNUMBER(LEFT(d4_all_labelled[[#This Row],[contentRating]],1)*1), d4_all_labelled[[#This Row],[contentRating]], VLOOKUP(d4_all_labelled[[#This Row],[contentRating]],contentRatingConversion[],3,FALSE))</f>
        <v>12+</v>
      </c>
      <c r="G371" s="1" t="s">
        <v>7688</v>
      </c>
      <c r="I371" t="b">
        <f>ISNUMBER(SEARCH("children",d4_labelled!$G371))</f>
        <v>0</v>
      </c>
      <c r="J371" t="b">
        <f>ISNUMBER(SEARCH("teens",d4_labelled!$G371))</f>
        <v>0</v>
      </c>
      <c r="K371" t="b">
        <f>ISNUMBER(SEARCH("adults",d4_labelled!$G371))</f>
        <v>1</v>
      </c>
      <c r="M371" t="b">
        <f>ISNUMBER(d4_all_labelled[[#This Row],[appId]])</f>
        <v>1</v>
      </c>
      <c r="N371" t="b">
        <f t="shared" si="5"/>
        <v>0</v>
      </c>
    </row>
    <row r="372" spans="1:14" ht="14.5" customHeight="1" x14ac:dyDescent="0.35">
      <c r="A372" s="1">
        <v>1040909532</v>
      </c>
      <c r="B372" s="1" t="s">
        <v>7689</v>
      </c>
      <c r="C372" s="1" t="s">
        <v>7714</v>
      </c>
      <c r="D372" t="s">
        <v>7683</v>
      </c>
      <c r="E372" t="s">
        <v>5137</v>
      </c>
      <c r="F372" s="1" t="str">
        <f>IF(ISNUMBER(LEFT(d4_all_labelled[[#This Row],[contentRating]],1)*1), d4_all_labelled[[#This Row],[contentRating]], VLOOKUP(d4_all_labelled[[#This Row],[contentRating]],contentRatingConversion[],3,FALSE))</f>
        <v>12+</v>
      </c>
      <c r="G372" s="1" t="s">
        <v>7688</v>
      </c>
      <c r="I372" t="b">
        <f>ISNUMBER(SEARCH("children",d4_labelled!$G372))</f>
        <v>0</v>
      </c>
      <c r="J372" t="b">
        <f>ISNUMBER(SEARCH("teens",d4_labelled!$G372))</f>
        <v>0</v>
      </c>
      <c r="K372" t="b">
        <f>ISNUMBER(SEARCH("adults",d4_labelled!$G372))</f>
        <v>1</v>
      </c>
      <c r="M372" t="b">
        <f>ISNUMBER(d4_all_labelled[[#This Row],[appId]])</f>
        <v>1</v>
      </c>
      <c r="N372" t="b">
        <f t="shared" si="5"/>
        <v>0</v>
      </c>
    </row>
    <row r="373" spans="1:14" ht="14.5" customHeight="1" x14ac:dyDescent="0.35">
      <c r="A373" s="1">
        <v>1066316790</v>
      </c>
      <c r="B373" s="1" t="s">
        <v>7695</v>
      </c>
      <c r="C373" s="1" t="s">
        <v>7720</v>
      </c>
      <c r="D373" t="s">
        <v>7608</v>
      </c>
      <c r="E373" t="s">
        <v>5137</v>
      </c>
      <c r="F373" s="1" t="str">
        <f>IF(ISNUMBER(LEFT(d4_all_labelled[[#This Row],[contentRating]],1)*1), d4_all_labelled[[#This Row],[contentRating]], VLOOKUP(d4_all_labelled[[#This Row],[contentRating]],contentRatingConversion[],3,FALSE))</f>
        <v>12+</v>
      </c>
      <c r="G373" s="1" t="s">
        <v>7688</v>
      </c>
      <c r="I373" t="b">
        <f>ISNUMBER(SEARCH("children",d4_labelled!$G373))</f>
        <v>0</v>
      </c>
      <c r="J373" t="b">
        <f>ISNUMBER(SEARCH("teens",d4_labelled!$G373))</f>
        <v>0</v>
      </c>
      <c r="K373" t="b">
        <f>ISNUMBER(SEARCH("adults",d4_labelled!$G373))</f>
        <v>1</v>
      </c>
      <c r="M373" t="b">
        <f>ISNUMBER(d4_all_labelled[[#This Row],[appId]])</f>
        <v>1</v>
      </c>
      <c r="N373" t="b">
        <f t="shared" si="5"/>
        <v>0</v>
      </c>
    </row>
    <row r="374" spans="1:14" ht="14.5" customHeight="1" x14ac:dyDescent="0.35">
      <c r="A374" s="1">
        <v>1110550236</v>
      </c>
      <c r="B374" s="1" t="s">
        <v>7637</v>
      </c>
      <c r="C374" s="1" t="s">
        <v>7662</v>
      </c>
      <c r="D374" t="s">
        <v>7680</v>
      </c>
      <c r="E374" t="s">
        <v>5130</v>
      </c>
      <c r="F374" s="1" t="str">
        <f>IF(ISNUMBER(LEFT(d4_all_labelled[[#This Row],[contentRating]],1)*1), d4_all_labelled[[#This Row],[contentRating]], VLOOKUP(d4_all_labelled[[#This Row],[contentRating]],contentRatingConversion[],3,FALSE))</f>
        <v>17+</v>
      </c>
      <c r="G374" s="1" t="s">
        <v>7688</v>
      </c>
      <c r="I374" t="b">
        <f>ISNUMBER(SEARCH("children",d4_labelled!$G374))</f>
        <v>0</v>
      </c>
      <c r="J374" t="b">
        <f>ISNUMBER(SEARCH("teens",d4_labelled!$G374))</f>
        <v>0</v>
      </c>
      <c r="K374" t="b">
        <f>ISNUMBER(SEARCH("adults",d4_labelled!$G374))</f>
        <v>1</v>
      </c>
      <c r="M374" t="b">
        <f>ISNUMBER(d4_all_labelled[[#This Row],[appId]])</f>
        <v>1</v>
      </c>
      <c r="N374" t="b">
        <f t="shared" si="5"/>
        <v>0</v>
      </c>
    </row>
    <row r="375" spans="1:14" ht="14.5" customHeight="1" x14ac:dyDescent="0.35">
      <c r="A375" s="1">
        <v>1360098321</v>
      </c>
      <c r="B375" s="1" t="s">
        <v>7696</v>
      </c>
      <c r="C375" s="1" t="s">
        <v>7721</v>
      </c>
      <c r="D375" s="1" t="s">
        <v>7744</v>
      </c>
      <c r="E375" s="1" t="s">
        <v>5119</v>
      </c>
      <c r="F375" s="1" t="str">
        <f>IF(ISNUMBER(LEFT(d4_all_labelled[[#This Row],[contentRating]],1)*1), d4_all_labelled[[#This Row],[contentRating]], VLOOKUP(d4_all_labelled[[#This Row],[contentRating]],contentRatingConversion[],3,FALSE))</f>
        <v>4+</v>
      </c>
      <c r="G375" s="1" t="s">
        <v>7688</v>
      </c>
      <c r="I375" t="b">
        <f>ISNUMBER(SEARCH("children",d4_labelled!$G375))</f>
        <v>0</v>
      </c>
      <c r="J375" t="b">
        <f>ISNUMBER(SEARCH("teens",d4_labelled!$G375))</f>
        <v>0</v>
      </c>
      <c r="K375" t="b">
        <f>ISNUMBER(SEARCH("adults",d4_labelled!$G375))</f>
        <v>1</v>
      </c>
      <c r="M375" t="b">
        <f>ISNUMBER(d4_all_labelled[[#This Row],[appId]])</f>
        <v>1</v>
      </c>
      <c r="N375" t="b">
        <f t="shared" ref="N375:N438" si="6">NOT(M375)</f>
        <v>0</v>
      </c>
    </row>
    <row r="376" spans="1:14" ht="14.5" customHeight="1" x14ac:dyDescent="0.35">
      <c r="A376" s="1">
        <v>1452121212</v>
      </c>
      <c r="B376" s="1" t="s">
        <v>7697</v>
      </c>
      <c r="C376" s="1" t="s">
        <v>7722</v>
      </c>
      <c r="D376" t="s">
        <v>7683</v>
      </c>
      <c r="E376" t="s">
        <v>5137</v>
      </c>
      <c r="F376" s="1" t="str">
        <f>IF(ISNUMBER(LEFT(d4_all_labelled[[#This Row],[contentRating]],1)*1), d4_all_labelled[[#This Row],[contentRating]], VLOOKUP(d4_all_labelled[[#This Row],[contentRating]],contentRatingConversion[],3,FALSE))</f>
        <v>12+</v>
      </c>
      <c r="G376" s="1" t="s">
        <v>7688</v>
      </c>
      <c r="I376" t="b">
        <f>ISNUMBER(SEARCH("children",d4_labelled!$G376))</f>
        <v>0</v>
      </c>
      <c r="J376" t="b">
        <f>ISNUMBER(SEARCH("teens",d4_labelled!$G376))</f>
        <v>0</v>
      </c>
      <c r="K376" t="b">
        <f>ISNUMBER(SEARCH("adults",d4_labelled!$G376))</f>
        <v>1</v>
      </c>
      <c r="M376" t="b">
        <f>ISNUMBER(d4_all_labelled[[#This Row],[appId]])</f>
        <v>1</v>
      </c>
      <c r="N376" t="b">
        <f t="shared" si="6"/>
        <v>0</v>
      </c>
    </row>
    <row r="377" spans="1:14" ht="14.5" customHeight="1" x14ac:dyDescent="0.35">
      <c r="A377" s="1">
        <v>1597062293</v>
      </c>
      <c r="B377" s="1" t="s">
        <v>7638</v>
      </c>
      <c r="C377" s="1" t="s">
        <v>7663</v>
      </c>
      <c r="D377" t="s">
        <v>7683</v>
      </c>
      <c r="E377" t="s">
        <v>5119</v>
      </c>
      <c r="F377" s="1" t="str">
        <f>IF(ISNUMBER(LEFT(d4_all_labelled[[#This Row],[contentRating]],1)*1), d4_all_labelled[[#This Row],[contentRating]], VLOOKUP(d4_all_labelled[[#This Row],[contentRating]],contentRatingConversion[],3,FALSE))</f>
        <v>4+</v>
      </c>
      <c r="G377" s="1" t="s">
        <v>7688</v>
      </c>
      <c r="I377" t="b">
        <f>ISNUMBER(SEARCH("children",d4_labelled!$G377))</f>
        <v>0</v>
      </c>
      <c r="J377" t="b">
        <f>ISNUMBER(SEARCH("teens",d4_labelled!$G377))</f>
        <v>0</v>
      </c>
      <c r="K377" t="b">
        <f>ISNUMBER(SEARCH("adults",d4_labelled!$G377))</f>
        <v>1</v>
      </c>
      <c r="M377" t="b">
        <f>ISNUMBER(d4_all_labelled[[#This Row],[appId]])</f>
        <v>1</v>
      </c>
      <c r="N377" t="b">
        <f t="shared" si="6"/>
        <v>0</v>
      </c>
    </row>
    <row r="378" spans="1:14" ht="14.5" customHeight="1" x14ac:dyDescent="0.35">
      <c r="A378" s="1">
        <v>1669331387</v>
      </c>
      <c r="B378" s="1" t="s">
        <v>7701</v>
      </c>
      <c r="C378" s="1" t="s">
        <v>7726</v>
      </c>
      <c r="D378" t="s">
        <v>7683</v>
      </c>
      <c r="E378" t="s">
        <v>5119</v>
      </c>
      <c r="F378" s="1" t="str">
        <f>IF(ISNUMBER(LEFT(d4_all_labelled[[#This Row],[contentRating]],1)*1), d4_all_labelled[[#This Row],[contentRating]], VLOOKUP(d4_all_labelled[[#This Row],[contentRating]],contentRatingConversion[],3,FALSE))</f>
        <v>4+</v>
      </c>
      <c r="G378" s="1" t="s">
        <v>7688</v>
      </c>
      <c r="I378" t="b">
        <f>ISNUMBER(SEARCH("children",d4_labelled!$G378))</f>
        <v>0</v>
      </c>
      <c r="J378" t="b">
        <f>ISNUMBER(SEARCH("teens",d4_labelled!$G378))</f>
        <v>0</v>
      </c>
      <c r="K378" t="b">
        <f>ISNUMBER(SEARCH("adults",d4_labelled!$G378))</f>
        <v>1</v>
      </c>
      <c r="M378" t="b">
        <f>ISNUMBER(d4_all_labelled[[#This Row],[appId]])</f>
        <v>1</v>
      </c>
      <c r="N378" t="b">
        <f t="shared" si="6"/>
        <v>0</v>
      </c>
    </row>
    <row r="379" spans="1:14" ht="14.5" customHeight="1" x14ac:dyDescent="0.35">
      <c r="A379" s="1">
        <v>6449643108</v>
      </c>
      <c r="B379" s="1" t="s">
        <v>7691</v>
      </c>
      <c r="C379" s="1" t="s">
        <v>7716</v>
      </c>
      <c r="D379" t="s">
        <v>7740</v>
      </c>
      <c r="E379" t="s">
        <v>5119</v>
      </c>
      <c r="F379" s="1" t="str">
        <f>IF(ISNUMBER(LEFT(d4_all_labelled[[#This Row],[contentRating]],1)*1), d4_all_labelled[[#This Row],[contentRating]], VLOOKUP(d4_all_labelled[[#This Row],[contentRating]],contentRatingConversion[],3,FALSE))</f>
        <v>4+</v>
      </c>
      <c r="G379" s="1" t="s">
        <v>7688</v>
      </c>
      <c r="I379" t="b">
        <f>ISNUMBER(SEARCH("children",d4_labelled!$G379))</f>
        <v>0</v>
      </c>
      <c r="J379" t="b">
        <f>ISNUMBER(SEARCH("teens",d4_labelled!$G379))</f>
        <v>0</v>
      </c>
      <c r="K379" t="b">
        <f>ISNUMBER(SEARCH("adults",d4_labelled!$G379))</f>
        <v>1</v>
      </c>
      <c r="M379" t="b">
        <f>ISNUMBER(d4_all_labelled[[#This Row],[appId]])</f>
        <v>1</v>
      </c>
      <c r="N379" t="b">
        <f t="shared" si="6"/>
        <v>0</v>
      </c>
    </row>
    <row r="380" spans="1:14" ht="14.5" customHeight="1" x14ac:dyDescent="0.35">
      <c r="A380" s="1">
        <v>6503662974</v>
      </c>
      <c r="B380" s="1" t="s">
        <v>7639</v>
      </c>
      <c r="C380" s="1" t="s">
        <v>7664</v>
      </c>
      <c r="D380" t="s">
        <v>7684</v>
      </c>
      <c r="E380" t="s">
        <v>5119</v>
      </c>
      <c r="F380" s="1" t="str">
        <f>IF(ISNUMBER(LEFT(d4_all_labelled[[#This Row],[contentRating]],1)*1), d4_all_labelled[[#This Row],[contentRating]], VLOOKUP(d4_all_labelled[[#This Row],[contentRating]],contentRatingConversion[],3,FALSE))</f>
        <v>4+</v>
      </c>
      <c r="G380" s="1" t="s">
        <v>7688</v>
      </c>
      <c r="I380" t="b">
        <f>ISNUMBER(SEARCH("children",d4_labelled!$G380))</f>
        <v>0</v>
      </c>
      <c r="J380" t="b">
        <f>ISNUMBER(SEARCH("teens",d4_labelled!$G380))</f>
        <v>0</v>
      </c>
      <c r="K380" t="b">
        <f>ISNUMBER(SEARCH("adults",d4_labelled!$G380))</f>
        <v>1</v>
      </c>
      <c r="M380" t="b">
        <f>ISNUMBER(d4_all_labelled[[#This Row],[appId]])</f>
        <v>1</v>
      </c>
      <c r="N380" t="b">
        <f t="shared" si="6"/>
        <v>0</v>
      </c>
    </row>
    <row r="381" spans="1:14" ht="14.5" customHeight="1" x14ac:dyDescent="0.35">
      <c r="A381" s="1">
        <v>294536447</v>
      </c>
      <c r="B381" s="1" t="s">
        <v>7629</v>
      </c>
      <c r="C381" s="1" t="s">
        <v>7654</v>
      </c>
      <c r="D381" t="s">
        <v>7677</v>
      </c>
      <c r="E381" t="s">
        <v>5119</v>
      </c>
      <c r="F381" s="1" t="str">
        <f>IF(ISNUMBER(LEFT(d4_all_labelled[[#This Row],[contentRating]],1)*1), d4_all_labelled[[#This Row],[contentRating]], VLOOKUP(d4_all_labelled[[#This Row],[contentRating]],contentRatingConversion[],3,FALSE))</f>
        <v>4+</v>
      </c>
      <c r="G381" s="1" t="s">
        <v>7687</v>
      </c>
      <c r="I381" t="b">
        <f>ISNUMBER(SEARCH("children",d4_labelled!$G381))</f>
        <v>1</v>
      </c>
      <c r="J381" t="b">
        <f>ISNUMBER(SEARCH("teens",d4_labelled!$G381))</f>
        <v>0</v>
      </c>
      <c r="K381" t="b">
        <f>ISNUMBER(SEARCH("adults",d4_labelled!$G381))</f>
        <v>0</v>
      </c>
      <c r="M381" t="b">
        <f>ISNUMBER(d4_all_labelled[[#This Row],[appId]])</f>
        <v>1</v>
      </c>
      <c r="N381" t="b">
        <f t="shared" si="6"/>
        <v>0</v>
      </c>
    </row>
    <row r="382" spans="1:14" ht="14.5" customHeight="1" x14ac:dyDescent="0.35">
      <c r="A382" s="1">
        <v>301027036</v>
      </c>
      <c r="B382" s="1" t="s">
        <v>7636</v>
      </c>
      <c r="C382" s="1" t="s">
        <v>7661</v>
      </c>
      <c r="D382" t="s">
        <v>7682</v>
      </c>
      <c r="E382" t="s">
        <v>5119</v>
      </c>
      <c r="F382" s="1" t="str">
        <f>IF(ISNUMBER(LEFT(d4_all_labelled[[#This Row],[contentRating]],1)*1), d4_all_labelled[[#This Row],[contentRating]], VLOOKUP(d4_all_labelled[[#This Row],[contentRating]],contentRatingConversion[],3,FALSE))</f>
        <v>4+</v>
      </c>
      <c r="G382" s="1" t="s">
        <v>7687</v>
      </c>
      <c r="I382" t="b">
        <f>ISNUMBER(SEARCH("children",d4_labelled!$G382))</f>
        <v>1</v>
      </c>
      <c r="J382" t="b">
        <f>ISNUMBER(SEARCH("teens",d4_labelled!$G382))</f>
        <v>0</v>
      </c>
      <c r="K382" t="b">
        <f>ISNUMBER(SEARCH("adults",d4_labelled!$G382))</f>
        <v>0</v>
      </c>
      <c r="M382" t="b">
        <f>ISNUMBER(d4_all_labelled[[#This Row],[appId]])</f>
        <v>1</v>
      </c>
      <c r="N382" t="b">
        <f t="shared" si="6"/>
        <v>0</v>
      </c>
    </row>
    <row r="383" spans="1:14" ht="14.5" customHeight="1" x14ac:dyDescent="0.35">
      <c r="A383" s="1">
        <v>408061139</v>
      </c>
      <c r="B383" s="1" t="s">
        <v>8123</v>
      </c>
      <c r="C383" s="1" t="s">
        <v>8124</v>
      </c>
      <c r="D383" t="s">
        <v>7570</v>
      </c>
      <c r="E383" t="s">
        <v>5119</v>
      </c>
      <c r="F383" s="1" t="str">
        <f>IF(ISNUMBER(LEFT(d4_all_labelled[[#This Row],[contentRating]],1)*1), d4_all_labelled[[#This Row],[contentRating]], VLOOKUP(d4_all_labelled[[#This Row],[contentRating]],contentRatingConversion[],3,FALSE))</f>
        <v>4+</v>
      </c>
      <c r="G383" s="1" t="s">
        <v>7687</v>
      </c>
      <c r="I383" t="b">
        <f>ISNUMBER(SEARCH("children",d4_labelled!$G383))</f>
        <v>1</v>
      </c>
      <c r="J383" t="b">
        <f>ISNUMBER(SEARCH("teens",d4_labelled!$G383))</f>
        <v>0</v>
      </c>
      <c r="K383" t="b">
        <f>ISNUMBER(SEARCH("adults",d4_labelled!$G383))</f>
        <v>0</v>
      </c>
      <c r="M383" t="b">
        <f>ISNUMBER(d4_all_labelled[[#This Row],[appId]])</f>
        <v>1</v>
      </c>
      <c r="N383" t="b">
        <f t="shared" si="6"/>
        <v>0</v>
      </c>
    </row>
    <row r="384" spans="1:14" ht="14.5" customHeight="1" x14ac:dyDescent="0.35">
      <c r="A384" s="1">
        <v>444722625</v>
      </c>
      <c r="B384" s="1" t="s">
        <v>8130</v>
      </c>
      <c r="C384" s="1" t="s">
        <v>8131</v>
      </c>
      <c r="D384" t="s">
        <v>8132</v>
      </c>
      <c r="E384" t="s">
        <v>5119</v>
      </c>
      <c r="F384" s="1" t="str">
        <f>IF(ISNUMBER(LEFT(d4_all_labelled[[#This Row],[contentRating]],1)*1), d4_all_labelled[[#This Row],[contentRating]], VLOOKUP(d4_all_labelled[[#This Row],[contentRating]],contentRatingConversion[],3,FALSE))</f>
        <v>4+</v>
      </c>
      <c r="G384" s="1" t="s">
        <v>7687</v>
      </c>
      <c r="I384" t="b">
        <f>ISNUMBER(SEARCH("children",d4_labelled!$G384))</f>
        <v>1</v>
      </c>
      <c r="J384" t="b">
        <f>ISNUMBER(SEARCH("teens",d4_labelled!$G384))</f>
        <v>0</v>
      </c>
      <c r="K384" t="b">
        <f>ISNUMBER(SEARCH("adults",d4_labelled!$G384))</f>
        <v>0</v>
      </c>
      <c r="M384" t="b">
        <f>ISNUMBER(d4_all_labelled[[#This Row],[appId]])</f>
        <v>1</v>
      </c>
      <c r="N384" t="b">
        <f t="shared" si="6"/>
        <v>0</v>
      </c>
    </row>
    <row r="385" spans="1:14" ht="14.5" customHeight="1" x14ac:dyDescent="0.35">
      <c r="A385" s="1">
        <v>467327200</v>
      </c>
      <c r="B385" s="1" t="s">
        <v>7625</v>
      </c>
      <c r="C385" s="1" t="s">
        <v>7650</v>
      </c>
      <c r="D385" t="s">
        <v>7674</v>
      </c>
      <c r="E385" t="s">
        <v>5119</v>
      </c>
      <c r="F385" s="1" t="str">
        <f>IF(ISNUMBER(LEFT(d4_all_labelled[[#This Row],[contentRating]],1)*1), d4_all_labelled[[#This Row],[contentRating]], VLOOKUP(d4_all_labelled[[#This Row],[contentRating]],contentRatingConversion[],3,FALSE))</f>
        <v>4+</v>
      </c>
      <c r="G385" s="1" t="s">
        <v>7687</v>
      </c>
      <c r="I385" t="b">
        <f>ISNUMBER(SEARCH("children",d4_labelled!$G385))</f>
        <v>1</v>
      </c>
      <c r="J385" t="b">
        <f>ISNUMBER(SEARCH("teens",d4_labelled!$G385))</f>
        <v>0</v>
      </c>
      <c r="K385" t="b">
        <f>ISNUMBER(SEARCH("adults",d4_labelled!$G385))</f>
        <v>0</v>
      </c>
      <c r="M385" t="b">
        <f>ISNUMBER(d4_all_labelled[[#This Row],[appId]])</f>
        <v>1</v>
      </c>
      <c r="N385" t="b">
        <f t="shared" si="6"/>
        <v>0</v>
      </c>
    </row>
    <row r="386" spans="1:14" ht="14.5" customHeight="1" x14ac:dyDescent="0.35">
      <c r="A386" s="1">
        <v>488667779</v>
      </c>
      <c r="B386" s="1" t="s">
        <v>7628</v>
      </c>
      <c r="C386" s="1" t="s">
        <v>7653</v>
      </c>
      <c r="D386" t="s">
        <v>7676</v>
      </c>
      <c r="E386" t="s">
        <v>5119</v>
      </c>
      <c r="F386" s="1" t="str">
        <f>IF(ISNUMBER(LEFT(d4_all_labelled[[#This Row],[contentRating]],1)*1), d4_all_labelled[[#This Row],[contentRating]], VLOOKUP(d4_all_labelled[[#This Row],[contentRating]],contentRatingConversion[],3,FALSE))</f>
        <v>4+</v>
      </c>
      <c r="G386" s="1" t="s">
        <v>7687</v>
      </c>
      <c r="I386" t="b">
        <f>ISNUMBER(SEARCH("children",d4_labelled!$G386))</f>
        <v>1</v>
      </c>
      <c r="J386" t="b">
        <f>ISNUMBER(SEARCH("teens",d4_labelled!$G386))</f>
        <v>0</v>
      </c>
      <c r="K386" t="b">
        <f>ISNUMBER(SEARCH("adults",d4_labelled!$G386))</f>
        <v>0</v>
      </c>
      <c r="M386" t="b">
        <f>ISNUMBER(d4_all_labelled[[#This Row],[appId]])</f>
        <v>1</v>
      </c>
      <c r="N386" t="b">
        <f t="shared" si="6"/>
        <v>0</v>
      </c>
    </row>
    <row r="387" spans="1:14" ht="14.5" customHeight="1" x14ac:dyDescent="0.35">
      <c r="A387" s="1">
        <v>504739597</v>
      </c>
      <c r="B387" s="1" t="s">
        <v>7635</v>
      </c>
      <c r="C387" s="1" t="s">
        <v>7660</v>
      </c>
      <c r="D387" t="s">
        <v>7673</v>
      </c>
      <c r="E387" t="s">
        <v>5119</v>
      </c>
      <c r="F387" s="1" t="str">
        <f>IF(ISNUMBER(LEFT(d4_all_labelled[[#This Row],[contentRating]],1)*1), d4_all_labelled[[#This Row],[contentRating]], VLOOKUP(d4_all_labelled[[#This Row],[contentRating]],contentRatingConversion[],3,FALSE))</f>
        <v>4+</v>
      </c>
      <c r="G387" s="1" t="s">
        <v>7687</v>
      </c>
      <c r="I387" t="b">
        <f>ISNUMBER(SEARCH("children",d4_labelled!$G387))</f>
        <v>1</v>
      </c>
      <c r="J387" t="b">
        <f>ISNUMBER(SEARCH("teens",d4_labelled!$G387))</f>
        <v>0</v>
      </c>
      <c r="K387" t="b">
        <f>ISNUMBER(SEARCH("adults",d4_labelled!$G387))</f>
        <v>0</v>
      </c>
      <c r="M387" t="b">
        <f>ISNUMBER(d4_all_labelled[[#This Row],[appId]])</f>
        <v>1</v>
      </c>
      <c r="N387" t="b">
        <f t="shared" si="6"/>
        <v>0</v>
      </c>
    </row>
    <row r="388" spans="1:14" ht="14.5" customHeight="1" x14ac:dyDescent="0.35">
      <c r="A388" s="1">
        <v>509771809</v>
      </c>
      <c r="B388" s="1" t="s">
        <v>8115</v>
      </c>
      <c r="C388" s="1" t="s">
        <v>8116</v>
      </c>
      <c r="D388" t="s">
        <v>7562</v>
      </c>
      <c r="E388" t="s">
        <v>5119</v>
      </c>
      <c r="F388" s="1" t="str">
        <f>IF(ISNUMBER(LEFT(d4_all_labelled[[#This Row],[contentRating]],1)*1), d4_all_labelled[[#This Row],[contentRating]], VLOOKUP(d4_all_labelled[[#This Row],[contentRating]],contentRatingConversion[],3,FALSE))</f>
        <v>4+</v>
      </c>
      <c r="G388" s="1" t="s">
        <v>7687</v>
      </c>
      <c r="I388" t="b">
        <f>ISNUMBER(SEARCH("children",d4_labelled!$G388))</f>
        <v>1</v>
      </c>
      <c r="J388" t="b">
        <f>ISNUMBER(SEARCH("teens",d4_labelled!$G388))</f>
        <v>0</v>
      </c>
      <c r="K388" t="b">
        <f>ISNUMBER(SEARCH("adults",d4_labelled!$G388))</f>
        <v>0</v>
      </c>
      <c r="M388" t="b">
        <f>ISNUMBER(d4_all_labelled[[#This Row],[appId]])</f>
        <v>1</v>
      </c>
      <c r="N388" t="b">
        <f t="shared" si="6"/>
        <v>0</v>
      </c>
    </row>
    <row r="389" spans="1:14" ht="14.5" customHeight="1" x14ac:dyDescent="0.35">
      <c r="A389" s="1">
        <v>512651258</v>
      </c>
      <c r="B389" s="1" t="s">
        <v>8098</v>
      </c>
      <c r="C389" s="1" t="s">
        <v>8099</v>
      </c>
      <c r="D389" t="s">
        <v>7562</v>
      </c>
      <c r="E389" t="s">
        <v>5119</v>
      </c>
      <c r="F389" s="1" t="str">
        <f>IF(ISNUMBER(LEFT(d4_all_labelled[[#This Row],[contentRating]],1)*1), d4_all_labelled[[#This Row],[contentRating]], VLOOKUP(d4_all_labelled[[#This Row],[contentRating]],contentRatingConversion[],3,FALSE))</f>
        <v>4+</v>
      </c>
      <c r="G389" s="1" t="s">
        <v>7687</v>
      </c>
      <c r="I389" t="b">
        <f>ISNUMBER(SEARCH("children",d4_labelled!$G389))</f>
        <v>1</v>
      </c>
      <c r="J389" t="b">
        <f>ISNUMBER(SEARCH("teens",d4_labelled!$G389))</f>
        <v>0</v>
      </c>
      <c r="K389" t="b">
        <f>ISNUMBER(SEARCH("adults",d4_labelled!$G389))</f>
        <v>0</v>
      </c>
      <c r="M389" t="b">
        <f>ISNUMBER(d4_all_labelled[[#This Row],[appId]])</f>
        <v>1</v>
      </c>
      <c r="N389" t="b">
        <f t="shared" si="6"/>
        <v>0</v>
      </c>
    </row>
    <row r="390" spans="1:14" ht="14.5" customHeight="1" x14ac:dyDescent="0.35">
      <c r="A390" s="1">
        <v>518258478</v>
      </c>
      <c r="B390" s="1" t="s">
        <v>8128</v>
      </c>
      <c r="C390" s="1" t="s">
        <v>8129</v>
      </c>
      <c r="D390" t="s">
        <v>7554</v>
      </c>
      <c r="E390" t="s">
        <v>5119</v>
      </c>
      <c r="F390" s="1" t="str">
        <f>IF(ISNUMBER(LEFT(d4_all_labelled[[#This Row],[contentRating]],1)*1), d4_all_labelled[[#This Row],[contentRating]], VLOOKUP(d4_all_labelled[[#This Row],[contentRating]],contentRatingConversion[],3,FALSE))</f>
        <v>4+</v>
      </c>
      <c r="G390" s="1" t="s">
        <v>7687</v>
      </c>
      <c r="I390" t="b">
        <f>ISNUMBER(SEARCH("children",d4_labelled!$G390))</f>
        <v>1</v>
      </c>
      <c r="J390" t="b">
        <f>ISNUMBER(SEARCH("teens",d4_labelled!$G390))</f>
        <v>0</v>
      </c>
      <c r="K390" t="b">
        <f>ISNUMBER(SEARCH("adults",d4_labelled!$G390))</f>
        <v>0</v>
      </c>
      <c r="M390" t="b">
        <f>ISNUMBER(d4_all_labelled[[#This Row],[appId]])</f>
        <v>1</v>
      </c>
      <c r="N390" t="b">
        <f t="shared" si="6"/>
        <v>0</v>
      </c>
    </row>
    <row r="391" spans="1:14" ht="14.5" customHeight="1" x14ac:dyDescent="0.35">
      <c r="A391" s="1">
        <v>528233122</v>
      </c>
      <c r="B391" s="1" t="s">
        <v>7624</v>
      </c>
      <c r="C391" s="1" t="s">
        <v>7649</v>
      </c>
      <c r="D391" t="s">
        <v>7673</v>
      </c>
      <c r="E391" t="s">
        <v>5119</v>
      </c>
      <c r="F391" s="1" t="str">
        <f>IF(ISNUMBER(LEFT(d4_all_labelled[[#This Row],[contentRating]],1)*1), d4_all_labelled[[#This Row],[contentRating]], VLOOKUP(d4_all_labelled[[#This Row],[contentRating]],contentRatingConversion[],3,FALSE))</f>
        <v>4+</v>
      </c>
      <c r="G391" s="1" t="s">
        <v>7687</v>
      </c>
      <c r="I391" t="b">
        <f>ISNUMBER(SEARCH("children",d4_labelled!$G391))</f>
        <v>1</v>
      </c>
      <c r="J391" t="b">
        <f>ISNUMBER(SEARCH("teens",d4_labelled!$G391))</f>
        <v>0</v>
      </c>
      <c r="K391" t="b">
        <f>ISNUMBER(SEARCH("adults",d4_labelled!$G391))</f>
        <v>0</v>
      </c>
      <c r="M391" t="b">
        <f>ISNUMBER(d4_all_labelled[[#This Row],[appId]])</f>
        <v>1</v>
      </c>
      <c r="N391" t="b">
        <f t="shared" si="6"/>
        <v>0</v>
      </c>
    </row>
    <row r="392" spans="1:14" ht="14.5" customHeight="1" x14ac:dyDescent="0.35">
      <c r="A392" s="1">
        <v>530466367</v>
      </c>
      <c r="B392" s="1" t="s">
        <v>7634</v>
      </c>
      <c r="C392" s="1" t="s">
        <v>7659</v>
      </c>
      <c r="D392" t="s">
        <v>7681</v>
      </c>
      <c r="E392" t="s">
        <v>5119</v>
      </c>
      <c r="F392" s="1" t="str">
        <f>IF(ISNUMBER(LEFT(d4_all_labelled[[#This Row],[contentRating]],1)*1), d4_all_labelled[[#This Row],[contentRating]], VLOOKUP(d4_all_labelled[[#This Row],[contentRating]],contentRatingConversion[],3,FALSE))</f>
        <v>4+</v>
      </c>
      <c r="G392" s="1" t="s">
        <v>7687</v>
      </c>
      <c r="I392" t="b">
        <f>ISNUMBER(SEARCH("children",d4_labelled!$G392))</f>
        <v>1</v>
      </c>
      <c r="J392" t="b">
        <f>ISNUMBER(SEARCH("teens",d4_labelled!$G392))</f>
        <v>0</v>
      </c>
      <c r="K392" t="b">
        <f>ISNUMBER(SEARCH("adults",d4_labelled!$G392))</f>
        <v>0</v>
      </c>
      <c r="M392" t="b">
        <f>ISNUMBER(d4_all_labelled[[#This Row],[appId]])</f>
        <v>1</v>
      </c>
      <c r="N392" t="b">
        <f t="shared" si="6"/>
        <v>0</v>
      </c>
    </row>
    <row r="393" spans="1:14" ht="14.5" customHeight="1" x14ac:dyDescent="0.35">
      <c r="A393" s="1">
        <v>530703273</v>
      </c>
      <c r="B393" s="1" t="s">
        <v>8117</v>
      </c>
      <c r="C393" s="1" t="s">
        <v>8118</v>
      </c>
      <c r="D393" t="s">
        <v>7554</v>
      </c>
      <c r="E393" t="s">
        <v>5119</v>
      </c>
      <c r="F393" s="1" t="str">
        <f>IF(ISNUMBER(LEFT(d4_all_labelled[[#This Row],[contentRating]],1)*1), d4_all_labelled[[#This Row],[contentRating]], VLOOKUP(d4_all_labelled[[#This Row],[contentRating]],contentRatingConversion[],3,FALSE))</f>
        <v>4+</v>
      </c>
      <c r="G393" s="1" t="s">
        <v>7687</v>
      </c>
      <c r="I393" t="b">
        <f>ISNUMBER(SEARCH("children",d4_labelled!$G393))</f>
        <v>1</v>
      </c>
      <c r="J393" t="b">
        <f>ISNUMBER(SEARCH("teens",d4_labelled!$G393))</f>
        <v>0</v>
      </c>
      <c r="K393" t="b">
        <f>ISNUMBER(SEARCH("adults",d4_labelled!$G393))</f>
        <v>0</v>
      </c>
      <c r="M393" t="b">
        <f>ISNUMBER(d4_all_labelled[[#This Row],[appId]])</f>
        <v>1</v>
      </c>
      <c r="N393" t="b">
        <f t="shared" si="6"/>
        <v>0</v>
      </c>
    </row>
    <row r="394" spans="1:14" ht="14.5" customHeight="1" x14ac:dyDescent="0.35">
      <c r="A394" s="1">
        <v>533173905</v>
      </c>
      <c r="B394" s="1" t="s">
        <v>7892</v>
      </c>
      <c r="C394" s="1" t="s">
        <v>7893</v>
      </c>
      <c r="D394" t="s">
        <v>7894</v>
      </c>
      <c r="E394" t="s">
        <v>5119</v>
      </c>
      <c r="F394" s="1" t="str">
        <f>IF(ISNUMBER(LEFT(d4_all_labelled[[#This Row],[contentRating]],1)*1), d4_all_labelled[[#This Row],[contentRating]], VLOOKUP(d4_all_labelled[[#This Row],[contentRating]],contentRatingConversion[],3,FALSE))</f>
        <v>4+</v>
      </c>
      <c r="G394" s="1" t="s">
        <v>7687</v>
      </c>
      <c r="I394" t="b">
        <f>ISNUMBER(SEARCH("children",d4_labelled!$G394))</f>
        <v>1</v>
      </c>
      <c r="J394" t="b">
        <f>ISNUMBER(SEARCH("teens",d4_labelled!$G394))</f>
        <v>0</v>
      </c>
      <c r="K394" t="b">
        <f>ISNUMBER(SEARCH("adults",d4_labelled!$G394))</f>
        <v>0</v>
      </c>
      <c r="M394" t="b">
        <f>ISNUMBER(d4_all_labelled[[#This Row],[appId]])</f>
        <v>1</v>
      </c>
      <c r="N394" t="b">
        <f t="shared" si="6"/>
        <v>0</v>
      </c>
    </row>
    <row r="395" spans="1:14" ht="14.5" customHeight="1" x14ac:dyDescent="0.35">
      <c r="A395" s="1">
        <v>533849104</v>
      </c>
      <c r="B395" s="1" t="s">
        <v>8125</v>
      </c>
      <c r="C395" s="1" t="s">
        <v>8126</v>
      </c>
      <c r="D395" t="s">
        <v>7570</v>
      </c>
      <c r="E395" t="s">
        <v>5119</v>
      </c>
      <c r="F395" s="1" t="str">
        <f>IF(ISNUMBER(LEFT(d4_all_labelled[[#This Row],[contentRating]],1)*1), d4_all_labelled[[#This Row],[contentRating]], VLOOKUP(d4_all_labelled[[#This Row],[contentRating]],contentRatingConversion[],3,FALSE))</f>
        <v>4+</v>
      </c>
      <c r="G395" s="1" t="s">
        <v>7687</v>
      </c>
      <c r="I395" t="b">
        <f>ISNUMBER(SEARCH("children",d4_labelled!$G395))</f>
        <v>1</v>
      </c>
      <c r="J395" t="b">
        <f>ISNUMBER(SEARCH("teens",d4_labelled!$G395))</f>
        <v>0</v>
      </c>
      <c r="K395" t="b">
        <f>ISNUMBER(SEARCH("adults",d4_labelled!$G395))</f>
        <v>0</v>
      </c>
      <c r="M395" t="b">
        <f>ISNUMBER(d4_all_labelled[[#This Row],[appId]])</f>
        <v>1</v>
      </c>
      <c r="N395" t="b">
        <f t="shared" si="6"/>
        <v>0</v>
      </c>
    </row>
    <row r="396" spans="1:14" ht="14.5" customHeight="1" x14ac:dyDescent="0.35">
      <c r="A396" s="1">
        <v>536371867</v>
      </c>
      <c r="B396" s="1" t="s">
        <v>8153</v>
      </c>
      <c r="C396" s="1" t="s">
        <v>8154</v>
      </c>
      <c r="D396" t="s">
        <v>7570</v>
      </c>
      <c r="E396" t="s">
        <v>5119</v>
      </c>
      <c r="F396" s="1" t="str">
        <f>IF(ISNUMBER(LEFT(d4_all_labelled[[#This Row],[contentRating]],1)*1), d4_all_labelled[[#This Row],[contentRating]], VLOOKUP(d4_all_labelled[[#This Row],[contentRating]],contentRatingConversion[],3,FALSE))</f>
        <v>4+</v>
      </c>
      <c r="G396" s="1" t="s">
        <v>7687</v>
      </c>
      <c r="I396" t="b">
        <f>ISNUMBER(SEARCH("children",d4_labelled!$G396))</f>
        <v>1</v>
      </c>
      <c r="J396" t="b">
        <f>ISNUMBER(SEARCH("teens",d4_labelled!$G396))</f>
        <v>0</v>
      </c>
      <c r="K396" t="b">
        <f>ISNUMBER(SEARCH("adults",d4_labelled!$G396))</f>
        <v>0</v>
      </c>
      <c r="M396" t="b">
        <f>ISNUMBER(d4_all_labelled[[#This Row],[appId]])</f>
        <v>1</v>
      </c>
      <c r="N396" t="b">
        <f t="shared" si="6"/>
        <v>0</v>
      </c>
    </row>
    <row r="397" spans="1:14" ht="14.5" customHeight="1" x14ac:dyDescent="0.35">
      <c r="A397" s="1">
        <v>551817261</v>
      </c>
      <c r="B397" s="1" t="s">
        <v>8119</v>
      </c>
      <c r="C397" s="1" t="s">
        <v>8120</v>
      </c>
      <c r="D397" t="s">
        <v>7555</v>
      </c>
      <c r="E397" t="s">
        <v>5119</v>
      </c>
      <c r="F397" s="1" t="str">
        <f>IF(ISNUMBER(LEFT(d4_all_labelled[[#This Row],[contentRating]],1)*1), d4_all_labelled[[#This Row],[contentRating]], VLOOKUP(d4_all_labelled[[#This Row],[contentRating]],contentRatingConversion[],3,FALSE))</f>
        <v>4+</v>
      </c>
      <c r="G397" s="1" t="s">
        <v>7687</v>
      </c>
      <c r="I397" t="b">
        <f>ISNUMBER(SEARCH("children",d4_labelled!$G397))</f>
        <v>1</v>
      </c>
      <c r="J397" t="b">
        <f>ISNUMBER(SEARCH("teens",d4_labelled!$G397))</f>
        <v>0</v>
      </c>
      <c r="K397" t="b">
        <f>ISNUMBER(SEARCH("adults",d4_labelled!$G397))</f>
        <v>0</v>
      </c>
      <c r="M397" t="b">
        <f>ISNUMBER(d4_all_labelled[[#This Row],[appId]])</f>
        <v>1</v>
      </c>
      <c r="N397" t="b">
        <f t="shared" si="6"/>
        <v>0</v>
      </c>
    </row>
    <row r="398" spans="1:14" ht="14.5" customHeight="1" x14ac:dyDescent="0.35">
      <c r="A398" s="1">
        <v>553211336</v>
      </c>
      <c r="B398" s="1" t="s">
        <v>8102</v>
      </c>
      <c r="C398" s="1" t="s">
        <v>8103</v>
      </c>
      <c r="D398" t="s">
        <v>7562</v>
      </c>
      <c r="E398" t="s">
        <v>5119</v>
      </c>
      <c r="F398" s="1" t="str">
        <f>IF(ISNUMBER(LEFT(d4_all_labelled[[#This Row],[contentRating]],1)*1), d4_all_labelled[[#This Row],[contentRating]], VLOOKUP(d4_all_labelled[[#This Row],[contentRating]],contentRatingConversion[],3,FALSE))</f>
        <v>4+</v>
      </c>
      <c r="G398" s="1" t="s">
        <v>7687</v>
      </c>
      <c r="I398" t="b">
        <f>ISNUMBER(SEARCH("children",d4_labelled!$G398))</f>
        <v>1</v>
      </c>
      <c r="J398" t="b">
        <f>ISNUMBER(SEARCH("teens",d4_labelled!$G398))</f>
        <v>0</v>
      </c>
      <c r="K398" t="b">
        <f>ISNUMBER(SEARCH("adults",d4_labelled!$G398))</f>
        <v>0</v>
      </c>
      <c r="M398" t="b">
        <f>ISNUMBER(d4_all_labelled[[#This Row],[appId]])</f>
        <v>1</v>
      </c>
      <c r="N398" t="b">
        <f t="shared" si="6"/>
        <v>0</v>
      </c>
    </row>
    <row r="399" spans="1:14" ht="14.5" customHeight="1" x14ac:dyDescent="0.35">
      <c r="A399" s="1">
        <v>554102317</v>
      </c>
      <c r="B399" s="1" t="s">
        <v>8151</v>
      </c>
      <c r="C399" s="1" t="s">
        <v>8152</v>
      </c>
      <c r="D399" t="s">
        <v>7554</v>
      </c>
      <c r="E399" t="s">
        <v>5119</v>
      </c>
      <c r="F399" s="1" t="str">
        <f>IF(ISNUMBER(LEFT(d4_all_labelled[[#This Row],[contentRating]],1)*1), d4_all_labelled[[#This Row],[contentRating]], VLOOKUP(d4_all_labelled[[#This Row],[contentRating]],contentRatingConversion[],3,FALSE))</f>
        <v>4+</v>
      </c>
      <c r="G399" s="1" t="s">
        <v>7687</v>
      </c>
      <c r="I399" t="b">
        <f>ISNUMBER(SEARCH("children",d4_labelled!$G399))</f>
        <v>1</v>
      </c>
      <c r="J399" t="b">
        <f>ISNUMBER(SEARCH("teens",d4_labelled!$G399))</f>
        <v>0</v>
      </c>
      <c r="K399" t="b">
        <f>ISNUMBER(SEARCH("adults",d4_labelled!$G399))</f>
        <v>0</v>
      </c>
      <c r="M399" t="b">
        <f>ISNUMBER(d4_all_labelled[[#This Row],[appId]])</f>
        <v>1</v>
      </c>
      <c r="N399" t="b">
        <f t="shared" si="6"/>
        <v>0</v>
      </c>
    </row>
    <row r="400" spans="1:14" ht="14.5" customHeight="1" x14ac:dyDescent="0.35">
      <c r="A400" s="1">
        <v>585159615</v>
      </c>
      <c r="B400" s="1" t="s">
        <v>8146</v>
      </c>
      <c r="C400" s="1" t="s">
        <v>8147</v>
      </c>
      <c r="D400" t="s">
        <v>7557</v>
      </c>
      <c r="E400" t="s">
        <v>5119</v>
      </c>
      <c r="F400" s="1" t="str">
        <f>IF(ISNUMBER(LEFT(d4_all_labelled[[#This Row],[contentRating]],1)*1), d4_all_labelled[[#This Row],[contentRating]], VLOOKUP(d4_all_labelled[[#This Row],[contentRating]],contentRatingConversion[],3,FALSE))</f>
        <v>4+</v>
      </c>
      <c r="G400" s="1" t="s">
        <v>7687</v>
      </c>
      <c r="I400" t="b">
        <f>ISNUMBER(SEARCH("children",d4_labelled!$G400))</f>
        <v>1</v>
      </c>
      <c r="J400" t="b">
        <f>ISNUMBER(SEARCH("teens",d4_labelled!$G400))</f>
        <v>0</v>
      </c>
      <c r="K400" t="b">
        <f>ISNUMBER(SEARCH("adults",d4_labelled!$G400))</f>
        <v>0</v>
      </c>
      <c r="M400" t="b">
        <f>ISNUMBER(d4_all_labelled[[#This Row],[appId]])</f>
        <v>1</v>
      </c>
      <c r="N400" t="b">
        <f t="shared" si="6"/>
        <v>0</v>
      </c>
    </row>
    <row r="401" spans="1:14" ht="14.5" customHeight="1" x14ac:dyDescent="0.35">
      <c r="A401" s="1">
        <v>591347141</v>
      </c>
      <c r="B401" s="1" t="s">
        <v>8148</v>
      </c>
      <c r="C401" s="1" t="s">
        <v>8149</v>
      </c>
      <c r="D401" t="s">
        <v>8150</v>
      </c>
      <c r="E401" t="s">
        <v>5119</v>
      </c>
      <c r="F401" s="1" t="str">
        <f>IF(ISNUMBER(LEFT(d4_all_labelled[[#This Row],[contentRating]],1)*1), d4_all_labelled[[#This Row],[contentRating]], VLOOKUP(d4_all_labelled[[#This Row],[contentRating]],contentRatingConversion[],3,FALSE))</f>
        <v>4+</v>
      </c>
      <c r="G401" s="1" t="s">
        <v>7687</v>
      </c>
      <c r="I401" t="b">
        <f>ISNUMBER(SEARCH("children",d4_labelled!$G401))</f>
        <v>1</v>
      </c>
      <c r="J401" t="b">
        <f>ISNUMBER(SEARCH("teens",d4_labelled!$G401))</f>
        <v>0</v>
      </c>
      <c r="K401" t="b">
        <f>ISNUMBER(SEARCH("adults",d4_labelled!$G401))</f>
        <v>0</v>
      </c>
      <c r="M401" t="b">
        <f>ISNUMBER(d4_all_labelled[[#This Row],[appId]])</f>
        <v>1</v>
      </c>
      <c r="N401" t="b">
        <f t="shared" si="6"/>
        <v>0</v>
      </c>
    </row>
    <row r="402" spans="1:14" ht="14.5" customHeight="1" x14ac:dyDescent="0.35">
      <c r="A402" s="1">
        <v>603712499</v>
      </c>
      <c r="B402" s="1" t="s">
        <v>8107</v>
      </c>
      <c r="C402" s="1" t="s">
        <v>8108</v>
      </c>
      <c r="D402" t="s">
        <v>7562</v>
      </c>
      <c r="E402" t="s">
        <v>5119</v>
      </c>
      <c r="F402" s="1" t="str">
        <f>IF(ISNUMBER(LEFT(d4_all_labelled[[#This Row],[contentRating]],1)*1), d4_all_labelled[[#This Row],[contentRating]], VLOOKUP(d4_all_labelled[[#This Row],[contentRating]],contentRatingConversion[],3,FALSE))</f>
        <v>4+</v>
      </c>
      <c r="G402" s="1" t="s">
        <v>7687</v>
      </c>
      <c r="I402" t="b">
        <f>ISNUMBER(SEARCH("children",d4_labelled!$G402))</f>
        <v>1</v>
      </c>
      <c r="J402" t="b">
        <f>ISNUMBER(SEARCH("teens",d4_labelled!$G402))</f>
        <v>0</v>
      </c>
      <c r="K402" t="b">
        <f>ISNUMBER(SEARCH("adults",d4_labelled!$G402))</f>
        <v>0</v>
      </c>
      <c r="M402" t="b">
        <f>ISNUMBER(d4_all_labelled[[#This Row],[appId]])</f>
        <v>1</v>
      </c>
      <c r="N402" t="b">
        <f t="shared" si="6"/>
        <v>0</v>
      </c>
    </row>
    <row r="403" spans="1:14" ht="14.5" customHeight="1" x14ac:dyDescent="0.35">
      <c r="A403" s="1">
        <v>621864777</v>
      </c>
      <c r="B403" s="1" t="s">
        <v>8139</v>
      </c>
      <c r="C403" s="1" t="s">
        <v>8140</v>
      </c>
      <c r="D403" t="s">
        <v>8141</v>
      </c>
      <c r="E403" t="s">
        <v>5119</v>
      </c>
      <c r="F403" s="1" t="str">
        <f>IF(ISNUMBER(LEFT(d4_all_labelled[[#This Row],[contentRating]],1)*1), d4_all_labelled[[#This Row],[contentRating]], VLOOKUP(d4_all_labelled[[#This Row],[contentRating]],contentRatingConversion[],3,FALSE))</f>
        <v>4+</v>
      </c>
      <c r="G403" s="1" t="s">
        <v>7687</v>
      </c>
      <c r="I403" t="b">
        <f>ISNUMBER(SEARCH("children",d4_labelled!$G403))</f>
        <v>1</v>
      </c>
      <c r="J403" t="b">
        <f>ISNUMBER(SEARCH("teens",d4_labelled!$G403))</f>
        <v>0</v>
      </c>
      <c r="K403" t="b">
        <f>ISNUMBER(SEARCH("adults",d4_labelled!$G403))</f>
        <v>0</v>
      </c>
      <c r="M403" t="b">
        <f>ISNUMBER(d4_all_labelled[[#This Row],[appId]])</f>
        <v>1</v>
      </c>
      <c r="N403" t="b">
        <f t="shared" si="6"/>
        <v>0</v>
      </c>
    </row>
    <row r="404" spans="1:14" ht="14.5" customHeight="1" x14ac:dyDescent="0.35">
      <c r="A404" s="1">
        <v>644836476</v>
      </c>
      <c r="B404" s="1" t="s">
        <v>8113</v>
      </c>
      <c r="C404" s="1" t="s">
        <v>8114</v>
      </c>
      <c r="D404" t="s">
        <v>7554</v>
      </c>
      <c r="E404" t="s">
        <v>5119</v>
      </c>
      <c r="F404" s="1" t="str">
        <f>IF(ISNUMBER(LEFT(d4_all_labelled[[#This Row],[contentRating]],1)*1), d4_all_labelled[[#This Row],[contentRating]], VLOOKUP(d4_all_labelled[[#This Row],[contentRating]],contentRatingConversion[],3,FALSE))</f>
        <v>4+</v>
      </c>
      <c r="G404" s="1" t="s">
        <v>7687</v>
      </c>
      <c r="I404" t="b">
        <f>ISNUMBER(SEARCH("children",d4_labelled!$G404))</f>
        <v>1</v>
      </c>
      <c r="J404" t="b">
        <f>ISNUMBER(SEARCH("teens",d4_labelled!$G404))</f>
        <v>0</v>
      </c>
      <c r="K404" t="b">
        <f>ISNUMBER(SEARCH("adults",d4_labelled!$G404))</f>
        <v>0</v>
      </c>
      <c r="M404" t="b">
        <f>ISNUMBER(d4_all_labelled[[#This Row],[appId]])</f>
        <v>1</v>
      </c>
      <c r="N404" t="b">
        <f t="shared" si="6"/>
        <v>0</v>
      </c>
    </row>
    <row r="405" spans="1:14" ht="14.5" customHeight="1" x14ac:dyDescent="0.35">
      <c r="A405" s="1">
        <v>658561085</v>
      </c>
      <c r="B405" s="1" t="s">
        <v>8111</v>
      </c>
      <c r="C405" s="1" t="s">
        <v>8112</v>
      </c>
      <c r="D405" t="s">
        <v>7562</v>
      </c>
      <c r="E405" t="s">
        <v>5119</v>
      </c>
      <c r="F405" s="1" t="str">
        <f>IF(ISNUMBER(LEFT(d4_all_labelled[[#This Row],[contentRating]],1)*1), d4_all_labelled[[#This Row],[contentRating]], VLOOKUP(d4_all_labelled[[#This Row],[contentRating]],contentRatingConversion[],3,FALSE))</f>
        <v>4+</v>
      </c>
      <c r="G405" s="1" t="s">
        <v>7687</v>
      </c>
      <c r="I405" t="b">
        <f>ISNUMBER(SEARCH("children",d4_labelled!$G405))</f>
        <v>1</v>
      </c>
      <c r="J405" t="b">
        <f>ISNUMBER(SEARCH("teens",d4_labelled!$G405))</f>
        <v>0</v>
      </c>
      <c r="K405" t="b">
        <f>ISNUMBER(SEARCH("adults",d4_labelled!$G405))</f>
        <v>0</v>
      </c>
      <c r="M405" t="b">
        <f>ISNUMBER(d4_all_labelled[[#This Row],[appId]])</f>
        <v>1</v>
      </c>
      <c r="N405" t="b">
        <f t="shared" si="6"/>
        <v>0</v>
      </c>
    </row>
    <row r="406" spans="1:14" ht="14.5" customHeight="1" x14ac:dyDescent="0.35">
      <c r="A406" s="1">
        <v>660345152</v>
      </c>
      <c r="B406" s="1" t="s">
        <v>8157</v>
      </c>
      <c r="C406" s="1" t="s">
        <v>8158</v>
      </c>
      <c r="D406" t="s">
        <v>7562</v>
      </c>
      <c r="E406" t="s">
        <v>5119</v>
      </c>
      <c r="F406" s="1" t="str">
        <f>IF(ISNUMBER(LEFT(d4_all_labelled[[#This Row],[contentRating]],1)*1), d4_all_labelled[[#This Row],[contentRating]], VLOOKUP(d4_all_labelled[[#This Row],[contentRating]],contentRatingConversion[],3,FALSE))</f>
        <v>4+</v>
      </c>
      <c r="G406" s="1" t="s">
        <v>7687</v>
      </c>
      <c r="I406" t="b">
        <f>ISNUMBER(SEARCH("children",d4_labelled!$G406))</f>
        <v>1</v>
      </c>
      <c r="J406" t="b">
        <f>ISNUMBER(SEARCH("teens",d4_labelled!$G406))</f>
        <v>0</v>
      </c>
      <c r="K406" t="b">
        <f>ISNUMBER(SEARCH("adults",d4_labelled!$G406))</f>
        <v>0</v>
      </c>
      <c r="M406" t="b">
        <f>ISNUMBER(d4_all_labelled[[#This Row],[appId]])</f>
        <v>1</v>
      </c>
      <c r="N406" t="b">
        <f t="shared" si="6"/>
        <v>0</v>
      </c>
    </row>
    <row r="407" spans="1:14" ht="14.5" customHeight="1" x14ac:dyDescent="0.35">
      <c r="A407" s="1">
        <v>666268659</v>
      </c>
      <c r="B407" s="1" t="s">
        <v>8144</v>
      </c>
      <c r="C407" s="1" t="s">
        <v>8145</v>
      </c>
      <c r="D407" t="s">
        <v>7553</v>
      </c>
      <c r="E407" t="s">
        <v>5119</v>
      </c>
      <c r="F407" s="1" t="str">
        <f>IF(ISNUMBER(LEFT(d4_all_labelled[[#This Row],[contentRating]],1)*1), d4_all_labelled[[#This Row],[contentRating]], VLOOKUP(d4_all_labelled[[#This Row],[contentRating]],contentRatingConversion[],3,FALSE))</f>
        <v>4+</v>
      </c>
      <c r="G407" s="1" t="s">
        <v>7687</v>
      </c>
      <c r="I407" t="b">
        <f>ISNUMBER(SEARCH("children",d4_labelled!$G407))</f>
        <v>1</v>
      </c>
      <c r="J407" t="b">
        <f>ISNUMBER(SEARCH("teens",d4_labelled!$G407))</f>
        <v>0</v>
      </c>
      <c r="K407" t="b">
        <f>ISNUMBER(SEARCH("adults",d4_labelled!$G407))</f>
        <v>0</v>
      </c>
      <c r="M407" t="b">
        <f>ISNUMBER(d4_all_labelled[[#This Row],[appId]])</f>
        <v>1</v>
      </c>
      <c r="N407" t="b">
        <f t="shared" si="6"/>
        <v>0</v>
      </c>
    </row>
    <row r="408" spans="1:14" ht="14.5" customHeight="1" x14ac:dyDescent="0.35">
      <c r="A408" s="1">
        <v>695979594</v>
      </c>
      <c r="B408" s="1" t="s">
        <v>8109</v>
      </c>
      <c r="C408" s="1" t="s">
        <v>8110</v>
      </c>
      <c r="D408" t="s">
        <v>7554</v>
      </c>
      <c r="E408" t="s">
        <v>5119</v>
      </c>
      <c r="F408" s="1" t="str">
        <f>IF(ISNUMBER(LEFT(d4_all_labelled[[#This Row],[contentRating]],1)*1), d4_all_labelled[[#This Row],[contentRating]], VLOOKUP(d4_all_labelled[[#This Row],[contentRating]],contentRatingConversion[],3,FALSE))</f>
        <v>4+</v>
      </c>
      <c r="G408" s="1" t="s">
        <v>7687</v>
      </c>
      <c r="I408" t="b">
        <f>ISNUMBER(SEARCH("children",d4_labelled!$G408))</f>
        <v>1</v>
      </c>
      <c r="J408" t="b">
        <f>ISNUMBER(SEARCH("teens",d4_labelled!$G408))</f>
        <v>0</v>
      </c>
      <c r="K408" t="b">
        <f>ISNUMBER(SEARCH("adults",d4_labelled!$G408))</f>
        <v>0</v>
      </c>
      <c r="M408" t="b">
        <f>ISNUMBER(d4_all_labelled[[#This Row],[appId]])</f>
        <v>1</v>
      </c>
      <c r="N408" t="b">
        <f t="shared" si="6"/>
        <v>0</v>
      </c>
    </row>
    <row r="409" spans="1:14" ht="14.5" customHeight="1" x14ac:dyDescent="0.35">
      <c r="A409" s="1">
        <v>707189889</v>
      </c>
      <c r="B409" s="1" t="s">
        <v>781</v>
      </c>
      <c r="C409" s="1" t="s">
        <v>6752</v>
      </c>
      <c r="D409" t="s">
        <v>8127</v>
      </c>
      <c r="E409" t="s">
        <v>5119</v>
      </c>
      <c r="F409" s="1" t="str">
        <f>IF(ISNUMBER(LEFT(d4_all_labelled[[#This Row],[contentRating]],1)*1), d4_all_labelled[[#This Row],[contentRating]], VLOOKUP(d4_all_labelled[[#This Row],[contentRating]],contentRatingConversion[],3,FALSE))</f>
        <v>4+</v>
      </c>
      <c r="G409" s="1" t="s">
        <v>7687</v>
      </c>
      <c r="I409" t="b">
        <f>ISNUMBER(SEARCH("children",d4_labelled!$G409))</f>
        <v>1</v>
      </c>
      <c r="J409" t="b">
        <f>ISNUMBER(SEARCH("teens",d4_labelled!$G409))</f>
        <v>0</v>
      </c>
      <c r="K409" t="b">
        <f>ISNUMBER(SEARCH("adults",d4_labelled!$G409))</f>
        <v>0</v>
      </c>
      <c r="M409" t="b">
        <f>ISNUMBER(d4_all_labelled[[#This Row],[appId]])</f>
        <v>1</v>
      </c>
      <c r="N409" t="b">
        <f t="shared" si="6"/>
        <v>0</v>
      </c>
    </row>
    <row r="410" spans="1:14" ht="14.5" customHeight="1" x14ac:dyDescent="0.35">
      <c r="A410" s="1">
        <v>721853597</v>
      </c>
      <c r="B410" s="1" t="s">
        <v>8163</v>
      </c>
      <c r="C410" s="1" t="s">
        <v>8164</v>
      </c>
      <c r="D410" t="s">
        <v>8049</v>
      </c>
      <c r="E410" t="s">
        <v>5119</v>
      </c>
      <c r="F410" s="1" t="str">
        <f>IF(ISNUMBER(LEFT(d4_all_labelled[[#This Row],[contentRating]],1)*1), d4_all_labelled[[#This Row],[contentRating]], VLOOKUP(d4_all_labelled[[#This Row],[contentRating]],contentRatingConversion[],3,FALSE))</f>
        <v>4+</v>
      </c>
      <c r="G410" s="1" t="s">
        <v>7687</v>
      </c>
      <c r="I410" t="b">
        <f>ISNUMBER(SEARCH("children",d4_labelled!$G410))</f>
        <v>1</v>
      </c>
      <c r="J410" t="b">
        <f>ISNUMBER(SEARCH("teens",d4_labelled!$G410))</f>
        <v>0</v>
      </c>
      <c r="K410" t="b">
        <f>ISNUMBER(SEARCH("adults",d4_labelled!$G410))</f>
        <v>0</v>
      </c>
      <c r="M410" t="b">
        <f>ISNUMBER(d4_all_labelled[[#This Row],[appId]])</f>
        <v>1</v>
      </c>
      <c r="N410" t="b">
        <f t="shared" si="6"/>
        <v>0</v>
      </c>
    </row>
    <row r="411" spans="1:14" ht="14.5" customHeight="1" x14ac:dyDescent="0.35">
      <c r="A411" s="1">
        <v>722910739</v>
      </c>
      <c r="B411" s="1" t="s">
        <v>8159</v>
      </c>
      <c r="C411" s="1" t="s">
        <v>8160</v>
      </c>
      <c r="D411" t="s">
        <v>7546</v>
      </c>
      <c r="E411" t="s">
        <v>5119</v>
      </c>
      <c r="F411" s="1" t="str">
        <f>IF(ISNUMBER(LEFT(d4_all_labelled[[#This Row],[contentRating]],1)*1), d4_all_labelled[[#This Row],[contentRating]], VLOOKUP(d4_all_labelled[[#This Row],[contentRating]],contentRatingConversion[],3,FALSE))</f>
        <v>4+</v>
      </c>
      <c r="G411" s="1" t="s">
        <v>7687</v>
      </c>
      <c r="I411" t="b">
        <f>ISNUMBER(SEARCH("children",d4_labelled!$G411))</f>
        <v>1</v>
      </c>
      <c r="J411" t="b">
        <f>ISNUMBER(SEARCH("teens",d4_labelled!$G411))</f>
        <v>0</v>
      </c>
      <c r="K411" t="b">
        <f>ISNUMBER(SEARCH("adults",d4_labelled!$G411))</f>
        <v>0</v>
      </c>
      <c r="M411" t="b">
        <f>ISNUMBER(d4_all_labelled[[#This Row],[appId]])</f>
        <v>1</v>
      </c>
      <c r="N411" t="b">
        <f t="shared" si="6"/>
        <v>0</v>
      </c>
    </row>
    <row r="412" spans="1:14" ht="14.5" customHeight="1" x14ac:dyDescent="0.35">
      <c r="A412" s="1">
        <v>723107920</v>
      </c>
      <c r="B412" s="1" t="s">
        <v>8121</v>
      </c>
      <c r="C412" s="1" t="s">
        <v>8122</v>
      </c>
      <c r="D412" t="s">
        <v>7555</v>
      </c>
      <c r="E412" t="s">
        <v>5119</v>
      </c>
      <c r="F412" s="1" t="str">
        <f>IF(ISNUMBER(LEFT(d4_all_labelled[[#This Row],[contentRating]],1)*1), d4_all_labelled[[#This Row],[contentRating]], VLOOKUP(d4_all_labelled[[#This Row],[contentRating]],contentRatingConversion[],3,FALSE))</f>
        <v>4+</v>
      </c>
      <c r="G412" s="1" t="s">
        <v>7687</v>
      </c>
      <c r="I412" t="b">
        <f>ISNUMBER(SEARCH("children",d4_labelled!$G412))</f>
        <v>1</v>
      </c>
      <c r="J412" t="b">
        <f>ISNUMBER(SEARCH("teens",d4_labelled!$G412))</f>
        <v>0</v>
      </c>
      <c r="K412" t="b">
        <f>ISNUMBER(SEARCH("adults",d4_labelled!$G412))</f>
        <v>0</v>
      </c>
      <c r="M412" t="b">
        <f>ISNUMBER(d4_all_labelled[[#This Row],[appId]])</f>
        <v>1</v>
      </c>
      <c r="N412" t="b">
        <f t="shared" si="6"/>
        <v>0</v>
      </c>
    </row>
    <row r="413" spans="1:14" ht="14.5" customHeight="1" x14ac:dyDescent="0.35">
      <c r="A413" s="1">
        <v>881119321</v>
      </c>
      <c r="B413" s="1" t="s">
        <v>8133</v>
      </c>
      <c r="C413" s="1" t="s">
        <v>8134</v>
      </c>
      <c r="D413" t="s">
        <v>8135</v>
      </c>
      <c r="E413" t="s">
        <v>5119</v>
      </c>
      <c r="F413" s="1" t="str">
        <f>IF(ISNUMBER(LEFT(d4_all_labelled[[#This Row],[contentRating]],1)*1), d4_all_labelled[[#This Row],[contentRating]], VLOOKUP(d4_all_labelled[[#This Row],[contentRating]],contentRatingConversion[],3,FALSE))</f>
        <v>4+</v>
      </c>
      <c r="G413" s="1" t="s">
        <v>7687</v>
      </c>
      <c r="I413" t="b">
        <f>ISNUMBER(SEARCH("children",d4_labelled!$G413))</f>
        <v>1</v>
      </c>
      <c r="J413" t="b">
        <f>ISNUMBER(SEARCH("teens",d4_labelled!$G413))</f>
        <v>0</v>
      </c>
      <c r="K413" t="b">
        <f>ISNUMBER(SEARCH("adults",d4_labelled!$G413))</f>
        <v>0</v>
      </c>
      <c r="M413" t="b">
        <f>ISNUMBER(d4_all_labelled[[#This Row],[appId]])</f>
        <v>1</v>
      </c>
      <c r="N413" t="b">
        <f t="shared" si="6"/>
        <v>0</v>
      </c>
    </row>
    <row r="414" spans="1:14" ht="14.5" customHeight="1" x14ac:dyDescent="0.35">
      <c r="A414" s="1">
        <v>887870077</v>
      </c>
      <c r="B414" s="1" t="s">
        <v>8142</v>
      </c>
      <c r="C414" s="1" t="s">
        <v>8143</v>
      </c>
      <c r="D414" t="s">
        <v>8138</v>
      </c>
      <c r="E414" t="s">
        <v>5119</v>
      </c>
      <c r="F414" s="1" t="str">
        <f>IF(ISNUMBER(LEFT(d4_all_labelled[[#This Row],[contentRating]],1)*1), d4_all_labelled[[#This Row],[contentRating]], VLOOKUP(d4_all_labelled[[#This Row],[contentRating]],contentRatingConversion[],3,FALSE))</f>
        <v>4+</v>
      </c>
      <c r="G414" s="1" t="s">
        <v>7687</v>
      </c>
      <c r="I414" t="b">
        <f>ISNUMBER(SEARCH("children",d4_labelled!$G414))</f>
        <v>1</v>
      </c>
      <c r="J414" t="b">
        <f>ISNUMBER(SEARCH("teens",d4_labelled!$G414))</f>
        <v>0</v>
      </c>
      <c r="K414" t="b">
        <f>ISNUMBER(SEARCH("adults",d4_labelled!$G414))</f>
        <v>0</v>
      </c>
      <c r="M414" t="b">
        <f>ISNUMBER(d4_all_labelled[[#This Row],[appId]])</f>
        <v>1</v>
      </c>
      <c r="N414" t="b">
        <f t="shared" si="6"/>
        <v>0</v>
      </c>
    </row>
    <row r="415" spans="1:14" ht="14.5" customHeight="1" x14ac:dyDescent="0.35">
      <c r="A415" s="1">
        <v>894474902</v>
      </c>
      <c r="B415" s="1" t="s">
        <v>8096</v>
      </c>
      <c r="C415" s="1" t="s">
        <v>8097</v>
      </c>
      <c r="D415" t="s">
        <v>7554</v>
      </c>
      <c r="E415" t="s">
        <v>5119</v>
      </c>
      <c r="F415" s="1" t="str">
        <f>IF(ISNUMBER(LEFT(d4_all_labelled[[#This Row],[contentRating]],1)*1), d4_all_labelled[[#This Row],[contentRating]], VLOOKUP(d4_all_labelled[[#This Row],[contentRating]],contentRatingConversion[],3,FALSE))</f>
        <v>4+</v>
      </c>
      <c r="G415" s="1" t="s">
        <v>7687</v>
      </c>
      <c r="I415" t="b">
        <f>ISNUMBER(SEARCH("children",d4_labelled!$G415))</f>
        <v>1</v>
      </c>
      <c r="J415" t="b">
        <f>ISNUMBER(SEARCH("teens",d4_labelled!$G415))</f>
        <v>0</v>
      </c>
      <c r="K415" t="b">
        <f>ISNUMBER(SEARCH("adults",d4_labelled!$G415))</f>
        <v>0</v>
      </c>
      <c r="M415" t="b">
        <f>ISNUMBER(d4_all_labelled[[#This Row],[appId]])</f>
        <v>1</v>
      </c>
      <c r="N415" t="b">
        <f t="shared" si="6"/>
        <v>0</v>
      </c>
    </row>
    <row r="416" spans="1:14" ht="14.5" customHeight="1" x14ac:dyDescent="0.35">
      <c r="A416" s="1">
        <v>950816206</v>
      </c>
      <c r="B416" s="1" t="s">
        <v>8136</v>
      </c>
      <c r="C416" s="1" t="s">
        <v>8137</v>
      </c>
      <c r="D416" t="s">
        <v>8138</v>
      </c>
      <c r="E416" t="s">
        <v>5119</v>
      </c>
      <c r="F416" s="1" t="str">
        <f>IF(ISNUMBER(LEFT(d4_all_labelled[[#This Row],[contentRating]],1)*1), d4_all_labelled[[#This Row],[contentRating]], VLOOKUP(d4_all_labelled[[#This Row],[contentRating]],contentRatingConversion[],3,FALSE))</f>
        <v>4+</v>
      </c>
      <c r="G416" s="1" t="s">
        <v>7687</v>
      </c>
      <c r="I416" t="b">
        <f>ISNUMBER(SEARCH("children",d4_labelled!$G416))</f>
        <v>1</v>
      </c>
      <c r="J416" t="b">
        <f>ISNUMBER(SEARCH("teens",d4_labelled!$G416))</f>
        <v>0</v>
      </c>
      <c r="K416" t="b">
        <f>ISNUMBER(SEARCH("adults",d4_labelled!$G416))</f>
        <v>0</v>
      </c>
      <c r="M416" t="b">
        <f>ISNUMBER(d4_all_labelled[[#This Row],[appId]])</f>
        <v>1</v>
      </c>
      <c r="N416" t="b">
        <f t="shared" si="6"/>
        <v>0</v>
      </c>
    </row>
    <row r="417" spans="1:14" ht="14.5" customHeight="1" x14ac:dyDescent="0.35">
      <c r="A417" s="1">
        <v>1020290425</v>
      </c>
      <c r="B417" s="1" t="s">
        <v>7633</v>
      </c>
      <c r="C417" s="1" t="s">
        <v>7658</v>
      </c>
      <c r="D417" t="s">
        <v>7680</v>
      </c>
      <c r="E417" t="s">
        <v>5119</v>
      </c>
      <c r="F417" s="1" t="str">
        <f>IF(ISNUMBER(LEFT(d4_all_labelled[[#This Row],[contentRating]],1)*1), d4_all_labelled[[#This Row],[contentRating]], VLOOKUP(d4_all_labelled[[#This Row],[contentRating]],contentRatingConversion[],3,FALSE))</f>
        <v>4+</v>
      </c>
      <c r="G417" s="1" t="s">
        <v>7687</v>
      </c>
      <c r="I417" t="b">
        <f>ISNUMBER(SEARCH("children",d4_labelled!$G417))</f>
        <v>1</v>
      </c>
      <c r="J417" t="b">
        <f>ISNUMBER(SEARCH("teens",d4_labelled!$G417))</f>
        <v>0</v>
      </c>
      <c r="K417" t="b">
        <f>ISNUMBER(SEARCH("adults",d4_labelled!$G417))</f>
        <v>0</v>
      </c>
      <c r="M417" t="b">
        <f>ISNUMBER(d4_all_labelled[[#This Row],[appId]])</f>
        <v>1</v>
      </c>
      <c r="N417" t="b">
        <f t="shared" si="6"/>
        <v>0</v>
      </c>
    </row>
    <row r="418" spans="1:14" ht="14.5" customHeight="1" x14ac:dyDescent="0.35">
      <c r="A418" s="1">
        <v>1025450732</v>
      </c>
      <c r="B418" s="1" t="s">
        <v>8087</v>
      </c>
      <c r="C418" s="1" t="s">
        <v>8088</v>
      </c>
      <c r="D418" t="s">
        <v>8086</v>
      </c>
      <c r="E418" t="s">
        <v>5119</v>
      </c>
      <c r="F418" s="1" t="str">
        <f>IF(ISNUMBER(LEFT(d4_all_labelled[[#This Row],[contentRating]],1)*1), d4_all_labelled[[#This Row],[contentRating]], VLOOKUP(d4_all_labelled[[#This Row],[contentRating]],contentRatingConversion[],3,FALSE))</f>
        <v>4+</v>
      </c>
      <c r="G418" s="1" t="s">
        <v>7687</v>
      </c>
      <c r="I418" t="b">
        <f>ISNUMBER(SEARCH("children",d4_labelled!$G418))</f>
        <v>1</v>
      </c>
      <c r="J418" t="b">
        <f>ISNUMBER(SEARCH("teens",d4_labelled!$G418))</f>
        <v>0</v>
      </c>
      <c r="K418" t="b">
        <f>ISNUMBER(SEARCH("adults",d4_labelled!$G418))</f>
        <v>0</v>
      </c>
      <c r="M418" t="b">
        <f>ISNUMBER(d4_all_labelled[[#This Row],[appId]])</f>
        <v>1</v>
      </c>
      <c r="N418" t="b">
        <f t="shared" si="6"/>
        <v>0</v>
      </c>
    </row>
    <row r="419" spans="1:14" ht="14.5" customHeight="1" x14ac:dyDescent="0.35">
      <c r="A419" s="1">
        <v>1050712293</v>
      </c>
      <c r="B419" s="1" t="s">
        <v>8155</v>
      </c>
      <c r="C419" s="1" t="s">
        <v>8156</v>
      </c>
      <c r="D419" t="s">
        <v>7546</v>
      </c>
      <c r="E419" t="s">
        <v>5119</v>
      </c>
      <c r="F419" s="1" t="str">
        <f>IF(ISNUMBER(LEFT(d4_all_labelled[[#This Row],[contentRating]],1)*1), d4_all_labelled[[#This Row],[contentRating]], VLOOKUP(d4_all_labelled[[#This Row],[contentRating]],contentRatingConversion[],3,FALSE))</f>
        <v>4+</v>
      </c>
      <c r="G419" s="1" t="s">
        <v>7687</v>
      </c>
      <c r="I419" t="b">
        <f>ISNUMBER(SEARCH("children",d4_labelled!$G419))</f>
        <v>1</v>
      </c>
      <c r="J419" t="b">
        <f>ISNUMBER(SEARCH("teens",d4_labelled!$G419))</f>
        <v>0</v>
      </c>
      <c r="K419" t="b">
        <f>ISNUMBER(SEARCH("adults",d4_labelled!$G419))</f>
        <v>0</v>
      </c>
      <c r="M419" t="b">
        <f>ISNUMBER(d4_all_labelled[[#This Row],[appId]])</f>
        <v>1</v>
      </c>
      <c r="N419" t="b">
        <f t="shared" si="6"/>
        <v>0</v>
      </c>
    </row>
    <row r="420" spans="1:14" ht="14.5" customHeight="1" x14ac:dyDescent="0.35">
      <c r="A420" s="1">
        <v>1138868271</v>
      </c>
      <c r="B420" s="1" t="s">
        <v>8104</v>
      </c>
      <c r="C420" s="1" t="s">
        <v>8105</v>
      </c>
      <c r="D420" t="s">
        <v>8106</v>
      </c>
      <c r="E420" t="s">
        <v>5119</v>
      </c>
      <c r="F420" s="1" t="str">
        <f>IF(ISNUMBER(LEFT(d4_all_labelled[[#This Row],[contentRating]],1)*1), d4_all_labelled[[#This Row],[contentRating]], VLOOKUP(d4_all_labelled[[#This Row],[contentRating]],contentRatingConversion[],3,FALSE))</f>
        <v>4+</v>
      </c>
      <c r="G420" s="1" t="s">
        <v>7687</v>
      </c>
      <c r="I420" t="b">
        <f>ISNUMBER(SEARCH("children",d4_labelled!$G420))</f>
        <v>1</v>
      </c>
      <c r="J420" t="b">
        <f>ISNUMBER(SEARCH("teens",d4_labelled!$G420))</f>
        <v>0</v>
      </c>
      <c r="K420" t="b">
        <f>ISNUMBER(SEARCH("adults",d4_labelled!$G420))</f>
        <v>0</v>
      </c>
      <c r="M420" t="b">
        <f>ISNUMBER(d4_all_labelled[[#This Row],[appId]])</f>
        <v>1</v>
      </c>
      <c r="N420" t="b">
        <f t="shared" si="6"/>
        <v>0</v>
      </c>
    </row>
    <row r="421" spans="1:14" ht="14.5" customHeight="1" x14ac:dyDescent="0.35">
      <c r="A421" s="1">
        <v>1144978361</v>
      </c>
      <c r="B421" s="1" t="s">
        <v>7627</v>
      </c>
      <c r="C421" s="1" t="s">
        <v>7652</v>
      </c>
      <c r="D421" t="s">
        <v>7675</v>
      </c>
      <c r="E421" t="s">
        <v>5119</v>
      </c>
      <c r="F421" s="1" t="str">
        <f>IF(ISNUMBER(LEFT(d4_all_labelled[[#This Row],[contentRating]],1)*1), d4_all_labelled[[#This Row],[contentRating]], VLOOKUP(d4_all_labelled[[#This Row],[contentRating]],contentRatingConversion[],3,FALSE))</f>
        <v>4+</v>
      </c>
      <c r="G421" s="1" t="s">
        <v>7687</v>
      </c>
      <c r="I421" t="b">
        <f>ISNUMBER(SEARCH("children",d4_labelled!$G421))</f>
        <v>1</v>
      </c>
      <c r="J421" t="b">
        <f>ISNUMBER(SEARCH("teens",d4_labelled!$G421))</f>
        <v>0</v>
      </c>
      <c r="K421" t="b">
        <f>ISNUMBER(SEARCH("adults",d4_labelled!$G421))</f>
        <v>0</v>
      </c>
      <c r="M421" t="b">
        <f>ISNUMBER(d4_all_labelled[[#This Row],[appId]])</f>
        <v>1</v>
      </c>
      <c r="N421" t="b">
        <f t="shared" si="6"/>
        <v>0</v>
      </c>
    </row>
    <row r="422" spans="1:14" ht="14.5" customHeight="1" x14ac:dyDescent="0.35">
      <c r="A422" s="1">
        <v>1151618688</v>
      </c>
      <c r="B422" s="1" t="s">
        <v>8089</v>
      </c>
      <c r="C422" s="1" t="s">
        <v>8090</v>
      </c>
      <c r="D422" t="s">
        <v>8091</v>
      </c>
      <c r="E422" t="s">
        <v>5119</v>
      </c>
      <c r="F422" s="1" t="str">
        <f>IF(ISNUMBER(LEFT(d4_all_labelled[[#This Row],[contentRating]],1)*1), d4_all_labelled[[#This Row],[contentRating]], VLOOKUP(d4_all_labelled[[#This Row],[contentRating]],contentRatingConversion[],3,FALSE))</f>
        <v>4+</v>
      </c>
      <c r="G422" s="1" t="s">
        <v>7687</v>
      </c>
      <c r="I422" t="b">
        <f>ISNUMBER(SEARCH("children",d4_labelled!$G422))</f>
        <v>1</v>
      </c>
      <c r="J422" t="b">
        <f>ISNUMBER(SEARCH("teens",d4_labelled!$G422))</f>
        <v>0</v>
      </c>
      <c r="K422" t="b">
        <f>ISNUMBER(SEARCH("adults",d4_labelled!$G422))</f>
        <v>0</v>
      </c>
      <c r="M422" t="b">
        <f>ISNUMBER(d4_all_labelled[[#This Row],[appId]])</f>
        <v>1</v>
      </c>
      <c r="N422" t="b">
        <f t="shared" si="6"/>
        <v>0</v>
      </c>
    </row>
    <row r="423" spans="1:14" ht="14.5" customHeight="1" x14ac:dyDescent="0.35">
      <c r="A423" s="1">
        <v>1208416399</v>
      </c>
      <c r="B423" s="1" t="s">
        <v>7632</v>
      </c>
      <c r="C423" s="1" t="s">
        <v>7657</v>
      </c>
      <c r="D423" t="s">
        <v>7546</v>
      </c>
      <c r="E423" t="s">
        <v>5119</v>
      </c>
      <c r="F423" s="1" t="str">
        <f>IF(ISNUMBER(LEFT(d4_all_labelled[[#This Row],[contentRating]],1)*1), d4_all_labelled[[#This Row],[contentRating]], VLOOKUP(d4_all_labelled[[#This Row],[contentRating]],contentRatingConversion[],3,FALSE))</f>
        <v>4+</v>
      </c>
      <c r="G423" s="1" t="s">
        <v>7687</v>
      </c>
      <c r="I423" t="b">
        <f>ISNUMBER(SEARCH("children",d4_labelled!$G423))</f>
        <v>1</v>
      </c>
      <c r="J423" t="b">
        <f>ISNUMBER(SEARCH("teens",d4_labelled!$G423))</f>
        <v>0</v>
      </c>
      <c r="K423" t="b">
        <f>ISNUMBER(SEARCH("adults",d4_labelled!$G423))</f>
        <v>0</v>
      </c>
      <c r="M423" t="b">
        <f>ISNUMBER(d4_all_labelled[[#This Row],[appId]])</f>
        <v>1</v>
      </c>
      <c r="N423" t="b">
        <f t="shared" si="6"/>
        <v>0</v>
      </c>
    </row>
    <row r="424" spans="1:14" ht="14.5" customHeight="1" x14ac:dyDescent="0.35">
      <c r="A424" s="1">
        <v>1287932907</v>
      </c>
      <c r="B424" s="1" t="s">
        <v>8084</v>
      </c>
      <c r="C424" s="1" t="s">
        <v>8085</v>
      </c>
      <c r="D424" t="s">
        <v>8086</v>
      </c>
      <c r="E424" t="s">
        <v>5119</v>
      </c>
      <c r="F424" s="1" t="str">
        <f>IF(ISNUMBER(LEFT(d4_all_labelled[[#This Row],[contentRating]],1)*1), d4_all_labelled[[#This Row],[contentRating]], VLOOKUP(d4_all_labelled[[#This Row],[contentRating]],contentRatingConversion[],3,FALSE))</f>
        <v>4+</v>
      </c>
      <c r="G424" s="1" t="s">
        <v>7687</v>
      </c>
      <c r="I424" t="b">
        <f>ISNUMBER(SEARCH("children",d4_labelled!$G424))</f>
        <v>1</v>
      </c>
      <c r="J424" t="b">
        <f>ISNUMBER(SEARCH("teens",d4_labelled!$G424))</f>
        <v>0</v>
      </c>
      <c r="K424" t="b">
        <f>ISNUMBER(SEARCH("adults",d4_labelled!$G424))</f>
        <v>0</v>
      </c>
      <c r="M424" t="b">
        <f>ISNUMBER(d4_all_labelled[[#This Row],[appId]])</f>
        <v>1</v>
      </c>
      <c r="N424" t="b">
        <f t="shared" si="6"/>
        <v>0</v>
      </c>
    </row>
    <row r="425" spans="1:14" ht="14.5" customHeight="1" x14ac:dyDescent="0.35">
      <c r="A425" s="1">
        <v>1296796112</v>
      </c>
      <c r="B425" s="1" t="s">
        <v>7626</v>
      </c>
      <c r="C425" s="1" t="s">
        <v>7651</v>
      </c>
      <c r="D425" t="s">
        <v>7558</v>
      </c>
      <c r="E425" t="s">
        <v>5119</v>
      </c>
      <c r="F425" s="1" t="str">
        <f>IF(ISNUMBER(LEFT(d4_all_labelled[[#This Row],[contentRating]],1)*1), d4_all_labelled[[#This Row],[contentRating]], VLOOKUP(d4_all_labelled[[#This Row],[contentRating]],contentRatingConversion[],3,FALSE))</f>
        <v>4+</v>
      </c>
      <c r="G425" s="1" t="s">
        <v>7687</v>
      </c>
      <c r="I425" t="b">
        <f>ISNUMBER(SEARCH("children",d4_labelled!$G425))</f>
        <v>1</v>
      </c>
      <c r="J425" t="b">
        <f>ISNUMBER(SEARCH("teens",d4_labelled!$G425))</f>
        <v>0</v>
      </c>
      <c r="K425" t="b">
        <f>ISNUMBER(SEARCH("adults",d4_labelled!$G425))</f>
        <v>0</v>
      </c>
      <c r="M425" t="b">
        <f>ISNUMBER(d4_all_labelled[[#This Row],[appId]])</f>
        <v>1</v>
      </c>
      <c r="N425" t="b">
        <f t="shared" si="6"/>
        <v>0</v>
      </c>
    </row>
    <row r="426" spans="1:14" ht="14.5" customHeight="1" x14ac:dyDescent="0.35">
      <c r="A426" s="1">
        <v>1298971687</v>
      </c>
      <c r="B426" s="1" t="s">
        <v>7913</v>
      </c>
      <c r="C426" s="1" t="s">
        <v>7914</v>
      </c>
      <c r="D426" t="s">
        <v>7570</v>
      </c>
      <c r="E426" t="s">
        <v>5119</v>
      </c>
      <c r="F426" s="1" t="str">
        <f>IF(ISNUMBER(LEFT(d4_all_labelled[[#This Row],[contentRating]],1)*1), d4_all_labelled[[#This Row],[contentRating]], VLOOKUP(d4_all_labelled[[#This Row],[contentRating]],contentRatingConversion[],3,FALSE))</f>
        <v>4+</v>
      </c>
      <c r="G426" s="1" t="s">
        <v>7687</v>
      </c>
      <c r="I426" t="b">
        <f>ISNUMBER(SEARCH("children",d4_labelled!$G426))</f>
        <v>1</v>
      </c>
      <c r="J426" t="b">
        <f>ISNUMBER(SEARCH("teens",d4_labelled!$G426))</f>
        <v>0</v>
      </c>
      <c r="K426" t="b">
        <f>ISNUMBER(SEARCH("adults",d4_labelled!$G426))</f>
        <v>0</v>
      </c>
      <c r="M426" t="b">
        <f>ISNUMBER(d4_all_labelled[[#This Row],[appId]])</f>
        <v>1</v>
      </c>
      <c r="N426" t="b">
        <f t="shared" si="6"/>
        <v>0</v>
      </c>
    </row>
    <row r="427" spans="1:14" ht="14.5" customHeight="1" x14ac:dyDescent="0.35">
      <c r="A427" s="1">
        <v>1300256105</v>
      </c>
      <c r="B427" s="1" t="s">
        <v>8161</v>
      </c>
      <c r="C427" s="1" t="s">
        <v>8162</v>
      </c>
      <c r="D427" t="s">
        <v>8086</v>
      </c>
      <c r="E427" t="s">
        <v>5119</v>
      </c>
      <c r="F427" s="1" t="str">
        <f>IF(ISNUMBER(LEFT(d4_all_labelled[[#This Row],[contentRating]],1)*1), d4_all_labelled[[#This Row],[contentRating]], VLOOKUP(d4_all_labelled[[#This Row],[contentRating]],contentRatingConversion[],3,FALSE))</f>
        <v>4+</v>
      </c>
      <c r="G427" s="1" t="s">
        <v>7687</v>
      </c>
      <c r="I427" t="b">
        <f>ISNUMBER(SEARCH("children",d4_labelled!$G427))</f>
        <v>1</v>
      </c>
      <c r="J427" t="b">
        <f>ISNUMBER(SEARCH("teens",d4_labelled!$G427))</f>
        <v>0</v>
      </c>
      <c r="K427" t="b">
        <f>ISNUMBER(SEARCH("adults",d4_labelled!$G427))</f>
        <v>0</v>
      </c>
      <c r="M427" t="b">
        <f>ISNUMBER(d4_all_labelled[[#This Row],[appId]])</f>
        <v>1</v>
      </c>
      <c r="N427" t="b">
        <f t="shared" si="6"/>
        <v>0</v>
      </c>
    </row>
    <row r="428" spans="1:14" ht="14.5" customHeight="1" x14ac:dyDescent="0.35">
      <c r="A428" s="1">
        <v>1318671922</v>
      </c>
      <c r="B428" s="1" t="s">
        <v>360</v>
      </c>
      <c r="C428" s="1" t="s">
        <v>7922</v>
      </c>
      <c r="D428" t="s">
        <v>7546</v>
      </c>
      <c r="E428" t="s">
        <v>5119</v>
      </c>
      <c r="F428" s="1" t="str">
        <f>IF(ISNUMBER(LEFT(d4_all_labelled[[#This Row],[contentRating]],1)*1), d4_all_labelled[[#This Row],[contentRating]], VLOOKUP(d4_all_labelled[[#This Row],[contentRating]],contentRatingConversion[],3,FALSE))</f>
        <v>4+</v>
      </c>
      <c r="G428" s="1" t="s">
        <v>7687</v>
      </c>
      <c r="I428" t="b">
        <f>ISNUMBER(SEARCH("children",d4_labelled!$G428))</f>
        <v>1</v>
      </c>
      <c r="J428" t="b">
        <f>ISNUMBER(SEARCH("teens",d4_labelled!$G428))</f>
        <v>0</v>
      </c>
      <c r="K428" t="b">
        <f>ISNUMBER(SEARCH("adults",d4_labelled!$G428))</f>
        <v>0</v>
      </c>
      <c r="M428" t="b">
        <f>ISNUMBER(d4_all_labelled[[#This Row],[appId]])</f>
        <v>1</v>
      </c>
      <c r="N428" t="b">
        <f t="shared" si="6"/>
        <v>0</v>
      </c>
    </row>
    <row r="429" spans="1:14" ht="14.5" customHeight="1" x14ac:dyDescent="0.35">
      <c r="A429" s="1">
        <v>1385364625</v>
      </c>
      <c r="B429" s="1" t="s">
        <v>7919</v>
      </c>
      <c r="C429" s="1" t="s">
        <v>7920</v>
      </c>
      <c r="D429" t="s">
        <v>7921</v>
      </c>
      <c r="E429" t="s">
        <v>5119</v>
      </c>
      <c r="F429" s="1" t="str">
        <f>IF(ISNUMBER(LEFT(d4_all_labelled[[#This Row],[contentRating]],1)*1), d4_all_labelled[[#This Row],[contentRating]], VLOOKUP(d4_all_labelled[[#This Row],[contentRating]],contentRatingConversion[],3,FALSE))</f>
        <v>4+</v>
      </c>
      <c r="G429" s="1" t="s">
        <v>7687</v>
      </c>
      <c r="I429" t="b">
        <f>ISNUMBER(SEARCH("children",d4_labelled!$G429))</f>
        <v>1</v>
      </c>
      <c r="J429" t="b">
        <f>ISNUMBER(SEARCH("teens",d4_labelled!$G429))</f>
        <v>0</v>
      </c>
      <c r="K429" t="b">
        <f>ISNUMBER(SEARCH("adults",d4_labelled!$G429))</f>
        <v>0</v>
      </c>
      <c r="M429" t="b">
        <f>ISNUMBER(d4_all_labelled[[#This Row],[appId]])</f>
        <v>1</v>
      </c>
      <c r="N429" t="b">
        <f t="shared" si="6"/>
        <v>0</v>
      </c>
    </row>
    <row r="430" spans="1:14" ht="14.5" customHeight="1" x14ac:dyDescent="0.35">
      <c r="A430" s="1">
        <v>1401141286</v>
      </c>
      <c r="B430" s="1" t="s">
        <v>7898</v>
      </c>
      <c r="C430" s="1" t="s">
        <v>7899</v>
      </c>
      <c r="D430" t="s">
        <v>7900</v>
      </c>
      <c r="E430" t="s">
        <v>5119</v>
      </c>
      <c r="F430" s="1" t="str">
        <f>IF(ISNUMBER(LEFT(d4_all_labelled[[#This Row],[contentRating]],1)*1), d4_all_labelled[[#This Row],[contentRating]], VLOOKUP(d4_all_labelled[[#This Row],[contentRating]],contentRatingConversion[],3,FALSE))</f>
        <v>4+</v>
      </c>
      <c r="G430" s="1" t="s">
        <v>7687</v>
      </c>
      <c r="I430" t="b">
        <f>ISNUMBER(SEARCH("children",d4_labelled!$G430))</f>
        <v>1</v>
      </c>
      <c r="J430" t="b">
        <f>ISNUMBER(SEARCH("teens",d4_labelled!$G430))</f>
        <v>0</v>
      </c>
      <c r="K430" t="b">
        <f>ISNUMBER(SEARCH("adults",d4_labelled!$G430))</f>
        <v>0</v>
      </c>
      <c r="M430" t="b">
        <f>ISNUMBER(d4_all_labelled[[#This Row],[appId]])</f>
        <v>1</v>
      </c>
      <c r="N430" t="b">
        <f t="shared" si="6"/>
        <v>0</v>
      </c>
    </row>
    <row r="431" spans="1:14" ht="14.5" customHeight="1" x14ac:dyDescent="0.35">
      <c r="A431" s="1">
        <v>1442079205</v>
      </c>
      <c r="B431" s="1" t="s">
        <v>7915</v>
      </c>
      <c r="C431" s="1" t="s">
        <v>7916</v>
      </c>
      <c r="D431" t="s">
        <v>7546</v>
      </c>
      <c r="E431" t="s">
        <v>5119</v>
      </c>
      <c r="F431" s="1" t="str">
        <f>IF(ISNUMBER(LEFT(d4_all_labelled[[#This Row],[contentRating]],1)*1), d4_all_labelled[[#This Row],[contentRating]], VLOOKUP(d4_all_labelled[[#This Row],[contentRating]],contentRatingConversion[],3,FALSE))</f>
        <v>4+</v>
      </c>
      <c r="G431" s="1" t="s">
        <v>7687</v>
      </c>
      <c r="I431" t="b">
        <f>ISNUMBER(SEARCH("children",d4_labelled!$G431))</f>
        <v>1</v>
      </c>
      <c r="J431" t="b">
        <f>ISNUMBER(SEARCH("teens",d4_labelled!$G431))</f>
        <v>0</v>
      </c>
      <c r="K431" t="b">
        <f>ISNUMBER(SEARCH("adults",d4_labelled!$G431))</f>
        <v>0</v>
      </c>
      <c r="M431" t="b">
        <f>ISNUMBER(d4_all_labelled[[#This Row],[appId]])</f>
        <v>1</v>
      </c>
      <c r="N431" t="b">
        <f t="shared" si="6"/>
        <v>0</v>
      </c>
    </row>
    <row r="432" spans="1:14" ht="14.5" customHeight="1" x14ac:dyDescent="0.35">
      <c r="A432" s="1">
        <v>1451060960</v>
      </c>
      <c r="B432" s="1" t="s">
        <v>7631</v>
      </c>
      <c r="C432" s="1" t="s">
        <v>7656</v>
      </c>
      <c r="D432" t="s">
        <v>7679</v>
      </c>
      <c r="E432" t="s">
        <v>5119</v>
      </c>
      <c r="F432" s="1" t="str">
        <f>IF(ISNUMBER(LEFT(d4_all_labelled[[#This Row],[contentRating]],1)*1), d4_all_labelled[[#This Row],[contentRating]], VLOOKUP(d4_all_labelled[[#This Row],[contentRating]],contentRatingConversion[],3,FALSE))</f>
        <v>4+</v>
      </c>
      <c r="G432" s="1" t="s">
        <v>7687</v>
      </c>
      <c r="I432" t="b">
        <f>ISNUMBER(SEARCH("children",d4_labelled!$G432))</f>
        <v>1</v>
      </c>
      <c r="J432" t="b">
        <f>ISNUMBER(SEARCH("teens",d4_labelled!$G432))</f>
        <v>0</v>
      </c>
      <c r="K432" t="b">
        <f>ISNUMBER(SEARCH("adults",d4_labelled!$G432))</f>
        <v>0</v>
      </c>
      <c r="M432" t="b">
        <f>ISNUMBER(d4_all_labelled[[#This Row],[appId]])</f>
        <v>1</v>
      </c>
      <c r="N432" t="b">
        <f t="shared" si="6"/>
        <v>0</v>
      </c>
    </row>
    <row r="433" spans="1:14" ht="14.5" customHeight="1" x14ac:dyDescent="0.35">
      <c r="A433" s="1">
        <v>1454654959</v>
      </c>
      <c r="B433" s="1" t="s">
        <v>7630</v>
      </c>
      <c r="C433" s="1" t="s">
        <v>7655</v>
      </c>
      <c r="D433" t="s">
        <v>7678</v>
      </c>
      <c r="E433" t="s">
        <v>5119</v>
      </c>
      <c r="F433" s="1" t="str">
        <f>IF(ISNUMBER(LEFT(d4_all_labelled[[#This Row],[contentRating]],1)*1), d4_all_labelled[[#This Row],[contentRating]], VLOOKUP(d4_all_labelled[[#This Row],[contentRating]],contentRatingConversion[],3,FALSE))</f>
        <v>4+</v>
      </c>
      <c r="G433" s="1" t="s">
        <v>7687</v>
      </c>
      <c r="I433" t="b">
        <f>ISNUMBER(SEARCH("children",d4_labelled!$G433))</f>
        <v>1</v>
      </c>
      <c r="J433" t="b">
        <f>ISNUMBER(SEARCH("teens",d4_labelled!$G433))</f>
        <v>0</v>
      </c>
      <c r="K433" t="b">
        <f>ISNUMBER(SEARCH("adults",d4_labelled!$G433))</f>
        <v>0</v>
      </c>
      <c r="M433" t="b">
        <f>ISNUMBER(d4_all_labelled[[#This Row],[appId]])</f>
        <v>1</v>
      </c>
      <c r="N433" t="b">
        <f t="shared" si="6"/>
        <v>0</v>
      </c>
    </row>
    <row r="434" spans="1:14" ht="14.5" customHeight="1" x14ac:dyDescent="0.35">
      <c r="A434" s="1">
        <v>1455967837</v>
      </c>
      <c r="B434" s="1" t="s">
        <v>6585</v>
      </c>
      <c r="C434" s="1" t="s">
        <v>6586</v>
      </c>
      <c r="D434" t="s">
        <v>7554</v>
      </c>
      <c r="E434" t="s">
        <v>5119</v>
      </c>
      <c r="F434" s="1" t="str">
        <f>IF(ISNUMBER(LEFT(d4_all_labelled[[#This Row],[contentRating]],1)*1), d4_all_labelled[[#This Row],[contentRating]], VLOOKUP(d4_all_labelled[[#This Row],[contentRating]],contentRatingConversion[],3,FALSE))</f>
        <v>4+</v>
      </c>
      <c r="G434" s="1" t="s">
        <v>7687</v>
      </c>
      <c r="I434" t="b">
        <f>ISNUMBER(SEARCH("children",d4_labelled!$G434))</f>
        <v>1</v>
      </c>
      <c r="J434" t="b">
        <f>ISNUMBER(SEARCH("teens",d4_labelled!$G434))</f>
        <v>0</v>
      </c>
      <c r="K434" t="b">
        <f>ISNUMBER(SEARCH("adults",d4_labelled!$G434))</f>
        <v>0</v>
      </c>
      <c r="M434" t="b">
        <f>ISNUMBER(d4_all_labelled[[#This Row],[appId]])</f>
        <v>1</v>
      </c>
      <c r="N434" t="b">
        <f t="shared" si="6"/>
        <v>0</v>
      </c>
    </row>
    <row r="435" spans="1:14" ht="14.5" customHeight="1" x14ac:dyDescent="0.35">
      <c r="A435" s="1">
        <v>1475073926</v>
      </c>
      <c r="B435" s="1" t="s">
        <v>7904</v>
      </c>
      <c r="C435" s="1" t="s">
        <v>7905</v>
      </c>
      <c r="D435" t="s">
        <v>7906</v>
      </c>
      <c r="E435" t="s">
        <v>5119</v>
      </c>
      <c r="F435" s="1" t="str">
        <f>IF(ISNUMBER(LEFT(d4_all_labelled[[#This Row],[contentRating]],1)*1), d4_all_labelled[[#This Row],[contentRating]], VLOOKUP(d4_all_labelled[[#This Row],[contentRating]],contentRatingConversion[],3,FALSE))</f>
        <v>4+</v>
      </c>
      <c r="G435" s="1" t="s">
        <v>7687</v>
      </c>
      <c r="I435" t="b">
        <f>ISNUMBER(SEARCH("children",d4_labelled!$G435))</f>
        <v>1</v>
      </c>
      <c r="J435" t="b">
        <f>ISNUMBER(SEARCH("teens",d4_labelled!$G435))</f>
        <v>0</v>
      </c>
      <c r="K435" t="b">
        <f>ISNUMBER(SEARCH("adults",d4_labelled!$G435))</f>
        <v>0</v>
      </c>
      <c r="M435" t="b">
        <f>ISNUMBER(d4_all_labelled[[#This Row],[appId]])</f>
        <v>1</v>
      </c>
      <c r="N435" t="b">
        <f t="shared" si="6"/>
        <v>0</v>
      </c>
    </row>
    <row r="436" spans="1:14" ht="14.5" customHeight="1" x14ac:dyDescent="0.35">
      <c r="A436" s="1">
        <v>1475571420</v>
      </c>
      <c r="B436" s="1" t="s">
        <v>7917</v>
      </c>
      <c r="C436" s="1" t="s">
        <v>7918</v>
      </c>
      <c r="D436" t="s">
        <v>7546</v>
      </c>
      <c r="E436" t="s">
        <v>5119</v>
      </c>
      <c r="F436" s="1" t="str">
        <f>IF(ISNUMBER(LEFT(d4_all_labelled[[#This Row],[contentRating]],1)*1), d4_all_labelled[[#This Row],[contentRating]], VLOOKUP(d4_all_labelled[[#This Row],[contentRating]],contentRatingConversion[],3,FALSE))</f>
        <v>4+</v>
      </c>
      <c r="G436" s="1" t="s">
        <v>7687</v>
      </c>
      <c r="I436" t="b">
        <f>ISNUMBER(SEARCH("children",d4_labelled!$G436))</f>
        <v>1</v>
      </c>
      <c r="J436" t="b">
        <f>ISNUMBER(SEARCH("teens",d4_labelled!$G436))</f>
        <v>0</v>
      </c>
      <c r="K436" t="b">
        <f>ISNUMBER(SEARCH("adults",d4_labelled!$G436))</f>
        <v>0</v>
      </c>
      <c r="M436" t="b">
        <f>ISNUMBER(d4_all_labelled[[#This Row],[appId]])</f>
        <v>1</v>
      </c>
      <c r="N436" t="b">
        <f t="shared" si="6"/>
        <v>0</v>
      </c>
    </row>
    <row r="437" spans="1:14" ht="14.5" customHeight="1" x14ac:dyDescent="0.35">
      <c r="A437" s="1">
        <v>1479549837</v>
      </c>
      <c r="B437" s="1" t="s">
        <v>7923</v>
      </c>
      <c r="C437" s="1" t="s">
        <v>7924</v>
      </c>
      <c r="D437" t="s">
        <v>7925</v>
      </c>
      <c r="E437" t="s">
        <v>5119</v>
      </c>
      <c r="F437" s="1" t="str">
        <f>IF(ISNUMBER(LEFT(d4_all_labelled[[#This Row],[contentRating]],1)*1), d4_all_labelled[[#This Row],[contentRating]], VLOOKUP(d4_all_labelled[[#This Row],[contentRating]],contentRatingConversion[],3,FALSE))</f>
        <v>4+</v>
      </c>
      <c r="G437" s="1" t="s">
        <v>7687</v>
      </c>
      <c r="I437" t="b">
        <f>ISNUMBER(SEARCH("children",d4_labelled!$G437))</f>
        <v>1</v>
      </c>
      <c r="J437" t="b">
        <f>ISNUMBER(SEARCH("teens",d4_labelled!$G437))</f>
        <v>0</v>
      </c>
      <c r="K437" t="b">
        <f>ISNUMBER(SEARCH("adults",d4_labelled!$G437))</f>
        <v>0</v>
      </c>
      <c r="M437" t="b">
        <f>ISNUMBER(d4_all_labelled[[#This Row],[appId]])</f>
        <v>1</v>
      </c>
      <c r="N437" t="b">
        <f t="shared" si="6"/>
        <v>0</v>
      </c>
    </row>
    <row r="438" spans="1:14" ht="14.5" customHeight="1" x14ac:dyDescent="0.35">
      <c r="A438" s="1">
        <v>1481150332</v>
      </c>
      <c r="B438" s="1" t="s">
        <v>7907</v>
      </c>
      <c r="C438" s="1" t="s">
        <v>7908</v>
      </c>
      <c r="D438" t="s">
        <v>7909</v>
      </c>
      <c r="E438" t="s">
        <v>5119</v>
      </c>
      <c r="F438" s="1" t="str">
        <f>IF(ISNUMBER(LEFT(d4_all_labelled[[#This Row],[contentRating]],1)*1), d4_all_labelled[[#This Row],[contentRating]], VLOOKUP(d4_all_labelled[[#This Row],[contentRating]],contentRatingConversion[],3,FALSE))</f>
        <v>4+</v>
      </c>
      <c r="G438" s="1" t="s">
        <v>7687</v>
      </c>
      <c r="I438" t="b">
        <f>ISNUMBER(SEARCH("children",d4_labelled!$G438))</f>
        <v>1</v>
      </c>
      <c r="J438" t="b">
        <f>ISNUMBER(SEARCH("teens",d4_labelled!$G438))</f>
        <v>0</v>
      </c>
      <c r="K438" t="b">
        <f>ISNUMBER(SEARCH("adults",d4_labelled!$G438))</f>
        <v>0</v>
      </c>
      <c r="M438" t="b">
        <f>ISNUMBER(d4_all_labelled[[#This Row],[appId]])</f>
        <v>1</v>
      </c>
      <c r="N438" t="b">
        <f t="shared" si="6"/>
        <v>0</v>
      </c>
    </row>
    <row r="439" spans="1:14" ht="14.5" customHeight="1" x14ac:dyDescent="0.35">
      <c r="A439" s="1">
        <v>1493950446</v>
      </c>
      <c r="B439" s="1" t="s">
        <v>7910</v>
      </c>
      <c r="C439" s="1" t="s">
        <v>7911</v>
      </c>
      <c r="D439" t="s">
        <v>7912</v>
      </c>
      <c r="E439" t="s">
        <v>5119</v>
      </c>
      <c r="F439" s="1" t="str">
        <f>IF(ISNUMBER(LEFT(d4_all_labelled[[#This Row],[contentRating]],1)*1), d4_all_labelled[[#This Row],[contentRating]], VLOOKUP(d4_all_labelled[[#This Row],[contentRating]],contentRatingConversion[],3,FALSE))</f>
        <v>4+</v>
      </c>
      <c r="G439" s="1" t="s">
        <v>7687</v>
      </c>
      <c r="I439" t="b">
        <f>ISNUMBER(SEARCH("children",d4_labelled!$G439))</f>
        <v>1</v>
      </c>
      <c r="J439" t="b">
        <f>ISNUMBER(SEARCH("teens",d4_labelled!$G439))</f>
        <v>0</v>
      </c>
      <c r="K439" t="b">
        <f>ISNUMBER(SEARCH("adults",d4_labelled!$G439))</f>
        <v>0</v>
      </c>
      <c r="M439" t="b">
        <f>ISNUMBER(d4_all_labelled[[#This Row],[appId]])</f>
        <v>1</v>
      </c>
      <c r="N439" t="b">
        <f t="shared" ref="N439:N501" si="7">NOT(M439)</f>
        <v>0</v>
      </c>
    </row>
    <row r="440" spans="1:14" ht="14.5" customHeight="1" x14ac:dyDescent="0.35">
      <c r="A440" s="1">
        <v>1502397616</v>
      </c>
      <c r="B440" s="1" t="s">
        <v>8092</v>
      </c>
      <c r="C440" s="1" t="s">
        <v>8093</v>
      </c>
      <c r="D440" t="s">
        <v>8086</v>
      </c>
      <c r="E440" t="s">
        <v>5119</v>
      </c>
      <c r="F440" s="1" t="str">
        <f>IF(ISNUMBER(LEFT(d4_all_labelled[[#This Row],[contentRating]],1)*1), d4_all_labelled[[#This Row],[contentRating]], VLOOKUP(d4_all_labelled[[#This Row],[contentRating]],contentRatingConversion[],3,FALSE))</f>
        <v>4+</v>
      </c>
      <c r="G440" s="1" t="s">
        <v>7687</v>
      </c>
      <c r="I440" t="b">
        <f>ISNUMBER(SEARCH("children",d4_labelled!$G440))</f>
        <v>1</v>
      </c>
      <c r="J440" t="b">
        <f>ISNUMBER(SEARCH("teens",d4_labelled!$G440))</f>
        <v>0</v>
      </c>
      <c r="K440" t="b">
        <f>ISNUMBER(SEARCH("adults",d4_labelled!$G440))</f>
        <v>0</v>
      </c>
      <c r="M440" t="b">
        <f>ISNUMBER(d4_all_labelled[[#This Row],[appId]])</f>
        <v>1</v>
      </c>
      <c r="N440" t="b">
        <f t="shared" si="7"/>
        <v>0</v>
      </c>
    </row>
    <row r="441" spans="1:14" ht="14.5" customHeight="1" x14ac:dyDescent="0.35">
      <c r="A441" s="1">
        <v>1506092240</v>
      </c>
      <c r="B441" s="1" t="s">
        <v>8100</v>
      </c>
      <c r="C441" s="1" t="s">
        <v>8101</v>
      </c>
      <c r="D441" t="s">
        <v>7546</v>
      </c>
      <c r="E441" t="s">
        <v>5119</v>
      </c>
      <c r="F441" s="1" t="str">
        <f>IF(ISNUMBER(LEFT(d4_all_labelled[[#This Row],[contentRating]],1)*1), d4_all_labelled[[#This Row],[contentRating]], VLOOKUP(d4_all_labelled[[#This Row],[contentRating]],contentRatingConversion[],3,FALSE))</f>
        <v>4+</v>
      </c>
      <c r="G441" s="1" t="s">
        <v>7687</v>
      </c>
      <c r="I441" t="b">
        <f>ISNUMBER(SEARCH("children",d4_labelled!$G441))</f>
        <v>1</v>
      </c>
      <c r="J441" t="b">
        <f>ISNUMBER(SEARCH("teens",d4_labelled!$G441))</f>
        <v>0</v>
      </c>
      <c r="K441" t="b">
        <f>ISNUMBER(SEARCH("adults",d4_labelled!$G441))</f>
        <v>0</v>
      </c>
      <c r="M441" t="b">
        <f>ISNUMBER(d4_all_labelled[[#This Row],[appId]])</f>
        <v>1</v>
      </c>
      <c r="N441" t="b">
        <f t="shared" si="7"/>
        <v>0</v>
      </c>
    </row>
    <row r="442" spans="1:14" ht="14.5" customHeight="1" x14ac:dyDescent="0.35">
      <c r="A442" s="1">
        <v>1513039215</v>
      </c>
      <c r="B442" s="1" t="s">
        <v>8094</v>
      </c>
      <c r="C442" s="1" t="s">
        <v>8095</v>
      </c>
      <c r="D442" t="s">
        <v>7570</v>
      </c>
      <c r="E442" t="s">
        <v>5119</v>
      </c>
      <c r="F442" s="1" t="str">
        <f>IF(ISNUMBER(LEFT(d4_all_labelled[[#This Row],[contentRating]],1)*1), d4_all_labelled[[#This Row],[contentRating]], VLOOKUP(d4_all_labelled[[#This Row],[contentRating]],contentRatingConversion[],3,FALSE))</f>
        <v>4+</v>
      </c>
      <c r="G442" s="1" t="s">
        <v>7687</v>
      </c>
      <c r="I442" t="b">
        <f>ISNUMBER(SEARCH("children",d4_labelled!$G442))</f>
        <v>1</v>
      </c>
      <c r="J442" t="b">
        <f>ISNUMBER(SEARCH("teens",d4_labelled!$G442))</f>
        <v>0</v>
      </c>
      <c r="K442" t="b">
        <f>ISNUMBER(SEARCH("adults",d4_labelled!$G442))</f>
        <v>0</v>
      </c>
      <c r="M442" t="b">
        <f>ISNUMBER(d4_all_labelled[[#This Row],[appId]])</f>
        <v>1</v>
      </c>
      <c r="N442" t="b">
        <f t="shared" si="7"/>
        <v>0</v>
      </c>
    </row>
    <row r="443" spans="1:14" ht="14.5" customHeight="1" x14ac:dyDescent="0.35">
      <c r="A443" s="1">
        <v>1583951254</v>
      </c>
      <c r="B443" s="1" t="s">
        <v>7895</v>
      </c>
      <c r="C443" s="1" t="s">
        <v>7896</v>
      </c>
      <c r="D443" t="s">
        <v>7897</v>
      </c>
      <c r="E443" t="s">
        <v>5119</v>
      </c>
      <c r="F443" s="1" t="str">
        <f>IF(ISNUMBER(LEFT(d4_all_labelled[[#This Row],[contentRating]],1)*1), d4_all_labelled[[#This Row],[contentRating]], VLOOKUP(d4_all_labelled[[#This Row],[contentRating]],contentRatingConversion[],3,FALSE))</f>
        <v>4+</v>
      </c>
      <c r="G443" s="1" t="s">
        <v>7687</v>
      </c>
      <c r="I443" t="b">
        <f>ISNUMBER(SEARCH("children",d4_labelled!$G443))</f>
        <v>1</v>
      </c>
      <c r="J443" t="b">
        <f>ISNUMBER(SEARCH("teens",d4_labelled!$G443))</f>
        <v>0</v>
      </c>
      <c r="K443" t="b">
        <f>ISNUMBER(SEARCH("adults",d4_labelled!$G443))</f>
        <v>0</v>
      </c>
      <c r="M443" t="b">
        <f>ISNUMBER(d4_all_labelled[[#This Row],[appId]])</f>
        <v>1</v>
      </c>
      <c r="N443" t="b">
        <f t="shared" si="7"/>
        <v>0</v>
      </c>
    </row>
    <row r="444" spans="1:14" ht="14.5" customHeight="1" x14ac:dyDescent="0.35">
      <c r="A444" s="1">
        <v>1600211829</v>
      </c>
      <c r="B444" s="1" t="s">
        <v>7901</v>
      </c>
      <c r="C444" s="1" t="s">
        <v>7902</v>
      </c>
      <c r="D444" t="s">
        <v>7903</v>
      </c>
      <c r="E444" t="s">
        <v>5119</v>
      </c>
      <c r="F444" s="1" t="str">
        <f>IF(ISNUMBER(LEFT(d4_all_labelled[[#This Row],[contentRating]],1)*1), d4_all_labelled[[#This Row],[contentRating]], VLOOKUP(d4_all_labelled[[#This Row],[contentRating]],contentRatingConversion[],3,FALSE))</f>
        <v>4+</v>
      </c>
      <c r="G444" s="1" t="s">
        <v>7687</v>
      </c>
      <c r="I444" t="b">
        <f>ISNUMBER(SEARCH("children",d4_labelled!$G444))</f>
        <v>1</v>
      </c>
      <c r="J444" t="b">
        <f>ISNUMBER(SEARCH("teens",d4_labelled!$G444))</f>
        <v>0</v>
      </c>
      <c r="K444" t="b">
        <f>ISNUMBER(SEARCH("adults",d4_labelled!$G444))</f>
        <v>0</v>
      </c>
      <c r="M444" t="b">
        <f>ISNUMBER(d4_all_labelled[[#This Row],[appId]])</f>
        <v>1</v>
      </c>
      <c r="N444" t="b">
        <f t="shared" si="7"/>
        <v>0</v>
      </c>
    </row>
    <row r="445" spans="1:14" ht="14.5" customHeight="1" x14ac:dyDescent="0.35">
      <c r="A445" s="1">
        <v>6449282808</v>
      </c>
      <c r="B445" s="1" t="s">
        <v>7926</v>
      </c>
      <c r="C445" s="1" t="s">
        <v>7927</v>
      </c>
      <c r="D445" t="s">
        <v>7928</v>
      </c>
      <c r="E445" t="s">
        <v>5119</v>
      </c>
      <c r="F445" s="1" t="str">
        <f>IF(ISNUMBER(LEFT(d4_all_labelled[[#This Row],[contentRating]],1)*1), d4_all_labelled[[#This Row],[contentRating]], VLOOKUP(d4_all_labelled[[#This Row],[contentRating]],contentRatingConversion[],3,FALSE))</f>
        <v>4+</v>
      </c>
      <c r="G445" s="1" t="s">
        <v>7687</v>
      </c>
      <c r="I445" t="b">
        <f>ISNUMBER(SEARCH("children",d4_labelled!$G445))</f>
        <v>1</v>
      </c>
      <c r="J445" t="b">
        <f>ISNUMBER(SEARCH("teens",d4_labelled!$G445))</f>
        <v>0</v>
      </c>
      <c r="K445" t="b">
        <f>ISNUMBER(SEARCH("adults",d4_labelled!$G445))</f>
        <v>0</v>
      </c>
      <c r="M445" t="b">
        <f>ISNUMBER(d4_all_labelled[[#This Row],[appId]])</f>
        <v>1</v>
      </c>
      <c r="N445" t="b">
        <f t="shared" si="7"/>
        <v>0</v>
      </c>
    </row>
    <row r="446" spans="1:14" ht="14.5" customHeight="1" x14ac:dyDescent="0.35">
      <c r="A446" s="1">
        <v>1135172555</v>
      </c>
      <c r="B446" s="1" t="s">
        <v>7623</v>
      </c>
      <c r="C446" s="1" t="s">
        <v>7648</v>
      </c>
      <c r="D446" t="s">
        <v>7666</v>
      </c>
      <c r="E446" t="s">
        <v>5119</v>
      </c>
      <c r="F446" s="1" t="str">
        <f>IF(ISNUMBER(LEFT(d4_all_labelled[[#This Row],[contentRating]],1)*1), d4_all_labelled[[#This Row],[contentRating]], VLOOKUP(d4_all_labelled[[#This Row],[contentRating]],contentRatingConversion[],3,FALSE))</f>
        <v>4+</v>
      </c>
      <c r="G446" s="1" t="s">
        <v>7686</v>
      </c>
      <c r="I446" t="b">
        <f>ISNUMBER(SEARCH("children",d4_labelled!$G446))</f>
        <v>1</v>
      </c>
      <c r="J446" t="b">
        <f>ISNUMBER(SEARCH("teens",d4_labelled!$G446))</f>
        <v>1</v>
      </c>
      <c r="K446" t="b">
        <f>ISNUMBER(SEARCH("adults",d4_labelled!$G446))</f>
        <v>0</v>
      </c>
      <c r="M446" t="b">
        <f>ISNUMBER(d4_all_labelled[[#This Row],[appId]])</f>
        <v>1</v>
      </c>
      <c r="N446" t="b">
        <f t="shared" si="7"/>
        <v>0</v>
      </c>
    </row>
    <row r="447" spans="1:14" ht="14.5" customHeight="1" x14ac:dyDescent="0.35">
      <c r="A447" s="1">
        <v>303732806</v>
      </c>
      <c r="B447" s="1" t="s">
        <v>7615</v>
      </c>
      <c r="C447" s="1" t="s">
        <v>7640</v>
      </c>
      <c r="D447" t="s">
        <v>7665</v>
      </c>
      <c r="E447" t="s">
        <v>5119</v>
      </c>
      <c r="F447" s="1" t="str">
        <f>IF(ISNUMBER(LEFT(d4_all_labelled[[#This Row],[contentRating]],1)*1), d4_all_labelled[[#This Row],[contentRating]], VLOOKUP(d4_all_labelled[[#This Row],[contentRating]],contentRatingConversion[],3,FALSE))</f>
        <v>4+</v>
      </c>
      <c r="G447" s="1" t="s">
        <v>7685</v>
      </c>
      <c r="I447" t="b">
        <f>ISNUMBER(SEARCH("children",d4_labelled!$G447))</f>
        <v>0</v>
      </c>
      <c r="J447" t="b">
        <f>ISNUMBER(SEARCH("teens",d4_labelled!$G447))</f>
        <v>1</v>
      </c>
      <c r="K447" t="b">
        <f>ISNUMBER(SEARCH("adults",d4_labelled!$G447))</f>
        <v>0</v>
      </c>
      <c r="M447" t="b">
        <f>ISNUMBER(d4_all_labelled[[#This Row],[appId]])</f>
        <v>1</v>
      </c>
      <c r="N447" t="b">
        <f t="shared" si="7"/>
        <v>0</v>
      </c>
    </row>
    <row r="448" spans="1:14" ht="14.5" customHeight="1" x14ac:dyDescent="0.35">
      <c r="A448" s="1">
        <v>310316214</v>
      </c>
      <c r="B448" s="1" t="s">
        <v>7616</v>
      </c>
      <c r="C448" s="1" t="s">
        <v>7641</v>
      </c>
      <c r="D448" t="s">
        <v>7666</v>
      </c>
      <c r="E448" t="s">
        <v>5119</v>
      </c>
      <c r="F448" s="1" t="str">
        <f>IF(ISNUMBER(LEFT(d4_all_labelled[[#This Row],[contentRating]],1)*1), d4_all_labelled[[#This Row],[contentRating]], VLOOKUP(d4_all_labelled[[#This Row],[contentRating]],contentRatingConversion[],3,FALSE))</f>
        <v>4+</v>
      </c>
      <c r="G448" s="1" t="s">
        <v>7685</v>
      </c>
      <c r="I448" t="b">
        <f>ISNUMBER(SEARCH("children",d4_labelled!$G448))</f>
        <v>0</v>
      </c>
      <c r="J448" t="b">
        <f>ISNUMBER(SEARCH("teens",d4_labelled!$G448))</f>
        <v>1</v>
      </c>
      <c r="K448" t="b">
        <f>ISNUMBER(SEARCH("adults",d4_labelled!$G448))</f>
        <v>0</v>
      </c>
      <c r="M448" t="b">
        <f>ISNUMBER(d4_all_labelled[[#This Row],[appId]])</f>
        <v>1</v>
      </c>
      <c r="N448" t="b">
        <f t="shared" si="7"/>
        <v>0</v>
      </c>
    </row>
    <row r="449" spans="1:14" ht="14.5" customHeight="1" x14ac:dyDescent="0.35">
      <c r="A449" s="1">
        <v>403858572</v>
      </c>
      <c r="B449" s="1" t="s">
        <v>8082</v>
      </c>
      <c r="C449" s="1" t="s">
        <v>8083</v>
      </c>
      <c r="D449" t="s">
        <v>8004</v>
      </c>
      <c r="E449" t="s">
        <v>5119</v>
      </c>
      <c r="F449" s="1" t="str">
        <f>IF(ISNUMBER(LEFT(d4_all_labelled[[#This Row],[contentRating]],1)*1), d4_all_labelled[[#This Row],[contentRating]], VLOOKUP(d4_all_labelled[[#This Row],[contentRating]],contentRatingConversion[],3,FALSE))</f>
        <v>4+</v>
      </c>
      <c r="G449" s="1" t="s">
        <v>7685</v>
      </c>
      <c r="I449" t="b">
        <f>ISNUMBER(SEARCH("children",d4_labelled!$G449))</f>
        <v>0</v>
      </c>
      <c r="J449" t="b">
        <f>ISNUMBER(SEARCH("teens",d4_labelled!$G449))</f>
        <v>1</v>
      </c>
      <c r="K449" t="b">
        <f>ISNUMBER(SEARCH("adults",d4_labelled!$G449))</f>
        <v>0</v>
      </c>
      <c r="M449" t="b">
        <f>ISNUMBER(d4_all_labelled[[#This Row],[appId]])</f>
        <v>1</v>
      </c>
      <c r="N449" t="b">
        <f t="shared" si="7"/>
        <v>0</v>
      </c>
    </row>
    <row r="450" spans="1:14" ht="14.5" customHeight="1" x14ac:dyDescent="0.35">
      <c r="A450" s="1">
        <v>412453843</v>
      </c>
      <c r="B450" s="1" t="s">
        <v>8059</v>
      </c>
      <c r="C450" s="1" t="s">
        <v>8060</v>
      </c>
      <c r="D450" t="s">
        <v>8004</v>
      </c>
      <c r="E450" t="s">
        <v>5137</v>
      </c>
      <c r="F450" s="1" t="str">
        <f>IF(ISNUMBER(LEFT(d4_all_labelled[[#This Row],[contentRating]],1)*1), d4_all_labelled[[#This Row],[contentRating]], VLOOKUP(d4_all_labelled[[#This Row],[contentRating]],contentRatingConversion[],3,FALSE))</f>
        <v>12+</v>
      </c>
      <c r="G450" s="1" t="s">
        <v>7685</v>
      </c>
      <c r="I450" t="b">
        <f>ISNUMBER(SEARCH("children",d4_labelled!$G450))</f>
        <v>0</v>
      </c>
      <c r="J450" t="b">
        <f>ISNUMBER(SEARCH("teens",d4_labelled!$G450))</f>
        <v>1</v>
      </c>
      <c r="K450" t="b">
        <f>ISNUMBER(SEARCH("adults",d4_labelled!$G450))</f>
        <v>0</v>
      </c>
      <c r="M450" t="b">
        <f>ISNUMBER(d4_all_labelled[[#This Row],[appId]])</f>
        <v>1</v>
      </c>
      <c r="N450" t="b">
        <f t="shared" si="7"/>
        <v>0</v>
      </c>
    </row>
    <row r="451" spans="1:14" ht="14.5" customHeight="1" x14ac:dyDescent="0.35">
      <c r="A451" s="1">
        <v>425115999</v>
      </c>
      <c r="B451" s="1" t="s">
        <v>8165</v>
      </c>
      <c r="C451" s="1" t="s">
        <v>8166</v>
      </c>
      <c r="D451" t="s">
        <v>8007</v>
      </c>
      <c r="E451" t="s">
        <v>5137</v>
      </c>
      <c r="F451" s="1" t="str">
        <f>IF(ISNUMBER(LEFT(d4_all_labelled[[#This Row],[contentRating]],1)*1), d4_all_labelled[[#This Row],[contentRating]], VLOOKUP(d4_all_labelled[[#This Row],[contentRating]],contentRatingConversion[],3,FALSE))</f>
        <v>12+</v>
      </c>
      <c r="G451" s="1" t="s">
        <v>7685</v>
      </c>
      <c r="I451" t="b">
        <f>ISNUMBER(SEARCH("children",d4_labelled!$G451))</f>
        <v>0</v>
      </c>
      <c r="J451" t="b">
        <f>ISNUMBER(SEARCH("teens",d4_labelled!$G451))</f>
        <v>1</v>
      </c>
      <c r="K451" t="b">
        <f>ISNUMBER(SEARCH("adults",d4_labelled!$G451))</f>
        <v>0</v>
      </c>
      <c r="M451" t="b">
        <f>ISNUMBER(d4_all_labelled[[#This Row],[appId]])</f>
        <v>1</v>
      </c>
      <c r="N451" t="b">
        <f t="shared" si="7"/>
        <v>0</v>
      </c>
    </row>
    <row r="452" spans="1:14" ht="14.5" customHeight="1" x14ac:dyDescent="0.35">
      <c r="A452" s="1">
        <v>441072365</v>
      </c>
      <c r="B452" s="1" t="s">
        <v>7617</v>
      </c>
      <c r="C452" s="1" t="s">
        <v>7642</v>
      </c>
      <c r="D452" t="s">
        <v>7667</v>
      </c>
      <c r="E452" t="s">
        <v>5137</v>
      </c>
      <c r="F452" s="1" t="str">
        <f>IF(ISNUMBER(LEFT(d4_all_labelled[[#This Row],[contentRating]],1)*1), d4_all_labelled[[#This Row],[contentRating]], VLOOKUP(d4_all_labelled[[#This Row],[contentRating]],contentRatingConversion[],3,FALSE))</f>
        <v>12+</v>
      </c>
      <c r="G452" s="1" t="s">
        <v>7685</v>
      </c>
      <c r="I452" t="b">
        <f>ISNUMBER(SEARCH("children",d4_labelled!$G452))</f>
        <v>0</v>
      </c>
      <c r="J452" t="b">
        <f>ISNUMBER(SEARCH("teens",d4_labelled!$G452))</f>
        <v>1</v>
      </c>
      <c r="K452" t="b">
        <f>ISNUMBER(SEARCH("adults",d4_labelled!$G452))</f>
        <v>0</v>
      </c>
      <c r="M452" t="b">
        <f>ISNUMBER(d4_all_labelled[[#This Row],[appId]])</f>
        <v>1</v>
      </c>
      <c r="N452" t="b">
        <f t="shared" si="7"/>
        <v>0</v>
      </c>
    </row>
    <row r="453" spans="1:14" ht="14.5" customHeight="1" x14ac:dyDescent="0.35">
      <c r="A453" s="1">
        <v>457446957</v>
      </c>
      <c r="B453" s="1" t="s">
        <v>8079</v>
      </c>
      <c r="C453" s="1" t="s">
        <v>8080</v>
      </c>
      <c r="D453" t="s">
        <v>8081</v>
      </c>
      <c r="E453" t="s">
        <v>5190</v>
      </c>
      <c r="F453" s="1" t="str">
        <f>IF(ISNUMBER(LEFT(d4_all_labelled[[#This Row],[contentRating]],1)*1), d4_all_labelled[[#This Row],[contentRating]], VLOOKUP(d4_all_labelled[[#This Row],[contentRating]],contentRatingConversion[],3,FALSE))</f>
        <v>9+</v>
      </c>
      <c r="G453" s="1" t="s">
        <v>7685</v>
      </c>
      <c r="I453" t="b">
        <f>ISNUMBER(SEARCH("children",d4_labelled!$G453))</f>
        <v>0</v>
      </c>
      <c r="J453" t="b">
        <f>ISNUMBER(SEARCH("teens",d4_labelled!$G453))</f>
        <v>1</v>
      </c>
      <c r="K453" t="b">
        <f>ISNUMBER(SEARCH("adults",d4_labelled!$G453))</f>
        <v>0</v>
      </c>
      <c r="M453" t="b">
        <f>ISNUMBER(d4_all_labelled[[#This Row],[appId]])</f>
        <v>1</v>
      </c>
      <c r="N453" t="b">
        <f t="shared" si="7"/>
        <v>0</v>
      </c>
    </row>
    <row r="454" spans="1:14" ht="14.5" customHeight="1" x14ac:dyDescent="0.35">
      <c r="A454" s="1">
        <v>510461758</v>
      </c>
      <c r="B454" s="1" t="s">
        <v>8050</v>
      </c>
      <c r="C454" s="1" t="s">
        <v>8051</v>
      </c>
      <c r="D454" t="s">
        <v>8046</v>
      </c>
      <c r="E454" t="s">
        <v>5119</v>
      </c>
      <c r="F454" s="1" t="str">
        <f>IF(ISNUMBER(LEFT(d4_all_labelled[[#This Row],[contentRating]],1)*1), d4_all_labelled[[#This Row],[contentRating]], VLOOKUP(d4_all_labelled[[#This Row],[contentRating]],contentRatingConversion[],3,FALSE))</f>
        <v>4+</v>
      </c>
      <c r="G454" s="1" t="s">
        <v>7685</v>
      </c>
      <c r="I454" t="b">
        <f>ISNUMBER(SEARCH("children",d4_labelled!$G454))</f>
        <v>0</v>
      </c>
      <c r="J454" t="b">
        <f>ISNUMBER(SEARCH("teens",d4_labelled!$G454))</f>
        <v>1</v>
      </c>
      <c r="K454" t="b">
        <f>ISNUMBER(SEARCH("adults",d4_labelled!$G454))</f>
        <v>0</v>
      </c>
      <c r="M454" t="b">
        <f>ISNUMBER(d4_all_labelled[[#This Row],[appId]])</f>
        <v>1</v>
      </c>
      <c r="N454" t="b">
        <f t="shared" si="7"/>
        <v>0</v>
      </c>
    </row>
    <row r="455" spans="1:14" ht="14.5" customHeight="1" x14ac:dyDescent="0.35">
      <c r="A455" s="1">
        <v>525818839</v>
      </c>
      <c r="B455" s="1" t="s">
        <v>5383</v>
      </c>
      <c r="C455" s="1" t="s">
        <v>5384</v>
      </c>
      <c r="D455" t="s">
        <v>7556</v>
      </c>
      <c r="E455" t="s">
        <v>5137</v>
      </c>
      <c r="F455" s="1" t="str">
        <f>IF(ISNUMBER(LEFT(d4_all_labelled[[#This Row],[contentRating]],1)*1), d4_all_labelled[[#This Row],[contentRating]], VLOOKUP(d4_all_labelled[[#This Row],[contentRating]],contentRatingConversion[],3,FALSE))</f>
        <v>12+</v>
      </c>
      <c r="G455" s="1" t="s">
        <v>7685</v>
      </c>
      <c r="I455" t="b">
        <f>ISNUMBER(SEARCH("children",d4_labelled!$G455))</f>
        <v>0</v>
      </c>
      <c r="J455" t="b">
        <f>ISNUMBER(SEARCH("teens",d4_labelled!$G455))</f>
        <v>1</v>
      </c>
      <c r="K455" t="b">
        <f>ISNUMBER(SEARCH("adults",d4_labelled!$G455))</f>
        <v>0</v>
      </c>
      <c r="M455" t="b">
        <f>ISNUMBER(d4_all_labelled[[#This Row],[appId]])</f>
        <v>1</v>
      </c>
      <c r="N455" t="b">
        <f t="shared" si="7"/>
        <v>0</v>
      </c>
    </row>
    <row r="456" spans="1:14" ht="14.5" customHeight="1" x14ac:dyDescent="0.35">
      <c r="A456" s="1">
        <v>568438534</v>
      </c>
      <c r="B456" s="1" t="s">
        <v>8061</v>
      </c>
      <c r="C456" s="1" t="s">
        <v>8062</v>
      </c>
      <c r="D456" t="s">
        <v>7547</v>
      </c>
      <c r="E456" t="s">
        <v>5130</v>
      </c>
      <c r="F456" s="1" t="str">
        <f>IF(ISNUMBER(LEFT(d4_all_labelled[[#This Row],[contentRating]],1)*1), d4_all_labelled[[#This Row],[contentRating]], VLOOKUP(d4_all_labelled[[#This Row],[contentRating]],contentRatingConversion[],3,FALSE))</f>
        <v>17+</v>
      </c>
      <c r="G456" s="1" t="s">
        <v>7685</v>
      </c>
      <c r="I456" t="b">
        <f>ISNUMBER(SEARCH("children",d4_labelled!$G456))</f>
        <v>0</v>
      </c>
      <c r="J456" t="b">
        <f>ISNUMBER(SEARCH("teens",d4_labelled!$G456))</f>
        <v>1</v>
      </c>
      <c r="K456" t="b">
        <f>ISNUMBER(SEARCH("adults",d4_labelled!$G456))</f>
        <v>0</v>
      </c>
      <c r="M456" t="b">
        <f>ISNUMBER(d4_all_labelled[[#This Row],[appId]])</f>
        <v>1</v>
      </c>
      <c r="N456" t="b">
        <f t="shared" si="7"/>
        <v>0</v>
      </c>
    </row>
    <row r="457" spans="1:14" ht="14.5" customHeight="1" x14ac:dyDescent="0.35">
      <c r="A457" s="1">
        <v>695531774</v>
      </c>
      <c r="B457" s="1" t="s">
        <v>8052</v>
      </c>
      <c r="C457" s="1" t="s">
        <v>8053</v>
      </c>
      <c r="D457" t="s">
        <v>8054</v>
      </c>
      <c r="E457" t="s">
        <v>5137</v>
      </c>
      <c r="F457" s="1" t="str">
        <f>IF(ISNUMBER(LEFT(d4_all_labelled[[#This Row],[contentRating]],1)*1), d4_all_labelled[[#This Row],[contentRating]], VLOOKUP(d4_all_labelled[[#This Row],[contentRating]],contentRatingConversion[],3,FALSE))</f>
        <v>12+</v>
      </c>
      <c r="G457" s="1" t="s">
        <v>7685</v>
      </c>
      <c r="I457" t="b">
        <f>ISNUMBER(SEARCH("children",d4_labelled!$G457))</f>
        <v>0</v>
      </c>
      <c r="J457" t="b">
        <f>ISNUMBER(SEARCH("teens",d4_labelled!$G457))</f>
        <v>1</v>
      </c>
      <c r="K457" t="b">
        <f>ISNUMBER(SEARCH("adults",d4_labelled!$G457))</f>
        <v>0</v>
      </c>
      <c r="M457" t="b">
        <f>ISNUMBER(d4_all_labelled[[#This Row],[appId]])</f>
        <v>1</v>
      </c>
      <c r="N457" t="b">
        <f t="shared" si="7"/>
        <v>0</v>
      </c>
    </row>
    <row r="458" spans="1:14" ht="14.5" customHeight="1" x14ac:dyDescent="0.35">
      <c r="A458" s="1">
        <v>979967712</v>
      </c>
      <c r="B458" s="1" t="s">
        <v>8063</v>
      </c>
      <c r="C458" s="1" t="s">
        <v>8064</v>
      </c>
      <c r="D458" t="s">
        <v>8065</v>
      </c>
      <c r="E458" t="s">
        <v>5137</v>
      </c>
      <c r="F458" s="1" t="str">
        <f>IF(ISNUMBER(LEFT(d4_all_labelled[[#This Row],[contentRating]],1)*1), d4_all_labelled[[#This Row],[contentRating]], VLOOKUP(d4_all_labelled[[#This Row],[contentRating]],contentRatingConversion[],3,FALSE))</f>
        <v>12+</v>
      </c>
      <c r="G458" s="1" t="s">
        <v>7685</v>
      </c>
      <c r="I458" t="b">
        <f>ISNUMBER(SEARCH("children",d4_labelled!$G458))</f>
        <v>0</v>
      </c>
      <c r="J458" t="b">
        <f>ISNUMBER(SEARCH("teens",d4_labelled!$G458))</f>
        <v>1</v>
      </c>
      <c r="K458" t="b">
        <f>ISNUMBER(SEARCH("adults",d4_labelled!$G458))</f>
        <v>0</v>
      </c>
      <c r="M458" t="b">
        <f>ISNUMBER(d4_all_labelled[[#This Row],[appId]])</f>
        <v>1</v>
      </c>
      <c r="N458" t="b">
        <f t="shared" si="7"/>
        <v>0</v>
      </c>
    </row>
    <row r="459" spans="1:14" ht="14.5" customHeight="1" x14ac:dyDescent="0.35">
      <c r="A459" s="1">
        <v>982108281</v>
      </c>
      <c r="B459" s="1" t="s">
        <v>8039</v>
      </c>
      <c r="C459" s="1" t="s">
        <v>8040</v>
      </c>
      <c r="D459" t="s">
        <v>8041</v>
      </c>
      <c r="E459" t="s">
        <v>5190</v>
      </c>
      <c r="F459" s="1" t="str">
        <f>IF(ISNUMBER(LEFT(d4_all_labelled[[#This Row],[contentRating]],1)*1), d4_all_labelled[[#This Row],[contentRating]], VLOOKUP(d4_all_labelled[[#This Row],[contentRating]],contentRatingConversion[],3,FALSE))</f>
        <v>9+</v>
      </c>
      <c r="G459" s="1" t="s">
        <v>7685</v>
      </c>
      <c r="I459" t="b">
        <f>ISNUMBER(SEARCH("children",d4_labelled!$G459))</f>
        <v>0</v>
      </c>
      <c r="J459" t="b">
        <f>ISNUMBER(SEARCH("teens",d4_labelled!$G459))</f>
        <v>1</v>
      </c>
      <c r="K459" t="b">
        <f>ISNUMBER(SEARCH("adults",d4_labelled!$G459))</f>
        <v>0</v>
      </c>
      <c r="M459" t="b">
        <f>ISNUMBER(d4_all_labelled[[#This Row],[appId]])</f>
        <v>1</v>
      </c>
      <c r="N459" t="b">
        <f t="shared" si="7"/>
        <v>0</v>
      </c>
    </row>
    <row r="460" spans="1:14" ht="14.5" customHeight="1" x14ac:dyDescent="0.35">
      <c r="A460" s="1">
        <v>1006393168</v>
      </c>
      <c r="B460" s="1" t="s">
        <v>7877</v>
      </c>
      <c r="C460" s="1" t="s">
        <v>7878</v>
      </c>
      <c r="D460" t="s">
        <v>7879</v>
      </c>
      <c r="E460" t="s">
        <v>5190</v>
      </c>
      <c r="F460" s="1" t="str">
        <f>IF(ISNUMBER(LEFT(d4_all_labelled[[#This Row],[contentRating]],1)*1), d4_all_labelled[[#This Row],[contentRating]], VLOOKUP(d4_all_labelled[[#This Row],[contentRating]],contentRatingConversion[],3,FALSE))</f>
        <v>9+</v>
      </c>
      <c r="G460" s="1" t="s">
        <v>7685</v>
      </c>
      <c r="I460" t="b">
        <f>ISNUMBER(SEARCH("children",d4_labelled!$G460))</f>
        <v>0</v>
      </c>
      <c r="J460" t="b">
        <f>ISNUMBER(SEARCH("teens",d4_labelled!$G460))</f>
        <v>1</v>
      </c>
      <c r="K460" t="b">
        <f>ISNUMBER(SEARCH("adults",d4_labelled!$G460))</f>
        <v>0</v>
      </c>
      <c r="M460" t="b">
        <f>ISNUMBER(d4_all_labelled[[#This Row],[appId]])</f>
        <v>1</v>
      </c>
      <c r="N460" t="b">
        <f t="shared" si="7"/>
        <v>0</v>
      </c>
    </row>
    <row r="461" spans="1:14" ht="14.5" customHeight="1" x14ac:dyDescent="0.35">
      <c r="A461" s="1">
        <v>1063191689</v>
      </c>
      <c r="B461" s="1" t="s">
        <v>8024</v>
      </c>
      <c r="C461" s="1" t="s">
        <v>8025</v>
      </c>
      <c r="D461" t="s">
        <v>8026</v>
      </c>
      <c r="E461" t="s">
        <v>5137</v>
      </c>
      <c r="F461" s="1" t="str">
        <f>IF(ISNUMBER(LEFT(d4_all_labelled[[#This Row],[contentRating]],1)*1), d4_all_labelled[[#This Row],[contentRating]], VLOOKUP(d4_all_labelled[[#This Row],[contentRating]],contentRatingConversion[],3,FALSE))</f>
        <v>12+</v>
      </c>
      <c r="G461" s="1" t="s">
        <v>7685</v>
      </c>
      <c r="I461" t="b">
        <f>ISNUMBER(SEARCH("children",d4_labelled!$G461))</f>
        <v>0</v>
      </c>
      <c r="J461" t="b">
        <f>ISNUMBER(SEARCH("teens",d4_labelled!$G461))</f>
        <v>1</v>
      </c>
      <c r="K461" t="b">
        <f>ISNUMBER(SEARCH("adults",d4_labelled!$G461))</f>
        <v>0</v>
      </c>
      <c r="M461" t="b">
        <f>ISNUMBER(d4_all_labelled[[#This Row],[appId]])</f>
        <v>1</v>
      </c>
      <c r="N461" t="b">
        <f t="shared" si="7"/>
        <v>0</v>
      </c>
    </row>
    <row r="462" spans="1:14" ht="14.5" customHeight="1" x14ac:dyDescent="0.35">
      <c r="A462" s="1">
        <v>1107872203</v>
      </c>
      <c r="B462" s="1" t="s">
        <v>7618</v>
      </c>
      <c r="C462" s="1" t="s">
        <v>7643</v>
      </c>
      <c r="D462" t="s">
        <v>7668</v>
      </c>
      <c r="E462" t="s">
        <v>5130</v>
      </c>
      <c r="F462" s="1" t="str">
        <f>IF(ISNUMBER(LEFT(d4_all_labelled[[#This Row],[contentRating]],1)*1), d4_all_labelled[[#This Row],[contentRating]], VLOOKUP(d4_all_labelled[[#This Row],[contentRating]],contentRatingConversion[],3,FALSE))</f>
        <v>17+</v>
      </c>
      <c r="G462" s="1" t="s">
        <v>7685</v>
      </c>
      <c r="I462" t="b">
        <f>ISNUMBER(SEARCH("children",d4_labelled!$G462))</f>
        <v>0</v>
      </c>
      <c r="J462" t="b">
        <f>ISNUMBER(SEARCH("teens",d4_labelled!$G462))</f>
        <v>1</v>
      </c>
      <c r="K462" t="b">
        <f>ISNUMBER(SEARCH("adults",d4_labelled!$G462))</f>
        <v>0</v>
      </c>
      <c r="M462" t="b">
        <f>ISNUMBER(d4_all_labelled[[#This Row],[appId]])</f>
        <v>1</v>
      </c>
      <c r="N462" t="b">
        <f t="shared" si="7"/>
        <v>0</v>
      </c>
    </row>
    <row r="463" spans="1:14" ht="14.5" customHeight="1" x14ac:dyDescent="0.35">
      <c r="A463" s="1">
        <v>1118431695</v>
      </c>
      <c r="B463" s="1" t="s">
        <v>7975</v>
      </c>
      <c r="C463" s="1" t="s">
        <v>7976</v>
      </c>
      <c r="D463" t="s">
        <v>7547</v>
      </c>
      <c r="E463" t="s">
        <v>5137</v>
      </c>
      <c r="F463" s="1" t="str">
        <f>IF(ISNUMBER(LEFT(d4_all_labelled[[#This Row],[contentRating]],1)*1), d4_all_labelled[[#This Row],[contentRating]], VLOOKUP(d4_all_labelled[[#This Row],[contentRating]],contentRatingConversion[],3,FALSE))</f>
        <v>12+</v>
      </c>
      <c r="G463" s="1" t="s">
        <v>7685</v>
      </c>
      <c r="I463" t="b">
        <f>ISNUMBER(SEARCH("children",d4_labelled!$G463))</f>
        <v>0</v>
      </c>
      <c r="J463" t="b">
        <f>ISNUMBER(SEARCH("teens",d4_labelled!$G463))</f>
        <v>1</v>
      </c>
      <c r="K463" t="b">
        <f>ISNUMBER(SEARCH("adults",d4_labelled!$G463))</f>
        <v>0</v>
      </c>
      <c r="M463" t="b">
        <f>ISNUMBER(d4_all_labelled[[#This Row],[appId]])</f>
        <v>1</v>
      </c>
      <c r="N463" t="b">
        <f t="shared" si="7"/>
        <v>0</v>
      </c>
    </row>
    <row r="464" spans="1:14" ht="14.5" customHeight="1" x14ac:dyDescent="0.35">
      <c r="A464" s="1">
        <v>1133478462</v>
      </c>
      <c r="B464" s="1" t="s">
        <v>7883</v>
      </c>
      <c r="C464" s="1" t="s">
        <v>7884</v>
      </c>
      <c r="D464" t="s">
        <v>7882</v>
      </c>
      <c r="E464" t="s">
        <v>5137</v>
      </c>
      <c r="F464" s="1" t="str">
        <f>IF(ISNUMBER(LEFT(d4_all_labelled[[#This Row],[contentRating]],1)*1), d4_all_labelled[[#This Row],[contentRating]], VLOOKUP(d4_all_labelled[[#This Row],[contentRating]],contentRatingConversion[],3,FALSE))</f>
        <v>12+</v>
      </c>
      <c r="G464" s="1" t="s">
        <v>7685</v>
      </c>
      <c r="I464" t="b">
        <f>ISNUMBER(SEARCH("children",d4_labelled!$G464))</f>
        <v>0</v>
      </c>
      <c r="J464" t="b">
        <f>ISNUMBER(SEARCH("teens",d4_labelled!$G464))</f>
        <v>1</v>
      </c>
      <c r="K464" t="b">
        <f>ISNUMBER(SEARCH("adults",d4_labelled!$G464))</f>
        <v>0</v>
      </c>
      <c r="M464" t="b">
        <f>ISNUMBER(d4_all_labelled[[#This Row],[appId]])</f>
        <v>1</v>
      </c>
      <c r="N464" t="b">
        <f t="shared" si="7"/>
        <v>0</v>
      </c>
    </row>
    <row r="465" spans="1:14" ht="14.5" customHeight="1" x14ac:dyDescent="0.35">
      <c r="A465" s="1">
        <v>1135126803</v>
      </c>
      <c r="B465" s="1" t="s">
        <v>8068</v>
      </c>
      <c r="C465" s="1" t="s">
        <v>8069</v>
      </c>
      <c r="D465" t="s">
        <v>7977</v>
      </c>
      <c r="E465" t="s">
        <v>5190</v>
      </c>
      <c r="F465" s="1" t="str">
        <f>IF(ISNUMBER(LEFT(d4_all_labelled[[#This Row],[contentRating]],1)*1), d4_all_labelled[[#This Row],[contentRating]], VLOOKUP(d4_all_labelled[[#This Row],[contentRating]],contentRatingConversion[],3,FALSE))</f>
        <v>9+</v>
      </c>
      <c r="G465" s="1" t="s">
        <v>7685</v>
      </c>
      <c r="I465" t="b">
        <f>ISNUMBER(SEARCH("children",d4_labelled!$G465))</f>
        <v>0</v>
      </c>
      <c r="J465" t="b">
        <f>ISNUMBER(SEARCH("teens",d4_labelled!$G465))</f>
        <v>1</v>
      </c>
      <c r="K465" t="b">
        <f>ISNUMBER(SEARCH("adults",d4_labelled!$G465))</f>
        <v>0</v>
      </c>
      <c r="M465" t="b">
        <f>ISNUMBER(d4_all_labelled[[#This Row],[appId]])</f>
        <v>1</v>
      </c>
      <c r="N465" t="b">
        <f t="shared" si="7"/>
        <v>0</v>
      </c>
    </row>
    <row r="466" spans="1:14" ht="14.5" customHeight="1" x14ac:dyDescent="0.35">
      <c r="A466" s="1">
        <v>1145258456</v>
      </c>
      <c r="B466" s="1" t="s">
        <v>8027</v>
      </c>
      <c r="C466" s="1" t="s">
        <v>8028</v>
      </c>
      <c r="D466" t="s">
        <v>8029</v>
      </c>
      <c r="E466" t="s">
        <v>5190</v>
      </c>
      <c r="F466" s="1" t="str">
        <f>IF(ISNUMBER(LEFT(d4_all_labelled[[#This Row],[contentRating]],1)*1), d4_all_labelled[[#This Row],[contentRating]], VLOOKUP(d4_all_labelled[[#This Row],[contentRating]],contentRatingConversion[],3,FALSE))</f>
        <v>9+</v>
      </c>
      <c r="G466" s="1" t="s">
        <v>7685</v>
      </c>
      <c r="I466" t="b">
        <f>ISNUMBER(SEARCH("children",d4_labelled!$G466))</f>
        <v>0</v>
      </c>
      <c r="J466" t="b">
        <f>ISNUMBER(SEARCH("teens",d4_labelled!$G466))</f>
        <v>1</v>
      </c>
      <c r="K466" t="b">
        <f>ISNUMBER(SEARCH("adults",d4_labelled!$G466))</f>
        <v>0</v>
      </c>
      <c r="M466" t="b">
        <f>ISNUMBER(d4_all_labelled[[#This Row],[appId]])</f>
        <v>1</v>
      </c>
      <c r="N466" t="b">
        <f t="shared" si="7"/>
        <v>0</v>
      </c>
    </row>
    <row r="467" spans="1:14" ht="14.5" customHeight="1" x14ac:dyDescent="0.35">
      <c r="A467" s="1">
        <v>1183603761</v>
      </c>
      <c r="B467" s="1" t="s">
        <v>8030</v>
      </c>
      <c r="C467" s="1" t="s">
        <v>8031</v>
      </c>
      <c r="D467" t="s">
        <v>8032</v>
      </c>
      <c r="E467" t="s">
        <v>5190</v>
      </c>
      <c r="F467" s="1" t="str">
        <f>IF(ISNUMBER(LEFT(d4_all_labelled[[#This Row],[contentRating]],1)*1), d4_all_labelled[[#This Row],[contentRating]], VLOOKUP(d4_all_labelled[[#This Row],[contentRating]],contentRatingConversion[],3,FALSE))</f>
        <v>9+</v>
      </c>
      <c r="G467" s="1" t="s">
        <v>7685</v>
      </c>
      <c r="I467" t="b">
        <f>ISNUMBER(SEARCH("children",d4_labelled!$G467))</f>
        <v>0</v>
      </c>
      <c r="J467" t="b">
        <f>ISNUMBER(SEARCH("teens",d4_labelled!$G467))</f>
        <v>1</v>
      </c>
      <c r="K467" t="b">
        <f>ISNUMBER(SEARCH("adults",d4_labelled!$G467))</f>
        <v>0</v>
      </c>
      <c r="M467" t="b">
        <f>ISNUMBER(d4_all_labelled[[#This Row],[appId]])</f>
        <v>1</v>
      </c>
      <c r="N467" t="b">
        <f t="shared" si="7"/>
        <v>0</v>
      </c>
    </row>
    <row r="468" spans="1:14" ht="14.5" customHeight="1" x14ac:dyDescent="0.35">
      <c r="A468" s="1">
        <v>1203606075</v>
      </c>
      <c r="B468" s="1" t="s">
        <v>8021</v>
      </c>
      <c r="C468" s="1" t="s">
        <v>8022</v>
      </c>
      <c r="D468" t="s">
        <v>8023</v>
      </c>
      <c r="E468" t="s">
        <v>5190</v>
      </c>
      <c r="F468" s="1" t="str">
        <f>IF(ISNUMBER(LEFT(d4_all_labelled[[#This Row],[contentRating]],1)*1), d4_all_labelled[[#This Row],[contentRating]], VLOOKUP(d4_all_labelled[[#This Row],[contentRating]],contentRatingConversion[],3,FALSE))</f>
        <v>9+</v>
      </c>
      <c r="G468" s="1" t="s">
        <v>7685</v>
      </c>
      <c r="I468" t="b">
        <f>ISNUMBER(SEARCH("children",d4_labelled!$G468))</f>
        <v>0</v>
      </c>
      <c r="J468" t="b">
        <f>ISNUMBER(SEARCH("teens",d4_labelled!$G468))</f>
        <v>1</v>
      </c>
      <c r="K468" t="b">
        <f>ISNUMBER(SEARCH("adults",d4_labelled!$G468))</f>
        <v>0</v>
      </c>
      <c r="M468" t="b">
        <f>ISNUMBER(d4_all_labelled[[#This Row],[appId]])</f>
        <v>1</v>
      </c>
      <c r="N468" t="b">
        <f t="shared" si="7"/>
        <v>0</v>
      </c>
    </row>
    <row r="469" spans="1:14" ht="14.5" customHeight="1" x14ac:dyDescent="0.35">
      <c r="A469" s="1">
        <v>1208359453</v>
      </c>
      <c r="B469" s="1" t="s">
        <v>8066</v>
      </c>
      <c r="C469" s="1" t="s">
        <v>8067</v>
      </c>
      <c r="D469" t="s">
        <v>8065</v>
      </c>
      <c r="E469" t="s">
        <v>5119</v>
      </c>
      <c r="F469" s="1" t="str">
        <f>IF(ISNUMBER(LEFT(d4_all_labelled[[#This Row],[contentRating]],1)*1), d4_all_labelled[[#This Row],[contentRating]], VLOOKUP(d4_all_labelled[[#This Row],[contentRating]],contentRatingConversion[],3,FALSE))</f>
        <v>4+</v>
      </c>
      <c r="G469" s="1" t="s">
        <v>7685</v>
      </c>
      <c r="I469" t="b">
        <f>ISNUMBER(SEARCH("children",d4_labelled!$G469))</f>
        <v>0</v>
      </c>
      <c r="J469" t="b">
        <f>ISNUMBER(SEARCH("teens",d4_labelled!$G469))</f>
        <v>1</v>
      </c>
      <c r="K469" t="b">
        <f>ISNUMBER(SEARCH("adults",d4_labelled!$G469))</f>
        <v>0</v>
      </c>
      <c r="M469" t="b">
        <f>ISNUMBER(d4_all_labelled[[#This Row],[appId]])</f>
        <v>1</v>
      </c>
      <c r="N469" t="b">
        <f t="shared" si="7"/>
        <v>0</v>
      </c>
    </row>
    <row r="470" spans="1:14" ht="14.5" customHeight="1" x14ac:dyDescent="0.35">
      <c r="A470" s="1">
        <v>1229618961</v>
      </c>
      <c r="B470" s="1" t="s">
        <v>8070</v>
      </c>
      <c r="C470" s="1" t="s">
        <v>8071</v>
      </c>
      <c r="D470" t="s">
        <v>8004</v>
      </c>
      <c r="E470" t="s">
        <v>5119</v>
      </c>
      <c r="F470" s="1" t="str">
        <f>IF(ISNUMBER(LEFT(d4_all_labelled[[#This Row],[contentRating]],1)*1), d4_all_labelled[[#This Row],[contentRating]], VLOOKUP(d4_all_labelled[[#This Row],[contentRating]],contentRatingConversion[],3,FALSE))</f>
        <v>4+</v>
      </c>
      <c r="G470" s="1" t="s">
        <v>7685</v>
      </c>
      <c r="I470" t="b">
        <f>ISNUMBER(SEARCH("children",d4_labelled!$G470))</f>
        <v>0</v>
      </c>
      <c r="J470" t="b">
        <f>ISNUMBER(SEARCH("teens",d4_labelled!$G470))</f>
        <v>1</v>
      </c>
      <c r="K470" t="b">
        <f>ISNUMBER(SEARCH("adults",d4_labelled!$G470))</f>
        <v>0</v>
      </c>
      <c r="M470" t="b">
        <f>ISNUMBER(d4_all_labelled[[#This Row],[appId]])</f>
        <v>1</v>
      </c>
      <c r="N470" t="b">
        <f t="shared" si="7"/>
        <v>0</v>
      </c>
    </row>
    <row r="471" spans="1:14" ht="14.5" customHeight="1" x14ac:dyDescent="0.35">
      <c r="A471" s="1">
        <v>1298920906</v>
      </c>
      <c r="B471" s="1" t="s">
        <v>8036</v>
      </c>
      <c r="C471" s="1" t="s">
        <v>8037</v>
      </c>
      <c r="D471" t="s">
        <v>8038</v>
      </c>
      <c r="E471" t="s">
        <v>5190</v>
      </c>
      <c r="F471" s="1" t="str">
        <f>IF(ISNUMBER(LEFT(d4_all_labelled[[#This Row],[contentRating]],1)*1), d4_all_labelled[[#This Row],[contentRating]], VLOOKUP(d4_all_labelled[[#This Row],[contentRating]],contentRatingConversion[],3,FALSE))</f>
        <v>9+</v>
      </c>
      <c r="G471" s="1" t="s">
        <v>7685</v>
      </c>
      <c r="I471" t="b">
        <f>ISNUMBER(SEARCH("children",d4_labelled!$G471))</f>
        <v>0</v>
      </c>
      <c r="J471" t="b">
        <f>ISNUMBER(SEARCH("teens",d4_labelled!$G471))</f>
        <v>1</v>
      </c>
      <c r="K471" t="b">
        <f>ISNUMBER(SEARCH("adults",d4_labelled!$G471))</f>
        <v>0</v>
      </c>
      <c r="M471" t="b">
        <f>ISNUMBER(d4_all_labelled[[#This Row],[appId]])</f>
        <v>1</v>
      </c>
      <c r="N471" t="b">
        <f t="shared" si="7"/>
        <v>0</v>
      </c>
    </row>
    <row r="472" spans="1:14" ht="14.5" customHeight="1" x14ac:dyDescent="0.35">
      <c r="A472" s="1">
        <v>1336527043</v>
      </c>
      <c r="B472" s="1" t="s">
        <v>8072</v>
      </c>
      <c r="C472" s="1" t="s">
        <v>8073</v>
      </c>
      <c r="D472" t="s">
        <v>8074</v>
      </c>
      <c r="E472" t="s">
        <v>5137</v>
      </c>
      <c r="F472" s="1" t="str">
        <f>IF(ISNUMBER(LEFT(d4_all_labelled[[#This Row],[contentRating]],1)*1), d4_all_labelled[[#This Row],[contentRating]], VLOOKUP(d4_all_labelled[[#This Row],[contentRating]],contentRatingConversion[],3,FALSE))</f>
        <v>12+</v>
      </c>
      <c r="G472" s="1" t="s">
        <v>7685</v>
      </c>
      <c r="I472" t="b">
        <f>ISNUMBER(SEARCH("children",d4_labelled!$G472))</f>
        <v>0</v>
      </c>
      <c r="J472" t="b">
        <f>ISNUMBER(SEARCH("teens",d4_labelled!$G472))</f>
        <v>1</v>
      </c>
      <c r="K472" t="b">
        <f>ISNUMBER(SEARCH("adults",d4_labelled!$G472))</f>
        <v>0</v>
      </c>
      <c r="M472" t="b">
        <f>ISNUMBER(d4_all_labelled[[#This Row],[appId]])</f>
        <v>1</v>
      </c>
      <c r="N472" t="b">
        <f t="shared" si="7"/>
        <v>0</v>
      </c>
    </row>
    <row r="473" spans="1:14" ht="14.5" customHeight="1" x14ac:dyDescent="0.35">
      <c r="A473" s="1">
        <v>1349292121</v>
      </c>
      <c r="B473" s="1" t="s">
        <v>7620</v>
      </c>
      <c r="C473" s="1" t="s">
        <v>7645</v>
      </c>
      <c r="D473" t="s">
        <v>7670</v>
      </c>
      <c r="E473" t="s">
        <v>5119</v>
      </c>
      <c r="F473" s="1" t="str">
        <f>IF(ISNUMBER(LEFT(d4_all_labelled[[#This Row],[contentRating]],1)*1), d4_all_labelled[[#This Row],[contentRating]], VLOOKUP(d4_all_labelled[[#This Row],[contentRating]],contentRatingConversion[],3,FALSE))</f>
        <v>4+</v>
      </c>
      <c r="G473" s="1" t="s">
        <v>7685</v>
      </c>
      <c r="I473" t="b">
        <f>ISNUMBER(SEARCH("children",d4_labelled!$G473))</f>
        <v>0</v>
      </c>
      <c r="J473" t="b">
        <f>ISNUMBER(SEARCH("teens",d4_labelled!$G473))</f>
        <v>1</v>
      </c>
      <c r="K473" t="b">
        <f>ISNUMBER(SEARCH("adults",d4_labelled!$G473))</f>
        <v>0</v>
      </c>
      <c r="M473" t="b">
        <f>ISNUMBER(d4_all_labelled[[#This Row],[appId]])</f>
        <v>1</v>
      </c>
      <c r="N473" t="b">
        <f t="shared" si="7"/>
        <v>0</v>
      </c>
    </row>
    <row r="474" spans="1:14" ht="14.5" customHeight="1" x14ac:dyDescent="0.35">
      <c r="A474" s="1">
        <v>1377372413</v>
      </c>
      <c r="B474" s="1" t="s">
        <v>8055</v>
      </c>
      <c r="C474" s="1" t="s">
        <v>8056</v>
      </c>
      <c r="D474" t="s">
        <v>8046</v>
      </c>
      <c r="E474" t="s">
        <v>5137</v>
      </c>
      <c r="F474" s="1" t="str">
        <f>IF(ISNUMBER(LEFT(d4_all_labelled[[#This Row],[contentRating]],1)*1), d4_all_labelled[[#This Row],[contentRating]], VLOOKUP(d4_all_labelled[[#This Row],[contentRating]],contentRatingConversion[],3,FALSE))</f>
        <v>12+</v>
      </c>
      <c r="G474" s="1" t="s">
        <v>7685</v>
      </c>
      <c r="I474" t="b">
        <f>ISNUMBER(SEARCH("children",d4_labelled!$G474))</f>
        <v>0</v>
      </c>
      <c r="J474" t="b">
        <f>ISNUMBER(SEARCH("teens",d4_labelled!$G474))</f>
        <v>1</v>
      </c>
      <c r="K474" t="b">
        <f>ISNUMBER(SEARCH("adults",d4_labelled!$G474))</f>
        <v>0</v>
      </c>
      <c r="M474" t="b">
        <f>ISNUMBER(d4_all_labelled[[#This Row],[appId]])</f>
        <v>1</v>
      </c>
      <c r="N474" t="b">
        <f t="shared" si="7"/>
        <v>0</v>
      </c>
    </row>
    <row r="475" spans="1:14" ht="14.5" customHeight="1" x14ac:dyDescent="0.35">
      <c r="A475" s="1">
        <v>1383187127</v>
      </c>
      <c r="B475" s="1" t="s">
        <v>8075</v>
      </c>
      <c r="C475" s="1" t="s">
        <v>8076</v>
      </c>
      <c r="D475" t="s">
        <v>7989</v>
      </c>
      <c r="E475" t="s">
        <v>5137</v>
      </c>
      <c r="F475" s="1" t="str">
        <f>IF(ISNUMBER(LEFT(d4_all_labelled[[#This Row],[contentRating]],1)*1), d4_all_labelled[[#This Row],[contentRating]], VLOOKUP(d4_all_labelled[[#This Row],[contentRating]],contentRatingConversion[],3,FALSE))</f>
        <v>12+</v>
      </c>
      <c r="G475" s="1" t="s">
        <v>7685</v>
      </c>
      <c r="I475" t="b">
        <f>ISNUMBER(SEARCH("children",d4_labelled!$G475))</f>
        <v>0</v>
      </c>
      <c r="J475" t="b">
        <f>ISNUMBER(SEARCH("teens",d4_labelled!$G475))</f>
        <v>1</v>
      </c>
      <c r="K475" t="b">
        <f>ISNUMBER(SEARCH("adults",d4_labelled!$G475))</f>
        <v>0</v>
      </c>
      <c r="M475" t="b">
        <f>ISNUMBER(d4_all_labelled[[#This Row],[appId]])</f>
        <v>1</v>
      </c>
      <c r="N475" t="b">
        <f t="shared" si="7"/>
        <v>0</v>
      </c>
    </row>
    <row r="476" spans="1:14" ht="14.5" customHeight="1" x14ac:dyDescent="0.35">
      <c r="A476" s="1">
        <v>1406725978</v>
      </c>
      <c r="B476" s="1" t="s">
        <v>8057</v>
      </c>
      <c r="C476" s="1" t="s">
        <v>8058</v>
      </c>
      <c r="D476" t="s">
        <v>7989</v>
      </c>
      <c r="E476" t="s">
        <v>5137</v>
      </c>
      <c r="F476" s="1" t="str">
        <f>IF(ISNUMBER(LEFT(d4_all_labelled[[#This Row],[contentRating]],1)*1), d4_all_labelled[[#This Row],[contentRating]], VLOOKUP(d4_all_labelled[[#This Row],[contentRating]],contentRatingConversion[],3,FALSE))</f>
        <v>12+</v>
      </c>
      <c r="G476" s="1" t="s">
        <v>7685</v>
      </c>
      <c r="I476" t="b">
        <f>ISNUMBER(SEARCH("children",d4_labelled!$G476))</f>
        <v>0</v>
      </c>
      <c r="J476" t="b">
        <f>ISNUMBER(SEARCH("teens",d4_labelled!$G476))</f>
        <v>1</v>
      </c>
      <c r="K476" t="b">
        <f>ISNUMBER(SEARCH("adults",d4_labelled!$G476))</f>
        <v>0</v>
      </c>
      <c r="M476" t="b">
        <f>ISNUMBER(d4_all_labelled[[#This Row],[appId]])</f>
        <v>1</v>
      </c>
      <c r="N476" t="b">
        <f t="shared" si="7"/>
        <v>0</v>
      </c>
    </row>
    <row r="477" spans="1:14" ht="14.5" customHeight="1" x14ac:dyDescent="0.35">
      <c r="A477" s="1">
        <v>1439785734</v>
      </c>
      <c r="B477" s="1" t="s">
        <v>8002</v>
      </c>
      <c r="C477" s="1" t="s">
        <v>8003</v>
      </c>
      <c r="D477" t="s">
        <v>8004</v>
      </c>
      <c r="E477" t="s">
        <v>5119</v>
      </c>
      <c r="F477" s="1" t="str">
        <f>IF(ISNUMBER(LEFT(d4_all_labelled[[#This Row],[contentRating]],1)*1), d4_all_labelled[[#This Row],[contentRating]], VLOOKUP(d4_all_labelled[[#This Row],[contentRating]],contentRatingConversion[],3,FALSE))</f>
        <v>4+</v>
      </c>
      <c r="G477" s="1" t="s">
        <v>7685</v>
      </c>
      <c r="I477" t="b">
        <f>ISNUMBER(SEARCH("children",d4_labelled!$G477))</f>
        <v>0</v>
      </c>
      <c r="J477" t="b">
        <f>ISNUMBER(SEARCH("teens",d4_labelled!$G477))</f>
        <v>1</v>
      </c>
      <c r="K477" t="b">
        <f>ISNUMBER(SEARCH("adults",d4_labelled!$G477))</f>
        <v>0</v>
      </c>
      <c r="M477" t="b">
        <f>ISNUMBER(d4_all_labelled[[#This Row],[appId]])</f>
        <v>1</v>
      </c>
      <c r="N477" t="b">
        <f t="shared" si="7"/>
        <v>0</v>
      </c>
    </row>
    <row r="478" spans="1:14" ht="14.5" customHeight="1" x14ac:dyDescent="0.35">
      <c r="A478" s="1">
        <v>1465201585</v>
      </c>
      <c r="B478" s="1" t="s">
        <v>8033</v>
      </c>
      <c r="C478" s="1" t="s">
        <v>8034</v>
      </c>
      <c r="D478" t="s">
        <v>8035</v>
      </c>
      <c r="E478" t="s">
        <v>5119</v>
      </c>
      <c r="F478" s="1" t="str">
        <f>IF(ISNUMBER(LEFT(d4_all_labelled[[#This Row],[contentRating]],1)*1), d4_all_labelled[[#This Row],[contentRating]], VLOOKUP(d4_all_labelled[[#This Row],[contentRating]],contentRatingConversion[],3,FALSE))</f>
        <v>4+</v>
      </c>
      <c r="G478" s="1" t="s">
        <v>7685</v>
      </c>
      <c r="I478" t="b">
        <f>ISNUMBER(SEARCH("children",d4_labelled!$G478))</f>
        <v>0</v>
      </c>
      <c r="J478" t="b">
        <f>ISNUMBER(SEARCH("teens",d4_labelled!$G478))</f>
        <v>1</v>
      </c>
      <c r="K478" t="b">
        <f>ISNUMBER(SEARCH("adults",d4_labelled!$G478))</f>
        <v>0</v>
      </c>
      <c r="M478" t="b">
        <f>ISNUMBER(d4_all_labelled[[#This Row],[appId]])</f>
        <v>1</v>
      </c>
      <c r="N478" t="b">
        <f t="shared" si="7"/>
        <v>0</v>
      </c>
    </row>
    <row r="479" spans="1:14" ht="14.5" customHeight="1" x14ac:dyDescent="0.35">
      <c r="A479" s="1">
        <v>1465881129</v>
      </c>
      <c r="B479" s="1" t="s">
        <v>8008</v>
      </c>
      <c r="C479" s="1" t="s">
        <v>8009</v>
      </c>
      <c r="D479" t="s">
        <v>8004</v>
      </c>
      <c r="E479" t="s">
        <v>5137</v>
      </c>
      <c r="F479" s="1" t="str">
        <f>IF(ISNUMBER(LEFT(d4_all_labelled[[#This Row],[contentRating]],1)*1), d4_all_labelled[[#This Row],[contentRating]], VLOOKUP(d4_all_labelled[[#This Row],[contentRating]],contentRatingConversion[],3,FALSE))</f>
        <v>12+</v>
      </c>
      <c r="G479" s="1" t="s">
        <v>7685</v>
      </c>
      <c r="I479" t="b">
        <f>ISNUMBER(SEARCH("children",d4_labelled!$G479))</f>
        <v>0</v>
      </c>
      <c r="J479" t="b">
        <f>ISNUMBER(SEARCH("teens",d4_labelled!$G479))</f>
        <v>1</v>
      </c>
      <c r="K479" t="b">
        <f>ISNUMBER(SEARCH("adults",d4_labelled!$G479))</f>
        <v>0</v>
      </c>
      <c r="M479" t="b">
        <f>ISNUMBER(d4_all_labelled[[#This Row],[appId]])</f>
        <v>1</v>
      </c>
      <c r="N479" t="b">
        <f t="shared" si="7"/>
        <v>0</v>
      </c>
    </row>
    <row r="480" spans="1:14" ht="14.5" customHeight="1" x14ac:dyDescent="0.35">
      <c r="A480" s="1">
        <v>1478579926</v>
      </c>
      <c r="B480" s="1" t="s">
        <v>8167</v>
      </c>
      <c r="C480" s="1" t="s">
        <v>8168</v>
      </c>
      <c r="D480" t="s">
        <v>8169</v>
      </c>
      <c r="E480" t="s">
        <v>5137</v>
      </c>
      <c r="F480" s="1" t="str">
        <f>IF(ISNUMBER(LEFT(d4_all_labelled[[#This Row],[contentRating]],1)*1), d4_all_labelled[[#This Row],[contentRating]], VLOOKUP(d4_all_labelled[[#This Row],[contentRating]],contentRatingConversion[],3,FALSE))</f>
        <v>12+</v>
      </c>
      <c r="G480" s="1" t="s">
        <v>7685</v>
      </c>
      <c r="I480" t="b">
        <f>ISNUMBER(SEARCH("children",d4_labelled!$G480))</f>
        <v>0</v>
      </c>
      <c r="J480" t="b">
        <f>ISNUMBER(SEARCH("teens",d4_labelled!$G480))</f>
        <v>1</v>
      </c>
      <c r="K480" t="b">
        <f>ISNUMBER(SEARCH("adults",d4_labelled!$G480))</f>
        <v>0</v>
      </c>
      <c r="M480" t="b">
        <f>ISNUMBER(d4_all_labelled[[#This Row],[appId]])</f>
        <v>1</v>
      </c>
      <c r="N480" t="b">
        <f t="shared" si="7"/>
        <v>0</v>
      </c>
    </row>
    <row r="481" spans="1:14" ht="14.5" customHeight="1" x14ac:dyDescent="0.35">
      <c r="A481" s="1">
        <v>1526120607</v>
      </c>
      <c r="B481" s="1" t="s">
        <v>7887</v>
      </c>
      <c r="C481" s="1" t="s">
        <v>7888</v>
      </c>
      <c r="D481" t="s">
        <v>7882</v>
      </c>
      <c r="E481" t="s">
        <v>5119</v>
      </c>
      <c r="F481" s="1" t="str">
        <f>IF(ISNUMBER(LEFT(d4_all_labelled[[#This Row],[contentRating]],1)*1), d4_all_labelled[[#This Row],[contentRating]], VLOOKUP(d4_all_labelled[[#This Row],[contentRating]],contentRatingConversion[],3,FALSE))</f>
        <v>4+</v>
      </c>
      <c r="G481" s="1" t="s">
        <v>7685</v>
      </c>
      <c r="I481" t="b">
        <f>ISNUMBER(SEARCH("children",d4_labelled!$G481))</f>
        <v>0</v>
      </c>
      <c r="J481" t="b">
        <f>ISNUMBER(SEARCH("teens",d4_labelled!$G481))</f>
        <v>1</v>
      </c>
      <c r="K481" t="b">
        <f>ISNUMBER(SEARCH("adults",d4_labelled!$G481))</f>
        <v>0</v>
      </c>
      <c r="M481" t="b">
        <f>ISNUMBER(d4_all_labelled[[#This Row],[appId]])</f>
        <v>1</v>
      </c>
      <c r="N481" t="b">
        <f t="shared" si="7"/>
        <v>0</v>
      </c>
    </row>
    <row r="482" spans="1:14" ht="14.5" customHeight="1" x14ac:dyDescent="0.35">
      <c r="A482" s="1">
        <v>1527417124</v>
      </c>
      <c r="B482" s="1" t="s">
        <v>7889</v>
      </c>
      <c r="C482" s="1" t="s">
        <v>7890</v>
      </c>
      <c r="D482" t="s">
        <v>7891</v>
      </c>
      <c r="E482" t="s">
        <v>5137</v>
      </c>
      <c r="F482" s="1" t="str">
        <f>IF(ISNUMBER(LEFT(d4_all_labelled[[#This Row],[contentRating]],1)*1), d4_all_labelled[[#This Row],[contentRating]], VLOOKUP(d4_all_labelled[[#This Row],[contentRating]],contentRatingConversion[],3,FALSE))</f>
        <v>12+</v>
      </c>
      <c r="G482" s="1" t="s">
        <v>7685</v>
      </c>
      <c r="I482" t="b">
        <f>ISNUMBER(SEARCH("children",d4_labelled!$G482))</f>
        <v>0</v>
      </c>
      <c r="J482" t="b">
        <f>ISNUMBER(SEARCH("teens",d4_labelled!$G482))</f>
        <v>1</v>
      </c>
      <c r="K482" t="b">
        <f>ISNUMBER(SEARCH("adults",d4_labelled!$G482))</f>
        <v>0</v>
      </c>
      <c r="M482" t="b">
        <f>ISNUMBER(d4_all_labelled[[#This Row],[appId]])</f>
        <v>1</v>
      </c>
      <c r="N482" t="b">
        <f t="shared" si="7"/>
        <v>0</v>
      </c>
    </row>
    <row r="483" spans="1:14" ht="14.5" customHeight="1" x14ac:dyDescent="0.35">
      <c r="A483" s="1">
        <v>1536708034</v>
      </c>
      <c r="B483" s="1" t="s">
        <v>8044</v>
      </c>
      <c r="C483" s="1" t="s">
        <v>8045</v>
      </c>
      <c r="D483" t="s">
        <v>8046</v>
      </c>
      <c r="E483" t="s">
        <v>5190</v>
      </c>
      <c r="F483" s="1" t="str">
        <f>IF(ISNUMBER(LEFT(d4_all_labelled[[#This Row],[contentRating]],1)*1), d4_all_labelled[[#This Row],[contentRating]], VLOOKUP(d4_all_labelled[[#This Row],[contentRating]],contentRatingConversion[],3,FALSE))</f>
        <v>9+</v>
      </c>
      <c r="G483" s="1" t="s">
        <v>7685</v>
      </c>
      <c r="I483" t="b">
        <f>ISNUMBER(SEARCH("children",d4_labelled!$G483))</f>
        <v>0</v>
      </c>
      <c r="J483" t="b">
        <f>ISNUMBER(SEARCH("teens",d4_labelled!$G483))</f>
        <v>1</v>
      </c>
      <c r="K483" t="b">
        <f>ISNUMBER(SEARCH("adults",d4_labelled!$G483))</f>
        <v>0</v>
      </c>
      <c r="M483" t="b">
        <f>ISNUMBER(d4_all_labelled[[#This Row],[appId]])</f>
        <v>1</v>
      </c>
      <c r="N483" t="b">
        <f t="shared" si="7"/>
        <v>0</v>
      </c>
    </row>
    <row r="484" spans="1:14" ht="14.5" customHeight="1" x14ac:dyDescent="0.35">
      <c r="A484" s="1">
        <v>1541153375</v>
      </c>
      <c r="B484" s="1" t="s">
        <v>787</v>
      </c>
      <c r="C484" s="1" t="s">
        <v>6778</v>
      </c>
      <c r="D484" t="s">
        <v>7977</v>
      </c>
      <c r="E484" t="s">
        <v>5190</v>
      </c>
      <c r="F484" s="1" t="str">
        <f>IF(ISNUMBER(LEFT(d4_all_labelled[[#This Row],[contentRating]],1)*1), d4_all_labelled[[#This Row],[contentRating]], VLOOKUP(d4_all_labelled[[#This Row],[contentRating]],contentRatingConversion[],3,FALSE))</f>
        <v>9+</v>
      </c>
      <c r="G484" s="1" t="s">
        <v>7685</v>
      </c>
      <c r="I484" t="b">
        <f>ISNUMBER(SEARCH("children",d4_labelled!$G484))</f>
        <v>0</v>
      </c>
      <c r="J484" t="b">
        <f>ISNUMBER(SEARCH("teens",d4_labelled!$G484))</f>
        <v>1</v>
      </c>
      <c r="K484" t="b">
        <f>ISNUMBER(SEARCH("adults",d4_labelled!$G484))</f>
        <v>0</v>
      </c>
      <c r="M484" t="b">
        <f>ISNUMBER(d4_all_labelled[[#This Row],[appId]])</f>
        <v>1</v>
      </c>
      <c r="N484" t="b">
        <f t="shared" si="7"/>
        <v>0</v>
      </c>
    </row>
    <row r="485" spans="1:14" ht="14.5" customHeight="1" x14ac:dyDescent="0.35">
      <c r="A485" s="1">
        <v>1545290368</v>
      </c>
      <c r="B485" s="1" t="s">
        <v>8042</v>
      </c>
      <c r="C485" s="1" t="s">
        <v>8043</v>
      </c>
      <c r="D485" t="s">
        <v>7989</v>
      </c>
      <c r="E485" t="s">
        <v>5119</v>
      </c>
      <c r="F485" s="1" t="str">
        <f>IF(ISNUMBER(LEFT(d4_all_labelled[[#This Row],[contentRating]],1)*1), d4_all_labelled[[#This Row],[contentRating]], VLOOKUP(d4_all_labelled[[#This Row],[contentRating]],contentRatingConversion[],3,FALSE))</f>
        <v>4+</v>
      </c>
      <c r="G485" s="1" t="s">
        <v>7685</v>
      </c>
      <c r="I485" t="b">
        <f>ISNUMBER(SEARCH("children",d4_labelled!$G485))</f>
        <v>0</v>
      </c>
      <c r="J485" t="b">
        <f>ISNUMBER(SEARCH("teens",d4_labelled!$G485))</f>
        <v>1</v>
      </c>
      <c r="K485" t="b">
        <f>ISNUMBER(SEARCH("adults",d4_labelled!$G485))</f>
        <v>0</v>
      </c>
      <c r="M485" t="b">
        <f>ISNUMBER(d4_all_labelled[[#This Row],[appId]])</f>
        <v>1</v>
      </c>
      <c r="N485" t="b">
        <f t="shared" si="7"/>
        <v>0</v>
      </c>
    </row>
    <row r="486" spans="1:14" ht="14.5" customHeight="1" x14ac:dyDescent="0.35">
      <c r="A486" s="1">
        <v>1546965896</v>
      </c>
      <c r="B486" s="1" t="s">
        <v>7621</v>
      </c>
      <c r="C486" s="1" t="s">
        <v>7646</v>
      </c>
      <c r="D486" t="s">
        <v>7671</v>
      </c>
      <c r="E486" t="s">
        <v>5137</v>
      </c>
      <c r="F486" s="1" t="str">
        <f>IF(ISNUMBER(LEFT(d4_all_labelled[[#This Row],[contentRating]],1)*1), d4_all_labelled[[#This Row],[contentRating]], VLOOKUP(d4_all_labelled[[#This Row],[contentRating]],contentRatingConversion[],3,FALSE))</f>
        <v>12+</v>
      </c>
      <c r="G486" s="1" t="s">
        <v>7685</v>
      </c>
      <c r="I486" t="b">
        <f>ISNUMBER(SEARCH("children",d4_labelled!$G486))</f>
        <v>0</v>
      </c>
      <c r="J486" t="b">
        <f>ISNUMBER(SEARCH("teens",d4_labelled!$G486))</f>
        <v>1</v>
      </c>
      <c r="K486" t="b">
        <f>ISNUMBER(SEARCH("adults",d4_labelled!$G486))</f>
        <v>0</v>
      </c>
      <c r="M486" t="b">
        <f>ISNUMBER(d4_all_labelled[[#This Row],[appId]])</f>
        <v>1</v>
      </c>
      <c r="N486" t="b">
        <f t="shared" si="7"/>
        <v>0</v>
      </c>
    </row>
    <row r="487" spans="1:14" ht="14.5" customHeight="1" x14ac:dyDescent="0.35">
      <c r="A487" s="1">
        <v>1551844218</v>
      </c>
      <c r="B487" s="1" t="s">
        <v>7982</v>
      </c>
      <c r="C487" s="1" t="s">
        <v>7983</v>
      </c>
      <c r="D487" t="s">
        <v>7977</v>
      </c>
      <c r="E487" t="s">
        <v>5119</v>
      </c>
      <c r="F487" s="1" t="str">
        <f>IF(ISNUMBER(LEFT(d4_all_labelled[[#This Row],[contentRating]],1)*1), d4_all_labelled[[#This Row],[contentRating]], VLOOKUP(d4_all_labelled[[#This Row],[contentRating]],contentRatingConversion[],3,FALSE))</f>
        <v>4+</v>
      </c>
      <c r="G487" s="1" t="s">
        <v>7685</v>
      </c>
      <c r="I487" t="b">
        <f>ISNUMBER(SEARCH("children",d4_labelled!$G487))</f>
        <v>0</v>
      </c>
      <c r="J487" t="b">
        <f>ISNUMBER(SEARCH("teens",d4_labelled!$G487))</f>
        <v>1</v>
      </c>
      <c r="K487" t="b">
        <f>ISNUMBER(SEARCH("adults",d4_labelled!$G487))</f>
        <v>0</v>
      </c>
      <c r="M487" t="b">
        <f>ISNUMBER(d4_all_labelled[[#This Row],[appId]])</f>
        <v>1</v>
      </c>
      <c r="N487" t="b">
        <f t="shared" si="7"/>
        <v>0</v>
      </c>
    </row>
    <row r="488" spans="1:14" ht="14.5" customHeight="1" x14ac:dyDescent="0.35">
      <c r="A488" s="1">
        <v>1557842870</v>
      </c>
      <c r="B488" s="1" t="s">
        <v>7984</v>
      </c>
      <c r="C488" s="1" t="s">
        <v>7985</v>
      </c>
      <c r="D488" t="s">
        <v>7986</v>
      </c>
      <c r="E488" t="s">
        <v>5119</v>
      </c>
      <c r="F488" s="1" t="str">
        <f>IF(ISNUMBER(LEFT(d4_all_labelled[[#This Row],[contentRating]],1)*1), d4_all_labelled[[#This Row],[contentRating]], VLOOKUP(d4_all_labelled[[#This Row],[contentRating]],contentRatingConversion[],3,FALSE))</f>
        <v>4+</v>
      </c>
      <c r="G488" s="1" t="s">
        <v>7685</v>
      </c>
      <c r="I488" t="b">
        <f>ISNUMBER(SEARCH("children",d4_labelled!$G488))</f>
        <v>0</v>
      </c>
      <c r="J488" t="b">
        <f>ISNUMBER(SEARCH("teens",d4_labelled!$G488))</f>
        <v>1</v>
      </c>
      <c r="K488" t="b">
        <f>ISNUMBER(SEARCH("adults",d4_labelled!$G488))</f>
        <v>0</v>
      </c>
      <c r="M488" t="b">
        <f>ISNUMBER(d4_all_labelled[[#This Row],[appId]])</f>
        <v>1</v>
      </c>
      <c r="N488" t="b">
        <f t="shared" si="7"/>
        <v>0</v>
      </c>
    </row>
    <row r="489" spans="1:14" ht="14.5" customHeight="1" x14ac:dyDescent="0.35">
      <c r="A489" s="1">
        <v>1560643139</v>
      </c>
      <c r="B489" s="1" t="s">
        <v>7987</v>
      </c>
      <c r="C489" s="1" t="s">
        <v>7988</v>
      </c>
      <c r="D489" t="s">
        <v>7989</v>
      </c>
      <c r="E489" t="s">
        <v>5119</v>
      </c>
      <c r="F489" s="1" t="str">
        <f>IF(ISNUMBER(LEFT(d4_all_labelled[[#This Row],[contentRating]],1)*1), d4_all_labelled[[#This Row],[contentRating]], VLOOKUP(d4_all_labelled[[#This Row],[contentRating]],contentRatingConversion[],3,FALSE))</f>
        <v>4+</v>
      </c>
      <c r="G489" s="1" t="s">
        <v>7685</v>
      </c>
      <c r="I489" t="b">
        <f>ISNUMBER(SEARCH("children",d4_labelled!$G489))</f>
        <v>0</v>
      </c>
      <c r="J489" t="b">
        <f>ISNUMBER(SEARCH("teens",d4_labelled!$G489))</f>
        <v>1</v>
      </c>
      <c r="K489" t="b">
        <f>ISNUMBER(SEARCH("adults",d4_labelled!$G489))</f>
        <v>0</v>
      </c>
      <c r="M489" t="b">
        <f>ISNUMBER(d4_all_labelled[[#This Row],[appId]])</f>
        <v>1</v>
      </c>
      <c r="N489" t="b">
        <f t="shared" si="7"/>
        <v>0</v>
      </c>
    </row>
    <row r="490" spans="1:14" ht="14.5" customHeight="1" x14ac:dyDescent="0.35">
      <c r="A490" s="1">
        <v>1581110913</v>
      </c>
      <c r="B490" s="1" t="s">
        <v>7874</v>
      </c>
      <c r="C490" s="1" t="s">
        <v>7875</v>
      </c>
      <c r="D490" t="s">
        <v>7876</v>
      </c>
      <c r="E490" t="s">
        <v>5119</v>
      </c>
      <c r="F490" s="1" t="str">
        <f>IF(ISNUMBER(LEFT(d4_all_labelled[[#This Row],[contentRating]],1)*1), d4_all_labelled[[#This Row],[contentRating]], VLOOKUP(d4_all_labelled[[#This Row],[contentRating]],contentRatingConversion[],3,FALSE))</f>
        <v>4+</v>
      </c>
      <c r="G490" s="1" t="s">
        <v>7685</v>
      </c>
      <c r="I490" t="b">
        <f>ISNUMBER(SEARCH("children",d4_labelled!$G490))</f>
        <v>0</v>
      </c>
      <c r="J490" t="b">
        <f>ISNUMBER(SEARCH("teens",d4_labelled!$G490))</f>
        <v>1</v>
      </c>
      <c r="K490" t="b">
        <f>ISNUMBER(SEARCH("adults",d4_labelled!$G490))</f>
        <v>0</v>
      </c>
      <c r="M490" t="b">
        <f>ISNUMBER(d4_all_labelled[[#This Row],[appId]])</f>
        <v>1</v>
      </c>
      <c r="N490" t="b">
        <f t="shared" si="7"/>
        <v>0</v>
      </c>
    </row>
    <row r="491" spans="1:14" ht="14.5" customHeight="1" x14ac:dyDescent="0.35">
      <c r="A491" s="1">
        <v>1582514877</v>
      </c>
      <c r="B491" s="1" t="s">
        <v>7880</v>
      </c>
      <c r="C491" s="1" t="s">
        <v>7881</v>
      </c>
      <c r="D491" t="s">
        <v>7882</v>
      </c>
      <c r="E491" t="s">
        <v>5190</v>
      </c>
      <c r="F491" s="1" t="str">
        <f>IF(ISNUMBER(LEFT(d4_all_labelled[[#This Row],[contentRating]],1)*1), d4_all_labelled[[#This Row],[contentRating]], VLOOKUP(d4_all_labelled[[#This Row],[contentRating]],contentRatingConversion[],3,FALSE))</f>
        <v>9+</v>
      </c>
      <c r="G491" s="1" t="s">
        <v>7685</v>
      </c>
      <c r="I491" t="b">
        <f>ISNUMBER(SEARCH("children",d4_labelled!$G491))</f>
        <v>0</v>
      </c>
      <c r="J491" t="b">
        <f>ISNUMBER(SEARCH("teens",d4_labelled!$G491))</f>
        <v>1</v>
      </c>
      <c r="K491" t="b">
        <f>ISNUMBER(SEARCH("adults",d4_labelled!$G491))</f>
        <v>0</v>
      </c>
      <c r="M491" t="b">
        <f>ISNUMBER(d4_all_labelled[[#This Row],[appId]])</f>
        <v>1</v>
      </c>
      <c r="N491" t="b">
        <f t="shared" si="7"/>
        <v>0</v>
      </c>
    </row>
    <row r="492" spans="1:14" ht="14.5" customHeight="1" x14ac:dyDescent="0.35">
      <c r="A492" s="1">
        <v>1613908087</v>
      </c>
      <c r="B492" s="1" t="s">
        <v>7990</v>
      </c>
      <c r="C492" s="1" t="s">
        <v>7991</v>
      </c>
      <c r="D492" t="s">
        <v>7992</v>
      </c>
      <c r="E492" t="s">
        <v>5137</v>
      </c>
      <c r="F492" s="1" t="str">
        <f>IF(ISNUMBER(LEFT(d4_all_labelled[[#This Row],[contentRating]],1)*1), d4_all_labelled[[#This Row],[contentRating]], VLOOKUP(d4_all_labelled[[#This Row],[contentRating]],contentRatingConversion[],3,FALSE))</f>
        <v>12+</v>
      </c>
      <c r="G492" s="1" t="s">
        <v>7685</v>
      </c>
      <c r="I492" t="b">
        <f>ISNUMBER(SEARCH("children",d4_labelled!$G492))</f>
        <v>0</v>
      </c>
      <c r="J492" t="b">
        <f>ISNUMBER(SEARCH("teens",d4_labelled!$G492))</f>
        <v>1</v>
      </c>
      <c r="K492" t="b">
        <f>ISNUMBER(SEARCH("adults",d4_labelled!$G492))</f>
        <v>0</v>
      </c>
      <c r="M492" t="b">
        <f>ISNUMBER(d4_all_labelled[[#This Row],[appId]])</f>
        <v>1</v>
      </c>
      <c r="N492" t="b">
        <f t="shared" si="7"/>
        <v>0</v>
      </c>
    </row>
    <row r="493" spans="1:14" ht="14.5" customHeight="1" x14ac:dyDescent="0.35">
      <c r="A493" s="1">
        <v>1620540816</v>
      </c>
      <c r="B493" s="1" t="s">
        <v>8018</v>
      </c>
      <c r="C493" s="1" t="s">
        <v>8019</v>
      </c>
      <c r="D493" t="s">
        <v>8020</v>
      </c>
      <c r="E493" t="s">
        <v>5190</v>
      </c>
      <c r="F493" s="1" t="str">
        <f>IF(ISNUMBER(LEFT(d4_all_labelled[[#This Row],[contentRating]],1)*1), d4_all_labelled[[#This Row],[contentRating]], VLOOKUP(d4_all_labelled[[#This Row],[contentRating]],contentRatingConversion[],3,FALSE))</f>
        <v>9+</v>
      </c>
      <c r="G493" s="1" t="s">
        <v>7685</v>
      </c>
      <c r="I493" t="b">
        <f>ISNUMBER(SEARCH("children",d4_labelled!$G493))</f>
        <v>0</v>
      </c>
      <c r="J493" t="b">
        <f>ISNUMBER(SEARCH("teens",d4_labelled!$G493))</f>
        <v>1</v>
      </c>
      <c r="K493" t="b">
        <f>ISNUMBER(SEARCH("adults",d4_labelled!$G493))</f>
        <v>0</v>
      </c>
      <c r="M493" t="b">
        <f>ISNUMBER(d4_all_labelled[[#This Row],[appId]])</f>
        <v>1</v>
      </c>
      <c r="N493" t="b">
        <f t="shared" si="7"/>
        <v>0</v>
      </c>
    </row>
    <row r="494" spans="1:14" ht="14.5" customHeight="1" x14ac:dyDescent="0.35">
      <c r="A494" s="1">
        <v>1630648638</v>
      </c>
      <c r="B494" s="1" t="s">
        <v>8010</v>
      </c>
      <c r="C494" s="1" t="s">
        <v>8011</v>
      </c>
      <c r="D494" t="s">
        <v>8012</v>
      </c>
      <c r="E494" t="s">
        <v>5190</v>
      </c>
      <c r="F494" s="1" t="str">
        <f>IF(ISNUMBER(LEFT(d4_all_labelled[[#This Row],[contentRating]],1)*1), d4_all_labelled[[#This Row],[contentRating]], VLOOKUP(d4_all_labelled[[#This Row],[contentRating]],contentRatingConversion[],3,FALSE))</f>
        <v>9+</v>
      </c>
      <c r="G494" s="1" t="s">
        <v>7685</v>
      </c>
      <c r="I494" t="b">
        <f>ISNUMBER(SEARCH("children",d4_labelled!$G494))</f>
        <v>0</v>
      </c>
      <c r="J494" t="b">
        <f>ISNUMBER(SEARCH("teens",d4_labelled!$G494))</f>
        <v>1</v>
      </c>
      <c r="K494" t="b">
        <f>ISNUMBER(SEARCH("adults",d4_labelled!$G494))</f>
        <v>0</v>
      </c>
      <c r="M494" t="b">
        <f>ISNUMBER(d4_all_labelled[[#This Row],[appId]])</f>
        <v>1</v>
      </c>
      <c r="N494" t="b">
        <f t="shared" si="7"/>
        <v>0</v>
      </c>
    </row>
    <row r="495" spans="1:14" ht="14.5" customHeight="1" x14ac:dyDescent="0.35">
      <c r="A495" s="1">
        <v>1631860713</v>
      </c>
      <c r="B495" s="1" t="s">
        <v>7996</v>
      </c>
      <c r="C495" s="1" t="s">
        <v>7997</v>
      </c>
      <c r="D495" t="s">
        <v>7998</v>
      </c>
      <c r="E495" t="s">
        <v>5137</v>
      </c>
      <c r="F495" s="1" t="str">
        <f>IF(ISNUMBER(LEFT(d4_all_labelled[[#This Row],[contentRating]],1)*1), d4_all_labelled[[#This Row],[contentRating]], VLOOKUP(d4_all_labelled[[#This Row],[contentRating]],contentRatingConversion[],3,FALSE))</f>
        <v>12+</v>
      </c>
      <c r="G495" s="1" t="s">
        <v>7685</v>
      </c>
      <c r="I495" t="b">
        <f>ISNUMBER(SEARCH("children",d4_labelled!$G495))</f>
        <v>0</v>
      </c>
      <c r="J495" t="b">
        <f>ISNUMBER(SEARCH("teens",d4_labelled!$G495))</f>
        <v>1</v>
      </c>
      <c r="K495" t="b">
        <f>ISNUMBER(SEARCH("adults",d4_labelled!$G495))</f>
        <v>0</v>
      </c>
      <c r="M495" t="b">
        <f>ISNUMBER(d4_all_labelled[[#This Row],[appId]])</f>
        <v>1</v>
      </c>
      <c r="N495" t="b">
        <f t="shared" si="7"/>
        <v>0</v>
      </c>
    </row>
    <row r="496" spans="1:14" ht="14.5" customHeight="1" x14ac:dyDescent="0.35">
      <c r="A496" s="1">
        <v>1640535367</v>
      </c>
      <c r="B496" s="1" t="s">
        <v>7999</v>
      </c>
      <c r="C496" s="1" t="s">
        <v>8000</v>
      </c>
      <c r="D496" t="s">
        <v>8001</v>
      </c>
      <c r="E496" t="s">
        <v>5137</v>
      </c>
      <c r="F496" s="1" t="str">
        <f>IF(ISNUMBER(LEFT(d4_all_labelled[[#This Row],[contentRating]],1)*1), d4_all_labelled[[#This Row],[contentRating]], VLOOKUP(d4_all_labelled[[#This Row],[contentRating]],contentRatingConversion[],3,FALSE))</f>
        <v>12+</v>
      </c>
      <c r="G496" s="1" t="s">
        <v>7685</v>
      </c>
      <c r="I496" t="b">
        <f>ISNUMBER(SEARCH("children",d4_labelled!$G496))</f>
        <v>0</v>
      </c>
      <c r="J496" t="b">
        <f>ISNUMBER(SEARCH("teens",d4_labelled!$G496))</f>
        <v>1</v>
      </c>
      <c r="K496" t="b">
        <f>ISNUMBER(SEARCH("adults",d4_labelled!$G496))</f>
        <v>0</v>
      </c>
      <c r="M496" t="b">
        <f>ISNUMBER(d4_all_labelled[[#This Row],[appId]])</f>
        <v>1</v>
      </c>
      <c r="N496" t="b">
        <f t="shared" si="7"/>
        <v>0</v>
      </c>
    </row>
    <row r="497" spans="1:14" ht="14.5" customHeight="1" x14ac:dyDescent="0.35">
      <c r="A497" s="1">
        <v>1659615681</v>
      </c>
      <c r="B497" s="1" t="s">
        <v>8016</v>
      </c>
      <c r="C497" s="1" t="s">
        <v>8017</v>
      </c>
      <c r="D497" t="s">
        <v>7986</v>
      </c>
      <c r="E497" t="s">
        <v>5119</v>
      </c>
      <c r="F497" s="1" t="str">
        <f>IF(ISNUMBER(LEFT(d4_all_labelled[[#This Row],[contentRating]],1)*1), d4_all_labelled[[#This Row],[contentRating]], VLOOKUP(d4_all_labelled[[#This Row],[contentRating]],contentRatingConversion[],3,FALSE))</f>
        <v>4+</v>
      </c>
      <c r="G497" s="1" t="s">
        <v>7685</v>
      </c>
      <c r="I497" t="b">
        <f>ISNUMBER(SEARCH("children",d4_labelled!$G497))</f>
        <v>0</v>
      </c>
      <c r="J497" t="b">
        <f>ISNUMBER(SEARCH("teens",d4_labelled!$G497))</f>
        <v>1</v>
      </c>
      <c r="K497" t="b">
        <f>ISNUMBER(SEARCH("adults",d4_labelled!$G497))</f>
        <v>0</v>
      </c>
      <c r="M497" t="b">
        <f>ISNUMBER(d4_all_labelled[[#This Row],[appId]])</f>
        <v>1</v>
      </c>
      <c r="N497" t="b">
        <f t="shared" si="7"/>
        <v>0</v>
      </c>
    </row>
    <row r="498" spans="1:14" ht="14.5" customHeight="1" x14ac:dyDescent="0.35">
      <c r="A498" s="1">
        <v>1662894978</v>
      </c>
      <c r="B498" s="1" t="s">
        <v>7885</v>
      </c>
      <c r="C498" s="1" t="s">
        <v>7886</v>
      </c>
      <c r="D498" t="s">
        <v>7556</v>
      </c>
      <c r="E498" t="s">
        <v>5119</v>
      </c>
      <c r="F498" s="1" t="str">
        <f>IF(ISNUMBER(LEFT(d4_all_labelled[[#This Row],[contentRating]],1)*1), d4_all_labelled[[#This Row],[contentRating]], VLOOKUP(d4_all_labelled[[#This Row],[contentRating]],contentRatingConversion[],3,FALSE))</f>
        <v>4+</v>
      </c>
      <c r="G498" s="1" t="s">
        <v>7685</v>
      </c>
      <c r="I498" t="b">
        <f>ISNUMBER(SEARCH("children",d4_labelled!$G498))</f>
        <v>0</v>
      </c>
      <c r="J498" t="b">
        <f>ISNUMBER(SEARCH("teens",d4_labelled!$G498))</f>
        <v>1</v>
      </c>
      <c r="K498" t="b">
        <f>ISNUMBER(SEARCH("adults",d4_labelled!$G498))</f>
        <v>0</v>
      </c>
      <c r="M498" t="b">
        <f>ISNUMBER(d4_all_labelled[[#This Row],[appId]])</f>
        <v>1</v>
      </c>
      <c r="N498" t="b">
        <f t="shared" si="7"/>
        <v>0</v>
      </c>
    </row>
    <row r="499" spans="1:14" ht="14.5" customHeight="1" x14ac:dyDescent="0.35">
      <c r="A499" s="1">
        <v>1668983788</v>
      </c>
      <c r="B499" s="1" t="s">
        <v>769</v>
      </c>
      <c r="C499" s="1" t="s">
        <v>5808</v>
      </c>
      <c r="D499" t="s">
        <v>7978</v>
      </c>
      <c r="E499" t="s">
        <v>5190</v>
      </c>
      <c r="F499" s="1" t="str">
        <f>IF(ISNUMBER(LEFT(d4_all_labelled[[#This Row],[contentRating]],1)*1), d4_all_labelled[[#This Row],[contentRating]], VLOOKUP(d4_all_labelled[[#This Row],[contentRating]],contentRatingConversion[],3,FALSE))</f>
        <v>9+</v>
      </c>
      <c r="G499" s="1" t="s">
        <v>7685</v>
      </c>
      <c r="I499" t="b">
        <f>ISNUMBER(SEARCH("children",d4_labelled!$G499))</f>
        <v>0</v>
      </c>
      <c r="J499" t="b">
        <f>ISNUMBER(SEARCH("teens",d4_labelled!$G499))</f>
        <v>1</v>
      </c>
      <c r="K499" t="b">
        <f>ISNUMBER(SEARCH("adults",d4_labelled!$G499))</f>
        <v>0</v>
      </c>
      <c r="M499" t="b">
        <f>ISNUMBER(d4_all_labelled[[#This Row],[appId]])</f>
        <v>1</v>
      </c>
      <c r="N499" t="b">
        <f t="shared" si="7"/>
        <v>0</v>
      </c>
    </row>
    <row r="500" spans="1:14" ht="14.5" customHeight="1" x14ac:dyDescent="0.35">
      <c r="A500" s="1">
        <v>6479632040</v>
      </c>
      <c r="B500" s="1" t="s">
        <v>7622</v>
      </c>
      <c r="C500" s="1" t="s">
        <v>7647</v>
      </c>
      <c r="D500" t="s">
        <v>7672</v>
      </c>
      <c r="E500" t="s">
        <v>5190</v>
      </c>
      <c r="F500" s="1" t="str">
        <f>IF(ISNUMBER(LEFT(d4_all_labelled[[#This Row],[contentRating]],1)*1), d4_all_labelled[[#This Row],[contentRating]], VLOOKUP(d4_all_labelled[[#This Row],[contentRating]],contentRatingConversion[],3,FALSE))</f>
        <v>9+</v>
      </c>
      <c r="G500" s="1" t="s">
        <v>7685</v>
      </c>
      <c r="I500" t="b">
        <f>ISNUMBER(SEARCH("children",d4_labelled!$G500))</f>
        <v>0</v>
      </c>
      <c r="J500" t="b">
        <f>ISNUMBER(SEARCH("teens",d4_labelled!$G500))</f>
        <v>1</v>
      </c>
      <c r="K500" t="b">
        <f>ISNUMBER(SEARCH("adults",d4_labelled!$G500))</f>
        <v>0</v>
      </c>
      <c r="M500" t="b">
        <f>ISNUMBER(d4_all_labelled[[#This Row],[appId]])</f>
        <v>1</v>
      </c>
      <c r="N500" t="b">
        <f t="shared" si="7"/>
        <v>0</v>
      </c>
    </row>
    <row r="501" spans="1:14" ht="14.5" customHeight="1" x14ac:dyDescent="0.35">
      <c r="A501" s="1">
        <v>6499269354</v>
      </c>
      <c r="B501" s="1" t="s">
        <v>7619</v>
      </c>
      <c r="C501" s="1" t="s">
        <v>7644</v>
      </c>
      <c r="D501" t="s">
        <v>7669</v>
      </c>
      <c r="E501" t="s">
        <v>5130</v>
      </c>
      <c r="F501" s="1" t="str">
        <f>IF(ISNUMBER(LEFT(d4_all_labelled[[#This Row],[contentRating]],1)*1), d4_all_labelled[[#This Row],[contentRating]], VLOOKUP(d4_all_labelled[[#This Row],[contentRating]],contentRatingConversion[],3,FALSE))</f>
        <v>17+</v>
      </c>
      <c r="G501" s="1" t="s">
        <v>7685</v>
      </c>
      <c r="I501" t="b">
        <f>ISNUMBER(SEARCH("children",d4_labelled!$G501))</f>
        <v>0</v>
      </c>
      <c r="J501" t="b">
        <f>ISNUMBER(SEARCH("teens",d4_labelled!$G501))</f>
        <v>1</v>
      </c>
      <c r="K501" t="b">
        <f>ISNUMBER(SEARCH("adults",d4_labelled!$G501))</f>
        <v>0</v>
      </c>
      <c r="M501" t="b">
        <f>ISNUMBER(d4_all_labelled[[#This Row],[appId]])</f>
        <v>1</v>
      </c>
      <c r="N501" t="b">
        <f t="shared" si="7"/>
        <v>0</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F0A98-B3AF-4C3A-B9E6-713E31C8EA6F}">
  <dimension ref="A1:AE111"/>
  <sheetViews>
    <sheetView topLeftCell="O97" workbookViewId="0">
      <selection activeCell="X111" sqref="X111"/>
    </sheetView>
  </sheetViews>
  <sheetFormatPr defaultRowHeight="14.5" x14ac:dyDescent="0.35"/>
  <cols>
    <col min="2" max="2" width="19.54296875" customWidth="1"/>
    <col min="3" max="3" width="25.26953125" customWidth="1"/>
    <col min="4" max="4" width="11.36328125" customWidth="1"/>
    <col min="5" max="5" width="8" customWidth="1"/>
    <col min="6" max="6" width="30.453125" customWidth="1"/>
    <col min="7" max="7" width="27.6328125" customWidth="1"/>
    <col min="8" max="8" width="32.90625" customWidth="1"/>
  </cols>
  <sheetData>
    <row r="1" spans="1:31" x14ac:dyDescent="0.35">
      <c r="A1" t="s">
        <v>0</v>
      </c>
      <c r="B1" t="s">
        <v>1</v>
      </c>
      <c r="C1" t="s">
        <v>2</v>
      </c>
      <c r="D1" t="s">
        <v>1040</v>
      </c>
      <c r="E1" t="s">
        <v>1042</v>
      </c>
      <c r="F1" t="s">
        <v>3</v>
      </c>
      <c r="G1" t="s">
        <v>923</v>
      </c>
      <c r="H1" t="s">
        <v>922</v>
      </c>
      <c r="J1" t="s">
        <v>7461</v>
      </c>
      <c r="K1" s="17" t="s">
        <v>7458</v>
      </c>
      <c r="L1" s="18" t="s">
        <v>7459</v>
      </c>
      <c r="M1" s="19" t="s">
        <v>7460</v>
      </c>
      <c r="O1" t="s">
        <v>7462</v>
      </c>
      <c r="P1" t="s">
        <v>7458</v>
      </c>
      <c r="Q1" t="s">
        <v>7459</v>
      </c>
      <c r="R1" t="s">
        <v>7460</v>
      </c>
      <c r="S1" t="s">
        <v>7467</v>
      </c>
      <c r="T1" t="s">
        <v>7468</v>
      </c>
      <c r="U1" t="s">
        <v>7469</v>
      </c>
      <c r="V1" t="s">
        <v>7470</v>
      </c>
      <c r="X1" t="s">
        <v>7848</v>
      </c>
      <c r="Y1" t="s">
        <v>7458</v>
      </c>
      <c r="Z1" t="s">
        <v>7459</v>
      </c>
      <c r="AA1" t="s">
        <v>7460</v>
      </c>
      <c r="AB1" t="s">
        <v>7467</v>
      </c>
      <c r="AC1" t="s">
        <v>7468</v>
      </c>
      <c r="AD1" t="s">
        <v>7469</v>
      </c>
      <c r="AE1" t="s">
        <v>7470</v>
      </c>
    </row>
    <row r="2" spans="1:31" x14ac:dyDescent="0.35">
      <c r="A2">
        <v>644836476</v>
      </c>
      <c r="B2" t="s">
        <v>8113</v>
      </c>
      <c r="C2" t="s">
        <v>8233</v>
      </c>
      <c r="D2" t="s">
        <v>7554</v>
      </c>
      <c r="E2" t="s">
        <v>5119</v>
      </c>
      <c r="F2" t="s">
        <v>7687</v>
      </c>
      <c r="G2" t="s">
        <v>7687</v>
      </c>
      <c r="H2" t="s">
        <v>935</v>
      </c>
      <c r="K2" s="13" t="b">
        <f>ISNUMBER(SEARCH(K$1,d4_test80_2ft[[#This Row],[expectedResult]]))</f>
        <v>1</v>
      </c>
      <c r="L2" s="13" t="b">
        <f>ISNUMBER(SEARCH(L$1,d4_test80_2ft[[#This Row],[expectedResult]]))</f>
        <v>0</v>
      </c>
      <c r="M2" s="13" t="b">
        <f>ISNUMBER(SEARCH(M$1,d4_test80_2ft[[#This Row],[expectedResult]]))</f>
        <v>0</v>
      </c>
      <c r="P2" t="b">
        <f>ISNUMBER(SEARCH(P$1,d4_test80_2ft[[#This Row],[actualResult]]))</f>
        <v>1</v>
      </c>
      <c r="Q2" t="b">
        <f>ISNUMBER(SEARCH(Q$1,d4_test80_2ft[[#This Row],[actualResult]]))</f>
        <v>0</v>
      </c>
      <c r="R2" t="b">
        <f>ISNUMBER(SEARCH(R$1,d4_test80_2ft[[#This Row],[actualResult]]))</f>
        <v>0</v>
      </c>
      <c r="S2" s="10" t="str">
        <f>IF(P2=$K2, IF(P2=FALSE, "00","11"), IF(P2=FALSE,"10","01"))</f>
        <v>11</v>
      </c>
      <c r="T2" s="10" t="str">
        <f>IF(Q2=$L2, IF(Q2=FALSE, "00","11"), IF(Q2=FALSE,"10","01"))</f>
        <v>00</v>
      </c>
      <c r="U2" s="10" t="str">
        <f>IF(R2=$M2, IF(R2=FALSE, "00","11"), IF(R2=FALSE,"10","01"))</f>
        <v>00</v>
      </c>
      <c r="V2" t="b">
        <f>AND(P2=$K2,Q2=$L2,R2=$M2)</f>
        <v>1</v>
      </c>
      <c r="Y2" t="b">
        <f>ISNUMBER(SEARCH(Y$1,d4_test80_2ft[[#This Row],[actualResultGPT3]]))</f>
        <v>1</v>
      </c>
      <c r="Z2" t="b">
        <f>ISNUMBER(SEARCH(Z$1,d4_test80_2ft[[#This Row],[actualResultGPT3]]))</f>
        <v>0</v>
      </c>
      <c r="AA2" t="b">
        <f>ISNUMBER(SEARCH(AA$1,d4_test80_2ft[[#This Row],[actualResultGPT3]]))</f>
        <v>0</v>
      </c>
      <c r="AB2" s="10" t="str">
        <f>IF(Y2=$K2, IF(Y2=FALSE, "00","11"), IF(Y2=FALSE,"10","01"))</f>
        <v>11</v>
      </c>
      <c r="AC2" s="10" t="str">
        <f>IF(Z2=$L2, IF(Z2=FALSE, "00","11"), IF(Z2=FALSE,"10","01"))</f>
        <v>00</v>
      </c>
      <c r="AD2" s="10" t="str">
        <f>IF(AA2=$M2, IF(AA2=FALSE, "00","11"), IF(AA2=FALSE,"10","01"))</f>
        <v>00</v>
      </c>
      <c r="AE2" t="b">
        <f>AND(Y2=$K2,Z2=$L2,AA2=$M2)</f>
        <v>1</v>
      </c>
    </row>
    <row r="3" spans="1:31" x14ac:dyDescent="0.35">
      <c r="A3">
        <v>1318671922</v>
      </c>
      <c r="B3" t="s">
        <v>360</v>
      </c>
      <c r="C3" t="s">
        <v>8234</v>
      </c>
      <c r="D3" t="s">
        <v>7546</v>
      </c>
      <c r="E3" t="s">
        <v>5119</v>
      </c>
      <c r="F3" t="s">
        <v>7687</v>
      </c>
      <c r="G3" t="s">
        <v>7687</v>
      </c>
      <c r="H3" t="s">
        <v>935</v>
      </c>
      <c r="K3" s="13" t="b">
        <f>ISNUMBER(SEARCH(K$1,d4_test80_2ft[[#This Row],[expectedResult]]))</f>
        <v>1</v>
      </c>
      <c r="L3" s="13" t="b">
        <f>ISNUMBER(SEARCH(L$1,d4_test80_2ft[[#This Row],[expectedResult]]))</f>
        <v>0</v>
      </c>
      <c r="M3" s="13" t="b">
        <f>ISNUMBER(SEARCH(M$1,d4_test80_2ft[[#This Row],[expectedResult]]))</f>
        <v>0</v>
      </c>
      <c r="P3" t="b">
        <f>ISNUMBER(SEARCH(P$1,d4_test80_2ft[[#This Row],[actualResult]]))</f>
        <v>1</v>
      </c>
      <c r="Q3" t="b">
        <f>ISNUMBER(SEARCH(Q$1,d4_test80_2ft[[#This Row],[actualResult]]))</f>
        <v>0</v>
      </c>
      <c r="R3" t="b">
        <f>ISNUMBER(SEARCH(R$1,d4_test80_2ft[[#This Row],[actualResult]]))</f>
        <v>0</v>
      </c>
      <c r="S3" s="10" t="str">
        <f t="shared" ref="S3:S66" si="0">IF(P3=$K3, IF(P3=FALSE, "00","11"), IF(P3=FALSE,"10","01"))</f>
        <v>11</v>
      </c>
      <c r="T3" s="10" t="str">
        <f t="shared" ref="T3:T66" si="1">IF(Q3=$L3, IF(Q3=FALSE, "00","11"), IF(Q3=FALSE,"10","01"))</f>
        <v>00</v>
      </c>
      <c r="U3" s="10" t="str">
        <f t="shared" ref="U3:U66" si="2">IF(R3=$M3, IF(R3=FALSE, "00","11"), IF(R3=FALSE,"10","01"))</f>
        <v>00</v>
      </c>
      <c r="V3" t="b">
        <f t="shared" ref="V3:V66" si="3">AND(P3=$K3,Q3=$L3,R3=$M3)</f>
        <v>1</v>
      </c>
      <c r="Y3" t="b">
        <f>ISNUMBER(SEARCH(Y$1,d4_test80_2ft[[#This Row],[actualResultGPT3]]))</f>
        <v>1</v>
      </c>
      <c r="Z3" t="b">
        <f>ISNUMBER(SEARCH(Z$1,d4_test80_2ft[[#This Row],[actualResultGPT3]]))</f>
        <v>0</v>
      </c>
      <c r="AA3" t="b">
        <f>ISNUMBER(SEARCH(AA$1,d4_test80_2ft[[#This Row],[actualResultGPT3]]))</f>
        <v>0</v>
      </c>
      <c r="AB3" s="10" t="str">
        <f t="shared" ref="AB3:AB66" si="4">IF(Y3=$K3, IF(Y3=FALSE, "00","11"), IF(Y3=FALSE,"10","01"))</f>
        <v>11</v>
      </c>
      <c r="AC3" s="10" t="str">
        <f t="shared" ref="AC3:AC66" si="5">IF(Z3=$L3, IF(Z3=FALSE, "00","11"), IF(Z3=FALSE,"10","01"))</f>
        <v>00</v>
      </c>
      <c r="AD3" s="10" t="str">
        <f t="shared" ref="AD3:AD66" si="6">IF(AA3=$M3, IF(AA3=FALSE, "00","11"), IF(AA3=FALSE,"10","01"))</f>
        <v>00</v>
      </c>
      <c r="AE3" t="b">
        <f t="shared" ref="AE3:AE66" si="7">AND(Y3=$K3,Z3=$L3,AA3=$M3)</f>
        <v>1</v>
      </c>
    </row>
    <row r="4" spans="1:31" x14ac:dyDescent="0.35">
      <c r="A4">
        <v>791005029</v>
      </c>
      <c r="B4" t="s">
        <v>7704</v>
      </c>
      <c r="C4" t="s">
        <v>7833</v>
      </c>
      <c r="D4" t="s">
        <v>7748</v>
      </c>
      <c r="E4" t="s">
        <v>5130</v>
      </c>
      <c r="F4" t="s">
        <v>7754</v>
      </c>
      <c r="G4" t="s">
        <v>7688</v>
      </c>
      <c r="H4" t="s">
        <v>958</v>
      </c>
      <c r="K4" s="13" t="b">
        <f>ISNUMBER(SEARCH(K$1,d4_test80_2ft[[#This Row],[expectedResult]]))</f>
        <v>0</v>
      </c>
      <c r="L4" s="13" t="b">
        <f>ISNUMBER(SEARCH(L$1,d4_test80_2ft[[#This Row],[expectedResult]]))</f>
        <v>1</v>
      </c>
      <c r="M4" s="13" t="b">
        <f>ISNUMBER(SEARCH(M$1,d4_test80_2ft[[#This Row],[expectedResult]]))</f>
        <v>1</v>
      </c>
      <c r="P4" t="b">
        <f>ISNUMBER(SEARCH(P$1,d4_test80_2ft[[#This Row],[actualResult]]))</f>
        <v>0</v>
      </c>
      <c r="Q4" t="b">
        <f>ISNUMBER(SEARCH(Q$1,d4_test80_2ft[[#This Row],[actualResult]]))</f>
        <v>0</v>
      </c>
      <c r="R4" t="b">
        <f>ISNUMBER(SEARCH(R$1,d4_test80_2ft[[#This Row],[actualResult]]))</f>
        <v>1</v>
      </c>
      <c r="S4" s="10" t="str">
        <f t="shared" si="0"/>
        <v>00</v>
      </c>
      <c r="T4" s="10" t="str">
        <f t="shared" si="1"/>
        <v>10</v>
      </c>
      <c r="U4" s="10" t="str">
        <f t="shared" si="2"/>
        <v>11</v>
      </c>
      <c r="V4" t="b">
        <f t="shared" si="3"/>
        <v>0</v>
      </c>
      <c r="Y4" t="b">
        <f>ISNUMBER(SEARCH(Y$1,d4_test80_2ft[[#This Row],[actualResultGPT3]]))</f>
        <v>0</v>
      </c>
      <c r="Z4" t="b">
        <f>ISNUMBER(SEARCH(Z$1,d4_test80_2ft[[#This Row],[actualResultGPT3]]))</f>
        <v>0</v>
      </c>
      <c r="AA4" t="b">
        <f>ISNUMBER(SEARCH(AA$1,d4_test80_2ft[[#This Row],[actualResultGPT3]]))</f>
        <v>1</v>
      </c>
      <c r="AB4" s="10" t="str">
        <f t="shared" si="4"/>
        <v>00</v>
      </c>
      <c r="AC4" s="10" t="str">
        <f t="shared" si="5"/>
        <v>10</v>
      </c>
      <c r="AD4" s="10" t="str">
        <f t="shared" si="6"/>
        <v>11</v>
      </c>
      <c r="AE4" t="b">
        <f t="shared" si="7"/>
        <v>0</v>
      </c>
    </row>
    <row r="5" spans="1:31" x14ac:dyDescent="0.35">
      <c r="A5">
        <v>1662894978</v>
      </c>
      <c r="B5" t="s">
        <v>7885</v>
      </c>
      <c r="C5" t="s">
        <v>8235</v>
      </c>
      <c r="D5" t="s">
        <v>7556</v>
      </c>
      <c r="E5" t="s">
        <v>5119</v>
      </c>
      <c r="F5" t="s">
        <v>7685</v>
      </c>
      <c r="G5" t="s">
        <v>7754</v>
      </c>
      <c r="H5" t="s">
        <v>7</v>
      </c>
      <c r="K5" s="13" t="b">
        <f>ISNUMBER(SEARCH(K$1,d4_test80_2ft[[#This Row],[expectedResult]]))</f>
        <v>0</v>
      </c>
      <c r="L5" s="13" t="b">
        <f>ISNUMBER(SEARCH(L$1,d4_test80_2ft[[#This Row],[expectedResult]]))</f>
        <v>1</v>
      </c>
      <c r="M5" s="13" t="b">
        <f>ISNUMBER(SEARCH(M$1,d4_test80_2ft[[#This Row],[expectedResult]]))</f>
        <v>0</v>
      </c>
      <c r="P5" t="b">
        <f>ISNUMBER(SEARCH(P$1,d4_test80_2ft[[#This Row],[actualResult]]))</f>
        <v>0</v>
      </c>
      <c r="Q5" t="b">
        <f>ISNUMBER(SEARCH(Q$1,d4_test80_2ft[[#This Row],[actualResult]]))</f>
        <v>1</v>
      </c>
      <c r="R5" t="b">
        <f>ISNUMBER(SEARCH(R$1,d4_test80_2ft[[#This Row],[actualResult]]))</f>
        <v>1</v>
      </c>
      <c r="S5" s="10" t="str">
        <f t="shared" si="0"/>
        <v>00</v>
      </c>
      <c r="T5" s="10" t="str">
        <f t="shared" si="1"/>
        <v>11</v>
      </c>
      <c r="U5" s="10" t="str">
        <f t="shared" si="2"/>
        <v>01</v>
      </c>
      <c r="V5" t="b">
        <f t="shared" si="3"/>
        <v>0</v>
      </c>
      <c r="Y5" t="b">
        <f>ISNUMBER(SEARCH(Y$1,d4_test80_2ft[[#This Row],[actualResultGPT3]]))</f>
        <v>0</v>
      </c>
      <c r="Z5" t="b">
        <f>ISNUMBER(SEARCH(Z$1,d4_test80_2ft[[#This Row],[actualResultGPT3]]))</f>
        <v>0</v>
      </c>
      <c r="AA5" t="b">
        <f>ISNUMBER(SEARCH(AA$1,d4_test80_2ft[[#This Row],[actualResultGPT3]]))</f>
        <v>1</v>
      </c>
      <c r="AB5" s="10" t="str">
        <f t="shared" si="4"/>
        <v>00</v>
      </c>
      <c r="AC5" s="10" t="str">
        <f t="shared" si="5"/>
        <v>10</v>
      </c>
      <c r="AD5" s="10" t="str">
        <f t="shared" si="6"/>
        <v>01</v>
      </c>
      <c r="AE5" t="b">
        <f t="shared" si="7"/>
        <v>0</v>
      </c>
    </row>
    <row r="6" spans="1:31" x14ac:dyDescent="0.35">
      <c r="A6">
        <v>936971630</v>
      </c>
      <c r="B6" t="s">
        <v>916</v>
      </c>
      <c r="C6" t="s">
        <v>8236</v>
      </c>
      <c r="D6" t="s">
        <v>7558</v>
      </c>
      <c r="E6" t="s">
        <v>5119</v>
      </c>
      <c r="F6" t="s">
        <v>13</v>
      </c>
      <c r="G6" t="s">
        <v>7687</v>
      </c>
      <c r="H6" t="s">
        <v>13</v>
      </c>
      <c r="K6" s="13" t="b">
        <f>ISNUMBER(SEARCH(K$1,d4_test80_2ft[[#This Row],[expectedResult]]))</f>
        <v>1</v>
      </c>
      <c r="L6" s="13" t="b">
        <f>ISNUMBER(SEARCH(L$1,d4_test80_2ft[[#This Row],[expectedResult]]))</f>
        <v>0</v>
      </c>
      <c r="M6" s="13" t="b">
        <f>ISNUMBER(SEARCH(M$1,d4_test80_2ft[[#This Row],[expectedResult]]))</f>
        <v>0</v>
      </c>
      <c r="P6" t="b">
        <f>ISNUMBER(SEARCH(P$1,d4_test80_2ft[[#This Row],[actualResult]]))</f>
        <v>1</v>
      </c>
      <c r="Q6" t="b">
        <f>ISNUMBER(SEARCH(Q$1,d4_test80_2ft[[#This Row],[actualResult]]))</f>
        <v>0</v>
      </c>
      <c r="R6" t="b">
        <f>ISNUMBER(SEARCH(R$1,d4_test80_2ft[[#This Row],[actualResult]]))</f>
        <v>0</v>
      </c>
      <c r="S6" s="10" t="str">
        <f t="shared" si="0"/>
        <v>11</v>
      </c>
      <c r="T6" s="10" t="str">
        <f t="shared" si="1"/>
        <v>00</v>
      </c>
      <c r="U6" s="10" t="str">
        <f t="shared" si="2"/>
        <v>00</v>
      </c>
      <c r="V6" t="b">
        <f t="shared" si="3"/>
        <v>1</v>
      </c>
      <c r="Y6" t="b">
        <f>ISNUMBER(SEARCH(Y$1,d4_test80_2ft[[#This Row],[actualResultGPT3]]))</f>
        <v>1</v>
      </c>
      <c r="Z6" t="b">
        <f>ISNUMBER(SEARCH(Z$1,d4_test80_2ft[[#This Row],[actualResultGPT3]]))</f>
        <v>0</v>
      </c>
      <c r="AA6" t="b">
        <f>ISNUMBER(SEARCH(AA$1,d4_test80_2ft[[#This Row],[actualResultGPT3]]))</f>
        <v>0</v>
      </c>
      <c r="AB6" s="10" t="str">
        <f t="shared" si="4"/>
        <v>11</v>
      </c>
      <c r="AC6" s="10" t="str">
        <f t="shared" si="5"/>
        <v>00</v>
      </c>
      <c r="AD6" s="10" t="str">
        <f t="shared" si="6"/>
        <v>00</v>
      </c>
      <c r="AE6" t="b">
        <f t="shared" si="7"/>
        <v>1</v>
      </c>
    </row>
    <row r="7" spans="1:31" x14ac:dyDescent="0.35">
      <c r="A7" t="s">
        <v>534</v>
      </c>
      <c r="B7" t="s">
        <v>535</v>
      </c>
      <c r="C7" t="s">
        <v>945</v>
      </c>
      <c r="D7" t="s">
        <v>7610</v>
      </c>
      <c r="E7" t="s">
        <v>5119</v>
      </c>
      <c r="F7" t="s">
        <v>7</v>
      </c>
      <c r="G7" t="s">
        <v>7685</v>
      </c>
      <c r="H7" t="s">
        <v>72</v>
      </c>
      <c r="K7" s="13" t="b">
        <f>ISNUMBER(SEARCH(K$1,d4_test80_2ft[[#This Row],[expectedResult]]))</f>
        <v>0</v>
      </c>
      <c r="L7" s="13" t="b">
        <f>ISNUMBER(SEARCH(L$1,d4_test80_2ft[[#This Row],[expectedResult]]))</f>
        <v>0</v>
      </c>
      <c r="M7" s="13" t="b">
        <f>ISNUMBER(SEARCH(M$1,d4_test80_2ft[[#This Row],[expectedResult]]))</f>
        <v>1</v>
      </c>
      <c r="P7" t="b">
        <f>ISNUMBER(SEARCH(P$1,d4_test80_2ft[[#This Row],[actualResult]]))</f>
        <v>0</v>
      </c>
      <c r="Q7" t="b">
        <f>ISNUMBER(SEARCH(Q$1,d4_test80_2ft[[#This Row],[actualResult]]))</f>
        <v>1</v>
      </c>
      <c r="R7" t="b">
        <f>ISNUMBER(SEARCH(R$1,d4_test80_2ft[[#This Row],[actualResult]]))</f>
        <v>0</v>
      </c>
      <c r="S7" s="10" t="str">
        <f t="shared" si="0"/>
        <v>00</v>
      </c>
      <c r="T7" s="10" t="str">
        <f t="shared" si="1"/>
        <v>01</v>
      </c>
      <c r="U7" s="10" t="str">
        <f t="shared" si="2"/>
        <v>10</v>
      </c>
      <c r="V7" t="b">
        <f t="shared" si="3"/>
        <v>0</v>
      </c>
      <c r="Y7" t="b">
        <f>ISNUMBER(SEARCH(Y$1,d4_test80_2ft[[#This Row],[actualResultGPT3]]))</f>
        <v>1</v>
      </c>
      <c r="Z7" t="b">
        <f>ISNUMBER(SEARCH(Z$1,d4_test80_2ft[[#This Row],[actualResultGPT3]]))</f>
        <v>1</v>
      </c>
      <c r="AA7" t="b">
        <f>ISNUMBER(SEARCH(AA$1,d4_test80_2ft[[#This Row],[actualResultGPT3]]))</f>
        <v>1</v>
      </c>
      <c r="AB7" s="10" t="str">
        <f t="shared" si="4"/>
        <v>01</v>
      </c>
      <c r="AC7" s="10" t="str">
        <f t="shared" si="5"/>
        <v>01</v>
      </c>
      <c r="AD7" s="10" t="str">
        <f t="shared" si="6"/>
        <v>11</v>
      </c>
      <c r="AE7" t="b">
        <f t="shared" si="7"/>
        <v>0</v>
      </c>
    </row>
    <row r="8" spans="1:31" x14ac:dyDescent="0.35">
      <c r="A8" t="s">
        <v>841</v>
      </c>
      <c r="B8" t="s">
        <v>842</v>
      </c>
      <c r="C8" t="s">
        <v>934</v>
      </c>
      <c r="D8" t="s">
        <v>7570</v>
      </c>
      <c r="E8" t="s">
        <v>5119</v>
      </c>
      <c r="F8" t="s">
        <v>13</v>
      </c>
      <c r="G8" t="s">
        <v>7687</v>
      </c>
      <c r="H8" t="s">
        <v>13</v>
      </c>
      <c r="K8" s="13" t="b">
        <f>ISNUMBER(SEARCH(K$1,d4_test80_2ft[[#This Row],[expectedResult]]))</f>
        <v>1</v>
      </c>
      <c r="L8" s="13" t="b">
        <f>ISNUMBER(SEARCH(L$1,d4_test80_2ft[[#This Row],[expectedResult]]))</f>
        <v>0</v>
      </c>
      <c r="M8" s="13" t="b">
        <f>ISNUMBER(SEARCH(M$1,d4_test80_2ft[[#This Row],[expectedResult]]))</f>
        <v>0</v>
      </c>
      <c r="P8" t="b">
        <f>ISNUMBER(SEARCH(P$1,d4_test80_2ft[[#This Row],[actualResult]]))</f>
        <v>1</v>
      </c>
      <c r="Q8" t="b">
        <f>ISNUMBER(SEARCH(Q$1,d4_test80_2ft[[#This Row],[actualResult]]))</f>
        <v>0</v>
      </c>
      <c r="R8" t="b">
        <f>ISNUMBER(SEARCH(R$1,d4_test80_2ft[[#This Row],[actualResult]]))</f>
        <v>0</v>
      </c>
      <c r="S8" s="10" t="str">
        <f t="shared" si="0"/>
        <v>11</v>
      </c>
      <c r="T8" s="10" t="str">
        <f t="shared" si="1"/>
        <v>00</v>
      </c>
      <c r="U8" s="10" t="str">
        <f t="shared" si="2"/>
        <v>00</v>
      </c>
      <c r="V8" t="b">
        <f t="shared" si="3"/>
        <v>1</v>
      </c>
      <c r="Y8" t="b">
        <f>ISNUMBER(SEARCH(Y$1,d4_test80_2ft[[#This Row],[actualResultGPT3]]))</f>
        <v>1</v>
      </c>
      <c r="Z8" t="b">
        <f>ISNUMBER(SEARCH(Z$1,d4_test80_2ft[[#This Row],[actualResultGPT3]]))</f>
        <v>0</v>
      </c>
      <c r="AA8" t="b">
        <f>ISNUMBER(SEARCH(AA$1,d4_test80_2ft[[#This Row],[actualResultGPT3]]))</f>
        <v>0</v>
      </c>
      <c r="AB8" s="10" t="str">
        <f t="shared" si="4"/>
        <v>11</v>
      </c>
      <c r="AC8" s="10" t="str">
        <f t="shared" si="5"/>
        <v>00</v>
      </c>
      <c r="AD8" s="10" t="str">
        <f t="shared" si="6"/>
        <v>00</v>
      </c>
      <c r="AE8" t="b">
        <f t="shared" si="7"/>
        <v>1</v>
      </c>
    </row>
    <row r="9" spans="1:31" x14ac:dyDescent="0.35">
      <c r="A9" t="s">
        <v>310</v>
      </c>
      <c r="B9" t="s">
        <v>311</v>
      </c>
      <c r="C9" t="s">
        <v>312</v>
      </c>
      <c r="D9" t="s">
        <v>7584</v>
      </c>
      <c r="E9" t="s">
        <v>5130</v>
      </c>
      <c r="F9" t="s">
        <v>7</v>
      </c>
      <c r="G9" t="s">
        <v>7688</v>
      </c>
      <c r="H9" t="s">
        <v>7</v>
      </c>
      <c r="K9" s="13" t="b">
        <f>ISNUMBER(SEARCH(K$1,d4_test80_2ft[[#This Row],[expectedResult]]))</f>
        <v>0</v>
      </c>
      <c r="L9" s="13" t="b">
        <f>ISNUMBER(SEARCH(L$1,d4_test80_2ft[[#This Row],[expectedResult]]))</f>
        <v>0</v>
      </c>
      <c r="M9" s="13" t="b">
        <f>ISNUMBER(SEARCH(M$1,d4_test80_2ft[[#This Row],[expectedResult]]))</f>
        <v>1</v>
      </c>
      <c r="P9" t="b">
        <f>ISNUMBER(SEARCH(P$1,d4_test80_2ft[[#This Row],[actualResult]]))</f>
        <v>0</v>
      </c>
      <c r="Q9" t="b">
        <f>ISNUMBER(SEARCH(Q$1,d4_test80_2ft[[#This Row],[actualResult]]))</f>
        <v>0</v>
      </c>
      <c r="R9" t="b">
        <f>ISNUMBER(SEARCH(R$1,d4_test80_2ft[[#This Row],[actualResult]]))</f>
        <v>1</v>
      </c>
      <c r="S9" s="10" t="str">
        <f t="shared" si="0"/>
        <v>00</v>
      </c>
      <c r="T9" s="10" t="str">
        <f t="shared" si="1"/>
        <v>00</v>
      </c>
      <c r="U9" s="10" t="str">
        <f t="shared" si="2"/>
        <v>11</v>
      </c>
      <c r="V9" t="b">
        <f t="shared" si="3"/>
        <v>1</v>
      </c>
      <c r="Y9" t="b">
        <f>ISNUMBER(SEARCH(Y$1,d4_test80_2ft[[#This Row],[actualResultGPT3]]))</f>
        <v>0</v>
      </c>
      <c r="Z9" t="b">
        <f>ISNUMBER(SEARCH(Z$1,d4_test80_2ft[[#This Row],[actualResultGPT3]]))</f>
        <v>0</v>
      </c>
      <c r="AA9" t="b">
        <f>ISNUMBER(SEARCH(AA$1,d4_test80_2ft[[#This Row],[actualResultGPT3]]))</f>
        <v>1</v>
      </c>
      <c r="AB9" s="10" t="str">
        <f t="shared" si="4"/>
        <v>00</v>
      </c>
      <c r="AC9" s="10" t="str">
        <f t="shared" si="5"/>
        <v>00</v>
      </c>
      <c r="AD9" s="10" t="str">
        <f t="shared" si="6"/>
        <v>11</v>
      </c>
      <c r="AE9" t="b">
        <f t="shared" si="7"/>
        <v>1</v>
      </c>
    </row>
    <row r="10" spans="1:31" x14ac:dyDescent="0.35">
      <c r="A10">
        <v>1236730191</v>
      </c>
      <c r="B10" t="s">
        <v>7940</v>
      </c>
      <c r="C10" t="s">
        <v>8237</v>
      </c>
      <c r="D10" t="s">
        <v>7934</v>
      </c>
      <c r="E10" t="s">
        <v>5119</v>
      </c>
      <c r="F10" t="s">
        <v>7754</v>
      </c>
      <c r="G10" t="s">
        <v>7754</v>
      </c>
      <c r="H10" t="s">
        <v>7858</v>
      </c>
      <c r="K10" s="13" t="b">
        <f>ISNUMBER(SEARCH(K$1,d4_test80_2ft[[#This Row],[expectedResult]]))</f>
        <v>0</v>
      </c>
      <c r="L10" s="13" t="b">
        <f>ISNUMBER(SEARCH(L$1,d4_test80_2ft[[#This Row],[expectedResult]]))</f>
        <v>1</v>
      </c>
      <c r="M10" s="13" t="b">
        <f>ISNUMBER(SEARCH(M$1,d4_test80_2ft[[#This Row],[expectedResult]]))</f>
        <v>1</v>
      </c>
      <c r="P10" t="b">
        <f>ISNUMBER(SEARCH(P$1,d4_test80_2ft[[#This Row],[actualResult]]))</f>
        <v>0</v>
      </c>
      <c r="Q10" t="b">
        <f>ISNUMBER(SEARCH(Q$1,d4_test80_2ft[[#This Row],[actualResult]]))</f>
        <v>1</v>
      </c>
      <c r="R10" t="b">
        <f>ISNUMBER(SEARCH(R$1,d4_test80_2ft[[#This Row],[actualResult]]))</f>
        <v>1</v>
      </c>
      <c r="S10" s="10" t="str">
        <f t="shared" si="0"/>
        <v>00</v>
      </c>
      <c r="T10" s="10" t="str">
        <f t="shared" si="1"/>
        <v>11</v>
      </c>
      <c r="U10" s="10" t="str">
        <f t="shared" si="2"/>
        <v>11</v>
      </c>
      <c r="V10" t="b">
        <f t="shared" si="3"/>
        <v>1</v>
      </c>
      <c r="Y10" t="b">
        <f>ISNUMBER(SEARCH(Y$1,d4_test80_2ft[[#This Row],[actualResultGPT3]]))</f>
        <v>1</v>
      </c>
      <c r="Z10" t="b">
        <f>ISNUMBER(SEARCH(Z$1,d4_test80_2ft[[#This Row],[actualResultGPT3]]))</f>
        <v>1</v>
      </c>
      <c r="AA10" t="b">
        <f>ISNUMBER(SEARCH(AA$1,d4_test80_2ft[[#This Row],[actualResultGPT3]]))</f>
        <v>1</v>
      </c>
      <c r="AB10" s="10" t="str">
        <f t="shared" si="4"/>
        <v>01</v>
      </c>
      <c r="AC10" s="10" t="str">
        <f t="shared" si="5"/>
        <v>11</v>
      </c>
      <c r="AD10" s="10" t="str">
        <f t="shared" si="6"/>
        <v>11</v>
      </c>
      <c r="AE10" t="b">
        <f t="shared" si="7"/>
        <v>0</v>
      </c>
    </row>
    <row r="11" spans="1:31" x14ac:dyDescent="0.35">
      <c r="A11" t="s">
        <v>163</v>
      </c>
      <c r="B11" t="s">
        <v>164</v>
      </c>
      <c r="C11" t="s">
        <v>7766</v>
      </c>
      <c r="D11" t="s">
        <v>7591</v>
      </c>
      <c r="E11" t="s">
        <v>5137</v>
      </c>
      <c r="F11" t="s">
        <v>24</v>
      </c>
      <c r="G11" t="s">
        <v>7754</v>
      </c>
      <c r="H11" t="s">
        <v>7857</v>
      </c>
      <c r="K11" s="13" t="b">
        <f>ISNUMBER(SEARCH(K$1,d4_test80_2ft[[#This Row],[expectedResult]]))</f>
        <v>0</v>
      </c>
      <c r="L11" s="13" t="b">
        <f>ISNUMBER(SEARCH(L$1,d4_test80_2ft[[#This Row],[expectedResult]]))</f>
        <v>1</v>
      </c>
      <c r="M11" s="13" t="b">
        <f>ISNUMBER(SEARCH(M$1,d4_test80_2ft[[#This Row],[expectedResult]]))</f>
        <v>1</v>
      </c>
      <c r="P11" t="b">
        <f>ISNUMBER(SEARCH(P$1,d4_test80_2ft[[#This Row],[actualResult]]))</f>
        <v>0</v>
      </c>
      <c r="Q11" t="b">
        <f>ISNUMBER(SEARCH(Q$1,d4_test80_2ft[[#This Row],[actualResult]]))</f>
        <v>1</v>
      </c>
      <c r="R11" t="b">
        <f>ISNUMBER(SEARCH(R$1,d4_test80_2ft[[#This Row],[actualResult]]))</f>
        <v>1</v>
      </c>
      <c r="S11" s="10" t="str">
        <f t="shared" si="0"/>
        <v>00</v>
      </c>
      <c r="T11" s="10" t="str">
        <f t="shared" si="1"/>
        <v>11</v>
      </c>
      <c r="U11" s="10" t="str">
        <f t="shared" si="2"/>
        <v>11</v>
      </c>
      <c r="V11" t="b">
        <f t="shared" si="3"/>
        <v>1</v>
      </c>
      <c r="Y11" t="b">
        <f>ISNUMBER(SEARCH(Y$1,d4_test80_2ft[[#This Row],[actualResultGPT3]]))</f>
        <v>1</v>
      </c>
      <c r="Z11" t="b">
        <f>ISNUMBER(SEARCH(Z$1,d4_test80_2ft[[#This Row],[actualResultGPT3]]))</f>
        <v>1</v>
      </c>
      <c r="AA11" t="b">
        <f>ISNUMBER(SEARCH(AA$1,d4_test80_2ft[[#This Row],[actualResultGPT3]]))</f>
        <v>1</v>
      </c>
      <c r="AB11" s="10" t="str">
        <f t="shared" si="4"/>
        <v>01</v>
      </c>
      <c r="AC11" s="10" t="str">
        <f t="shared" si="5"/>
        <v>11</v>
      </c>
      <c r="AD11" s="10" t="str">
        <f t="shared" si="6"/>
        <v>11</v>
      </c>
      <c r="AE11" t="b">
        <f t="shared" si="7"/>
        <v>0</v>
      </c>
    </row>
    <row r="12" spans="1:31" x14ac:dyDescent="0.35">
      <c r="A12">
        <v>1135126803</v>
      </c>
      <c r="B12" t="s">
        <v>8068</v>
      </c>
      <c r="C12" t="s">
        <v>8238</v>
      </c>
      <c r="D12" t="s">
        <v>7977</v>
      </c>
      <c r="E12" t="s">
        <v>5190</v>
      </c>
      <c r="F12" t="s">
        <v>7685</v>
      </c>
      <c r="G12" t="s">
        <v>7685</v>
      </c>
      <c r="H12" t="s">
        <v>72</v>
      </c>
      <c r="K12" s="13" t="b">
        <f>ISNUMBER(SEARCH(K$1,d4_test80_2ft[[#This Row],[expectedResult]]))</f>
        <v>0</v>
      </c>
      <c r="L12" s="13" t="b">
        <f>ISNUMBER(SEARCH(L$1,d4_test80_2ft[[#This Row],[expectedResult]]))</f>
        <v>1</v>
      </c>
      <c r="M12" s="13" t="b">
        <f>ISNUMBER(SEARCH(M$1,d4_test80_2ft[[#This Row],[expectedResult]]))</f>
        <v>0</v>
      </c>
      <c r="P12" t="b">
        <f>ISNUMBER(SEARCH(P$1,d4_test80_2ft[[#This Row],[actualResult]]))</f>
        <v>0</v>
      </c>
      <c r="Q12" t="b">
        <f>ISNUMBER(SEARCH(Q$1,d4_test80_2ft[[#This Row],[actualResult]]))</f>
        <v>1</v>
      </c>
      <c r="R12" t="b">
        <f>ISNUMBER(SEARCH(R$1,d4_test80_2ft[[#This Row],[actualResult]]))</f>
        <v>0</v>
      </c>
      <c r="S12" s="10" t="str">
        <f t="shared" si="0"/>
        <v>00</v>
      </c>
      <c r="T12" s="10" t="str">
        <f t="shared" si="1"/>
        <v>11</v>
      </c>
      <c r="U12" s="10" t="str">
        <f t="shared" si="2"/>
        <v>00</v>
      </c>
      <c r="V12" t="b">
        <f t="shared" si="3"/>
        <v>1</v>
      </c>
      <c r="Y12" t="b">
        <f>ISNUMBER(SEARCH(Y$1,d4_test80_2ft[[#This Row],[actualResultGPT3]]))</f>
        <v>1</v>
      </c>
      <c r="Z12" t="b">
        <f>ISNUMBER(SEARCH(Z$1,d4_test80_2ft[[#This Row],[actualResultGPT3]]))</f>
        <v>1</v>
      </c>
      <c r="AA12" t="b">
        <f>ISNUMBER(SEARCH(AA$1,d4_test80_2ft[[#This Row],[actualResultGPT3]]))</f>
        <v>1</v>
      </c>
      <c r="AB12" s="10" t="str">
        <f t="shared" si="4"/>
        <v>01</v>
      </c>
      <c r="AC12" s="10" t="str">
        <f t="shared" si="5"/>
        <v>11</v>
      </c>
      <c r="AD12" s="10" t="str">
        <f t="shared" si="6"/>
        <v>01</v>
      </c>
      <c r="AE12" t="b">
        <f t="shared" si="7"/>
        <v>0</v>
      </c>
    </row>
    <row r="13" spans="1:31" x14ac:dyDescent="0.35">
      <c r="A13">
        <v>1541153375</v>
      </c>
      <c r="B13" t="s">
        <v>787</v>
      </c>
      <c r="C13" t="s">
        <v>6778</v>
      </c>
      <c r="D13" t="s">
        <v>7977</v>
      </c>
      <c r="E13" t="s">
        <v>5190</v>
      </c>
      <c r="F13" t="s">
        <v>7685</v>
      </c>
      <c r="G13" t="s">
        <v>7685</v>
      </c>
      <c r="H13" t="s">
        <v>72</v>
      </c>
      <c r="K13" s="13" t="b">
        <f>ISNUMBER(SEARCH(K$1,d4_test80_2ft[[#This Row],[expectedResult]]))</f>
        <v>0</v>
      </c>
      <c r="L13" s="13" t="b">
        <f>ISNUMBER(SEARCH(L$1,d4_test80_2ft[[#This Row],[expectedResult]]))</f>
        <v>1</v>
      </c>
      <c r="M13" s="13" t="b">
        <f>ISNUMBER(SEARCH(M$1,d4_test80_2ft[[#This Row],[expectedResult]]))</f>
        <v>0</v>
      </c>
      <c r="P13" t="b">
        <f>ISNUMBER(SEARCH(P$1,d4_test80_2ft[[#This Row],[actualResult]]))</f>
        <v>0</v>
      </c>
      <c r="Q13" t="b">
        <f>ISNUMBER(SEARCH(Q$1,d4_test80_2ft[[#This Row],[actualResult]]))</f>
        <v>1</v>
      </c>
      <c r="R13" t="b">
        <f>ISNUMBER(SEARCH(R$1,d4_test80_2ft[[#This Row],[actualResult]]))</f>
        <v>0</v>
      </c>
      <c r="S13" s="10" t="str">
        <f t="shared" si="0"/>
        <v>00</v>
      </c>
      <c r="T13" s="10" t="str">
        <f t="shared" si="1"/>
        <v>11</v>
      </c>
      <c r="U13" s="10" t="str">
        <f t="shared" si="2"/>
        <v>00</v>
      </c>
      <c r="V13" t="b">
        <f t="shared" si="3"/>
        <v>1</v>
      </c>
      <c r="Y13" t="b">
        <f>ISNUMBER(SEARCH(Y$1,d4_test80_2ft[[#This Row],[actualResultGPT3]]))</f>
        <v>1</v>
      </c>
      <c r="Z13" t="b">
        <f>ISNUMBER(SEARCH(Z$1,d4_test80_2ft[[#This Row],[actualResultGPT3]]))</f>
        <v>1</v>
      </c>
      <c r="AA13" t="b">
        <f>ISNUMBER(SEARCH(AA$1,d4_test80_2ft[[#This Row],[actualResultGPT3]]))</f>
        <v>1</v>
      </c>
      <c r="AB13" s="10" t="str">
        <f t="shared" si="4"/>
        <v>01</v>
      </c>
      <c r="AC13" s="10" t="str">
        <f t="shared" si="5"/>
        <v>11</v>
      </c>
      <c r="AD13" s="10" t="str">
        <f t="shared" si="6"/>
        <v>01</v>
      </c>
      <c r="AE13" t="b">
        <f t="shared" si="7"/>
        <v>0</v>
      </c>
    </row>
    <row r="14" spans="1:31" x14ac:dyDescent="0.35">
      <c r="A14">
        <v>1597062293</v>
      </c>
      <c r="B14" t="s">
        <v>7638</v>
      </c>
      <c r="C14" t="s">
        <v>7757</v>
      </c>
      <c r="D14" t="s">
        <v>7683</v>
      </c>
      <c r="E14" t="s">
        <v>5119</v>
      </c>
      <c r="F14" t="s">
        <v>7688</v>
      </c>
      <c r="G14" t="s">
        <v>7688</v>
      </c>
      <c r="H14" t="s">
        <v>7</v>
      </c>
      <c r="K14" s="13" t="b">
        <f>ISNUMBER(SEARCH(K$1,d4_test80_2ft[[#This Row],[expectedResult]]))</f>
        <v>0</v>
      </c>
      <c r="L14" s="13" t="b">
        <f>ISNUMBER(SEARCH(L$1,d4_test80_2ft[[#This Row],[expectedResult]]))</f>
        <v>0</v>
      </c>
      <c r="M14" s="13" t="b">
        <f>ISNUMBER(SEARCH(M$1,d4_test80_2ft[[#This Row],[expectedResult]]))</f>
        <v>1</v>
      </c>
      <c r="P14" t="b">
        <f>ISNUMBER(SEARCH(P$1,d4_test80_2ft[[#This Row],[actualResult]]))</f>
        <v>0</v>
      </c>
      <c r="Q14" t="b">
        <f>ISNUMBER(SEARCH(Q$1,d4_test80_2ft[[#This Row],[actualResult]]))</f>
        <v>0</v>
      </c>
      <c r="R14" t="b">
        <f>ISNUMBER(SEARCH(R$1,d4_test80_2ft[[#This Row],[actualResult]]))</f>
        <v>1</v>
      </c>
      <c r="S14" s="10" t="str">
        <f t="shared" si="0"/>
        <v>00</v>
      </c>
      <c r="T14" s="10" t="str">
        <f t="shared" si="1"/>
        <v>00</v>
      </c>
      <c r="U14" s="10" t="str">
        <f t="shared" si="2"/>
        <v>11</v>
      </c>
      <c r="V14" t="b">
        <f t="shared" si="3"/>
        <v>1</v>
      </c>
      <c r="Y14" t="b">
        <f>ISNUMBER(SEARCH(Y$1,d4_test80_2ft[[#This Row],[actualResultGPT3]]))</f>
        <v>0</v>
      </c>
      <c r="Z14" t="b">
        <f>ISNUMBER(SEARCH(Z$1,d4_test80_2ft[[#This Row],[actualResultGPT3]]))</f>
        <v>0</v>
      </c>
      <c r="AA14" t="b">
        <f>ISNUMBER(SEARCH(AA$1,d4_test80_2ft[[#This Row],[actualResultGPT3]]))</f>
        <v>1</v>
      </c>
      <c r="AB14" s="10" t="str">
        <f t="shared" si="4"/>
        <v>00</v>
      </c>
      <c r="AC14" s="10" t="str">
        <f t="shared" si="5"/>
        <v>00</v>
      </c>
      <c r="AD14" s="10" t="str">
        <f t="shared" si="6"/>
        <v>11</v>
      </c>
      <c r="AE14" t="b">
        <f t="shared" si="7"/>
        <v>1</v>
      </c>
    </row>
    <row r="15" spans="1:31" x14ac:dyDescent="0.35">
      <c r="A15" t="s">
        <v>730</v>
      </c>
      <c r="B15" t="s">
        <v>731</v>
      </c>
      <c r="C15" t="s">
        <v>972</v>
      </c>
      <c r="D15" t="s">
        <v>7585</v>
      </c>
      <c r="E15" t="s">
        <v>5119</v>
      </c>
      <c r="F15" t="s">
        <v>13</v>
      </c>
      <c r="G15" t="s">
        <v>7687</v>
      </c>
      <c r="H15" t="s">
        <v>13</v>
      </c>
      <c r="K15" s="13" t="b">
        <f>ISNUMBER(SEARCH(K$1,d4_test80_2ft[[#This Row],[expectedResult]]))</f>
        <v>1</v>
      </c>
      <c r="L15" s="13" t="b">
        <f>ISNUMBER(SEARCH(L$1,d4_test80_2ft[[#This Row],[expectedResult]]))</f>
        <v>0</v>
      </c>
      <c r="M15" s="13" t="b">
        <f>ISNUMBER(SEARCH(M$1,d4_test80_2ft[[#This Row],[expectedResult]]))</f>
        <v>0</v>
      </c>
      <c r="P15" t="b">
        <f>ISNUMBER(SEARCH(P$1,d4_test80_2ft[[#This Row],[actualResult]]))</f>
        <v>1</v>
      </c>
      <c r="Q15" t="b">
        <f>ISNUMBER(SEARCH(Q$1,d4_test80_2ft[[#This Row],[actualResult]]))</f>
        <v>0</v>
      </c>
      <c r="R15" t="b">
        <f>ISNUMBER(SEARCH(R$1,d4_test80_2ft[[#This Row],[actualResult]]))</f>
        <v>0</v>
      </c>
      <c r="S15" s="10" t="str">
        <f t="shared" si="0"/>
        <v>11</v>
      </c>
      <c r="T15" s="10" t="str">
        <f t="shared" si="1"/>
        <v>00</v>
      </c>
      <c r="U15" s="10" t="str">
        <f t="shared" si="2"/>
        <v>00</v>
      </c>
      <c r="V15" t="b">
        <f t="shared" si="3"/>
        <v>1</v>
      </c>
      <c r="Y15" t="b">
        <f>ISNUMBER(SEARCH(Y$1,d4_test80_2ft[[#This Row],[actualResultGPT3]]))</f>
        <v>1</v>
      </c>
      <c r="Z15" t="b">
        <f>ISNUMBER(SEARCH(Z$1,d4_test80_2ft[[#This Row],[actualResultGPT3]]))</f>
        <v>0</v>
      </c>
      <c r="AA15" t="b">
        <f>ISNUMBER(SEARCH(AA$1,d4_test80_2ft[[#This Row],[actualResultGPT3]]))</f>
        <v>0</v>
      </c>
      <c r="AB15" s="10" t="str">
        <f t="shared" si="4"/>
        <v>11</v>
      </c>
      <c r="AC15" s="10" t="str">
        <f t="shared" si="5"/>
        <v>00</v>
      </c>
      <c r="AD15" s="10" t="str">
        <f t="shared" si="6"/>
        <v>00</v>
      </c>
      <c r="AE15" t="b">
        <f t="shared" si="7"/>
        <v>1</v>
      </c>
    </row>
    <row r="16" spans="1:31" x14ac:dyDescent="0.35">
      <c r="A16" t="s">
        <v>381</v>
      </c>
      <c r="B16" t="s">
        <v>382</v>
      </c>
      <c r="C16" t="s">
        <v>383</v>
      </c>
      <c r="D16" t="s">
        <v>7586</v>
      </c>
      <c r="E16" t="s">
        <v>5119</v>
      </c>
      <c r="F16" t="s">
        <v>13</v>
      </c>
      <c r="G16" t="s">
        <v>7687</v>
      </c>
      <c r="H16" t="s">
        <v>13</v>
      </c>
      <c r="K16" s="13" t="b">
        <f>ISNUMBER(SEARCH(K$1,d4_test80_2ft[[#This Row],[expectedResult]]))</f>
        <v>1</v>
      </c>
      <c r="L16" s="13" t="b">
        <f>ISNUMBER(SEARCH(L$1,d4_test80_2ft[[#This Row],[expectedResult]]))</f>
        <v>0</v>
      </c>
      <c r="M16" s="13" t="b">
        <f>ISNUMBER(SEARCH(M$1,d4_test80_2ft[[#This Row],[expectedResult]]))</f>
        <v>0</v>
      </c>
      <c r="P16" t="b">
        <f>ISNUMBER(SEARCH(P$1,d4_test80_2ft[[#This Row],[actualResult]]))</f>
        <v>1</v>
      </c>
      <c r="Q16" t="b">
        <f>ISNUMBER(SEARCH(Q$1,d4_test80_2ft[[#This Row],[actualResult]]))</f>
        <v>0</v>
      </c>
      <c r="R16" t="b">
        <f>ISNUMBER(SEARCH(R$1,d4_test80_2ft[[#This Row],[actualResult]]))</f>
        <v>0</v>
      </c>
      <c r="S16" s="10" t="str">
        <f t="shared" si="0"/>
        <v>11</v>
      </c>
      <c r="T16" s="10" t="str">
        <f t="shared" si="1"/>
        <v>00</v>
      </c>
      <c r="U16" s="10" t="str">
        <f t="shared" si="2"/>
        <v>00</v>
      </c>
      <c r="V16" t="b">
        <f t="shared" si="3"/>
        <v>1</v>
      </c>
      <c r="Y16" t="b">
        <f>ISNUMBER(SEARCH(Y$1,d4_test80_2ft[[#This Row],[actualResultGPT3]]))</f>
        <v>1</v>
      </c>
      <c r="Z16" t="b">
        <f>ISNUMBER(SEARCH(Z$1,d4_test80_2ft[[#This Row],[actualResultGPT3]]))</f>
        <v>0</v>
      </c>
      <c r="AA16" t="b">
        <f>ISNUMBER(SEARCH(AA$1,d4_test80_2ft[[#This Row],[actualResultGPT3]]))</f>
        <v>0</v>
      </c>
      <c r="AB16" s="10" t="str">
        <f t="shared" si="4"/>
        <v>11</v>
      </c>
      <c r="AC16" s="10" t="str">
        <f t="shared" si="5"/>
        <v>00</v>
      </c>
      <c r="AD16" s="10" t="str">
        <f t="shared" si="6"/>
        <v>00</v>
      </c>
      <c r="AE16" t="b">
        <f t="shared" si="7"/>
        <v>1</v>
      </c>
    </row>
    <row r="17" spans="1:31" x14ac:dyDescent="0.35">
      <c r="A17">
        <v>1400326821</v>
      </c>
      <c r="B17" t="s">
        <v>209</v>
      </c>
      <c r="C17" t="s">
        <v>1001</v>
      </c>
      <c r="D17" t="s">
        <v>7558</v>
      </c>
      <c r="E17" t="s">
        <v>5119</v>
      </c>
      <c r="F17" t="s">
        <v>13</v>
      </c>
      <c r="G17" t="s">
        <v>7687</v>
      </c>
      <c r="H17" t="s">
        <v>13</v>
      </c>
      <c r="K17" s="13" t="b">
        <f>ISNUMBER(SEARCH(K$1,d4_test80_2ft[[#This Row],[expectedResult]]))</f>
        <v>1</v>
      </c>
      <c r="L17" s="13" t="b">
        <f>ISNUMBER(SEARCH(L$1,d4_test80_2ft[[#This Row],[expectedResult]]))</f>
        <v>0</v>
      </c>
      <c r="M17" s="13" t="b">
        <f>ISNUMBER(SEARCH(M$1,d4_test80_2ft[[#This Row],[expectedResult]]))</f>
        <v>0</v>
      </c>
      <c r="P17" t="b">
        <f>ISNUMBER(SEARCH(P$1,d4_test80_2ft[[#This Row],[actualResult]]))</f>
        <v>1</v>
      </c>
      <c r="Q17" t="b">
        <f>ISNUMBER(SEARCH(Q$1,d4_test80_2ft[[#This Row],[actualResult]]))</f>
        <v>0</v>
      </c>
      <c r="R17" t="b">
        <f>ISNUMBER(SEARCH(R$1,d4_test80_2ft[[#This Row],[actualResult]]))</f>
        <v>0</v>
      </c>
      <c r="S17" s="10" t="str">
        <f t="shared" si="0"/>
        <v>11</v>
      </c>
      <c r="T17" s="10" t="str">
        <f t="shared" si="1"/>
        <v>00</v>
      </c>
      <c r="U17" s="10" t="str">
        <f t="shared" si="2"/>
        <v>00</v>
      </c>
      <c r="V17" t="b">
        <f t="shared" si="3"/>
        <v>1</v>
      </c>
      <c r="Y17" t="b">
        <f>ISNUMBER(SEARCH(Y$1,d4_test80_2ft[[#This Row],[actualResultGPT3]]))</f>
        <v>1</v>
      </c>
      <c r="Z17" t="b">
        <f>ISNUMBER(SEARCH(Z$1,d4_test80_2ft[[#This Row],[actualResultGPT3]]))</f>
        <v>0</v>
      </c>
      <c r="AA17" t="b">
        <f>ISNUMBER(SEARCH(AA$1,d4_test80_2ft[[#This Row],[actualResultGPT3]]))</f>
        <v>0</v>
      </c>
      <c r="AB17" s="10" t="str">
        <f t="shared" si="4"/>
        <v>11</v>
      </c>
      <c r="AC17" s="10" t="str">
        <f t="shared" si="5"/>
        <v>00</v>
      </c>
      <c r="AD17" s="10" t="str">
        <f t="shared" si="6"/>
        <v>00</v>
      </c>
      <c r="AE17" t="b">
        <f t="shared" si="7"/>
        <v>1</v>
      </c>
    </row>
    <row r="18" spans="1:31" x14ac:dyDescent="0.35">
      <c r="A18" t="s">
        <v>390</v>
      </c>
      <c r="B18" t="s">
        <v>391</v>
      </c>
      <c r="C18" t="s">
        <v>971</v>
      </c>
      <c r="D18" t="s">
        <v>7570</v>
      </c>
      <c r="E18" t="s">
        <v>5119</v>
      </c>
      <c r="F18" t="s">
        <v>13</v>
      </c>
      <c r="G18" t="s">
        <v>7687</v>
      </c>
      <c r="H18" t="s">
        <v>13</v>
      </c>
      <c r="K18" s="13" t="b">
        <f>ISNUMBER(SEARCH(K$1,d4_test80_2ft[[#This Row],[expectedResult]]))</f>
        <v>1</v>
      </c>
      <c r="L18" s="13" t="b">
        <f>ISNUMBER(SEARCH(L$1,d4_test80_2ft[[#This Row],[expectedResult]]))</f>
        <v>0</v>
      </c>
      <c r="M18" s="13" t="b">
        <f>ISNUMBER(SEARCH(M$1,d4_test80_2ft[[#This Row],[expectedResult]]))</f>
        <v>0</v>
      </c>
      <c r="P18" t="b">
        <f>ISNUMBER(SEARCH(P$1,d4_test80_2ft[[#This Row],[actualResult]]))</f>
        <v>1</v>
      </c>
      <c r="Q18" t="b">
        <f>ISNUMBER(SEARCH(Q$1,d4_test80_2ft[[#This Row],[actualResult]]))</f>
        <v>0</v>
      </c>
      <c r="R18" t="b">
        <f>ISNUMBER(SEARCH(R$1,d4_test80_2ft[[#This Row],[actualResult]]))</f>
        <v>0</v>
      </c>
      <c r="S18" s="10" t="str">
        <f t="shared" si="0"/>
        <v>11</v>
      </c>
      <c r="T18" s="10" t="str">
        <f t="shared" si="1"/>
        <v>00</v>
      </c>
      <c r="U18" s="10" t="str">
        <f t="shared" si="2"/>
        <v>00</v>
      </c>
      <c r="V18" t="b">
        <f t="shared" si="3"/>
        <v>1</v>
      </c>
      <c r="Y18" t="b">
        <f>ISNUMBER(SEARCH(Y$1,d4_test80_2ft[[#This Row],[actualResultGPT3]]))</f>
        <v>1</v>
      </c>
      <c r="Z18" t="b">
        <f>ISNUMBER(SEARCH(Z$1,d4_test80_2ft[[#This Row],[actualResultGPT3]]))</f>
        <v>0</v>
      </c>
      <c r="AA18" t="b">
        <f>ISNUMBER(SEARCH(AA$1,d4_test80_2ft[[#This Row],[actualResultGPT3]]))</f>
        <v>0</v>
      </c>
      <c r="AB18" s="10" t="str">
        <f t="shared" si="4"/>
        <v>11</v>
      </c>
      <c r="AC18" s="10" t="str">
        <f t="shared" si="5"/>
        <v>00</v>
      </c>
      <c r="AD18" s="10" t="str">
        <f t="shared" si="6"/>
        <v>00</v>
      </c>
      <c r="AE18" t="b">
        <f t="shared" si="7"/>
        <v>1</v>
      </c>
    </row>
    <row r="19" spans="1:31" x14ac:dyDescent="0.35">
      <c r="A19" t="s">
        <v>622</v>
      </c>
      <c r="B19" t="s">
        <v>623</v>
      </c>
      <c r="C19" t="s">
        <v>7826</v>
      </c>
      <c r="D19" t="s">
        <v>7596</v>
      </c>
      <c r="E19" t="s">
        <v>5137</v>
      </c>
      <c r="F19" t="s">
        <v>24</v>
      </c>
      <c r="G19" t="s">
        <v>7754</v>
      </c>
      <c r="H19" t="s">
        <v>72</v>
      </c>
      <c r="K19" s="13" t="b">
        <f>ISNUMBER(SEARCH(K$1,d4_test80_2ft[[#This Row],[expectedResult]]))</f>
        <v>0</v>
      </c>
      <c r="L19" s="13" t="b">
        <f>ISNUMBER(SEARCH(L$1,d4_test80_2ft[[#This Row],[expectedResult]]))</f>
        <v>1</v>
      </c>
      <c r="M19" s="13" t="b">
        <f>ISNUMBER(SEARCH(M$1,d4_test80_2ft[[#This Row],[expectedResult]]))</f>
        <v>1</v>
      </c>
      <c r="P19" t="b">
        <f>ISNUMBER(SEARCH(P$1,d4_test80_2ft[[#This Row],[actualResult]]))</f>
        <v>0</v>
      </c>
      <c r="Q19" t="b">
        <f>ISNUMBER(SEARCH(Q$1,d4_test80_2ft[[#This Row],[actualResult]]))</f>
        <v>1</v>
      </c>
      <c r="R19" t="b">
        <f>ISNUMBER(SEARCH(R$1,d4_test80_2ft[[#This Row],[actualResult]]))</f>
        <v>1</v>
      </c>
      <c r="S19" s="10" t="str">
        <f t="shared" si="0"/>
        <v>00</v>
      </c>
      <c r="T19" s="10" t="str">
        <f t="shared" si="1"/>
        <v>11</v>
      </c>
      <c r="U19" s="10" t="str">
        <f t="shared" si="2"/>
        <v>11</v>
      </c>
      <c r="V19" t="b">
        <f t="shared" si="3"/>
        <v>1</v>
      </c>
      <c r="Y19" t="b">
        <f>ISNUMBER(SEARCH(Y$1,d4_test80_2ft[[#This Row],[actualResultGPT3]]))</f>
        <v>1</v>
      </c>
      <c r="Z19" t="b">
        <f>ISNUMBER(SEARCH(Z$1,d4_test80_2ft[[#This Row],[actualResultGPT3]]))</f>
        <v>1</v>
      </c>
      <c r="AA19" t="b">
        <f>ISNUMBER(SEARCH(AA$1,d4_test80_2ft[[#This Row],[actualResultGPT3]]))</f>
        <v>1</v>
      </c>
      <c r="AB19" s="10" t="str">
        <f t="shared" si="4"/>
        <v>01</v>
      </c>
      <c r="AC19" s="10" t="str">
        <f t="shared" si="5"/>
        <v>11</v>
      </c>
      <c r="AD19" s="10" t="str">
        <f t="shared" si="6"/>
        <v>11</v>
      </c>
      <c r="AE19" t="b">
        <f t="shared" si="7"/>
        <v>0</v>
      </c>
    </row>
    <row r="20" spans="1:31" x14ac:dyDescent="0.35">
      <c r="A20" t="s">
        <v>343</v>
      </c>
      <c r="B20" t="s">
        <v>344</v>
      </c>
      <c r="C20" t="s">
        <v>345</v>
      </c>
      <c r="D20" t="s">
        <v>7588</v>
      </c>
      <c r="E20" t="s">
        <v>5119</v>
      </c>
      <c r="F20" t="s">
        <v>7</v>
      </c>
      <c r="G20" t="s">
        <v>7754</v>
      </c>
      <c r="H20" t="s">
        <v>7857</v>
      </c>
      <c r="K20" s="13" t="b">
        <f>ISNUMBER(SEARCH(K$1,d4_test80_2ft[[#This Row],[expectedResult]]))</f>
        <v>0</v>
      </c>
      <c r="L20" s="13" t="b">
        <f>ISNUMBER(SEARCH(L$1,d4_test80_2ft[[#This Row],[expectedResult]]))</f>
        <v>0</v>
      </c>
      <c r="M20" s="13" t="b">
        <f>ISNUMBER(SEARCH(M$1,d4_test80_2ft[[#This Row],[expectedResult]]))</f>
        <v>1</v>
      </c>
      <c r="P20" t="b">
        <f>ISNUMBER(SEARCH(P$1,d4_test80_2ft[[#This Row],[actualResult]]))</f>
        <v>0</v>
      </c>
      <c r="Q20" t="b">
        <f>ISNUMBER(SEARCH(Q$1,d4_test80_2ft[[#This Row],[actualResult]]))</f>
        <v>1</v>
      </c>
      <c r="R20" t="b">
        <f>ISNUMBER(SEARCH(R$1,d4_test80_2ft[[#This Row],[actualResult]]))</f>
        <v>1</v>
      </c>
      <c r="S20" s="10" t="str">
        <f t="shared" si="0"/>
        <v>00</v>
      </c>
      <c r="T20" s="10" t="str">
        <f t="shared" si="1"/>
        <v>01</v>
      </c>
      <c r="U20" s="10" t="str">
        <f t="shared" si="2"/>
        <v>11</v>
      </c>
      <c r="V20" t="b">
        <f t="shared" si="3"/>
        <v>0</v>
      </c>
      <c r="Y20" t="b">
        <f>ISNUMBER(SEARCH(Y$1,d4_test80_2ft[[#This Row],[actualResultGPT3]]))</f>
        <v>1</v>
      </c>
      <c r="Z20" t="b">
        <f>ISNUMBER(SEARCH(Z$1,d4_test80_2ft[[#This Row],[actualResultGPT3]]))</f>
        <v>1</v>
      </c>
      <c r="AA20" t="b">
        <f>ISNUMBER(SEARCH(AA$1,d4_test80_2ft[[#This Row],[actualResultGPT3]]))</f>
        <v>1</v>
      </c>
      <c r="AB20" s="10" t="str">
        <f t="shared" si="4"/>
        <v>01</v>
      </c>
      <c r="AC20" s="10" t="str">
        <f t="shared" si="5"/>
        <v>01</v>
      </c>
      <c r="AD20" s="10" t="str">
        <f t="shared" si="6"/>
        <v>11</v>
      </c>
      <c r="AE20" t="b">
        <f t="shared" si="7"/>
        <v>0</v>
      </c>
    </row>
    <row r="21" spans="1:31" x14ac:dyDescent="0.35">
      <c r="A21" t="s">
        <v>628</v>
      </c>
      <c r="B21" t="s">
        <v>629</v>
      </c>
      <c r="C21" t="s">
        <v>630</v>
      </c>
      <c r="D21" t="s">
        <v>7570</v>
      </c>
      <c r="E21" t="s">
        <v>5119</v>
      </c>
      <c r="F21" t="s">
        <v>7</v>
      </c>
      <c r="G21" t="s">
        <v>7688</v>
      </c>
      <c r="H21" t="s">
        <v>72</v>
      </c>
      <c r="K21" s="13" t="b">
        <f>ISNUMBER(SEARCH(K$1,d4_test80_2ft[[#This Row],[expectedResult]]))</f>
        <v>0</v>
      </c>
      <c r="L21" s="13" t="b">
        <f>ISNUMBER(SEARCH(L$1,d4_test80_2ft[[#This Row],[expectedResult]]))</f>
        <v>0</v>
      </c>
      <c r="M21" s="13" t="b">
        <f>ISNUMBER(SEARCH(M$1,d4_test80_2ft[[#This Row],[expectedResult]]))</f>
        <v>1</v>
      </c>
      <c r="P21" t="b">
        <f>ISNUMBER(SEARCH(P$1,d4_test80_2ft[[#This Row],[actualResult]]))</f>
        <v>0</v>
      </c>
      <c r="Q21" t="b">
        <f>ISNUMBER(SEARCH(Q$1,d4_test80_2ft[[#This Row],[actualResult]]))</f>
        <v>0</v>
      </c>
      <c r="R21" t="b">
        <f>ISNUMBER(SEARCH(R$1,d4_test80_2ft[[#This Row],[actualResult]]))</f>
        <v>1</v>
      </c>
      <c r="S21" s="10" t="str">
        <f t="shared" si="0"/>
        <v>00</v>
      </c>
      <c r="T21" s="10" t="str">
        <f t="shared" si="1"/>
        <v>00</v>
      </c>
      <c r="U21" s="10" t="str">
        <f t="shared" si="2"/>
        <v>11</v>
      </c>
      <c r="V21" t="b">
        <f t="shared" si="3"/>
        <v>1</v>
      </c>
      <c r="Y21" t="b">
        <f>ISNUMBER(SEARCH(Y$1,d4_test80_2ft[[#This Row],[actualResultGPT3]]))</f>
        <v>1</v>
      </c>
      <c r="Z21" t="b">
        <f>ISNUMBER(SEARCH(Z$1,d4_test80_2ft[[#This Row],[actualResultGPT3]]))</f>
        <v>1</v>
      </c>
      <c r="AA21" t="b">
        <f>ISNUMBER(SEARCH(AA$1,d4_test80_2ft[[#This Row],[actualResultGPT3]]))</f>
        <v>1</v>
      </c>
      <c r="AB21" s="10" t="str">
        <f t="shared" si="4"/>
        <v>01</v>
      </c>
      <c r="AC21" s="10" t="str">
        <f t="shared" si="5"/>
        <v>01</v>
      </c>
      <c r="AD21" s="10" t="str">
        <f t="shared" si="6"/>
        <v>11</v>
      </c>
      <c r="AE21" t="b">
        <f t="shared" si="7"/>
        <v>0</v>
      </c>
    </row>
    <row r="22" spans="1:31" x14ac:dyDescent="0.35">
      <c r="A22" t="s">
        <v>913</v>
      </c>
      <c r="B22" t="s">
        <v>914</v>
      </c>
      <c r="C22" t="s">
        <v>8239</v>
      </c>
      <c r="D22" t="s">
        <v>7598</v>
      </c>
      <c r="E22" t="s">
        <v>5119</v>
      </c>
      <c r="F22" t="s">
        <v>24</v>
      </c>
      <c r="G22" t="s">
        <v>7685</v>
      </c>
      <c r="H22" t="s">
        <v>72</v>
      </c>
      <c r="K22" s="13" t="b">
        <f>ISNUMBER(SEARCH(K$1,d4_test80_2ft[[#This Row],[expectedResult]]))</f>
        <v>0</v>
      </c>
      <c r="L22" s="13" t="b">
        <f>ISNUMBER(SEARCH(L$1,d4_test80_2ft[[#This Row],[expectedResult]]))</f>
        <v>1</v>
      </c>
      <c r="M22" s="13" t="b">
        <f>ISNUMBER(SEARCH(M$1,d4_test80_2ft[[#This Row],[expectedResult]]))</f>
        <v>1</v>
      </c>
      <c r="P22" t="b">
        <f>ISNUMBER(SEARCH(P$1,d4_test80_2ft[[#This Row],[actualResult]]))</f>
        <v>0</v>
      </c>
      <c r="Q22" t="b">
        <f>ISNUMBER(SEARCH(Q$1,d4_test80_2ft[[#This Row],[actualResult]]))</f>
        <v>1</v>
      </c>
      <c r="R22" t="b">
        <f>ISNUMBER(SEARCH(R$1,d4_test80_2ft[[#This Row],[actualResult]]))</f>
        <v>0</v>
      </c>
      <c r="S22" s="10" t="str">
        <f t="shared" si="0"/>
        <v>00</v>
      </c>
      <c r="T22" s="10" t="str">
        <f t="shared" si="1"/>
        <v>11</v>
      </c>
      <c r="U22" s="10" t="str">
        <f t="shared" si="2"/>
        <v>10</v>
      </c>
      <c r="V22" t="b">
        <f t="shared" si="3"/>
        <v>0</v>
      </c>
      <c r="Y22" t="b">
        <f>ISNUMBER(SEARCH(Y$1,d4_test80_2ft[[#This Row],[actualResultGPT3]]))</f>
        <v>1</v>
      </c>
      <c r="Z22" t="b">
        <f>ISNUMBER(SEARCH(Z$1,d4_test80_2ft[[#This Row],[actualResultGPT3]]))</f>
        <v>1</v>
      </c>
      <c r="AA22" t="b">
        <f>ISNUMBER(SEARCH(AA$1,d4_test80_2ft[[#This Row],[actualResultGPT3]]))</f>
        <v>1</v>
      </c>
      <c r="AB22" s="10" t="str">
        <f t="shared" si="4"/>
        <v>01</v>
      </c>
      <c r="AC22" s="10" t="str">
        <f t="shared" si="5"/>
        <v>11</v>
      </c>
      <c r="AD22" s="10" t="str">
        <f t="shared" si="6"/>
        <v>11</v>
      </c>
      <c r="AE22" t="b">
        <f t="shared" si="7"/>
        <v>0</v>
      </c>
    </row>
    <row r="23" spans="1:31" x14ac:dyDescent="0.35">
      <c r="A23">
        <v>1452121212</v>
      </c>
      <c r="B23" t="s">
        <v>7697</v>
      </c>
      <c r="C23" t="s">
        <v>7842</v>
      </c>
      <c r="D23" t="s">
        <v>7683</v>
      </c>
      <c r="E23" t="s">
        <v>5137</v>
      </c>
      <c r="F23" t="s">
        <v>7688</v>
      </c>
      <c r="G23" t="s">
        <v>7688</v>
      </c>
      <c r="H23" t="s">
        <v>7</v>
      </c>
      <c r="K23" s="13" t="b">
        <f>ISNUMBER(SEARCH(K$1,d4_test80_2ft[[#This Row],[expectedResult]]))</f>
        <v>0</v>
      </c>
      <c r="L23" s="13" t="b">
        <f>ISNUMBER(SEARCH(L$1,d4_test80_2ft[[#This Row],[expectedResult]]))</f>
        <v>0</v>
      </c>
      <c r="M23" s="13" t="b">
        <f>ISNUMBER(SEARCH(M$1,d4_test80_2ft[[#This Row],[expectedResult]]))</f>
        <v>1</v>
      </c>
      <c r="P23" t="b">
        <f>ISNUMBER(SEARCH(P$1,d4_test80_2ft[[#This Row],[actualResult]]))</f>
        <v>0</v>
      </c>
      <c r="Q23" t="b">
        <f>ISNUMBER(SEARCH(Q$1,d4_test80_2ft[[#This Row],[actualResult]]))</f>
        <v>0</v>
      </c>
      <c r="R23" t="b">
        <f>ISNUMBER(SEARCH(R$1,d4_test80_2ft[[#This Row],[actualResult]]))</f>
        <v>1</v>
      </c>
      <c r="S23" s="10" t="str">
        <f t="shared" si="0"/>
        <v>00</v>
      </c>
      <c r="T23" s="10" t="str">
        <f t="shared" si="1"/>
        <v>00</v>
      </c>
      <c r="U23" s="10" t="str">
        <f t="shared" si="2"/>
        <v>11</v>
      </c>
      <c r="V23" t="b">
        <f t="shared" si="3"/>
        <v>1</v>
      </c>
      <c r="Y23" t="b">
        <f>ISNUMBER(SEARCH(Y$1,d4_test80_2ft[[#This Row],[actualResultGPT3]]))</f>
        <v>0</v>
      </c>
      <c r="Z23" t="b">
        <f>ISNUMBER(SEARCH(Z$1,d4_test80_2ft[[#This Row],[actualResultGPT3]]))</f>
        <v>0</v>
      </c>
      <c r="AA23" t="b">
        <f>ISNUMBER(SEARCH(AA$1,d4_test80_2ft[[#This Row],[actualResultGPT3]]))</f>
        <v>1</v>
      </c>
      <c r="AB23" s="10" t="str">
        <f t="shared" si="4"/>
        <v>00</v>
      </c>
      <c r="AC23" s="10" t="str">
        <f t="shared" si="5"/>
        <v>00</v>
      </c>
      <c r="AD23" s="10" t="str">
        <f t="shared" si="6"/>
        <v>11</v>
      </c>
      <c r="AE23" t="b">
        <f t="shared" si="7"/>
        <v>1</v>
      </c>
    </row>
    <row r="24" spans="1:31" x14ac:dyDescent="0.35">
      <c r="A24" t="s">
        <v>485</v>
      </c>
      <c r="B24" t="s">
        <v>486</v>
      </c>
      <c r="C24" t="s">
        <v>8240</v>
      </c>
      <c r="D24" t="s">
        <v>7585</v>
      </c>
      <c r="E24" t="s">
        <v>5119</v>
      </c>
      <c r="F24" t="s">
        <v>13</v>
      </c>
      <c r="G24" t="s">
        <v>7687</v>
      </c>
      <c r="H24" t="s">
        <v>13</v>
      </c>
      <c r="K24" s="13" t="b">
        <f>ISNUMBER(SEARCH(K$1,d4_test80_2ft[[#This Row],[expectedResult]]))</f>
        <v>1</v>
      </c>
      <c r="L24" s="13" t="b">
        <f>ISNUMBER(SEARCH(L$1,d4_test80_2ft[[#This Row],[expectedResult]]))</f>
        <v>0</v>
      </c>
      <c r="M24" s="13" t="b">
        <f>ISNUMBER(SEARCH(M$1,d4_test80_2ft[[#This Row],[expectedResult]]))</f>
        <v>0</v>
      </c>
      <c r="P24" t="b">
        <f>ISNUMBER(SEARCH(P$1,d4_test80_2ft[[#This Row],[actualResult]]))</f>
        <v>1</v>
      </c>
      <c r="Q24" t="b">
        <f>ISNUMBER(SEARCH(Q$1,d4_test80_2ft[[#This Row],[actualResult]]))</f>
        <v>0</v>
      </c>
      <c r="R24" t="b">
        <f>ISNUMBER(SEARCH(R$1,d4_test80_2ft[[#This Row],[actualResult]]))</f>
        <v>0</v>
      </c>
      <c r="S24" s="10" t="str">
        <f t="shared" si="0"/>
        <v>11</v>
      </c>
      <c r="T24" s="10" t="str">
        <f t="shared" si="1"/>
        <v>00</v>
      </c>
      <c r="U24" s="10" t="str">
        <f t="shared" si="2"/>
        <v>00</v>
      </c>
      <c r="V24" t="b">
        <f t="shared" si="3"/>
        <v>1</v>
      </c>
      <c r="Y24" t="b">
        <f>ISNUMBER(SEARCH(Y$1,d4_test80_2ft[[#This Row],[actualResultGPT3]]))</f>
        <v>1</v>
      </c>
      <c r="Z24" t="b">
        <f>ISNUMBER(SEARCH(Z$1,d4_test80_2ft[[#This Row],[actualResultGPT3]]))</f>
        <v>0</v>
      </c>
      <c r="AA24" t="b">
        <f>ISNUMBER(SEARCH(AA$1,d4_test80_2ft[[#This Row],[actualResultGPT3]]))</f>
        <v>0</v>
      </c>
      <c r="AB24" s="10" t="str">
        <f t="shared" si="4"/>
        <v>11</v>
      </c>
      <c r="AC24" s="10" t="str">
        <f t="shared" si="5"/>
        <v>00</v>
      </c>
      <c r="AD24" s="10" t="str">
        <f t="shared" si="6"/>
        <v>00</v>
      </c>
      <c r="AE24" t="b">
        <f t="shared" si="7"/>
        <v>1</v>
      </c>
    </row>
    <row r="25" spans="1:31" x14ac:dyDescent="0.35">
      <c r="A25">
        <v>6444559661</v>
      </c>
      <c r="B25" t="s">
        <v>362</v>
      </c>
      <c r="C25" t="s">
        <v>1008</v>
      </c>
      <c r="D25" t="s">
        <v>7575</v>
      </c>
      <c r="E25" t="s">
        <v>5119</v>
      </c>
      <c r="F25" t="s">
        <v>13</v>
      </c>
      <c r="G25" t="s">
        <v>7687</v>
      </c>
      <c r="H25" t="s">
        <v>935</v>
      </c>
      <c r="K25" s="13" t="b">
        <f>ISNUMBER(SEARCH(K$1,d4_test80_2ft[[#This Row],[expectedResult]]))</f>
        <v>1</v>
      </c>
      <c r="L25" s="13" t="b">
        <f>ISNUMBER(SEARCH(L$1,d4_test80_2ft[[#This Row],[expectedResult]]))</f>
        <v>0</v>
      </c>
      <c r="M25" s="13" t="b">
        <f>ISNUMBER(SEARCH(M$1,d4_test80_2ft[[#This Row],[expectedResult]]))</f>
        <v>0</v>
      </c>
      <c r="P25" t="b">
        <f>ISNUMBER(SEARCH(P$1,d4_test80_2ft[[#This Row],[actualResult]]))</f>
        <v>1</v>
      </c>
      <c r="Q25" t="b">
        <f>ISNUMBER(SEARCH(Q$1,d4_test80_2ft[[#This Row],[actualResult]]))</f>
        <v>0</v>
      </c>
      <c r="R25" t="b">
        <f>ISNUMBER(SEARCH(R$1,d4_test80_2ft[[#This Row],[actualResult]]))</f>
        <v>0</v>
      </c>
      <c r="S25" s="10" t="str">
        <f t="shared" si="0"/>
        <v>11</v>
      </c>
      <c r="T25" s="10" t="str">
        <f t="shared" si="1"/>
        <v>00</v>
      </c>
      <c r="U25" s="10" t="str">
        <f t="shared" si="2"/>
        <v>00</v>
      </c>
      <c r="V25" t="b">
        <f t="shared" si="3"/>
        <v>1</v>
      </c>
      <c r="Y25" t="b">
        <f>ISNUMBER(SEARCH(Y$1,d4_test80_2ft[[#This Row],[actualResultGPT3]]))</f>
        <v>1</v>
      </c>
      <c r="Z25" t="b">
        <f>ISNUMBER(SEARCH(Z$1,d4_test80_2ft[[#This Row],[actualResultGPT3]]))</f>
        <v>0</v>
      </c>
      <c r="AA25" t="b">
        <f>ISNUMBER(SEARCH(AA$1,d4_test80_2ft[[#This Row],[actualResultGPT3]]))</f>
        <v>0</v>
      </c>
      <c r="AB25" s="10" t="str">
        <f t="shared" si="4"/>
        <v>11</v>
      </c>
      <c r="AC25" s="10" t="str">
        <f t="shared" si="5"/>
        <v>00</v>
      </c>
      <c r="AD25" s="10" t="str">
        <f t="shared" si="6"/>
        <v>00</v>
      </c>
      <c r="AE25" t="b">
        <f t="shared" si="7"/>
        <v>1</v>
      </c>
    </row>
    <row r="26" spans="1:31" x14ac:dyDescent="0.35">
      <c r="A26" t="s">
        <v>142</v>
      </c>
      <c r="B26" t="s">
        <v>143</v>
      </c>
      <c r="C26" t="s">
        <v>144</v>
      </c>
      <c r="D26" t="s">
        <v>7580</v>
      </c>
      <c r="E26" t="s">
        <v>5119</v>
      </c>
      <c r="F26" t="s">
        <v>34</v>
      </c>
      <c r="G26" t="s">
        <v>7685</v>
      </c>
      <c r="H26" t="s">
        <v>72</v>
      </c>
      <c r="K26" s="13" t="b">
        <f>ISNUMBER(SEARCH(K$1,d4_test80_2ft[[#This Row],[expectedResult]]))</f>
        <v>0</v>
      </c>
      <c r="L26" s="13" t="b">
        <f>ISNUMBER(SEARCH(L$1,d4_test80_2ft[[#This Row],[expectedResult]]))</f>
        <v>1</v>
      </c>
      <c r="M26" s="13" t="b">
        <f>ISNUMBER(SEARCH(M$1,d4_test80_2ft[[#This Row],[expectedResult]]))</f>
        <v>0</v>
      </c>
      <c r="P26" t="b">
        <f>ISNUMBER(SEARCH(P$1,d4_test80_2ft[[#This Row],[actualResult]]))</f>
        <v>0</v>
      </c>
      <c r="Q26" t="b">
        <f>ISNUMBER(SEARCH(Q$1,d4_test80_2ft[[#This Row],[actualResult]]))</f>
        <v>1</v>
      </c>
      <c r="R26" t="b">
        <f>ISNUMBER(SEARCH(R$1,d4_test80_2ft[[#This Row],[actualResult]]))</f>
        <v>0</v>
      </c>
      <c r="S26" s="10" t="str">
        <f t="shared" si="0"/>
        <v>00</v>
      </c>
      <c r="T26" s="10" t="str">
        <f t="shared" si="1"/>
        <v>11</v>
      </c>
      <c r="U26" s="10" t="str">
        <f t="shared" si="2"/>
        <v>00</v>
      </c>
      <c r="V26" t="b">
        <f t="shared" si="3"/>
        <v>1</v>
      </c>
      <c r="Y26" t="b">
        <f>ISNUMBER(SEARCH(Y$1,d4_test80_2ft[[#This Row],[actualResultGPT3]]))</f>
        <v>1</v>
      </c>
      <c r="Z26" t="b">
        <f>ISNUMBER(SEARCH(Z$1,d4_test80_2ft[[#This Row],[actualResultGPT3]]))</f>
        <v>1</v>
      </c>
      <c r="AA26" t="b">
        <f>ISNUMBER(SEARCH(AA$1,d4_test80_2ft[[#This Row],[actualResultGPT3]]))</f>
        <v>1</v>
      </c>
      <c r="AB26" s="10" t="str">
        <f t="shared" si="4"/>
        <v>01</v>
      </c>
      <c r="AC26" s="10" t="str">
        <f t="shared" si="5"/>
        <v>11</v>
      </c>
      <c r="AD26" s="10" t="str">
        <f t="shared" si="6"/>
        <v>01</v>
      </c>
      <c r="AE26" t="b">
        <f t="shared" si="7"/>
        <v>0</v>
      </c>
    </row>
    <row r="27" spans="1:31" x14ac:dyDescent="0.35">
      <c r="A27" t="s">
        <v>551</v>
      </c>
      <c r="B27" t="s">
        <v>552</v>
      </c>
      <c r="C27" t="s">
        <v>7841</v>
      </c>
      <c r="D27" t="s">
        <v>7595</v>
      </c>
      <c r="E27" t="s">
        <v>5119</v>
      </c>
      <c r="F27" t="s">
        <v>24</v>
      </c>
      <c r="G27" t="s">
        <v>7685</v>
      </c>
      <c r="H27" t="s">
        <v>72</v>
      </c>
      <c r="K27" s="13" t="b">
        <f>ISNUMBER(SEARCH(K$1,d4_test80_2ft[[#This Row],[expectedResult]]))</f>
        <v>0</v>
      </c>
      <c r="L27" s="13" t="b">
        <f>ISNUMBER(SEARCH(L$1,d4_test80_2ft[[#This Row],[expectedResult]]))</f>
        <v>1</v>
      </c>
      <c r="M27" s="13" t="b">
        <f>ISNUMBER(SEARCH(M$1,d4_test80_2ft[[#This Row],[expectedResult]]))</f>
        <v>1</v>
      </c>
      <c r="P27" t="b">
        <f>ISNUMBER(SEARCH(P$1,d4_test80_2ft[[#This Row],[actualResult]]))</f>
        <v>0</v>
      </c>
      <c r="Q27" t="b">
        <f>ISNUMBER(SEARCH(Q$1,d4_test80_2ft[[#This Row],[actualResult]]))</f>
        <v>1</v>
      </c>
      <c r="R27" t="b">
        <f>ISNUMBER(SEARCH(R$1,d4_test80_2ft[[#This Row],[actualResult]]))</f>
        <v>0</v>
      </c>
      <c r="S27" s="10" t="str">
        <f t="shared" si="0"/>
        <v>00</v>
      </c>
      <c r="T27" s="10" t="str">
        <f t="shared" si="1"/>
        <v>11</v>
      </c>
      <c r="U27" s="10" t="str">
        <f t="shared" si="2"/>
        <v>10</v>
      </c>
      <c r="V27" t="b">
        <f t="shared" si="3"/>
        <v>0</v>
      </c>
      <c r="Y27" t="b">
        <f>ISNUMBER(SEARCH(Y$1,d4_test80_2ft[[#This Row],[actualResultGPT3]]))</f>
        <v>1</v>
      </c>
      <c r="Z27" t="b">
        <f>ISNUMBER(SEARCH(Z$1,d4_test80_2ft[[#This Row],[actualResultGPT3]]))</f>
        <v>1</v>
      </c>
      <c r="AA27" t="b">
        <f>ISNUMBER(SEARCH(AA$1,d4_test80_2ft[[#This Row],[actualResultGPT3]]))</f>
        <v>1</v>
      </c>
      <c r="AB27" s="10" t="str">
        <f t="shared" si="4"/>
        <v>01</v>
      </c>
      <c r="AC27" s="10" t="str">
        <f t="shared" si="5"/>
        <v>11</v>
      </c>
      <c r="AD27" s="10" t="str">
        <f t="shared" si="6"/>
        <v>11</v>
      </c>
      <c r="AE27" t="b">
        <f t="shared" si="7"/>
        <v>0</v>
      </c>
    </row>
    <row r="28" spans="1:31" x14ac:dyDescent="0.35">
      <c r="A28" t="s">
        <v>346</v>
      </c>
      <c r="B28" t="s">
        <v>347</v>
      </c>
      <c r="C28" t="s">
        <v>952</v>
      </c>
      <c r="D28" t="s">
        <v>7602</v>
      </c>
      <c r="E28" t="s">
        <v>5119</v>
      </c>
      <c r="F28" t="s">
        <v>34</v>
      </c>
      <c r="G28" t="s">
        <v>7685</v>
      </c>
      <c r="H28" t="s">
        <v>72</v>
      </c>
      <c r="K28" s="13" t="b">
        <f>ISNUMBER(SEARCH(K$1,d4_test80_2ft[[#This Row],[expectedResult]]))</f>
        <v>0</v>
      </c>
      <c r="L28" s="13" t="b">
        <f>ISNUMBER(SEARCH(L$1,d4_test80_2ft[[#This Row],[expectedResult]]))</f>
        <v>1</v>
      </c>
      <c r="M28" s="13" t="b">
        <f>ISNUMBER(SEARCH(M$1,d4_test80_2ft[[#This Row],[expectedResult]]))</f>
        <v>0</v>
      </c>
      <c r="P28" t="b">
        <f>ISNUMBER(SEARCH(P$1,d4_test80_2ft[[#This Row],[actualResult]]))</f>
        <v>0</v>
      </c>
      <c r="Q28" t="b">
        <f>ISNUMBER(SEARCH(Q$1,d4_test80_2ft[[#This Row],[actualResult]]))</f>
        <v>1</v>
      </c>
      <c r="R28" t="b">
        <f>ISNUMBER(SEARCH(R$1,d4_test80_2ft[[#This Row],[actualResult]]))</f>
        <v>0</v>
      </c>
      <c r="S28" s="10" t="str">
        <f t="shared" si="0"/>
        <v>00</v>
      </c>
      <c r="T28" s="10" t="str">
        <f t="shared" si="1"/>
        <v>11</v>
      </c>
      <c r="U28" s="10" t="str">
        <f t="shared" si="2"/>
        <v>00</v>
      </c>
      <c r="V28" t="b">
        <f t="shared" si="3"/>
        <v>1</v>
      </c>
      <c r="Y28" t="b">
        <f>ISNUMBER(SEARCH(Y$1,d4_test80_2ft[[#This Row],[actualResultGPT3]]))</f>
        <v>1</v>
      </c>
      <c r="Z28" t="b">
        <f>ISNUMBER(SEARCH(Z$1,d4_test80_2ft[[#This Row],[actualResultGPT3]]))</f>
        <v>1</v>
      </c>
      <c r="AA28" t="b">
        <f>ISNUMBER(SEARCH(AA$1,d4_test80_2ft[[#This Row],[actualResultGPT3]]))</f>
        <v>1</v>
      </c>
      <c r="AB28" s="10" t="str">
        <f t="shared" si="4"/>
        <v>01</v>
      </c>
      <c r="AC28" s="10" t="str">
        <f t="shared" si="5"/>
        <v>11</v>
      </c>
      <c r="AD28" s="10" t="str">
        <f t="shared" si="6"/>
        <v>01</v>
      </c>
      <c r="AE28" t="b">
        <f t="shared" si="7"/>
        <v>0</v>
      </c>
    </row>
    <row r="29" spans="1:31" x14ac:dyDescent="0.35">
      <c r="A29" t="s">
        <v>846</v>
      </c>
      <c r="B29" t="s">
        <v>847</v>
      </c>
      <c r="C29" t="s">
        <v>848</v>
      </c>
      <c r="D29" t="s">
        <v>7585</v>
      </c>
      <c r="E29" t="s">
        <v>5119</v>
      </c>
      <c r="F29" t="s">
        <v>13</v>
      </c>
      <c r="G29" t="s">
        <v>7687</v>
      </c>
      <c r="H29" t="s">
        <v>959</v>
      </c>
      <c r="K29" s="13" t="b">
        <f>ISNUMBER(SEARCH(K$1,d4_test80_2ft[[#This Row],[expectedResult]]))</f>
        <v>1</v>
      </c>
      <c r="L29" s="13" t="b">
        <f>ISNUMBER(SEARCH(L$1,d4_test80_2ft[[#This Row],[expectedResult]]))</f>
        <v>0</v>
      </c>
      <c r="M29" s="13" t="b">
        <f>ISNUMBER(SEARCH(M$1,d4_test80_2ft[[#This Row],[expectedResult]]))</f>
        <v>0</v>
      </c>
      <c r="P29" t="b">
        <f>ISNUMBER(SEARCH(P$1,d4_test80_2ft[[#This Row],[actualResult]]))</f>
        <v>1</v>
      </c>
      <c r="Q29" t="b">
        <f>ISNUMBER(SEARCH(Q$1,d4_test80_2ft[[#This Row],[actualResult]]))</f>
        <v>0</v>
      </c>
      <c r="R29" t="b">
        <f>ISNUMBER(SEARCH(R$1,d4_test80_2ft[[#This Row],[actualResult]]))</f>
        <v>0</v>
      </c>
      <c r="S29" s="10" t="str">
        <f t="shared" si="0"/>
        <v>11</v>
      </c>
      <c r="T29" s="10" t="str">
        <f t="shared" si="1"/>
        <v>00</v>
      </c>
      <c r="U29" s="10" t="str">
        <f t="shared" si="2"/>
        <v>00</v>
      </c>
      <c r="V29" t="b">
        <f t="shared" si="3"/>
        <v>1</v>
      </c>
      <c r="Y29" t="b">
        <f>ISNUMBER(SEARCH(Y$1,d4_test80_2ft[[#This Row],[actualResultGPT3]]))</f>
        <v>1</v>
      </c>
      <c r="Z29" t="b">
        <f>ISNUMBER(SEARCH(Z$1,d4_test80_2ft[[#This Row],[actualResultGPT3]]))</f>
        <v>1</v>
      </c>
      <c r="AA29" t="b">
        <f>ISNUMBER(SEARCH(AA$1,d4_test80_2ft[[#This Row],[actualResultGPT3]]))</f>
        <v>1</v>
      </c>
      <c r="AB29" s="10" t="str">
        <f t="shared" si="4"/>
        <v>11</v>
      </c>
      <c r="AC29" s="10" t="str">
        <f t="shared" si="5"/>
        <v>01</v>
      </c>
      <c r="AD29" s="10" t="str">
        <f t="shared" si="6"/>
        <v>01</v>
      </c>
      <c r="AE29" t="b">
        <f t="shared" si="7"/>
        <v>0</v>
      </c>
    </row>
    <row r="30" spans="1:31" x14ac:dyDescent="0.35">
      <c r="A30" t="s">
        <v>400</v>
      </c>
      <c r="B30" t="s">
        <v>401</v>
      </c>
      <c r="C30" t="s">
        <v>7828</v>
      </c>
      <c r="D30" t="s">
        <v>7581</v>
      </c>
      <c r="E30" t="s">
        <v>5190</v>
      </c>
      <c r="F30" t="s">
        <v>34</v>
      </c>
      <c r="G30" t="s">
        <v>7685</v>
      </c>
      <c r="H30" t="s">
        <v>7857</v>
      </c>
      <c r="K30" s="13" t="b">
        <f>ISNUMBER(SEARCH(K$1,d4_test80_2ft[[#This Row],[expectedResult]]))</f>
        <v>0</v>
      </c>
      <c r="L30" s="13" t="b">
        <f>ISNUMBER(SEARCH(L$1,d4_test80_2ft[[#This Row],[expectedResult]]))</f>
        <v>1</v>
      </c>
      <c r="M30" s="13" t="b">
        <f>ISNUMBER(SEARCH(M$1,d4_test80_2ft[[#This Row],[expectedResult]]))</f>
        <v>0</v>
      </c>
      <c r="P30" t="b">
        <f>ISNUMBER(SEARCH(P$1,d4_test80_2ft[[#This Row],[actualResult]]))</f>
        <v>0</v>
      </c>
      <c r="Q30" t="b">
        <f>ISNUMBER(SEARCH(Q$1,d4_test80_2ft[[#This Row],[actualResult]]))</f>
        <v>1</v>
      </c>
      <c r="R30" t="b">
        <f>ISNUMBER(SEARCH(R$1,d4_test80_2ft[[#This Row],[actualResult]]))</f>
        <v>0</v>
      </c>
      <c r="S30" s="10" t="str">
        <f t="shared" si="0"/>
        <v>00</v>
      </c>
      <c r="T30" s="10" t="str">
        <f t="shared" si="1"/>
        <v>11</v>
      </c>
      <c r="U30" s="10" t="str">
        <f t="shared" si="2"/>
        <v>00</v>
      </c>
      <c r="V30" t="b">
        <f t="shared" si="3"/>
        <v>1</v>
      </c>
      <c r="Y30" t="b">
        <f>ISNUMBER(SEARCH(Y$1,d4_test80_2ft[[#This Row],[actualResultGPT3]]))</f>
        <v>1</v>
      </c>
      <c r="Z30" t="b">
        <f>ISNUMBER(SEARCH(Z$1,d4_test80_2ft[[#This Row],[actualResultGPT3]]))</f>
        <v>1</v>
      </c>
      <c r="AA30" t="b">
        <f>ISNUMBER(SEARCH(AA$1,d4_test80_2ft[[#This Row],[actualResultGPT3]]))</f>
        <v>1</v>
      </c>
      <c r="AB30" s="10" t="str">
        <f t="shared" si="4"/>
        <v>01</v>
      </c>
      <c r="AC30" s="10" t="str">
        <f t="shared" si="5"/>
        <v>11</v>
      </c>
      <c r="AD30" s="10" t="str">
        <f t="shared" si="6"/>
        <v>01</v>
      </c>
      <c r="AE30" t="b">
        <f t="shared" si="7"/>
        <v>0</v>
      </c>
    </row>
    <row r="31" spans="1:31" x14ac:dyDescent="0.35">
      <c r="A31">
        <v>1607069246</v>
      </c>
      <c r="B31" t="s">
        <v>7993</v>
      </c>
      <c r="C31" t="s">
        <v>8176</v>
      </c>
      <c r="D31" t="s">
        <v>7995</v>
      </c>
      <c r="E31" t="s">
        <v>5137</v>
      </c>
      <c r="F31" t="s">
        <v>7754</v>
      </c>
      <c r="G31" t="s">
        <v>7685</v>
      </c>
      <c r="H31" t="s">
        <v>72</v>
      </c>
      <c r="K31" s="13" t="b">
        <f>ISNUMBER(SEARCH(K$1,d4_test80_2ft[[#This Row],[expectedResult]]))</f>
        <v>0</v>
      </c>
      <c r="L31" s="13" t="b">
        <f>ISNUMBER(SEARCH(L$1,d4_test80_2ft[[#This Row],[expectedResult]]))</f>
        <v>1</v>
      </c>
      <c r="M31" s="13" t="b">
        <f>ISNUMBER(SEARCH(M$1,d4_test80_2ft[[#This Row],[expectedResult]]))</f>
        <v>1</v>
      </c>
      <c r="P31" t="b">
        <f>ISNUMBER(SEARCH(P$1,d4_test80_2ft[[#This Row],[actualResult]]))</f>
        <v>0</v>
      </c>
      <c r="Q31" t="b">
        <f>ISNUMBER(SEARCH(Q$1,d4_test80_2ft[[#This Row],[actualResult]]))</f>
        <v>1</v>
      </c>
      <c r="R31" t="b">
        <f>ISNUMBER(SEARCH(R$1,d4_test80_2ft[[#This Row],[actualResult]]))</f>
        <v>0</v>
      </c>
      <c r="S31" s="10" t="str">
        <f t="shared" si="0"/>
        <v>00</v>
      </c>
      <c r="T31" s="10" t="str">
        <f t="shared" si="1"/>
        <v>11</v>
      </c>
      <c r="U31" s="10" t="str">
        <f t="shared" si="2"/>
        <v>10</v>
      </c>
      <c r="V31" t="b">
        <f t="shared" si="3"/>
        <v>0</v>
      </c>
      <c r="Y31" t="b">
        <f>ISNUMBER(SEARCH(Y$1,d4_test80_2ft[[#This Row],[actualResultGPT3]]))</f>
        <v>1</v>
      </c>
      <c r="Z31" t="b">
        <f>ISNUMBER(SEARCH(Z$1,d4_test80_2ft[[#This Row],[actualResultGPT3]]))</f>
        <v>1</v>
      </c>
      <c r="AA31" t="b">
        <f>ISNUMBER(SEARCH(AA$1,d4_test80_2ft[[#This Row],[actualResultGPT3]]))</f>
        <v>1</v>
      </c>
      <c r="AB31" s="10" t="str">
        <f t="shared" si="4"/>
        <v>01</v>
      </c>
      <c r="AC31" s="10" t="str">
        <f t="shared" si="5"/>
        <v>11</v>
      </c>
      <c r="AD31" s="10" t="str">
        <f t="shared" si="6"/>
        <v>11</v>
      </c>
      <c r="AE31" t="b">
        <f t="shared" si="7"/>
        <v>0</v>
      </c>
    </row>
    <row r="32" spans="1:31" x14ac:dyDescent="0.35">
      <c r="A32">
        <v>1451060960</v>
      </c>
      <c r="B32" t="s">
        <v>7631</v>
      </c>
      <c r="C32" t="s">
        <v>7817</v>
      </c>
      <c r="D32" t="s">
        <v>7679</v>
      </c>
      <c r="E32" t="s">
        <v>5119</v>
      </c>
      <c r="F32" t="s">
        <v>7687</v>
      </c>
      <c r="G32" t="s">
        <v>7687</v>
      </c>
      <c r="H32" t="s">
        <v>959</v>
      </c>
      <c r="K32" s="13" t="b">
        <f>ISNUMBER(SEARCH(K$1,d4_test80_2ft[[#This Row],[expectedResult]]))</f>
        <v>1</v>
      </c>
      <c r="L32" s="13" t="b">
        <f>ISNUMBER(SEARCH(L$1,d4_test80_2ft[[#This Row],[expectedResult]]))</f>
        <v>0</v>
      </c>
      <c r="M32" s="13" t="b">
        <f>ISNUMBER(SEARCH(M$1,d4_test80_2ft[[#This Row],[expectedResult]]))</f>
        <v>0</v>
      </c>
      <c r="P32" t="b">
        <f>ISNUMBER(SEARCH(P$1,d4_test80_2ft[[#This Row],[actualResult]]))</f>
        <v>1</v>
      </c>
      <c r="Q32" t="b">
        <f>ISNUMBER(SEARCH(Q$1,d4_test80_2ft[[#This Row],[actualResult]]))</f>
        <v>0</v>
      </c>
      <c r="R32" t="b">
        <f>ISNUMBER(SEARCH(R$1,d4_test80_2ft[[#This Row],[actualResult]]))</f>
        <v>0</v>
      </c>
      <c r="S32" s="10" t="str">
        <f t="shared" si="0"/>
        <v>11</v>
      </c>
      <c r="T32" s="10" t="str">
        <f t="shared" si="1"/>
        <v>00</v>
      </c>
      <c r="U32" s="10" t="str">
        <f t="shared" si="2"/>
        <v>00</v>
      </c>
      <c r="V32" t="b">
        <f t="shared" si="3"/>
        <v>1</v>
      </c>
      <c r="Y32" t="b">
        <f>ISNUMBER(SEARCH(Y$1,d4_test80_2ft[[#This Row],[actualResultGPT3]]))</f>
        <v>1</v>
      </c>
      <c r="Z32" t="b">
        <f>ISNUMBER(SEARCH(Z$1,d4_test80_2ft[[#This Row],[actualResultGPT3]]))</f>
        <v>1</v>
      </c>
      <c r="AA32" t="b">
        <f>ISNUMBER(SEARCH(AA$1,d4_test80_2ft[[#This Row],[actualResultGPT3]]))</f>
        <v>1</v>
      </c>
      <c r="AB32" s="10" t="str">
        <f t="shared" si="4"/>
        <v>11</v>
      </c>
      <c r="AC32" s="10" t="str">
        <f t="shared" si="5"/>
        <v>01</v>
      </c>
      <c r="AD32" s="10" t="str">
        <f t="shared" si="6"/>
        <v>01</v>
      </c>
      <c r="AE32" t="b">
        <f t="shared" si="7"/>
        <v>0</v>
      </c>
    </row>
    <row r="33" spans="1:31" x14ac:dyDescent="0.35">
      <c r="A33">
        <v>707189889</v>
      </c>
      <c r="B33" t="s">
        <v>781</v>
      </c>
      <c r="C33" t="s">
        <v>8241</v>
      </c>
      <c r="D33" t="s">
        <v>8127</v>
      </c>
      <c r="E33" t="s">
        <v>5119</v>
      </c>
      <c r="F33" t="s">
        <v>7687</v>
      </c>
      <c r="G33" t="s">
        <v>7687</v>
      </c>
      <c r="H33" t="s">
        <v>959</v>
      </c>
      <c r="K33" s="13" t="b">
        <f>ISNUMBER(SEARCH(K$1,d4_test80_2ft[[#This Row],[expectedResult]]))</f>
        <v>1</v>
      </c>
      <c r="L33" s="13" t="b">
        <f>ISNUMBER(SEARCH(L$1,d4_test80_2ft[[#This Row],[expectedResult]]))</f>
        <v>0</v>
      </c>
      <c r="M33" s="13" t="b">
        <f>ISNUMBER(SEARCH(M$1,d4_test80_2ft[[#This Row],[expectedResult]]))</f>
        <v>0</v>
      </c>
      <c r="P33" t="b">
        <f>ISNUMBER(SEARCH(P$1,d4_test80_2ft[[#This Row],[actualResult]]))</f>
        <v>1</v>
      </c>
      <c r="Q33" t="b">
        <f>ISNUMBER(SEARCH(Q$1,d4_test80_2ft[[#This Row],[actualResult]]))</f>
        <v>0</v>
      </c>
      <c r="R33" t="b">
        <f>ISNUMBER(SEARCH(R$1,d4_test80_2ft[[#This Row],[actualResult]]))</f>
        <v>0</v>
      </c>
      <c r="S33" s="10" t="str">
        <f t="shared" si="0"/>
        <v>11</v>
      </c>
      <c r="T33" s="10" t="str">
        <f t="shared" si="1"/>
        <v>00</v>
      </c>
      <c r="U33" s="10" t="str">
        <f t="shared" si="2"/>
        <v>00</v>
      </c>
      <c r="V33" t="b">
        <f t="shared" si="3"/>
        <v>1</v>
      </c>
      <c r="Y33" t="b">
        <f>ISNUMBER(SEARCH(Y$1,d4_test80_2ft[[#This Row],[actualResultGPT3]]))</f>
        <v>1</v>
      </c>
      <c r="Z33" t="b">
        <f>ISNUMBER(SEARCH(Z$1,d4_test80_2ft[[#This Row],[actualResultGPT3]]))</f>
        <v>1</v>
      </c>
      <c r="AA33" t="b">
        <f>ISNUMBER(SEARCH(AA$1,d4_test80_2ft[[#This Row],[actualResultGPT3]]))</f>
        <v>1</v>
      </c>
      <c r="AB33" s="10" t="str">
        <f t="shared" si="4"/>
        <v>11</v>
      </c>
      <c r="AC33" s="10" t="str">
        <f t="shared" si="5"/>
        <v>01</v>
      </c>
      <c r="AD33" s="10" t="str">
        <f t="shared" si="6"/>
        <v>01</v>
      </c>
      <c r="AE33" t="b">
        <f t="shared" si="7"/>
        <v>0</v>
      </c>
    </row>
    <row r="34" spans="1:31" x14ac:dyDescent="0.35">
      <c r="A34" t="s">
        <v>548</v>
      </c>
      <c r="B34" t="s">
        <v>549</v>
      </c>
      <c r="C34" t="s">
        <v>940</v>
      </c>
      <c r="D34" t="s">
        <v>7613</v>
      </c>
      <c r="E34" t="s">
        <v>5119</v>
      </c>
      <c r="F34" t="s">
        <v>7</v>
      </c>
      <c r="G34" t="s">
        <v>7688</v>
      </c>
      <c r="H34" t="s">
        <v>72</v>
      </c>
      <c r="K34" s="13" t="b">
        <f>ISNUMBER(SEARCH(K$1,d4_test80_2ft[[#This Row],[expectedResult]]))</f>
        <v>0</v>
      </c>
      <c r="L34" s="13" t="b">
        <f>ISNUMBER(SEARCH(L$1,d4_test80_2ft[[#This Row],[expectedResult]]))</f>
        <v>0</v>
      </c>
      <c r="M34" s="13" t="b">
        <f>ISNUMBER(SEARCH(M$1,d4_test80_2ft[[#This Row],[expectedResult]]))</f>
        <v>1</v>
      </c>
      <c r="P34" t="b">
        <f>ISNUMBER(SEARCH(P$1,d4_test80_2ft[[#This Row],[actualResult]]))</f>
        <v>0</v>
      </c>
      <c r="Q34" t="b">
        <f>ISNUMBER(SEARCH(Q$1,d4_test80_2ft[[#This Row],[actualResult]]))</f>
        <v>0</v>
      </c>
      <c r="R34" t="b">
        <f>ISNUMBER(SEARCH(R$1,d4_test80_2ft[[#This Row],[actualResult]]))</f>
        <v>1</v>
      </c>
      <c r="S34" s="10" t="str">
        <f t="shared" si="0"/>
        <v>00</v>
      </c>
      <c r="T34" s="10" t="str">
        <f t="shared" si="1"/>
        <v>00</v>
      </c>
      <c r="U34" s="10" t="str">
        <f t="shared" si="2"/>
        <v>11</v>
      </c>
      <c r="V34" t="b">
        <f t="shared" si="3"/>
        <v>1</v>
      </c>
      <c r="Y34" t="b">
        <f>ISNUMBER(SEARCH(Y$1,d4_test80_2ft[[#This Row],[actualResultGPT3]]))</f>
        <v>1</v>
      </c>
      <c r="Z34" t="b">
        <f>ISNUMBER(SEARCH(Z$1,d4_test80_2ft[[#This Row],[actualResultGPT3]]))</f>
        <v>1</v>
      </c>
      <c r="AA34" t="b">
        <f>ISNUMBER(SEARCH(AA$1,d4_test80_2ft[[#This Row],[actualResultGPT3]]))</f>
        <v>1</v>
      </c>
      <c r="AB34" s="10" t="str">
        <f t="shared" si="4"/>
        <v>01</v>
      </c>
      <c r="AC34" s="10" t="str">
        <f t="shared" si="5"/>
        <v>01</v>
      </c>
      <c r="AD34" s="10" t="str">
        <f t="shared" si="6"/>
        <v>11</v>
      </c>
      <c r="AE34" t="b">
        <f t="shared" si="7"/>
        <v>0</v>
      </c>
    </row>
    <row r="35" spans="1:31" x14ac:dyDescent="0.35">
      <c r="A35" t="s">
        <v>69</v>
      </c>
      <c r="B35" t="s">
        <v>70</v>
      </c>
      <c r="C35" t="s">
        <v>993</v>
      </c>
      <c r="D35" t="s">
        <v>7570</v>
      </c>
      <c r="E35" t="s">
        <v>5119</v>
      </c>
      <c r="F35" t="s">
        <v>72</v>
      </c>
      <c r="G35" t="s">
        <v>7687</v>
      </c>
      <c r="H35" t="s">
        <v>72</v>
      </c>
      <c r="K35" s="13" t="b">
        <f>ISNUMBER(SEARCH(K$1,d4_test80_2ft[[#This Row],[expectedResult]]))</f>
        <v>1</v>
      </c>
      <c r="L35" s="13" t="b">
        <f>ISNUMBER(SEARCH(L$1,d4_test80_2ft[[#This Row],[expectedResult]]))</f>
        <v>1</v>
      </c>
      <c r="M35" s="13" t="b">
        <f>ISNUMBER(SEARCH(M$1,d4_test80_2ft[[#This Row],[expectedResult]]))</f>
        <v>1</v>
      </c>
      <c r="P35" t="b">
        <f>ISNUMBER(SEARCH(P$1,d4_test80_2ft[[#This Row],[actualResult]]))</f>
        <v>1</v>
      </c>
      <c r="Q35" t="b">
        <f>ISNUMBER(SEARCH(Q$1,d4_test80_2ft[[#This Row],[actualResult]]))</f>
        <v>0</v>
      </c>
      <c r="R35" t="b">
        <f>ISNUMBER(SEARCH(R$1,d4_test80_2ft[[#This Row],[actualResult]]))</f>
        <v>0</v>
      </c>
      <c r="S35" s="10" t="str">
        <f t="shared" si="0"/>
        <v>11</v>
      </c>
      <c r="T35" s="10" t="str">
        <f t="shared" si="1"/>
        <v>10</v>
      </c>
      <c r="U35" s="10" t="str">
        <f t="shared" si="2"/>
        <v>10</v>
      </c>
      <c r="V35" t="b">
        <f t="shared" si="3"/>
        <v>0</v>
      </c>
      <c r="Y35" t="b">
        <f>ISNUMBER(SEARCH(Y$1,d4_test80_2ft[[#This Row],[actualResultGPT3]]))</f>
        <v>1</v>
      </c>
      <c r="Z35" t="b">
        <f>ISNUMBER(SEARCH(Z$1,d4_test80_2ft[[#This Row],[actualResultGPT3]]))</f>
        <v>1</v>
      </c>
      <c r="AA35" t="b">
        <f>ISNUMBER(SEARCH(AA$1,d4_test80_2ft[[#This Row],[actualResultGPT3]]))</f>
        <v>1</v>
      </c>
      <c r="AB35" s="10" t="str">
        <f t="shared" si="4"/>
        <v>11</v>
      </c>
      <c r="AC35" s="10" t="str">
        <f t="shared" si="5"/>
        <v>11</v>
      </c>
      <c r="AD35" s="10" t="str">
        <f t="shared" si="6"/>
        <v>11</v>
      </c>
      <c r="AE35" t="b">
        <f t="shared" si="7"/>
        <v>1</v>
      </c>
    </row>
    <row r="36" spans="1:31" x14ac:dyDescent="0.35">
      <c r="A36">
        <v>412453843</v>
      </c>
      <c r="B36" t="s">
        <v>8059</v>
      </c>
      <c r="C36" t="s">
        <v>8060</v>
      </c>
      <c r="D36" t="s">
        <v>8004</v>
      </c>
      <c r="E36" t="s">
        <v>5137</v>
      </c>
      <c r="F36" t="s">
        <v>7685</v>
      </c>
      <c r="G36" t="s">
        <v>7685</v>
      </c>
      <c r="H36" t="s">
        <v>72</v>
      </c>
      <c r="K36" s="13" t="b">
        <f>ISNUMBER(SEARCH(K$1,d4_test80_2ft[[#This Row],[expectedResult]]))</f>
        <v>0</v>
      </c>
      <c r="L36" s="13" t="b">
        <f>ISNUMBER(SEARCH(L$1,d4_test80_2ft[[#This Row],[expectedResult]]))</f>
        <v>1</v>
      </c>
      <c r="M36" s="13" t="b">
        <f>ISNUMBER(SEARCH(M$1,d4_test80_2ft[[#This Row],[expectedResult]]))</f>
        <v>0</v>
      </c>
      <c r="P36" t="b">
        <f>ISNUMBER(SEARCH(P$1,d4_test80_2ft[[#This Row],[actualResult]]))</f>
        <v>0</v>
      </c>
      <c r="Q36" t="b">
        <f>ISNUMBER(SEARCH(Q$1,d4_test80_2ft[[#This Row],[actualResult]]))</f>
        <v>1</v>
      </c>
      <c r="R36" t="b">
        <f>ISNUMBER(SEARCH(R$1,d4_test80_2ft[[#This Row],[actualResult]]))</f>
        <v>0</v>
      </c>
      <c r="S36" s="10" t="str">
        <f t="shared" si="0"/>
        <v>00</v>
      </c>
      <c r="T36" s="10" t="str">
        <f t="shared" si="1"/>
        <v>11</v>
      </c>
      <c r="U36" s="10" t="str">
        <f t="shared" si="2"/>
        <v>00</v>
      </c>
      <c r="V36" t="b">
        <f t="shared" si="3"/>
        <v>1</v>
      </c>
      <c r="Y36" t="b">
        <f>ISNUMBER(SEARCH(Y$1,d4_test80_2ft[[#This Row],[actualResultGPT3]]))</f>
        <v>1</v>
      </c>
      <c r="Z36" t="b">
        <f>ISNUMBER(SEARCH(Z$1,d4_test80_2ft[[#This Row],[actualResultGPT3]]))</f>
        <v>1</v>
      </c>
      <c r="AA36" t="b">
        <f>ISNUMBER(SEARCH(AA$1,d4_test80_2ft[[#This Row],[actualResultGPT3]]))</f>
        <v>1</v>
      </c>
      <c r="AB36" s="10" t="str">
        <f t="shared" si="4"/>
        <v>01</v>
      </c>
      <c r="AC36" s="10" t="str">
        <f t="shared" si="5"/>
        <v>11</v>
      </c>
      <c r="AD36" s="10" t="str">
        <f t="shared" si="6"/>
        <v>01</v>
      </c>
      <c r="AE36" t="b">
        <f t="shared" si="7"/>
        <v>0</v>
      </c>
    </row>
    <row r="37" spans="1:31" x14ac:dyDescent="0.35">
      <c r="A37">
        <v>1145258456</v>
      </c>
      <c r="B37" t="s">
        <v>8027</v>
      </c>
      <c r="C37" t="s">
        <v>8242</v>
      </c>
      <c r="D37" t="s">
        <v>8029</v>
      </c>
      <c r="E37" t="s">
        <v>5190</v>
      </c>
      <c r="F37" t="s">
        <v>7685</v>
      </c>
      <c r="G37" t="s">
        <v>7685</v>
      </c>
      <c r="H37" t="s">
        <v>72</v>
      </c>
      <c r="K37" s="13" t="b">
        <f>ISNUMBER(SEARCH(K$1,d4_test80_2ft[[#This Row],[expectedResult]]))</f>
        <v>0</v>
      </c>
      <c r="L37" s="13" t="b">
        <f>ISNUMBER(SEARCH(L$1,d4_test80_2ft[[#This Row],[expectedResult]]))</f>
        <v>1</v>
      </c>
      <c r="M37" s="13" t="b">
        <f>ISNUMBER(SEARCH(M$1,d4_test80_2ft[[#This Row],[expectedResult]]))</f>
        <v>0</v>
      </c>
      <c r="P37" t="b">
        <f>ISNUMBER(SEARCH(P$1,d4_test80_2ft[[#This Row],[actualResult]]))</f>
        <v>0</v>
      </c>
      <c r="Q37" t="b">
        <f>ISNUMBER(SEARCH(Q$1,d4_test80_2ft[[#This Row],[actualResult]]))</f>
        <v>1</v>
      </c>
      <c r="R37" t="b">
        <f>ISNUMBER(SEARCH(R$1,d4_test80_2ft[[#This Row],[actualResult]]))</f>
        <v>0</v>
      </c>
      <c r="S37" s="10" t="str">
        <f t="shared" si="0"/>
        <v>00</v>
      </c>
      <c r="T37" s="10" t="str">
        <f t="shared" si="1"/>
        <v>11</v>
      </c>
      <c r="U37" s="10" t="str">
        <f t="shared" si="2"/>
        <v>00</v>
      </c>
      <c r="V37" t="b">
        <f t="shared" si="3"/>
        <v>1</v>
      </c>
      <c r="Y37" t="b">
        <f>ISNUMBER(SEARCH(Y$1,d4_test80_2ft[[#This Row],[actualResultGPT3]]))</f>
        <v>1</v>
      </c>
      <c r="Z37" t="b">
        <f>ISNUMBER(SEARCH(Z$1,d4_test80_2ft[[#This Row],[actualResultGPT3]]))</f>
        <v>1</v>
      </c>
      <c r="AA37" t="b">
        <f>ISNUMBER(SEARCH(AA$1,d4_test80_2ft[[#This Row],[actualResultGPT3]]))</f>
        <v>1</v>
      </c>
      <c r="AB37" s="10" t="str">
        <f t="shared" si="4"/>
        <v>01</v>
      </c>
      <c r="AC37" s="10" t="str">
        <f t="shared" si="5"/>
        <v>11</v>
      </c>
      <c r="AD37" s="10" t="str">
        <f t="shared" si="6"/>
        <v>01</v>
      </c>
      <c r="AE37" t="b">
        <f t="shared" si="7"/>
        <v>0</v>
      </c>
    </row>
    <row r="38" spans="1:31" x14ac:dyDescent="0.35">
      <c r="A38">
        <v>1434281598</v>
      </c>
      <c r="B38" t="s">
        <v>7871</v>
      </c>
      <c r="C38" t="s">
        <v>8243</v>
      </c>
      <c r="D38" t="s">
        <v>7873</v>
      </c>
      <c r="E38" t="s">
        <v>5137</v>
      </c>
      <c r="F38" t="s">
        <v>7754</v>
      </c>
      <c r="G38" t="s">
        <v>7754</v>
      </c>
      <c r="H38" t="s">
        <v>7859</v>
      </c>
      <c r="K38" s="13" t="b">
        <f>ISNUMBER(SEARCH(K$1,d4_test80_2ft[[#This Row],[expectedResult]]))</f>
        <v>0</v>
      </c>
      <c r="L38" s="13" t="b">
        <f>ISNUMBER(SEARCH(L$1,d4_test80_2ft[[#This Row],[expectedResult]]))</f>
        <v>1</v>
      </c>
      <c r="M38" s="13" t="b">
        <f>ISNUMBER(SEARCH(M$1,d4_test80_2ft[[#This Row],[expectedResult]]))</f>
        <v>1</v>
      </c>
      <c r="P38" t="b">
        <f>ISNUMBER(SEARCH(P$1,d4_test80_2ft[[#This Row],[actualResult]]))</f>
        <v>0</v>
      </c>
      <c r="Q38" t="b">
        <f>ISNUMBER(SEARCH(Q$1,d4_test80_2ft[[#This Row],[actualResult]]))</f>
        <v>1</v>
      </c>
      <c r="R38" t="b">
        <f>ISNUMBER(SEARCH(R$1,d4_test80_2ft[[#This Row],[actualResult]]))</f>
        <v>1</v>
      </c>
      <c r="S38" s="10" t="str">
        <f t="shared" si="0"/>
        <v>00</v>
      </c>
      <c r="T38" s="10" t="str">
        <f t="shared" si="1"/>
        <v>11</v>
      </c>
      <c r="U38" s="10" t="str">
        <f t="shared" si="2"/>
        <v>11</v>
      </c>
      <c r="V38" t="b">
        <f t="shared" si="3"/>
        <v>1</v>
      </c>
      <c r="Y38" t="b">
        <f>ISNUMBER(SEARCH(Y$1,d4_test80_2ft[[#This Row],[actualResultGPT3]]))</f>
        <v>0</v>
      </c>
      <c r="Z38" t="b">
        <f>ISNUMBER(SEARCH(Z$1,d4_test80_2ft[[#This Row],[actualResultGPT3]]))</f>
        <v>1</v>
      </c>
      <c r="AA38" t="b">
        <f>ISNUMBER(SEARCH(AA$1,d4_test80_2ft[[#This Row],[actualResultGPT3]]))</f>
        <v>1</v>
      </c>
      <c r="AB38" s="10" t="str">
        <f t="shared" si="4"/>
        <v>00</v>
      </c>
      <c r="AC38" s="10" t="str">
        <f t="shared" si="5"/>
        <v>11</v>
      </c>
      <c r="AD38" s="10" t="str">
        <f t="shared" si="6"/>
        <v>11</v>
      </c>
      <c r="AE38" t="b">
        <f t="shared" si="7"/>
        <v>1</v>
      </c>
    </row>
    <row r="39" spans="1:31" x14ac:dyDescent="0.35">
      <c r="A39" t="s">
        <v>283</v>
      </c>
      <c r="B39" t="s">
        <v>284</v>
      </c>
      <c r="C39" t="s">
        <v>1034</v>
      </c>
      <c r="D39" t="s">
        <v>7570</v>
      </c>
      <c r="E39" t="s">
        <v>5119</v>
      </c>
      <c r="F39" t="s">
        <v>7</v>
      </c>
      <c r="G39" t="s">
        <v>7688</v>
      </c>
      <c r="H39" t="s">
        <v>24</v>
      </c>
      <c r="K39" s="13" t="b">
        <f>ISNUMBER(SEARCH(K$1,d4_test80_2ft[[#This Row],[expectedResult]]))</f>
        <v>0</v>
      </c>
      <c r="L39" s="13" t="b">
        <f>ISNUMBER(SEARCH(L$1,d4_test80_2ft[[#This Row],[expectedResult]]))</f>
        <v>0</v>
      </c>
      <c r="M39" s="13" t="b">
        <f>ISNUMBER(SEARCH(M$1,d4_test80_2ft[[#This Row],[expectedResult]]))</f>
        <v>1</v>
      </c>
      <c r="P39" t="b">
        <f>ISNUMBER(SEARCH(P$1,d4_test80_2ft[[#This Row],[actualResult]]))</f>
        <v>0</v>
      </c>
      <c r="Q39" t="b">
        <f>ISNUMBER(SEARCH(Q$1,d4_test80_2ft[[#This Row],[actualResult]]))</f>
        <v>0</v>
      </c>
      <c r="R39" t="b">
        <f>ISNUMBER(SEARCH(R$1,d4_test80_2ft[[#This Row],[actualResult]]))</f>
        <v>1</v>
      </c>
      <c r="S39" s="10" t="str">
        <f t="shared" si="0"/>
        <v>00</v>
      </c>
      <c r="T39" s="10" t="str">
        <f t="shared" si="1"/>
        <v>00</v>
      </c>
      <c r="U39" s="10" t="str">
        <f t="shared" si="2"/>
        <v>11</v>
      </c>
      <c r="V39" t="b">
        <f t="shared" si="3"/>
        <v>1</v>
      </c>
      <c r="Y39" t="b">
        <f>ISNUMBER(SEARCH(Y$1,d4_test80_2ft[[#This Row],[actualResultGPT3]]))</f>
        <v>0</v>
      </c>
      <c r="Z39" t="b">
        <f>ISNUMBER(SEARCH(Z$1,d4_test80_2ft[[#This Row],[actualResultGPT3]]))</f>
        <v>1</v>
      </c>
      <c r="AA39" t="b">
        <f>ISNUMBER(SEARCH(AA$1,d4_test80_2ft[[#This Row],[actualResultGPT3]]))</f>
        <v>1</v>
      </c>
      <c r="AB39" s="10" t="str">
        <f t="shared" si="4"/>
        <v>00</v>
      </c>
      <c r="AC39" s="10" t="str">
        <f t="shared" si="5"/>
        <v>01</v>
      </c>
      <c r="AD39" s="10" t="str">
        <f t="shared" si="6"/>
        <v>11</v>
      </c>
      <c r="AE39" t="b">
        <f t="shared" si="7"/>
        <v>0</v>
      </c>
    </row>
    <row r="40" spans="1:31" x14ac:dyDescent="0.35">
      <c r="A40" t="s">
        <v>313</v>
      </c>
      <c r="B40" t="s">
        <v>314</v>
      </c>
      <c r="C40" t="s">
        <v>315</v>
      </c>
      <c r="D40" t="s">
        <v>7587</v>
      </c>
      <c r="E40" t="s">
        <v>5119</v>
      </c>
      <c r="F40" t="s">
        <v>24</v>
      </c>
      <c r="G40" t="s">
        <v>7685</v>
      </c>
      <c r="H40" t="s">
        <v>72</v>
      </c>
      <c r="K40" s="13" t="b">
        <f>ISNUMBER(SEARCH(K$1,d4_test80_2ft[[#This Row],[expectedResult]]))</f>
        <v>0</v>
      </c>
      <c r="L40" s="13" t="b">
        <f>ISNUMBER(SEARCH(L$1,d4_test80_2ft[[#This Row],[expectedResult]]))</f>
        <v>1</v>
      </c>
      <c r="M40" s="13" t="b">
        <f>ISNUMBER(SEARCH(M$1,d4_test80_2ft[[#This Row],[expectedResult]]))</f>
        <v>1</v>
      </c>
      <c r="P40" t="b">
        <f>ISNUMBER(SEARCH(P$1,d4_test80_2ft[[#This Row],[actualResult]]))</f>
        <v>0</v>
      </c>
      <c r="Q40" t="b">
        <f>ISNUMBER(SEARCH(Q$1,d4_test80_2ft[[#This Row],[actualResult]]))</f>
        <v>1</v>
      </c>
      <c r="R40" t="b">
        <f>ISNUMBER(SEARCH(R$1,d4_test80_2ft[[#This Row],[actualResult]]))</f>
        <v>0</v>
      </c>
      <c r="S40" s="10" t="str">
        <f t="shared" si="0"/>
        <v>00</v>
      </c>
      <c r="T40" s="10" t="str">
        <f t="shared" si="1"/>
        <v>11</v>
      </c>
      <c r="U40" s="10" t="str">
        <f t="shared" si="2"/>
        <v>10</v>
      </c>
      <c r="V40" t="b">
        <f t="shared" si="3"/>
        <v>0</v>
      </c>
      <c r="Y40" t="b">
        <f>ISNUMBER(SEARCH(Y$1,d4_test80_2ft[[#This Row],[actualResultGPT3]]))</f>
        <v>1</v>
      </c>
      <c r="Z40" t="b">
        <f>ISNUMBER(SEARCH(Z$1,d4_test80_2ft[[#This Row],[actualResultGPT3]]))</f>
        <v>1</v>
      </c>
      <c r="AA40" t="b">
        <f>ISNUMBER(SEARCH(AA$1,d4_test80_2ft[[#This Row],[actualResultGPT3]]))</f>
        <v>1</v>
      </c>
      <c r="AB40" s="10" t="str">
        <f t="shared" si="4"/>
        <v>01</v>
      </c>
      <c r="AC40" s="10" t="str">
        <f t="shared" si="5"/>
        <v>11</v>
      </c>
      <c r="AD40" s="10" t="str">
        <f t="shared" si="6"/>
        <v>11</v>
      </c>
      <c r="AE40" t="b">
        <f t="shared" si="7"/>
        <v>0</v>
      </c>
    </row>
    <row r="41" spans="1:31" x14ac:dyDescent="0.35">
      <c r="A41" t="s">
        <v>861</v>
      </c>
      <c r="B41" t="s">
        <v>862</v>
      </c>
      <c r="C41" t="s">
        <v>863</v>
      </c>
      <c r="D41" t="s">
        <v>7582</v>
      </c>
      <c r="E41" t="s">
        <v>5119</v>
      </c>
      <c r="F41" t="s">
        <v>34</v>
      </c>
      <c r="G41" t="s">
        <v>7685</v>
      </c>
      <c r="H41" t="s">
        <v>72</v>
      </c>
      <c r="K41" s="13" t="b">
        <f>ISNUMBER(SEARCH(K$1,d4_test80_2ft[[#This Row],[expectedResult]]))</f>
        <v>0</v>
      </c>
      <c r="L41" s="13" t="b">
        <f>ISNUMBER(SEARCH(L$1,d4_test80_2ft[[#This Row],[expectedResult]]))</f>
        <v>1</v>
      </c>
      <c r="M41" s="13" t="b">
        <f>ISNUMBER(SEARCH(M$1,d4_test80_2ft[[#This Row],[expectedResult]]))</f>
        <v>0</v>
      </c>
      <c r="P41" t="b">
        <f>ISNUMBER(SEARCH(P$1,d4_test80_2ft[[#This Row],[actualResult]]))</f>
        <v>0</v>
      </c>
      <c r="Q41" t="b">
        <f>ISNUMBER(SEARCH(Q$1,d4_test80_2ft[[#This Row],[actualResult]]))</f>
        <v>1</v>
      </c>
      <c r="R41" t="b">
        <f>ISNUMBER(SEARCH(R$1,d4_test80_2ft[[#This Row],[actualResult]]))</f>
        <v>0</v>
      </c>
      <c r="S41" s="10" t="str">
        <f t="shared" si="0"/>
        <v>00</v>
      </c>
      <c r="T41" s="10" t="str">
        <f t="shared" si="1"/>
        <v>11</v>
      </c>
      <c r="U41" s="10" t="str">
        <f t="shared" si="2"/>
        <v>00</v>
      </c>
      <c r="V41" t="b">
        <f t="shared" si="3"/>
        <v>1</v>
      </c>
      <c r="Y41" t="b">
        <f>ISNUMBER(SEARCH(Y$1,d4_test80_2ft[[#This Row],[actualResultGPT3]]))</f>
        <v>1</v>
      </c>
      <c r="Z41" t="b">
        <f>ISNUMBER(SEARCH(Z$1,d4_test80_2ft[[#This Row],[actualResultGPT3]]))</f>
        <v>1</v>
      </c>
      <c r="AA41" t="b">
        <f>ISNUMBER(SEARCH(AA$1,d4_test80_2ft[[#This Row],[actualResultGPT3]]))</f>
        <v>1</v>
      </c>
      <c r="AB41" s="10" t="str">
        <f t="shared" si="4"/>
        <v>01</v>
      </c>
      <c r="AC41" s="10" t="str">
        <f t="shared" si="5"/>
        <v>11</v>
      </c>
      <c r="AD41" s="10" t="str">
        <f t="shared" si="6"/>
        <v>01</v>
      </c>
      <c r="AE41" t="b">
        <f t="shared" si="7"/>
        <v>0</v>
      </c>
    </row>
    <row r="42" spans="1:31" x14ac:dyDescent="0.35">
      <c r="A42" t="s">
        <v>826</v>
      </c>
      <c r="B42" t="s">
        <v>827</v>
      </c>
      <c r="C42" t="s">
        <v>8185</v>
      </c>
      <c r="D42" t="s">
        <v>7586</v>
      </c>
      <c r="E42" t="s">
        <v>5119</v>
      </c>
      <c r="F42" t="s">
        <v>7</v>
      </c>
      <c r="G42" t="s">
        <v>7688</v>
      </c>
      <c r="H42" t="s">
        <v>24</v>
      </c>
      <c r="K42" s="13" t="b">
        <f>ISNUMBER(SEARCH(K$1,d4_test80_2ft[[#This Row],[expectedResult]]))</f>
        <v>0</v>
      </c>
      <c r="L42" s="13" t="b">
        <f>ISNUMBER(SEARCH(L$1,d4_test80_2ft[[#This Row],[expectedResult]]))</f>
        <v>0</v>
      </c>
      <c r="M42" s="13" t="b">
        <f>ISNUMBER(SEARCH(M$1,d4_test80_2ft[[#This Row],[expectedResult]]))</f>
        <v>1</v>
      </c>
      <c r="P42" t="b">
        <f>ISNUMBER(SEARCH(P$1,d4_test80_2ft[[#This Row],[actualResult]]))</f>
        <v>0</v>
      </c>
      <c r="Q42" t="b">
        <f>ISNUMBER(SEARCH(Q$1,d4_test80_2ft[[#This Row],[actualResult]]))</f>
        <v>0</v>
      </c>
      <c r="R42" t="b">
        <f>ISNUMBER(SEARCH(R$1,d4_test80_2ft[[#This Row],[actualResult]]))</f>
        <v>1</v>
      </c>
      <c r="S42" s="10" t="str">
        <f t="shared" si="0"/>
        <v>00</v>
      </c>
      <c r="T42" s="10" t="str">
        <f t="shared" si="1"/>
        <v>00</v>
      </c>
      <c r="U42" s="10" t="str">
        <f t="shared" si="2"/>
        <v>11</v>
      </c>
      <c r="V42" t="b">
        <f t="shared" si="3"/>
        <v>1</v>
      </c>
      <c r="Y42" t="b">
        <f>ISNUMBER(SEARCH(Y$1,d4_test80_2ft[[#This Row],[actualResultGPT3]]))</f>
        <v>0</v>
      </c>
      <c r="Z42" t="b">
        <f>ISNUMBER(SEARCH(Z$1,d4_test80_2ft[[#This Row],[actualResultGPT3]]))</f>
        <v>1</v>
      </c>
      <c r="AA42" t="b">
        <f>ISNUMBER(SEARCH(AA$1,d4_test80_2ft[[#This Row],[actualResultGPT3]]))</f>
        <v>1</v>
      </c>
      <c r="AB42" s="10" t="str">
        <f t="shared" si="4"/>
        <v>00</v>
      </c>
      <c r="AC42" s="10" t="str">
        <f t="shared" si="5"/>
        <v>01</v>
      </c>
      <c r="AD42" s="10" t="str">
        <f t="shared" si="6"/>
        <v>11</v>
      </c>
      <c r="AE42" t="b">
        <f t="shared" si="7"/>
        <v>0</v>
      </c>
    </row>
    <row r="43" spans="1:31" x14ac:dyDescent="0.35">
      <c r="A43" t="s">
        <v>721</v>
      </c>
      <c r="B43" t="s">
        <v>722</v>
      </c>
      <c r="C43" t="s">
        <v>986</v>
      </c>
      <c r="D43" t="s">
        <v>7588</v>
      </c>
      <c r="E43" t="s">
        <v>5119</v>
      </c>
      <c r="F43" t="s">
        <v>7</v>
      </c>
      <c r="G43" t="s">
        <v>7685</v>
      </c>
      <c r="H43" t="s">
        <v>72</v>
      </c>
      <c r="K43" s="13" t="b">
        <f>ISNUMBER(SEARCH(K$1,d4_test80_2ft[[#This Row],[expectedResult]]))</f>
        <v>0</v>
      </c>
      <c r="L43" s="13" t="b">
        <f>ISNUMBER(SEARCH(L$1,d4_test80_2ft[[#This Row],[expectedResult]]))</f>
        <v>0</v>
      </c>
      <c r="M43" s="13" t="b">
        <f>ISNUMBER(SEARCH(M$1,d4_test80_2ft[[#This Row],[expectedResult]]))</f>
        <v>1</v>
      </c>
      <c r="P43" t="b">
        <f>ISNUMBER(SEARCH(P$1,d4_test80_2ft[[#This Row],[actualResult]]))</f>
        <v>0</v>
      </c>
      <c r="Q43" t="b">
        <f>ISNUMBER(SEARCH(Q$1,d4_test80_2ft[[#This Row],[actualResult]]))</f>
        <v>1</v>
      </c>
      <c r="R43" t="b">
        <f>ISNUMBER(SEARCH(R$1,d4_test80_2ft[[#This Row],[actualResult]]))</f>
        <v>0</v>
      </c>
      <c r="S43" s="10" t="str">
        <f t="shared" si="0"/>
        <v>00</v>
      </c>
      <c r="T43" s="10" t="str">
        <f t="shared" si="1"/>
        <v>01</v>
      </c>
      <c r="U43" s="10" t="str">
        <f t="shared" si="2"/>
        <v>10</v>
      </c>
      <c r="V43" t="b">
        <f t="shared" si="3"/>
        <v>0</v>
      </c>
      <c r="Y43" t="b">
        <f>ISNUMBER(SEARCH(Y$1,d4_test80_2ft[[#This Row],[actualResultGPT3]]))</f>
        <v>1</v>
      </c>
      <c r="Z43" t="b">
        <f>ISNUMBER(SEARCH(Z$1,d4_test80_2ft[[#This Row],[actualResultGPT3]]))</f>
        <v>1</v>
      </c>
      <c r="AA43" t="b">
        <f>ISNUMBER(SEARCH(AA$1,d4_test80_2ft[[#This Row],[actualResultGPT3]]))</f>
        <v>1</v>
      </c>
      <c r="AB43" s="10" t="str">
        <f t="shared" si="4"/>
        <v>01</v>
      </c>
      <c r="AC43" s="10" t="str">
        <f t="shared" si="5"/>
        <v>01</v>
      </c>
      <c r="AD43" s="10" t="str">
        <f t="shared" si="6"/>
        <v>11</v>
      </c>
      <c r="AE43" t="b">
        <f t="shared" si="7"/>
        <v>0</v>
      </c>
    </row>
    <row r="44" spans="1:31" x14ac:dyDescent="0.35">
      <c r="A44" t="s">
        <v>873</v>
      </c>
      <c r="B44" t="s">
        <v>874</v>
      </c>
      <c r="C44" t="s">
        <v>954</v>
      </c>
      <c r="D44" t="s">
        <v>7587</v>
      </c>
      <c r="E44" t="s">
        <v>5119</v>
      </c>
      <c r="F44" t="s">
        <v>7</v>
      </c>
      <c r="G44" t="s">
        <v>7754</v>
      </c>
      <c r="H44" t="s">
        <v>72</v>
      </c>
      <c r="K44" s="13" t="b">
        <f>ISNUMBER(SEARCH(K$1,d4_test80_2ft[[#This Row],[expectedResult]]))</f>
        <v>0</v>
      </c>
      <c r="L44" s="13" t="b">
        <f>ISNUMBER(SEARCH(L$1,d4_test80_2ft[[#This Row],[expectedResult]]))</f>
        <v>0</v>
      </c>
      <c r="M44" s="13" t="b">
        <f>ISNUMBER(SEARCH(M$1,d4_test80_2ft[[#This Row],[expectedResult]]))</f>
        <v>1</v>
      </c>
      <c r="P44" t="b">
        <f>ISNUMBER(SEARCH(P$1,d4_test80_2ft[[#This Row],[actualResult]]))</f>
        <v>0</v>
      </c>
      <c r="Q44" t="b">
        <f>ISNUMBER(SEARCH(Q$1,d4_test80_2ft[[#This Row],[actualResult]]))</f>
        <v>1</v>
      </c>
      <c r="R44" t="b">
        <f>ISNUMBER(SEARCH(R$1,d4_test80_2ft[[#This Row],[actualResult]]))</f>
        <v>1</v>
      </c>
      <c r="S44" s="10" t="str">
        <f t="shared" si="0"/>
        <v>00</v>
      </c>
      <c r="T44" s="10" t="str">
        <f t="shared" si="1"/>
        <v>01</v>
      </c>
      <c r="U44" s="10" t="str">
        <f t="shared" si="2"/>
        <v>11</v>
      </c>
      <c r="V44" t="b">
        <f t="shared" si="3"/>
        <v>0</v>
      </c>
      <c r="Y44" t="b">
        <f>ISNUMBER(SEARCH(Y$1,d4_test80_2ft[[#This Row],[actualResultGPT3]]))</f>
        <v>1</v>
      </c>
      <c r="Z44" t="b">
        <f>ISNUMBER(SEARCH(Z$1,d4_test80_2ft[[#This Row],[actualResultGPT3]]))</f>
        <v>1</v>
      </c>
      <c r="AA44" t="b">
        <f>ISNUMBER(SEARCH(AA$1,d4_test80_2ft[[#This Row],[actualResultGPT3]]))</f>
        <v>1</v>
      </c>
      <c r="AB44" s="10" t="str">
        <f t="shared" si="4"/>
        <v>01</v>
      </c>
      <c r="AC44" s="10" t="str">
        <f t="shared" si="5"/>
        <v>01</v>
      </c>
      <c r="AD44" s="10" t="str">
        <f t="shared" si="6"/>
        <v>11</v>
      </c>
      <c r="AE44" t="b">
        <f t="shared" si="7"/>
        <v>0</v>
      </c>
    </row>
    <row r="45" spans="1:31" x14ac:dyDescent="0.35">
      <c r="A45" t="s">
        <v>669</v>
      </c>
      <c r="B45" t="s">
        <v>670</v>
      </c>
      <c r="C45" t="s">
        <v>8244</v>
      </c>
      <c r="D45" t="s">
        <v>7589</v>
      </c>
      <c r="E45" t="s">
        <v>5119</v>
      </c>
      <c r="F45" t="s">
        <v>34</v>
      </c>
      <c r="G45" t="s">
        <v>7754</v>
      </c>
      <c r="H45" t="s">
        <v>7857</v>
      </c>
      <c r="K45" s="13" t="b">
        <f>ISNUMBER(SEARCH(K$1,d4_test80_2ft[[#This Row],[expectedResult]]))</f>
        <v>0</v>
      </c>
      <c r="L45" s="13" t="b">
        <f>ISNUMBER(SEARCH(L$1,d4_test80_2ft[[#This Row],[expectedResult]]))</f>
        <v>1</v>
      </c>
      <c r="M45" s="13" t="b">
        <f>ISNUMBER(SEARCH(M$1,d4_test80_2ft[[#This Row],[expectedResult]]))</f>
        <v>0</v>
      </c>
      <c r="P45" t="b">
        <f>ISNUMBER(SEARCH(P$1,d4_test80_2ft[[#This Row],[actualResult]]))</f>
        <v>0</v>
      </c>
      <c r="Q45" t="b">
        <f>ISNUMBER(SEARCH(Q$1,d4_test80_2ft[[#This Row],[actualResult]]))</f>
        <v>1</v>
      </c>
      <c r="R45" t="b">
        <f>ISNUMBER(SEARCH(R$1,d4_test80_2ft[[#This Row],[actualResult]]))</f>
        <v>1</v>
      </c>
      <c r="S45" s="10" t="str">
        <f t="shared" si="0"/>
        <v>00</v>
      </c>
      <c r="T45" s="10" t="str">
        <f t="shared" si="1"/>
        <v>11</v>
      </c>
      <c r="U45" s="10" t="str">
        <f t="shared" si="2"/>
        <v>01</v>
      </c>
      <c r="V45" t="b">
        <f t="shared" si="3"/>
        <v>0</v>
      </c>
      <c r="Y45" t="b">
        <f>ISNUMBER(SEARCH(Y$1,d4_test80_2ft[[#This Row],[actualResultGPT3]]))</f>
        <v>1</v>
      </c>
      <c r="Z45" t="b">
        <f>ISNUMBER(SEARCH(Z$1,d4_test80_2ft[[#This Row],[actualResultGPT3]]))</f>
        <v>1</v>
      </c>
      <c r="AA45" t="b">
        <f>ISNUMBER(SEARCH(AA$1,d4_test80_2ft[[#This Row],[actualResultGPT3]]))</f>
        <v>1</v>
      </c>
      <c r="AB45" s="10" t="str">
        <f t="shared" si="4"/>
        <v>01</v>
      </c>
      <c r="AC45" s="10" t="str">
        <f t="shared" si="5"/>
        <v>11</v>
      </c>
      <c r="AD45" s="10" t="str">
        <f t="shared" si="6"/>
        <v>01</v>
      </c>
      <c r="AE45" t="b">
        <f t="shared" si="7"/>
        <v>0</v>
      </c>
    </row>
    <row r="46" spans="1:31" x14ac:dyDescent="0.35">
      <c r="A46">
        <v>6449643108</v>
      </c>
      <c r="B46" t="s">
        <v>7691</v>
      </c>
      <c r="C46" t="s">
        <v>7716</v>
      </c>
      <c r="D46" t="s">
        <v>7740</v>
      </c>
      <c r="E46" t="s">
        <v>5119</v>
      </c>
      <c r="F46" t="s">
        <v>7688</v>
      </c>
      <c r="G46" t="s">
        <v>7688</v>
      </c>
      <c r="H46" t="s">
        <v>72</v>
      </c>
      <c r="K46" s="13" t="b">
        <f>ISNUMBER(SEARCH(K$1,d4_test80_2ft[[#This Row],[expectedResult]]))</f>
        <v>0</v>
      </c>
      <c r="L46" s="13" t="b">
        <f>ISNUMBER(SEARCH(L$1,d4_test80_2ft[[#This Row],[expectedResult]]))</f>
        <v>0</v>
      </c>
      <c r="M46" s="13" t="b">
        <f>ISNUMBER(SEARCH(M$1,d4_test80_2ft[[#This Row],[expectedResult]]))</f>
        <v>1</v>
      </c>
      <c r="P46" t="b">
        <f>ISNUMBER(SEARCH(P$1,d4_test80_2ft[[#This Row],[actualResult]]))</f>
        <v>0</v>
      </c>
      <c r="Q46" t="b">
        <f>ISNUMBER(SEARCH(Q$1,d4_test80_2ft[[#This Row],[actualResult]]))</f>
        <v>0</v>
      </c>
      <c r="R46" t="b">
        <f>ISNUMBER(SEARCH(R$1,d4_test80_2ft[[#This Row],[actualResult]]))</f>
        <v>1</v>
      </c>
      <c r="S46" s="10" t="str">
        <f t="shared" si="0"/>
        <v>00</v>
      </c>
      <c r="T46" s="10" t="str">
        <f t="shared" si="1"/>
        <v>00</v>
      </c>
      <c r="U46" s="10" t="str">
        <f t="shared" si="2"/>
        <v>11</v>
      </c>
      <c r="V46" t="b">
        <f t="shared" si="3"/>
        <v>1</v>
      </c>
      <c r="Y46" t="b">
        <f>ISNUMBER(SEARCH(Y$1,d4_test80_2ft[[#This Row],[actualResultGPT3]]))</f>
        <v>1</v>
      </c>
      <c r="Z46" t="b">
        <f>ISNUMBER(SEARCH(Z$1,d4_test80_2ft[[#This Row],[actualResultGPT3]]))</f>
        <v>1</v>
      </c>
      <c r="AA46" t="b">
        <f>ISNUMBER(SEARCH(AA$1,d4_test80_2ft[[#This Row],[actualResultGPT3]]))</f>
        <v>1</v>
      </c>
      <c r="AB46" s="10" t="str">
        <f t="shared" si="4"/>
        <v>01</v>
      </c>
      <c r="AC46" s="10" t="str">
        <f t="shared" si="5"/>
        <v>01</v>
      </c>
      <c r="AD46" s="10" t="str">
        <f t="shared" si="6"/>
        <v>11</v>
      </c>
      <c r="AE46" t="b">
        <f t="shared" si="7"/>
        <v>0</v>
      </c>
    </row>
    <row r="47" spans="1:31" x14ac:dyDescent="0.35">
      <c r="A47">
        <v>660345152</v>
      </c>
      <c r="B47" t="s">
        <v>8157</v>
      </c>
      <c r="C47" t="s">
        <v>8245</v>
      </c>
      <c r="D47" t="s">
        <v>7562</v>
      </c>
      <c r="E47" t="s">
        <v>5119</v>
      </c>
      <c r="F47" t="s">
        <v>7687</v>
      </c>
      <c r="G47" t="s">
        <v>7687</v>
      </c>
      <c r="H47" t="s">
        <v>13</v>
      </c>
      <c r="K47" s="13" t="b">
        <f>ISNUMBER(SEARCH(K$1,d4_test80_2ft[[#This Row],[expectedResult]]))</f>
        <v>1</v>
      </c>
      <c r="L47" s="13" t="b">
        <f>ISNUMBER(SEARCH(L$1,d4_test80_2ft[[#This Row],[expectedResult]]))</f>
        <v>0</v>
      </c>
      <c r="M47" s="13" t="b">
        <f>ISNUMBER(SEARCH(M$1,d4_test80_2ft[[#This Row],[expectedResult]]))</f>
        <v>0</v>
      </c>
      <c r="P47" t="b">
        <f>ISNUMBER(SEARCH(P$1,d4_test80_2ft[[#This Row],[actualResult]]))</f>
        <v>1</v>
      </c>
      <c r="Q47" t="b">
        <f>ISNUMBER(SEARCH(Q$1,d4_test80_2ft[[#This Row],[actualResult]]))</f>
        <v>0</v>
      </c>
      <c r="R47" t="b">
        <f>ISNUMBER(SEARCH(R$1,d4_test80_2ft[[#This Row],[actualResult]]))</f>
        <v>0</v>
      </c>
      <c r="S47" s="10" t="str">
        <f t="shared" si="0"/>
        <v>11</v>
      </c>
      <c r="T47" s="10" t="str">
        <f t="shared" si="1"/>
        <v>00</v>
      </c>
      <c r="U47" s="10" t="str">
        <f t="shared" si="2"/>
        <v>00</v>
      </c>
      <c r="V47" t="b">
        <f t="shared" si="3"/>
        <v>1</v>
      </c>
      <c r="Y47" t="b">
        <f>ISNUMBER(SEARCH(Y$1,d4_test80_2ft[[#This Row],[actualResultGPT3]]))</f>
        <v>1</v>
      </c>
      <c r="Z47" t="b">
        <f>ISNUMBER(SEARCH(Z$1,d4_test80_2ft[[#This Row],[actualResultGPT3]]))</f>
        <v>0</v>
      </c>
      <c r="AA47" t="b">
        <f>ISNUMBER(SEARCH(AA$1,d4_test80_2ft[[#This Row],[actualResultGPT3]]))</f>
        <v>0</v>
      </c>
      <c r="AB47" s="10" t="str">
        <f t="shared" si="4"/>
        <v>11</v>
      </c>
      <c r="AC47" s="10" t="str">
        <f t="shared" si="5"/>
        <v>00</v>
      </c>
      <c r="AD47" s="10" t="str">
        <f t="shared" si="6"/>
        <v>00</v>
      </c>
      <c r="AE47" t="b">
        <f t="shared" si="7"/>
        <v>1</v>
      </c>
    </row>
    <row r="48" spans="1:31" x14ac:dyDescent="0.35">
      <c r="A48">
        <v>950816206</v>
      </c>
      <c r="B48" t="s">
        <v>8136</v>
      </c>
      <c r="C48" t="s">
        <v>8246</v>
      </c>
      <c r="D48" t="s">
        <v>8138</v>
      </c>
      <c r="E48" t="s">
        <v>5119</v>
      </c>
      <c r="F48" t="s">
        <v>7687</v>
      </c>
      <c r="G48" t="s">
        <v>7687</v>
      </c>
      <c r="H48" t="s">
        <v>13</v>
      </c>
      <c r="K48" s="13" t="b">
        <f>ISNUMBER(SEARCH(K$1,d4_test80_2ft[[#This Row],[expectedResult]]))</f>
        <v>1</v>
      </c>
      <c r="L48" s="13" t="b">
        <f>ISNUMBER(SEARCH(L$1,d4_test80_2ft[[#This Row],[expectedResult]]))</f>
        <v>0</v>
      </c>
      <c r="M48" s="13" t="b">
        <f>ISNUMBER(SEARCH(M$1,d4_test80_2ft[[#This Row],[expectedResult]]))</f>
        <v>0</v>
      </c>
      <c r="P48" t="b">
        <f>ISNUMBER(SEARCH(P$1,d4_test80_2ft[[#This Row],[actualResult]]))</f>
        <v>1</v>
      </c>
      <c r="Q48" t="b">
        <f>ISNUMBER(SEARCH(Q$1,d4_test80_2ft[[#This Row],[actualResult]]))</f>
        <v>0</v>
      </c>
      <c r="R48" t="b">
        <f>ISNUMBER(SEARCH(R$1,d4_test80_2ft[[#This Row],[actualResult]]))</f>
        <v>0</v>
      </c>
      <c r="S48" s="10" t="str">
        <f t="shared" si="0"/>
        <v>11</v>
      </c>
      <c r="T48" s="10" t="str">
        <f t="shared" si="1"/>
        <v>00</v>
      </c>
      <c r="U48" s="10" t="str">
        <f t="shared" si="2"/>
        <v>00</v>
      </c>
      <c r="V48" t="b">
        <f t="shared" si="3"/>
        <v>1</v>
      </c>
      <c r="Y48" t="b">
        <f>ISNUMBER(SEARCH(Y$1,d4_test80_2ft[[#This Row],[actualResultGPT3]]))</f>
        <v>1</v>
      </c>
      <c r="Z48" t="b">
        <f>ISNUMBER(SEARCH(Z$1,d4_test80_2ft[[#This Row],[actualResultGPT3]]))</f>
        <v>0</v>
      </c>
      <c r="AA48" t="b">
        <f>ISNUMBER(SEARCH(AA$1,d4_test80_2ft[[#This Row],[actualResultGPT3]]))</f>
        <v>0</v>
      </c>
      <c r="AB48" s="10" t="str">
        <f t="shared" si="4"/>
        <v>11</v>
      </c>
      <c r="AC48" s="10" t="str">
        <f t="shared" si="5"/>
        <v>00</v>
      </c>
      <c r="AD48" s="10" t="str">
        <f t="shared" si="6"/>
        <v>00</v>
      </c>
      <c r="AE48" t="b">
        <f t="shared" si="7"/>
        <v>1</v>
      </c>
    </row>
    <row r="49" spans="1:31" x14ac:dyDescent="0.35">
      <c r="A49" t="s">
        <v>130</v>
      </c>
      <c r="B49" t="s">
        <v>131</v>
      </c>
      <c r="C49" t="s">
        <v>7796</v>
      </c>
      <c r="D49" t="s">
        <v>7570</v>
      </c>
      <c r="E49" t="s">
        <v>5119</v>
      </c>
      <c r="F49" t="s">
        <v>7</v>
      </c>
      <c r="G49" t="s">
        <v>7688</v>
      </c>
      <c r="H49" t="s">
        <v>7</v>
      </c>
      <c r="K49" s="13" t="b">
        <f>ISNUMBER(SEARCH(K$1,d4_test80_2ft[[#This Row],[expectedResult]]))</f>
        <v>0</v>
      </c>
      <c r="L49" s="13" t="b">
        <f>ISNUMBER(SEARCH(L$1,d4_test80_2ft[[#This Row],[expectedResult]]))</f>
        <v>0</v>
      </c>
      <c r="M49" s="13" t="b">
        <f>ISNUMBER(SEARCH(M$1,d4_test80_2ft[[#This Row],[expectedResult]]))</f>
        <v>1</v>
      </c>
      <c r="P49" t="b">
        <f>ISNUMBER(SEARCH(P$1,d4_test80_2ft[[#This Row],[actualResult]]))</f>
        <v>0</v>
      </c>
      <c r="Q49" t="b">
        <f>ISNUMBER(SEARCH(Q$1,d4_test80_2ft[[#This Row],[actualResult]]))</f>
        <v>0</v>
      </c>
      <c r="R49" t="b">
        <f>ISNUMBER(SEARCH(R$1,d4_test80_2ft[[#This Row],[actualResult]]))</f>
        <v>1</v>
      </c>
      <c r="S49" s="10" t="str">
        <f t="shared" si="0"/>
        <v>00</v>
      </c>
      <c r="T49" s="10" t="str">
        <f t="shared" si="1"/>
        <v>00</v>
      </c>
      <c r="U49" s="10" t="str">
        <f t="shared" si="2"/>
        <v>11</v>
      </c>
      <c r="V49" t="b">
        <f t="shared" si="3"/>
        <v>1</v>
      </c>
      <c r="Y49" t="b">
        <f>ISNUMBER(SEARCH(Y$1,d4_test80_2ft[[#This Row],[actualResultGPT3]]))</f>
        <v>0</v>
      </c>
      <c r="Z49" t="b">
        <f>ISNUMBER(SEARCH(Z$1,d4_test80_2ft[[#This Row],[actualResultGPT3]]))</f>
        <v>0</v>
      </c>
      <c r="AA49" t="b">
        <f>ISNUMBER(SEARCH(AA$1,d4_test80_2ft[[#This Row],[actualResultGPT3]]))</f>
        <v>1</v>
      </c>
      <c r="AB49" s="10" t="str">
        <f t="shared" si="4"/>
        <v>00</v>
      </c>
      <c r="AC49" s="10" t="str">
        <f t="shared" si="5"/>
        <v>00</v>
      </c>
      <c r="AD49" s="10" t="str">
        <f t="shared" si="6"/>
        <v>11</v>
      </c>
      <c r="AE49" t="b">
        <f t="shared" si="7"/>
        <v>1</v>
      </c>
    </row>
    <row r="50" spans="1:31" x14ac:dyDescent="0.35">
      <c r="A50">
        <v>1513039215</v>
      </c>
      <c r="B50" t="s">
        <v>8094</v>
      </c>
      <c r="C50" t="s">
        <v>8247</v>
      </c>
      <c r="D50" t="s">
        <v>7570</v>
      </c>
      <c r="E50" t="s">
        <v>5119</v>
      </c>
      <c r="F50" t="s">
        <v>7687</v>
      </c>
      <c r="G50" t="s">
        <v>7687</v>
      </c>
      <c r="H50" t="s">
        <v>13</v>
      </c>
      <c r="K50" s="13" t="b">
        <f>ISNUMBER(SEARCH(K$1,d4_test80_2ft[[#This Row],[expectedResult]]))</f>
        <v>1</v>
      </c>
      <c r="L50" s="13" t="b">
        <f>ISNUMBER(SEARCH(L$1,d4_test80_2ft[[#This Row],[expectedResult]]))</f>
        <v>0</v>
      </c>
      <c r="M50" s="13" t="b">
        <f>ISNUMBER(SEARCH(M$1,d4_test80_2ft[[#This Row],[expectedResult]]))</f>
        <v>0</v>
      </c>
      <c r="P50" t="b">
        <f>ISNUMBER(SEARCH(P$1,d4_test80_2ft[[#This Row],[actualResult]]))</f>
        <v>1</v>
      </c>
      <c r="Q50" t="b">
        <f>ISNUMBER(SEARCH(Q$1,d4_test80_2ft[[#This Row],[actualResult]]))</f>
        <v>0</v>
      </c>
      <c r="R50" t="b">
        <f>ISNUMBER(SEARCH(R$1,d4_test80_2ft[[#This Row],[actualResult]]))</f>
        <v>0</v>
      </c>
      <c r="S50" s="10" t="str">
        <f t="shared" si="0"/>
        <v>11</v>
      </c>
      <c r="T50" s="10" t="str">
        <f t="shared" si="1"/>
        <v>00</v>
      </c>
      <c r="U50" s="10" t="str">
        <f t="shared" si="2"/>
        <v>00</v>
      </c>
      <c r="V50" t="b">
        <f t="shared" si="3"/>
        <v>1</v>
      </c>
      <c r="Y50" t="b">
        <f>ISNUMBER(SEARCH(Y$1,d4_test80_2ft[[#This Row],[actualResultGPT3]]))</f>
        <v>1</v>
      </c>
      <c r="Z50" t="b">
        <f>ISNUMBER(SEARCH(Z$1,d4_test80_2ft[[#This Row],[actualResultGPT3]]))</f>
        <v>0</v>
      </c>
      <c r="AA50" t="b">
        <f>ISNUMBER(SEARCH(AA$1,d4_test80_2ft[[#This Row],[actualResultGPT3]]))</f>
        <v>0</v>
      </c>
      <c r="AB50" s="10" t="str">
        <f t="shared" si="4"/>
        <v>11</v>
      </c>
      <c r="AC50" s="10" t="str">
        <f t="shared" si="5"/>
        <v>00</v>
      </c>
      <c r="AD50" s="10" t="str">
        <f t="shared" si="6"/>
        <v>00</v>
      </c>
      <c r="AE50" t="b">
        <f t="shared" si="7"/>
        <v>1</v>
      </c>
    </row>
    <row r="51" spans="1:31" x14ac:dyDescent="0.35">
      <c r="A51" t="s">
        <v>214</v>
      </c>
      <c r="B51" t="s">
        <v>215</v>
      </c>
      <c r="C51" t="s">
        <v>1029</v>
      </c>
      <c r="D51" t="s">
        <v>7585</v>
      </c>
      <c r="E51" t="s">
        <v>5119</v>
      </c>
      <c r="F51" t="s">
        <v>13</v>
      </c>
      <c r="G51" t="s">
        <v>7687</v>
      </c>
      <c r="H51" t="s">
        <v>13</v>
      </c>
      <c r="K51" s="13" t="b">
        <f>ISNUMBER(SEARCH(K$1,d4_test80_2ft[[#This Row],[expectedResult]]))</f>
        <v>1</v>
      </c>
      <c r="L51" s="13" t="b">
        <f>ISNUMBER(SEARCH(L$1,d4_test80_2ft[[#This Row],[expectedResult]]))</f>
        <v>0</v>
      </c>
      <c r="M51" s="13" t="b">
        <f>ISNUMBER(SEARCH(M$1,d4_test80_2ft[[#This Row],[expectedResult]]))</f>
        <v>0</v>
      </c>
      <c r="P51" t="b">
        <f>ISNUMBER(SEARCH(P$1,d4_test80_2ft[[#This Row],[actualResult]]))</f>
        <v>1</v>
      </c>
      <c r="Q51" t="b">
        <f>ISNUMBER(SEARCH(Q$1,d4_test80_2ft[[#This Row],[actualResult]]))</f>
        <v>0</v>
      </c>
      <c r="R51" t="b">
        <f>ISNUMBER(SEARCH(R$1,d4_test80_2ft[[#This Row],[actualResult]]))</f>
        <v>0</v>
      </c>
      <c r="S51" s="10" t="str">
        <f t="shared" si="0"/>
        <v>11</v>
      </c>
      <c r="T51" s="10" t="str">
        <f t="shared" si="1"/>
        <v>00</v>
      </c>
      <c r="U51" s="10" t="str">
        <f t="shared" si="2"/>
        <v>00</v>
      </c>
      <c r="V51" t="b">
        <f t="shared" si="3"/>
        <v>1</v>
      </c>
      <c r="Y51" t="b">
        <f>ISNUMBER(SEARCH(Y$1,d4_test80_2ft[[#This Row],[actualResultGPT3]]))</f>
        <v>1</v>
      </c>
      <c r="Z51" t="b">
        <f>ISNUMBER(SEARCH(Z$1,d4_test80_2ft[[#This Row],[actualResultGPT3]]))</f>
        <v>0</v>
      </c>
      <c r="AA51" t="b">
        <f>ISNUMBER(SEARCH(AA$1,d4_test80_2ft[[#This Row],[actualResultGPT3]]))</f>
        <v>0</v>
      </c>
      <c r="AB51" s="10" t="str">
        <f t="shared" si="4"/>
        <v>11</v>
      </c>
      <c r="AC51" s="10" t="str">
        <f t="shared" si="5"/>
        <v>00</v>
      </c>
      <c r="AD51" s="10" t="str">
        <f t="shared" si="6"/>
        <v>00</v>
      </c>
      <c r="AE51" t="b">
        <f t="shared" si="7"/>
        <v>1</v>
      </c>
    </row>
    <row r="52" spans="1:31" x14ac:dyDescent="0.35">
      <c r="A52">
        <v>530466367</v>
      </c>
      <c r="B52" t="s">
        <v>7634</v>
      </c>
      <c r="C52" t="s">
        <v>8248</v>
      </c>
      <c r="D52" t="s">
        <v>7681</v>
      </c>
      <c r="E52" t="s">
        <v>5119</v>
      </c>
      <c r="F52" t="s">
        <v>7687</v>
      </c>
      <c r="G52" t="s">
        <v>7687</v>
      </c>
      <c r="H52" t="s">
        <v>13</v>
      </c>
      <c r="K52" s="13" t="b">
        <f>ISNUMBER(SEARCH(K$1,d4_test80_2ft[[#This Row],[expectedResult]]))</f>
        <v>1</v>
      </c>
      <c r="L52" s="13" t="b">
        <f>ISNUMBER(SEARCH(L$1,d4_test80_2ft[[#This Row],[expectedResult]]))</f>
        <v>0</v>
      </c>
      <c r="M52" s="13" t="b">
        <f>ISNUMBER(SEARCH(M$1,d4_test80_2ft[[#This Row],[expectedResult]]))</f>
        <v>0</v>
      </c>
      <c r="P52" t="b">
        <f>ISNUMBER(SEARCH(P$1,d4_test80_2ft[[#This Row],[actualResult]]))</f>
        <v>1</v>
      </c>
      <c r="Q52" t="b">
        <f>ISNUMBER(SEARCH(Q$1,d4_test80_2ft[[#This Row],[actualResult]]))</f>
        <v>0</v>
      </c>
      <c r="R52" t="b">
        <f>ISNUMBER(SEARCH(R$1,d4_test80_2ft[[#This Row],[actualResult]]))</f>
        <v>0</v>
      </c>
      <c r="S52" s="10" t="str">
        <f t="shared" si="0"/>
        <v>11</v>
      </c>
      <c r="T52" s="10" t="str">
        <f t="shared" si="1"/>
        <v>00</v>
      </c>
      <c r="U52" s="10" t="str">
        <f t="shared" si="2"/>
        <v>00</v>
      </c>
      <c r="V52" t="b">
        <f t="shared" si="3"/>
        <v>1</v>
      </c>
      <c r="Y52" t="b">
        <f>ISNUMBER(SEARCH(Y$1,d4_test80_2ft[[#This Row],[actualResultGPT3]]))</f>
        <v>1</v>
      </c>
      <c r="Z52" t="b">
        <f>ISNUMBER(SEARCH(Z$1,d4_test80_2ft[[#This Row],[actualResultGPT3]]))</f>
        <v>0</v>
      </c>
      <c r="AA52" t="b">
        <f>ISNUMBER(SEARCH(AA$1,d4_test80_2ft[[#This Row],[actualResultGPT3]]))</f>
        <v>0</v>
      </c>
      <c r="AB52" s="10" t="str">
        <f t="shared" si="4"/>
        <v>11</v>
      </c>
      <c r="AC52" s="10" t="str">
        <f t="shared" si="5"/>
        <v>00</v>
      </c>
      <c r="AD52" s="10" t="str">
        <f t="shared" si="6"/>
        <v>00</v>
      </c>
      <c r="AE52" t="b">
        <f t="shared" si="7"/>
        <v>1</v>
      </c>
    </row>
    <row r="53" spans="1:31" x14ac:dyDescent="0.35">
      <c r="A53">
        <v>1623570895</v>
      </c>
      <c r="B53" t="s">
        <v>395</v>
      </c>
      <c r="C53" t="s">
        <v>7824</v>
      </c>
      <c r="D53" t="s">
        <v>7572</v>
      </c>
      <c r="E53" t="s">
        <v>5119</v>
      </c>
      <c r="F53" t="s">
        <v>13</v>
      </c>
      <c r="G53" t="s">
        <v>7687</v>
      </c>
      <c r="H53" t="s">
        <v>7860</v>
      </c>
      <c r="K53" s="13" t="b">
        <f>ISNUMBER(SEARCH(K$1,d4_test80_2ft[[#This Row],[expectedResult]]))</f>
        <v>1</v>
      </c>
      <c r="L53" s="13" t="b">
        <f>ISNUMBER(SEARCH(L$1,d4_test80_2ft[[#This Row],[expectedResult]]))</f>
        <v>0</v>
      </c>
      <c r="M53" s="13" t="b">
        <f>ISNUMBER(SEARCH(M$1,d4_test80_2ft[[#This Row],[expectedResult]]))</f>
        <v>0</v>
      </c>
      <c r="P53" t="b">
        <f>ISNUMBER(SEARCH(P$1,d4_test80_2ft[[#This Row],[actualResult]]))</f>
        <v>1</v>
      </c>
      <c r="Q53" t="b">
        <f>ISNUMBER(SEARCH(Q$1,d4_test80_2ft[[#This Row],[actualResult]]))</f>
        <v>0</v>
      </c>
      <c r="R53" t="b">
        <f>ISNUMBER(SEARCH(R$1,d4_test80_2ft[[#This Row],[actualResult]]))</f>
        <v>0</v>
      </c>
      <c r="S53" s="10" t="str">
        <f t="shared" si="0"/>
        <v>11</v>
      </c>
      <c r="T53" s="10" t="str">
        <f t="shared" si="1"/>
        <v>00</v>
      </c>
      <c r="U53" s="10" t="str">
        <f t="shared" si="2"/>
        <v>00</v>
      </c>
      <c r="V53" t="b">
        <f t="shared" si="3"/>
        <v>1</v>
      </c>
      <c r="Y53" t="b">
        <f>ISNUMBER(SEARCH(Y$1,d4_test80_2ft[[#This Row],[actualResultGPT3]]))</f>
        <v>1</v>
      </c>
      <c r="Z53" t="b">
        <f>ISNUMBER(SEARCH(Z$1,d4_test80_2ft[[#This Row],[actualResultGPT3]]))</f>
        <v>0</v>
      </c>
      <c r="AA53" t="b">
        <f>ISNUMBER(SEARCH(AA$1,d4_test80_2ft[[#This Row],[actualResultGPT3]]))</f>
        <v>0</v>
      </c>
      <c r="AB53" s="10" t="str">
        <f t="shared" si="4"/>
        <v>11</v>
      </c>
      <c r="AC53" s="10" t="str">
        <f t="shared" si="5"/>
        <v>00</v>
      </c>
      <c r="AD53" s="10" t="str">
        <f t="shared" si="6"/>
        <v>00</v>
      </c>
      <c r="AE53" t="b">
        <f t="shared" si="7"/>
        <v>1</v>
      </c>
    </row>
    <row r="54" spans="1:31" x14ac:dyDescent="0.35">
      <c r="A54" t="s">
        <v>870</v>
      </c>
      <c r="B54" t="s">
        <v>871</v>
      </c>
      <c r="C54" t="s">
        <v>872</v>
      </c>
      <c r="D54" t="s">
        <v>7587</v>
      </c>
      <c r="E54" t="s">
        <v>5119</v>
      </c>
      <c r="F54" t="s">
        <v>34</v>
      </c>
      <c r="G54" t="s">
        <v>7754</v>
      </c>
      <c r="H54" t="s">
        <v>72</v>
      </c>
      <c r="K54" s="13" t="b">
        <f>ISNUMBER(SEARCH(K$1,d4_test80_2ft[[#This Row],[expectedResult]]))</f>
        <v>0</v>
      </c>
      <c r="L54" s="13" t="b">
        <f>ISNUMBER(SEARCH(L$1,d4_test80_2ft[[#This Row],[expectedResult]]))</f>
        <v>1</v>
      </c>
      <c r="M54" s="13" t="b">
        <f>ISNUMBER(SEARCH(M$1,d4_test80_2ft[[#This Row],[expectedResult]]))</f>
        <v>0</v>
      </c>
      <c r="P54" t="b">
        <f>ISNUMBER(SEARCH(P$1,d4_test80_2ft[[#This Row],[actualResult]]))</f>
        <v>0</v>
      </c>
      <c r="Q54" t="b">
        <f>ISNUMBER(SEARCH(Q$1,d4_test80_2ft[[#This Row],[actualResult]]))</f>
        <v>1</v>
      </c>
      <c r="R54" t="b">
        <f>ISNUMBER(SEARCH(R$1,d4_test80_2ft[[#This Row],[actualResult]]))</f>
        <v>1</v>
      </c>
      <c r="S54" s="10" t="str">
        <f t="shared" si="0"/>
        <v>00</v>
      </c>
      <c r="T54" s="10" t="str">
        <f t="shared" si="1"/>
        <v>11</v>
      </c>
      <c r="U54" s="10" t="str">
        <f t="shared" si="2"/>
        <v>01</v>
      </c>
      <c r="V54" t="b">
        <f t="shared" si="3"/>
        <v>0</v>
      </c>
      <c r="Y54" t="b">
        <f>ISNUMBER(SEARCH(Y$1,d4_test80_2ft[[#This Row],[actualResultGPT3]]))</f>
        <v>1</v>
      </c>
      <c r="Z54" t="b">
        <f>ISNUMBER(SEARCH(Z$1,d4_test80_2ft[[#This Row],[actualResultGPT3]]))</f>
        <v>1</v>
      </c>
      <c r="AA54" t="b">
        <f>ISNUMBER(SEARCH(AA$1,d4_test80_2ft[[#This Row],[actualResultGPT3]]))</f>
        <v>1</v>
      </c>
      <c r="AB54" s="10" t="str">
        <f t="shared" si="4"/>
        <v>01</v>
      </c>
      <c r="AC54" s="10" t="str">
        <f t="shared" si="5"/>
        <v>11</v>
      </c>
      <c r="AD54" s="10" t="str">
        <f t="shared" si="6"/>
        <v>01</v>
      </c>
      <c r="AE54" t="b">
        <f t="shared" si="7"/>
        <v>0</v>
      </c>
    </row>
    <row r="55" spans="1:31" x14ac:dyDescent="0.35">
      <c r="A55">
        <v>1200357146</v>
      </c>
      <c r="B55" t="s">
        <v>7942</v>
      </c>
      <c r="C55" t="s">
        <v>8249</v>
      </c>
      <c r="D55" t="s">
        <v>7944</v>
      </c>
      <c r="E55" t="s">
        <v>5119</v>
      </c>
      <c r="F55" t="s">
        <v>7754</v>
      </c>
      <c r="G55" t="s">
        <v>7754</v>
      </c>
      <c r="H55" t="s">
        <v>24</v>
      </c>
      <c r="K55" s="13" t="b">
        <f>ISNUMBER(SEARCH(K$1,d4_test80_2ft[[#This Row],[expectedResult]]))</f>
        <v>0</v>
      </c>
      <c r="L55" s="13" t="b">
        <f>ISNUMBER(SEARCH(L$1,d4_test80_2ft[[#This Row],[expectedResult]]))</f>
        <v>1</v>
      </c>
      <c r="M55" s="13" t="b">
        <f>ISNUMBER(SEARCH(M$1,d4_test80_2ft[[#This Row],[expectedResult]]))</f>
        <v>1</v>
      </c>
      <c r="P55" t="b">
        <f>ISNUMBER(SEARCH(P$1,d4_test80_2ft[[#This Row],[actualResult]]))</f>
        <v>0</v>
      </c>
      <c r="Q55" t="b">
        <f>ISNUMBER(SEARCH(Q$1,d4_test80_2ft[[#This Row],[actualResult]]))</f>
        <v>1</v>
      </c>
      <c r="R55" t="b">
        <f>ISNUMBER(SEARCH(R$1,d4_test80_2ft[[#This Row],[actualResult]]))</f>
        <v>1</v>
      </c>
      <c r="S55" s="10" t="str">
        <f t="shared" si="0"/>
        <v>00</v>
      </c>
      <c r="T55" s="10" t="str">
        <f t="shared" si="1"/>
        <v>11</v>
      </c>
      <c r="U55" s="10" t="str">
        <f t="shared" si="2"/>
        <v>11</v>
      </c>
      <c r="V55" t="b">
        <f t="shared" si="3"/>
        <v>1</v>
      </c>
      <c r="Y55" t="b">
        <f>ISNUMBER(SEARCH(Y$1,d4_test80_2ft[[#This Row],[actualResultGPT3]]))</f>
        <v>0</v>
      </c>
      <c r="Z55" t="b">
        <f>ISNUMBER(SEARCH(Z$1,d4_test80_2ft[[#This Row],[actualResultGPT3]]))</f>
        <v>1</v>
      </c>
      <c r="AA55" t="b">
        <f>ISNUMBER(SEARCH(AA$1,d4_test80_2ft[[#This Row],[actualResultGPT3]]))</f>
        <v>1</v>
      </c>
      <c r="AB55" s="10" t="str">
        <f t="shared" si="4"/>
        <v>00</v>
      </c>
      <c r="AC55" s="10" t="str">
        <f t="shared" si="5"/>
        <v>11</v>
      </c>
      <c r="AD55" s="10" t="str">
        <f t="shared" si="6"/>
        <v>11</v>
      </c>
      <c r="AE55" t="b">
        <f t="shared" si="7"/>
        <v>1</v>
      </c>
    </row>
    <row r="56" spans="1:31" x14ac:dyDescent="0.35">
      <c r="A56" t="s">
        <v>136</v>
      </c>
      <c r="B56" t="s">
        <v>137</v>
      </c>
      <c r="C56" t="s">
        <v>967</v>
      </c>
      <c r="D56" t="s">
        <v>7570</v>
      </c>
      <c r="E56" t="s">
        <v>5119</v>
      </c>
      <c r="F56" t="s">
        <v>7</v>
      </c>
      <c r="G56" t="s">
        <v>7688</v>
      </c>
      <c r="H56" t="s">
        <v>7</v>
      </c>
      <c r="K56" s="13" t="b">
        <f>ISNUMBER(SEARCH(K$1,d4_test80_2ft[[#This Row],[expectedResult]]))</f>
        <v>0</v>
      </c>
      <c r="L56" s="13" t="b">
        <f>ISNUMBER(SEARCH(L$1,d4_test80_2ft[[#This Row],[expectedResult]]))</f>
        <v>0</v>
      </c>
      <c r="M56" s="13" t="b">
        <f>ISNUMBER(SEARCH(M$1,d4_test80_2ft[[#This Row],[expectedResult]]))</f>
        <v>1</v>
      </c>
      <c r="P56" t="b">
        <f>ISNUMBER(SEARCH(P$1,d4_test80_2ft[[#This Row],[actualResult]]))</f>
        <v>0</v>
      </c>
      <c r="Q56" t="b">
        <f>ISNUMBER(SEARCH(Q$1,d4_test80_2ft[[#This Row],[actualResult]]))</f>
        <v>0</v>
      </c>
      <c r="R56" t="b">
        <f>ISNUMBER(SEARCH(R$1,d4_test80_2ft[[#This Row],[actualResult]]))</f>
        <v>1</v>
      </c>
      <c r="S56" s="10" t="str">
        <f t="shared" si="0"/>
        <v>00</v>
      </c>
      <c r="T56" s="10" t="str">
        <f t="shared" si="1"/>
        <v>00</v>
      </c>
      <c r="U56" s="10" t="str">
        <f t="shared" si="2"/>
        <v>11</v>
      </c>
      <c r="V56" t="b">
        <f t="shared" si="3"/>
        <v>1</v>
      </c>
      <c r="Y56" t="b">
        <f>ISNUMBER(SEARCH(Y$1,d4_test80_2ft[[#This Row],[actualResultGPT3]]))</f>
        <v>0</v>
      </c>
      <c r="Z56" t="b">
        <f>ISNUMBER(SEARCH(Z$1,d4_test80_2ft[[#This Row],[actualResultGPT3]]))</f>
        <v>0</v>
      </c>
      <c r="AA56" t="b">
        <f>ISNUMBER(SEARCH(AA$1,d4_test80_2ft[[#This Row],[actualResultGPT3]]))</f>
        <v>1</v>
      </c>
      <c r="AB56" s="10" t="str">
        <f t="shared" si="4"/>
        <v>00</v>
      </c>
      <c r="AC56" s="10" t="str">
        <f t="shared" si="5"/>
        <v>00</v>
      </c>
      <c r="AD56" s="10" t="str">
        <f t="shared" si="6"/>
        <v>11</v>
      </c>
      <c r="AE56" t="b">
        <f t="shared" si="7"/>
        <v>1</v>
      </c>
    </row>
    <row r="57" spans="1:31" x14ac:dyDescent="0.35">
      <c r="A57">
        <v>1536708034</v>
      </c>
      <c r="B57" t="s">
        <v>8044</v>
      </c>
      <c r="C57" t="s">
        <v>8250</v>
      </c>
      <c r="D57" t="s">
        <v>8046</v>
      </c>
      <c r="E57" t="s">
        <v>5190</v>
      </c>
      <c r="F57" t="s">
        <v>7685</v>
      </c>
      <c r="G57" t="s">
        <v>7685</v>
      </c>
      <c r="H57" t="s">
        <v>72</v>
      </c>
      <c r="K57" s="13" t="b">
        <f>ISNUMBER(SEARCH(K$1,d4_test80_2ft[[#This Row],[expectedResult]]))</f>
        <v>0</v>
      </c>
      <c r="L57" s="13" t="b">
        <f>ISNUMBER(SEARCH(L$1,d4_test80_2ft[[#This Row],[expectedResult]]))</f>
        <v>1</v>
      </c>
      <c r="M57" s="13" t="b">
        <f>ISNUMBER(SEARCH(M$1,d4_test80_2ft[[#This Row],[expectedResult]]))</f>
        <v>0</v>
      </c>
      <c r="P57" t="b">
        <f>ISNUMBER(SEARCH(P$1,d4_test80_2ft[[#This Row],[actualResult]]))</f>
        <v>0</v>
      </c>
      <c r="Q57" t="b">
        <f>ISNUMBER(SEARCH(Q$1,d4_test80_2ft[[#This Row],[actualResult]]))</f>
        <v>1</v>
      </c>
      <c r="R57" t="b">
        <f>ISNUMBER(SEARCH(R$1,d4_test80_2ft[[#This Row],[actualResult]]))</f>
        <v>0</v>
      </c>
      <c r="S57" s="10" t="str">
        <f t="shared" si="0"/>
        <v>00</v>
      </c>
      <c r="T57" s="10" t="str">
        <f t="shared" si="1"/>
        <v>11</v>
      </c>
      <c r="U57" s="10" t="str">
        <f t="shared" si="2"/>
        <v>00</v>
      </c>
      <c r="V57" t="b">
        <f t="shared" si="3"/>
        <v>1</v>
      </c>
      <c r="Y57" t="b">
        <f>ISNUMBER(SEARCH(Y$1,d4_test80_2ft[[#This Row],[actualResultGPT3]]))</f>
        <v>1</v>
      </c>
      <c r="Z57" t="b">
        <f>ISNUMBER(SEARCH(Z$1,d4_test80_2ft[[#This Row],[actualResultGPT3]]))</f>
        <v>1</v>
      </c>
      <c r="AA57" t="b">
        <f>ISNUMBER(SEARCH(AA$1,d4_test80_2ft[[#This Row],[actualResultGPT3]]))</f>
        <v>1</v>
      </c>
      <c r="AB57" s="10" t="str">
        <f t="shared" si="4"/>
        <v>01</v>
      </c>
      <c r="AC57" s="10" t="str">
        <f t="shared" si="5"/>
        <v>11</v>
      </c>
      <c r="AD57" s="10" t="str">
        <f t="shared" si="6"/>
        <v>01</v>
      </c>
      <c r="AE57" t="b">
        <f t="shared" si="7"/>
        <v>0</v>
      </c>
    </row>
    <row r="58" spans="1:31" x14ac:dyDescent="0.35">
      <c r="A58" t="s">
        <v>867</v>
      </c>
      <c r="B58" t="s">
        <v>868</v>
      </c>
      <c r="C58" t="s">
        <v>985</v>
      </c>
      <c r="D58" t="s">
        <v>7595</v>
      </c>
      <c r="E58" t="s">
        <v>5190</v>
      </c>
      <c r="F58" t="s">
        <v>185</v>
      </c>
      <c r="G58" t="s">
        <v>7685</v>
      </c>
      <c r="H58" t="s">
        <v>72</v>
      </c>
      <c r="K58" s="13" t="b">
        <f>ISNUMBER(SEARCH(K$1,d4_test80_2ft[[#This Row],[expectedResult]]))</f>
        <v>1</v>
      </c>
      <c r="L58" s="13" t="b">
        <f>ISNUMBER(SEARCH(L$1,d4_test80_2ft[[#This Row],[expectedResult]]))</f>
        <v>1</v>
      </c>
      <c r="M58" s="13" t="b">
        <f>ISNUMBER(SEARCH(M$1,d4_test80_2ft[[#This Row],[expectedResult]]))</f>
        <v>0</v>
      </c>
      <c r="P58" t="b">
        <f>ISNUMBER(SEARCH(P$1,d4_test80_2ft[[#This Row],[actualResult]]))</f>
        <v>0</v>
      </c>
      <c r="Q58" t="b">
        <f>ISNUMBER(SEARCH(Q$1,d4_test80_2ft[[#This Row],[actualResult]]))</f>
        <v>1</v>
      </c>
      <c r="R58" t="b">
        <f>ISNUMBER(SEARCH(R$1,d4_test80_2ft[[#This Row],[actualResult]]))</f>
        <v>0</v>
      </c>
      <c r="S58" s="10" t="str">
        <f t="shared" si="0"/>
        <v>10</v>
      </c>
      <c r="T58" s="10" t="str">
        <f t="shared" si="1"/>
        <v>11</v>
      </c>
      <c r="U58" s="10" t="str">
        <f t="shared" si="2"/>
        <v>00</v>
      </c>
      <c r="V58" t="b">
        <f t="shared" si="3"/>
        <v>0</v>
      </c>
      <c r="Y58" t="b">
        <f>ISNUMBER(SEARCH(Y$1,d4_test80_2ft[[#This Row],[actualResultGPT3]]))</f>
        <v>1</v>
      </c>
      <c r="Z58" t="b">
        <f>ISNUMBER(SEARCH(Z$1,d4_test80_2ft[[#This Row],[actualResultGPT3]]))</f>
        <v>1</v>
      </c>
      <c r="AA58" t="b">
        <f>ISNUMBER(SEARCH(AA$1,d4_test80_2ft[[#This Row],[actualResultGPT3]]))</f>
        <v>1</v>
      </c>
      <c r="AB58" s="10" t="str">
        <f t="shared" si="4"/>
        <v>11</v>
      </c>
      <c r="AC58" s="10" t="str">
        <f t="shared" si="5"/>
        <v>11</v>
      </c>
      <c r="AD58" s="10" t="str">
        <f t="shared" si="6"/>
        <v>01</v>
      </c>
      <c r="AE58" t="b">
        <f t="shared" si="7"/>
        <v>0</v>
      </c>
    </row>
    <row r="59" spans="1:31" x14ac:dyDescent="0.35">
      <c r="A59">
        <v>982108281</v>
      </c>
      <c r="B59" t="s">
        <v>8039</v>
      </c>
      <c r="C59" t="s">
        <v>8251</v>
      </c>
      <c r="D59" t="s">
        <v>8041</v>
      </c>
      <c r="E59" t="s">
        <v>5190</v>
      </c>
      <c r="F59" t="s">
        <v>7685</v>
      </c>
      <c r="G59" t="s">
        <v>7685</v>
      </c>
      <c r="H59" t="s">
        <v>959</v>
      </c>
      <c r="K59" s="13" t="b">
        <f>ISNUMBER(SEARCH(K$1,d4_test80_2ft[[#This Row],[expectedResult]]))</f>
        <v>0</v>
      </c>
      <c r="L59" s="13" t="b">
        <f>ISNUMBER(SEARCH(L$1,d4_test80_2ft[[#This Row],[expectedResult]]))</f>
        <v>1</v>
      </c>
      <c r="M59" s="13" t="b">
        <f>ISNUMBER(SEARCH(M$1,d4_test80_2ft[[#This Row],[expectedResult]]))</f>
        <v>0</v>
      </c>
      <c r="P59" t="b">
        <f>ISNUMBER(SEARCH(P$1,d4_test80_2ft[[#This Row],[actualResult]]))</f>
        <v>0</v>
      </c>
      <c r="Q59" t="b">
        <f>ISNUMBER(SEARCH(Q$1,d4_test80_2ft[[#This Row],[actualResult]]))</f>
        <v>1</v>
      </c>
      <c r="R59" t="b">
        <f>ISNUMBER(SEARCH(R$1,d4_test80_2ft[[#This Row],[actualResult]]))</f>
        <v>0</v>
      </c>
      <c r="S59" s="10" t="str">
        <f t="shared" si="0"/>
        <v>00</v>
      </c>
      <c r="T59" s="10" t="str">
        <f t="shared" si="1"/>
        <v>11</v>
      </c>
      <c r="U59" s="10" t="str">
        <f t="shared" si="2"/>
        <v>00</v>
      </c>
      <c r="V59" t="b">
        <f t="shared" si="3"/>
        <v>1</v>
      </c>
      <c r="Y59" t="b">
        <f>ISNUMBER(SEARCH(Y$1,d4_test80_2ft[[#This Row],[actualResultGPT3]]))</f>
        <v>1</v>
      </c>
      <c r="Z59" t="b">
        <f>ISNUMBER(SEARCH(Z$1,d4_test80_2ft[[#This Row],[actualResultGPT3]]))</f>
        <v>1</v>
      </c>
      <c r="AA59" t="b">
        <f>ISNUMBER(SEARCH(AA$1,d4_test80_2ft[[#This Row],[actualResultGPT3]]))</f>
        <v>1</v>
      </c>
      <c r="AB59" s="10" t="str">
        <f t="shared" si="4"/>
        <v>01</v>
      </c>
      <c r="AC59" s="10" t="str">
        <f t="shared" si="5"/>
        <v>11</v>
      </c>
      <c r="AD59" s="10" t="str">
        <f t="shared" si="6"/>
        <v>01</v>
      </c>
      <c r="AE59" t="b">
        <f t="shared" si="7"/>
        <v>0</v>
      </c>
    </row>
    <row r="60" spans="1:31" x14ac:dyDescent="0.35">
      <c r="A60" t="s">
        <v>613</v>
      </c>
      <c r="B60" t="s">
        <v>614</v>
      </c>
      <c r="C60" t="s">
        <v>615</v>
      </c>
      <c r="D60" t="s">
        <v>7570</v>
      </c>
      <c r="E60" t="s">
        <v>5119</v>
      </c>
      <c r="F60" t="s">
        <v>7</v>
      </c>
      <c r="G60" t="s">
        <v>7688</v>
      </c>
      <c r="H60" t="s">
        <v>72</v>
      </c>
      <c r="K60" s="13" t="b">
        <f>ISNUMBER(SEARCH(K$1,d4_test80_2ft[[#This Row],[expectedResult]]))</f>
        <v>0</v>
      </c>
      <c r="L60" s="13" t="b">
        <f>ISNUMBER(SEARCH(L$1,d4_test80_2ft[[#This Row],[expectedResult]]))</f>
        <v>0</v>
      </c>
      <c r="M60" s="13" t="b">
        <f>ISNUMBER(SEARCH(M$1,d4_test80_2ft[[#This Row],[expectedResult]]))</f>
        <v>1</v>
      </c>
      <c r="P60" t="b">
        <f>ISNUMBER(SEARCH(P$1,d4_test80_2ft[[#This Row],[actualResult]]))</f>
        <v>0</v>
      </c>
      <c r="Q60" t="b">
        <f>ISNUMBER(SEARCH(Q$1,d4_test80_2ft[[#This Row],[actualResult]]))</f>
        <v>0</v>
      </c>
      <c r="R60" t="b">
        <f>ISNUMBER(SEARCH(R$1,d4_test80_2ft[[#This Row],[actualResult]]))</f>
        <v>1</v>
      </c>
      <c r="S60" s="10" t="str">
        <f t="shared" si="0"/>
        <v>00</v>
      </c>
      <c r="T60" s="10" t="str">
        <f t="shared" si="1"/>
        <v>00</v>
      </c>
      <c r="U60" s="10" t="str">
        <f t="shared" si="2"/>
        <v>11</v>
      </c>
      <c r="V60" t="b">
        <f t="shared" si="3"/>
        <v>1</v>
      </c>
      <c r="Y60" t="b">
        <f>ISNUMBER(SEARCH(Y$1,d4_test80_2ft[[#This Row],[actualResultGPT3]]))</f>
        <v>1</v>
      </c>
      <c r="Z60" t="b">
        <f>ISNUMBER(SEARCH(Z$1,d4_test80_2ft[[#This Row],[actualResultGPT3]]))</f>
        <v>1</v>
      </c>
      <c r="AA60" t="b">
        <f>ISNUMBER(SEARCH(AA$1,d4_test80_2ft[[#This Row],[actualResultGPT3]]))</f>
        <v>1</v>
      </c>
      <c r="AB60" s="10" t="str">
        <f t="shared" si="4"/>
        <v>01</v>
      </c>
      <c r="AC60" s="10" t="str">
        <f t="shared" si="5"/>
        <v>01</v>
      </c>
      <c r="AD60" s="10" t="str">
        <f t="shared" si="6"/>
        <v>11</v>
      </c>
      <c r="AE60" t="b">
        <f t="shared" si="7"/>
        <v>0</v>
      </c>
    </row>
    <row r="61" spans="1:31" x14ac:dyDescent="0.35">
      <c r="A61">
        <v>1004562049</v>
      </c>
      <c r="B61" t="s">
        <v>422</v>
      </c>
      <c r="C61" t="s">
        <v>8252</v>
      </c>
      <c r="D61" t="s">
        <v>7546</v>
      </c>
      <c r="E61" t="s">
        <v>5119</v>
      </c>
      <c r="F61" t="s">
        <v>13</v>
      </c>
      <c r="G61" t="s">
        <v>7687</v>
      </c>
      <c r="H61" t="s">
        <v>935</v>
      </c>
      <c r="K61" s="13" t="b">
        <f>ISNUMBER(SEARCH(K$1,d4_test80_2ft[[#This Row],[expectedResult]]))</f>
        <v>1</v>
      </c>
      <c r="L61" s="13" t="b">
        <f>ISNUMBER(SEARCH(L$1,d4_test80_2ft[[#This Row],[expectedResult]]))</f>
        <v>0</v>
      </c>
      <c r="M61" s="13" t="b">
        <f>ISNUMBER(SEARCH(M$1,d4_test80_2ft[[#This Row],[expectedResult]]))</f>
        <v>0</v>
      </c>
      <c r="P61" t="b">
        <f>ISNUMBER(SEARCH(P$1,d4_test80_2ft[[#This Row],[actualResult]]))</f>
        <v>1</v>
      </c>
      <c r="Q61" t="b">
        <f>ISNUMBER(SEARCH(Q$1,d4_test80_2ft[[#This Row],[actualResult]]))</f>
        <v>0</v>
      </c>
      <c r="R61" t="b">
        <f>ISNUMBER(SEARCH(R$1,d4_test80_2ft[[#This Row],[actualResult]]))</f>
        <v>0</v>
      </c>
      <c r="S61" s="10" t="str">
        <f t="shared" si="0"/>
        <v>11</v>
      </c>
      <c r="T61" s="10" t="str">
        <f t="shared" si="1"/>
        <v>00</v>
      </c>
      <c r="U61" s="10" t="str">
        <f t="shared" si="2"/>
        <v>00</v>
      </c>
      <c r="V61" t="b">
        <f t="shared" si="3"/>
        <v>1</v>
      </c>
      <c r="Y61" t="b">
        <f>ISNUMBER(SEARCH(Y$1,d4_test80_2ft[[#This Row],[actualResultGPT3]]))</f>
        <v>1</v>
      </c>
      <c r="Z61" t="b">
        <f>ISNUMBER(SEARCH(Z$1,d4_test80_2ft[[#This Row],[actualResultGPT3]]))</f>
        <v>0</v>
      </c>
      <c r="AA61" t="b">
        <f>ISNUMBER(SEARCH(AA$1,d4_test80_2ft[[#This Row],[actualResultGPT3]]))</f>
        <v>0</v>
      </c>
      <c r="AB61" s="10" t="str">
        <f t="shared" si="4"/>
        <v>11</v>
      </c>
      <c r="AC61" s="10" t="str">
        <f t="shared" si="5"/>
        <v>00</v>
      </c>
      <c r="AD61" s="10" t="str">
        <f t="shared" si="6"/>
        <v>00</v>
      </c>
      <c r="AE61" t="b">
        <f t="shared" si="7"/>
        <v>1</v>
      </c>
    </row>
    <row r="62" spans="1:31" x14ac:dyDescent="0.35">
      <c r="A62">
        <v>1406725978</v>
      </c>
      <c r="B62" t="s">
        <v>8057</v>
      </c>
      <c r="C62" t="s">
        <v>8253</v>
      </c>
      <c r="D62" t="s">
        <v>7989</v>
      </c>
      <c r="E62" t="s">
        <v>5137</v>
      </c>
      <c r="F62" t="s">
        <v>7685</v>
      </c>
      <c r="G62" t="s">
        <v>7685</v>
      </c>
      <c r="H62" t="s">
        <v>72</v>
      </c>
      <c r="K62" s="13" t="b">
        <f>ISNUMBER(SEARCH(K$1,d4_test80_2ft[[#This Row],[expectedResult]]))</f>
        <v>0</v>
      </c>
      <c r="L62" s="13" t="b">
        <f>ISNUMBER(SEARCH(L$1,d4_test80_2ft[[#This Row],[expectedResult]]))</f>
        <v>1</v>
      </c>
      <c r="M62" s="13" t="b">
        <f>ISNUMBER(SEARCH(M$1,d4_test80_2ft[[#This Row],[expectedResult]]))</f>
        <v>0</v>
      </c>
      <c r="P62" t="b">
        <f>ISNUMBER(SEARCH(P$1,d4_test80_2ft[[#This Row],[actualResult]]))</f>
        <v>0</v>
      </c>
      <c r="Q62" t="b">
        <f>ISNUMBER(SEARCH(Q$1,d4_test80_2ft[[#This Row],[actualResult]]))</f>
        <v>1</v>
      </c>
      <c r="R62" t="b">
        <f>ISNUMBER(SEARCH(R$1,d4_test80_2ft[[#This Row],[actualResult]]))</f>
        <v>0</v>
      </c>
      <c r="S62" s="10" t="str">
        <f t="shared" si="0"/>
        <v>00</v>
      </c>
      <c r="T62" s="10" t="str">
        <f t="shared" si="1"/>
        <v>11</v>
      </c>
      <c r="U62" s="10" t="str">
        <f t="shared" si="2"/>
        <v>00</v>
      </c>
      <c r="V62" t="b">
        <f t="shared" si="3"/>
        <v>1</v>
      </c>
      <c r="Y62" t="b">
        <f>ISNUMBER(SEARCH(Y$1,d4_test80_2ft[[#This Row],[actualResultGPT3]]))</f>
        <v>1</v>
      </c>
      <c r="Z62" t="b">
        <f>ISNUMBER(SEARCH(Z$1,d4_test80_2ft[[#This Row],[actualResultGPT3]]))</f>
        <v>1</v>
      </c>
      <c r="AA62" t="b">
        <f>ISNUMBER(SEARCH(AA$1,d4_test80_2ft[[#This Row],[actualResultGPT3]]))</f>
        <v>1</v>
      </c>
      <c r="AB62" s="10" t="str">
        <f t="shared" si="4"/>
        <v>01</v>
      </c>
      <c r="AC62" s="10" t="str">
        <f t="shared" si="5"/>
        <v>11</v>
      </c>
      <c r="AD62" s="10" t="str">
        <f t="shared" si="6"/>
        <v>01</v>
      </c>
      <c r="AE62" t="b">
        <f t="shared" si="7"/>
        <v>0</v>
      </c>
    </row>
    <row r="63" spans="1:31" x14ac:dyDescent="0.35">
      <c r="A63">
        <v>613398383</v>
      </c>
      <c r="B63" t="s">
        <v>639</v>
      </c>
      <c r="C63" t="s">
        <v>1009</v>
      </c>
      <c r="D63" t="s">
        <v>7546</v>
      </c>
      <c r="E63" t="s">
        <v>5119</v>
      </c>
      <c r="F63" t="s">
        <v>13</v>
      </c>
      <c r="G63" t="s">
        <v>7687</v>
      </c>
      <c r="H63" t="s">
        <v>935</v>
      </c>
      <c r="K63" s="13" t="b">
        <f>ISNUMBER(SEARCH(K$1,d4_test80_2ft[[#This Row],[expectedResult]]))</f>
        <v>1</v>
      </c>
      <c r="L63" s="13" t="b">
        <f>ISNUMBER(SEARCH(L$1,d4_test80_2ft[[#This Row],[expectedResult]]))</f>
        <v>0</v>
      </c>
      <c r="M63" s="13" t="b">
        <f>ISNUMBER(SEARCH(M$1,d4_test80_2ft[[#This Row],[expectedResult]]))</f>
        <v>0</v>
      </c>
      <c r="P63" t="b">
        <f>ISNUMBER(SEARCH(P$1,d4_test80_2ft[[#This Row],[actualResult]]))</f>
        <v>1</v>
      </c>
      <c r="Q63" t="b">
        <f>ISNUMBER(SEARCH(Q$1,d4_test80_2ft[[#This Row],[actualResult]]))</f>
        <v>0</v>
      </c>
      <c r="R63" t="b">
        <f>ISNUMBER(SEARCH(R$1,d4_test80_2ft[[#This Row],[actualResult]]))</f>
        <v>0</v>
      </c>
      <c r="S63" s="10" t="str">
        <f t="shared" si="0"/>
        <v>11</v>
      </c>
      <c r="T63" s="10" t="str">
        <f t="shared" si="1"/>
        <v>00</v>
      </c>
      <c r="U63" s="10" t="str">
        <f t="shared" si="2"/>
        <v>00</v>
      </c>
      <c r="V63" t="b">
        <f t="shared" si="3"/>
        <v>1</v>
      </c>
      <c r="Y63" t="b">
        <f>ISNUMBER(SEARCH(Y$1,d4_test80_2ft[[#This Row],[actualResultGPT3]]))</f>
        <v>1</v>
      </c>
      <c r="Z63" t="b">
        <f>ISNUMBER(SEARCH(Z$1,d4_test80_2ft[[#This Row],[actualResultGPT3]]))</f>
        <v>0</v>
      </c>
      <c r="AA63" t="b">
        <f>ISNUMBER(SEARCH(AA$1,d4_test80_2ft[[#This Row],[actualResultGPT3]]))</f>
        <v>0</v>
      </c>
      <c r="AB63" s="10" t="str">
        <f t="shared" si="4"/>
        <v>11</v>
      </c>
      <c r="AC63" s="10" t="str">
        <f t="shared" si="5"/>
        <v>00</v>
      </c>
      <c r="AD63" s="10" t="str">
        <f t="shared" si="6"/>
        <v>00</v>
      </c>
      <c r="AE63" t="b">
        <f t="shared" si="7"/>
        <v>1</v>
      </c>
    </row>
    <row r="64" spans="1:31" x14ac:dyDescent="0.35">
      <c r="A64" t="s">
        <v>31</v>
      </c>
      <c r="B64" t="s">
        <v>32</v>
      </c>
      <c r="C64" t="s">
        <v>33</v>
      </c>
      <c r="D64" t="s">
        <v>7582</v>
      </c>
      <c r="E64" t="s">
        <v>5190</v>
      </c>
      <c r="F64" t="s">
        <v>34</v>
      </c>
      <c r="G64" t="s">
        <v>7754</v>
      </c>
      <c r="H64" t="s">
        <v>72</v>
      </c>
      <c r="K64" s="13" t="b">
        <f>ISNUMBER(SEARCH(K$1,d4_test80_2ft[[#This Row],[expectedResult]]))</f>
        <v>0</v>
      </c>
      <c r="L64" s="13" t="b">
        <f>ISNUMBER(SEARCH(L$1,d4_test80_2ft[[#This Row],[expectedResult]]))</f>
        <v>1</v>
      </c>
      <c r="M64" s="13" t="b">
        <f>ISNUMBER(SEARCH(M$1,d4_test80_2ft[[#This Row],[expectedResult]]))</f>
        <v>0</v>
      </c>
      <c r="P64" t="b">
        <f>ISNUMBER(SEARCH(P$1,d4_test80_2ft[[#This Row],[actualResult]]))</f>
        <v>0</v>
      </c>
      <c r="Q64" t="b">
        <f>ISNUMBER(SEARCH(Q$1,d4_test80_2ft[[#This Row],[actualResult]]))</f>
        <v>1</v>
      </c>
      <c r="R64" t="b">
        <f>ISNUMBER(SEARCH(R$1,d4_test80_2ft[[#This Row],[actualResult]]))</f>
        <v>1</v>
      </c>
      <c r="S64" s="10" t="str">
        <f t="shared" si="0"/>
        <v>00</v>
      </c>
      <c r="T64" s="10" t="str">
        <f t="shared" si="1"/>
        <v>11</v>
      </c>
      <c r="U64" s="10" t="str">
        <f t="shared" si="2"/>
        <v>01</v>
      </c>
      <c r="V64" t="b">
        <f t="shared" si="3"/>
        <v>0</v>
      </c>
      <c r="Y64" t="b">
        <f>ISNUMBER(SEARCH(Y$1,d4_test80_2ft[[#This Row],[actualResultGPT3]]))</f>
        <v>1</v>
      </c>
      <c r="Z64" t="b">
        <f>ISNUMBER(SEARCH(Z$1,d4_test80_2ft[[#This Row],[actualResultGPT3]]))</f>
        <v>1</v>
      </c>
      <c r="AA64" t="b">
        <f>ISNUMBER(SEARCH(AA$1,d4_test80_2ft[[#This Row],[actualResultGPT3]]))</f>
        <v>1</v>
      </c>
      <c r="AB64" s="10" t="str">
        <f t="shared" si="4"/>
        <v>01</v>
      </c>
      <c r="AC64" s="10" t="str">
        <f t="shared" si="5"/>
        <v>11</v>
      </c>
      <c r="AD64" s="10" t="str">
        <f t="shared" si="6"/>
        <v>01</v>
      </c>
      <c r="AE64" t="b">
        <f t="shared" si="7"/>
        <v>0</v>
      </c>
    </row>
    <row r="65" spans="1:31" x14ac:dyDescent="0.35">
      <c r="A65">
        <v>488667779</v>
      </c>
      <c r="B65" t="s">
        <v>7628</v>
      </c>
      <c r="C65" t="s">
        <v>7775</v>
      </c>
      <c r="D65" t="s">
        <v>7676</v>
      </c>
      <c r="E65" t="s">
        <v>5119</v>
      </c>
      <c r="F65" t="s">
        <v>7687</v>
      </c>
      <c r="G65" t="s">
        <v>7687</v>
      </c>
      <c r="H65" t="s">
        <v>13</v>
      </c>
      <c r="K65" s="13" t="b">
        <f>ISNUMBER(SEARCH(K$1,d4_test80_2ft[[#This Row],[expectedResult]]))</f>
        <v>1</v>
      </c>
      <c r="L65" s="13" t="b">
        <f>ISNUMBER(SEARCH(L$1,d4_test80_2ft[[#This Row],[expectedResult]]))</f>
        <v>0</v>
      </c>
      <c r="M65" s="13" t="b">
        <f>ISNUMBER(SEARCH(M$1,d4_test80_2ft[[#This Row],[expectedResult]]))</f>
        <v>0</v>
      </c>
      <c r="P65" t="b">
        <f>ISNUMBER(SEARCH(P$1,d4_test80_2ft[[#This Row],[actualResult]]))</f>
        <v>1</v>
      </c>
      <c r="Q65" t="b">
        <f>ISNUMBER(SEARCH(Q$1,d4_test80_2ft[[#This Row],[actualResult]]))</f>
        <v>0</v>
      </c>
      <c r="R65" t="b">
        <f>ISNUMBER(SEARCH(R$1,d4_test80_2ft[[#This Row],[actualResult]]))</f>
        <v>0</v>
      </c>
      <c r="S65" s="10" t="str">
        <f t="shared" si="0"/>
        <v>11</v>
      </c>
      <c r="T65" s="10" t="str">
        <f t="shared" si="1"/>
        <v>00</v>
      </c>
      <c r="U65" s="10" t="str">
        <f t="shared" si="2"/>
        <v>00</v>
      </c>
      <c r="V65" t="b">
        <f t="shared" si="3"/>
        <v>1</v>
      </c>
      <c r="Y65" t="b">
        <f>ISNUMBER(SEARCH(Y$1,d4_test80_2ft[[#This Row],[actualResultGPT3]]))</f>
        <v>1</v>
      </c>
      <c r="Z65" t="b">
        <f>ISNUMBER(SEARCH(Z$1,d4_test80_2ft[[#This Row],[actualResultGPT3]]))</f>
        <v>0</v>
      </c>
      <c r="AA65" t="b">
        <f>ISNUMBER(SEARCH(AA$1,d4_test80_2ft[[#This Row],[actualResultGPT3]]))</f>
        <v>0</v>
      </c>
      <c r="AB65" s="10" t="str">
        <f t="shared" si="4"/>
        <v>11</v>
      </c>
      <c r="AC65" s="10" t="str">
        <f t="shared" si="5"/>
        <v>00</v>
      </c>
      <c r="AD65" s="10" t="str">
        <f t="shared" si="6"/>
        <v>00</v>
      </c>
      <c r="AE65" t="b">
        <f t="shared" si="7"/>
        <v>1</v>
      </c>
    </row>
    <row r="66" spans="1:31" x14ac:dyDescent="0.35">
      <c r="A66" t="s">
        <v>745</v>
      </c>
      <c r="B66" t="s">
        <v>746</v>
      </c>
      <c r="C66" t="s">
        <v>747</v>
      </c>
      <c r="D66" t="s">
        <v>7603</v>
      </c>
      <c r="E66" t="s">
        <v>5190</v>
      </c>
      <c r="F66" t="s">
        <v>24</v>
      </c>
      <c r="G66" t="s">
        <v>7754</v>
      </c>
      <c r="H66" t="s">
        <v>24</v>
      </c>
      <c r="K66" s="13" t="b">
        <f>ISNUMBER(SEARCH(K$1,d4_test80_2ft[[#This Row],[expectedResult]]))</f>
        <v>0</v>
      </c>
      <c r="L66" s="13" t="b">
        <f>ISNUMBER(SEARCH(L$1,d4_test80_2ft[[#This Row],[expectedResult]]))</f>
        <v>1</v>
      </c>
      <c r="M66" s="13" t="b">
        <f>ISNUMBER(SEARCH(M$1,d4_test80_2ft[[#This Row],[expectedResult]]))</f>
        <v>1</v>
      </c>
      <c r="P66" t="b">
        <f>ISNUMBER(SEARCH(P$1,d4_test80_2ft[[#This Row],[actualResult]]))</f>
        <v>0</v>
      </c>
      <c r="Q66" t="b">
        <f>ISNUMBER(SEARCH(Q$1,d4_test80_2ft[[#This Row],[actualResult]]))</f>
        <v>1</v>
      </c>
      <c r="R66" t="b">
        <f>ISNUMBER(SEARCH(R$1,d4_test80_2ft[[#This Row],[actualResult]]))</f>
        <v>1</v>
      </c>
      <c r="S66" s="10" t="str">
        <f t="shared" si="0"/>
        <v>00</v>
      </c>
      <c r="T66" s="10" t="str">
        <f t="shared" si="1"/>
        <v>11</v>
      </c>
      <c r="U66" s="10" t="str">
        <f t="shared" si="2"/>
        <v>11</v>
      </c>
      <c r="V66" t="b">
        <f t="shared" si="3"/>
        <v>1</v>
      </c>
      <c r="Y66" t="b">
        <f>ISNUMBER(SEARCH(Y$1,d4_test80_2ft[[#This Row],[actualResultGPT3]]))</f>
        <v>0</v>
      </c>
      <c r="Z66" t="b">
        <f>ISNUMBER(SEARCH(Z$1,d4_test80_2ft[[#This Row],[actualResultGPT3]]))</f>
        <v>1</v>
      </c>
      <c r="AA66" t="b">
        <f>ISNUMBER(SEARCH(AA$1,d4_test80_2ft[[#This Row],[actualResultGPT3]]))</f>
        <v>1</v>
      </c>
      <c r="AB66" s="10" t="str">
        <f t="shared" si="4"/>
        <v>00</v>
      </c>
      <c r="AC66" s="10" t="str">
        <f t="shared" si="5"/>
        <v>11</v>
      </c>
      <c r="AD66" s="10" t="str">
        <f t="shared" si="6"/>
        <v>11</v>
      </c>
      <c r="AE66" t="b">
        <f t="shared" si="7"/>
        <v>1</v>
      </c>
    </row>
    <row r="67" spans="1:31" x14ac:dyDescent="0.35">
      <c r="A67">
        <v>1203606075</v>
      </c>
      <c r="B67" t="s">
        <v>8021</v>
      </c>
      <c r="C67" t="s">
        <v>8254</v>
      </c>
      <c r="D67" t="s">
        <v>8023</v>
      </c>
      <c r="E67" t="s">
        <v>5190</v>
      </c>
      <c r="F67" t="s">
        <v>7685</v>
      </c>
      <c r="G67" t="s">
        <v>7685</v>
      </c>
      <c r="H67" t="s">
        <v>72</v>
      </c>
      <c r="K67" s="13" t="b">
        <f>ISNUMBER(SEARCH(K$1,d4_test80_2ft[[#This Row],[expectedResult]]))</f>
        <v>0</v>
      </c>
      <c r="L67" s="13" t="b">
        <f>ISNUMBER(SEARCH(L$1,d4_test80_2ft[[#This Row],[expectedResult]]))</f>
        <v>1</v>
      </c>
      <c r="M67" s="13" t="b">
        <f>ISNUMBER(SEARCH(M$1,d4_test80_2ft[[#This Row],[expectedResult]]))</f>
        <v>0</v>
      </c>
      <c r="P67" t="b">
        <f>ISNUMBER(SEARCH(P$1,d4_test80_2ft[[#This Row],[actualResult]]))</f>
        <v>0</v>
      </c>
      <c r="Q67" t="b">
        <f>ISNUMBER(SEARCH(Q$1,d4_test80_2ft[[#This Row],[actualResult]]))</f>
        <v>1</v>
      </c>
      <c r="R67" t="b">
        <f>ISNUMBER(SEARCH(R$1,d4_test80_2ft[[#This Row],[actualResult]]))</f>
        <v>0</v>
      </c>
      <c r="S67" s="10" t="str">
        <f t="shared" ref="S67:S101" si="8">IF(P67=$K67, IF(P67=FALSE, "00","11"), IF(P67=FALSE,"10","01"))</f>
        <v>00</v>
      </c>
      <c r="T67" s="10" t="str">
        <f t="shared" ref="T67:T101" si="9">IF(Q67=$L67, IF(Q67=FALSE, "00","11"), IF(Q67=FALSE,"10","01"))</f>
        <v>11</v>
      </c>
      <c r="U67" s="10" t="str">
        <f t="shared" ref="U67:U101" si="10">IF(R67=$M67, IF(R67=FALSE, "00","11"), IF(R67=FALSE,"10","01"))</f>
        <v>00</v>
      </c>
      <c r="V67" t="b">
        <f t="shared" ref="V67:V101" si="11">AND(P67=$K67,Q67=$L67,R67=$M67)</f>
        <v>1</v>
      </c>
      <c r="Y67" t="b">
        <f>ISNUMBER(SEARCH(Y$1,d4_test80_2ft[[#This Row],[actualResultGPT3]]))</f>
        <v>1</v>
      </c>
      <c r="Z67" t="b">
        <f>ISNUMBER(SEARCH(Z$1,d4_test80_2ft[[#This Row],[actualResultGPT3]]))</f>
        <v>1</v>
      </c>
      <c r="AA67" t="b">
        <f>ISNUMBER(SEARCH(AA$1,d4_test80_2ft[[#This Row],[actualResultGPT3]]))</f>
        <v>1</v>
      </c>
      <c r="AB67" s="10" t="str">
        <f t="shared" ref="AB67:AB101" si="12">IF(Y67=$K67, IF(Y67=FALSE, "00","11"), IF(Y67=FALSE,"10","01"))</f>
        <v>01</v>
      </c>
      <c r="AC67" s="10" t="str">
        <f t="shared" ref="AC67:AC101" si="13">IF(Z67=$L67, IF(Z67=FALSE, "00","11"), IF(Z67=FALSE,"10","01"))</f>
        <v>11</v>
      </c>
      <c r="AD67" s="10" t="str">
        <f t="shared" ref="AD67:AD101" si="14">IF(AA67=$M67, IF(AA67=FALSE, "00","11"), IF(AA67=FALSE,"10","01"))</f>
        <v>01</v>
      </c>
      <c r="AE67" t="b">
        <f t="shared" ref="AE67:AE101" si="15">AND(Y67=$K67,Z67=$L67,AA67=$M67)</f>
        <v>0</v>
      </c>
    </row>
    <row r="68" spans="1:31" x14ac:dyDescent="0.35">
      <c r="A68" t="s">
        <v>455</v>
      </c>
      <c r="B68" t="s">
        <v>456</v>
      </c>
      <c r="C68" t="s">
        <v>457</v>
      </c>
      <c r="D68" t="s">
        <v>7584</v>
      </c>
      <c r="E68" t="s">
        <v>5130</v>
      </c>
      <c r="F68" t="s">
        <v>7</v>
      </c>
      <c r="G68" t="s">
        <v>7688</v>
      </c>
      <c r="H68" t="s">
        <v>24</v>
      </c>
      <c r="K68" s="13" t="b">
        <f>ISNUMBER(SEARCH(K$1,d4_test80_2ft[[#This Row],[expectedResult]]))</f>
        <v>0</v>
      </c>
      <c r="L68" s="13" t="b">
        <f>ISNUMBER(SEARCH(L$1,d4_test80_2ft[[#This Row],[expectedResult]]))</f>
        <v>0</v>
      </c>
      <c r="M68" s="13" t="b">
        <f>ISNUMBER(SEARCH(M$1,d4_test80_2ft[[#This Row],[expectedResult]]))</f>
        <v>1</v>
      </c>
      <c r="P68" t="b">
        <f>ISNUMBER(SEARCH(P$1,d4_test80_2ft[[#This Row],[actualResult]]))</f>
        <v>0</v>
      </c>
      <c r="Q68" t="b">
        <f>ISNUMBER(SEARCH(Q$1,d4_test80_2ft[[#This Row],[actualResult]]))</f>
        <v>0</v>
      </c>
      <c r="R68" t="b">
        <f>ISNUMBER(SEARCH(R$1,d4_test80_2ft[[#This Row],[actualResult]]))</f>
        <v>1</v>
      </c>
      <c r="S68" s="10" t="str">
        <f t="shared" si="8"/>
        <v>00</v>
      </c>
      <c r="T68" s="10" t="str">
        <f t="shared" si="9"/>
        <v>00</v>
      </c>
      <c r="U68" s="10" t="str">
        <f t="shared" si="10"/>
        <v>11</v>
      </c>
      <c r="V68" t="b">
        <f t="shared" si="11"/>
        <v>1</v>
      </c>
      <c r="Y68" t="b">
        <f>ISNUMBER(SEARCH(Y$1,d4_test80_2ft[[#This Row],[actualResultGPT3]]))</f>
        <v>0</v>
      </c>
      <c r="Z68" t="b">
        <f>ISNUMBER(SEARCH(Z$1,d4_test80_2ft[[#This Row],[actualResultGPT3]]))</f>
        <v>1</v>
      </c>
      <c r="AA68" t="b">
        <f>ISNUMBER(SEARCH(AA$1,d4_test80_2ft[[#This Row],[actualResultGPT3]]))</f>
        <v>1</v>
      </c>
      <c r="AB68" s="10" t="str">
        <f t="shared" si="12"/>
        <v>00</v>
      </c>
      <c r="AC68" s="10" t="str">
        <f t="shared" si="13"/>
        <v>01</v>
      </c>
      <c r="AD68" s="10" t="str">
        <f t="shared" si="14"/>
        <v>11</v>
      </c>
      <c r="AE68" t="b">
        <f t="shared" si="15"/>
        <v>0</v>
      </c>
    </row>
    <row r="69" spans="1:31" x14ac:dyDescent="0.35">
      <c r="A69">
        <v>1118431695</v>
      </c>
      <c r="B69" t="s">
        <v>7975</v>
      </c>
      <c r="C69" t="s">
        <v>8255</v>
      </c>
      <c r="D69" t="s">
        <v>7547</v>
      </c>
      <c r="E69" t="s">
        <v>5137</v>
      </c>
      <c r="F69" t="s">
        <v>7685</v>
      </c>
      <c r="G69" t="s">
        <v>7685</v>
      </c>
      <c r="H69" t="s">
        <v>8256</v>
      </c>
      <c r="K69" s="13" t="b">
        <f>ISNUMBER(SEARCH(K$1,d4_test80_2ft[[#This Row],[expectedResult]]))</f>
        <v>0</v>
      </c>
      <c r="L69" s="13" t="b">
        <f>ISNUMBER(SEARCH(L$1,d4_test80_2ft[[#This Row],[expectedResult]]))</f>
        <v>1</v>
      </c>
      <c r="M69" s="13" t="b">
        <f>ISNUMBER(SEARCH(M$1,d4_test80_2ft[[#This Row],[expectedResult]]))</f>
        <v>0</v>
      </c>
      <c r="P69" t="b">
        <f>ISNUMBER(SEARCH(P$1,d4_test80_2ft[[#This Row],[actualResult]]))</f>
        <v>0</v>
      </c>
      <c r="Q69" t="b">
        <f>ISNUMBER(SEARCH(Q$1,d4_test80_2ft[[#This Row],[actualResult]]))</f>
        <v>1</v>
      </c>
      <c r="R69" t="b">
        <f>ISNUMBER(SEARCH(R$1,d4_test80_2ft[[#This Row],[actualResult]]))</f>
        <v>0</v>
      </c>
      <c r="S69" s="10" t="str">
        <f t="shared" si="8"/>
        <v>00</v>
      </c>
      <c r="T69" s="10" t="str">
        <f t="shared" si="9"/>
        <v>11</v>
      </c>
      <c r="U69" s="10" t="str">
        <f t="shared" si="10"/>
        <v>00</v>
      </c>
      <c r="V69" t="b">
        <f t="shared" si="11"/>
        <v>1</v>
      </c>
      <c r="Y69" t="b">
        <f>ISNUMBER(SEARCH(Y$1,d4_test80_2ft[[#This Row],[actualResultGPT3]]))</f>
        <v>1</v>
      </c>
      <c r="Z69" t="b">
        <f>ISNUMBER(SEARCH(Z$1,d4_test80_2ft[[#This Row],[actualResultGPT3]]))</f>
        <v>1</v>
      </c>
      <c r="AA69" t="b">
        <f>ISNUMBER(SEARCH(AA$1,d4_test80_2ft[[#This Row],[actualResultGPT3]]))</f>
        <v>1</v>
      </c>
      <c r="AB69" s="10" t="str">
        <f t="shared" si="12"/>
        <v>01</v>
      </c>
      <c r="AC69" s="10" t="str">
        <f t="shared" si="13"/>
        <v>11</v>
      </c>
      <c r="AD69" s="10" t="str">
        <f t="shared" si="14"/>
        <v>01</v>
      </c>
      <c r="AE69" t="b">
        <f t="shared" si="15"/>
        <v>0</v>
      </c>
    </row>
    <row r="70" spans="1:31" x14ac:dyDescent="0.35">
      <c r="A70" t="s">
        <v>704</v>
      </c>
      <c r="B70" t="s">
        <v>705</v>
      </c>
      <c r="C70" t="s">
        <v>7812</v>
      </c>
      <c r="D70" t="s">
        <v>7570</v>
      </c>
      <c r="E70" t="s">
        <v>5119</v>
      </c>
      <c r="F70" t="s">
        <v>24</v>
      </c>
      <c r="G70" t="s">
        <v>7754</v>
      </c>
      <c r="H70" t="s">
        <v>72</v>
      </c>
      <c r="K70" s="13" t="b">
        <f>ISNUMBER(SEARCH(K$1,d4_test80_2ft[[#This Row],[expectedResult]]))</f>
        <v>0</v>
      </c>
      <c r="L70" s="13" t="b">
        <f>ISNUMBER(SEARCH(L$1,d4_test80_2ft[[#This Row],[expectedResult]]))</f>
        <v>1</v>
      </c>
      <c r="M70" s="13" t="b">
        <f>ISNUMBER(SEARCH(M$1,d4_test80_2ft[[#This Row],[expectedResult]]))</f>
        <v>1</v>
      </c>
      <c r="P70" t="b">
        <f>ISNUMBER(SEARCH(P$1,d4_test80_2ft[[#This Row],[actualResult]]))</f>
        <v>0</v>
      </c>
      <c r="Q70" t="b">
        <f>ISNUMBER(SEARCH(Q$1,d4_test80_2ft[[#This Row],[actualResult]]))</f>
        <v>1</v>
      </c>
      <c r="R70" t="b">
        <f>ISNUMBER(SEARCH(R$1,d4_test80_2ft[[#This Row],[actualResult]]))</f>
        <v>1</v>
      </c>
      <c r="S70" s="10" t="str">
        <f t="shared" si="8"/>
        <v>00</v>
      </c>
      <c r="T70" s="10" t="str">
        <f t="shared" si="9"/>
        <v>11</v>
      </c>
      <c r="U70" s="10" t="str">
        <f t="shared" si="10"/>
        <v>11</v>
      </c>
      <c r="V70" t="b">
        <f t="shared" si="11"/>
        <v>1</v>
      </c>
      <c r="Y70" t="b">
        <f>ISNUMBER(SEARCH(Y$1,d4_test80_2ft[[#This Row],[actualResultGPT3]]))</f>
        <v>1</v>
      </c>
      <c r="Z70" t="b">
        <f>ISNUMBER(SEARCH(Z$1,d4_test80_2ft[[#This Row],[actualResultGPT3]]))</f>
        <v>1</v>
      </c>
      <c r="AA70" t="b">
        <f>ISNUMBER(SEARCH(AA$1,d4_test80_2ft[[#This Row],[actualResultGPT3]]))</f>
        <v>1</v>
      </c>
      <c r="AB70" s="10" t="str">
        <f t="shared" si="12"/>
        <v>01</v>
      </c>
      <c r="AC70" s="10" t="str">
        <f t="shared" si="13"/>
        <v>11</v>
      </c>
      <c r="AD70" s="10" t="str">
        <f t="shared" si="14"/>
        <v>11</v>
      </c>
      <c r="AE70" t="b">
        <f t="shared" si="15"/>
        <v>0</v>
      </c>
    </row>
    <row r="71" spans="1:31" x14ac:dyDescent="0.35">
      <c r="A71">
        <v>1349292121</v>
      </c>
      <c r="B71" t="s">
        <v>7620</v>
      </c>
      <c r="C71" t="s">
        <v>8257</v>
      </c>
      <c r="D71" t="s">
        <v>7670</v>
      </c>
      <c r="E71" t="s">
        <v>5119</v>
      </c>
      <c r="F71" t="s">
        <v>7685</v>
      </c>
      <c r="G71" t="s">
        <v>7754</v>
      </c>
      <c r="H71" t="s">
        <v>72</v>
      </c>
      <c r="K71" s="13" t="b">
        <f>ISNUMBER(SEARCH(K$1,d4_test80_2ft[[#This Row],[expectedResult]]))</f>
        <v>0</v>
      </c>
      <c r="L71" s="13" t="b">
        <f>ISNUMBER(SEARCH(L$1,d4_test80_2ft[[#This Row],[expectedResult]]))</f>
        <v>1</v>
      </c>
      <c r="M71" s="13" t="b">
        <f>ISNUMBER(SEARCH(M$1,d4_test80_2ft[[#This Row],[expectedResult]]))</f>
        <v>0</v>
      </c>
      <c r="P71" t="b">
        <f>ISNUMBER(SEARCH(P$1,d4_test80_2ft[[#This Row],[actualResult]]))</f>
        <v>0</v>
      </c>
      <c r="Q71" t="b">
        <f>ISNUMBER(SEARCH(Q$1,d4_test80_2ft[[#This Row],[actualResult]]))</f>
        <v>1</v>
      </c>
      <c r="R71" t="b">
        <f>ISNUMBER(SEARCH(R$1,d4_test80_2ft[[#This Row],[actualResult]]))</f>
        <v>1</v>
      </c>
      <c r="S71" s="10" t="str">
        <f t="shared" si="8"/>
        <v>00</v>
      </c>
      <c r="T71" s="10" t="str">
        <f t="shared" si="9"/>
        <v>11</v>
      </c>
      <c r="U71" s="10" t="str">
        <f t="shared" si="10"/>
        <v>01</v>
      </c>
      <c r="V71" t="b">
        <f t="shared" si="11"/>
        <v>0</v>
      </c>
      <c r="Y71" t="b">
        <f>ISNUMBER(SEARCH(Y$1,d4_test80_2ft[[#This Row],[actualResultGPT3]]))</f>
        <v>1</v>
      </c>
      <c r="Z71" t="b">
        <f>ISNUMBER(SEARCH(Z$1,d4_test80_2ft[[#This Row],[actualResultGPT3]]))</f>
        <v>1</v>
      </c>
      <c r="AA71" t="b">
        <f>ISNUMBER(SEARCH(AA$1,d4_test80_2ft[[#This Row],[actualResultGPT3]]))</f>
        <v>1</v>
      </c>
      <c r="AB71" s="10" t="str">
        <f t="shared" si="12"/>
        <v>01</v>
      </c>
      <c r="AC71" s="10" t="str">
        <f t="shared" si="13"/>
        <v>11</v>
      </c>
      <c r="AD71" s="10" t="str">
        <f t="shared" si="14"/>
        <v>01</v>
      </c>
      <c r="AE71" t="b">
        <f t="shared" si="15"/>
        <v>0</v>
      </c>
    </row>
    <row r="72" spans="1:31" x14ac:dyDescent="0.35">
      <c r="A72" t="s">
        <v>499</v>
      </c>
      <c r="B72" t="s">
        <v>500</v>
      </c>
      <c r="C72" t="s">
        <v>501</v>
      </c>
      <c r="D72" t="s">
        <v>7612</v>
      </c>
      <c r="E72" t="s">
        <v>5119</v>
      </c>
      <c r="F72" t="s">
        <v>7</v>
      </c>
      <c r="G72" t="s">
        <v>7688</v>
      </c>
      <c r="H72" t="s">
        <v>958</v>
      </c>
      <c r="K72" s="13" t="b">
        <f>ISNUMBER(SEARCH(K$1,d4_test80_2ft[[#This Row],[expectedResult]]))</f>
        <v>0</v>
      </c>
      <c r="L72" s="13" t="b">
        <f>ISNUMBER(SEARCH(L$1,d4_test80_2ft[[#This Row],[expectedResult]]))</f>
        <v>0</v>
      </c>
      <c r="M72" s="13" t="b">
        <f>ISNUMBER(SEARCH(M$1,d4_test80_2ft[[#This Row],[expectedResult]]))</f>
        <v>1</v>
      </c>
      <c r="P72" t="b">
        <f>ISNUMBER(SEARCH(P$1,d4_test80_2ft[[#This Row],[actualResult]]))</f>
        <v>0</v>
      </c>
      <c r="Q72" t="b">
        <f>ISNUMBER(SEARCH(Q$1,d4_test80_2ft[[#This Row],[actualResult]]))</f>
        <v>0</v>
      </c>
      <c r="R72" t="b">
        <f>ISNUMBER(SEARCH(R$1,d4_test80_2ft[[#This Row],[actualResult]]))</f>
        <v>1</v>
      </c>
      <c r="S72" s="10" t="str">
        <f t="shared" si="8"/>
        <v>00</v>
      </c>
      <c r="T72" s="10" t="str">
        <f t="shared" si="9"/>
        <v>00</v>
      </c>
      <c r="U72" s="10" t="str">
        <f t="shared" si="10"/>
        <v>11</v>
      </c>
      <c r="V72" t="b">
        <f t="shared" si="11"/>
        <v>1</v>
      </c>
      <c r="Y72" t="b">
        <f>ISNUMBER(SEARCH(Y$1,d4_test80_2ft[[#This Row],[actualResultGPT3]]))</f>
        <v>0</v>
      </c>
      <c r="Z72" t="b">
        <f>ISNUMBER(SEARCH(Z$1,d4_test80_2ft[[#This Row],[actualResultGPT3]]))</f>
        <v>0</v>
      </c>
      <c r="AA72" t="b">
        <f>ISNUMBER(SEARCH(AA$1,d4_test80_2ft[[#This Row],[actualResultGPT3]]))</f>
        <v>1</v>
      </c>
      <c r="AB72" s="10" t="str">
        <f t="shared" si="12"/>
        <v>00</v>
      </c>
      <c r="AC72" s="10" t="str">
        <f t="shared" si="13"/>
        <v>00</v>
      </c>
      <c r="AD72" s="10" t="str">
        <f t="shared" si="14"/>
        <v>11</v>
      </c>
      <c r="AE72" t="b">
        <f t="shared" si="15"/>
        <v>1</v>
      </c>
    </row>
    <row r="73" spans="1:31" x14ac:dyDescent="0.35">
      <c r="A73">
        <v>887947640</v>
      </c>
      <c r="B73" t="s">
        <v>7956</v>
      </c>
      <c r="C73" t="s">
        <v>8258</v>
      </c>
      <c r="D73" t="s">
        <v>7958</v>
      </c>
      <c r="E73" t="s">
        <v>5119</v>
      </c>
      <c r="F73" t="s">
        <v>7754</v>
      </c>
      <c r="G73" t="s">
        <v>7754</v>
      </c>
      <c r="H73" t="s">
        <v>24</v>
      </c>
      <c r="K73" s="13" t="b">
        <f>ISNUMBER(SEARCH(K$1,d4_test80_2ft[[#This Row],[expectedResult]]))</f>
        <v>0</v>
      </c>
      <c r="L73" s="13" t="b">
        <f>ISNUMBER(SEARCH(L$1,d4_test80_2ft[[#This Row],[expectedResult]]))</f>
        <v>1</v>
      </c>
      <c r="M73" s="13" t="b">
        <f>ISNUMBER(SEARCH(M$1,d4_test80_2ft[[#This Row],[expectedResult]]))</f>
        <v>1</v>
      </c>
      <c r="P73" t="b">
        <f>ISNUMBER(SEARCH(P$1,d4_test80_2ft[[#This Row],[actualResult]]))</f>
        <v>0</v>
      </c>
      <c r="Q73" t="b">
        <f>ISNUMBER(SEARCH(Q$1,d4_test80_2ft[[#This Row],[actualResult]]))</f>
        <v>1</v>
      </c>
      <c r="R73" t="b">
        <f>ISNUMBER(SEARCH(R$1,d4_test80_2ft[[#This Row],[actualResult]]))</f>
        <v>1</v>
      </c>
      <c r="S73" s="10" t="str">
        <f t="shared" si="8"/>
        <v>00</v>
      </c>
      <c r="T73" s="10" t="str">
        <f t="shared" si="9"/>
        <v>11</v>
      </c>
      <c r="U73" s="10" t="str">
        <f t="shared" si="10"/>
        <v>11</v>
      </c>
      <c r="V73" t="b">
        <f t="shared" si="11"/>
        <v>1</v>
      </c>
      <c r="Y73" t="b">
        <f>ISNUMBER(SEARCH(Y$1,d4_test80_2ft[[#This Row],[actualResultGPT3]]))</f>
        <v>0</v>
      </c>
      <c r="Z73" t="b">
        <f>ISNUMBER(SEARCH(Z$1,d4_test80_2ft[[#This Row],[actualResultGPT3]]))</f>
        <v>1</v>
      </c>
      <c r="AA73" t="b">
        <f>ISNUMBER(SEARCH(AA$1,d4_test80_2ft[[#This Row],[actualResultGPT3]]))</f>
        <v>1</v>
      </c>
      <c r="AB73" s="10" t="str">
        <f t="shared" si="12"/>
        <v>00</v>
      </c>
      <c r="AC73" s="10" t="str">
        <f t="shared" si="13"/>
        <v>11</v>
      </c>
      <c r="AD73" s="10" t="str">
        <f t="shared" si="14"/>
        <v>11</v>
      </c>
      <c r="AE73" t="b">
        <f t="shared" si="15"/>
        <v>1</v>
      </c>
    </row>
    <row r="74" spans="1:31" x14ac:dyDescent="0.35">
      <c r="A74">
        <v>6478907353</v>
      </c>
      <c r="B74" t="s">
        <v>7979</v>
      </c>
      <c r="C74" t="s">
        <v>8259</v>
      </c>
      <c r="D74" t="s">
        <v>7981</v>
      </c>
      <c r="E74" t="s">
        <v>5137</v>
      </c>
      <c r="F74" t="s">
        <v>7754</v>
      </c>
      <c r="G74" t="s">
        <v>7685</v>
      </c>
      <c r="H74" t="s">
        <v>72</v>
      </c>
      <c r="K74" s="13" t="b">
        <f>ISNUMBER(SEARCH(K$1,d4_test80_2ft[[#This Row],[expectedResult]]))</f>
        <v>0</v>
      </c>
      <c r="L74" s="13" t="b">
        <f>ISNUMBER(SEARCH(L$1,d4_test80_2ft[[#This Row],[expectedResult]]))</f>
        <v>1</v>
      </c>
      <c r="M74" s="13" t="b">
        <f>ISNUMBER(SEARCH(M$1,d4_test80_2ft[[#This Row],[expectedResult]]))</f>
        <v>1</v>
      </c>
      <c r="P74" t="b">
        <f>ISNUMBER(SEARCH(P$1,d4_test80_2ft[[#This Row],[actualResult]]))</f>
        <v>0</v>
      </c>
      <c r="Q74" t="b">
        <f>ISNUMBER(SEARCH(Q$1,d4_test80_2ft[[#This Row],[actualResult]]))</f>
        <v>1</v>
      </c>
      <c r="R74" t="b">
        <f>ISNUMBER(SEARCH(R$1,d4_test80_2ft[[#This Row],[actualResult]]))</f>
        <v>0</v>
      </c>
      <c r="S74" s="10" t="str">
        <f t="shared" si="8"/>
        <v>00</v>
      </c>
      <c r="T74" s="10" t="str">
        <f t="shared" si="9"/>
        <v>11</v>
      </c>
      <c r="U74" s="10" t="str">
        <f t="shared" si="10"/>
        <v>10</v>
      </c>
      <c r="V74" t="b">
        <f t="shared" si="11"/>
        <v>0</v>
      </c>
      <c r="Y74" t="b">
        <f>ISNUMBER(SEARCH(Y$1,d4_test80_2ft[[#This Row],[actualResultGPT3]]))</f>
        <v>1</v>
      </c>
      <c r="Z74" t="b">
        <f>ISNUMBER(SEARCH(Z$1,d4_test80_2ft[[#This Row],[actualResultGPT3]]))</f>
        <v>1</v>
      </c>
      <c r="AA74" t="b">
        <f>ISNUMBER(SEARCH(AA$1,d4_test80_2ft[[#This Row],[actualResultGPT3]]))</f>
        <v>1</v>
      </c>
      <c r="AB74" s="10" t="str">
        <f t="shared" si="12"/>
        <v>01</v>
      </c>
      <c r="AC74" s="10" t="str">
        <f t="shared" si="13"/>
        <v>11</v>
      </c>
      <c r="AD74" s="10" t="str">
        <f t="shared" si="14"/>
        <v>11</v>
      </c>
      <c r="AE74" t="b">
        <f t="shared" si="15"/>
        <v>0</v>
      </c>
    </row>
    <row r="75" spans="1:31" x14ac:dyDescent="0.35">
      <c r="A75">
        <v>6499342041</v>
      </c>
      <c r="B75" t="s">
        <v>113</v>
      </c>
      <c r="C75" t="s">
        <v>114</v>
      </c>
      <c r="D75" t="s">
        <v>7577</v>
      </c>
      <c r="E75" t="s">
        <v>5119</v>
      </c>
      <c r="F75" t="s">
        <v>115</v>
      </c>
      <c r="G75" t="s">
        <v>7688</v>
      </c>
      <c r="H75" t="s">
        <v>72</v>
      </c>
      <c r="K75" s="13" t="b">
        <f>ISNUMBER(SEARCH(K$1,d4_test80_2ft[[#This Row],[expectedResult]]))</f>
        <v>0</v>
      </c>
      <c r="L75" s="13" t="b">
        <f>ISNUMBER(SEARCH(L$1,d4_test80_2ft[[#This Row],[expectedResult]]))</f>
        <v>0</v>
      </c>
      <c r="M75" s="13" t="b">
        <f>ISNUMBER(SEARCH(M$1,d4_test80_2ft[[#This Row],[expectedResult]]))</f>
        <v>1</v>
      </c>
      <c r="P75" t="b">
        <f>ISNUMBER(SEARCH(P$1,d4_test80_2ft[[#This Row],[actualResult]]))</f>
        <v>0</v>
      </c>
      <c r="Q75" t="b">
        <f>ISNUMBER(SEARCH(Q$1,d4_test80_2ft[[#This Row],[actualResult]]))</f>
        <v>0</v>
      </c>
      <c r="R75" t="b">
        <f>ISNUMBER(SEARCH(R$1,d4_test80_2ft[[#This Row],[actualResult]]))</f>
        <v>1</v>
      </c>
      <c r="S75" s="10" t="str">
        <f t="shared" si="8"/>
        <v>00</v>
      </c>
      <c r="T75" s="10" t="str">
        <f t="shared" si="9"/>
        <v>00</v>
      </c>
      <c r="U75" s="10" t="str">
        <f t="shared" si="10"/>
        <v>11</v>
      </c>
      <c r="V75" t="b">
        <f t="shared" si="11"/>
        <v>1</v>
      </c>
      <c r="Y75" t="b">
        <f>ISNUMBER(SEARCH(Y$1,d4_test80_2ft[[#This Row],[actualResultGPT3]]))</f>
        <v>1</v>
      </c>
      <c r="Z75" t="b">
        <f>ISNUMBER(SEARCH(Z$1,d4_test80_2ft[[#This Row],[actualResultGPT3]]))</f>
        <v>1</v>
      </c>
      <c r="AA75" t="b">
        <f>ISNUMBER(SEARCH(AA$1,d4_test80_2ft[[#This Row],[actualResultGPT3]]))</f>
        <v>1</v>
      </c>
      <c r="AB75" s="10" t="str">
        <f t="shared" si="12"/>
        <v>01</v>
      </c>
      <c r="AC75" s="10" t="str">
        <f t="shared" si="13"/>
        <v>01</v>
      </c>
      <c r="AD75" s="10" t="str">
        <f t="shared" si="14"/>
        <v>11</v>
      </c>
      <c r="AE75" t="b">
        <f t="shared" si="15"/>
        <v>0</v>
      </c>
    </row>
    <row r="76" spans="1:31" x14ac:dyDescent="0.35">
      <c r="A76" t="s">
        <v>452</v>
      </c>
      <c r="B76" t="s">
        <v>453</v>
      </c>
      <c r="C76" t="s">
        <v>8260</v>
      </c>
      <c r="D76" t="s">
        <v>7570</v>
      </c>
      <c r="E76" t="s">
        <v>5119</v>
      </c>
      <c r="F76" t="s">
        <v>24</v>
      </c>
      <c r="G76" t="s">
        <v>7754</v>
      </c>
      <c r="H76" t="s">
        <v>72</v>
      </c>
      <c r="K76" s="13" t="b">
        <f>ISNUMBER(SEARCH(K$1,d4_test80_2ft[[#This Row],[expectedResult]]))</f>
        <v>0</v>
      </c>
      <c r="L76" s="13" t="b">
        <f>ISNUMBER(SEARCH(L$1,d4_test80_2ft[[#This Row],[expectedResult]]))</f>
        <v>1</v>
      </c>
      <c r="M76" s="13" t="b">
        <f>ISNUMBER(SEARCH(M$1,d4_test80_2ft[[#This Row],[expectedResult]]))</f>
        <v>1</v>
      </c>
      <c r="P76" t="b">
        <f>ISNUMBER(SEARCH(P$1,d4_test80_2ft[[#This Row],[actualResult]]))</f>
        <v>0</v>
      </c>
      <c r="Q76" t="b">
        <f>ISNUMBER(SEARCH(Q$1,d4_test80_2ft[[#This Row],[actualResult]]))</f>
        <v>1</v>
      </c>
      <c r="R76" t="b">
        <f>ISNUMBER(SEARCH(R$1,d4_test80_2ft[[#This Row],[actualResult]]))</f>
        <v>1</v>
      </c>
      <c r="S76" s="10" t="str">
        <f t="shared" si="8"/>
        <v>00</v>
      </c>
      <c r="T76" s="10" t="str">
        <f t="shared" si="9"/>
        <v>11</v>
      </c>
      <c r="U76" s="10" t="str">
        <f t="shared" si="10"/>
        <v>11</v>
      </c>
      <c r="V76" t="b">
        <f t="shared" si="11"/>
        <v>1</v>
      </c>
      <c r="Y76" t="b">
        <f>ISNUMBER(SEARCH(Y$1,d4_test80_2ft[[#This Row],[actualResultGPT3]]))</f>
        <v>1</v>
      </c>
      <c r="Z76" t="b">
        <f>ISNUMBER(SEARCH(Z$1,d4_test80_2ft[[#This Row],[actualResultGPT3]]))</f>
        <v>1</v>
      </c>
      <c r="AA76" t="b">
        <f>ISNUMBER(SEARCH(AA$1,d4_test80_2ft[[#This Row],[actualResultGPT3]]))</f>
        <v>1</v>
      </c>
      <c r="AB76" s="10" t="str">
        <f t="shared" si="12"/>
        <v>01</v>
      </c>
      <c r="AC76" s="10" t="str">
        <f t="shared" si="13"/>
        <v>11</v>
      </c>
      <c r="AD76" s="10" t="str">
        <f t="shared" si="14"/>
        <v>11</v>
      </c>
      <c r="AE76" t="b">
        <f t="shared" si="15"/>
        <v>0</v>
      </c>
    </row>
    <row r="77" spans="1:31" x14ac:dyDescent="0.35">
      <c r="A77" t="s">
        <v>832</v>
      </c>
      <c r="B77" t="s">
        <v>833</v>
      </c>
      <c r="C77" t="s">
        <v>8261</v>
      </c>
      <c r="D77" t="s">
        <v>7604</v>
      </c>
      <c r="E77" t="s">
        <v>5137</v>
      </c>
      <c r="F77" t="s">
        <v>34</v>
      </c>
      <c r="G77" t="s">
        <v>7754</v>
      </c>
      <c r="H77" t="s">
        <v>72</v>
      </c>
      <c r="K77" s="13" t="b">
        <f>ISNUMBER(SEARCH(K$1,d4_test80_2ft[[#This Row],[expectedResult]]))</f>
        <v>0</v>
      </c>
      <c r="L77" s="13" t="b">
        <f>ISNUMBER(SEARCH(L$1,d4_test80_2ft[[#This Row],[expectedResult]]))</f>
        <v>1</v>
      </c>
      <c r="M77" s="13" t="b">
        <f>ISNUMBER(SEARCH(M$1,d4_test80_2ft[[#This Row],[expectedResult]]))</f>
        <v>0</v>
      </c>
      <c r="P77" t="b">
        <f>ISNUMBER(SEARCH(P$1,d4_test80_2ft[[#This Row],[actualResult]]))</f>
        <v>0</v>
      </c>
      <c r="Q77" t="b">
        <f>ISNUMBER(SEARCH(Q$1,d4_test80_2ft[[#This Row],[actualResult]]))</f>
        <v>1</v>
      </c>
      <c r="R77" t="b">
        <f>ISNUMBER(SEARCH(R$1,d4_test80_2ft[[#This Row],[actualResult]]))</f>
        <v>1</v>
      </c>
      <c r="S77" s="10" t="str">
        <f t="shared" si="8"/>
        <v>00</v>
      </c>
      <c r="T77" s="10" t="str">
        <f t="shared" si="9"/>
        <v>11</v>
      </c>
      <c r="U77" s="10" t="str">
        <f t="shared" si="10"/>
        <v>01</v>
      </c>
      <c r="V77" t="b">
        <f t="shared" si="11"/>
        <v>0</v>
      </c>
      <c r="Y77" t="b">
        <f>ISNUMBER(SEARCH(Y$1,d4_test80_2ft[[#This Row],[actualResultGPT3]]))</f>
        <v>1</v>
      </c>
      <c r="Z77" t="b">
        <f>ISNUMBER(SEARCH(Z$1,d4_test80_2ft[[#This Row],[actualResultGPT3]]))</f>
        <v>1</v>
      </c>
      <c r="AA77" t="b">
        <f>ISNUMBER(SEARCH(AA$1,d4_test80_2ft[[#This Row],[actualResultGPT3]]))</f>
        <v>1</v>
      </c>
      <c r="AB77" s="10" t="str">
        <f t="shared" si="12"/>
        <v>01</v>
      </c>
      <c r="AC77" s="10" t="str">
        <f t="shared" si="13"/>
        <v>11</v>
      </c>
      <c r="AD77" s="10" t="str">
        <f t="shared" si="14"/>
        <v>01</v>
      </c>
      <c r="AE77" t="b">
        <f t="shared" si="15"/>
        <v>0</v>
      </c>
    </row>
    <row r="78" spans="1:31" x14ac:dyDescent="0.35">
      <c r="A78" t="s">
        <v>265</v>
      </c>
      <c r="B78" t="s">
        <v>266</v>
      </c>
      <c r="C78" t="s">
        <v>7768</v>
      </c>
      <c r="D78" t="s">
        <v>7606</v>
      </c>
      <c r="E78" t="s">
        <v>5119</v>
      </c>
      <c r="F78" t="s">
        <v>7</v>
      </c>
      <c r="G78" t="s">
        <v>7754</v>
      </c>
      <c r="H78" t="s">
        <v>24</v>
      </c>
      <c r="K78" s="13" t="b">
        <f>ISNUMBER(SEARCH(K$1,d4_test80_2ft[[#This Row],[expectedResult]]))</f>
        <v>0</v>
      </c>
      <c r="L78" s="13" t="b">
        <f>ISNUMBER(SEARCH(L$1,d4_test80_2ft[[#This Row],[expectedResult]]))</f>
        <v>0</v>
      </c>
      <c r="M78" s="13" t="b">
        <f>ISNUMBER(SEARCH(M$1,d4_test80_2ft[[#This Row],[expectedResult]]))</f>
        <v>1</v>
      </c>
      <c r="P78" t="b">
        <f>ISNUMBER(SEARCH(P$1,d4_test80_2ft[[#This Row],[actualResult]]))</f>
        <v>0</v>
      </c>
      <c r="Q78" t="b">
        <f>ISNUMBER(SEARCH(Q$1,d4_test80_2ft[[#This Row],[actualResult]]))</f>
        <v>1</v>
      </c>
      <c r="R78" t="b">
        <f>ISNUMBER(SEARCH(R$1,d4_test80_2ft[[#This Row],[actualResult]]))</f>
        <v>1</v>
      </c>
      <c r="S78" s="10" t="str">
        <f t="shared" si="8"/>
        <v>00</v>
      </c>
      <c r="T78" s="10" t="str">
        <f t="shared" si="9"/>
        <v>01</v>
      </c>
      <c r="U78" s="10" t="str">
        <f t="shared" si="10"/>
        <v>11</v>
      </c>
      <c r="V78" t="b">
        <f t="shared" si="11"/>
        <v>0</v>
      </c>
      <c r="Y78" t="b">
        <f>ISNUMBER(SEARCH(Y$1,d4_test80_2ft[[#This Row],[actualResultGPT3]]))</f>
        <v>0</v>
      </c>
      <c r="Z78" t="b">
        <f>ISNUMBER(SEARCH(Z$1,d4_test80_2ft[[#This Row],[actualResultGPT3]]))</f>
        <v>1</v>
      </c>
      <c r="AA78" t="b">
        <f>ISNUMBER(SEARCH(AA$1,d4_test80_2ft[[#This Row],[actualResultGPT3]]))</f>
        <v>1</v>
      </c>
      <c r="AB78" s="10" t="str">
        <f t="shared" si="12"/>
        <v>00</v>
      </c>
      <c r="AC78" s="10" t="str">
        <f t="shared" si="13"/>
        <v>01</v>
      </c>
      <c r="AD78" s="10" t="str">
        <f t="shared" si="14"/>
        <v>11</v>
      </c>
      <c r="AE78" t="b">
        <f t="shared" si="15"/>
        <v>0</v>
      </c>
    </row>
    <row r="79" spans="1:31" x14ac:dyDescent="0.35">
      <c r="A79">
        <v>1148865015</v>
      </c>
      <c r="B79" t="s">
        <v>7962</v>
      </c>
      <c r="C79" t="s">
        <v>8262</v>
      </c>
      <c r="D79" t="s">
        <v>7964</v>
      </c>
      <c r="E79" t="s">
        <v>5119</v>
      </c>
      <c r="F79" t="s">
        <v>7754</v>
      </c>
      <c r="G79" t="s">
        <v>7754</v>
      </c>
      <c r="H79" t="s">
        <v>72</v>
      </c>
      <c r="K79" s="13" t="b">
        <f>ISNUMBER(SEARCH(K$1,d4_test80_2ft[[#This Row],[expectedResult]]))</f>
        <v>0</v>
      </c>
      <c r="L79" s="13" t="b">
        <f>ISNUMBER(SEARCH(L$1,d4_test80_2ft[[#This Row],[expectedResult]]))</f>
        <v>1</v>
      </c>
      <c r="M79" s="13" t="b">
        <f>ISNUMBER(SEARCH(M$1,d4_test80_2ft[[#This Row],[expectedResult]]))</f>
        <v>1</v>
      </c>
      <c r="P79" t="b">
        <f>ISNUMBER(SEARCH(P$1,d4_test80_2ft[[#This Row],[actualResult]]))</f>
        <v>0</v>
      </c>
      <c r="Q79" t="b">
        <f>ISNUMBER(SEARCH(Q$1,d4_test80_2ft[[#This Row],[actualResult]]))</f>
        <v>1</v>
      </c>
      <c r="R79" t="b">
        <f>ISNUMBER(SEARCH(R$1,d4_test80_2ft[[#This Row],[actualResult]]))</f>
        <v>1</v>
      </c>
      <c r="S79" s="10" t="str">
        <f t="shared" si="8"/>
        <v>00</v>
      </c>
      <c r="T79" s="10" t="str">
        <f t="shared" si="9"/>
        <v>11</v>
      </c>
      <c r="U79" s="10" t="str">
        <f t="shared" si="10"/>
        <v>11</v>
      </c>
      <c r="V79" t="b">
        <f t="shared" si="11"/>
        <v>1</v>
      </c>
      <c r="Y79" t="b">
        <f>ISNUMBER(SEARCH(Y$1,d4_test80_2ft[[#This Row],[actualResultGPT3]]))</f>
        <v>1</v>
      </c>
      <c r="Z79" t="b">
        <f>ISNUMBER(SEARCH(Z$1,d4_test80_2ft[[#This Row],[actualResultGPT3]]))</f>
        <v>1</v>
      </c>
      <c r="AA79" t="b">
        <f>ISNUMBER(SEARCH(AA$1,d4_test80_2ft[[#This Row],[actualResultGPT3]]))</f>
        <v>1</v>
      </c>
      <c r="AB79" s="10" t="str">
        <f t="shared" si="12"/>
        <v>01</v>
      </c>
      <c r="AC79" s="10" t="str">
        <f t="shared" si="13"/>
        <v>11</v>
      </c>
      <c r="AD79" s="10" t="str">
        <f t="shared" si="14"/>
        <v>11</v>
      </c>
      <c r="AE79" t="b">
        <f t="shared" si="15"/>
        <v>0</v>
      </c>
    </row>
    <row r="80" spans="1:31" x14ac:dyDescent="0.35">
      <c r="A80" t="s">
        <v>739</v>
      </c>
      <c r="B80" t="s">
        <v>740</v>
      </c>
      <c r="C80" t="s">
        <v>7780</v>
      </c>
      <c r="D80" t="s">
        <v>7598</v>
      </c>
      <c r="E80" t="s">
        <v>5119</v>
      </c>
      <c r="F80" t="s">
        <v>34</v>
      </c>
      <c r="G80" t="s">
        <v>7685</v>
      </c>
      <c r="H80" t="s">
        <v>72</v>
      </c>
      <c r="K80" s="13" t="b">
        <f>ISNUMBER(SEARCH(K$1,d4_test80_2ft[[#This Row],[expectedResult]]))</f>
        <v>0</v>
      </c>
      <c r="L80" s="13" t="b">
        <f>ISNUMBER(SEARCH(L$1,d4_test80_2ft[[#This Row],[expectedResult]]))</f>
        <v>1</v>
      </c>
      <c r="M80" s="13" t="b">
        <f>ISNUMBER(SEARCH(M$1,d4_test80_2ft[[#This Row],[expectedResult]]))</f>
        <v>0</v>
      </c>
      <c r="P80" t="b">
        <f>ISNUMBER(SEARCH(P$1,d4_test80_2ft[[#This Row],[actualResult]]))</f>
        <v>0</v>
      </c>
      <c r="Q80" t="b">
        <f>ISNUMBER(SEARCH(Q$1,d4_test80_2ft[[#This Row],[actualResult]]))</f>
        <v>1</v>
      </c>
      <c r="R80" t="b">
        <f>ISNUMBER(SEARCH(R$1,d4_test80_2ft[[#This Row],[actualResult]]))</f>
        <v>0</v>
      </c>
      <c r="S80" s="10" t="str">
        <f t="shared" si="8"/>
        <v>00</v>
      </c>
      <c r="T80" s="10" t="str">
        <f t="shared" si="9"/>
        <v>11</v>
      </c>
      <c r="U80" s="10" t="str">
        <f t="shared" si="10"/>
        <v>00</v>
      </c>
      <c r="V80" t="b">
        <f t="shared" si="11"/>
        <v>1</v>
      </c>
      <c r="Y80" t="b">
        <f>ISNUMBER(SEARCH(Y$1,d4_test80_2ft[[#This Row],[actualResultGPT3]]))</f>
        <v>1</v>
      </c>
      <c r="Z80" t="b">
        <f>ISNUMBER(SEARCH(Z$1,d4_test80_2ft[[#This Row],[actualResultGPT3]]))</f>
        <v>1</v>
      </c>
      <c r="AA80" t="b">
        <f>ISNUMBER(SEARCH(AA$1,d4_test80_2ft[[#This Row],[actualResultGPT3]]))</f>
        <v>1</v>
      </c>
      <c r="AB80" s="10" t="str">
        <f t="shared" si="12"/>
        <v>01</v>
      </c>
      <c r="AC80" s="10" t="str">
        <f t="shared" si="13"/>
        <v>11</v>
      </c>
      <c r="AD80" s="10" t="str">
        <f t="shared" si="14"/>
        <v>01</v>
      </c>
      <c r="AE80" t="b">
        <f t="shared" si="15"/>
        <v>0</v>
      </c>
    </row>
    <row r="81" spans="1:31" x14ac:dyDescent="0.35">
      <c r="A81" t="s">
        <v>280</v>
      </c>
      <c r="B81" t="s">
        <v>281</v>
      </c>
      <c r="C81" t="s">
        <v>282</v>
      </c>
      <c r="D81" t="s">
        <v>7597</v>
      </c>
      <c r="E81" t="s">
        <v>5137</v>
      </c>
      <c r="F81" t="s">
        <v>34</v>
      </c>
      <c r="G81" t="s">
        <v>7685</v>
      </c>
      <c r="H81" t="s">
        <v>72</v>
      </c>
      <c r="K81" s="13" t="b">
        <f>ISNUMBER(SEARCH(K$1,d4_test80_2ft[[#This Row],[expectedResult]]))</f>
        <v>0</v>
      </c>
      <c r="L81" s="13" t="b">
        <f>ISNUMBER(SEARCH(L$1,d4_test80_2ft[[#This Row],[expectedResult]]))</f>
        <v>1</v>
      </c>
      <c r="M81" s="13" t="b">
        <f>ISNUMBER(SEARCH(M$1,d4_test80_2ft[[#This Row],[expectedResult]]))</f>
        <v>0</v>
      </c>
      <c r="P81" t="b">
        <f>ISNUMBER(SEARCH(P$1,d4_test80_2ft[[#This Row],[actualResult]]))</f>
        <v>0</v>
      </c>
      <c r="Q81" t="b">
        <f>ISNUMBER(SEARCH(Q$1,d4_test80_2ft[[#This Row],[actualResult]]))</f>
        <v>1</v>
      </c>
      <c r="R81" t="b">
        <f>ISNUMBER(SEARCH(R$1,d4_test80_2ft[[#This Row],[actualResult]]))</f>
        <v>0</v>
      </c>
      <c r="S81" s="10" t="str">
        <f t="shared" si="8"/>
        <v>00</v>
      </c>
      <c r="T81" s="10" t="str">
        <f t="shared" si="9"/>
        <v>11</v>
      </c>
      <c r="U81" s="10" t="str">
        <f t="shared" si="10"/>
        <v>00</v>
      </c>
      <c r="V81" t="b">
        <f t="shared" si="11"/>
        <v>1</v>
      </c>
      <c r="Y81" t="b">
        <f>ISNUMBER(SEARCH(Y$1,d4_test80_2ft[[#This Row],[actualResultGPT3]]))</f>
        <v>1</v>
      </c>
      <c r="Z81" t="b">
        <f>ISNUMBER(SEARCH(Z$1,d4_test80_2ft[[#This Row],[actualResultGPT3]]))</f>
        <v>1</v>
      </c>
      <c r="AA81" t="b">
        <f>ISNUMBER(SEARCH(AA$1,d4_test80_2ft[[#This Row],[actualResultGPT3]]))</f>
        <v>1</v>
      </c>
      <c r="AB81" s="10" t="str">
        <f t="shared" si="12"/>
        <v>01</v>
      </c>
      <c r="AC81" s="10" t="str">
        <f t="shared" si="13"/>
        <v>11</v>
      </c>
      <c r="AD81" s="10" t="str">
        <f t="shared" si="14"/>
        <v>01</v>
      </c>
      <c r="AE81" t="b">
        <f t="shared" si="15"/>
        <v>0</v>
      </c>
    </row>
    <row r="82" spans="1:31" x14ac:dyDescent="0.35">
      <c r="A82">
        <v>881119321</v>
      </c>
      <c r="B82" t="s">
        <v>8133</v>
      </c>
      <c r="C82" t="s">
        <v>8217</v>
      </c>
      <c r="D82" t="s">
        <v>8135</v>
      </c>
      <c r="E82" t="s">
        <v>5119</v>
      </c>
      <c r="F82" t="s">
        <v>7687</v>
      </c>
      <c r="G82" t="s">
        <v>7687</v>
      </c>
      <c r="H82" t="s">
        <v>957</v>
      </c>
      <c r="K82" s="13" t="b">
        <f>ISNUMBER(SEARCH(K$1,d4_test80_2ft[[#This Row],[expectedResult]]))</f>
        <v>1</v>
      </c>
      <c r="L82" s="13" t="b">
        <f>ISNUMBER(SEARCH(L$1,d4_test80_2ft[[#This Row],[expectedResult]]))</f>
        <v>0</v>
      </c>
      <c r="M82" s="13" t="b">
        <f>ISNUMBER(SEARCH(M$1,d4_test80_2ft[[#This Row],[expectedResult]]))</f>
        <v>0</v>
      </c>
      <c r="P82" t="b">
        <f>ISNUMBER(SEARCH(P$1,d4_test80_2ft[[#This Row],[actualResult]]))</f>
        <v>1</v>
      </c>
      <c r="Q82" t="b">
        <f>ISNUMBER(SEARCH(Q$1,d4_test80_2ft[[#This Row],[actualResult]]))</f>
        <v>0</v>
      </c>
      <c r="R82" t="b">
        <f>ISNUMBER(SEARCH(R$1,d4_test80_2ft[[#This Row],[actualResult]]))</f>
        <v>0</v>
      </c>
      <c r="S82" s="10" t="str">
        <f t="shared" si="8"/>
        <v>11</v>
      </c>
      <c r="T82" s="10" t="str">
        <f t="shared" si="9"/>
        <v>00</v>
      </c>
      <c r="U82" s="10" t="str">
        <f t="shared" si="10"/>
        <v>00</v>
      </c>
      <c r="V82" t="b">
        <f t="shared" si="11"/>
        <v>1</v>
      </c>
      <c r="Y82" t="b">
        <f>ISNUMBER(SEARCH(Y$1,d4_test80_2ft[[#This Row],[actualResultGPT3]]))</f>
        <v>1</v>
      </c>
      <c r="Z82" t="b">
        <f>ISNUMBER(SEARCH(Z$1,d4_test80_2ft[[#This Row],[actualResultGPT3]]))</f>
        <v>1</v>
      </c>
      <c r="AA82" t="b">
        <f>ISNUMBER(SEARCH(AA$1,d4_test80_2ft[[#This Row],[actualResultGPT3]]))</f>
        <v>1</v>
      </c>
      <c r="AB82" s="10" t="str">
        <f t="shared" si="12"/>
        <v>11</v>
      </c>
      <c r="AC82" s="10" t="str">
        <f t="shared" si="13"/>
        <v>01</v>
      </c>
      <c r="AD82" s="10" t="str">
        <f t="shared" si="14"/>
        <v>01</v>
      </c>
      <c r="AE82" t="b">
        <f t="shared" si="15"/>
        <v>0</v>
      </c>
    </row>
    <row r="83" spans="1:31" x14ac:dyDescent="0.35">
      <c r="A83" t="s">
        <v>337</v>
      </c>
      <c r="B83" t="s">
        <v>338</v>
      </c>
      <c r="C83" t="s">
        <v>8263</v>
      </c>
      <c r="D83" t="s">
        <v>7584</v>
      </c>
      <c r="E83" t="s">
        <v>5130</v>
      </c>
      <c r="F83" t="s">
        <v>7</v>
      </c>
      <c r="G83" t="s">
        <v>7688</v>
      </c>
      <c r="H83" t="s">
        <v>24</v>
      </c>
      <c r="K83" s="13" t="b">
        <f>ISNUMBER(SEARCH(K$1,d4_test80_2ft[[#This Row],[expectedResult]]))</f>
        <v>0</v>
      </c>
      <c r="L83" s="13" t="b">
        <f>ISNUMBER(SEARCH(L$1,d4_test80_2ft[[#This Row],[expectedResult]]))</f>
        <v>0</v>
      </c>
      <c r="M83" s="13" t="b">
        <f>ISNUMBER(SEARCH(M$1,d4_test80_2ft[[#This Row],[expectedResult]]))</f>
        <v>1</v>
      </c>
      <c r="P83" t="b">
        <f>ISNUMBER(SEARCH(P$1,d4_test80_2ft[[#This Row],[actualResult]]))</f>
        <v>0</v>
      </c>
      <c r="Q83" t="b">
        <f>ISNUMBER(SEARCH(Q$1,d4_test80_2ft[[#This Row],[actualResult]]))</f>
        <v>0</v>
      </c>
      <c r="R83" t="b">
        <f>ISNUMBER(SEARCH(R$1,d4_test80_2ft[[#This Row],[actualResult]]))</f>
        <v>1</v>
      </c>
      <c r="S83" s="10" t="str">
        <f t="shared" si="8"/>
        <v>00</v>
      </c>
      <c r="T83" s="10" t="str">
        <f t="shared" si="9"/>
        <v>00</v>
      </c>
      <c r="U83" s="10" t="str">
        <f t="shared" si="10"/>
        <v>11</v>
      </c>
      <c r="V83" t="b">
        <f t="shared" si="11"/>
        <v>1</v>
      </c>
      <c r="Y83" t="b">
        <f>ISNUMBER(SEARCH(Y$1,d4_test80_2ft[[#This Row],[actualResultGPT3]]))</f>
        <v>0</v>
      </c>
      <c r="Z83" t="b">
        <f>ISNUMBER(SEARCH(Z$1,d4_test80_2ft[[#This Row],[actualResultGPT3]]))</f>
        <v>1</v>
      </c>
      <c r="AA83" t="b">
        <f>ISNUMBER(SEARCH(AA$1,d4_test80_2ft[[#This Row],[actualResultGPT3]]))</f>
        <v>1</v>
      </c>
      <c r="AB83" s="10" t="str">
        <f t="shared" si="12"/>
        <v>00</v>
      </c>
      <c r="AC83" s="10" t="str">
        <f t="shared" si="13"/>
        <v>01</v>
      </c>
      <c r="AD83" s="10" t="str">
        <f t="shared" si="14"/>
        <v>11</v>
      </c>
      <c r="AE83" t="b">
        <f t="shared" si="15"/>
        <v>0</v>
      </c>
    </row>
    <row r="84" spans="1:31" x14ac:dyDescent="0.35">
      <c r="A84" t="s">
        <v>242</v>
      </c>
      <c r="B84" t="s">
        <v>243</v>
      </c>
      <c r="C84" t="s">
        <v>244</v>
      </c>
      <c r="D84" t="s">
        <v>7595</v>
      </c>
      <c r="E84" t="s">
        <v>5119</v>
      </c>
      <c r="F84" t="s">
        <v>7</v>
      </c>
      <c r="G84" t="s">
        <v>7754</v>
      </c>
      <c r="H84" t="s">
        <v>7</v>
      </c>
      <c r="K84" s="13" t="b">
        <f>ISNUMBER(SEARCH(K$1,d4_test80_2ft[[#This Row],[expectedResult]]))</f>
        <v>0</v>
      </c>
      <c r="L84" s="13" t="b">
        <f>ISNUMBER(SEARCH(L$1,d4_test80_2ft[[#This Row],[expectedResult]]))</f>
        <v>0</v>
      </c>
      <c r="M84" s="13" t="b">
        <f>ISNUMBER(SEARCH(M$1,d4_test80_2ft[[#This Row],[expectedResult]]))</f>
        <v>1</v>
      </c>
      <c r="P84" t="b">
        <f>ISNUMBER(SEARCH(P$1,d4_test80_2ft[[#This Row],[actualResult]]))</f>
        <v>0</v>
      </c>
      <c r="Q84" t="b">
        <f>ISNUMBER(SEARCH(Q$1,d4_test80_2ft[[#This Row],[actualResult]]))</f>
        <v>1</v>
      </c>
      <c r="R84" t="b">
        <f>ISNUMBER(SEARCH(R$1,d4_test80_2ft[[#This Row],[actualResult]]))</f>
        <v>1</v>
      </c>
      <c r="S84" s="10" t="str">
        <f t="shared" si="8"/>
        <v>00</v>
      </c>
      <c r="T84" s="10" t="str">
        <f t="shared" si="9"/>
        <v>01</v>
      </c>
      <c r="U84" s="10" t="str">
        <f t="shared" si="10"/>
        <v>11</v>
      </c>
      <c r="V84" t="b">
        <f t="shared" si="11"/>
        <v>0</v>
      </c>
      <c r="Y84" t="b">
        <f>ISNUMBER(SEARCH(Y$1,d4_test80_2ft[[#This Row],[actualResultGPT3]]))</f>
        <v>0</v>
      </c>
      <c r="Z84" t="b">
        <f>ISNUMBER(SEARCH(Z$1,d4_test80_2ft[[#This Row],[actualResultGPT3]]))</f>
        <v>0</v>
      </c>
      <c r="AA84" t="b">
        <f>ISNUMBER(SEARCH(AA$1,d4_test80_2ft[[#This Row],[actualResultGPT3]]))</f>
        <v>1</v>
      </c>
      <c r="AB84" s="10" t="str">
        <f t="shared" si="12"/>
        <v>00</v>
      </c>
      <c r="AC84" s="10" t="str">
        <f t="shared" si="13"/>
        <v>00</v>
      </c>
      <c r="AD84" s="10" t="str">
        <f t="shared" si="14"/>
        <v>11</v>
      </c>
      <c r="AE84" t="b">
        <f t="shared" si="15"/>
        <v>1</v>
      </c>
    </row>
    <row r="85" spans="1:31" x14ac:dyDescent="0.35">
      <c r="A85" t="s">
        <v>8</v>
      </c>
      <c r="B85" t="s">
        <v>9</v>
      </c>
      <c r="C85" t="s">
        <v>8183</v>
      </c>
      <c r="D85" t="s">
        <v>7570</v>
      </c>
      <c r="E85" t="s">
        <v>5119</v>
      </c>
      <c r="F85" t="s">
        <v>7</v>
      </c>
      <c r="G85" t="s">
        <v>7688</v>
      </c>
      <c r="H85" t="s">
        <v>7</v>
      </c>
      <c r="K85" s="13" t="b">
        <f>ISNUMBER(SEARCH(K$1,d4_test80_2ft[[#This Row],[expectedResult]]))</f>
        <v>0</v>
      </c>
      <c r="L85" s="13" t="b">
        <f>ISNUMBER(SEARCH(L$1,d4_test80_2ft[[#This Row],[expectedResult]]))</f>
        <v>0</v>
      </c>
      <c r="M85" s="13" t="b">
        <f>ISNUMBER(SEARCH(M$1,d4_test80_2ft[[#This Row],[expectedResult]]))</f>
        <v>1</v>
      </c>
      <c r="P85" t="b">
        <f>ISNUMBER(SEARCH(P$1,d4_test80_2ft[[#This Row],[actualResult]]))</f>
        <v>0</v>
      </c>
      <c r="Q85" t="b">
        <f>ISNUMBER(SEARCH(Q$1,d4_test80_2ft[[#This Row],[actualResult]]))</f>
        <v>0</v>
      </c>
      <c r="R85" t="b">
        <f>ISNUMBER(SEARCH(R$1,d4_test80_2ft[[#This Row],[actualResult]]))</f>
        <v>1</v>
      </c>
      <c r="S85" s="10" t="str">
        <f t="shared" si="8"/>
        <v>00</v>
      </c>
      <c r="T85" s="10" t="str">
        <f t="shared" si="9"/>
        <v>00</v>
      </c>
      <c r="U85" s="10" t="str">
        <f t="shared" si="10"/>
        <v>11</v>
      </c>
      <c r="V85" t="b">
        <f t="shared" si="11"/>
        <v>1</v>
      </c>
      <c r="Y85" t="b">
        <f>ISNUMBER(SEARCH(Y$1,d4_test80_2ft[[#This Row],[actualResultGPT3]]))</f>
        <v>0</v>
      </c>
      <c r="Z85" t="b">
        <f>ISNUMBER(SEARCH(Z$1,d4_test80_2ft[[#This Row],[actualResultGPT3]]))</f>
        <v>0</v>
      </c>
      <c r="AA85" t="b">
        <f>ISNUMBER(SEARCH(AA$1,d4_test80_2ft[[#This Row],[actualResultGPT3]]))</f>
        <v>1</v>
      </c>
      <c r="AB85" s="10" t="str">
        <f t="shared" si="12"/>
        <v>00</v>
      </c>
      <c r="AC85" s="10" t="str">
        <f t="shared" si="13"/>
        <v>00</v>
      </c>
      <c r="AD85" s="10" t="str">
        <f t="shared" si="14"/>
        <v>11</v>
      </c>
      <c r="AE85" t="b">
        <f t="shared" si="15"/>
        <v>1</v>
      </c>
    </row>
    <row r="86" spans="1:31" x14ac:dyDescent="0.35">
      <c r="A86" t="s">
        <v>464</v>
      </c>
      <c r="B86" t="s">
        <v>465</v>
      </c>
      <c r="C86" t="s">
        <v>7798</v>
      </c>
      <c r="D86" t="s">
        <v>7597</v>
      </c>
      <c r="E86" t="s">
        <v>5119</v>
      </c>
      <c r="F86" t="s">
        <v>7</v>
      </c>
      <c r="G86" t="s">
        <v>7685</v>
      </c>
      <c r="H86" t="s">
        <v>72</v>
      </c>
      <c r="K86" s="13" t="b">
        <f>ISNUMBER(SEARCH(K$1,d4_test80_2ft[[#This Row],[expectedResult]]))</f>
        <v>0</v>
      </c>
      <c r="L86" s="13" t="b">
        <f>ISNUMBER(SEARCH(L$1,d4_test80_2ft[[#This Row],[expectedResult]]))</f>
        <v>0</v>
      </c>
      <c r="M86" s="13" t="b">
        <f>ISNUMBER(SEARCH(M$1,d4_test80_2ft[[#This Row],[expectedResult]]))</f>
        <v>1</v>
      </c>
      <c r="P86" t="b">
        <f>ISNUMBER(SEARCH(P$1,d4_test80_2ft[[#This Row],[actualResult]]))</f>
        <v>0</v>
      </c>
      <c r="Q86" t="b">
        <f>ISNUMBER(SEARCH(Q$1,d4_test80_2ft[[#This Row],[actualResult]]))</f>
        <v>1</v>
      </c>
      <c r="R86" t="b">
        <f>ISNUMBER(SEARCH(R$1,d4_test80_2ft[[#This Row],[actualResult]]))</f>
        <v>0</v>
      </c>
      <c r="S86" s="10" t="str">
        <f t="shared" si="8"/>
        <v>00</v>
      </c>
      <c r="T86" s="10" t="str">
        <f t="shared" si="9"/>
        <v>01</v>
      </c>
      <c r="U86" s="10" t="str">
        <f t="shared" si="10"/>
        <v>10</v>
      </c>
      <c r="V86" t="b">
        <f t="shared" si="11"/>
        <v>0</v>
      </c>
      <c r="Y86" t="b">
        <f>ISNUMBER(SEARCH(Y$1,d4_test80_2ft[[#This Row],[actualResultGPT3]]))</f>
        <v>1</v>
      </c>
      <c r="Z86" t="b">
        <f>ISNUMBER(SEARCH(Z$1,d4_test80_2ft[[#This Row],[actualResultGPT3]]))</f>
        <v>1</v>
      </c>
      <c r="AA86" t="b">
        <f>ISNUMBER(SEARCH(AA$1,d4_test80_2ft[[#This Row],[actualResultGPT3]]))</f>
        <v>1</v>
      </c>
      <c r="AB86" s="10" t="str">
        <f t="shared" si="12"/>
        <v>01</v>
      </c>
      <c r="AC86" s="10" t="str">
        <f t="shared" si="13"/>
        <v>01</v>
      </c>
      <c r="AD86" s="10" t="str">
        <f t="shared" si="14"/>
        <v>11</v>
      </c>
      <c r="AE86" t="b">
        <f t="shared" si="15"/>
        <v>0</v>
      </c>
    </row>
    <row r="87" spans="1:31" x14ac:dyDescent="0.35">
      <c r="A87">
        <v>1582514877</v>
      </c>
      <c r="B87" t="s">
        <v>7880</v>
      </c>
      <c r="C87" t="s">
        <v>8174</v>
      </c>
      <c r="D87" t="s">
        <v>7882</v>
      </c>
      <c r="E87" t="s">
        <v>5190</v>
      </c>
      <c r="F87" t="s">
        <v>7685</v>
      </c>
      <c r="G87" t="s">
        <v>7685</v>
      </c>
      <c r="H87" t="s">
        <v>7</v>
      </c>
      <c r="K87" s="13" t="b">
        <f>ISNUMBER(SEARCH(K$1,d4_test80_2ft[[#This Row],[expectedResult]]))</f>
        <v>0</v>
      </c>
      <c r="L87" s="13" t="b">
        <f>ISNUMBER(SEARCH(L$1,d4_test80_2ft[[#This Row],[expectedResult]]))</f>
        <v>1</v>
      </c>
      <c r="M87" s="13" t="b">
        <f>ISNUMBER(SEARCH(M$1,d4_test80_2ft[[#This Row],[expectedResult]]))</f>
        <v>0</v>
      </c>
      <c r="P87" t="b">
        <f>ISNUMBER(SEARCH(P$1,d4_test80_2ft[[#This Row],[actualResult]]))</f>
        <v>0</v>
      </c>
      <c r="Q87" t="b">
        <f>ISNUMBER(SEARCH(Q$1,d4_test80_2ft[[#This Row],[actualResult]]))</f>
        <v>1</v>
      </c>
      <c r="R87" t="b">
        <f>ISNUMBER(SEARCH(R$1,d4_test80_2ft[[#This Row],[actualResult]]))</f>
        <v>0</v>
      </c>
      <c r="S87" s="10" t="str">
        <f t="shared" si="8"/>
        <v>00</v>
      </c>
      <c r="T87" s="10" t="str">
        <f t="shared" si="9"/>
        <v>11</v>
      </c>
      <c r="U87" s="10" t="str">
        <f t="shared" si="10"/>
        <v>00</v>
      </c>
      <c r="V87" t="b">
        <f t="shared" si="11"/>
        <v>1</v>
      </c>
      <c r="Y87" t="b">
        <f>ISNUMBER(SEARCH(Y$1,d4_test80_2ft[[#This Row],[actualResultGPT3]]))</f>
        <v>0</v>
      </c>
      <c r="Z87" t="b">
        <f>ISNUMBER(SEARCH(Z$1,d4_test80_2ft[[#This Row],[actualResultGPT3]]))</f>
        <v>0</v>
      </c>
      <c r="AA87" t="b">
        <f>ISNUMBER(SEARCH(AA$1,d4_test80_2ft[[#This Row],[actualResultGPT3]]))</f>
        <v>1</v>
      </c>
      <c r="AB87" s="10" t="str">
        <f t="shared" si="12"/>
        <v>00</v>
      </c>
      <c r="AC87" s="10" t="str">
        <f t="shared" si="13"/>
        <v>10</v>
      </c>
      <c r="AD87" s="10" t="str">
        <f t="shared" si="14"/>
        <v>01</v>
      </c>
      <c r="AE87" t="b">
        <f t="shared" si="15"/>
        <v>0</v>
      </c>
    </row>
    <row r="88" spans="1:31" x14ac:dyDescent="0.35">
      <c r="A88">
        <v>1640535367</v>
      </c>
      <c r="B88" t="s">
        <v>7999</v>
      </c>
      <c r="C88" t="s">
        <v>8000</v>
      </c>
      <c r="D88" t="s">
        <v>8001</v>
      </c>
      <c r="E88" t="s">
        <v>5137</v>
      </c>
      <c r="F88" t="s">
        <v>7685</v>
      </c>
      <c r="G88" t="s">
        <v>7685</v>
      </c>
      <c r="H88" t="s">
        <v>7857</v>
      </c>
      <c r="K88" s="13" t="b">
        <f>ISNUMBER(SEARCH(K$1,d4_test80_2ft[[#This Row],[expectedResult]]))</f>
        <v>0</v>
      </c>
      <c r="L88" s="13" t="b">
        <f>ISNUMBER(SEARCH(L$1,d4_test80_2ft[[#This Row],[expectedResult]]))</f>
        <v>1</v>
      </c>
      <c r="M88" s="13" t="b">
        <f>ISNUMBER(SEARCH(M$1,d4_test80_2ft[[#This Row],[expectedResult]]))</f>
        <v>0</v>
      </c>
      <c r="P88" t="b">
        <f>ISNUMBER(SEARCH(P$1,d4_test80_2ft[[#This Row],[actualResult]]))</f>
        <v>0</v>
      </c>
      <c r="Q88" t="b">
        <f>ISNUMBER(SEARCH(Q$1,d4_test80_2ft[[#This Row],[actualResult]]))</f>
        <v>1</v>
      </c>
      <c r="R88" t="b">
        <f>ISNUMBER(SEARCH(R$1,d4_test80_2ft[[#This Row],[actualResult]]))</f>
        <v>0</v>
      </c>
      <c r="S88" s="10" t="str">
        <f t="shared" si="8"/>
        <v>00</v>
      </c>
      <c r="T88" s="10" t="str">
        <f t="shared" si="9"/>
        <v>11</v>
      </c>
      <c r="U88" s="10" t="str">
        <f t="shared" si="10"/>
        <v>00</v>
      </c>
      <c r="V88" t="b">
        <f t="shared" si="11"/>
        <v>1</v>
      </c>
      <c r="Y88" t="b">
        <f>ISNUMBER(SEARCH(Y$1,d4_test80_2ft[[#This Row],[actualResultGPT3]]))</f>
        <v>1</v>
      </c>
      <c r="Z88" t="b">
        <f>ISNUMBER(SEARCH(Z$1,d4_test80_2ft[[#This Row],[actualResultGPT3]]))</f>
        <v>1</v>
      </c>
      <c r="AA88" t="b">
        <f>ISNUMBER(SEARCH(AA$1,d4_test80_2ft[[#This Row],[actualResultGPT3]]))</f>
        <v>1</v>
      </c>
      <c r="AB88" s="10" t="str">
        <f t="shared" si="12"/>
        <v>01</v>
      </c>
      <c r="AC88" s="10" t="str">
        <f t="shared" si="13"/>
        <v>11</v>
      </c>
      <c r="AD88" s="10" t="str">
        <f t="shared" si="14"/>
        <v>01</v>
      </c>
      <c r="AE88" t="b">
        <f t="shared" si="15"/>
        <v>0</v>
      </c>
    </row>
    <row r="89" spans="1:31" x14ac:dyDescent="0.35">
      <c r="A89" t="s">
        <v>678</v>
      </c>
      <c r="B89" t="s">
        <v>679</v>
      </c>
      <c r="C89" t="s">
        <v>961</v>
      </c>
      <c r="D89" t="s">
        <v>7570</v>
      </c>
      <c r="E89" t="s">
        <v>5119</v>
      </c>
      <c r="F89" t="s">
        <v>34</v>
      </c>
      <c r="G89" t="s">
        <v>7754</v>
      </c>
      <c r="H89" t="s">
        <v>72</v>
      </c>
      <c r="K89" s="13" t="b">
        <f>ISNUMBER(SEARCH(K$1,d4_test80_2ft[[#This Row],[expectedResult]]))</f>
        <v>0</v>
      </c>
      <c r="L89" s="13" t="b">
        <f>ISNUMBER(SEARCH(L$1,d4_test80_2ft[[#This Row],[expectedResult]]))</f>
        <v>1</v>
      </c>
      <c r="M89" s="13" t="b">
        <f>ISNUMBER(SEARCH(M$1,d4_test80_2ft[[#This Row],[expectedResult]]))</f>
        <v>0</v>
      </c>
      <c r="P89" t="b">
        <f>ISNUMBER(SEARCH(P$1,d4_test80_2ft[[#This Row],[actualResult]]))</f>
        <v>0</v>
      </c>
      <c r="Q89" t="b">
        <f>ISNUMBER(SEARCH(Q$1,d4_test80_2ft[[#This Row],[actualResult]]))</f>
        <v>1</v>
      </c>
      <c r="R89" t="b">
        <f>ISNUMBER(SEARCH(R$1,d4_test80_2ft[[#This Row],[actualResult]]))</f>
        <v>1</v>
      </c>
      <c r="S89" s="10" t="str">
        <f t="shared" si="8"/>
        <v>00</v>
      </c>
      <c r="T89" s="10" t="str">
        <f t="shared" si="9"/>
        <v>11</v>
      </c>
      <c r="U89" s="10" t="str">
        <f t="shared" si="10"/>
        <v>01</v>
      </c>
      <c r="V89" t="b">
        <f t="shared" si="11"/>
        <v>0</v>
      </c>
      <c r="Y89" t="b">
        <f>ISNUMBER(SEARCH(Y$1,d4_test80_2ft[[#This Row],[actualResultGPT3]]))</f>
        <v>1</v>
      </c>
      <c r="Z89" t="b">
        <f>ISNUMBER(SEARCH(Z$1,d4_test80_2ft[[#This Row],[actualResultGPT3]]))</f>
        <v>1</v>
      </c>
      <c r="AA89" t="b">
        <f>ISNUMBER(SEARCH(AA$1,d4_test80_2ft[[#This Row],[actualResultGPT3]]))</f>
        <v>1</v>
      </c>
      <c r="AB89" s="10" t="str">
        <f t="shared" si="12"/>
        <v>01</v>
      </c>
      <c r="AC89" s="10" t="str">
        <f t="shared" si="13"/>
        <v>11</v>
      </c>
      <c r="AD89" s="10" t="str">
        <f t="shared" si="14"/>
        <v>01</v>
      </c>
      <c r="AE89" t="b">
        <f t="shared" si="15"/>
        <v>0</v>
      </c>
    </row>
    <row r="90" spans="1:31" x14ac:dyDescent="0.35">
      <c r="A90" t="s">
        <v>905</v>
      </c>
      <c r="B90" t="s">
        <v>906</v>
      </c>
      <c r="C90" t="s">
        <v>907</v>
      </c>
      <c r="D90" t="s">
        <v>7581</v>
      </c>
      <c r="E90" t="s">
        <v>5190</v>
      </c>
      <c r="F90" t="s">
        <v>7</v>
      </c>
      <c r="G90" t="s">
        <v>7754</v>
      </c>
      <c r="H90" t="s">
        <v>72</v>
      </c>
      <c r="K90" s="13" t="b">
        <f>ISNUMBER(SEARCH(K$1,d4_test80_2ft[[#This Row],[expectedResult]]))</f>
        <v>0</v>
      </c>
      <c r="L90" s="13" t="b">
        <f>ISNUMBER(SEARCH(L$1,d4_test80_2ft[[#This Row],[expectedResult]]))</f>
        <v>0</v>
      </c>
      <c r="M90" s="13" t="b">
        <f>ISNUMBER(SEARCH(M$1,d4_test80_2ft[[#This Row],[expectedResult]]))</f>
        <v>1</v>
      </c>
      <c r="P90" t="b">
        <f>ISNUMBER(SEARCH(P$1,d4_test80_2ft[[#This Row],[actualResult]]))</f>
        <v>0</v>
      </c>
      <c r="Q90" t="b">
        <f>ISNUMBER(SEARCH(Q$1,d4_test80_2ft[[#This Row],[actualResult]]))</f>
        <v>1</v>
      </c>
      <c r="R90" t="b">
        <f>ISNUMBER(SEARCH(R$1,d4_test80_2ft[[#This Row],[actualResult]]))</f>
        <v>1</v>
      </c>
      <c r="S90" s="10" t="str">
        <f t="shared" si="8"/>
        <v>00</v>
      </c>
      <c r="T90" s="10" t="str">
        <f t="shared" si="9"/>
        <v>01</v>
      </c>
      <c r="U90" s="10" t="str">
        <f t="shared" si="10"/>
        <v>11</v>
      </c>
      <c r="V90" t="b">
        <f t="shared" si="11"/>
        <v>0</v>
      </c>
      <c r="Y90" t="b">
        <f>ISNUMBER(SEARCH(Y$1,d4_test80_2ft[[#This Row],[actualResultGPT3]]))</f>
        <v>1</v>
      </c>
      <c r="Z90" t="b">
        <f>ISNUMBER(SEARCH(Z$1,d4_test80_2ft[[#This Row],[actualResultGPT3]]))</f>
        <v>1</v>
      </c>
      <c r="AA90" t="b">
        <f>ISNUMBER(SEARCH(AA$1,d4_test80_2ft[[#This Row],[actualResultGPT3]]))</f>
        <v>1</v>
      </c>
      <c r="AB90" s="10" t="str">
        <f t="shared" si="12"/>
        <v>01</v>
      </c>
      <c r="AC90" s="10" t="str">
        <f t="shared" si="13"/>
        <v>01</v>
      </c>
      <c r="AD90" s="10" t="str">
        <f t="shared" si="14"/>
        <v>11</v>
      </c>
      <c r="AE90" t="b">
        <f t="shared" si="15"/>
        <v>0</v>
      </c>
    </row>
    <row r="91" spans="1:31" x14ac:dyDescent="0.35">
      <c r="A91" t="s">
        <v>444</v>
      </c>
      <c r="B91" t="s">
        <v>445</v>
      </c>
      <c r="C91" t="s">
        <v>446</v>
      </c>
      <c r="D91" t="s">
        <v>7570</v>
      </c>
      <c r="E91" t="s">
        <v>5119</v>
      </c>
      <c r="F91" t="s">
        <v>7</v>
      </c>
      <c r="G91" t="s">
        <v>7688</v>
      </c>
      <c r="H91" t="s">
        <v>7</v>
      </c>
      <c r="K91" s="13" t="b">
        <f>ISNUMBER(SEARCH(K$1,d4_test80_2ft[[#This Row],[expectedResult]]))</f>
        <v>0</v>
      </c>
      <c r="L91" s="13" t="b">
        <f>ISNUMBER(SEARCH(L$1,d4_test80_2ft[[#This Row],[expectedResult]]))</f>
        <v>0</v>
      </c>
      <c r="M91" s="13" t="b">
        <f>ISNUMBER(SEARCH(M$1,d4_test80_2ft[[#This Row],[expectedResult]]))</f>
        <v>1</v>
      </c>
      <c r="P91" t="b">
        <f>ISNUMBER(SEARCH(P$1,d4_test80_2ft[[#This Row],[actualResult]]))</f>
        <v>0</v>
      </c>
      <c r="Q91" t="b">
        <f>ISNUMBER(SEARCH(Q$1,d4_test80_2ft[[#This Row],[actualResult]]))</f>
        <v>0</v>
      </c>
      <c r="R91" t="b">
        <f>ISNUMBER(SEARCH(R$1,d4_test80_2ft[[#This Row],[actualResult]]))</f>
        <v>1</v>
      </c>
      <c r="S91" s="10" t="str">
        <f t="shared" si="8"/>
        <v>00</v>
      </c>
      <c r="T91" s="10" t="str">
        <f t="shared" si="9"/>
        <v>00</v>
      </c>
      <c r="U91" s="10" t="str">
        <f t="shared" si="10"/>
        <v>11</v>
      </c>
      <c r="V91" t="b">
        <f t="shared" si="11"/>
        <v>1</v>
      </c>
      <c r="Y91" t="b">
        <f>ISNUMBER(SEARCH(Y$1,d4_test80_2ft[[#This Row],[actualResultGPT3]]))</f>
        <v>0</v>
      </c>
      <c r="Z91" t="b">
        <f>ISNUMBER(SEARCH(Z$1,d4_test80_2ft[[#This Row],[actualResultGPT3]]))</f>
        <v>0</v>
      </c>
      <c r="AA91" t="b">
        <f>ISNUMBER(SEARCH(AA$1,d4_test80_2ft[[#This Row],[actualResultGPT3]]))</f>
        <v>1</v>
      </c>
      <c r="AB91" s="10" t="str">
        <f t="shared" si="12"/>
        <v>00</v>
      </c>
      <c r="AC91" s="10" t="str">
        <f t="shared" si="13"/>
        <v>00</v>
      </c>
      <c r="AD91" s="10" t="str">
        <f t="shared" si="14"/>
        <v>11</v>
      </c>
      <c r="AE91" t="b">
        <f t="shared" si="15"/>
        <v>1</v>
      </c>
    </row>
    <row r="92" spans="1:31" x14ac:dyDescent="0.35">
      <c r="A92">
        <v>707189889</v>
      </c>
      <c r="B92" t="s">
        <v>781</v>
      </c>
      <c r="C92" t="s">
        <v>8241</v>
      </c>
      <c r="D92" t="s">
        <v>8127</v>
      </c>
      <c r="E92" t="s">
        <v>5119</v>
      </c>
      <c r="F92" t="s">
        <v>7687</v>
      </c>
      <c r="G92" t="s">
        <v>7687</v>
      </c>
      <c r="H92" t="s">
        <v>959</v>
      </c>
      <c r="K92" s="13" t="b">
        <f>ISNUMBER(SEARCH(K$1,d4_test80_2ft[[#This Row],[expectedResult]]))</f>
        <v>1</v>
      </c>
      <c r="L92" s="13" t="b">
        <f>ISNUMBER(SEARCH(L$1,d4_test80_2ft[[#This Row],[expectedResult]]))</f>
        <v>0</v>
      </c>
      <c r="M92" s="13" t="b">
        <f>ISNUMBER(SEARCH(M$1,d4_test80_2ft[[#This Row],[expectedResult]]))</f>
        <v>0</v>
      </c>
      <c r="P92" t="b">
        <f>ISNUMBER(SEARCH(P$1,d4_test80_2ft[[#This Row],[actualResult]]))</f>
        <v>1</v>
      </c>
      <c r="Q92" t="b">
        <f>ISNUMBER(SEARCH(Q$1,d4_test80_2ft[[#This Row],[actualResult]]))</f>
        <v>0</v>
      </c>
      <c r="R92" t="b">
        <f>ISNUMBER(SEARCH(R$1,d4_test80_2ft[[#This Row],[actualResult]]))</f>
        <v>0</v>
      </c>
      <c r="S92" s="10" t="str">
        <f t="shared" si="8"/>
        <v>11</v>
      </c>
      <c r="T92" s="10" t="str">
        <f t="shared" si="9"/>
        <v>00</v>
      </c>
      <c r="U92" s="10" t="str">
        <f t="shared" si="10"/>
        <v>00</v>
      </c>
      <c r="V92" t="b">
        <f t="shared" si="11"/>
        <v>1</v>
      </c>
      <c r="Y92" t="b">
        <f>ISNUMBER(SEARCH(Y$1,d4_test80_2ft[[#This Row],[actualResultGPT3]]))</f>
        <v>1</v>
      </c>
      <c r="Z92" t="b">
        <f>ISNUMBER(SEARCH(Z$1,d4_test80_2ft[[#This Row],[actualResultGPT3]]))</f>
        <v>1</v>
      </c>
      <c r="AA92" t="b">
        <f>ISNUMBER(SEARCH(AA$1,d4_test80_2ft[[#This Row],[actualResultGPT3]]))</f>
        <v>1</v>
      </c>
      <c r="AB92" s="10" t="str">
        <f t="shared" si="12"/>
        <v>11</v>
      </c>
      <c r="AC92" s="10" t="str">
        <f t="shared" si="13"/>
        <v>01</v>
      </c>
      <c r="AD92" s="10" t="str">
        <f t="shared" si="14"/>
        <v>01</v>
      </c>
      <c r="AE92" t="b">
        <f t="shared" si="15"/>
        <v>0</v>
      </c>
    </row>
    <row r="93" spans="1:31" x14ac:dyDescent="0.35">
      <c r="A93" t="s">
        <v>808</v>
      </c>
      <c r="B93" t="s">
        <v>809</v>
      </c>
      <c r="C93" t="s">
        <v>810</v>
      </c>
      <c r="D93" t="s">
        <v>7590</v>
      </c>
      <c r="E93" t="s">
        <v>5137</v>
      </c>
      <c r="F93" t="s">
        <v>7</v>
      </c>
      <c r="G93" t="s">
        <v>7688</v>
      </c>
      <c r="H93" t="s">
        <v>72</v>
      </c>
      <c r="K93" s="13" t="b">
        <f>ISNUMBER(SEARCH(K$1,d4_test80_2ft[[#This Row],[expectedResult]]))</f>
        <v>0</v>
      </c>
      <c r="L93" s="13" t="b">
        <f>ISNUMBER(SEARCH(L$1,d4_test80_2ft[[#This Row],[expectedResult]]))</f>
        <v>0</v>
      </c>
      <c r="M93" s="13" t="b">
        <f>ISNUMBER(SEARCH(M$1,d4_test80_2ft[[#This Row],[expectedResult]]))</f>
        <v>1</v>
      </c>
      <c r="P93" t="b">
        <f>ISNUMBER(SEARCH(P$1,d4_test80_2ft[[#This Row],[actualResult]]))</f>
        <v>0</v>
      </c>
      <c r="Q93" t="b">
        <f>ISNUMBER(SEARCH(Q$1,d4_test80_2ft[[#This Row],[actualResult]]))</f>
        <v>0</v>
      </c>
      <c r="R93" t="b">
        <f>ISNUMBER(SEARCH(R$1,d4_test80_2ft[[#This Row],[actualResult]]))</f>
        <v>1</v>
      </c>
      <c r="S93" s="10" t="str">
        <f t="shared" si="8"/>
        <v>00</v>
      </c>
      <c r="T93" s="10" t="str">
        <f t="shared" si="9"/>
        <v>00</v>
      </c>
      <c r="U93" s="10" t="str">
        <f t="shared" si="10"/>
        <v>11</v>
      </c>
      <c r="V93" t="b">
        <f t="shared" si="11"/>
        <v>1</v>
      </c>
      <c r="Y93" t="b">
        <f>ISNUMBER(SEARCH(Y$1,d4_test80_2ft[[#This Row],[actualResultGPT3]]))</f>
        <v>1</v>
      </c>
      <c r="Z93" t="b">
        <f>ISNUMBER(SEARCH(Z$1,d4_test80_2ft[[#This Row],[actualResultGPT3]]))</f>
        <v>1</v>
      </c>
      <c r="AA93" t="b">
        <f>ISNUMBER(SEARCH(AA$1,d4_test80_2ft[[#This Row],[actualResultGPT3]]))</f>
        <v>1</v>
      </c>
      <c r="AB93" s="10" t="str">
        <f t="shared" si="12"/>
        <v>01</v>
      </c>
      <c r="AC93" s="10" t="str">
        <f t="shared" si="13"/>
        <v>01</v>
      </c>
      <c r="AD93" s="10" t="str">
        <f t="shared" si="14"/>
        <v>11</v>
      </c>
      <c r="AE93" t="b">
        <f t="shared" si="15"/>
        <v>0</v>
      </c>
    </row>
    <row r="94" spans="1:31" x14ac:dyDescent="0.35">
      <c r="A94">
        <v>1461751938</v>
      </c>
      <c r="B94" t="s">
        <v>430</v>
      </c>
      <c r="C94" t="s">
        <v>431</v>
      </c>
      <c r="D94" t="s">
        <v>7565</v>
      </c>
      <c r="E94" t="s">
        <v>5119</v>
      </c>
      <c r="F94" t="s">
        <v>13</v>
      </c>
      <c r="G94" t="s">
        <v>7687</v>
      </c>
      <c r="H94" t="s">
        <v>935</v>
      </c>
      <c r="K94" s="13" t="b">
        <f>ISNUMBER(SEARCH(K$1,d4_test80_2ft[[#This Row],[expectedResult]]))</f>
        <v>1</v>
      </c>
      <c r="L94" s="13" t="b">
        <f>ISNUMBER(SEARCH(L$1,d4_test80_2ft[[#This Row],[expectedResult]]))</f>
        <v>0</v>
      </c>
      <c r="M94" s="13" t="b">
        <f>ISNUMBER(SEARCH(M$1,d4_test80_2ft[[#This Row],[expectedResult]]))</f>
        <v>0</v>
      </c>
      <c r="P94" t="b">
        <f>ISNUMBER(SEARCH(P$1,d4_test80_2ft[[#This Row],[actualResult]]))</f>
        <v>1</v>
      </c>
      <c r="Q94" t="b">
        <f>ISNUMBER(SEARCH(Q$1,d4_test80_2ft[[#This Row],[actualResult]]))</f>
        <v>0</v>
      </c>
      <c r="R94" t="b">
        <f>ISNUMBER(SEARCH(R$1,d4_test80_2ft[[#This Row],[actualResult]]))</f>
        <v>0</v>
      </c>
      <c r="S94" s="10" t="str">
        <f t="shared" si="8"/>
        <v>11</v>
      </c>
      <c r="T94" s="10" t="str">
        <f t="shared" si="9"/>
        <v>00</v>
      </c>
      <c r="U94" s="10" t="str">
        <f t="shared" si="10"/>
        <v>00</v>
      </c>
      <c r="V94" t="b">
        <f t="shared" si="11"/>
        <v>1</v>
      </c>
      <c r="Y94" t="b">
        <f>ISNUMBER(SEARCH(Y$1,d4_test80_2ft[[#This Row],[actualResultGPT3]]))</f>
        <v>1</v>
      </c>
      <c r="Z94" t="b">
        <f>ISNUMBER(SEARCH(Z$1,d4_test80_2ft[[#This Row],[actualResultGPT3]]))</f>
        <v>0</v>
      </c>
      <c r="AA94" t="b">
        <f>ISNUMBER(SEARCH(AA$1,d4_test80_2ft[[#This Row],[actualResultGPT3]]))</f>
        <v>0</v>
      </c>
      <c r="AB94" s="10" t="str">
        <f t="shared" si="12"/>
        <v>11</v>
      </c>
      <c r="AC94" s="10" t="str">
        <f t="shared" si="13"/>
        <v>00</v>
      </c>
      <c r="AD94" s="10" t="str">
        <f t="shared" si="14"/>
        <v>00</v>
      </c>
      <c r="AE94" t="b">
        <f t="shared" si="15"/>
        <v>1</v>
      </c>
    </row>
    <row r="95" spans="1:31" x14ac:dyDescent="0.35">
      <c r="A95">
        <v>403858572</v>
      </c>
      <c r="B95" t="s">
        <v>8082</v>
      </c>
      <c r="C95" t="s">
        <v>8083</v>
      </c>
      <c r="D95" t="s">
        <v>8004</v>
      </c>
      <c r="E95" t="s">
        <v>5119</v>
      </c>
      <c r="F95" t="s">
        <v>7685</v>
      </c>
      <c r="G95" t="s">
        <v>7685</v>
      </c>
      <c r="H95" t="s">
        <v>72</v>
      </c>
      <c r="K95" s="13" t="b">
        <f>ISNUMBER(SEARCH(K$1,d4_test80_2ft[[#This Row],[expectedResult]]))</f>
        <v>0</v>
      </c>
      <c r="L95" s="13" t="b">
        <f>ISNUMBER(SEARCH(L$1,d4_test80_2ft[[#This Row],[expectedResult]]))</f>
        <v>1</v>
      </c>
      <c r="M95" s="13" t="b">
        <f>ISNUMBER(SEARCH(M$1,d4_test80_2ft[[#This Row],[expectedResult]]))</f>
        <v>0</v>
      </c>
      <c r="P95" t="b">
        <f>ISNUMBER(SEARCH(P$1,d4_test80_2ft[[#This Row],[actualResult]]))</f>
        <v>0</v>
      </c>
      <c r="Q95" t="b">
        <f>ISNUMBER(SEARCH(Q$1,d4_test80_2ft[[#This Row],[actualResult]]))</f>
        <v>1</v>
      </c>
      <c r="R95" t="b">
        <f>ISNUMBER(SEARCH(R$1,d4_test80_2ft[[#This Row],[actualResult]]))</f>
        <v>0</v>
      </c>
      <c r="S95" s="10" t="str">
        <f t="shared" si="8"/>
        <v>00</v>
      </c>
      <c r="T95" s="10" t="str">
        <f t="shared" si="9"/>
        <v>11</v>
      </c>
      <c r="U95" s="10" t="str">
        <f t="shared" si="10"/>
        <v>00</v>
      </c>
      <c r="V95" t="b">
        <f t="shared" si="11"/>
        <v>1</v>
      </c>
      <c r="Y95" t="b">
        <f>ISNUMBER(SEARCH(Y$1,d4_test80_2ft[[#This Row],[actualResultGPT3]]))</f>
        <v>1</v>
      </c>
      <c r="Z95" t="b">
        <f>ISNUMBER(SEARCH(Z$1,d4_test80_2ft[[#This Row],[actualResultGPT3]]))</f>
        <v>1</v>
      </c>
      <c r="AA95" t="b">
        <f>ISNUMBER(SEARCH(AA$1,d4_test80_2ft[[#This Row],[actualResultGPT3]]))</f>
        <v>1</v>
      </c>
      <c r="AB95" s="10" t="str">
        <f t="shared" si="12"/>
        <v>01</v>
      </c>
      <c r="AC95" s="10" t="str">
        <f t="shared" si="13"/>
        <v>11</v>
      </c>
      <c r="AD95" s="10" t="str">
        <f t="shared" si="14"/>
        <v>01</v>
      </c>
      <c r="AE95" t="b">
        <f t="shared" si="15"/>
        <v>0</v>
      </c>
    </row>
    <row r="96" spans="1:31" x14ac:dyDescent="0.35">
      <c r="A96" t="s">
        <v>319</v>
      </c>
      <c r="B96" t="s">
        <v>320</v>
      </c>
      <c r="C96" t="s">
        <v>321</v>
      </c>
      <c r="D96" t="s">
        <v>7587</v>
      </c>
      <c r="E96" t="s">
        <v>5119</v>
      </c>
      <c r="F96" t="s">
        <v>34</v>
      </c>
      <c r="G96" t="s">
        <v>7688</v>
      </c>
      <c r="H96" t="s">
        <v>72</v>
      </c>
      <c r="K96" s="13" t="b">
        <f>ISNUMBER(SEARCH(K$1,d4_test80_2ft[[#This Row],[expectedResult]]))</f>
        <v>0</v>
      </c>
      <c r="L96" s="13" t="b">
        <f>ISNUMBER(SEARCH(L$1,d4_test80_2ft[[#This Row],[expectedResult]]))</f>
        <v>1</v>
      </c>
      <c r="M96" s="13" t="b">
        <f>ISNUMBER(SEARCH(M$1,d4_test80_2ft[[#This Row],[expectedResult]]))</f>
        <v>0</v>
      </c>
      <c r="P96" t="b">
        <f>ISNUMBER(SEARCH(P$1,d4_test80_2ft[[#This Row],[actualResult]]))</f>
        <v>0</v>
      </c>
      <c r="Q96" t="b">
        <f>ISNUMBER(SEARCH(Q$1,d4_test80_2ft[[#This Row],[actualResult]]))</f>
        <v>0</v>
      </c>
      <c r="R96" t="b">
        <f>ISNUMBER(SEARCH(R$1,d4_test80_2ft[[#This Row],[actualResult]]))</f>
        <v>1</v>
      </c>
      <c r="S96" s="10" t="str">
        <f t="shared" si="8"/>
        <v>00</v>
      </c>
      <c r="T96" s="10" t="str">
        <f t="shared" si="9"/>
        <v>10</v>
      </c>
      <c r="U96" s="10" t="str">
        <f t="shared" si="10"/>
        <v>01</v>
      </c>
      <c r="V96" t="b">
        <f t="shared" si="11"/>
        <v>0</v>
      </c>
      <c r="Y96" t="b">
        <f>ISNUMBER(SEARCH(Y$1,d4_test80_2ft[[#This Row],[actualResultGPT3]]))</f>
        <v>1</v>
      </c>
      <c r="Z96" t="b">
        <f>ISNUMBER(SEARCH(Z$1,d4_test80_2ft[[#This Row],[actualResultGPT3]]))</f>
        <v>1</v>
      </c>
      <c r="AA96" t="b">
        <f>ISNUMBER(SEARCH(AA$1,d4_test80_2ft[[#This Row],[actualResultGPT3]]))</f>
        <v>1</v>
      </c>
      <c r="AB96" s="10" t="str">
        <f t="shared" si="12"/>
        <v>01</v>
      </c>
      <c r="AC96" s="10" t="str">
        <f t="shared" si="13"/>
        <v>11</v>
      </c>
      <c r="AD96" s="10" t="str">
        <f t="shared" si="14"/>
        <v>01</v>
      </c>
      <c r="AE96" t="b">
        <f t="shared" si="15"/>
        <v>0</v>
      </c>
    </row>
    <row r="97" spans="1:31" x14ac:dyDescent="0.35">
      <c r="A97">
        <v>586328581</v>
      </c>
      <c r="B97" t="s">
        <v>14</v>
      </c>
      <c r="C97" t="s">
        <v>15</v>
      </c>
      <c r="D97" t="s">
        <v>7546</v>
      </c>
      <c r="E97" t="s">
        <v>5119</v>
      </c>
      <c r="F97" t="s">
        <v>13</v>
      </c>
      <c r="G97" t="s">
        <v>7687</v>
      </c>
      <c r="H97" t="s">
        <v>13</v>
      </c>
      <c r="K97" s="13" t="b">
        <f>ISNUMBER(SEARCH(K$1,d4_test80_2ft[[#This Row],[expectedResult]]))</f>
        <v>1</v>
      </c>
      <c r="L97" s="13" t="b">
        <f>ISNUMBER(SEARCH(L$1,d4_test80_2ft[[#This Row],[expectedResult]]))</f>
        <v>0</v>
      </c>
      <c r="M97" s="13" t="b">
        <f>ISNUMBER(SEARCH(M$1,d4_test80_2ft[[#This Row],[expectedResult]]))</f>
        <v>0</v>
      </c>
      <c r="P97" t="b">
        <f>ISNUMBER(SEARCH(P$1,d4_test80_2ft[[#This Row],[actualResult]]))</f>
        <v>1</v>
      </c>
      <c r="Q97" t="b">
        <f>ISNUMBER(SEARCH(Q$1,d4_test80_2ft[[#This Row],[actualResult]]))</f>
        <v>0</v>
      </c>
      <c r="R97" t="b">
        <f>ISNUMBER(SEARCH(R$1,d4_test80_2ft[[#This Row],[actualResult]]))</f>
        <v>0</v>
      </c>
      <c r="S97" s="10" t="str">
        <f t="shared" si="8"/>
        <v>11</v>
      </c>
      <c r="T97" s="10" t="str">
        <f t="shared" si="9"/>
        <v>00</v>
      </c>
      <c r="U97" s="10" t="str">
        <f t="shared" si="10"/>
        <v>00</v>
      </c>
      <c r="V97" t="b">
        <f t="shared" si="11"/>
        <v>1</v>
      </c>
      <c r="Y97" t="b">
        <f>ISNUMBER(SEARCH(Y$1,d4_test80_2ft[[#This Row],[actualResultGPT3]]))</f>
        <v>1</v>
      </c>
      <c r="Z97" t="b">
        <f>ISNUMBER(SEARCH(Z$1,d4_test80_2ft[[#This Row],[actualResultGPT3]]))</f>
        <v>0</v>
      </c>
      <c r="AA97" t="b">
        <f>ISNUMBER(SEARCH(AA$1,d4_test80_2ft[[#This Row],[actualResultGPT3]]))</f>
        <v>0</v>
      </c>
      <c r="AB97" s="10" t="str">
        <f t="shared" si="12"/>
        <v>11</v>
      </c>
      <c r="AC97" s="10" t="str">
        <f t="shared" si="13"/>
        <v>00</v>
      </c>
      <c r="AD97" s="10" t="str">
        <f t="shared" si="14"/>
        <v>00</v>
      </c>
      <c r="AE97" t="b">
        <f t="shared" si="15"/>
        <v>1</v>
      </c>
    </row>
    <row r="98" spans="1:31" x14ac:dyDescent="0.35">
      <c r="A98" t="s">
        <v>742</v>
      </c>
      <c r="B98" t="s">
        <v>743</v>
      </c>
      <c r="C98" t="s">
        <v>744</v>
      </c>
      <c r="D98" t="s">
        <v>7570</v>
      </c>
      <c r="E98" t="s">
        <v>5119</v>
      </c>
      <c r="F98" t="s">
        <v>7</v>
      </c>
      <c r="G98" t="s">
        <v>7754</v>
      </c>
      <c r="H98" t="s">
        <v>72</v>
      </c>
      <c r="K98" s="13" t="b">
        <f>ISNUMBER(SEARCH(K$1,d4_test80_2ft[[#This Row],[expectedResult]]))</f>
        <v>0</v>
      </c>
      <c r="L98" s="13" t="b">
        <f>ISNUMBER(SEARCH(L$1,d4_test80_2ft[[#This Row],[expectedResult]]))</f>
        <v>0</v>
      </c>
      <c r="M98" s="13" t="b">
        <f>ISNUMBER(SEARCH(M$1,d4_test80_2ft[[#This Row],[expectedResult]]))</f>
        <v>1</v>
      </c>
      <c r="P98" t="b">
        <f>ISNUMBER(SEARCH(P$1,d4_test80_2ft[[#This Row],[actualResult]]))</f>
        <v>0</v>
      </c>
      <c r="Q98" t="b">
        <f>ISNUMBER(SEARCH(Q$1,d4_test80_2ft[[#This Row],[actualResult]]))</f>
        <v>1</v>
      </c>
      <c r="R98" t="b">
        <f>ISNUMBER(SEARCH(R$1,d4_test80_2ft[[#This Row],[actualResult]]))</f>
        <v>1</v>
      </c>
      <c r="S98" s="10" t="str">
        <f t="shared" si="8"/>
        <v>00</v>
      </c>
      <c r="T98" s="10" t="str">
        <f t="shared" si="9"/>
        <v>01</v>
      </c>
      <c r="U98" s="10" t="str">
        <f t="shared" si="10"/>
        <v>11</v>
      </c>
      <c r="V98" t="b">
        <f t="shared" si="11"/>
        <v>0</v>
      </c>
      <c r="Y98" t="b">
        <f>ISNUMBER(SEARCH(Y$1,d4_test80_2ft[[#This Row],[actualResultGPT3]]))</f>
        <v>1</v>
      </c>
      <c r="Z98" t="b">
        <f>ISNUMBER(SEARCH(Z$1,d4_test80_2ft[[#This Row],[actualResultGPT3]]))</f>
        <v>1</v>
      </c>
      <c r="AA98" t="b">
        <f>ISNUMBER(SEARCH(AA$1,d4_test80_2ft[[#This Row],[actualResultGPT3]]))</f>
        <v>1</v>
      </c>
      <c r="AB98" s="10" t="str">
        <f t="shared" si="12"/>
        <v>01</v>
      </c>
      <c r="AC98" s="10" t="str">
        <f t="shared" si="13"/>
        <v>01</v>
      </c>
      <c r="AD98" s="10" t="str">
        <f t="shared" si="14"/>
        <v>11</v>
      </c>
      <c r="AE98" t="b">
        <f t="shared" si="15"/>
        <v>0</v>
      </c>
    </row>
    <row r="99" spans="1:31" x14ac:dyDescent="0.35">
      <c r="A99">
        <v>1066316790</v>
      </c>
      <c r="B99" t="s">
        <v>7695</v>
      </c>
      <c r="C99" t="s">
        <v>7720</v>
      </c>
      <c r="D99" t="s">
        <v>7608</v>
      </c>
      <c r="E99" t="s">
        <v>5137</v>
      </c>
      <c r="F99" t="s">
        <v>7688</v>
      </c>
      <c r="G99" t="s">
        <v>7688</v>
      </c>
      <c r="H99" t="s">
        <v>7</v>
      </c>
      <c r="K99" s="13" t="b">
        <f>ISNUMBER(SEARCH(K$1,d4_test80_2ft[[#This Row],[expectedResult]]))</f>
        <v>0</v>
      </c>
      <c r="L99" s="13" t="b">
        <f>ISNUMBER(SEARCH(L$1,d4_test80_2ft[[#This Row],[expectedResult]]))</f>
        <v>0</v>
      </c>
      <c r="M99" s="13" t="b">
        <f>ISNUMBER(SEARCH(M$1,d4_test80_2ft[[#This Row],[expectedResult]]))</f>
        <v>1</v>
      </c>
      <c r="P99" t="b">
        <f>ISNUMBER(SEARCH(P$1,d4_test80_2ft[[#This Row],[actualResult]]))</f>
        <v>0</v>
      </c>
      <c r="Q99" t="b">
        <f>ISNUMBER(SEARCH(Q$1,d4_test80_2ft[[#This Row],[actualResult]]))</f>
        <v>0</v>
      </c>
      <c r="R99" t="b">
        <f>ISNUMBER(SEARCH(R$1,d4_test80_2ft[[#This Row],[actualResult]]))</f>
        <v>1</v>
      </c>
      <c r="S99" s="10" t="str">
        <f t="shared" si="8"/>
        <v>00</v>
      </c>
      <c r="T99" s="10" t="str">
        <f t="shared" si="9"/>
        <v>00</v>
      </c>
      <c r="U99" s="10" t="str">
        <f t="shared" si="10"/>
        <v>11</v>
      </c>
      <c r="V99" t="b">
        <f t="shared" si="11"/>
        <v>1</v>
      </c>
      <c r="Y99" t="b">
        <f>ISNUMBER(SEARCH(Y$1,d4_test80_2ft[[#This Row],[actualResultGPT3]]))</f>
        <v>0</v>
      </c>
      <c r="Z99" t="b">
        <f>ISNUMBER(SEARCH(Z$1,d4_test80_2ft[[#This Row],[actualResultGPT3]]))</f>
        <v>0</v>
      </c>
      <c r="AA99" t="b">
        <f>ISNUMBER(SEARCH(AA$1,d4_test80_2ft[[#This Row],[actualResultGPT3]]))</f>
        <v>1</v>
      </c>
      <c r="AB99" s="10" t="str">
        <f t="shared" si="12"/>
        <v>00</v>
      </c>
      <c r="AC99" s="10" t="str">
        <f t="shared" si="13"/>
        <v>00</v>
      </c>
      <c r="AD99" s="10" t="str">
        <f t="shared" si="14"/>
        <v>11</v>
      </c>
      <c r="AE99" t="b">
        <f t="shared" si="15"/>
        <v>1</v>
      </c>
    </row>
    <row r="100" spans="1:31" x14ac:dyDescent="0.35">
      <c r="A100" t="s">
        <v>364</v>
      </c>
      <c r="B100" t="s">
        <v>365</v>
      </c>
      <c r="C100" t="s">
        <v>366</v>
      </c>
      <c r="D100" t="s">
        <v>7591</v>
      </c>
      <c r="E100" t="s">
        <v>5137</v>
      </c>
      <c r="F100" t="s">
        <v>24</v>
      </c>
      <c r="G100" t="s">
        <v>7754</v>
      </c>
      <c r="H100" t="s">
        <v>72</v>
      </c>
      <c r="K100" s="13" t="b">
        <f>ISNUMBER(SEARCH(K$1,d4_test80_2ft[[#This Row],[expectedResult]]))</f>
        <v>0</v>
      </c>
      <c r="L100" s="13" t="b">
        <f>ISNUMBER(SEARCH(L$1,d4_test80_2ft[[#This Row],[expectedResult]]))</f>
        <v>1</v>
      </c>
      <c r="M100" s="13" t="b">
        <f>ISNUMBER(SEARCH(M$1,d4_test80_2ft[[#This Row],[expectedResult]]))</f>
        <v>1</v>
      </c>
      <c r="P100" t="b">
        <f>ISNUMBER(SEARCH(P$1,d4_test80_2ft[[#This Row],[actualResult]]))</f>
        <v>0</v>
      </c>
      <c r="Q100" t="b">
        <f>ISNUMBER(SEARCH(Q$1,d4_test80_2ft[[#This Row],[actualResult]]))</f>
        <v>1</v>
      </c>
      <c r="R100" t="b">
        <f>ISNUMBER(SEARCH(R$1,d4_test80_2ft[[#This Row],[actualResult]]))</f>
        <v>1</v>
      </c>
      <c r="S100" s="10" t="str">
        <f t="shared" si="8"/>
        <v>00</v>
      </c>
      <c r="T100" s="10" t="str">
        <f t="shared" si="9"/>
        <v>11</v>
      </c>
      <c r="U100" s="10" t="str">
        <f t="shared" si="10"/>
        <v>11</v>
      </c>
      <c r="V100" t="b">
        <f t="shared" si="11"/>
        <v>1</v>
      </c>
      <c r="Y100" t="b">
        <f>ISNUMBER(SEARCH(Y$1,d4_test80_2ft[[#This Row],[actualResultGPT3]]))</f>
        <v>1</v>
      </c>
      <c r="Z100" t="b">
        <f>ISNUMBER(SEARCH(Z$1,d4_test80_2ft[[#This Row],[actualResultGPT3]]))</f>
        <v>1</v>
      </c>
      <c r="AA100" t="b">
        <f>ISNUMBER(SEARCH(AA$1,d4_test80_2ft[[#This Row],[actualResultGPT3]]))</f>
        <v>1</v>
      </c>
      <c r="AB100" s="10" t="str">
        <f t="shared" si="12"/>
        <v>01</v>
      </c>
      <c r="AC100" s="10" t="str">
        <f t="shared" si="13"/>
        <v>11</v>
      </c>
      <c r="AD100" s="10" t="str">
        <f t="shared" si="14"/>
        <v>11</v>
      </c>
      <c r="AE100" t="b">
        <f t="shared" si="15"/>
        <v>0</v>
      </c>
    </row>
    <row r="101" spans="1:31" x14ac:dyDescent="0.35">
      <c r="A101">
        <v>1479549837</v>
      </c>
      <c r="B101" t="s">
        <v>7923</v>
      </c>
      <c r="C101" t="s">
        <v>7924</v>
      </c>
      <c r="D101" t="s">
        <v>7925</v>
      </c>
      <c r="E101" t="s">
        <v>5119</v>
      </c>
      <c r="F101" t="s">
        <v>7687</v>
      </c>
      <c r="G101" t="s">
        <v>7687</v>
      </c>
      <c r="H101" t="s">
        <v>13</v>
      </c>
      <c r="K101" s="13" t="b">
        <f>ISNUMBER(SEARCH(K$1,d4_test80_2ft[[#This Row],[expectedResult]]))</f>
        <v>1</v>
      </c>
      <c r="L101" s="13" t="b">
        <f>ISNUMBER(SEARCH(L$1,d4_test80_2ft[[#This Row],[expectedResult]]))</f>
        <v>0</v>
      </c>
      <c r="M101" s="13" t="b">
        <f>ISNUMBER(SEARCH(M$1,d4_test80_2ft[[#This Row],[expectedResult]]))</f>
        <v>0</v>
      </c>
      <c r="P101" t="b">
        <f>ISNUMBER(SEARCH(P$1,d4_test80_2ft[[#This Row],[actualResult]]))</f>
        <v>1</v>
      </c>
      <c r="Q101" t="b">
        <f>ISNUMBER(SEARCH(Q$1,d4_test80_2ft[[#This Row],[actualResult]]))</f>
        <v>0</v>
      </c>
      <c r="R101" t="b">
        <f>ISNUMBER(SEARCH(R$1,d4_test80_2ft[[#This Row],[actualResult]]))</f>
        <v>0</v>
      </c>
      <c r="S101" s="10" t="str">
        <f t="shared" si="8"/>
        <v>11</v>
      </c>
      <c r="T101" s="10" t="str">
        <f t="shared" si="9"/>
        <v>00</v>
      </c>
      <c r="U101" s="10" t="str">
        <f t="shared" si="10"/>
        <v>00</v>
      </c>
      <c r="V101" t="b">
        <f t="shared" si="11"/>
        <v>1</v>
      </c>
      <c r="Y101" t="b">
        <f>ISNUMBER(SEARCH(Y$1,d4_test80_2ft[[#This Row],[actualResultGPT3]]))</f>
        <v>1</v>
      </c>
      <c r="Z101" t="b">
        <f>ISNUMBER(SEARCH(Z$1,d4_test80_2ft[[#This Row],[actualResultGPT3]]))</f>
        <v>0</v>
      </c>
      <c r="AA101" t="b">
        <f>ISNUMBER(SEARCH(AA$1,d4_test80_2ft[[#This Row],[actualResultGPT3]]))</f>
        <v>0</v>
      </c>
      <c r="AB101" s="10" t="str">
        <f t="shared" si="12"/>
        <v>11</v>
      </c>
      <c r="AC101" s="10" t="str">
        <f t="shared" si="13"/>
        <v>00</v>
      </c>
      <c r="AD101" s="10" t="str">
        <f t="shared" si="14"/>
        <v>00</v>
      </c>
      <c r="AE101" t="b">
        <f t="shared" si="15"/>
        <v>1</v>
      </c>
    </row>
    <row r="104" spans="1:31" x14ac:dyDescent="0.35">
      <c r="U104" t="s">
        <v>7466</v>
      </c>
      <c r="AD104" t="s">
        <v>7466</v>
      </c>
    </row>
    <row r="105" spans="1:31" x14ac:dyDescent="0.35">
      <c r="U105" t="b">
        <v>1</v>
      </c>
      <c r="V105" t="b">
        <v>0</v>
      </c>
      <c r="AD105" t="b">
        <v>1</v>
      </c>
      <c r="AE105" t="b">
        <v>0</v>
      </c>
    </row>
    <row r="106" spans="1:31" x14ac:dyDescent="0.35">
      <c r="S106" t="s">
        <v>7465</v>
      </c>
      <c r="T106" t="b">
        <v>1</v>
      </c>
      <c r="U106">
        <f>COUNTIF(S2:U101, "11")</f>
        <v>107</v>
      </c>
      <c r="V106">
        <f>COUNTIF(S2:U101, "10")</f>
        <v>13</v>
      </c>
      <c r="AB106" t="s">
        <v>7465</v>
      </c>
      <c r="AC106" t="b">
        <v>1</v>
      </c>
      <c r="AD106">
        <f>COUNTIF(AB2:AD101, "11")</f>
        <v>117</v>
      </c>
      <c r="AE106">
        <f>COUNTIF(AB2:AD101, "10")</f>
        <v>3</v>
      </c>
    </row>
    <row r="107" spans="1:31" x14ac:dyDescent="0.35">
      <c r="T107" t="b">
        <v>0</v>
      </c>
      <c r="U107">
        <f>COUNTIF(S2:U101, "01")</f>
        <v>17</v>
      </c>
      <c r="V107">
        <f>COUNTIF(S2:U101, "00")</f>
        <v>163</v>
      </c>
      <c r="AC107" t="b">
        <v>0</v>
      </c>
      <c r="AD107">
        <f>COUNTIF(AB2:AD101, "01")</f>
        <v>104</v>
      </c>
      <c r="AE107">
        <f>COUNTIF(AB2:AD101, "00")</f>
        <v>76</v>
      </c>
    </row>
    <row r="109" spans="1:31" x14ac:dyDescent="0.35">
      <c r="T109" t="s">
        <v>7471</v>
      </c>
      <c r="U109">
        <f>SUM(U106,V107)/SUM(U106:V107)</f>
        <v>0.9</v>
      </c>
      <c r="AC109" t="s">
        <v>7471</v>
      </c>
      <c r="AD109">
        <f>SUM(AD106,AE107)/SUM(AD106:AE107)</f>
        <v>0.64333333333333331</v>
      </c>
    </row>
    <row r="110" spans="1:31" x14ac:dyDescent="0.35">
      <c r="T110" t="s">
        <v>7472</v>
      </c>
      <c r="U110">
        <f>U106/SUM(U106:U107)</f>
        <v>0.86290322580645162</v>
      </c>
      <c r="AC110" t="s">
        <v>7472</v>
      </c>
      <c r="AD110">
        <f>AD106/SUM(AD106:AD107)</f>
        <v>0.52941176470588236</v>
      </c>
    </row>
    <row r="111" spans="1:31" x14ac:dyDescent="0.35">
      <c r="T111" t="s">
        <v>7473</v>
      </c>
      <c r="U111">
        <f>U106/SUM(U106:V106)</f>
        <v>0.89166666666666672</v>
      </c>
      <c r="AC111" t="s">
        <v>7473</v>
      </c>
      <c r="AD111">
        <f>AD106/SUM(AD106:AE106)</f>
        <v>0.97499999999999998</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91846-F5D9-4663-A4D5-DF4DF8E12112}">
  <dimension ref="A1:BS186"/>
  <sheetViews>
    <sheetView zoomScale="60" zoomScaleNormal="60" workbookViewId="0">
      <selection activeCell="AR160" sqref="AR160"/>
    </sheetView>
  </sheetViews>
  <sheetFormatPr defaultRowHeight="14.5" x14ac:dyDescent="0.35"/>
  <cols>
    <col min="1" max="1" width="12.81640625" customWidth="1"/>
    <col min="2" max="2" width="18.90625" customWidth="1"/>
    <col min="3" max="3" width="36.6328125" customWidth="1"/>
    <col min="4" max="4" width="11.36328125" customWidth="1"/>
    <col min="5" max="5" width="7.81640625" customWidth="1"/>
    <col min="6" max="6" width="29.08984375" customWidth="1"/>
    <col min="7" max="7" width="25.26953125" customWidth="1"/>
    <col min="8" max="8" width="32" customWidth="1"/>
    <col min="9" max="9" width="37.26953125" customWidth="1"/>
    <col min="10" max="10" width="20.36328125" customWidth="1"/>
    <col min="11" max="11" width="19.26953125" customWidth="1"/>
    <col min="12" max="12" width="18.1796875" customWidth="1"/>
  </cols>
  <sheetData>
    <row r="1" spans="1:71" x14ac:dyDescent="0.35">
      <c r="A1" t="s">
        <v>0</v>
      </c>
      <c r="B1" t="s">
        <v>1</v>
      </c>
      <c r="C1" t="s">
        <v>2</v>
      </c>
      <c r="D1" t="s">
        <v>1040</v>
      </c>
      <c r="E1" t="s">
        <v>1042</v>
      </c>
      <c r="F1" t="s">
        <v>3</v>
      </c>
      <c r="G1" t="s">
        <v>923</v>
      </c>
      <c r="H1" t="s">
        <v>922</v>
      </c>
      <c r="I1" t="s">
        <v>8301</v>
      </c>
      <c r="J1" t="s">
        <v>8313</v>
      </c>
      <c r="K1" t="s">
        <v>8316</v>
      </c>
      <c r="L1" t="s">
        <v>8321</v>
      </c>
      <c r="N1" t="s">
        <v>7461</v>
      </c>
      <c r="O1" s="17" t="s">
        <v>7458</v>
      </c>
      <c r="P1" s="18" t="s">
        <v>7459</v>
      </c>
      <c r="Q1" s="19" t="s">
        <v>7460</v>
      </c>
      <c r="S1" t="s">
        <v>7462</v>
      </c>
      <c r="T1" t="s">
        <v>7458</v>
      </c>
      <c r="U1" t="s">
        <v>7459</v>
      </c>
      <c r="V1" t="s">
        <v>7460</v>
      </c>
      <c r="W1" t="s">
        <v>7467</v>
      </c>
      <c r="X1" t="s">
        <v>7468</v>
      </c>
      <c r="Y1" t="s">
        <v>7469</v>
      </c>
      <c r="Z1" t="s">
        <v>7470</v>
      </c>
      <c r="AB1" t="s">
        <v>7848</v>
      </c>
      <c r="AC1" t="s">
        <v>7458</v>
      </c>
      <c r="AD1" t="s">
        <v>7459</v>
      </c>
      <c r="AE1" t="s">
        <v>7460</v>
      </c>
      <c r="AF1" t="s">
        <v>7467</v>
      </c>
      <c r="AG1" t="s">
        <v>7468</v>
      </c>
      <c r="AH1" t="s">
        <v>7469</v>
      </c>
      <c r="AI1" t="s">
        <v>7470</v>
      </c>
      <c r="AK1" t="s">
        <v>8302</v>
      </c>
      <c r="AL1" t="s">
        <v>7458</v>
      </c>
      <c r="AM1" t="s">
        <v>7459</v>
      </c>
      <c r="AN1" t="s">
        <v>7460</v>
      </c>
      <c r="AO1" t="s">
        <v>7467</v>
      </c>
      <c r="AP1" t="s">
        <v>7468</v>
      </c>
      <c r="AQ1" t="s">
        <v>7469</v>
      </c>
      <c r="AR1" t="s">
        <v>7470</v>
      </c>
      <c r="AT1" t="s">
        <v>8309</v>
      </c>
      <c r="AU1" t="s">
        <v>7458</v>
      </c>
      <c r="AV1" t="s">
        <v>7459</v>
      </c>
      <c r="AW1" t="s">
        <v>7460</v>
      </c>
      <c r="AX1" t="s">
        <v>7467</v>
      </c>
      <c r="AY1" t="s">
        <v>7468</v>
      </c>
      <c r="AZ1" t="s">
        <v>7469</v>
      </c>
      <c r="BA1" t="s">
        <v>7470</v>
      </c>
      <c r="BC1" t="s">
        <v>8317</v>
      </c>
      <c r="BD1" t="s">
        <v>7458</v>
      </c>
      <c r="BE1" t="s">
        <v>7459</v>
      </c>
      <c r="BF1" t="s">
        <v>7460</v>
      </c>
      <c r="BG1" t="s">
        <v>7467</v>
      </c>
      <c r="BH1" t="s">
        <v>7468</v>
      </c>
      <c r="BI1" t="s">
        <v>7469</v>
      </c>
      <c r="BJ1" t="s">
        <v>7470</v>
      </c>
      <c r="BL1" t="s">
        <v>8322</v>
      </c>
      <c r="BM1" t="s">
        <v>7458</v>
      </c>
      <c r="BN1" t="s">
        <v>7459</v>
      </c>
      <c r="BO1" t="s">
        <v>7460</v>
      </c>
      <c r="BP1" t="s">
        <v>7467</v>
      </c>
      <c r="BQ1" t="s">
        <v>7468</v>
      </c>
      <c r="BR1" t="s">
        <v>7469</v>
      </c>
      <c r="BS1" t="s">
        <v>7470</v>
      </c>
    </row>
    <row r="2" spans="1:71" x14ac:dyDescent="0.35">
      <c r="A2">
        <v>6499342041</v>
      </c>
      <c r="B2" t="s">
        <v>113</v>
      </c>
      <c r="C2" t="s">
        <v>114</v>
      </c>
      <c r="D2" t="s">
        <v>7577</v>
      </c>
      <c r="E2" t="s">
        <v>5119</v>
      </c>
      <c r="F2" t="s">
        <v>115</v>
      </c>
      <c r="G2" t="s">
        <v>7688</v>
      </c>
      <c r="H2" t="s">
        <v>72</v>
      </c>
      <c r="I2" t="s">
        <v>7688</v>
      </c>
      <c r="J2" t="s">
        <v>7</v>
      </c>
      <c r="K2" t="s">
        <v>7688</v>
      </c>
      <c r="L2" t="s">
        <v>7688</v>
      </c>
      <c r="O2" s="13" t="b">
        <f>ISNUMBER(SEARCH(O$1,d4_test70[[#This Row],[expectedResult]]))</f>
        <v>0</v>
      </c>
      <c r="P2" s="13" t="b">
        <f>ISNUMBER(SEARCH(P$1,d4_test70[[#This Row],[expectedResult]]))</f>
        <v>0</v>
      </c>
      <c r="Q2" s="13" t="b">
        <f>ISNUMBER(SEARCH(Q$1,d4_test70[[#This Row],[expectedResult]]))</f>
        <v>1</v>
      </c>
      <c r="T2" t="b">
        <f>ISNUMBER(SEARCH(T$1,d4_test70[[#This Row],[actualResult]]))</f>
        <v>0</v>
      </c>
      <c r="U2" t="b">
        <f>ISNUMBER(SEARCH(U$1,d4_test70[[#This Row],[actualResult]]))</f>
        <v>0</v>
      </c>
      <c r="V2" t="b">
        <f>ISNUMBER(SEARCH(V$1,d4_test70[[#This Row],[actualResult]]))</f>
        <v>1</v>
      </c>
      <c r="W2" s="10" t="str">
        <f>IF(T2=$O2, IF(T2=FALSE, "00","11"), IF(T2=FALSE,"10","01"))</f>
        <v>00</v>
      </c>
      <c r="X2" s="10" t="str">
        <f>IF(U2=$P2, IF(U2=FALSE, "00","11"), IF(U2=FALSE,"10","01"))</f>
        <v>00</v>
      </c>
      <c r="Y2" s="10" t="str">
        <f>IF(V2=$Q2, IF(V2=FALSE, "00","11"), IF(V2=FALSE,"10","01"))</f>
        <v>11</v>
      </c>
      <c r="Z2" t="b">
        <f>AND(T2=$O2,U2=$P2,V2=$Q2)</f>
        <v>1</v>
      </c>
      <c r="AC2" t="b">
        <f>ISNUMBER(SEARCH(AC$1,d4_test70[[#This Row],[actualResultGPT3]]))</f>
        <v>1</v>
      </c>
      <c r="AD2" t="b">
        <f>ISNUMBER(SEARCH(AD$1,d4_test70[[#This Row],[actualResultGPT3]]))</f>
        <v>1</v>
      </c>
      <c r="AE2" t="b">
        <f>ISNUMBER(SEARCH(AE$1,d4_test70[[#This Row],[actualResultGPT3]]))</f>
        <v>1</v>
      </c>
      <c r="AF2" s="10" t="str">
        <f>IF(AC2=$O2, IF(AC2=FALSE, "00","11"), IF(AC2=FALSE,"10","01"))</f>
        <v>01</v>
      </c>
      <c r="AG2" s="10" t="str">
        <f>IF(AD2=$P2, IF(AD2=FALSE, "00","11"), IF(AD2=FALSE,"10","01"))</f>
        <v>01</v>
      </c>
      <c r="AH2" s="10" t="str">
        <f>IF(AE2=$Q2, IF(AE2=FALSE, "00","11"), IF(AE2=FALSE,"10","01"))</f>
        <v>11</v>
      </c>
      <c r="AI2" t="b">
        <f>AND(AC2=$O2,AD2=$P2,AE2=$Q2)</f>
        <v>0</v>
      </c>
      <c r="AL2" t="b">
        <f>ISNUMBER(SEARCH(AL$1,d4_test70[[#This Row],[actualResult3ftv2]]))</f>
        <v>0</v>
      </c>
      <c r="AM2" t="b">
        <f>ISNUMBER(SEARCH(AM$1,d4_test70[[#This Row],[actualResult3ftv2]]))</f>
        <v>0</v>
      </c>
      <c r="AN2" t="b">
        <f>ISNUMBER(SEARCH(AN$1,d4_test70[[#This Row],[actualResult3ftv2]]))</f>
        <v>1</v>
      </c>
      <c r="AO2" s="10" t="str">
        <f>IF(AL2=$O2, IF(AL2=FALSE, "00","11"), IF(AL2=FALSE,"10","01"))</f>
        <v>00</v>
      </c>
      <c r="AP2" s="10" t="str">
        <f>IF(AM2=$P2, IF(AM2=FALSE, "00","11"), IF(AM2=FALSE,"10","01"))</f>
        <v>00</v>
      </c>
      <c r="AQ2" s="10" t="str">
        <f>IF(AN2=$Q2, IF(AN2=FALSE, "00","11"), IF(AN2=FALSE,"10","01"))</f>
        <v>11</v>
      </c>
      <c r="AR2" t="b">
        <f>AND(AL2=$O2,AM2=$P2,AN2=$Q2)</f>
        <v>1</v>
      </c>
      <c r="AU2" t="b">
        <f>ISNUMBER(SEARCH(AU$1,d4_test70[[#This Row],[actualResult3ftv2c8]]))</f>
        <v>0</v>
      </c>
      <c r="AV2" t="b">
        <f>ISNUMBER(SEARCH(AV$1,d4_test70[[#This Row],[actualResult3ftv2c8]]))</f>
        <v>0</v>
      </c>
      <c r="AW2" t="b">
        <f>ISNUMBER(SEARCH(AW$1,d4_test70[[#This Row],[actualResult3ftv2c8]]))</f>
        <v>1</v>
      </c>
      <c r="AX2" s="10" t="str">
        <f>IF(AU2=$O2, IF(AU2=FALSE, "00","11"), IF(AU2=FALSE,"10","01"))</f>
        <v>00</v>
      </c>
      <c r="AY2" s="10" t="str">
        <f>IF(AV2=$P2, IF(AV2=FALSE, "00","11"), IF(AV2=FALSE,"10","01"))</f>
        <v>00</v>
      </c>
      <c r="AZ2" s="10" t="str">
        <f>IF(AW2=$Q2, IF(AW2=FALSE, "00","11"), IF(AW2=FALSE,"10","01"))</f>
        <v>11</v>
      </c>
      <c r="BA2" t="b">
        <f>AND(AU2=$O2,AV2=$P2,AW2=$Q2)</f>
        <v>1</v>
      </c>
      <c r="BD2" t="b">
        <f>ISNUMBER(SEARCH(BD$1,d4_test70[[#This Row],[actualResult3ftv2c9]]))</f>
        <v>0</v>
      </c>
      <c r="BE2" t="b">
        <f>ISNUMBER(SEARCH(BE$1,d4_test70[[#This Row],[actualResult3ftv2c9]]))</f>
        <v>0</v>
      </c>
      <c r="BF2" t="b">
        <f>ISNUMBER(SEARCH(BF$1,d4_test70[[#This Row],[actualResult3ftv2c9]]))</f>
        <v>1</v>
      </c>
      <c r="BG2" s="10" t="str">
        <f>IF(BD2=$O2, IF(BD2=FALSE, "00","11"), IF(BD2=FALSE,"10","01"))</f>
        <v>00</v>
      </c>
      <c r="BH2" s="10" t="str">
        <f>IF(BE2=$P2, IF(BE2=FALSE, "00","11"), IF(BE2=FALSE,"10","01"))</f>
        <v>00</v>
      </c>
      <c r="BI2" s="10" t="str">
        <f>IF(BF2=$Q2, IF(BF2=FALSE, "00","11"), IF(BF2=FALSE,"10","01"))</f>
        <v>11</v>
      </c>
      <c r="BJ2" t="b">
        <f>AND(BD2=$O2,BE2=$P2,BF2=$Q2)</f>
        <v>1</v>
      </c>
      <c r="BM2" t="b">
        <f>ISNUMBER(SEARCH(BM$1,d4_test70[[#This Row],[actualResult3ftv2c10]]))</f>
        <v>0</v>
      </c>
      <c r="BN2" t="b">
        <f>ISNUMBER(SEARCH(BN$1,d4_test70[[#This Row],[actualResult3ftv2c10]]))</f>
        <v>0</v>
      </c>
      <c r="BO2" t="b">
        <f>ISNUMBER(SEARCH(BO$1,d4_test70[[#This Row],[actualResult3ftv2c10]]))</f>
        <v>1</v>
      </c>
      <c r="BP2" s="10" t="str">
        <f>IF(BM2=$O2, IF(BM2=FALSE, "00","11"), IF(BM2=FALSE,"10","01"))</f>
        <v>00</v>
      </c>
      <c r="BQ2" s="10" t="str">
        <f>IF(BN2=$P2, IF(BN2=FALSE, "00","11"), IF(BN2=FALSE,"10","01"))</f>
        <v>00</v>
      </c>
      <c r="BR2" s="10" t="str">
        <f>IF(BO2=$Q2, IF(BO2=FALSE, "00","11"), IF(BO2=FALSE,"10","01"))</f>
        <v>11</v>
      </c>
      <c r="BS2" t="b">
        <f>AND(BM2=$O2,BN2=$P2,BO2=$Q2)</f>
        <v>1</v>
      </c>
    </row>
    <row r="3" spans="1:71" x14ac:dyDescent="0.35">
      <c r="A3" t="s">
        <v>473</v>
      </c>
      <c r="B3" t="s">
        <v>474</v>
      </c>
      <c r="C3" t="s">
        <v>1021</v>
      </c>
      <c r="D3" t="s">
        <v>7591</v>
      </c>
      <c r="E3" t="s">
        <v>5137</v>
      </c>
      <c r="F3" t="s">
        <v>24</v>
      </c>
      <c r="G3" t="s">
        <v>24</v>
      </c>
      <c r="H3" t="s">
        <v>72</v>
      </c>
      <c r="I3" t="s">
        <v>24</v>
      </c>
      <c r="J3" t="s">
        <v>34</v>
      </c>
      <c r="K3" t="s">
        <v>24</v>
      </c>
      <c r="L3" t="s">
        <v>24</v>
      </c>
      <c r="O3" s="13" t="b">
        <f>ISNUMBER(SEARCH(O$1,d4_test70[[#This Row],[expectedResult]]))</f>
        <v>0</v>
      </c>
      <c r="P3" s="13" t="b">
        <f>ISNUMBER(SEARCH(P$1,d4_test70[[#This Row],[expectedResult]]))</f>
        <v>1</v>
      </c>
      <c r="Q3" s="13" t="b">
        <f>ISNUMBER(SEARCH(Q$1,d4_test70[[#This Row],[expectedResult]]))</f>
        <v>1</v>
      </c>
      <c r="T3" t="b">
        <f>ISNUMBER(SEARCH(T$1,d4_test70[[#This Row],[actualResult]]))</f>
        <v>0</v>
      </c>
      <c r="U3" t="b">
        <f>ISNUMBER(SEARCH(U$1,d4_test70[[#This Row],[actualResult]]))</f>
        <v>1</v>
      </c>
      <c r="V3" t="b">
        <f>ISNUMBER(SEARCH(V$1,d4_test70[[#This Row],[actualResult]]))</f>
        <v>1</v>
      </c>
      <c r="W3" s="10" t="str">
        <f t="shared" ref="W3:W4" si="0">IF(T3=$O3, IF(T3=FALSE, "00","11"), IF(T3=FALSE,"10","01"))</f>
        <v>00</v>
      </c>
      <c r="X3" s="10" t="str">
        <f t="shared" ref="X3:X4" si="1">IF(U3=$P3, IF(U3=FALSE, "00","11"), IF(U3=FALSE,"10","01"))</f>
        <v>11</v>
      </c>
      <c r="Y3" s="10" t="str">
        <f t="shared" ref="Y3:Y4" si="2">IF(V3=$Q3, IF(V3=FALSE, "00","11"), IF(V3=FALSE,"10","01"))</f>
        <v>11</v>
      </c>
      <c r="Z3" t="b">
        <f t="shared" ref="Z3:Z4" si="3">AND(T3=$O3,U3=$P3,V3=$Q3)</f>
        <v>1</v>
      </c>
      <c r="AC3" t="b">
        <f>ISNUMBER(SEARCH(AC$1,d4_test70[[#This Row],[actualResultGPT3]]))</f>
        <v>1</v>
      </c>
      <c r="AD3" t="b">
        <f>ISNUMBER(SEARCH(AD$1,d4_test70[[#This Row],[actualResultGPT3]]))</f>
        <v>1</v>
      </c>
      <c r="AE3" t="b">
        <f>ISNUMBER(SEARCH(AE$1,d4_test70[[#This Row],[actualResultGPT3]]))</f>
        <v>1</v>
      </c>
      <c r="AF3" s="10" t="str">
        <f t="shared" ref="AF3:AF66" si="4">IF(AC3=$O3, IF(AC3=FALSE, "00","11"), IF(AC3=FALSE,"10","01"))</f>
        <v>01</v>
      </c>
      <c r="AG3" s="10" t="str">
        <f t="shared" ref="AG3:AG66" si="5">IF(AD3=$P3, IF(AD3=FALSE, "00","11"), IF(AD3=FALSE,"10","01"))</f>
        <v>11</v>
      </c>
      <c r="AH3" s="10" t="str">
        <f t="shared" ref="AH3:AH66" si="6">IF(AE3=$Q3, IF(AE3=FALSE, "00","11"), IF(AE3=FALSE,"10","01"))</f>
        <v>11</v>
      </c>
      <c r="AI3" t="b">
        <f t="shared" ref="AI3:AI66" si="7">AND(AC3=$O3,AD3=$P3,AE3=$Q3)</f>
        <v>0</v>
      </c>
      <c r="AL3" t="b">
        <f>ISNUMBER(SEARCH(AL$1,d4_test70[[#This Row],[actualResult3ftv2]]))</f>
        <v>0</v>
      </c>
      <c r="AM3" t="b">
        <f>ISNUMBER(SEARCH(AM$1,d4_test70[[#This Row],[actualResult3ftv2]]))</f>
        <v>1</v>
      </c>
      <c r="AN3" t="b">
        <f>ISNUMBER(SEARCH(AN$1,d4_test70[[#This Row],[actualResult3ftv2]]))</f>
        <v>1</v>
      </c>
      <c r="AO3" s="10" t="str">
        <f t="shared" ref="AO3:AO66" si="8">IF(AL3=$O3, IF(AL3=FALSE, "00","11"), IF(AL3=FALSE,"10","01"))</f>
        <v>00</v>
      </c>
      <c r="AP3" s="10" t="str">
        <f t="shared" ref="AP3:AP66" si="9">IF(AM3=$P3, IF(AM3=FALSE, "00","11"), IF(AM3=FALSE,"10","01"))</f>
        <v>11</v>
      </c>
      <c r="AQ3" s="10" t="str">
        <f t="shared" ref="AQ3:AQ66" si="10">IF(AN3=$Q3, IF(AN3=FALSE, "00","11"), IF(AN3=FALSE,"10","01"))</f>
        <v>11</v>
      </c>
      <c r="AR3" t="b">
        <f t="shared" ref="AR3:AR66" si="11">AND(AL3=$O3,AM3=$P3,AN3=$Q3)</f>
        <v>1</v>
      </c>
      <c r="AU3" t="b">
        <f>ISNUMBER(SEARCH(AU$1,d4_test70[[#This Row],[actualResult3ftv2c8]]))</f>
        <v>0</v>
      </c>
      <c r="AV3" t="b">
        <f>ISNUMBER(SEARCH(AV$1,d4_test70[[#This Row],[actualResult3ftv2c8]]))</f>
        <v>1</v>
      </c>
      <c r="AW3" t="b">
        <f>ISNUMBER(SEARCH(AW$1,d4_test70[[#This Row],[actualResult3ftv2c8]]))</f>
        <v>0</v>
      </c>
      <c r="AX3" s="10" t="str">
        <f t="shared" ref="AX3:AX66" si="12">IF(AU3=$O3, IF(AU3=FALSE, "00","11"), IF(AU3=FALSE,"10","01"))</f>
        <v>00</v>
      </c>
      <c r="AY3" s="10" t="str">
        <f t="shared" ref="AY3:AY66" si="13">IF(AV3=$P3, IF(AV3=FALSE, "00","11"), IF(AV3=FALSE,"10","01"))</f>
        <v>11</v>
      </c>
      <c r="AZ3" s="10" t="str">
        <f t="shared" ref="AZ3:AZ66" si="14">IF(AW3=$Q3, IF(AW3=FALSE, "00","11"), IF(AW3=FALSE,"10","01"))</f>
        <v>10</v>
      </c>
      <c r="BA3" t="b">
        <f t="shared" ref="BA3:BA66" si="15">AND(AU3=$O3,AV3=$P3,AW3=$Q3)</f>
        <v>0</v>
      </c>
      <c r="BD3" t="b">
        <f>ISNUMBER(SEARCH(BD$1,d4_test70[[#This Row],[actualResult3ftv2c9]]))</f>
        <v>0</v>
      </c>
      <c r="BE3" t="b">
        <f>ISNUMBER(SEARCH(BE$1,d4_test70[[#This Row],[actualResult3ftv2c9]]))</f>
        <v>1</v>
      </c>
      <c r="BF3" t="b">
        <f>ISNUMBER(SEARCH(BF$1,d4_test70[[#This Row],[actualResult3ftv2c9]]))</f>
        <v>1</v>
      </c>
      <c r="BG3" s="10" t="str">
        <f t="shared" ref="BG3:BG66" si="16">IF(BD3=$O3, IF(BD3=FALSE, "00","11"), IF(BD3=FALSE,"10","01"))</f>
        <v>00</v>
      </c>
      <c r="BH3" s="10" t="str">
        <f t="shared" ref="BH3:BH66" si="17">IF(BE3=$P3, IF(BE3=FALSE, "00","11"), IF(BE3=FALSE,"10","01"))</f>
        <v>11</v>
      </c>
      <c r="BI3" s="10" t="str">
        <f t="shared" ref="BI3:BI66" si="18">IF(BF3=$Q3, IF(BF3=FALSE, "00","11"), IF(BF3=FALSE,"10","01"))</f>
        <v>11</v>
      </c>
      <c r="BJ3" t="b">
        <f t="shared" ref="BJ3:BJ66" si="19">AND(BD3=$O3,BE3=$P3,BF3=$Q3)</f>
        <v>1</v>
      </c>
      <c r="BM3" t="b">
        <f>ISNUMBER(SEARCH(BM$1,d4_test70[[#This Row],[actualResult3ftv2c10]]))</f>
        <v>0</v>
      </c>
      <c r="BN3" t="b">
        <f>ISNUMBER(SEARCH(BN$1,d4_test70[[#This Row],[actualResult3ftv2c10]]))</f>
        <v>1</v>
      </c>
      <c r="BO3" t="b">
        <f>ISNUMBER(SEARCH(BO$1,d4_test70[[#This Row],[actualResult3ftv2c10]]))</f>
        <v>1</v>
      </c>
      <c r="BP3" s="10" t="str">
        <f t="shared" ref="BP3:BP66" si="20">IF(BM3=$O3, IF(BM3=FALSE, "00","11"), IF(BM3=FALSE,"10","01"))</f>
        <v>00</v>
      </c>
      <c r="BQ3" s="10" t="str">
        <f t="shared" ref="BQ3:BQ66" si="21">IF(BN3=$P3, IF(BN3=FALSE, "00","11"), IF(BN3=FALSE,"10","01"))</f>
        <v>11</v>
      </c>
      <c r="BR3" s="10" t="str">
        <f t="shared" ref="BR3:BR66" si="22">IF(BO3=$Q3, IF(BO3=FALSE, "00","11"), IF(BO3=FALSE,"10","01"))</f>
        <v>11</v>
      </c>
      <c r="BS3" t="b">
        <f t="shared" ref="BS3:BS66" si="23">AND(BM3=$O3,BN3=$P3,BO3=$Q3)</f>
        <v>1</v>
      </c>
    </row>
    <row r="4" spans="1:71" x14ac:dyDescent="0.35">
      <c r="A4" t="s">
        <v>718</v>
      </c>
      <c r="B4" t="s">
        <v>719</v>
      </c>
      <c r="C4" t="s">
        <v>720</v>
      </c>
      <c r="D4" t="s">
        <v>7570</v>
      </c>
      <c r="E4" t="s">
        <v>5119</v>
      </c>
      <c r="F4" t="s">
        <v>24</v>
      </c>
      <c r="G4" t="s">
        <v>7</v>
      </c>
      <c r="H4" t="s">
        <v>72</v>
      </c>
      <c r="I4" t="s">
        <v>24</v>
      </c>
      <c r="J4" t="s">
        <v>24</v>
      </c>
      <c r="K4" t="s">
        <v>7688</v>
      </c>
      <c r="L4" t="s">
        <v>24</v>
      </c>
      <c r="O4" s="13" t="b">
        <f>ISNUMBER(SEARCH(O$1,d4_test70[[#This Row],[expectedResult]]))</f>
        <v>0</v>
      </c>
      <c r="P4" s="13" t="b">
        <f>ISNUMBER(SEARCH(P$1,d4_test70[[#This Row],[expectedResult]]))</f>
        <v>1</v>
      </c>
      <c r="Q4" s="13" t="b">
        <f>ISNUMBER(SEARCH(Q$1,d4_test70[[#This Row],[expectedResult]]))</f>
        <v>1</v>
      </c>
      <c r="T4" t="b">
        <f>ISNUMBER(SEARCH(T$1,d4_test70[[#This Row],[actualResult]]))</f>
        <v>0</v>
      </c>
      <c r="U4" t="b">
        <f>ISNUMBER(SEARCH(U$1,d4_test70[[#This Row],[actualResult]]))</f>
        <v>0</v>
      </c>
      <c r="V4" t="b">
        <f>ISNUMBER(SEARCH(V$1,d4_test70[[#This Row],[actualResult]]))</f>
        <v>1</v>
      </c>
      <c r="W4" s="10" t="str">
        <f t="shared" si="0"/>
        <v>00</v>
      </c>
      <c r="X4" s="10" t="str">
        <f t="shared" si="1"/>
        <v>10</v>
      </c>
      <c r="Y4" s="10" t="str">
        <f t="shared" si="2"/>
        <v>11</v>
      </c>
      <c r="Z4" t="b">
        <f t="shared" si="3"/>
        <v>0</v>
      </c>
      <c r="AC4" t="b">
        <f>ISNUMBER(SEARCH(AC$1,d4_test70[[#This Row],[actualResultGPT3]]))</f>
        <v>1</v>
      </c>
      <c r="AD4" t="b">
        <f>ISNUMBER(SEARCH(AD$1,d4_test70[[#This Row],[actualResultGPT3]]))</f>
        <v>1</v>
      </c>
      <c r="AE4" t="b">
        <f>ISNUMBER(SEARCH(AE$1,d4_test70[[#This Row],[actualResultGPT3]]))</f>
        <v>1</v>
      </c>
      <c r="AF4" s="10" t="str">
        <f t="shared" si="4"/>
        <v>01</v>
      </c>
      <c r="AG4" s="10" t="str">
        <f t="shared" si="5"/>
        <v>11</v>
      </c>
      <c r="AH4" s="10" t="str">
        <f t="shared" si="6"/>
        <v>11</v>
      </c>
      <c r="AI4" t="b">
        <f t="shared" si="7"/>
        <v>0</v>
      </c>
      <c r="AL4" t="b">
        <f>ISNUMBER(SEARCH(AL$1,d4_test70[[#This Row],[actualResult3ftv2]]))</f>
        <v>0</v>
      </c>
      <c r="AM4" t="b">
        <f>ISNUMBER(SEARCH(AM$1,d4_test70[[#This Row],[actualResult3ftv2]]))</f>
        <v>1</v>
      </c>
      <c r="AN4" t="b">
        <f>ISNUMBER(SEARCH(AN$1,d4_test70[[#This Row],[actualResult3ftv2]]))</f>
        <v>1</v>
      </c>
      <c r="AO4" s="10" t="str">
        <f t="shared" si="8"/>
        <v>00</v>
      </c>
      <c r="AP4" s="10" t="str">
        <f t="shared" si="9"/>
        <v>11</v>
      </c>
      <c r="AQ4" s="10" t="str">
        <f t="shared" si="10"/>
        <v>11</v>
      </c>
      <c r="AR4" t="b">
        <f t="shared" si="11"/>
        <v>1</v>
      </c>
      <c r="AU4" t="b">
        <f>ISNUMBER(SEARCH(AU$1,d4_test70[[#This Row],[actualResult3ftv2c8]]))</f>
        <v>0</v>
      </c>
      <c r="AV4" t="b">
        <f>ISNUMBER(SEARCH(AV$1,d4_test70[[#This Row],[actualResult3ftv2c8]]))</f>
        <v>1</v>
      </c>
      <c r="AW4" t="b">
        <f>ISNUMBER(SEARCH(AW$1,d4_test70[[#This Row],[actualResult3ftv2c8]]))</f>
        <v>1</v>
      </c>
      <c r="AX4" s="10" t="str">
        <f t="shared" si="12"/>
        <v>00</v>
      </c>
      <c r="AY4" s="10" t="str">
        <f t="shared" si="13"/>
        <v>11</v>
      </c>
      <c r="AZ4" s="10" t="str">
        <f t="shared" si="14"/>
        <v>11</v>
      </c>
      <c r="BA4" t="b">
        <f t="shared" si="15"/>
        <v>1</v>
      </c>
      <c r="BD4" t="b">
        <f>ISNUMBER(SEARCH(BD$1,d4_test70[[#This Row],[actualResult3ftv2c9]]))</f>
        <v>0</v>
      </c>
      <c r="BE4" t="b">
        <f>ISNUMBER(SEARCH(BE$1,d4_test70[[#This Row],[actualResult3ftv2c9]]))</f>
        <v>0</v>
      </c>
      <c r="BF4" t="b">
        <f>ISNUMBER(SEARCH(BF$1,d4_test70[[#This Row],[actualResult3ftv2c9]]))</f>
        <v>1</v>
      </c>
      <c r="BG4" s="10" t="str">
        <f t="shared" si="16"/>
        <v>00</v>
      </c>
      <c r="BH4" s="10" t="str">
        <f t="shared" si="17"/>
        <v>10</v>
      </c>
      <c r="BI4" s="10" t="str">
        <f t="shared" si="18"/>
        <v>11</v>
      </c>
      <c r="BJ4" t="b">
        <f t="shared" si="19"/>
        <v>0</v>
      </c>
      <c r="BM4" t="b">
        <f>ISNUMBER(SEARCH(BM$1,d4_test70[[#This Row],[actualResult3ftv2c10]]))</f>
        <v>0</v>
      </c>
      <c r="BN4" t="b">
        <f>ISNUMBER(SEARCH(BN$1,d4_test70[[#This Row],[actualResult3ftv2c10]]))</f>
        <v>1</v>
      </c>
      <c r="BO4" t="b">
        <f>ISNUMBER(SEARCH(BO$1,d4_test70[[#This Row],[actualResult3ftv2c10]]))</f>
        <v>1</v>
      </c>
      <c r="BP4" s="10" t="str">
        <f t="shared" si="20"/>
        <v>00</v>
      </c>
      <c r="BQ4" s="10" t="str">
        <f t="shared" si="21"/>
        <v>11</v>
      </c>
      <c r="BR4" s="10" t="str">
        <f t="shared" si="22"/>
        <v>11</v>
      </c>
      <c r="BS4" t="b">
        <f t="shared" si="23"/>
        <v>1</v>
      </c>
    </row>
    <row r="5" spans="1:71" x14ac:dyDescent="0.35">
      <c r="A5" t="s">
        <v>470</v>
      </c>
      <c r="B5" t="s">
        <v>471</v>
      </c>
      <c r="C5" t="s">
        <v>7795</v>
      </c>
      <c r="D5" t="s">
        <v>7591</v>
      </c>
      <c r="E5" t="s">
        <v>5137</v>
      </c>
      <c r="F5" t="s">
        <v>24</v>
      </c>
      <c r="G5" t="s">
        <v>24</v>
      </c>
      <c r="H5" t="s">
        <v>72</v>
      </c>
      <c r="I5" t="s">
        <v>24</v>
      </c>
      <c r="J5" t="s">
        <v>24</v>
      </c>
      <c r="K5" t="s">
        <v>24</v>
      </c>
      <c r="L5" t="s">
        <v>24</v>
      </c>
      <c r="O5" s="13" t="b">
        <f>ISNUMBER(SEARCH(O$1,d4_test70[[#This Row],[expectedResult]]))</f>
        <v>0</v>
      </c>
      <c r="P5" s="13" t="b">
        <f>ISNUMBER(SEARCH(P$1,d4_test70[[#This Row],[expectedResult]]))</f>
        <v>1</v>
      </c>
      <c r="Q5" s="13" t="b">
        <f>ISNUMBER(SEARCH(Q$1,d4_test70[[#This Row],[expectedResult]]))</f>
        <v>1</v>
      </c>
      <c r="T5" t="b">
        <f>ISNUMBER(SEARCH(T$1,d4_test70[[#This Row],[actualResult]]))</f>
        <v>0</v>
      </c>
      <c r="U5" t="b">
        <f>ISNUMBER(SEARCH(U$1,d4_test70[[#This Row],[actualResult]]))</f>
        <v>1</v>
      </c>
      <c r="V5" t="b">
        <f>ISNUMBER(SEARCH(V$1,d4_test70[[#This Row],[actualResult]]))</f>
        <v>1</v>
      </c>
      <c r="W5" s="10" t="str">
        <f t="shared" ref="W5:W68" si="24">IF(T5=$O5, IF(T5=FALSE, "00","11"), IF(T5=FALSE,"10","01"))</f>
        <v>00</v>
      </c>
      <c r="X5" s="10" t="str">
        <f t="shared" ref="X5:X68" si="25">IF(U5=$P5, IF(U5=FALSE, "00","11"), IF(U5=FALSE,"10","01"))</f>
        <v>11</v>
      </c>
      <c r="Y5" s="10" t="str">
        <f t="shared" ref="Y5:Y68" si="26">IF(V5=$Q5, IF(V5=FALSE, "00","11"), IF(V5=FALSE,"10","01"))</f>
        <v>11</v>
      </c>
      <c r="Z5" t="b">
        <f t="shared" ref="Z5:Z68" si="27">AND(T5=$O5,U5=$P5,V5=$Q5)</f>
        <v>1</v>
      </c>
      <c r="AC5" t="b">
        <f>ISNUMBER(SEARCH(AC$1,d4_test70[[#This Row],[actualResultGPT3]]))</f>
        <v>1</v>
      </c>
      <c r="AD5" t="b">
        <f>ISNUMBER(SEARCH(AD$1,d4_test70[[#This Row],[actualResultGPT3]]))</f>
        <v>1</v>
      </c>
      <c r="AE5" t="b">
        <f>ISNUMBER(SEARCH(AE$1,d4_test70[[#This Row],[actualResultGPT3]]))</f>
        <v>1</v>
      </c>
      <c r="AF5" s="10" t="str">
        <f t="shared" si="4"/>
        <v>01</v>
      </c>
      <c r="AG5" s="10" t="str">
        <f t="shared" si="5"/>
        <v>11</v>
      </c>
      <c r="AH5" s="10" t="str">
        <f t="shared" si="6"/>
        <v>11</v>
      </c>
      <c r="AI5" t="b">
        <f t="shared" si="7"/>
        <v>0</v>
      </c>
      <c r="AL5" t="b">
        <f>ISNUMBER(SEARCH(AL$1,d4_test70[[#This Row],[actualResult3ftv2]]))</f>
        <v>0</v>
      </c>
      <c r="AM5" t="b">
        <f>ISNUMBER(SEARCH(AM$1,d4_test70[[#This Row],[actualResult3ftv2]]))</f>
        <v>1</v>
      </c>
      <c r="AN5" t="b">
        <f>ISNUMBER(SEARCH(AN$1,d4_test70[[#This Row],[actualResult3ftv2]]))</f>
        <v>1</v>
      </c>
      <c r="AO5" s="10" t="str">
        <f t="shared" si="8"/>
        <v>00</v>
      </c>
      <c r="AP5" s="10" t="str">
        <f t="shared" si="9"/>
        <v>11</v>
      </c>
      <c r="AQ5" s="10" t="str">
        <f t="shared" si="10"/>
        <v>11</v>
      </c>
      <c r="AR5" t="b">
        <f t="shared" si="11"/>
        <v>1</v>
      </c>
      <c r="AU5" t="b">
        <f>ISNUMBER(SEARCH(AU$1,d4_test70[[#This Row],[actualResult3ftv2c8]]))</f>
        <v>0</v>
      </c>
      <c r="AV5" t="b">
        <f>ISNUMBER(SEARCH(AV$1,d4_test70[[#This Row],[actualResult3ftv2c8]]))</f>
        <v>1</v>
      </c>
      <c r="AW5" t="b">
        <f>ISNUMBER(SEARCH(AW$1,d4_test70[[#This Row],[actualResult3ftv2c8]]))</f>
        <v>1</v>
      </c>
      <c r="AX5" s="10" t="str">
        <f t="shared" si="12"/>
        <v>00</v>
      </c>
      <c r="AY5" s="10" t="str">
        <f t="shared" si="13"/>
        <v>11</v>
      </c>
      <c r="AZ5" s="10" t="str">
        <f t="shared" si="14"/>
        <v>11</v>
      </c>
      <c r="BA5" t="b">
        <f t="shared" si="15"/>
        <v>1</v>
      </c>
      <c r="BD5" t="b">
        <f>ISNUMBER(SEARCH(BD$1,d4_test70[[#This Row],[actualResult3ftv2c9]]))</f>
        <v>0</v>
      </c>
      <c r="BE5" t="b">
        <f>ISNUMBER(SEARCH(BE$1,d4_test70[[#This Row],[actualResult3ftv2c9]]))</f>
        <v>1</v>
      </c>
      <c r="BF5" t="b">
        <f>ISNUMBER(SEARCH(BF$1,d4_test70[[#This Row],[actualResult3ftv2c9]]))</f>
        <v>1</v>
      </c>
      <c r="BG5" s="10" t="str">
        <f t="shared" si="16"/>
        <v>00</v>
      </c>
      <c r="BH5" s="10" t="str">
        <f t="shared" si="17"/>
        <v>11</v>
      </c>
      <c r="BI5" s="10" t="str">
        <f t="shared" si="18"/>
        <v>11</v>
      </c>
      <c r="BJ5" t="b">
        <f t="shared" si="19"/>
        <v>1</v>
      </c>
      <c r="BM5" t="b">
        <f>ISNUMBER(SEARCH(BM$1,d4_test70[[#This Row],[actualResult3ftv2c10]]))</f>
        <v>0</v>
      </c>
      <c r="BN5" t="b">
        <f>ISNUMBER(SEARCH(BN$1,d4_test70[[#This Row],[actualResult3ftv2c10]]))</f>
        <v>1</v>
      </c>
      <c r="BO5" t="b">
        <f>ISNUMBER(SEARCH(BO$1,d4_test70[[#This Row],[actualResult3ftv2c10]]))</f>
        <v>1</v>
      </c>
      <c r="BP5" s="10" t="str">
        <f t="shared" si="20"/>
        <v>00</v>
      </c>
      <c r="BQ5" s="10" t="str">
        <f t="shared" si="21"/>
        <v>11</v>
      </c>
      <c r="BR5" s="10" t="str">
        <f t="shared" si="22"/>
        <v>11</v>
      </c>
      <c r="BS5" t="b">
        <f t="shared" si="23"/>
        <v>1</v>
      </c>
    </row>
    <row r="6" spans="1:71" x14ac:dyDescent="0.35">
      <c r="A6" t="s">
        <v>195</v>
      </c>
      <c r="B6" t="s">
        <v>196</v>
      </c>
      <c r="C6" t="s">
        <v>7793</v>
      </c>
      <c r="D6" t="s">
        <v>7583</v>
      </c>
      <c r="E6" t="s">
        <v>5119</v>
      </c>
      <c r="F6" t="s">
        <v>24</v>
      </c>
      <c r="G6" t="s">
        <v>24</v>
      </c>
      <c r="H6" t="s">
        <v>72</v>
      </c>
      <c r="I6" t="s">
        <v>24</v>
      </c>
      <c r="J6" t="s">
        <v>24</v>
      </c>
      <c r="K6" t="s">
        <v>24</v>
      </c>
      <c r="L6" t="s">
        <v>24</v>
      </c>
      <c r="O6" s="13" t="b">
        <f>ISNUMBER(SEARCH(O$1,d4_test70[[#This Row],[expectedResult]]))</f>
        <v>0</v>
      </c>
      <c r="P6" s="13" t="b">
        <f>ISNUMBER(SEARCH(P$1,d4_test70[[#This Row],[expectedResult]]))</f>
        <v>1</v>
      </c>
      <c r="Q6" s="13" t="b">
        <f>ISNUMBER(SEARCH(Q$1,d4_test70[[#This Row],[expectedResult]]))</f>
        <v>1</v>
      </c>
      <c r="T6" t="b">
        <f>ISNUMBER(SEARCH(T$1,d4_test70[[#This Row],[actualResult]]))</f>
        <v>0</v>
      </c>
      <c r="U6" t="b">
        <f>ISNUMBER(SEARCH(U$1,d4_test70[[#This Row],[actualResult]]))</f>
        <v>1</v>
      </c>
      <c r="V6" t="b">
        <f>ISNUMBER(SEARCH(V$1,d4_test70[[#This Row],[actualResult]]))</f>
        <v>1</v>
      </c>
      <c r="W6" s="10" t="str">
        <f t="shared" si="24"/>
        <v>00</v>
      </c>
      <c r="X6" s="10" t="str">
        <f t="shared" si="25"/>
        <v>11</v>
      </c>
      <c r="Y6" s="10" t="str">
        <f t="shared" si="26"/>
        <v>11</v>
      </c>
      <c r="Z6" t="b">
        <f t="shared" si="27"/>
        <v>1</v>
      </c>
      <c r="AC6" t="b">
        <f>ISNUMBER(SEARCH(AC$1,d4_test70[[#This Row],[actualResultGPT3]]))</f>
        <v>1</v>
      </c>
      <c r="AD6" t="b">
        <f>ISNUMBER(SEARCH(AD$1,d4_test70[[#This Row],[actualResultGPT3]]))</f>
        <v>1</v>
      </c>
      <c r="AE6" t="b">
        <f>ISNUMBER(SEARCH(AE$1,d4_test70[[#This Row],[actualResultGPT3]]))</f>
        <v>1</v>
      </c>
      <c r="AF6" s="10" t="str">
        <f t="shared" si="4"/>
        <v>01</v>
      </c>
      <c r="AG6" s="10" t="str">
        <f t="shared" si="5"/>
        <v>11</v>
      </c>
      <c r="AH6" s="10" t="str">
        <f t="shared" si="6"/>
        <v>11</v>
      </c>
      <c r="AI6" t="b">
        <f t="shared" si="7"/>
        <v>0</v>
      </c>
      <c r="AL6" t="b">
        <f>ISNUMBER(SEARCH(AL$1,d4_test70[[#This Row],[actualResult3ftv2]]))</f>
        <v>0</v>
      </c>
      <c r="AM6" t="b">
        <f>ISNUMBER(SEARCH(AM$1,d4_test70[[#This Row],[actualResult3ftv2]]))</f>
        <v>1</v>
      </c>
      <c r="AN6" t="b">
        <f>ISNUMBER(SEARCH(AN$1,d4_test70[[#This Row],[actualResult3ftv2]]))</f>
        <v>1</v>
      </c>
      <c r="AO6" s="10" t="str">
        <f t="shared" si="8"/>
        <v>00</v>
      </c>
      <c r="AP6" s="10" t="str">
        <f t="shared" si="9"/>
        <v>11</v>
      </c>
      <c r="AQ6" s="10" t="str">
        <f t="shared" si="10"/>
        <v>11</v>
      </c>
      <c r="AR6" t="b">
        <f t="shared" si="11"/>
        <v>1</v>
      </c>
      <c r="AU6" t="b">
        <f>ISNUMBER(SEARCH(AU$1,d4_test70[[#This Row],[actualResult3ftv2c8]]))</f>
        <v>0</v>
      </c>
      <c r="AV6" t="b">
        <f>ISNUMBER(SEARCH(AV$1,d4_test70[[#This Row],[actualResult3ftv2c8]]))</f>
        <v>1</v>
      </c>
      <c r="AW6" t="b">
        <f>ISNUMBER(SEARCH(AW$1,d4_test70[[#This Row],[actualResult3ftv2c8]]))</f>
        <v>1</v>
      </c>
      <c r="AX6" s="10" t="str">
        <f t="shared" si="12"/>
        <v>00</v>
      </c>
      <c r="AY6" s="10" t="str">
        <f t="shared" si="13"/>
        <v>11</v>
      </c>
      <c r="AZ6" s="10" t="str">
        <f t="shared" si="14"/>
        <v>11</v>
      </c>
      <c r="BA6" t="b">
        <f t="shared" si="15"/>
        <v>1</v>
      </c>
      <c r="BD6" t="b">
        <f>ISNUMBER(SEARCH(BD$1,d4_test70[[#This Row],[actualResult3ftv2c9]]))</f>
        <v>0</v>
      </c>
      <c r="BE6" t="b">
        <f>ISNUMBER(SEARCH(BE$1,d4_test70[[#This Row],[actualResult3ftv2c9]]))</f>
        <v>1</v>
      </c>
      <c r="BF6" t="b">
        <f>ISNUMBER(SEARCH(BF$1,d4_test70[[#This Row],[actualResult3ftv2c9]]))</f>
        <v>1</v>
      </c>
      <c r="BG6" s="10" t="str">
        <f t="shared" si="16"/>
        <v>00</v>
      </c>
      <c r="BH6" s="10" t="str">
        <f t="shared" si="17"/>
        <v>11</v>
      </c>
      <c r="BI6" s="10" t="str">
        <f t="shared" si="18"/>
        <v>11</v>
      </c>
      <c r="BJ6" t="b">
        <f t="shared" si="19"/>
        <v>1</v>
      </c>
      <c r="BM6" t="b">
        <f>ISNUMBER(SEARCH(BM$1,d4_test70[[#This Row],[actualResult3ftv2c10]]))</f>
        <v>0</v>
      </c>
      <c r="BN6" t="b">
        <f>ISNUMBER(SEARCH(BN$1,d4_test70[[#This Row],[actualResult3ftv2c10]]))</f>
        <v>1</v>
      </c>
      <c r="BO6" t="b">
        <f>ISNUMBER(SEARCH(BO$1,d4_test70[[#This Row],[actualResult3ftv2c10]]))</f>
        <v>1</v>
      </c>
      <c r="BP6" s="10" t="str">
        <f t="shared" si="20"/>
        <v>00</v>
      </c>
      <c r="BQ6" s="10" t="str">
        <f t="shared" si="21"/>
        <v>11</v>
      </c>
      <c r="BR6" s="10" t="str">
        <f t="shared" si="22"/>
        <v>11</v>
      </c>
      <c r="BS6" t="b">
        <f t="shared" si="23"/>
        <v>1</v>
      </c>
    </row>
    <row r="7" spans="1:71" x14ac:dyDescent="0.35">
      <c r="A7" t="s">
        <v>189</v>
      </c>
      <c r="B7" t="s">
        <v>190</v>
      </c>
      <c r="C7" t="s">
        <v>1011</v>
      </c>
      <c r="D7" t="s">
        <v>7591</v>
      </c>
      <c r="E7" t="s">
        <v>5137</v>
      </c>
      <c r="F7" t="s">
        <v>24</v>
      </c>
      <c r="G7" t="s">
        <v>24</v>
      </c>
      <c r="H7" t="s">
        <v>72</v>
      </c>
      <c r="I7" t="s">
        <v>24</v>
      </c>
      <c r="J7" t="s">
        <v>34</v>
      </c>
      <c r="K7" t="s">
        <v>34</v>
      </c>
      <c r="L7" t="s">
        <v>24</v>
      </c>
      <c r="O7" s="13" t="b">
        <f>ISNUMBER(SEARCH(O$1,d4_test70[[#This Row],[expectedResult]]))</f>
        <v>0</v>
      </c>
      <c r="P7" s="13" t="b">
        <f>ISNUMBER(SEARCH(P$1,d4_test70[[#This Row],[expectedResult]]))</f>
        <v>1</v>
      </c>
      <c r="Q7" s="13" t="b">
        <f>ISNUMBER(SEARCH(Q$1,d4_test70[[#This Row],[expectedResult]]))</f>
        <v>1</v>
      </c>
      <c r="T7" t="b">
        <f>ISNUMBER(SEARCH(T$1,d4_test70[[#This Row],[actualResult]]))</f>
        <v>0</v>
      </c>
      <c r="U7" t="b">
        <f>ISNUMBER(SEARCH(U$1,d4_test70[[#This Row],[actualResult]]))</f>
        <v>1</v>
      </c>
      <c r="V7" t="b">
        <f>ISNUMBER(SEARCH(V$1,d4_test70[[#This Row],[actualResult]]))</f>
        <v>1</v>
      </c>
      <c r="W7" s="10" t="str">
        <f t="shared" si="24"/>
        <v>00</v>
      </c>
      <c r="X7" s="10" t="str">
        <f t="shared" si="25"/>
        <v>11</v>
      </c>
      <c r="Y7" s="10" t="str">
        <f t="shared" si="26"/>
        <v>11</v>
      </c>
      <c r="Z7" t="b">
        <f t="shared" si="27"/>
        <v>1</v>
      </c>
      <c r="AC7" t="b">
        <f>ISNUMBER(SEARCH(AC$1,d4_test70[[#This Row],[actualResultGPT3]]))</f>
        <v>1</v>
      </c>
      <c r="AD7" t="b">
        <f>ISNUMBER(SEARCH(AD$1,d4_test70[[#This Row],[actualResultGPT3]]))</f>
        <v>1</v>
      </c>
      <c r="AE7" t="b">
        <f>ISNUMBER(SEARCH(AE$1,d4_test70[[#This Row],[actualResultGPT3]]))</f>
        <v>1</v>
      </c>
      <c r="AF7" s="10" t="str">
        <f t="shared" si="4"/>
        <v>01</v>
      </c>
      <c r="AG7" s="10" t="str">
        <f t="shared" si="5"/>
        <v>11</v>
      </c>
      <c r="AH7" s="10" t="str">
        <f t="shared" si="6"/>
        <v>11</v>
      </c>
      <c r="AI7" t="b">
        <f t="shared" si="7"/>
        <v>0</v>
      </c>
      <c r="AL7" t="b">
        <f>ISNUMBER(SEARCH(AL$1,d4_test70[[#This Row],[actualResult3ftv2]]))</f>
        <v>0</v>
      </c>
      <c r="AM7" t="b">
        <f>ISNUMBER(SEARCH(AM$1,d4_test70[[#This Row],[actualResult3ftv2]]))</f>
        <v>1</v>
      </c>
      <c r="AN7" t="b">
        <f>ISNUMBER(SEARCH(AN$1,d4_test70[[#This Row],[actualResult3ftv2]]))</f>
        <v>1</v>
      </c>
      <c r="AO7" s="10" t="str">
        <f t="shared" si="8"/>
        <v>00</v>
      </c>
      <c r="AP7" s="10" t="str">
        <f t="shared" si="9"/>
        <v>11</v>
      </c>
      <c r="AQ7" s="10" t="str">
        <f t="shared" si="10"/>
        <v>11</v>
      </c>
      <c r="AR7" t="b">
        <f t="shared" si="11"/>
        <v>1</v>
      </c>
      <c r="AU7" t="b">
        <f>ISNUMBER(SEARCH(AU$1,d4_test70[[#This Row],[actualResult3ftv2c8]]))</f>
        <v>0</v>
      </c>
      <c r="AV7" t="b">
        <f>ISNUMBER(SEARCH(AV$1,d4_test70[[#This Row],[actualResult3ftv2c8]]))</f>
        <v>1</v>
      </c>
      <c r="AW7" t="b">
        <f>ISNUMBER(SEARCH(AW$1,d4_test70[[#This Row],[actualResult3ftv2c8]]))</f>
        <v>0</v>
      </c>
      <c r="AX7" s="10" t="str">
        <f t="shared" si="12"/>
        <v>00</v>
      </c>
      <c r="AY7" s="10" t="str">
        <f t="shared" si="13"/>
        <v>11</v>
      </c>
      <c r="AZ7" s="10" t="str">
        <f t="shared" si="14"/>
        <v>10</v>
      </c>
      <c r="BA7" t="b">
        <f t="shared" si="15"/>
        <v>0</v>
      </c>
      <c r="BD7" t="b">
        <f>ISNUMBER(SEARCH(BD$1,d4_test70[[#This Row],[actualResult3ftv2c9]]))</f>
        <v>0</v>
      </c>
      <c r="BE7" t="b">
        <f>ISNUMBER(SEARCH(BE$1,d4_test70[[#This Row],[actualResult3ftv2c9]]))</f>
        <v>1</v>
      </c>
      <c r="BF7" t="b">
        <f>ISNUMBER(SEARCH(BF$1,d4_test70[[#This Row],[actualResult3ftv2c9]]))</f>
        <v>0</v>
      </c>
      <c r="BG7" s="10" t="str">
        <f t="shared" si="16"/>
        <v>00</v>
      </c>
      <c r="BH7" s="10" t="str">
        <f t="shared" si="17"/>
        <v>11</v>
      </c>
      <c r="BI7" s="10" t="str">
        <f t="shared" si="18"/>
        <v>10</v>
      </c>
      <c r="BJ7" t="b">
        <f t="shared" si="19"/>
        <v>0</v>
      </c>
      <c r="BM7" t="b">
        <f>ISNUMBER(SEARCH(BM$1,d4_test70[[#This Row],[actualResult3ftv2c10]]))</f>
        <v>0</v>
      </c>
      <c r="BN7" t="b">
        <f>ISNUMBER(SEARCH(BN$1,d4_test70[[#This Row],[actualResult3ftv2c10]]))</f>
        <v>1</v>
      </c>
      <c r="BO7" t="b">
        <f>ISNUMBER(SEARCH(BO$1,d4_test70[[#This Row],[actualResult3ftv2c10]]))</f>
        <v>1</v>
      </c>
      <c r="BP7" s="10" t="str">
        <f t="shared" si="20"/>
        <v>00</v>
      </c>
      <c r="BQ7" s="10" t="str">
        <f t="shared" si="21"/>
        <v>11</v>
      </c>
      <c r="BR7" s="10" t="str">
        <f t="shared" si="22"/>
        <v>11</v>
      </c>
      <c r="BS7" t="b">
        <f t="shared" si="23"/>
        <v>1</v>
      </c>
    </row>
    <row r="8" spans="1:71" x14ac:dyDescent="0.35">
      <c r="A8" t="s">
        <v>696</v>
      </c>
      <c r="B8" t="s">
        <v>697</v>
      </c>
      <c r="C8" t="s">
        <v>8189</v>
      </c>
      <c r="D8" t="s">
        <v>7604</v>
      </c>
      <c r="E8" t="s">
        <v>5130</v>
      </c>
      <c r="F8" t="s">
        <v>24</v>
      </c>
      <c r="G8" t="s">
        <v>24</v>
      </c>
      <c r="H8" t="s">
        <v>72</v>
      </c>
      <c r="I8" t="s">
        <v>24</v>
      </c>
      <c r="J8" t="s">
        <v>24</v>
      </c>
      <c r="K8" t="s">
        <v>24</v>
      </c>
      <c r="L8" t="s">
        <v>24</v>
      </c>
      <c r="O8" s="13" t="b">
        <f>ISNUMBER(SEARCH(O$1,d4_test70[[#This Row],[expectedResult]]))</f>
        <v>0</v>
      </c>
      <c r="P8" s="13" t="b">
        <f>ISNUMBER(SEARCH(P$1,d4_test70[[#This Row],[expectedResult]]))</f>
        <v>1</v>
      </c>
      <c r="Q8" s="13" t="b">
        <f>ISNUMBER(SEARCH(Q$1,d4_test70[[#This Row],[expectedResult]]))</f>
        <v>1</v>
      </c>
      <c r="T8" t="b">
        <f>ISNUMBER(SEARCH(T$1,d4_test70[[#This Row],[actualResult]]))</f>
        <v>0</v>
      </c>
      <c r="U8" t="b">
        <f>ISNUMBER(SEARCH(U$1,d4_test70[[#This Row],[actualResult]]))</f>
        <v>1</v>
      </c>
      <c r="V8" t="b">
        <f>ISNUMBER(SEARCH(V$1,d4_test70[[#This Row],[actualResult]]))</f>
        <v>1</v>
      </c>
      <c r="W8" s="10" t="str">
        <f t="shared" si="24"/>
        <v>00</v>
      </c>
      <c r="X8" s="10" t="str">
        <f t="shared" si="25"/>
        <v>11</v>
      </c>
      <c r="Y8" s="10" t="str">
        <f t="shared" si="26"/>
        <v>11</v>
      </c>
      <c r="Z8" t="b">
        <f t="shared" si="27"/>
        <v>1</v>
      </c>
      <c r="AC8" t="b">
        <f>ISNUMBER(SEARCH(AC$1,d4_test70[[#This Row],[actualResultGPT3]]))</f>
        <v>1</v>
      </c>
      <c r="AD8" t="b">
        <f>ISNUMBER(SEARCH(AD$1,d4_test70[[#This Row],[actualResultGPT3]]))</f>
        <v>1</v>
      </c>
      <c r="AE8" t="b">
        <f>ISNUMBER(SEARCH(AE$1,d4_test70[[#This Row],[actualResultGPT3]]))</f>
        <v>1</v>
      </c>
      <c r="AF8" s="10" t="str">
        <f t="shared" si="4"/>
        <v>01</v>
      </c>
      <c r="AG8" s="10" t="str">
        <f t="shared" si="5"/>
        <v>11</v>
      </c>
      <c r="AH8" s="10" t="str">
        <f t="shared" si="6"/>
        <v>11</v>
      </c>
      <c r="AI8" t="b">
        <f t="shared" si="7"/>
        <v>0</v>
      </c>
      <c r="AL8" t="b">
        <f>ISNUMBER(SEARCH(AL$1,d4_test70[[#This Row],[actualResult3ftv2]]))</f>
        <v>0</v>
      </c>
      <c r="AM8" t="b">
        <f>ISNUMBER(SEARCH(AM$1,d4_test70[[#This Row],[actualResult3ftv2]]))</f>
        <v>1</v>
      </c>
      <c r="AN8" t="b">
        <f>ISNUMBER(SEARCH(AN$1,d4_test70[[#This Row],[actualResult3ftv2]]))</f>
        <v>1</v>
      </c>
      <c r="AO8" s="10" t="str">
        <f t="shared" si="8"/>
        <v>00</v>
      </c>
      <c r="AP8" s="10" t="str">
        <f t="shared" si="9"/>
        <v>11</v>
      </c>
      <c r="AQ8" s="10" t="str">
        <f t="shared" si="10"/>
        <v>11</v>
      </c>
      <c r="AR8" t="b">
        <f t="shared" si="11"/>
        <v>1</v>
      </c>
      <c r="AU8" t="b">
        <f>ISNUMBER(SEARCH(AU$1,d4_test70[[#This Row],[actualResult3ftv2c8]]))</f>
        <v>0</v>
      </c>
      <c r="AV8" t="b">
        <f>ISNUMBER(SEARCH(AV$1,d4_test70[[#This Row],[actualResult3ftv2c8]]))</f>
        <v>1</v>
      </c>
      <c r="AW8" t="b">
        <f>ISNUMBER(SEARCH(AW$1,d4_test70[[#This Row],[actualResult3ftv2c8]]))</f>
        <v>1</v>
      </c>
      <c r="AX8" s="10" t="str">
        <f t="shared" si="12"/>
        <v>00</v>
      </c>
      <c r="AY8" s="10" t="str">
        <f t="shared" si="13"/>
        <v>11</v>
      </c>
      <c r="AZ8" s="10" t="str">
        <f t="shared" si="14"/>
        <v>11</v>
      </c>
      <c r="BA8" t="b">
        <f t="shared" si="15"/>
        <v>1</v>
      </c>
      <c r="BD8" t="b">
        <f>ISNUMBER(SEARCH(BD$1,d4_test70[[#This Row],[actualResult3ftv2c9]]))</f>
        <v>0</v>
      </c>
      <c r="BE8" t="b">
        <f>ISNUMBER(SEARCH(BE$1,d4_test70[[#This Row],[actualResult3ftv2c9]]))</f>
        <v>1</v>
      </c>
      <c r="BF8" t="b">
        <f>ISNUMBER(SEARCH(BF$1,d4_test70[[#This Row],[actualResult3ftv2c9]]))</f>
        <v>1</v>
      </c>
      <c r="BG8" s="10" t="str">
        <f t="shared" si="16"/>
        <v>00</v>
      </c>
      <c r="BH8" s="10" t="str">
        <f t="shared" si="17"/>
        <v>11</v>
      </c>
      <c r="BI8" s="10" t="str">
        <f t="shared" si="18"/>
        <v>11</v>
      </c>
      <c r="BJ8" t="b">
        <f t="shared" si="19"/>
        <v>1</v>
      </c>
      <c r="BM8" t="b">
        <f>ISNUMBER(SEARCH(BM$1,d4_test70[[#This Row],[actualResult3ftv2c10]]))</f>
        <v>0</v>
      </c>
      <c r="BN8" t="b">
        <f>ISNUMBER(SEARCH(BN$1,d4_test70[[#This Row],[actualResult3ftv2c10]]))</f>
        <v>1</v>
      </c>
      <c r="BO8" t="b">
        <f>ISNUMBER(SEARCH(BO$1,d4_test70[[#This Row],[actualResult3ftv2c10]]))</f>
        <v>1</v>
      </c>
      <c r="BP8" s="10" t="str">
        <f t="shared" si="20"/>
        <v>00</v>
      </c>
      <c r="BQ8" s="10" t="str">
        <f t="shared" si="21"/>
        <v>11</v>
      </c>
      <c r="BR8" s="10" t="str">
        <f t="shared" si="22"/>
        <v>11</v>
      </c>
      <c r="BS8" t="b">
        <f t="shared" si="23"/>
        <v>1</v>
      </c>
    </row>
    <row r="9" spans="1:71" x14ac:dyDescent="0.35">
      <c r="A9" t="s">
        <v>811</v>
      </c>
      <c r="B9" t="s">
        <v>812</v>
      </c>
      <c r="C9" t="s">
        <v>8199</v>
      </c>
      <c r="D9" t="s">
        <v>7586</v>
      </c>
      <c r="E9" t="s">
        <v>5119</v>
      </c>
      <c r="F9" t="s">
        <v>24</v>
      </c>
      <c r="G9" t="s">
        <v>24</v>
      </c>
      <c r="H9" t="s">
        <v>72</v>
      </c>
      <c r="I9" t="s">
        <v>24</v>
      </c>
      <c r="J9" t="s">
        <v>24</v>
      </c>
      <c r="K9" t="s">
        <v>24</v>
      </c>
      <c r="L9" t="s">
        <v>24</v>
      </c>
      <c r="O9" s="13" t="b">
        <f>ISNUMBER(SEARCH(O$1,d4_test70[[#This Row],[expectedResult]]))</f>
        <v>0</v>
      </c>
      <c r="P9" s="13" t="b">
        <f>ISNUMBER(SEARCH(P$1,d4_test70[[#This Row],[expectedResult]]))</f>
        <v>1</v>
      </c>
      <c r="Q9" s="13" t="b">
        <f>ISNUMBER(SEARCH(Q$1,d4_test70[[#This Row],[expectedResult]]))</f>
        <v>1</v>
      </c>
      <c r="T9" t="b">
        <f>ISNUMBER(SEARCH(T$1,d4_test70[[#This Row],[actualResult]]))</f>
        <v>0</v>
      </c>
      <c r="U9" t="b">
        <f>ISNUMBER(SEARCH(U$1,d4_test70[[#This Row],[actualResult]]))</f>
        <v>1</v>
      </c>
      <c r="V9" t="b">
        <f>ISNUMBER(SEARCH(V$1,d4_test70[[#This Row],[actualResult]]))</f>
        <v>1</v>
      </c>
      <c r="W9" s="10" t="str">
        <f t="shared" si="24"/>
        <v>00</v>
      </c>
      <c r="X9" s="10" t="str">
        <f t="shared" si="25"/>
        <v>11</v>
      </c>
      <c r="Y9" s="10" t="str">
        <f t="shared" si="26"/>
        <v>11</v>
      </c>
      <c r="Z9" t="b">
        <f t="shared" si="27"/>
        <v>1</v>
      </c>
      <c r="AC9" t="b">
        <f>ISNUMBER(SEARCH(AC$1,d4_test70[[#This Row],[actualResultGPT3]]))</f>
        <v>1</v>
      </c>
      <c r="AD9" t="b">
        <f>ISNUMBER(SEARCH(AD$1,d4_test70[[#This Row],[actualResultGPT3]]))</f>
        <v>1</v>
      </c>
      <c r="AE9" t="b">
        <f>ISNUMBER(SEARCH(AE$1,d4_test70[[#This Row],[actualResultGPT3]]))</f>
        <v>1</v>
      </c>
      <c r="AF9" s="10" t="str">
        <f t="shared" si="4"/>
        <v>01</v>
      </c>
      <c r="AG9" s="10" t="str">
        <f t="shared" si="5"/>
        <v>11</v>
      </c>
      <c r="AH9" s="10" t="str">
        <f t="shared" si="6"/>
        <v>11</v>
      </c>
      <c r="AI9" t="b">
        <f t="shared" si="7"/>
        <v>0</v>
      </c>
      <c r="AL9" t="b">
        <f>ISNUMBER(SEARCH(AL$1,d4_test70[[#This Row],[actualResult3ftv2]]))</f>
        <v>0</v>
      </c>
      <c r="AM9" t="b">
        <f>ISNUMBER(SEARCH(AM$1,d4_test70[[#This Row],[actualResult3ftv2]]))</f>
        <v>1</v>
      </c>
      <c r="AN9" t="b">
        <f>ISNUMBER(SEARCH(AN$1,d4_test70[[#This Row],[actualResult3ftv2]]))</f>
        <v>1</v>
      </c>
      <c r="AO9" s="10" t="str">
        <f t="shared" si="8"/>
        <v>00</v>
      </c>
      <c r="AP9" s="10" t="str">
        <f t="shared" si="9"/>
        <v>11</v>
      </c>
      <c r="AQ9" s="10" t="str">
        <f t="shared" si="10"/>
        <v>11</v>
      </c>
      <c r="AR9" t="b">
        <f t="shared" si="11"/>
        <v>1</v>
      </c>
      <c r="AU9" t="b">
        <f>ISNUMBER(SEARCH(AU$1,d4_test70[[#This Row],[actualResult3ftv2c8]]))</f>
        <v>0</v>
      </c>
      <c r="AV9" t="b">
        <f>ISNUMBER(SEARCH(AV$1,d4_test70[[#This Row],[actualResult3ftv2c8]]))</f>
        <v>1</v>
      </c>
      <c r="AW9" t="b">
        <f>ISNUMBER(SEARCH(AW$1,d4_test70[[#This Row],[actualResult3ftv2c8]]))</f>
        <v>1</v>
      </c>
      <c r="AX9" s="10" t="str">
        <f t="shared" si="12"/>
        <v>00</v>
      </c>
      <c r="AY9" s="10" t="str">
        <f t="shared" si="13"/>
        <v>11</v>
      </c>
      <c r="AZ9" s="10" t="str">
        <f t="shared" si="14"/>
        <v>11</v>
      </c>
      <c r="BA9" t="b">
        <f t="shared" si="15"/>
        <v>1</v>
      </c>
      <c r="BD9" t="b">
        <f>ISNUMBER(SEARCH(BD$1,d4_test70[[#This Row],[actualResult3ftv2c9]]))</f>
        <v>0</v>
      </c>
      <c r="BE9" t="b">
        <f>ISNUMBER(SEARCH(BE$1,d4_test70[[#This Row],[actualResult3ftv2c9]]))</f>
        <v>1</v>
      </c>
      <c r="BF9" t="b">
        <f>ISNUMBER(SEARCH(BF$1,d4_test70[[#This Row],[actualResult3ftv2c9]]))</f>
        <v>1</v>
      </c>
      <c r="BG9" s="10" t="str">
        <f t="shared" si="16"/>
        <v>00</v>
      </c>
      <c r="BH9" s="10" t="str">
        <f t="shared" si="17"/>
        <v>11</v>
      </c>
      <c r="BI9" s="10" t="str">
        <f t="shared" si="18"/>
        <v>11</v>
      </c>
      <c r="BJ9" t="b">
        <f t="shared" si="19"/>
        <v>1</v>
      </c>
      <c r="BM9" t="b">
        <f>ISNUMBER(SEARCH(BM$1,d4_test70[[#This Row],[actualResult3ftv2c10]]))</f>
        <v>0</v>
      </c>
      <c r="BN9" t="b">
        <f>ISNUMBER(SEARCH(BN$1,d4_test70[[#This Row],[actualResult3ftv2c10]]))</f>
        <v>1</v>
      </c>
      <c r="BO9" t="b">
        <f>ISNUMBER(SEARCH(BO$1,d4_test70[[#This Row],[actualResult3ftv2c10]]))</f>
        <v>1</v>
      </c>
      <c r="BP9" s="10" t="str">
        <f t="shared" si="20"/>
        <v>00</v>
      </c>
      <c r="BQ9" s="10" t="str">
        <f t="shared" si="21"/>
        <v>11</v>
      </c>
      <c r="BR9" s="10" t="str">
        <f t="shared" si="22"/>
        <v>11</v>
      </c>
      <c r="BS9" t="b">
        <f t="shared" si="23"/>
        <v>1</v>
      </c>
    </row>
    <row r="10" spans="1:71" x14ac:dyDescent="0.35">
      <c r="A10" t="s">
        <v>102</v>
      </c>
      <c r="B10" t="s">
        <v>103</v>
      </c>
      <c r="C10" t="s">
        <v>8204</v>
      </c>
      <c r="D10" t="s">
        <v>7570</v>
      </c>
      <c r="E10" t="s">
        <v>5119</v>
      </c>
      <c r="F10" t="s">
        <v>24</v>
      </c>
      <c r="G10" t="s">
        <v>24</v>
      </c>
      <c r="H10" t="s">
        <v>7846</v>
      </c>
      <c r="I10" t="s">
        <v>24</v>
      </c>
      <c r="J10" t="s">
        <v>24</v>
      </c>
      <c r="K10" t="s">
        <v>24</v>
      </c>
      <c r="L10" t="s">
        <v>24</v>
      </c>
      <c r="O10" s="13" t="b">
        <f>ISNUMBER(SEARCH(O$1,d4_test70[[#This Row],[expectedResult]]))</f>
        <v>0</v>
      </c>
      <c r="P10" s="13" t="b">
        <f>ISNUMBER(SEARCH(P$1,d4_test70[[#This Row],[expectedResult]]))</f>
        <v>1</v>
      </c>
      <c r="Q10" s="13" t="b">
        <f>ISNUMBER(SEARCH(Q$1,d4_test70[[#This Row],[expectedResult]]))</f>
        <v>1</v>
      </c>
      <c r="T10" t="b">
        <f>ISNUMBER(SEARCH(T$1,d4_test70[[#This Row],[actualResult]]))</f>
        <v>0</v>
      </c>
      <c r="U10" t="b">
        <f>ISNUMBER(SEARCH(U$1,d4_test70[[#This Row],[actualResult]]))</f>
        <v>1</v>
      </c>
      <c r="V10" t="b">
        <f>ISNUMBER(SEARCH(V$1,d4_test70[[#This Row],[actualResult]]))</f>
        <v>1</v>
      </c>
      <c r="W10" s="10" t="str">
        <f t="shared" si="24"/>
        <v>00</v>
      </c>
      <c r="X10" s="10" t="str">
        <f t="shared" si="25"/>
        <v>11</v>
      </c>
      <c r="Y10" s="10" t="str">
        <f t="shared" si="26"/>
        <v>11</v>
      </c>
      <c r="Z10" t="b">
        <f t="shared" si="27"/>
        <v>1</v>
      </c>
      <c r="AC10" t="b">
        <f>ISNUMBER(SEARCH(AC$1,d4_test70[[#This Row],[actualResultGPT3]]))</f>
        <v>1</v>
      </c>
      <c r="AD10" t="b">
        <f>ISNUMBER(SEARCH(AD$1,d4_test70[[#This Row],[actualResultGPT3]]))</f>
        <v>1</v>
      </c>
      <c r="AE10" t="b">
        <f>ISNUMBER(SEARCH(AE$1,d4_test70[[#This Row],[actualResultGPT3]]))</f>
        <v>1</v>
      </c>
      <c r="AF10" s="10" t="str">
        <f t="shared" si="4"/>
        <v>01</v>
      </c>
      <c r="AG10" s="10" t="str">
        <f t="shared" si="5"/>
        <v>11</v>
      </c>
      <c r="AH10" s="10" t="str">
        <f t="shared" si="6"/>
        <v>11</v>
      </c>
      <c r="AI10" t="b">
        <f t="shared" si="7"/>
        <v>0</v>
      </c>
      <c r="AL10" t="b">
        <f>ISNUMBER(SEARCH(AL$1,d4_test70[[#This Row],[actualResult3ftv2]]))</f>
        <v>0</v>
      </c>
      <c r="AM10" t="b">
        <f>ISNUMBER(SEARCH(AM$1,d4_test70[[#This Row],[actualResult3ftv2]]))</f>
        <v>1</v>
      </c>
      <c r="AN10" t="b">
        <f>ISNUMBER(SEARCH(AN$1,d4_test70[[#This Row],[actualResult3ftv2]]))</f>
        <v>1</v>
      </c>
      <c r="AO10" s="10" t="str">
        <f t="shared" si="8"/>
        <v>00</v>
      </c>
      <c r="AP10" s="10" t="str">
        <f t="shared" si="9"/>
        <v>11</v>
      </c>
      <c r="AQ10" s="10" t="str">
        <f t="shared" si="10"/>
        <v>11</v>
      </c>
      <c r="AR10" t="b">
        <f t="shared" si="11"/>
        <v>1</v>
      </c>
      <c r="AU10" t="b">
        <f>ISNUMBER(SEARCH(AU$1,d4_test70[[#This Row],[actualResult3ftv2c8]]))</f>
        <v>0</v>
      </c>
      <c r="AV10" t="b">
        <f>ISNUMBER(SEARCH(AV$1,d4_test70[[#This Row],[actualResult3ftv2c8]]))</f>
        <v>1</v>
      </c>
      <c r="AW10" t="b">
        <f>ISNUMBER(SEARCH(AW$1,d4_test70[[#This Row],[actualResult3ftv2c8]]))</f>
        <v>1</v>
      </c>
      <c r="AX10" s="10" t="str">
        <f t="shared" si="12"/>
        <v>00</v>
      </c>
      <c r="AY10" s="10" t="str">
        <f t="shared" si="13"/>
        <v>11</v>
      </c>
      <c r="AZ10" s="10" t="str">
        <f t="shared" si="14"/>
        <v>11</v>
      </c>
      <c r="BA10" t="b">
        <f t="shared" si="15"/>
        <v>1</v>
      </c>
      <c r="BD10" t="b">
        <f>ISNUMBER(SEARCH(BD$1,d4_test70[[#This Row],[actualResult3ftv2c9]]))</f>
        <v>0</v>
      </c>
      <c r="BE10" t="b">
        <f>ISNUMBER(SEARCH(BE$1,d4_test70[[#This Row],[actualResult3ftv2c9]]))</f>
        <v>1</v>
      </c>
      <c r="BF10" t="b">
        <f>ISNUMBER(SEARCH(BF$1,d4_test70[[#This Row],[actualResult3ftv2c9]]))</f>
        <v>1</v>
      </c>
      <c r="BG10" s="10" t="str">
        <f t="shared" si="16"/>
        <v>00</v>
      </c>
      <c r="BH10" s="10" t="str">
        <f t="shared" si="17"/>
        <v>11</v>
      </c>
      <c r="BI10" s="10" t="str">
        <f t="shared" si="18"/>
        <v>11</v>
      </c>
      <c r="BJ10" t="b">
        <f t="shared" si="19"/>
        <v>1</v>
      </c>
      <c r="BM10" t="b">
        <f>ISNUMBER(SEARCH(BM$1,d4_test70[[#This Row],[actualResult3ftv2c10]]))</f>
        <v>0</v>
      </c>
      <c r="BN10" t="b">
        <f>ISNUMBER(SEARCH(BN$1,d4_test70[[#This Row],[actualResult3ftv2c10]]))</f>
        <v>1</v>
      </c>
      <c r="BO10" t="b">
        <f>ISNUMBER(SEARCH(BO$1,d4_test70[[#This Row],[actualResult3ftv2c10]]))</f>
        <v>1</v>
      </c>
      <c r="BP10" s="10" t="str">
        <f t="shared" si="20"/>
        <v>00</v>
      </c>
      <c r="BQ10" s="10" t="str">
        <f t="shared" si="21"/>
        <v>11</v>
      </c>
      <c r="BR10" s="10" t="str">
        <f t="shared" si="22"/>
        <v>11</v>
      </c>
      <c r="BS10" t="b">
        <f t="shared" si="23"/>
        <v>1</v>
      </c>
    </row>
    <row r="11" spans="1:71" x14ac:dyDescent="0.35">
      <c r="A11" t="s">
        <v>704</v>
      </c>
      <c r="B11" t="s">
        <v>705</v>
      </c>
      <c r="C11" t="s">
        <v>7812</v>
      </c>
      <c r="D11" t="s">
        <v>7570</v>
      </c>
      <c r="E11" t="s">
        <v>5119</v>
      </c>
      <c r="F11" t="s">
        <v>24</v>
      </c>
      <c r="G11" t="s">
        <v>7</v>
      </c>
      <c r="H11" t="s">
        <v>72</v>
      </c>
      <c r="I11" t="s">
        <v>24</v>
      </c>
      <c r="J11" t="s">
        <v>24</v>
      </c>
      <c r="K11" t="s">
        <v>24</v>
      </c>
      <c r="L11" t="s">
        <v>24</v>
      </c>
      <c r="O11" s="13" t="b">
        <f>ISNUMBER(SEARCH(O$1,d4_test70[[#This Row],[expectedResult]]))</f>
        <v>0</v>
      </c>
      <c r="P11" s="13" t="b">
        <f>ISNUMBER(SEARCH(P$1,d4_test70[[#This Row],[expectedResult]]))</f>
        <v>1</v>
      </c>
      <c r="Q11" s="13" t="b">
        <f>ISNUMBER(SEARCH(Q$1,d4_test70[[#This Row],[expectedResult]]))</f>
        <v>1</v>
      </c>
      <c r="T11" t="b">
        <f>ISNUMBER(SEARCH(T$1,d4_test70[[#This Row],[actualResult]]))</f>
        <v>0</v>
      </c>
      <c r="U11" t="b">
        <f>ISNUMBER(SEARCH(U$1,d4_test70[[#This Row],[actualResult]]))</f>
        <v>0</v>
      </c>
      <c r="V11" t="b">
        <f>ISNUMBER(SEARCH(V$1,d4_test70[[#This Row],[actualResult]]))</f>
        <v>1</v>
      </c>
      <c r="W11" s="10" t="str">
        <f t="shared" si="24"/>
        <v>00</v>
      </c>
      <c r="X11" s="10" t="str">
        <f t="shared" si="25"/>
        <v>10</v>
      </c>
      <c r="Y11" s="10" t="str">
        <f t="shared" si="26"/>
        <v>11</v>
      </c>
      <c r="Z11" t="b">
        <f t="shared" si="27"/>
        <v>0</v>
      </c>
      <c r="AC11" t="b">
        <f>ISNUMBER(SEARCH(AC$1,d4_test70[[#This Row],[actualResultGPT3]]))</f>
        <v>1</v>
      </c>
      <c r="AD11" t="b">
        <f>ISNUMBER(SEARCH(AD$1,d4_test70[[#This Row],[actualResultGPT3]]))</f>
        <v>1</v>
      </c>
      <c r="AE11" t="b">
        <f>ISNUMBER(SEARCH(AE$1,d4_test70[[#This Row],[actualResultGPT3]]))</f>
        <v>1</v>
      </c>
      <c r="AF11" s="10" t="str">
        <f t="shared" si="4"/>
        <v>01</v>
      </c>
      <c r="AG11" s="10" t="str">
        <f t="shared" si="5"/>
        <v>11</v>
      </c>
      <c r="AH11" s="10" t="str">
        <f t="shared" si="6"/>
        <v>11</v>
      </c>
      <c r="AI11" t="b">
        <f t="shared" si="7"/>
        <v>0</v>
      </c>
      <c r="AL11" t="b">
        <f>ISNUMBER(SEARCH(AL$1,d4_test70[[#This Row],[actualResult3ftv2]]))</f>
        <v>0</v>
      </c>
      <c r="AM11" t="b">
        <f>ISNUMBER(SEARCH(AM$1,d4_test70[[#This Row],[actualResult3ftv2]]))</f>
        <v>1</v>
      </c>
      <c r="AN11" t="b">
        <f>ISNUMBER(SEARCH(AN$1,d4_test70[[#This Row],[actualResult3ftv2]]))</f>
        <v>1</v>
      </c>
      <c r="AO11" s="10" t="str">
        <f t="shared" si="8"/>
        <v>00</v>
      </c>
      <c r="AP11" s="10" t="str">
        <f t="shared" si="9"/>
        <v>11</v>
      </c>
      <c r="AQ11" s="10" t="str">
        <f t="shared" si="10"/>
        <v>11</v>
      </c>
      <c r="AR11" t="b">
        <f t="shared" si="11"/>
        <v>1</v>
      </c>
      <c r="AU11" t="b">
        <f>ISNUMBER(SEARCH(AU$1,d4_test70[[#This Row],[actualResult3ftv2c8]]))</f>
        <v>0</v>
      </c>
      <c r="AV11" t="b">
        <f>ISNUMBER(SEARCH(AV$1,d4_test70[[#This Row],[actualResult3ftv2c8]]))</f>
        <v>1</v>
      </c>
      <c r="AW11" t="b">
        <f>ISNUMBER(SEARCH(AW$1,d4_test70[[#This Row],[actualResult3ftv2c8]]))</f>
        <v>1</v>
      </c>
      <c r="AX11" s="10" t="str">
        <f t="shared" si="12"/>
        <v>00</v>
      </c>
      <c r="AY11" s="10" t="str">
        <f t="shared" si="13"/>
        <v>11</v>
      </c>
      <c r="AZ11" s="10" t="str">
        <f t="shared" si="14"/>
        <v>11</v>
      </c>
      <c r="BA11" t="b">
        <f t="shared" si="15"/>
        <v>1</v>
      </c>
      <c r="BD11" t="b">
        <f>ISNUMBER(SEARCH(BD$1,d4_test70[[#This Row],[actualResult3ftv2c9]]))</f>
        <v>0</v>
      </c>
      <c r="BE11" t="b">
        <f>ISNUMBER(SEARCH(BE$1,d4_test70[[#This Row],[actualResult3ftv2c9]]))</f>
        <v>1</v>
      </c>
      <c r="BF11" t="b">
        <f>ISNUMBER(SEARCH(BF$1,d4_test70[[#This Row],[actualResult3ftv2c9]]))</f>
        <v>1</v>
      </c>
      <c r="BG11" s="10" t="str">
        <f t="shared" si="16"/>
        <v>00</v>
      </c>
      <c r="BH11" s="10" t="str">
        <f t="shared" si="17"/>
        <v>11</v>
      </c>
      <c r="BI11" s="10" t="str">
        <f t="shared" si="18"/>
        <v>11</v>
      </c>
      <c r="BJ11" t="b">
        <f t="shared" si="19"/>
        <v>1</v>
      </c>
      <c r="BM11" t="b">
        <f>ISNUMBER(SEARCH(BM$1,d4_test70[[#This Row],[actualResult3ftv2c10]]))</f>
        <v>0</v>
      </c>
      <c r="BN11" t="b">
        <f>ISNUMBER(SEARCH(BN$1,d4_test70[[#This Row],[actualResult3ftv2c10]]))</f>
        <v>1</v>
      </c>
      <c r="BO11" t="b">
        <f>ISNUMBER(SEARCH(BO$1,d4_test70[[#This Row],[actualResult3ftv2c10]]))</f>
        <v>1</v>
      </c>
      <c r="BP11" s="10" t="str">
        <f t="shared" si="20"/>
        <v>00</v>
      </c>
      <c r="BQ11" s="10" t="str">
        <f t="shared" si="21"/>
        <v>11</v>
      </c>
      <c r="BR11" s="10" t="str">
        <f t="shared" si="22"/>
        <v>11</v>
      </c>
      <c r="BS11" t="b">
        <f t="shared" si="23"/>
        <v>1</v>
      </c>
    </row>
    <row r="12" spans="1:71" x14ac:dyDescent="0.35">
      <c r="A12" t="s">
        <v>476</v>
      </c>
      <c r="B12" t="s">
        <v>477</v>
      </c>
      <c r="C12" t="s">
        <v>8222</v>
      </c>
      <c r="D12" t="s">
        <v>7591</v>
      </c>
      <c r="E12" t="s">
        <v>5137</v>
      </c>
      <c r="F12" t="s">
        <v>24</v>
      </c>
      <c r="G12" t="s">
        <v>24</v>
      </c>
      <c r="H12" t="s">
        <v>72</v>
      </c>
      <c r="I12" t="s">
        <v>24</v>
      </c>
      <c r="J12" t="s">
        <v>24</v>
      </c>
      <c r="K12" t="s">
        <v>24</v>
      </c>
      <c r="L12" t="s">
        <v>24</v>
      </c>
      <c r="O12" s="13" t="b">
        <f>ISNUMBER(SEARCH(O$1,d4_test70[[#This Row],[expectedResult]]))</f>
        <v>0</v>
      </c>
      <c r="P12" s="13" t="b">
        <f>ISNUMBER(SEARCH(P$1,d4_test70[[#This Row],[expectedResult]]))</f>
        <v>1</v>
      </c>
      <c r="Q12" s="13" t="b">
        <f>ISNUMBER(SEARCH(Q$1,d4_test70[[#This Row],[expectedResult]]))</f>
        <v>1</v>
      </c>
      <c r="T12" t="b">
        <f>ISNUMBER(SEARCH(T$1,d4_test70[[#This Row],[actualResult]]))</f>
        <v>0</v>
      </c>
      <c r="U12" t="b">
        <f>ISNUMBER(SEARCH(U$1,d4_test70[[#This Row],[actualResult]]))</f>
        <v>1</v>
      </c>
      <c r="V12" t="b">
        <f>ISNUMBER(SEARCH(V$1,d4_test70[[#This Row],[actualResult]]))</f>
        <v>1</v>
      </c>
      <c r="W12" s="10" t="str">
        <f t="shared" si="24"/>
        <v>00</v>
      </c>
      <c r="X12" s="10" t="str">
        <f t="shared" si="25"/>
        <v>11</v>
      </c>
      <c r="Y12" s="10" t="str">
        <f t="shared" si="26"/>
        <v>11</v>
      </c>
      <c r="Z12" t="b">
        <f t="shared" si="27"/>
        <v>1</v>
      </c>
      <c r="AC12" t="b">
        <f>ISNUMBER(SEARCH(AC$1,d4_test70[[#This Row],[actualResultGPT3]]))</f>
        <v>1</v>
      </c>
      <c r="AD12" t="b">
        <f>ISNUMBER(SEARCH(AD$1,d4_test70[[#This Row],[actualResultGPT3]]))</f>
        <v>1</v>
      </c>
      <c r="AE12" t="b">
        <f>ISNUMBER(SEARCH(AE$1,d4_test70[[#This Row],[actualResultGPT3]]))</f>
        <v>1</v>
      </c>
      <c r="AF12" s="10" t="str">
        <f t="shared" si="4"/>
        <v>01</v>
      </c>
      <c r="AG12" s="10" t="str">
        <f t="shared" si="5"/>
        <v>11</v>
      </c>
      <c r="AH12" s="10" t="str">
        <f t="shared" si="6"/>
        <v>11</v>
      </c>
      <c r="AI12" t="b">
        <f t="shared" si="7"/>
        <v>0</v>
      </c>
      <c r="AL12" t="b">
        <f>ISNUMBER(SEARCH(AL$1,d4_test70[[#This Row],[actualResult3ftv2]]))</f>
        <v>0</v>
      </c>
      <c r="AM12" t="b">
        <f>ISNUMBER(SEARCH(AM$1,d4_test70[[#This Row],[actualResult3ftv2]]))</f>
        <v>1</v>
      </c>
      <c r="AN12" t="b">
        <f>ISNUMBER(SEARCH(AN$1,d4_test70[[#This Row],[actualResult3ftv2]]))</f>
        <v>1</v>
      </c>
      <c r="AO12" s="10" t="str">
        <f t="shared" si="8"/>
        <v>00</v>
      </c>
      <c r="AP12" s="10" t="str">
        <f t="shared" si="9"/>
        <v>11</v>
      </c>
      <c r="AQ12" s="10" t="str">
        <f t="shared" si="10"/>
        <v>11</v>
      </c>
      <c r="AR12" t="b">
        <f t="shared" si="11"/>
        <v>1</v>
      </c>
      <c r="AU12" t="b">
        <f>ISNUMBER(SEARCH(AU$1,d4_test70[[#This Row],[actualResult3ftv2c8]]))</f>
        <v>0</v>
      </c>
      <c r="AV12" t="b">
        <f>ISNUMBER(SEARCH(AV$1,d4_test70[[#This Row],[actualResult3ftv2c8]]))</f>
        <v>1</v>
      </c>
      <c r="AW12" t="b">
        <f>ISNUMBER(SEARCH(AW$1,d4_test70[[#This Row],[actualResult3ftv2c8]]))</f>
        <v>1</v>
      </c>
      <c r="AX12" s="10" t="str">
        <f t="shared" si="12"/>
        <v>00</v>
      </c>
      <c r="AY12" s="10" t="str">
        <f t="shared" si="13"/>
        <v>11</v>
      </c>
      <c r="AZ12" s="10" t="str">
        <f t="shared" si="14"/>
        <v>11</v>
      </c>
      <c r="BA12" t="b">
        <f t="shared" si="15"/>
        <v>1</v>
      </c>
      <c r="BD12" t="b">
        <f>ISNUMBER(SEARCH(BD$1,d4_test70[[#This Row],[actualResult3ftv2c9]]))</f>
        <v>0</v>
      </c>
      <c r="BE12" t="b">
        <f>ISNUMBER(SEARCH(BE$1,d4_test70[[#This Row],[actualResult3ftv2c9]]))</f>
        <v>1</v>
      </c>
      <c r="BF12" t="b">
        <f>ISNUMBER(SEARCH(BF$1,d4_test70[[#This Row],[actualResult3ftv2c9]]))</f>
        <v>1</v>
      </c>
      <c r="BG12" s="10" t="str">
        <f t="shared" si="16"/>
        <v>00</v>
      </c>
      <c r="BH12" s="10" t="str">
        <f t="shared" si="17"/>
        <v>11</v>
      </c>
      <c r="BI12" s="10" t="str">
        <f t="shared" si="18"/>
        <v>11</v>
      </c>
      <c r="BJ12" t="b">
        <f t="shared" si="19"/>
        <v>1</v>
      </c>
      <c r="BM12" t="b">
        <f>ISNUMBER(SEARCH(BM$1,d4_test70[[#This Row],[actualResult3ftv2c10]]))</f>
        <v>0</v>
      </c>
      <c r="BN12" t="b">
        <f>ISNUMBER(SEARCH(BN$1,d4_test70[[#This Row],[actualResult3ftv2c10]]))</f>
        <v>1</v>
      </c>
      <c r="BO12" t="b">
        <f>ISNUMBER(SEARCH(BO$1,d4_test70[[#This Row],[actualResult3ftv2c10]]))</f>
        <v>1</v>
      </c>
      <c r="BP12" s="10" t="str">
        <f t="shared" si="20"/>
        <v>00</v>
      </c>
      <c r="BQ12" s="10" t="str">
        <f t="shared" si="21"/>
        <v>11</v>
      </c>
      <c r="BR12" s="10" t="str">
        <f t="shared" si="22"/>
        <v>11</v>
      </c>
      <c r="BS12" t="b">
        <f t="shared" si="23"/>
        <v>1</v>
      </c>
    </row>
    <row r="13" spans="1:71" x14ac:dyDescent="0.35">
      <c r="A13" t="s">
        <v>364</v>
      </c>
      <c r="B13" t="s">
        <v>365</v>
      </c>
      <c r="C13" t="s">
        <v>366</v>
      </c>
      <c r="D13" t="s">
        <v>7591</v>
      </c>
      <c r="E13" t="s">
        <v>5137</v>
      </c>
      <c r="F13" t="s">
        <v>24</v>
      </c>
      <c r="G13" t="s">
        <v>24</v>
      </c>
      <c r="H13" t="s">
        <v>72</v>
      </c>
      <c r="I13" t="s">
        <v>24</v>
      </c>
      <c r="J13" t="s">
        <v>34</v>
      </c>
      <c r="K13" t="s">
        <v>24</v>
      </c>
      <c r="L13" t="s">
        <v>24</v>
      </c>
      <c r="O13" s="13" t="b">
        <f>ISNUMBER(SEARCH(O$1,d4_test70[[#This Row],[expectedResult]]))</f>
        <v>0</v>
      </c>
      <c r="P13" s="13" t="b">
        <f>ISNUMBER(SEARCH(P$1,d4_test70[[#This Row],[expectedResult]]))</f>
        <v>1</v>
      </c>
      <c r="Q13" s="13" t="b">
        <f>ISNUMBER(SEARCH(Q$1,d4_test70[[#This Row],[expectedResult]]))</f>
        <v>1</v>
      </c>
      <c r="T13" t="b">
        <f>ISNUMBER(SEARCH(T$1,d4_test70[[#This Row],[actualResult]]))</f>
        <v>0</v>
      </c>
      <c r="U13" t="b">
        <f>ISNUMBER(SEARCH(U$1,d4_test70[[#This Row],[actualResult]]))</f>
        <v>1</v>
      </c>
      <c r="V13" t="b">
        <f>ISNUMBER(SEARCH(V$1,d4_test70[[#This Row],[actualResult]]))</f>
        <v>1</v>
      </c>
      <c r="W13" s="10" t="str">
        <f t="shared" si="24"/>
        <v>00</v>
      </c>
      <c r="X13" s="10" t="str">
        <f t="shared" si="25"/>
        <v>11</v>
      </c>
      <c r="Y13" s="10" t="str">
        <f t="shared" si="26"/>
        <v>11</v>
      </c>
      <c r="Z13" t="b">
        <f t="shared" si="27"/>
        <v>1</v>
      </c>
      <c r="AC13" t="b">
        <f>ISNUMBER(SEARCH(AC$1,d4_test70[[#This Row],[actualResultGPT3]]))</f>
        <v>1</v>
      </c>
      <c r="AD13" t="b">
        <f>ISNUMBER(SEARCH(AD$1,d4_test70[[#This Row],[actualResultGPT3]]))</f>
        <v>1</v>
      </c>
      <c r="AE13" t="b">
        <f>ISNUMBER(SEARCH(AE$1,d4_test70[[#This Row],[actualResultGPT3]]))</f>
        <v>1</v>
      </c>
      <c r="AF13" s="10" t="str">
        <f t="shared" si="4"/>
        <v>01</v>
      </c>
      <c r="AG13" s="10" t="str">
        <f t="shared" si="5"/>
        <v>11</v>
      </c>
      <c r="AH13" s="10" t="str">
        <f t="shared" si="6"/>
        <v>11</v>
      </c>
      <c r="AI13" t="b">
        <f t="shared" si="7"/>
        <v>0</v>
      </c>
      <c r="AL13" t="b">
        <f>ISNUMBER(SEARCH(AL$1,d4_test70[[#This Row],[actualResult3ftv2]]))</f>
        <v>0</v>
      </c>
      <c r="AM13" t="b">
        <f>ISNUMBER(SEARCH(AM$1,d4_test70[[#This Row],[actualResult3ftv2]]))</f>
        <v>1</v>
      </c>
      <c r="AN13" t="b">
        <f>ISNUMBER(SEARCH(AN$1,d4_test70[[#This Row],[actualResult3ftv2]]))</f>
        <v>1</v>
      </c>
      <c r="AO13" s="10" t="str">
        <f t="shared" si="8"/>
        <v>00</v>
      </c>
      <c r="AP13" s="10" t="str">
        <f t="shared" si="9"/>
        <v>11</v>
      </c>
      <c r="AQ13" s="10" t="str">
        <f t="shared" si="10"/>
        <v>11</v>
      </c>
      <c r="AR13" t="b">
        <f t="shared" si="11"/>
        <v>1</v>
      </c>
      <c r="AU13" t="b">
        <f>ISNUMBER(SEARCH(AU$1,d4_test70[[#This Row],[actualResult3ftv2c8]]))</f>
        <v>0</v>
      </c>
      <c r="AV13" t="b">
        <f>ISNUMBER(SEARCH(AV$1,d4_test70[[#This Row],[actualResult3ftv2c8]]))</f>
        <v>1</v>
      </c>
      <c r="AW13" t="b">
        <f>ISNUMBER(SEARCH(AW$1,d4_test70[[#This Row],[actualResult3ftv2c8]]))</f>
        <v>0</v>
      </c>
      <c r="AX13" s="10" t="str">
        <f t="shared" si="12"/>
        <v>00</v>
      </c>
      <c r="AY13" s="10" t="str">
        <f t="shared" si="13"/>
        <v>11</v>
      </c>
      <c r="AZ13" s="10" t="str">
        <f t="shared" si="14"/>
        <v>10</v>
      </c>
      <c r="BA13" t="b">
        <f t="shared" si="15"/>
        <v>0</v>
      </c>
      <c r="BD13" t="b">
        <f>ISNUMBER(SEARCH(BD$1,d4_test70[[#This Row],[actualResult3ftv2c9]]))</f>
        <v>0</v>
      </c>
      <c r="BE13" t="b">
        <f>ISNUMBER(SEARCH(BE$1,d4_test70[[#This Row],[actualResult3ftv2c9]]))</f>
        <v>1</v>
      </c>
      <c r="BF13" t="b">
        <f>ISNUMBER(SEARCH(BF$1,d4_test70[[#This Row],[actualResult3ftv2c9]]))</f>
        <v>1</v>
      </c>
      <c r="BG13" s="10" t="str">
        <f t="shared" si="16"/>
        <v>00</v>
      </c>
      <c r="BH13" s="10" t="str">
        <f t="shared" si="17"/>
        <v>11</v>
      </c>
      <c r="BI13" s="10" t="str">
        <f t="shared" si="18"/>
        <v>11</v>
      </c>
      <c r="BJ13" t="b">
        <f t="shared" si="19"/>
        <v>1</v>
      </c>
      <c r="BM13" t="b">
        <f>ISNUMBER(SEARCH(BM$1,d4_test70[[#This Row],[actualResult3ftv2c10]]))</f>
        <v>0</v>
      </c>
      <c r="BN13" t="b">
        <f>ISNUMBER(SEARCH(BN$1,d4_test70[[#This Row],[actualResult3ftv2c10]]))</f>
        <v>1</v>
      </c>
      <c r="BO13" t="b">
        <f>ISNUMBER(SEARCH(BO$1,d4_test70[[#This Row],[actualResult3ftv2c10]]))</f>
        <v>1</v>
      </c>
      <c r="BP13" s="10" t="str">
        <f t="shared" si="20"/>
        <v>00</v>
      </c>
      <c r="BQ13" s="10" t="str">
        <f t="shared" si="21"/>
        <v>11</v>
      </c>
      <c r="BR13" s="10" t="str">
        <f t="shared" si="22"/>
        <v>11</v>
      </c>
      <c r="BS13" t="b">
        <f t="shared" si="23"/>
        <v>1</v>
      </c>
    </row>
    <row r="14" spans="1:71" x14ac:dyDescent="0.35">
      <c r="A14" t="s">
        <v>699</v>
      </c>
      <c r="B14" t="s">
        <v>700</v>
      </c>
      <c r="C14" t="s">
        <v>7836</v>
      </c>
      <c r="D14" t="s">
        <v>7597</v>
      </c>
      <c r="E14" t="s">
        <v>5119</v>
      </c>
      <c r="F14" t="s">
        <v>24</v>
      </c>
      <c r="G14" t="s">
        <v>24</v>
      </c>
      <c r="H14" t="s">
        <v>72</v>
      </c>
      <c r="I14" t="s">
        <v>24</v>
      </c>
      <c r="J14" t="s">
        <v>7</v>
      </c>
      <c r="K14" t="s">
        <v>7</v>
      </c>
      <c r="L14" t="s">
        <v>7</v>
      </c>
      <c r="O14" s="13" t="b">
        <f>ISNUMBER(SEARCH(O$1,d4_test70[[#This Row],[expectedResult]]))</f>
        <v>0</v>
      </c>
      <c r="P14" s="13" t="b">
        <f>ISNUMBER(SEARCH(P$1,d4_test70[[#This Row],[expectedResult]]))</f>
        <v>1</v>
      </c>
      <c r="Q14" s="13" t="b">
        <f>ISNUMBER(SEARCH(Q$1,d4_test70[[#This Row],[expectedResult]]))</f>
        <v>1</v>
      </c>
      <c r="T14" t="b">
        <f>ISNUMBER(SEARCH(T$1,d4_test70[[#This Row],[actualResult]]))</f>
        <v>0</v>
      </c>
      <c r="U14" t="b">
        <f>ISNUMBER(SEARCH(U$1,d4_test70[[#This Row],[actualResult]]))</f>
        <v>1</v>
      </c>
      <c r="V14" t="b">
        <f>ISNUMBER(SEARCH(V$1,d4_test70[[#This Row],[actualResult]]))</f>
        <v>1</v>
      </c>
      <c r="W14" s="10" t="str">
        <f t="shared" si="24"/>
        <v>00</v>
      </c>
      <c r="X14" s="10" t="str">
        <f t="shared" si="25"/>
        <v>11</v>
      </c>
      <c r="Y14" s="10" t="str">
        <f t="shared" si="26"/>
        <v>11</v>
      </c>
      <c r="Z14" t="b">
        <f t="shared" si="27"/>
        <v>1</v>
      </c>
      <c r="AC14" t="b">
        <f>ISNUMBER(SEARCH(AC$1,d4_test70[[#This Row],[actualResultGPT3]]))</f>
        <v>1</v>
      </c>
      <c r="AD14" t="b">
        <f>ISNUMBER(SEARCH(AD$1,d4_test70[[#This Row],[actualResultGPT3]]))</f>
        <v>1</v>
      </c>
      <c r="AE14" t="b">
        <f>ISNUMBER(SEARCH(AE$1,d4_test70[[#This Row],[actualResultGPT3]]))</f>
        <v>1</v>
      </c>
      <c r="AF14" s="10" t="str">
        <f t="shared" si="4"/>
        <v>01</v>
      </c>
      <c r="AG14" s="10" t="str">
        <f t="shared" si="5"/>
        <v>11</v>
      </c>
      <c r="AH14" s="10" t="str">
        <f t="shared" si="6"/>
        <v>11</v>
      </c>
      <c r="AI14" t="b">
        <f t="shared" si="7"/>
        <v>0</v>
      </c>
      <c r="AL14" t="b">
        <f>ISNUMBER(SEARCH(AL$1,d4_test70[[#This Row],[actualResult3ftv2]]))</f>
        <v>0</v>
      </c>
      <c r="AM14" t="b">
        <f>ISNUMBER(SEARCH(AM$1,d4_test70[[#This Row],[actualResult3ftv2]]))</f>
        <v>1</v>
      </c>
      <c r="AN14" t="b">
        <f>ISNUMBER(SEARCH(AN$1,d4_test70[[#This Row],[actualResult3ftv2]]))</f>
        <v>1</v>
      </c>
      <c r="AO14" s="10" t="str">
        <f t="shared" si="8"/>
        <v>00</v>
      </c>
      <c r="AP14" s="10" t="str">
        <f t="shared" si="9"/>
        <v>11</v>
      </c>
      <c r="AQ14" s="10" t="str">
        <f t="shared" si="10"/>
        <v>11</v>
      </c>
      <c r="AR14" t="b">
        <f t="shared" si="11"/>
        <v>1</v>
      </c>
      <c r="AU14" t="b">
        <f>ISNUMBER(SEARCH(AU$1,d4_test70[[#This Row],[actualResult3ftv2c8]]))</f>
        <v>0</v>
      </c>
      <c r="AV14" t="b">
        <f>ISNUMBER(SEARCH(AV$1,d4_test70[[#This Row],[actualResult3ftv2c8]]))</f>
        <v>0</v>
      </c>
      <c r="AW14" t="b">
        <f>ISNUMBER(SEARCH(AW$1,d4_test70[[#This Row],[actualResult3ftv2c8]]))</f>
        <v>1</v>
      </c>
      <c r="AX14" s="10" t="str">
        <f t="shared" si="12"/>
        <v>00</v>
      </c>
      <c r="AY14" s="10" t="str">
        <f t="shared" si="13"/>
        <v>10</v>
      </c>
      <c r="AZ14" s="10" t="str">
        <f t="shared" si="14"/>
        <v>11</v>
      </c>
      <c r="BA14" t="b">
        <f t="shared" si="15"/>
        <v>0</v>
      </c>
      <c r="BD14" t="b">
        <f>ISNUMBER(SEARCH(BD$1,d4_test70[[#This Row],[actualResult3ftv2c9]]))</f>
        <v>0</v>
      </c>
      <c r="BE14" t="b">
        <f>ISNUMBER(SEARCH(BE$1,d4_test70[[#This Row],[actualResult3ftv2c9]]))</f>
        <v>0</v>
      </c>
      <c r="BF14" t="b">
        <f>ISNUMBER(SEARCH(BF$1,d4_test70[[#This Row],[actualResult3ftv2c9]]))</f>
        <v>1</v>
      </c>
      <c r="BG14" s="10" t="str">
        <f t="shared" si="16"/>
        <v>00</v>
      </c>
      <c r="BH14" s="10" t="str">
        <f t="shared" si="17"/>
        <v>10</v>
      </c>
      <c r="BI14" s="10" t="str">
        <f t="shared" si="18"/>
        <v>11</v>
      </c>
      <c r="BJ14" t="b">
        <f t="shared" si="19"/>
        <v>0</v>
      </c>
      <c r="BM14" t="b">
        <f>ISNUMBER(SEARCH(BM$1,d4_test70[[#This Row],[actualResult3ftv2c10]]))</f>
        <v>0</v>
      </c>
      <c r="BN14" t="b">
        <f>ISNUMBER(SEARCH(BN$1,d4_test70[[#This Row],[actualResult3ftv2c10]]))</f>
        <v>0</v>
      </c>
      <c r="BO14" t="b">
        <f>ISNUMBER(SEARCH(BO$1,d4_test70[[#This Row],[actualResult3ftv2c10]]))</f>
        <v>1</v>
      </c>
      <c r="BP14" s="10" t="str">
        <f t="shared" si="20"/>
        <v>00</v>
      </c>
      <c r="BQ14" s="10" t="str">
        <f t="shared" si="21"/>
        <v>10</v>
      </c>
      <c r="BR14" s="10" t="str">
        <f t="shared" si="22"/>
        <v>11</v>
      </c>
      <c r="BS14" t="b">
        <f t="shared" si="23"/>
        <v>0</v>
      </c>
    </row>
    <row r="15" spans="1:71" x14ac:dyDescent="0.35">
      <c r="A15" t="s">
        <v>217</v>
      </c>
      <c r="B15" t="s">
        <v>218</v>
      </c>
      <c r="C15" t="s">
        <v>1036</v>
      </c>
      <c r="D15" t="s">
        <v>7601</v>
      </c>
      <c r="E15" t="s">
        <v>5119</v>
      </c>
      <c r="F15" t="s">
        <v>24</v>
      </c>
      <c r="G15" t="s">
        <v>7</v>
      </c>
      <c r="H15" t="s">
        <v>72</v>
      </c>
      <c r="I15" t="s">
        <v>24</v>
      </c>
      <c r="J15" t="s">
        <v>7</v>
      </c>
      <c r="K15" t="s">
        <v>7</v>
      </c>
      <c r="L15" t="s">
        <v>7</v>
      </c>
      <c r="O15" s="13" t="b">
        <f>ISNUMBER(SEARCH(O$1,d4_test70[[#This Row],[expectedResult]]))</f>
        <v>0</v>
      </c>
      <c r="P15" s="13" t="b">
        <f>ISNUMBER(SEARCH(P$1,d4_test70[[#This Row],[expectedResult]]))</f>
        <v>1</v>
      </c>
      <c r="Q15" s="13" t="b">
        <f>ISNUMBER(SEARCH(Q$1,d4_test70[[#This Row],[expectedResult]]))</f>
        <v>1</v>
      </c>
      <c r="T15" t="b">
        <f>ISNUMBER(SEARCH(T$1,d4_test70[[#This Row],[actualResult]]))</f>
        <v>0</v>
      </c>
      <c r="U15" t="b">
        <f>ISNUMBER(SEARCH(U$1,d4_test70[[#This Row],[actualResult]]))</f>
        <v>0</v>
      </c>
      <c r="V15" t="b">
        <f>ISNUMBER(SEARCH(V$1,d4_test70[[#This Row],[actualResult]]))</f>
        <v>1</v>
      </c>
      <c r="W15" s="10" t="str">
        <f t="shared" si="24"/>
        <v>00</v>
      </c>
      <c r="X15" s="10" t="str">
        <f t="shared" si="25"/>
        <v>10</v>
      </c>
      <c r="Y15" s="10" t="str">
        <f t="shared" si="26"/>
        <v>11</v>
      </c>
      <c r="Z15" t="b">
        <f t="shared" si="27"/>
        <v>0</v>
      </c>
      <c r="AC15" t="b">
        <f>ISNUMBER(SEARCH(AC$1,d4_test70[[#This Row],[actualResultGPT3]]))</f>
        <v>1</v>
      </c>
      <c r="AD15" t="b">
        <f>ISNUMBER(SEARCH(AD$1,d4_test70[[#This Row],[actualResultGPT3]]))</f>
        <v>1</v>
      </c>
      <c r="AE15" t="b">
        <f>ISNUMBER(SEARCH(AE$1,d4_test70[[#This Row],[actualResultGPT3]]))</f>
        <v>1</v>
      </c>
      <c r="AF15" s="10" t="str">
        <f t="shared" si="4"/>
        <v>01</v>
      </c>
      <c r="AG15" s="10" t="str">
        <f t="shared" si="5"/>
        <v>11</v>
      </c>
      <c r="AH15" s="10" t="str">
        <f t="shared" si="6"/>
        <v>11</v>
      </c>
      <c r="AI15" t="b">
        <f t="shared" si="7"/>
        <v>0</v>
      </c>
      <c r="AL15" t="b">
        <f>ISNUMBER(SEARCH(AL$1,d4_test70[[#This Row],[actualResult3ftv2]]))</f>
        <v>0</v>
      </c>
      <c r="AM15" t="b">
        <f>ISNUMBER(SEARCH(AM$1,d4_test70[[#This Row],[actualResult3ftv2]]))</f>
        <v>1</v>
      </c>
      <c r="AN15" t="b">
        <f>ISNUMBER(SEARCH(AN$1,d4_test70[[#This Row],[actualResult3ftv2]]))</f>
        <v>1</v>
      </c>
      <c r="AO15" s="10" t="str">
        <f t="shared" si="8"/>
        <v>00</v>
      </c>
      <c r="AP15" s="10" t="str">
        <f t="shared" si="9"/>
        <v>11</v>
      </c>
      <c r="AQ15" s="10" t="str">
        <f t="shared" si="10"/>
        <v>11</v>
      </c>
      <c r="AR15" t="b">
        <f t="shared" si="11"/>
        <v>1</v>
      </c>
      <c r="AU15" t="b">
        <f>ISNUMBER(SEARCH(AU$1,d4_test70[[#This Row],[actualResult3ftv2c8]]))</f>
        <v>0</v>
      </c>
      <c r="AV15" t="b">
        <f>ISNUMBER(SEARCH(AV$1,d4_test70[[#This Row],[actualResult3ftv2c8]]))</f>
        <v>0</v>
      </c>
      <c r="AW15" t="b">
        <f>ISNUMBER(SEARCH(AW$1,d4_test70[[#This Row],[actualResult3ftv2c8]]))</f>
        <v>1</v>
      </c>
      <c r="AX15" s="10" t="str">
        <f t="shared" si="12"/>
        <v>00</v>
      </c>
      <c r="AY15" s="10" t="str">
        <f t="shared" si="13"/>
        <v>10</v>
      </c>
      <c r="AZ15" s="10" t="str">
        <f t="shared" si="14"/>
        <v>11</v>
      </c>
      <c r="BA15" t="b">
        <f t="shared" si="15"/>
        <v>0</v>
      </c>
      <c r="BD15" t="b">
        <f>ISNUMBER(SEARCH(BD$1,d4_test70[[#This Row],[actualResult3ftv2c9]]))</f>
        <v>0</v>
      </c>
      <c r="BE15" t="b">
        <f>ISNUMBER(SEARCH(BE$1,d4_test70[[#This Row],[actualResult3ftv2c9]]))</f>
        <v>0</v>
      </c>
      <c r="BF15" t="b">
        <f>ISNUMBER(SEARCH(BF$1,d4_test70[[#This Row],[actualResult3ftv2c9]]))</f>
        <v>1</v>
      </c>
      <c r="BG15" s="10" t="str">
        <f t="shared" si="16"/>
        <v>00</v>
      </c>
      <c r="BH15" s="10" t="str">
        <f t="shared" si="17"/>
        <v>10</v>
      </c>
      <c r="BI15" s="10" t="str">
        <f t="shared" si="18"/>
        <v>11</v>
      </c>
      <c r="BJ15" t="b">
        <f t="shared" si="19"/>
        <v>0</v>
      </c>
      <c r="BM15" t="b">
        <f>ISNUMBER(SEARCH(BM$1,d4_test70[[#This Row],[actualResult3ftv2c10]]))</f>
        <v>0</v>
      </c>
      <c r="BN15" t="b">
        <f>ISNUMBER(SEARCH(BN$1,d4_test70[[#This Row],[actualResult3ftv2c10]]))</f>
        <v>0</v>
      </c>
      <c r="BO15" t="b">
        <f>ISNUMBER(SEARCH(BO$1,d4_test70[[#This Row],[actualResult3ftv2c10]]))</f>
        <v>1</v>
      </c>
      <c r="BP15" s="10" t="str">
        <f t="shared" si="20"/>
        <v>00</v>
      </c>
      <c r="BQ15" s="10" t="str">
        <f t="shared" si="21"/>
        <v>10</v>
      </c>
      <c r="BR15" s="10" t="str">
        <f t="shared" si="22"/>
        <v>11</v>
      </c>
      <c r="BS15" t="b">
        <f t="shared" si="23"/>
        <v>0</v>
      </c>
    </row>
    <row r="16" spans="1:71" x14ac:dyDescent="0.35">
      <c r="A16" t="s">
        <v>542</v>
      </c>
      <c r="B16" t="s">
        <v>543</v>
      </c>
      <c r="C16" t="s">
        <v>8218</v>
      </c>
      <c r="D16" t="s">
        <v>7584</v>
      </c>
      <c r="E16" t="s">
        <v>5130</v>
      </c>
      <c r="F16" t="s">
        <v>24</v>
      </c>
      <c r="G16" t="s">
        <v>7</v>
      </c>
      <c r="H16" t="s">
        <v>72</v>
      </c>
      <c r="I16" t="s">
        <v>24</v>
      </c>
      <c r="J16" t="s">
        <v>7</v>
      </c>
      <c r="K16" t="s">
        <v>7</v>
      </c>
      <c r="L16" t="s">
        <v>7</v>
      </c>
      <c r="O16" s="13" t="b">
        <f>ISNUMBER(SEARCH(O$1,d4_test70[[#This Row],[expectedResult]]))</f>
        <v>0</v>
      </c>
      <c r="P16" s="13" t="b">
        <f>ISNUMBER(SEARCH(P$1,d4_test70[[#This Row],[expectedResult]]))</f>
        <v>1</v>
      </c>
      <c r="Q16" s="13" t="b">
        <f>ISNUMBER(SEARCH(Q$1,d4_test70[[#This Row],[expectedResult]]))</f>
        <v>1</v>
      </c>
      <c r="T16" t="b">
        <f>ISNUMBER(SEARCH(T$1,d4_test70[[#This Row],[actualResult]]))</f>
        <v>0</v>
      </c>
      <c r="U16" t="b">
        <f>ISNUMBER(SEARCH(U$1,d4_test70[[#This Row],[actualResult]]))</f>
        <v>0</v>
      </c>
      <c r="V16" t="b">
        <f>ISNUMBER(SEARCH(V$1,d4_test70[[#This Row],[actualResult]]))</f>
        <v>1</v>
      </c>
      <c r="W16" s="10" t="str">
        <f t="shared" si="24"/>
        <v>00</v>
      </c>
      <c r="X16" s="10" t="str">
        <f t="shared" si="25"/>
        <v>10</v>
      </c>
      <c r="Y16" s="10" t="str">
        <f t="shared" si="26"/>
        <v>11</v>
      </c>
      <c r="Z16" t="b">
        <f t="shared" si="27"/>
        <v>0</v>
      </c>
      <c r="AC16" t="b">
        <f>ISNUMBER(SEARCH(AC$1,d4_test70[[#This Row],[actualResultGPT3]]))</f>
        <v>1</v>
      </c>
      <c r="AD16" t="b">
        <f>ISNUMBER(SEARCH(AD$1,d4_test70[[#This Row],[actualResultGPT3]]))</f>
        <v>1</v>
      </c>
      <c r="AE16" t="b">
        <f>ISNUMBER(SEARCH(AE$1,d4_test70[[#This Row],[actualResultGPT3]]))</f>
        <v>1</v>
      </c>
      <c r="AF16" s="10" t="str">
        <f t="shared" si="4"/>
        <v>01</v>
      </c>
      <c r="AG16" s="10" t="str">
        <f t="shared" si="5"/>
        <v>11</v>
      </c>
      <c r="AH16" s="10" t="str">
        <f t="shared" si="6"/>
        <v>11</v>
      </c>
      <c r="AI16" t="b">
        <f t="shared" si="7"/>
        <v>0</v>
      </c>
      <c r="AL16" t="b">
        <f>ISNUMBER(SEARCH(AL$1,d4_test70[[#This Row],[actualResult3ftv2]]))</f>
        <v>0</v>
      </c>
      <c r="AM16" t="b">
        <f>ISNUMBER(SEARCH(AM$1,d4_test70[[#This Row],[actualResult3ftv2]]))</f>
        <v>1</v>
      </c>
      <c r="AN16" t="b">
        <f>ISNUMBER(SEARCH(AN$1,d4_test70[[#This Row],[actualResult3ftv2]]))</f>
        <v>1</v>
      </c>
      <c r="AO16" s="10" t="str">
        <f t="shared" si="8"/>
        <v>00</v>
      </c>
      <c r="AP16" s="10" t="str">
        <f t="shared" si="9"/>
        <v>11</v>
      </c>
      <c r="AQ16" s="10" t="str">
        <f t="shared" si="10"/>
        <v>11</v>
      </c>
      <c r="AR16" t="b">
        <f t="shared" si="11"/>
        <v>1</v>
      </c>
      <c r="AU16" t="b">
        <f>ISNUMBER(SEARCH(AU$1,d4_test70[[#This Row],[actualResult3ftv2c8]]))</f>
        <v>0</v>
      </c>
      <c r="AV16" t="b">
        <f>ISNUMBER(SEARCH(AV$1,d4_test70[[#This Row],[actualResult3ftv2c8]]))</f>
        <v>0</v>
      </c>
      <c r="AW16" t="b">
        <f>ISNUMBER(SEARCH(AW$1,d4_test70[[#This Row],[actualResult3ftv2c8]]))</f>
        <v>1</v>
      </c>
      <c r="AX16" s="10" t="str">
        <f t="shared" si="12"/>
        <v>00</v>
      </c>
      <c r="AY16" s="10" t="str">
        <f t="shared" si="13"/>
        <v>10</v>
      </c>
      <c r="AZ16" s="10" t="str">
        <f t="shared" si="14"/>
        <v>11</v>
      </c>
      <c r="BA16" t="b">
        <f t="shared" si="15"/>
        <v>0</v>
      </c>
      <c r="BD16" t="b">
        <f>ISNUMBER(SEARCH(BD$1,d4_test70[[#This Row],[actualResult3ftv2c9]]))</f>
        <v>0</v>
      </c>
      <c r="BE16" t="b">
        <f>ISNUMBER(SEARCH(BE$1,d4_test70[[#This Row],[actualResult3ftv2c9]]))</f>
        <v>0</v>
      </c>
      <c r="BF16" t="b">
        <f>ISNUMBER(SEARCH(BF$1,d4_test70[[#This Row],[actualResult3ftv2c9]]))</f>
        <v>1</v>
      </c>
      <c r="BG16" s="10" t="str">
        <f t="shared" si="16"/>
        <v>00</v>
      </c>
      <c r="BH16" s="10" t="str">
        <f t="shared" si="17"/>
        <v>10</v>
      </c>
      <c r="BI16" s="10" t="str">
        <f t="shared" si="18"/>
        <v>11</v>
      </c>
      <c r="BJ16" t="b">
        <f t="shared" si="19"/>
        <v>0</v>
      </c>
      <c r="BM16" t="b">
        <f>ISNUMBER(SEARCH(BM$1,d4_test70[[#This Row],[actualResult3ftv2c10]]))</f>
        <v>0</v>
      </c>
      <c r="BN16" t="b">
        <f>ISNUMBER(SEARCH(BN$1,d4_test70[[#This Row],[actualResult3ftv2c10]]))</f>
        <v>0</v>
      </c>
      <c r="BO16" t="b">
        <f>ISNUMBER(SEARCH(BO$1,d4_test70[[#This Row],[actualResult3ftv2c10]]))</f>
        <v>1</v>
      </c>
      <c r="BP16" s="10" t="str">
        <f t="shared" si="20"/>
        <v>00</v>
      </c>
      <c r="BQ16" s="10" t="str">
        <f t="shared" si="21"/>
        <v>10</v>
      </c>
      <c r="BR16" s="10" t="str">
        <f t="shared" si="22"/>
        <v>11</v>
      </c>
      <c r="BS16" t="b">
        <f t="shared" si="23"/>
        <v>0</v>
      </c>
    </row>
    <row r="17" spans="1:71" x14ac:dyDescent="0.35">
      <c r="A17" t="s">
        <v>517</v>
      </c>
      <c r="B17" t="s">
        <v>518</v>
      </c>
      <c r="C17" t="s">
        <v>947</v>
      </c>
      <c r="D17" t="s">
        <v>7570</v>
      </c>
      <c r="E17" t="s">
        <v>5190</v>
      </c>
      <c r="F17" t="s">
        <v>24</v>
      </c>
      <c r="G17" t="s">
        <v>13</v>
      </c>
      <c r="H17" t="s">
        <v>72</v>
      </c>
      <c r="I17" t="s">
        <v>24</v>
      </c>
      <c r="J17" t="s">
        <v>34</v>
      </c>
      <c r="K17" t="s">
        <v>34</v>
      </c>
      <c r="L17" t="s">
        <v>34</v>
      </c>
      <c r="O17" s="13" t="b">
        <f>ISNUMBER(SEARCH(O$1,d4_test70[[#This Row],[expectedResult]]))</f>
        <v>0</v>
      </c>
      <c r="P17" s="13" t="b">
        <f>ISNUMBER(SEARCH(P$1,d4_test70[[#This Row],[expectedResult]]))</f>
        <v>1</v>
      </c>
      <c r="Q17" s="13" t="b">
        <f>ISNUMBER(SEARCH(Q$1,d4_test70[[#This Row],[expectedResult]]))</f>
        <v>1</v>
      </c>
      <c r="T17" t="b">
        <f>ISNUMBER(SEARCH(T$1,d4_test70[[#This Row],[actualResult]]))</f>
        <v>1</v>
      </c>
      <c r="U17" t="b">
        <f>ISNUMBER(SEARCH(U$1,d4_test70[[#This Row],[actualResult]]))</f>
        <v>0</v>
      </c>
      <c r="V17" t="b">
        <f>ISNUMBER(SEARCH(V$1,d4_test70[[#This Row],[actualResult]]))</f>
        <v>0</v>
      </c>
      <c r="W17" s="10" t="str">
        <f t="shared" si="24"/>
        <v>01</v>
      </c>
      <c r="X17" s="10" t="str">
        <f t="shared" si="25"/>
        <v>10</v>
      </c>
      <c r="Y17" s="10" t="str">
        <f t="shared" si="26"/>
        <v>10</v>
      </c>
      <c r="Z17" t="b">
        <f t="shared" si="27"/>
        <v>0</v>
      </c>
      <c r="AC17" t="b">
        <f>ISNUMBER(SEARCH(AC$1,d4_test70[[#This Row],[actualResultGPT3]]))</f>
        <v>1</v>
      </c>
      <c r="AD17" t="b">
        <f>ISNUMBER(SEARCH(AD$1,d4_test70[[#This Row],[actualResultGPT3]]))</f>
        <v>1</v>
      </c>
      <c r="AE17" t="b">
        <f>ISNUMBER(SEARCH(AE$1,d4_test70[[#This Row],[actualResultGPT3]]))</f>
        <v>1</v>
      </c>
      <c r="AF17" s="10" t="str">
        <f t="shared" si="4"/>
        <v>01</v>
      </c>
      <c r="AG17" s="10" t="str">
        <f t="shared" si="5"/>
        <v>11</v>
      </c>
      <c r="AH17" s="10" t="str">
        <f t="shared" si="6"/>
        <v>11</v>
      </c>
      <c r="AI17" t="b">
        <f t="shared" si="7"/>
        <v>0</v>
      </c>
      <c r="AL17" t="b">
        <f>ISNUMBER(SEARCH(AL$1,d4_test70[[#This Row],[actualResult3ftv2]]))</f>
        <v>0</v>
      </c>
      <c r="AM17" t="b">
        <f>ISNUMBER(SEARCH(AM$1,d4_test70[[#This Row],[actualResult3ftv2]]))</f>
        <v>1</v>
      </c>
      <c r="AN17" t="b">
        <f>ISNUMBER(SEARCH(AN$1,d4_test70[[#This Row],[actualResult3ftv2]]))</f>
        <v>1</v>
      </c>
      <c r="AO17" s="10" t="str">
        <f t="shared" si="8"/>
        <v>00</v>
      </c>
      <c r="AP17" s="10" t="str">
        <f t="shared" si="9"/>
        <v>11</v>
      </c>
      <c r="AQ17" s="10" t="str">
        <f t="shared" si="10"/>
        <v>11</v>
      </c>
      <c r="AR17" t="b">
        <f t="shared" si="11"/>
        <v>1</v>
      </c>
      <c r="AU17" t="b">
        <f>ISNUMBER(SEARCH(AU$1,d4_test70[[#This Row],[actualResult3ftv2c8]]))</f>
        <v>0</v>
      </c>
      <c r="AV17" t="b">
        <f>ISNUMBER(SEARCH(AV$1,d4_test70[[#This Row],[actualResult3ftv2c8]]))</f>
        <v>1</v>
      </c>
      <c r="AW17" t="b">
        <f>ISNUMBER(SEARCH(AW$1,d4_test70[[#This Row],[actualResult3ftv2c8]]))</f>
        <v>0</v>
      </c>
      <c r="AX17" s="10" t="str">
        <f t="shared" si="12"/>
        <v>00</v>
      </c>
      <c r="AY17" s="10" t="str">
        <f t="shared" si="13"/>
        <v>11</v>
      </c>
      <c r="AZ17" s="10" t="str">
        <f t="shared" si="14"/>
        <v>10</v>
      </c>
      <c r="BA17" t="b">
        <f t="shared" si="15"/>
        <v>0</v>
      </c>
      <c r="BD17" t="b">
        <f>ISNUMBER(SEARCH(BD$1,d4_test70[[#This Row],[actualResult3ftv2c9]]))</f>
        <v>0</v>
      </c>
      <c r="BE17" t="b">
        <f>ISNUMBER(SEARCH(BE$1,d4_test70[[#This Row],[actualResult3ftv2c9]]))</f>
        <v>1</v>
      </c>
      <c r="BF17" t="b">
        <f>ISNUMBER(SEARCH(BF$1,d4_test70[[#This Row],[actualResult3ftv2c9]]))</f>
        <v>0</v>
      </c>
      <c r="BG17" s="10" t="str">
        <f t="shared" si="16"/>
        <v>00</v>
      </c>
      <c r="BH17" s="10" t="str">
        <f t="shared" si="17"/>
        <v>11</v>
      </c>
      <c r="BI17" s="10" t="str">
        <f t="shared" si="18"/>
        <v>10</v>
      </c>
      <c r="BJ17" t="b">
        <f t="shared" si="19"/>
        <v>0</v>
      </c>
      <c r="BM17" t="b">
        <f>ISNUMBER(SEARCH(BM$1,d4_test70[[#This Row],[actualResult3ftv2c10]]))</f>
        <v>0</v>
      </c>
      <c r="BN17" t="b">
        <f>ISNUMBER(SEARCH(BN$1,d4_test70[[#This Row],[actualResult3ftv2c10]]))</f>
        <v>1</v>
      </c>
      <c r="BO17" t="b">
        <f>ISNUMBER(SEARCH(BO$1,d4_test70[[#This Row],[actualResult3ftv2c10]]))</f>
        <v>0</v>
      </c>
      <c r="BP17" s="10" t="str">
        <f t="shared" si="20"/>
        <v>00</v>
      </c>
      <c r="BQ17" s="10" t="str">
        <f t="shared" si="21"/>
        <v>11</v>
      </c>
      <c r="BR17" s="10" t="str">
        <f t="shared" si="22"/>
        <v>10</v>
      </c>
      <c r="BS17" t="b">
        <f t="shared" si="23"/>
        <v>0</v>
      </c>
    </row>
    <row r="18" spans="1:71" x14ac:dyDescent="0.35">
      <c r="A18" t="s">
        <v>551</v>
      </c>
      <c r="B18" t="s">
        <v>552</v>
      </c>
      <c r="C18" t="s">
        <v>7841</v>
      </c>
      <c r="D18" t="s">
        <v>7595</v>
      </c>
      <c r="E18" t="s">
        <v>5119</v>
      </c>
      <c r="F18" t="s">
        <v>24</v>
      </c>
      <c r="G18" t="s">
        <v>34</v>
      </c>
      <c r="H18" t="s">
        <v>72</v>
      </c>
      <c r="I18" t="s">
        <v>24</v>
      </c>
      <c r="J18" t="s">
        <v>7</v>
      </c>
      <c r="K18" t="s">
        <v>34</v>
      </c>
      <c r="L18" t="s">
        <v>34</v>
      </c>
      <c r="O18" s="13" t="b">
        <f>ISNUMBER(SEARCH(O$1,d4_test70[[#This Row],[expectedResult]]))</f>
        <v>0</v>
      </c>
      <c r="P18" s="13" t="b">
        <f>ISNUMBER(SEARCH(P$1,d4_test70[[#This Row],[expectedResult]]))</f>
        <v>1</v>
      </c>
      <c r="Q18" s="13" t="b">
        <f>ISNUMBER(SEARCH(Q$1,d4_test70[[#This Row],[expectedResult]]))</f>
        <v>1</v>
      </c>
      <c r="T18" t="b">
        <f>ISNUMBER(SEARCH(T$1,d4_test70[[#This Row],[actualResult]]))</f>
        <v>0</v>
      </c>
      <c r="U18" t="b">
        <f>ISNUMBER(SEARCH(U$1,d4_test70[[#This Row],[actualResult]]))</f>
        <v>1</v>
      </c>
      <c r="V18" t="b">
        <f>ISNUMBER(SEARCH(V$1,d4_test70[[#This Row],[actualResult]]))</f>
        <v>0</v>
      </c>
      <c r="W18" s="10" t="str">
        <f t="shared" si="24"/>
        <v>00</v>
      </c>
      <c r="X18" s="10" t="str">
        <f t="shared" si="25"/>
        <v>11</v>
      </c>
      <c r="Y18" s="10" t="str">
        <f t="shared" si="26"/>
        <v>10</v>
      </c>
      <c r="Z18" t="b">
        <f t="shared" si="27"/>
        <v>0</v>
      </c>
      <c r="AC18" t="b">
        <f>ISNUMBER(SEARCH(AC$1,d4_test70[[#This Row],[actualResultGPT3]]))</f>
        <v>1</v>
      </c>
      <c r="AD18" t="b">
        <f>ISNUMBER(SEARCH(AD$1,d4_test70[[#This Row],[actualResultGPT3]]))</f>
        <v>1</v>
      </c>
      <c r="AE18" t="b">
        <f>ISNUMBER(SEARCH(AE$1,d4_test70[[#This Row],[actualResultGPT3]]))</f>
        <v>1</v>
      </c>
      <c r="AF18" s="10" t="str">
        <f t="shared" si="4"/>
        <v>01</v>
      </c>
      <c r="AG18" s="10" t="str">
        <f t="shared" si="5"/>
        <v>11</v>
      </c>
      <c r="AH18" s="10" t="str">
        <f t="shared" si="6"/>
        <v>11</v>
      </c>
      <c r="AI18" t="b">
        <f t="shared" si="7"/>
        <v>0</v>
      </c>
      <c r="AL18" t="b">
        <f>ISNUMBER(SEARCH(AL$1,d4_test70[[#This Row],[actualResult3ftv2]]))</f>
        <v>0</v>
      </c>
      <c r="AM18" t="b">
        <f>ISNUMBER(SEARCH(AM$1,d4_test70[[#This Row],[actualResult3ftv2]]))</f>
        <v>1</v>
      </c>
      <c r="AN18" t="b">
        <f>ISNUMBER(SEARCH(AN$1,d4_test70[[#This Row],[actualResult3ftv2]]))</f>
        <v>1</v>
      </c>
      <c r="AO18" s="10" t="str">
        <f t="shared" si="8"/>
        <v>00</v>
      </c>
      <c r="AP18" s="10" t="str">
        <f t="shared" si="9"/>
        <v>11</v>
      </c>
      <c r="AQ18" s="10" t="str">
        <f t="shared" si="10"/>
        <v>11</v>
      </c>
      <c r="AR18" t="b">
        <f t="shared" si="11"/>
        <v>1</v>
      </c>
      <c r="AU18" t="b">
        <f>ISNUMBER(SEARCH(AU$1,d4_test70[[#This Row],[actualResult3ftv2c8]]))</f>
        <v>0</v>
      </c>
      <c r="AV18" t="b">
        <f>ISNUMBER(SEARCH(AV$1,d4_test70[[#This Row],[actualResult3ftv2c8]]))</f>
        <v>0</v>
      </c>
      <c r="AW18" t="b">
        <f>ISNUMBER(SEARCH(AW$1,d4_test70[[#This Row],[actualResult3ftv2c8]]))</f>
        <v>1</v>
      </c>
      <c r="AX18" s="10" t="str">
        <f t="shared" si="12"/>
        <v>00</v>
      </c>
      <c r="AY18" s="10" t="str">
        <f t="shared" si="13"/>
        <v>10</v>
      </c>
      <c r="AZ18" s="10" t="str">
        <f t="shared" si="14"/>
        <v>11</v>
      </c>
      <c r="BA18" t="b">
        <f t="shared" si="15"/>
        <v>0</v>
      </c>
      <c r="BD18" t="b">
        <f>ISNUMBER(SEARCH(BD$1,d4_test70[[#This Row],[actualResult3ftv2c9]]))</f>
        <v>0</v>
      </c>
      <c r="BE18" t="b">
        <f>ISNUMBER(SEARCH(BE$1,d4_test70[[#This Row],[actualResult3ftv2c9]]))</f>
        <v>1</v>
      </c>
      <c r="BF18" t="b">
        <f>ISNUMBER(SEARCH(BF$1,d4_test70[[#This Row],[actualResult3ftv2c9]]))</f>
        <v>0</v>
      </c>
      <c r="BG18" s="10" t="str">
        <f t="shared" si="16"/>
        <v>00</v>
      </c>
      <c r="BH18" s="10" t="str">
        <f t="shared" si="17"/>
        <v>11</v>
      </c>
      <c r="BI18" s="10" t="str">
        <f t="shared" si="18"/>
        <v>10</v>
      </c>
      <c r="BJ18" t="b">
        <f t="shared" si="19"/>
        <v>0</v>
      </c>
      <c r="BM18" t="b">
        <f>ISNUMBER(SEARCH(BM$1,d4_test70[[#This Row],[actualResult3ftv2c10]]))</f>
        <v>0</v>
      </c>
      <c r="BN18" t="b">
        <f>ISNUMBER(SEARCH(BN$1,d4_test70[[#This Row],[actualResult3ftv2c10]]))</f>
        <v>1</v>
      </c>
      <c r="BO18" t="b">
        <f>ISNUMBER(SEARCH(BO$1,d4_test70[[#This Row],[actualResult3ftv2c10]]))</f>
        <v>0</v>
      </c>
      <c r="BP18" s="10" t="str">
        <f t="shared" si="20"/>
        <v>00</v>
      </c>
      <c r="BQ18" s="10" t="str">
        <f t="shared" si="21"/>
        <v>11</v>
      </c>
      <c r="BR18" s="10" t="str">
        <f t="shared" si="22"/>
        <v>10</v>
      </c>
      <c r="BS18" t="b">
        <f t="shared" si="23"/>
        <v>0</v>
      </c>
    </row>
    <row r="19" spans="1:71" x14ac:dyDescent="0.35">
      <c r="A19" t="s">
        <v>625</v>
      </c>
      <c r="B19" t="s">
        <v>626</v>
      </c>
      <c r="C19" t="s">
        <v>8215</v>
      </c>
      <c r="D19" t="s">
        <v>7597</v>
      </c>
      <c r="E19" t="s">
        <v>5119</v>
      </c>
      <c r="F19" t="s">
        <v>24</v>
      </c>
      <c r="G19" t="s">
        <v>34</v>
      </c>
      <c r="H19" t="s">
        <v>72</v>
      </c>
      <c r="I19" t="s">
        <v>24</v>
      </c>
      <c r="J19" t="s">
        <v>34</v>
      </c>
      <c r="K19" t="s">
        <v>34</v>
      </c>
      <c r="L19" t="s">
        <v>34</v>
      </c>
      <c r="O19" s="13" t="b">
        <f>ISNUMBER(SEARCH(O$1,d4_test70[[#This Row],[expectedResult]]))</f>
        <v>0</v>
      </c>
      <c r="P19" s="13" t="b">
        <f>ISNUMBER(SEARCH(P$1,d4_test70[[#This Row],[expectedResult]]))</f>
        <v>1</v>
      </c>
      <c r="Q19" s="13" t="b">
        <f>ISNUMBER(SEARCH(Q$1,d4_test70[[#This Row],[expectedResult]]))</f>
        <v>1</v>
      </c>
      <c r="T19" t="b">
        <f>ISNUMBER(SEARCH(T$1,d4_test70[[#This Row],[actualResult]]))</f>
        <v>0</v>
      </c>
      <c r="U19" t="b">
        <f>ISNUMBER(SEARCH(U$1,d4_test70[[#This Row],[actualResult]]))</f>
        <v>1</v>
      </c>
      <c r="V19" t="b">
        <f>ISNUMBER(SEARCH(V$1,d4_test70[[#This Row],[actualResult]]))</f>
        <v>0</v>
      </c>
      <c r="W19" s="10" t="str">
        <f t="shared" si="24"/>
        <v>00</v>
      </c>
      <c r="X19" s="10" t="str">
        <f t="shared" si="25"/>
        <v>11</v>
      </c>
      <c r="Y19" s="10" t="str">
        <f t="shared" si="26"/>
        <v>10</v>
      </c>
      <c r="Z19" t="b">
        <f t="shared" si="27"/>
        <v>0</v>
      </c>
      <c r="AC19" t="b">
        <f>ISNUMBER(SEARCH(AC$1,d4_test70[[#This Row],[actualResultGPT3]]))</f>
        <v>1</v>
      </c>
      <c r="AD19" t="b">
        <f>ISNUMBER(SEARCH(AD$1,d4_test70[[#This Row],[actualResultGPT3]]))</f>
        <v>1</v>
      </c>
      <c r="AE19" t="b">
        <f>ISNUMBER(SEARCH(AE$1,d4_test70[[#This Row],[actualResultGPT3]]))</f>
        <v>1</v>
      </c>
      <c r="AF19" s="10" t="str">
        <f t="shared" si="4"/>
        <v>01</v>
      </c>
      <c r="AG19" s="10" t="str">
        <f t="shared" si="5"/>
        <v>11</v>
      </c>
      <c r="AH19" s="10" t="str">
        <f t="shared" si="6"/>
        <v>11</v>
      </c>
      <c r="AI19" t="b">
        <f t="shared" si="7"/>
        <v>0</v>
      </c>
      <c r="AL19" t="b">
        <f>ISNUMBER(SEARCH(AL$1,d4_test70[[#This Row],[actualResult3ftv2]]))</f>
        <v>0</v>
      </c>
      <c r="AM19" t="b">
        <f>ISNUMBER(SEARCH(AM$1,d4_test70[[#This Row],[actualResult3ftv2]]))</f>
        <v>1</v>
      </c>
      <c r="AN19" t="b">
        <f>ISNUMBER(SEARCH(AN$1,d4_test70[[#This Row],[actualResult3ftv2]]))</f>
        <v>1</v>
      </c>
      <c r="AO19" s="10" t="str">
        <f t="shared" si="8"/>
        <v>00</v>
      </c>
      <c r="AP19" s="10" t="str">
        <f t="shared" si="9"/>
        <v>11</v>
      </c>
      <c r="AQ19" s="10" t="str">
        <f t="shared" si="10"/>
        <v>11</v>
      </c>
      <c r="AR19" t="b">
        <f t="shared" si="11"/>
        <v>1</v>
      </c>
      <c r="AU19" t="b">
        <f>ISNUMBER(SEARCH(AU$1,d4_test70[[#This Row],[actualResult3ftv2c8]]))</f>
        <v>0</v>
      </c>
      <c r="AV19" t="b">
        <f>ISNUMBER(SEARCH(AV$1,d4_test70[[#This Row],[actualResult3ftv2c8]]))</f>
        <v>1</v>
      </c>
      <c r="AW19" t="b">
        <f>ISNUMBER(SEARCH(AW$1,d4_test70[[#This Row],[actualResult3ftv2c8]]))</f>
        <v>0</v>
      </c>
      <c r="AX19" s="10" t="str">
        <f t="shared" si="12"/>
        <v>00</v>
      </c>
      <c r="AY19" s="10" t="str">
        <f t="shared" si="13"/>
        <v>11</v>
      </c>
      <c r="AZ19" s="10" t="str">
        <f t="shared" si="14"/>
        <v>10</v>
      </c>
      <c r="BA19" t="b">
        <f t="shared" si="15"/>
        <v>0</v>
      </c>
      <c r="BD19" t="b">
        <f>ISNUMBER(SEARCH(BD$1,d4_test70[[#This Row],[actualResult3ftv2c9]]))</f>
        <v>0</v>
      </c>
      <c r="BE19" t="b">
        <f>ISNUMBER(SEARCH(BE$1,d4_test70[[#This Row],[actualResult3ftv2c9]]))</f>
        <v>1</v>
      </c>
      <c r="BF19" t="b">
        <f>ISNUMBER(SEARCH(BF$1,d4_test70[[#This Row],[actualResult3ftv2c9]]))</f>
        <v>0</v>
      </c>
      <c r="BG19" s="10" t="str">
        <f t="shared" si="16"/>
        <v>00</v>
      </c>
      <c r="BH19" s="10" t="str">
        <f t="shared" si="17"/>
        <v>11</v>
      </c>
      <c r="BI19" s="10" t="str">
        <f t="shared" si="18"/>
        <v>10</v>
      </c>
      <c r="BJ19" t="b">
        <f t="shared" si="19"/>
        <v>0</v>
      </c>
      <c r="BM19" t="b">
        <f>ISNUMBER(SEARCH(BM$1,d4_test70[[#This Row],[actualResult3ftv2c10]]))</f>
        <v>0</v>
      </c>
      <c r="BN19" t="b">
        <f>ISNUMBER(SEARCH(BN$1,d4_test70[[#This Row],[actualResult3ftv2c10]]))</f>
        <v>1</v>
      </c>
      <c r="BO19" t="b">
        <f>ISNUMBER(SEARCH(BO$1,d4_test70[[#This Row],[actualResult3ftv2c10]]))</f>
        <v>0</v>
      </c>
      <c r="BP19" s="10" t="str">
        <f t="shared" si="20"/>
        <v>00</v>
      </c>
      <c r="BQ19" s="10" t="str">
        <f t="shared" si="21"/>
        <v>11</v>
      </c>
      <c r="BR19" s="10" t="str">
        <f t="shared" si="22"/>
        <v>10</v>
      </c>
      <c r="BS19" t="b">
        <f t="shared" si="23"/>
        <v>0</v>
      </c>
    </row>
    <row r="20" spans="1:71" x14ac:dyDescent="0.35">
      <c r="A20" t="s">
        <v>313</v>
      </c>
      <c r="B20" t="s">
        <v>314</v>
      </c>
      <c r="C20" t="s">
        <v>315</v>
      </c>
      <c r="D20" t="s">
        <v>7587</v>
      </c>
      <c r="E20" t="s">
        <v>5119</v>
      </c>
      <c r="F20" t="s">
        <v>24</v>
      </c>
      <c r="G20" t="s">
        <v>34</v>
      </c>
      <c r="H20" t="s">
        <v>7846</v>
      </c>
      <c r="I20" t="s">
        <v>34</v>
      </c>
      <c r="J20" t="s">
        <v>34</v>
      </c>
      <c r="K20" t="s">
        <v>7685</v>
      </c>
      <c r="L20" t="s">
        <v>34</v>
      </c>
      <c r="O20" s="13" t="b">
        <f>ISNUMBER(SEARCH(O$1,d4_test70[[#This Row],[expectedResult]]))</f>
        <v>0</v>
      </c>
      <c r="P20" s="13" t="b">
        <f>ISNUMBER(SEARCH(P$1,d4_test70[[#This Row],[expectedResult]]))</f>
        <v>1</v>
      </c>
      <c r="Q20" s="13" t="b">
        <f>ISNUMBER(SEARCH(Q$1,d4_test70[[#This Row],[expectedResult]]))</f>
        <v>1</v>
      </c>
      <c r="T20" t="b">
        <f>ISNUMBER(SEARCH(T$1,d4_test70[[#This Row],[actualResult]]))</f>
        <v>0</v>
      </c>
      <c r="U20" t="b">
        <f>ISNUMBER(SEARCH(U$1,d4_test70[[#This Row],[actualResult]]))</f>
        <v>1</v>
      </c>
      <c r="V20" t="b">
        <f>ISNUMBER(SEARCH(V$1,d4_test70[[#This Row],[actualResult]]))</f>
        <v>0</v>
      </c>
      <c r="W20" s="10" t="str">
        <f t="shared" si="24"/>
        <v>00</v>
      </c>
      <c r="X20" s="10" t="str">
        <f t="shared" si="25"/>
        <v>11</v>
      </c>
      <c r="Y20" s="10" t="str">
        <f t="shared" si="26"/>
        <v>10</v>
      </c>
      <c r="Z20" t="b">
        <f t="shared" si="27"/>
        <v>0</v>
      </c>
      <c r="AC20" t="b">
        <f>ISNUMBER(SEARCH(AC$1,d4_test70[[#This Row],[actualResultGPT3]]))</f>
        <v>1</v>
      </c>
      <c r="AD20" t="b">
        <f>ISNUMBER(SEARCH(AD$1,d4_test70[[#This Row],[actualResultGPT3]]))</f>
        <v>1</v>
      </c>
      <c r="AE20" t="b">
        <f>ISNUMBER(SEARCH(AE$1,d4_test70[[#This Row],[actualResultGPT3]]))</f>
        <v>1</v>
      </c>
      <c r="AF20" s="10" t="str">
        <f t="shared" si="4"/>
        <v>01</v>
      </c>
      <c r="AG20" s="10" t="str">
        <f t="shared" si="5"/>
        <v>11</v>
      </c>
      <c r="AH20" s="10" t="str">
        <f t="shared" si="6"/>
        <v>11</v>
      </c>
      <c r="AI20" t="b">
        <f t="shared" si="7"/>
        <v>0</v>
      </c>
      <c r="AL20" t="b">
        <f>ISNUMBER(SEARCH(AL$1,d4_test70[[#This Row],[actualResult3ftv2]]))</f>
        <v>0</v>
      </c>
      <c r="AM20" t="b">
        <f>ISNUMBER(SEARCH(AM$1,d4_test70[[#This Row],[actualResult3ftv2]]))</f>
        <v>1</v>
      </c>
      <c r="AN20" t="b">
        <f>ISNUMBER(SEARCH(AN$1,d4_test70[[#This Row],[actualResult3ftv2]]))</f>
        <v>0</v>
      </c>
      <c r="AO20" s="10" t="str">
        <f t="shared" si="8"/>
        <v>00</v>
      </c>
      <c r="AP20" s="10" t="str">
        <f t="shared" si="9"/>
        <v>11</v>
      </c>
      <c r="AQ20" s="10" t="str">
        <f t="shared" si="10"/>
        <v>10</v>
      </c>
      <c r="AR20" t="b">
        <f t="shared" si="11"/>
        <v>0</v>
      </c>
      <c r="AU20" t="b">
        <f>ISNUMBER(SEARCH(AU$1,d4_test70[[#This Row],[actualResult3ftv2c8]]))</f>
        <v>0</v>
      </c>
      <c r="AV20" t="b">
        <f>ISNUMBER(SEARCH(AV$1,d4_test70[[#This Row],[actualResult3ftv2c8]]))</f>
        <v>1</v>
      </c>
      <c r="AW20" t="b">
        <f>ISNUMBER(SEARCH(AW$1,d4_test70[[#This Row],[actualResult3ftv2c8]]))</f>
        <v>0</v>
      </c>
      <c r="AX20" s="10" t="str">
        <f t="shared" si="12"/>
        <v>00</v>
      </c>
      <c r="AY20" s="10" t="str">
        <f t="shared" si="13"/>
        <v>11</v>
      </c>
      <c r="AZ20" s="10" t="str">
        <f t="shared" si="14"/>
        <v>10</v>
      </c>
      <c r="BA20" t="b">
        <f t="shared" si="15"/>
        <v>0</v>
      </c>
      <c r="BD20" t="b">
        <f>ISNUMBER(SEARCH(BD$1,d4_test70[[#This Row],[actualResult3ftv2c9]]))</f>
        <v>0</v>
      </c>
      <c r="BE20" t="b">
        <f>ISNUMBER(SEARCH(BE$1,d4_test70[[#This Row],[actualResult3ftv2c9]]))</f>
        <v>1</v>
      </c>
      <c r="BF20" t="b">
        <f>ISNUMBER(SEARCH(BF$1,d4_test70[[#This Row],[actualResult3ftv2c9]]))</f>
        <v>0</v>
      </c>
      <c r="BG20" s="10" t="str">
        <f t="shared" si="16"/>
        <v>00</v>
      </c>
      <c r="BH20" s="10" t="str">
        <f t="shared" si="17"/>
        <v>11</v>
      </c>
      <c r="BI20" s="10" t="str">
        <f t="shared" si="18"/>
        <v>10</v>
      </c>
      <c r="BJ20" t="b">
        <f t="shared" si="19"/>
        <v>0</v>
      </c>
      <c r="BM20" t="b">
        <f>ISNUMBER(SEARCH(BM$1,d4_test70[[#This Row],[actualResult3ftv2c10]]))</f>
        <v>0</v>
      </c>
      <c r="BN20" t="b">
        <f>ISNUMBER(SEARCH(BN$1,d4_test70[[#This Row],[actualResult3ftv2c10]]))</f>
        <v>1</v>
      </c>
      <c r="BO20" t="b">
        <f>ISNUMBER(SEARCH(BO$1,d4_test70[[#This Row],[actualResult3ftv2c10]]))</f>
        <v>0</v>
      </c>
      <c r="BP20" s="10" t="str">
        <f t="shared" si="20"/>
        <v>00</v>
      </c>
      <c r="BQ20" s="10" t="str">
        <f t="shared" si="21"/>
        <v>11</v>
      </c>
      <c r="BR20" s="10" t="str">
        <f t="shared" si="22"/>
        <v>10</v>
      </c>
      <c r="BS20" t="b">
        <f t="shared" si="23"/>
        <v>0</v>
      </c>
    </row>
    <row r="21" spans="1:71" x14ac:dyDescent="0.35">
      <c r="A21" t="s">
        <v>534</v>
      </c>
      <c r="B21" t="s">
        <v>535</v>
      </c>
      <c r="C21" t="s">
        <v>945</v>
      </c>
      <c r="D21" t="s">
        <v>7610</v>
      </c>
      <c r="E21" t="s">
        <v>5119</v>
      </c>
      <c r="F21" t="s">
        <v>7</v>
      </c>
      <c r="G21" t="s">
        <v>34</v>
      </c>
      <c r="H21" t="s">
        <v>72</v>
      </c>
      <c r="I21" t="s">
        <v>24</v>
      </c>
      <c r="J21" t="s">
        <v>34</v>
      </c>
      <c r="K21" t="s">
        <v>34</v>
      </c>
      <c r="L21" t="s">
        <v>24</v>
      </c>
      <c r="O21" s="13" t="b">
        <f>ISNUMBER(SEARCH(O$1,d4_test70[[#This Row],[expectedResult]]))</f>
        <v>0</v>
      </c>
      <c r="P21" s="13" t="b">
        <f>ISNUMBER(SEARCH(P$1,d4_test70[[#This Row],[expectedResult]]))</f>
        <v>0</v>
      </c>
      <c r="Q21" s="13" t="b">
        <f>ISNUMBER(SEARCH(Q$1,d4_test70[[#This Row],[expectedResult]]))</f>
        <v>1</v>
      </c>
      <c r="T21" t="b">
        <f>ISNUMBER(SEARCH(T$1,d4_test70[[#This Row],[actualResult]]))</f>
        <v>0</v>
      </c>
      <c r="U21" t="b">
        <f>ISNUMBER(SEARCH(U$1,d4_test70[[#This Row],[actualResult]]))</f>
        <v>1</v>
      </c>
      <c r="V21" t="b">
        <f>ISNUMBER(SEARCH(V$1,d4_test70[[#This Row],[actualResult]]))</f>
        <v>0</v>
      </c>
      <c r="W21" s="10" t="str">
        <f t="shared" si="24"/>
        <v>00</v>
      </c>
      <c r="X21" s="10" t="str">
        <f t="shared" si="25"/>
        <v>01</v>
      </c>
      <c r="Y21" s="10" t="str">
        <f t="shared" si="26"/>
        <v>10</v>
      </c>
      <c r="Z21" t="b">
        <f t="shared" si="27"/>
        <v>0</v>
      </c>
      <c r="AC21" t="b">
        <f>ISNUMBER(SEARCH(AC$1,d4_test70[[#This Row],[actualResultGPT3]]))</f>
        <v>1</v>
      </c>
      <c r="AD21" t="b">
        <f>ISNUMBER(SEARCH(AD$1,d4_test70[[#This Row],[actualResultGPT3]]))</f>
        <v>1</v>
      </c>
      <c r="AE21" t="b">
        <f>ISNUMBER(SEARCH(AE$1,d4_test70[[#This Row],[actualResultGPT3]]))</f>
        <v>1</v>
      </c>
      <c r="AF21" s="10" t="str">
        <f t="shared" si="4"/>
        <v>01</v>
      </c>
      <c r="AG21" s="10" t="str">
        <f t="shared" si="5"/>
        <v>01</v>
      </c>
      <c r="AH21" s="10" t="str">
        <f t="shared" si="6"/>
        <v>11</v>
      </c>
      <c r="AI21" t="b">
        <f t="shared" si="7"/>
        <v>0</v>
      </c>
      <c r="AL21" t="b">
        <f>ISNUMBER(SEARCH(AL$1,d4_test70[[#This Row],[actualResult3ftv2]]))</f>
        <v>0</v>
      </c>
      <c r="AM21" t="b">
        <f>ISNUMBER(SEARCH(AM$1,d4_test70[[#This Row],[actualResult3ftv2]]))</f>
        <v>1</v>
      </c>
      <c r="AN21" t="b">
        <f>ISNUMBER(SEARCH(AN$1,d4_test70[[#This Row],[actualResult3ftv2]]))</f>
        <v>1</v>
      </c>
      <c r="AO21" s="10" t="str">
        <f t="shared" si="8"/>
        <v>00</v>
      </c>
      <c r="AP21" s="10" t="str">
        <f t="shared" si="9"/>
        <v>01</v>
      </c>
      <c r="AQ21" s="10" t="str">
        <f t="shared" si="10"/>
        <v>11</v>
      </c>
      <c r="AR21" t="b">
        <f t="shared" si="11"/>
        <v>0</v>
      </c>
      <c r="AU21" t="b">
        <f>ISNUMBER(SEARCH(AU$1,d4_test70[[#This Row],[actualResult3ftv2c8]]))</f>
        <v>0</v>
      </c>
      <c r="AV21" t="b">
        <f>ISNUMBER(SEARCH(AV$1,d4_test70[[#This Row],[actualResult3ftv2c8]]))</f>
        <v>1</v>
      </c>
      <c r="AW21" t="b">
        <f>ISNUMBER(SEARCH(AW$1,d4_test70[[#This Row],[actualResult3ftv2c8]]))</f>
        <v>0</v>
      </c>
      <c r="AX21" s="10" t="str">
        <f t="shared" si="12"/>
        <v>00</v>
      </c>
      <c r="AY21" s="10" t="str">
        <f t="shared" si="13"/>
        <v>01</v>
      </c>
      <c r="AZ21" s="10" t="str">
        <f t="shared" si="14"/>
        <v>10</v>
      </c>
      <c r="BA21" t="b">
        <f t="shared" si="15"/>
        <v>0</v>
      </c>
      <c r="BD21" t="b">
        <f>ISNUMBER(SEARCH(BD$1,d4_test70[[#This Row],[actualResult3ftv2c9]]))</f>
        <v>0</v>
      </c>
      <c r="BE21" t="b">
        <f>ISNUMBER(SEARCH(BE$1,d4_test70[[#This Row],[actualResult3ftv2c9]]))</f>
        <v>1</v>
      </c>
      <c r="BF21" t="b">
        <f>ISNUMBER(SEARCH(BF$1,d4_test70[[#This Row],[actualResult3ftv2c9]]))</f>
        <v>0</v>
      </c>
      <c r="BG21" s="10" t="str">
        <f t="shared" si="16"/>
        <v>00</v>
      </c>
      <c r="BH21" s="10" t="str">
        <f t="shared" si="17"/>
        <v>01</v>
      </c>
      <c r="BI21" s="10" t="str">
        <f t="shared" si="18"/>
        <v>10</v>
      </c>
      <c r="BJ21" t="b">
        <f t="shared" si="19"/>
        <v>0</v>
      </c>
      <c r="BM21" t="b">
        <f>ISNUMBER(SEARCH(BM$1,d4_test70[[#This Row],[actualResult3ftv2c10]]))</f>
        <v>0</v>
      </c>
      <c r="BN21" t="b">
        <f>ISNUMBER(SEARCH(BN$1,d4_test70[[#This Row],[actualResult3ftv2c10]]))</f>
        <v>1</v>
      </c>
      <c r="BO21" t="b">
        <f>ISNUMBER(SEARCH(BO$1,d4_test70[[#This Row],[actualResult3ftv2c10]]))</f>
        <v>1</v>
      </c>
      <c r="BP21" s="10" t="str">
        <f t="shared" si="20"/>
        <v>00</v>
      </c>
      <c r="BQ21" s="10" t="str">
        <f t="shared" si="21"/>
        <v>01</v>
      </c>
      <c r="BR21" s="10" t="str">
        <f t="shared" si="22"/>
        <v>11</v>
      </c>
      <c r="BS21" t="b">
        <f t="shared" si="23"/>
        <v>0</v>
      </c>
    </row>
    <row r="22" spans="1:71" x14ac:dyDescent="0.35">
      <c r="A22" t="s">
        <v>119</v>
      </c>
      <c r="B22" t="s">
        <v>120</v>
      </c>
      <c r="C22" t="s">
        <v>956</v>
      </c>
      <c r="D22" t="s">
        <v>7570</v>
      </c>
      <c r="E22" t="s">
        <v>5119</v>
      </c>
      <c r="F22" t="s">
        <v>7</v>
      </c>
      <c r="G22" t="s">
        <v>24</v>
      </c>
      <c r="H22" t="s">
        <v>7846</v>
      </c>
      <c r="I22" t="s">
        <v>24</v>
      </c>
      <c r="J22" t="s">
        <v>34</v>
      </c>
      <c r="K22" t="s">
        <v>7754</v>
      </c>
      <c r="L22" t="s">
        <v>24</v>
      </c>
      <c r="O22" s="13" t="b">
        <f>ISNUMBER(SEARCH(O$1,d4_test70[[#This Row],[expectedResult]]))</f>
        <v>0</v>
      </c>
      <c r="P22" s="13" t="b">
        <f>ISNUMBER(SEARCH(P$1,d4_test70[[#This Row],[expectedResult]]))</f>
        <v>0</v>
      </c>
      <c r="Q22" s="13" t="b">
        <f>ISNUMBER(SEARCH(Q$1,d4_test70[[#This Row],[expectedResult]]))</f>
        <v>1</v>
      </c>
      <c r="T22" t="b">
        <f>ISNUMBER(SEARCH(T$1,d4_test70[[#This Row],[actualResult]]))</f>
        <v>0</v>
      </c>
      <c r="U22" t="b">
        <f>ISNUMBER(SEARCH(U$1,d4_test70[[#This Row],[actualResult]]))</f>
        <v>1</v>
      </c>
      <c r="V22" t="b">
        <f>ISNUMBER(SEARCH(V$1,d4_test70[[#This Row],[actualResult]]))</f>
        <v>1</v>
      </c>
      <c r="W22" s="10" t="str">
        <f t="shared" si="24"/>
        <v>00</v>
      </c>
      <c r="X22" s="10" t="str">
        <f t="shared" si="25"/>
        <v>01</v>
      </c>
      <c r="Y22" s="10" t="str">
        <f t="shared" si="26"/>
        <v>11</v>
      </c>
      <c r="Z22" t="b">
        <f t="shared" si="27"/>
        <v>0</v>
      </c>
      <c r="AC22" t="b">
        <f>ISNUMBER(SEARCH(AC$1,d4_test70[[#This Row],[actualResultGPT3]]))</f>
        <v>1</v>
      </c>
      <c r="AD22" t="b">
        <f>ISNUMBER(SEARCH(AD$1,d4_test70[[#This Row],[actualResultGPT3]]))</f>
        <v>1</v>
      </c>
      <c r="AE22" t="b">
        <f>ISNUMBER(SEARCH(AE$1,d4_test70[[#This Row],[actualResultGPT3]]))</f>
        <v>1</v>
      </c>
      <c r="AF22" s="10" t="str">
        <f t="shared" si="4"/>
        <v>01</v>
      </c>
      <c r="AG22" s="10" t="str">
        <f t="shared" si="5"/>
        <v>01</v>
      </c>
      <c r="AH22" s="10" t="str">
        <f t="shared" si="6"/>
        <v>11</v>
      </c>
      <c r="AI22" t="b">
        <f t="shared" si="7"/>
        <v>0</v>
      </c>
      <c r="AL22" t="b">
        <f>ISNUMBER(SEARCH(AL$1,d4_test70[[#This Row],[actualResult3ftv2]]))</f>
        <v>0</v>
      </c>
      <c r="AM22" t="b">
        <f>ISNUMBER(SEARCH(AM$1,d4_test70[[#This Row],[actualResult3ftv2]]))</f>
        <v>1</v>
      </c>
      <c r="AN22" t="b">
        <f>ISNUMBER(SEARCH(AN$1,d4_test70[[#This Row],[actualResult3ftv2]]))</f>
        <v>1</v>
      </c>
      <c r="AO22" s="10" t="str">
        <f t="shared" si="8"/>
        <v>00</v>
      </c>
      <c r="AP22" s="10" t="str">
        <f t="shared" si="9"/>
        <v>01</v>
      </c>
      <c r="AQ22" s="10" t="str">
        <f t="shared" si="10"/>
        <v>11</v>
      </c>
      <c r="AR22" t="b">
        <f t="shared" si="11"/>
        <v>0</v>
      </c>
      <c r="AU22" t="b">
        <f>ISNUMBER(SEARCH(AU$1,d4_test70[[#This Row],[actualResult3ftv2c8]]))</f>
        <v>0</v>
      </c>
      <c r="AV22" t="b">
        <f>ISNUMBER(SEARCH(AV$1,d4_test70[[#This Row],[actualResult3ftv2c8]]))</f>
        <v>1</v>
      </c>
      <c r="AW22" t="b">
        <f>ISNUMBER(SEARCH(AW$1,d4_test70[[#This Row],[actualResult3ftv2c8]]))</f>
        <v>0</v>
      </c>
      <c r="AX22" s="10" t="str">
        <f t="shared" si="12"/>
        <v>00</v>
      </c>
      <c r="AY22" s="10" t="str">
        <f t="shared" si="13"/>
        <v>01</v>
      </c>
      <c r="AZ22" s="10" t="str">
        <f t="shared" si="14"/>
        <v>10</v>
      </c>
      <c r="BA22" t="b">
        <f t="shared" si="15"/>
        <v>0</v>
      </c>
      <c r="BD22" t="b">
        <f>ISNUMBER(SEARCH(BD$1,d4_test70[[#This Row],[actualResult3ftv2c9]]))</f>
        <v>0</v>
      </c>
      <c r="BE22" t="b">
        <f>ISNUMBER(SEARCH(BE$1,d4_test70[[#This Row],[actualResult3ftv2c9]]))</f>
        <v>1</v>
      </c>
      <c r="BF22" t="b">
        <f>ISNUMBER(SEARCH(BF$1,d4_test70[[#This Row],[actualResult3ftv2c9]]))</f>
        <v>1</v>
      </c>
      <c r="BG22" s="10" t="str">
        <f t="shared" si="16"/>
        <v>00</v>
      </c>
      <c r="BH22" s="10" t="str">
        <f t="shared" si="17"/>
        <v>01</v>
      </c>
      <c r="BI22" s="10" t="str">
        <f t="shared" si="18"/>
        <v>11</v>
      </c>
      <c r="BJ22" t="b">
        <f t="shared" si="19"/>
        <v>0</v>
      </c>
      <c r="BM22" t="b">
        <f>ISNUMBER(SEARCH(BM$1,d4_test70[[#This Row],[actualResult3ftv2c10]]))</f>
        <v>0</v>
      </c>
      <c r="BN22" t="b">
        <f>ISNUMBER(SEARCH(BN$1,d4_test70[[#This Row],[actualResult3ftv2c10]]))</f>
        <v>1</v>
      </c>
      <c r="BO22" t="b">
        <f>ISNUMBER(SEARCH(BO$1,d4_test70[[#This Row],[actualResult3ftv2c10]]))</f>
        <v>1</v>
      </c>
      <c r="BP22" s="10" t="str">
        <f t="shared" si="20"/>
        <v>00</v>
      </c>
      <c r="BQ22" s="10" t="str">
        <f t="shared" si="21"/>
        <v>01</v>
      </c>
      <c r="BR22" s="10" t="str">
        <f t="shared" si="22"/>
        <v>11</v>
      </c>
      <c r="BS22" t="b">
        <f t="shared" si="23"/>
        <v>0</v>
      </c>
    </row>
    <row r="23" spans="1:71" x14ac:dyDescent="0.35">
      <c r="A23" t="s">
        <v>297</v>
      </c>
      <c r="B23" t="s">
        <v>298</v>
      </c>
      <c r="C23" t="s">
        <v>8202</v>
      </c>
      <c r="D23" t="s">
        <v>7570</v>
      </c>
      <c r="E23" t="s">
        <v>5119</v>
      </c>
      <c r="F23" t="s">
        <v>7</v>
      </c>
      <c r="G23" t="s">
        <v>24</v>
      </c>
      <c r="H23" t="s">
        <v>7846</v>
      </c>
      <c r="I23" t="s">
        <v>24</v>
      </c>
      <c r="J23" t="s">
        <v>34</v>
      </c>
      <c r="K23" t="s">
        <v>24</v>
      </c>
      <c r="L23" t="s">
        <v>24</v>
      </c>
      <c r="O23" s="13" t="b">
        <f>ISNUMBER(SEARCH(O$1,d4_test70[[#This Row],[expectedResult]]))</f>
        <v>0</v>
      </c>
      <c r="P23" s="13" t="b">
        <f>ISNUMBER(SEARCH(P$1,d4_test70[[#This Row],[expectedResult]]))</f>
        <v>0</v>
      </c>
      <c r="Q23" s="13" t="b">
        <f>ISNUMBER(SEARCH(Q$1,d4_test70[[#This Row],[expectedResult]]))</f>
        <v>1</v>
      </c>
      <c r="T23" t="b">
        <f>ISNUMBER(SEARCH(T$1,d4_test70[[#This Row],[actualResult]]))</f>
        <v>0</v>
      </c>
      <c r="U23" t="b">
        <f>ISNUMBER(SEARCH(U$1,d4_test70[[#This Row],[actualResult]]))</f>
        <v>1</v>
      </c>
      <c r="V23" t="b">
        <f>ISNUMBER(SEARCH(V$1,d4_test70[[#This Row],[actualResult]]))</f>
        <v>1</v>
      </c>
      <c r="W23" s="10" t="str">
        <f t="shared" si="24"/>
        <v>00</v>
      </c>
      <c r="X23" s="10" t="str">
        <f t="shared" si="25"/>
        <v>01</v>
      </c>
      <c r="Y23" s="10" t="str">
        <f t="shared" si="26"/>
        <v>11</v>
      </c>
      <c r="Z23" t="b">
        <f t="shared" si="27"/>
        <v>0</v>
      </c>
      <c r="AC23" t="b">
        <f>ISNUMBER(SEARCH(AC$1,d4_test70[[#This Row],[actualResultGPT3]]))</f>
        <v>1</v>
      </c>
      <c r="AD23" t="b">
        <f>ISNUMBER(SEARCH(AD$1,d4_test70[[#This Row],[actualResultGPT3]]))</f>
        <v>1</v>
      </c>
      <c r="AE23" t="b">
        <f>ISNUMBER(SEARCH(AE$1,d4_test70[[#This Row],[actualResultGPT3]]))</f>
        <v>1</v>
      </c>
      <c r="AF23" s="10" t="str">
        <f t="shared" si="4"/>
        <v>01</v>
      </c>
      <c r="AG23" s="10" t="str">
        <f t="shared" si="5"/>
        <v>01</v>
      </c>
      <c r="AH23" s="10" t="str">
        <f t="shared" si="6"/>
        <v>11</v>
      </c>
      <c r="AI23" t="b">
        <f t="shared" si="7"/>
        <v>0</v>
      </c>
      <c r="AL23" t="b">
        <f>ISNUMBER(SEARCH(AL$1,d4_test70[[#This Row],[actualResult3ftv2]]))</f>
        <v>0</v>
      </c>
      <c r="AM23" t="b">
        <f>ISNUMBER(SEARCH(AM$1,d4_test70[[#This Row],[actualResult3ftv2]]))</f>
        <v>1</v>
      </c>
      <c r="AN23" t="b">
        <f>ISNUMBER(SEARCH(AN$1,d4_test70[[#This Row],[actualResult3ftv2]]))</f>
        <v>1</v>
      </c>
      <c r="AO23" s="10" t="str">
        <f t="shared" si="8"/>
        <v>00</v>
      </c>
      <c r="AP23" s="10" t="str">
        <f t="shared" si="9"/>
        <v>01</v>
      </c>
      <c r="AQ23" s="10" t="str">
        <f t="shared" si="10"/>
        <v>11</v>
      </c>
      <c r="AR23" t="b">
        <f t="shared" si="11"/>
        <v>0</v>
      </c>
      <c r="AU23" t="b">
        <f>ISNUMBER(SEARCH(AU$1,d4_test70[[#This Row],[actualResult3ftv2c8]]))</f>
        <v>0</v>
      </c>
      <c r="AV23" t="b">
        <f>ISNUMBER(SEARCH(AV$1,d4_test70[[#This Row],[actualResult3ftv2c8]]))</f>
        <v>1</v>
      </c>
      <c r="AW23" t="b">
        <f>ISNUMBER(SEARCH(AW$1,d4_test70[[#This Row],[actualResult3ftv2c8]]))</f>
        <v>0</v>
      </c>
      <c r="AX23" s="10" t="str">
        <f t="shared" si="12"/>
        <v>00</v>
      </c>
      <c r="AY23" s="10" t="str">
        <f t="shared" si="13"/>
        <v>01</v>
      </c>
      <c r="AZ23" s="10" t="str">
        <f t="shared" si="14"/>
        <v>10</v>
      </c>
      <c r="BA23" t="b">
        <f t="shared" si="15"/>
        <v>0</v>
      </c>
      <c r="BD23" t="b">
        <f>ISNUMBER(SEARCH(BD$1,d4_test70[[#This Row],[actualResult3ftv2c9]]))</f>
        <v>0</v>
      </c>
      <c r="BE23" t="b">
        <f>ISNUMBER(SEARCH(BE$1,d4_test70[[#This Row],[actualResult3ftv2c9]]))</f>
        <v>1</v>
      </c>
      <c r="BF23" t="b">
        <f>ISNUMBER(SEARCH(BF$1,d4_test70[[#This Row],[actualResult3ftv2c9]]))</f>
        <v>1</v>
      </c>
      <c r="BG23" s="10" t="str">
        <f t="shared" si="16"/>
        <v>00</v>
      </c>
      <c r="BH23" s="10" t="str">
        <f t="shared" si="17"/>
        <v>01</v>
      </c>
      <c r="BI23" s="10" t="str">
        <f t="shared" si="18"/>
        <v>11</v>
      </c>
      <c r="BJ23" t="b">
        <f t="shared" si="19"/>
        <v>0</v>
      </c>
      <c r="BM23" t="b">
        <f>ISNUMBER(SEARCH(BM$1,d4_test70[[#This Row],[actualResult3ftv2c10]]))</f>
        <v>0</v>
      </c>
      <c r="BN23" t="b">
        <f>ISNUMBER(SEARCH(BN$1,d4_test70[[#This Row],[actualResult3ftv2c10]]))</f>
        <v>1</v>
      </c>
      <c r="BO23" t="b">
        <f>ISNUMBER(SEARCH(BO$1,d4_test70[[#This Row],[actualResult3ftv2c10]]))</f>
        <v>1</v>
      </c>
      <c r="BP23" s="10" t="str">
        <f t="shared" si="20"/>
        <v>00</v>
      </c>
      <c r="BQ23" s="10" t="str">
        <f t="shared" si="21"/>
        <v>01</v>
      </c>
      <c r="BR23" s="10" t="str">
        <f t="shared" si="22"/>
        <v>11</v>
      </c>
      <c r="BS23" t="b">
        <f t="shared" si="23"/>
        <v>0</v>
      </c>
    </row>
    <row r="24" spans="1:71" x14ac:dyDescent="0.35">
      <c r="A24" t="s">
        <v>873</v>
      </c>
      <c r="B24" t="s">
        <v>874</v>
      </c>
      <c r="C24" t="s">
        <v>954</v>
      </c>
      <c r="D24" t="s">
        <v>7587</v>
      </c>
      <c r="E24" t="s">
        <v>5119</v>
      </c>
      <c r="F24" t="s">
        <v>7</v>
      </c>
      <c r="G24" t="s">
        <v>24</v>
      </c>
      <c r="H24" t="s">
        <v>72</v>
      </c>
      <c r="I24" t="s">
        <v>24</v>
      </c>
      <c r="J24" t="s">
        <v>7</v>
      </c>
      <c r="K24" t="s">
        <v>34</v>
      </c>
      <c r="L24" t="s">
        <v>24</v>
      </c>
      <c r="O24" s="13" t="b">
        <f>ISNUMBER(SEARCH(O$1,d4_test70[[#This Row],[expectedResult]]))</f>
        <v>0</v>
      </c>
      <c r="P24" s="13" t="b">
        <f>ISNUMBER(SEARCH(P$1,d4_test70[[#This Row],[expectedResult]]))</f>
        <v>0</v>
      </c>
      <c r="Q24" s="13" t="b">
        <f>ISNUMBER(SEARCH(Q$1,d4_test70[[#This Row],[expectedResult]]))</f>
        <v>1</v>
      </c>
      <c r="T24" t="b">
        <f>ISNUMBER(SEARCH(T$1,d4_test70[[#This Row],[actualResult]]))</f>
        <v>0</v>
      </c>
      <c r="U24" t="b">
        <f>ISNUMBER(SEARCH(U$1,d4_test70[[#This Row],[actualResult]]))</f>
        <v>1</v>
      </c>
      <c r="V24" t="b">
        <f>ISNUMBER(SEARCH(V$1,d4_test70[[#This Row],[actualResult]]))</f>
        <v>1</v>
      </c>
      <c r="W24" s="10" t="str">
        <f t="shared" si="24"/>
        <v>00</v>
      </c>
      <c r="X24" s="10" t="str">
        <f t="shared" si="25"/>
        <v>01</v>
      </c>
      <c r="Y24" s="10" t="str">
        <f t="shared" si="26"/>
        <v>11</v>
      </c>
      <c r="Z24" t="b">
        <f t="shared" si="27"/>
        <v>0</v>
      </c>
      <c r="AC24" t="b">
        <f>ISNUMBER(SEARCH(AC$1,d4_test70[[#This Row],[actualResultGPT3]]))</f>
        <v>1</v>
      </c>
      <c r="AD24" t="b">
        <f>ISNUMBER(SEARCH(AD$1,d4_test70[[#This Row],[actualResultGPT3]]))</f>
        <v>1</v>
      </c>
      <c r="AE24" t="b">
        <f>ISNUMBER(SEARCH(AE$1,d4_test70[[#This Row],[actualResultGPT3]]))</f>
        <v>1</v>
      </c>
      <c r="AF24" s="10" t="str">
        <f t="shared" si="4"/>
        <v>01</v>
      </c>
      <c r="AG24" s="10" t="str">
        <f t="shared" si="5"/>
        <v>01</v>
      </c>
      <c r="AH24" s="10" t="str">
        <f t="shared" si="6"/>
        <v>11</v>
      </c>
      <c r="AI24" t="b">
        <f t="shared" si="7"/>
        <v>0</v>
      </c>
      <c r="AL24" t="b">
        <f>ISNUMBER(SEARCH(AL$1,d4_test70[[#This Row],[actualResult3ftv2]]))</f>
        <v>0</v>
      </c>
      <c r="AM24" t="b">
        <f>ISNUMBER(SEARCH(AM$1,d4_test70[[#This Row],[actualResult3ftv2]]))</f>
        <v>1</v>
      </c>
      <c r="AN24" t="b">
        <f>ISNUMBER(SEARCH(AN$1,d4_test70[[#This Row],[actualResult3ftv2]]))</f>
        <v>1</v>
      </c>
      <c r="AO24" s="10" t="str">
        <f t="shared" si="8"/>
        <v>00</v>
      </c>
      <c r="AP24" s="10" t="str">
        <f t="shared" si="9"/>
        <v>01</v>
      </c>
      <c r="AQ24" s="10" t="str">
        <f t="shared" si="10"/>
        <v>11</v>
      </c>
      <c r="AR24" t="b">
        <f t="shared" si="11"/>
        <v>0</v>
      </c>
      <c r="AU24" t="b">
        <f>ISNUMBER(SEARCH(AU$1,d4_test70[[#This Row],[actualResult3ftv2c8]]))</f>
        <v>0</v>
      </c>
      <c r="AV24" t="b">
        <f>ISNUMBER(SEARCH(AV$1,d4_test70[[#This Row],[actualResult3ftv2c8]]))</f>
        <v>0</v>
      </c>
      <c r="AW24" t="b">
        <f>ISNUMBER(SEARCH(AW$1,d4_test70[[#This Row],[actualResult3ftv2c8]]))</f>
        <v>1</v>
      </c>
      <c r="AX24" s="10" t="str">
        <f t="shared" si="12"/>
        <v>00</v>
      </c>
      <c r="AY24" s="10" t="str">
        <f t="shared" si="13"/>
        <v>00</v>
      </c>
      <c r="AZ24" s="10" t="str">
        <f t="shared" si="14"/>
        <v>11</v>
      </c>
      <c r="BA24" t="b">
        <f t="shared" si="15"/>
        <v>1</v>
      </c>
      <c r="BD24" t="b">
        <f>ISNUMBER(SEARCH(BD$1,d4_test70[[#This Row],[actualResult3ftv2c9]]))</f>
        <v>0</v>
      </c>
      <c r="BE24" t="b">
        <f>ISNUMBER(SEARCH(BE$1,d4_test70[[#This Row],[actualResult3ftv2c9]]))</f>
        <v>1</v>
      </c>
      <c r="BF24" t="b">
        <f>ISNUMBER(SEARCH(BF$1,d4_test70[[#This Row],[actualResult3ftv2c9]]))</f>
        <v>0</v>
      </c>
      <c r="BG24" s="10" t="str">
        <f t="shared" si="16"/>
        <v>00</v>
      </c>
      <c r="BH24" s="10" t="str">
        <f t="shared" si="17"/>
        <v>01</v>
      </c>
      <c r="BI24" s="10" t="str">
        <f t="shared" si="18"/>
        <v>10</v>
      </c>
      <c r="BJ24" t="b">
        <f t="shared" si="19"/>
        <v>0</v>
      </c>
      <c r="BM24" t="b">
        <f>ISNUMBER(SEARCH(BM$1,d4_test70[[#This Row],[actualResult3ftv2c10]]))</f>
        <v>0</v>
      </c>
      <c r="BN24" t="b">
        <f>ISNUMBER(SEARCH(BN$1,d4_test70[[#This Row],[actualResult3ftv2c10]]))</f>
        <v>1</v>
      </c>
      <c r="BO24" t="b">
        <f>ISNUMBER(SEARCH(BO$1,d4_test70[[#This Row],[actualResult3ftv2c10]]))</f>
        <v>1</v>
      </c>
      <c r="BP24" s="10" t="str">
        <f t="shared" si="20"/>
        <v>00</v>
      </c>
      <c r="BQ24" s="10" t="str">
        <f t="shared" si="21"/>
        <v>01</v>
      </c>
      <c r="BR24" s="10" t="str">
        <f t="shared" si="22"/>
        <v>11</v>
      </c>
      <c r="BS24" t="b">
        <f t="shared" si="23"/>
        <v>0</v>
      </c>
    </row>
    <row r="25" spans="1:71" x14ac:dyDescent="0.35">
      <c r="A25" t="s">
        <v>265</v>
      </c>
      <c r="B25" t="s">
        <v>266</v>
      </c>
      <c r="C25" t="s">
        <v>7768</v>
      </c>
      <c r="D25" t="s">
        <v>7606</v>
      </c>
      <c r="E25" t="s">
        <v>5119</v>
      </c>
      <c r="F25" t="s">
        <v>7</v>
      </c>
      <c r="G25" t="s">
        <v>24</v>
      </c>
      <c r="H25" t="s">
        <v>72</v>
      </c>
      <c r="I25" t="s">
        <v>24</v>
      </c>
      <c r="J25" t="s">
        <v>24</v>
      </c>
      <c r="K25" t="s">
        <v>24</v>
      </c>
      <c r="L25" t="s">
        <v>24</v>
      </c>
      <c r="O25" s="13" t="b">
        <f>ISNUMBER(SEARCH(O$1,d4_test70[[#This Row],[expectedResult]]))</f>
        <v>0</v>
      </c>
      <c r="P25" s="13" t="b">
        <f>ISNUMBER(SEARCH(P$1,d4_test70[[#This Row],[expectedResult]]))</f>
        <v>0</v>
      </c>
      <c r="Q25" s="13" t="b">
        <f>ISNUMBER(SEARCH(Q$1,d4_test70[[#This Row],[expectedResult]]))</f>
        <v>1</v>
      </c>
      <c r="T25" t="b">
        <f>ISNUMBER(SEARCH(T$1,d4_test70[[#This Row],[actualResult]]))</f>
        <v>0</v>
      </c>
      <c r="U25" t="b">
        <f>ISNUMBER(SEARCH(U$1,d4_test70[[#This Row],[actualResult]]))</f>
        <v>1</v>
      </c>
      <c r="V25" t="b">
        <f>ISNUMBER(SEARCH(V$1,d4_test70[[#This Row],[actualResult]]))</f>
        <v>1</v>
      </c>
      <c r="W25" s="10" t="str">
        <f t="shared" si="24"/>
        <v>00</v>
      </c>
      <c r="X25" s="10" t="str">
        <f t="shared" si="25"/>
        <v>01</v>
      </c>
      <c r="Y25" s="10" t="str">
        <f t="shared" si="26"/>
        <v>11</v>
      </c>
      <c r="Z25" t="b">
        <f t="shared" si="27"/>
        <v>0</v>
      </c>
      <c r="AC25" t="b">
        <f>ISNUMBER(SEARCH(AC$1,d4_test70[[#This Row],[actualResultGPT3]]))</f>
        <v>1</v>
      </c>
      <c r="AD25" t="b">
        <f>ISNUMBER(SEARCH(AD$1,d4_test70[[#This Row],[actualResultGPT3]]))</f>
        <v>1</v>
      </c>
      <c r="AE25" t="b">
        <f>ISNUMBER(SEARCH(AE$1,d4_test70[[#This Row],[actualResultGPT3]]))</f>
        <v>1</v>
      </c>
      <c r="AF25" s="10" t="str">
        <f t="shared" si="4"/>
        <v>01</v>
      </c>
      <c r="AG25" s="10" t="str">
        <f t="shared" si="5"/>
        <v>01</v>
      </c>
      <c r="AH25" s="10" t="str">
        <f t="shared" si="6"/>
        <v>11</v>
      </c>
      <c r="AI25" t="b">
        <f t="shared" si="7"/>
        <v>0</v>
      </c>
      <c r="AL25" t="b">
        <f>ISNUMBER(SEARCH(AL$1,d4_test70[[#This Row],[actualResult3ftv2]]))</f>
        <v>0</v>
      </c>
      <c r="AM25" t="b">
        <f>ISNUMBER(SEARCH(AM$1,d4_test70[[#This Row],[actualResult3ftv2]]))</f>
        <v>1</v>
      </c>
      <c r="AN25" t="b">
        <f>ISNUMBER(SEARCH(AN$1,d4_test70[[#This Row],[actualResult3ftv2]]))</f>
        <v>1</v>
      </c>
      <c r="AO25" s="10" t="str">
        <f t="shared" si="8"/>
        <v>00</v>
      </c>
      <c r="AP25" s="10" t="str">
        <f t="shared" si="9"/>
        <v>01</v>
      </c>
      <c r="AQ25" s="10" t="str">
        <f t="shared" si="10"/>
        <v>11</v>
      </c>
      <c r="AR25" t="b">
        <f t="shared" si="11"/>
        <v>0</v>
      </c>
      <c r="AU25" t="b">
        <f>ISNUMBER(SEARCH(AU$1,d4_test70[[#This Row],[actualResult3ftv2c8]]))</f>
        <v>0</v>
      </c>
      <c r="AV25" t="b">
        <f>ISNUMBER(SEARCH(AV$1,d4_test70[[#This Row],[actualResult3ftv2c8]]))</f>
        <v>1</v>
      </c>
      <c r="AW25" t="b">
        <f>ISNUMBER(SEARCH(AW$1,d4_test70[[#This Row],[actualResult3ftv2c8]]))</f>
        <v>1</v>
      </c>
      <c r="AX25" s="10" t="str">
        <f t="shared" si="12"/>
        <v>00</v>
      </c>
      <c r="AY25" s="10" t="str">
        <f t="shared" si="13"/>
        <v>01</v>
      </c>
      <c r="AZ25" s="10" t="str">
        <f t="shared" si="14"/>
        <v>11</v>
      </c>
      <c r="BA25" t="b">
        <f t="shared" si="15"/>
        <v>0</v>
      </c>
      <c r="BD25" t="b">
        <f>ISNUMBER(SEARCH(BD$1,d4_test70[[#This Row],[actualResult3ftv2c9]]))</f>
        <v>0</v>
      </c>
      <c r="BE25" t="b">
        <f>ISNUMBER(SEARCH(BE$1,d4_test70[[#This Row],[actualResult3ftv2c9]]))</f>
        <v>1</v>
      </c>
      <c r="BF25" t="b">
        <f>ISNUMBER(SEARCH(BF$1,d4_test70[[#This Row],[actualResult3ftv2c9]]))</f>
        <v>1</v>
      </c>
      <c r="BG25" s="10" t="str">
        <f t="shared" si="16"/>
        <v>00</v>
      </c>
      <c r="BH25" s="10" t="str">
        <f t="shared" si="17"/>
        <v>01</v>
      </c>
      <c r="BI25" s="10" t="str">
        <f t="shared" si="18"/>
        <v>11</v>
      </c>
      <c r="BJ25" t="b">
        <f t="shared" si="19"/>
        <v>0</v>
      </c>
      <c r="BM25" t="b">
        <f>ISNUMBER(SEARCH(BM$1,d4_test70[[#This Row],[actualResult3ftv2c10]]))</f>
        <v>0</v>
      </c>
      <c r="BN25" t="b">
        <f>ISNUMBER(SEARCH(BN$1,d4_test70[[#This Row],[actualResult3ftv2c10]]))</f>
        <v>1</v>
      </c>
      <c r="BO25" t="b">
        <f>ISNUMBER(SEARCH(BO$1,d4_test70[[#This Row],[actualResult3ftv2c10]]))</f>
        <v>1</v>
      </c>
      <c r="BP25" s="10" t="str">
        <f t="shared" si="20"/>
        <v>00</v>
      </c>
      <c r="BQ25" s="10" t="str">
        <f t="shared" si="21"/>
        <v>01</v>
      </c>
      <c r="BR25" s="10" t="str">
        <f t="shared" si="22"/>
        <v>11</v>
      </c>
      <c r="BS25" t="b">
        <f t="shared" si="23"/>
        <v>0</v>
      </c>
    </row>
    <row r="26" spans="1:71" x14ac:dyDescent="0.35">
      <c r="A26" t="s">
        <v>242</v>
      </c>
      <c r="B26" t="s">
        <v>243</v>
      </c>
      <c r="C26" t="s">
        <v>244</v>
      </c>
      <c r="D26" t="s">
        <v>7595</v>
      </c>
      <c r="E26" t="s">
        <v>5119</v>
      </c>
      <c r="F26" t="s">
        <v>7</v>
      </c>
      <c r="G26" t="s">
        <v>24</v>
      </c>
      <c r="H26" t="s">
        <v>72</v>
      </c>
      <c r="I26" t="s">
        <v>24</v>
      </c>
      <c r="J26" t="s">
        <v>24</v>
      </c>
      <c r="K26" t="s">
        <v>24</v>
      </c>
      <c r="L26" t="s">
        <v>24</v>
      </c>
      <c r="O26" s="13" t="b">
        <f>ISNUMBER(SEARCH(O$1,d4_test70[[#This Row],[expectedResult]]))</f>
        <v>0</v>
      </c>
      <c r="P26" s="13" t="b">
        <f>ISNUMBER(SEARCH(P$1,d4_test70[[#This Row],[expectedResult]]))</f>
        <v>0</v>
      </c>
      <c r="Q26" s="13" t="b">
        <f>ISNUMBER(SEARCH(Q$1,d4_test70[[#This Row],[expectedResult]]))</f>
        <v>1</v>
      </c>
      <c r="T26" t="b">
        <f>ISNUMBER(SEARCH(T$1,d4_test70[[#This Row],[actualResult]]))</f>
        <v>0</v>
      </c>
      <c r="U26" t="b">
        <f>ISNUMBER(SEARCH(U$1,d4_test70[[#This Row],[actualResult]]))</f>
        <v>1</v>
      </c>
      <c r="V26" t="b">
        <f>ISNUMBER(SEARCH(V$1,d4_test70[[#This Row],[actualResult]]))</f>
        <v>1</v>
      </c>
      <c r="W26" s="10" t="str">
        <f t="shared" si="24"/>
        <v>00</v>
      </c>
      <c r="X26" s="10" t="str">
        <f t="shared" si="25"/>
        <v>01</v>
      </c>
      <c r="Y26" s="10" t="str">
        <f t="shared" si="26"/>
        <v>11</v>
      </c>
      <c r="Z26" t="b">
        <f t="shared" si="27"/>
        <v>0</v>
      </c>
      <c r="AC26" t="b">
        <f>ISNUMBER(SEARCH(AC$1,d4_test70[[#This Row],[actualResultGPT3]]))</f>
        <v>1</v>
      </c>
      <c r="AD26" t="b">
        <f>ISNUMBER(SEARCH(AD$1,d4_test70[[#This Row],[actualResultGPT3]]))</f>
        <v>1</v>
      </c>
      <c r="AE26" t="b">
        <f>ISNUMBER(SEARCH(AE$1,d4_test70[[#This Row],[actualResultGPT3]]))</f>
        <v>1</v>
      </c>
      <c r="AF26" s="10" t="str">
        <f t="shared" si="4"/>
        <v>01</v>
      </c>
      <c r="AG26" s="10" t="str">
        <f t="shared" si="5"/>
        <v>01</v>
      </c>
      <c r="AH26" s="10" t="str">
        <f t="shared" si="6"/>
        <v>11</v>
      </c>
      <c r="AI26" t="b">
        <f t="shared" si="7"/>
        <v>0</v>
      </c>
      <c r="AL26" t="b">
        <f>ISNUMBER(SEARCH(AL$1,d4_test70[[#This Row],[actualResult3ftv2]]))</f>
        <v>0</v>
      </c>
      <c r="AM26" t="b">
        <f>ISNUMBER(SEARCH(AM$1,d4_test70[[#This Row],[actualResult3ftv2]]))</f>
        <v>1</v>
      </c>
      <c r="AN26" t="b">
        <f>ISNUMBER(SEARCH(AN$1,d4_test70[[#This Row],[actualResult3ftv2]]))</f>
        <v>1</v>
      </c>
      <c r="AO26" s="10" t="str">
        <f t="shared" si="8"/>
        <v>00</v>
      </c>
      <c r="AP26" s="10" t="str">
        <f t="shared" si="9"/>
        <v>01</v>
      </c>
      <c r="AQ26" s="10" t="str">
        <f t="shared" si="10"/>
        <v>11</v>
      </c>
      <c r="AR26" t="b">
        <f t="shared" si="11"/>
        <v>0</v>
      </c>
      <c r="AU26" t="b">
        <f>ISNUMBER(SEARCH(AU$1,d4_test70[[#This Row],[actualResult3ftv2c8]]))</f>
        <v>0</v>
      </c>
      <c r="AV26" t="b">
        <f>ISNUMBER(SEARCH(AV$1,d4_test70[[#This Row],[actualResult3ftv2c8]]))</f>
        <v>1</v>
      </c>
      <c r="AW26" t="b">
        <f>ISNUMBER(SEARCH(AW$1,d4_test70[[#This Row],[actualResult3ftv2c8]]))</f>
        <v>1</v>
      </c>
      <c r="AX26" s="10" t="str">
        <f t="shared" si="12"/>
        <v>00</v>
      </c>
      <c r="AY26" s="10" t="str">
        <f t="shared" si="13"/>
        <v>01</v>
      </c>
      <c r="AZ26" s="10" t="str">
        <f t="shared" si="14"/>
        <v>11</v>
      </c>
      <c r="BA26" t="b">
        <f t="shared" si="15"/>
        <v>0</v>
      </c>
      <c r="BD26" t="b">
        <f>ISNUMBER(SEARCH(BD$1,d4_test70[[#This Row],[actualResult3ftv2c9]]))</f>
        <v>0</v>
      </c>
      <c r="BE26" t="b">
        <f>ISNUMBER(SEARCH(BE$1,d4_test70[[#This Row],[actualResult3ftv2c9]]))</f>
        <v>1</v>
      </c>
      <c r="BF26" t="b">
        <f>ISNUMBER(SEARCH(BF$1,d4_test70[[#This Row],[actualResult3ftv2c9]]))</f>
        <v>1</v>
      </c>
      <c r="BG26" s="10" t="str">
        <f t="shared" si="16"/>
        <v>00</v>
      </c>
      <c r="BH26" s="10" t="str">
        <f t="shared" si="17"/>
        <v>01</v>
      </c>
      <c r="BI26" s="10" t="str">
        <f t="shared" si="18"/>
        <v>11</v>
      </c>
      <c r="BJ26" t="b">
        <f t="shared" si="19"/>
        <v>0</v>
      </c>
      <c r="BM26" t="b">
        <f>ISNUMBER(SEARCH(BM$1,d4_test70[[#This Row],[actualResult3ftv2c10]]))</f>
        <v>0</v>
      </c>
      <c r="BN26" t="b">
        <f>ISNUMBER(SEARCH(BN$1,d4_test70[[#This Row],[actualResult3ftv2c10]]))</f>
        <v>1</v>
      </c>
      <c r="BO26" t="b">
        <f>ISNUMBER(SEARCH(BO$1,d4_test70[[#This Row],[actualResult3ftv2c10]]))</f>
        <v>1</v>
      </c>
      <c r="BP26" s="10" t="str">
        <f t="shared" si="20"/>
        <v>00</v>
      </c>
      <c r="BQ26" s="10" t="str">
        <f t="shared" si="21"/>
        <v>01</v>
      </c>
      <c r="BR26" s="10" t="str">
        <f t="shared" si="22"/>
        <v>11</v>
      </c>
      <c r="BS26" t="b">
        <f t="shared" si="23"/>
        <v>0</v>
      </c>
    </row>
    <row r="27" spans="1:71" x14ac:dyDescent="0.35">
      <c r="A27" t="s">
        <v>631</v>
      </c>
      <c r="B27" t="s">
        <v>632</v>
      </c>
      <c r="C27" t="s">
        <v>931</v>
      </c>
      <c r="D27" t="s">
        <v>7570</v>
      </c>
      <c r="E27" t="s">
        <v>5130</v>
      </c>
      <c r="F27" t="s">
        <v>7</v>
      </c>
      <c r="G27" t="s">
        <v>7</v>
      </c>
      <c r="H27" t="s">
        <v>72</v>
      </c>
      <c r="I27" t="s">
        <v>7</v>
      </c>
      <c r="J27" t="s">
        <v>7</v>
      </c>
      <c r="K27" t="s">
        <v>7</v>
      </c>
      <c r="L27" t="s">
        <v>7</v>
      </c>
      <c r="O27" s="13" t="b">
        <f>ISNUMBER(SEARCH(O$1,d4_test70[[#This Row],[expectedResult]]))</f>
        <v>0</v>
      </c>
      <c r="P27" s="13" t="b">
        <f>ISNUMBER(SEARCH(P$1,d4_test70[[#This Row],[expectedResult]]))</f>
        <v>0</v>
      </c>
      <c r="Q27" s="13" t="b">
        <f>ISNUMBER(SEARCH(Q$1,d4_test70[[#This Row],[expectedResult]]))</f>
        <v>1</v>
      </c>
      <c r="T27" t="b">
        <f>ISNUMBER(SEARCH(T$1,d4_test70[[#This Row],[actualResult]]))</f>
        <v>0</v>
      </c>
      <c r="U27" t="b">
        <f>ISNUMBER(SEARCH(U$1,d4_test70[[#This Row],[actualResult]]))</f>
        <v>0</v>
      </c>
      <c r="V27" t="b">
        <f>ISNUMBER(SEARCH(V$1,d4_test70[[#This Row],[actualResult]]))</f>
        <v>1</v>
      </c>
      <c r="W27" s="10" t="str">
        <f t="shared" si="24"/>
        <v>00</v>
      </c>
      <c r="X27" s="10" t="str">
        <f t="shared" si="25"/>
        <v>00</v>
      </c>
      <c r="Y27" s="10" t="str">
        <f t="shared" si="26"/>
        <v>11</v>
      </c>
      <c r="Z27" t="b">
        <f t="shared" si="27"/>
        <v>1</v>
      </c>
      <c r="AC27" t="b">
        <f>ISNUMBER(SEARCH(AC$1,d4_test70[[#This Row],[actualResultGPT3]]))</f>
        <v>1</v>
      </c>
      <c r="AD27" t="b">
        <f>ISNUMBER(SEARCH(AD$1,d4_test70[[#This Row],[actualResultGPT3]]))</f>
        <v>1</v>
      </c>
      <c r="AE27" t="b">
        <f>ISNUMBER(SEARCH(AE$1,d4_test70[[#This Row],[actualResultGPT3]]))</f>
        <v>1</v>
      </c>
      <c r="AF27" s="10" t="str">
        <f t="shared" si="4"/>
        <v>01</v>
      </c>
      <c r="AG27" s="10" t="str">
        <f t="shared" si="5"/>
        <v>01</v>
      </c>
      <c r="AH27" s="10" t="str">
        <f t="shared" si="6"/>
        <v>11</v>
      </c>
      <c r="AI27" t="b">
        <f t="shared" si="7"/>
        <v>0</v>
      </c>
      <c r="AL27" t="b">
        <f>ISNUMBER(SEARCH(AL$1,d4_test70[[#This Row],[actualResult3ftv2]]))</f>
        <v>0</v>
      </c>
      <c r="AM27" t="b">
        <f>ISNUMBER(SEARCH(AM$1,d4_test70[[#This Row],[actualResult3ftv2]]))</f>
        <v>0</v>
      </c>
      <c r="AN27" t="b">
        <f>ISNUMBER(SEARCH(AN$1,d4_test70[[#This Row],[actualResult3ftv2]]))</f>
        <v>1</v>
      </c>
      <c r="AO27" s="10" t="str">
        <f t="shared" si="8"/>
        <v>00</v>
      </c>
      <c r="AP27" s="10" t="str">
        <f t="shared" si="9"/>
        <v>00</v>
      </c>
      <c r="AQ27" s="10" t="str">
        <f t="shared" si="10"/>
        <v>11</v>
      </c>
      <c r="AR27" t="b">
        <f t="shared" si="11"/>
        <v>1</v>
      </c>
      <c r="AU27" t="b">
        <f>ISNUMBER(SEARCH(AU$1,d4_test70[[#This Row],[actualResult3ftv2c8]]))</f>
        <v>0</v>
      </c>
      <c r="AV27" t="b">
        <f>ISNUMBER(SEARCH(AV$1,d4_test70[[#This Row],[actualResult3ftv2c8]]))</f>
        <v>0</v>
      </c>
      <c r="AW27" t="b">
        <f>ISNUMBER(SEARCH(AW$1,d4_test70[[#This Row],[actualResult3ftv2c8]]))</f>
        <v>1</v>
      </c>
      <c r="AX27" s="10" t="str">
        <f t="shared" si="12"/>
        <v>00</v>
      </c>
      <c r="AY27" s="10" t="str">
        <f t="shared" si="13"/>
        <v>00</v>
      </c>
      <c r="AZ27" s="10" t="str">
        <f t="shared" si="14"/>
        <v>11</v>
      </c>
      <c r="BA27" t="b">
        <f t="shared" si="15"/>
        <v>1</v>
      </c>
      <c r="BD27" t="b">
        <f>ISNUMBER(SEARCH(BD$1,d4_test70[[#This Row],[actualResult3ftv2c9]]))</f>
        <v>0</v>
      </c>
      <c r="BE27" t="b">
        <f>ISNUMBER(SEARCH(BE$1,d4_test70[[#This Row],[actualResult3ftv2c9]]))</f>
        <v>0</v>
      </c>
      <c r="BF27" t="b">
        <f>ISNUMBER(SEARCH(BF$1,d4_test70[[#This Row],[actualResult3ftv2c9]]))</f>
        <v>1</v>
      </c>
      <c r="BG27" s="10" t="str">
        <f t="shared" si="16"/>
        <v>00</v>
      </c>
      <c r="BH27" s="10" t="str">
        <f t="shared" si="17"/>
        <v>00</v>
      </c>
      <c r="BI27" s="10" t="str">
        <f t="shared" si="18"/>
        <v>11</v>
      </c>
      <c r="BJ27" t="b">
        <f t="shared" si="19"/>
        <v>1</v>
      </c>
      <c r="BM27" t="b">
        <f>ISNUMBER(SEARCH(BM$1,d4_test70[[#This Row],[actualResult3ftv2c10]]))</f>
        <v>0</v>
      </c>
      <c r="BN27" t="b">
        <f>ISNUMBER(SEARCH(BN$1,d4_test70[[#This Row],[actualResult3ftv2c10]]))</f>
        <v>0</v>
      </c>
      <c r="BO27" t="b">
        <f>ISNUMBER(SEARCH(BO$1,d4_test70[[#This Row],[actualResult3ftv2c10]]))</f>
        <v>1</v>
      </c>
      <c r="BP27" s="10" t="str">
        <f t="shared" si="20"/>
        <v>00</v>
      </c>
      <c r="BQ27" s="10" t="str">
        <f t="shared" si="21"/>
        <v>00</v>
      </c>
      <c r="BR27" s="10" t="str">
        <f t="shared" si="22"/>
        <v>11</v>
      </c>
      <c r="BS27" t="b">
        <f t="shared" si="23"/>
        <v>1</v>
      </c>
    </row>
    <row r="28" spans="1:71" x14ac:dyDescent="0.35">
      <c r="A28" t="s">
        <v>18</v>
      </c>
      <c r="B28" t="s">
        <v>19</v>
      </c>
      <c r="C28" t="s">
        <v>20</v>
      </c>
      <c r="D28" t="s">
        <v>7590</v>
      </c>
      <c r="E28" t="s">
        <v>5137</v>
      </c>
      <c r="F28" t="s">
        <v>7</v>
      </c>
      <c r="G28" t="s">
        <v>24</v>
      </c>
      <c r="H28" t="s">
        <v>7846</v>
      </c>
      <c r="I28" t="s">
        <v>7</v>
      </c>
      <c r="J28" t="s">
        <v>7</v>
      </c>
      <c r="K28" t="s">
        <v>7688</v>
      </c>
      <c r="L28" t="s">
        <v>7</v>
      </c>
      <c r="O28" s="13" t="b">
        <f>ISNUMBER(SEARCH(O$1,d4_test70[[#This Row],[expectedResult]]))</f>
        <v>0</v>
      </c>
      <c r="P28" s="13" t="b">
        <f>ISNUMBER(SEARCH(P$1,d4_test70[[#This Row],[expectedResult]]))</f>
        <v>0</v>
      </c>
      <c r="Q28" s="13" t="b">
        <f>ISNUMBER(SEARCH(Q$1,d4_test70[[#This Row],[expectedResult]]))</f>
        <v>1</v>
      </c>
      <c r="T28" t="b">
        <f>ISNUMBER(SEARCH(T$1,d4_test70[[#This Row],[actualResult]]))</f>
        <v>0</v>
      </c>
      <c r="U28" t="b">
        <f>ISNUMBER(SEARCH(U$1,d4_test70[[#This Row],[actualResult]]))</f>
        <v>1</v>
      </c>
      <c r="V28" t="b">
        <f>ISNUMBER(SEARCH(V$1,d4_test70[[#This Row],[actualResult]]))</f>
        <v>1</v>
      </c>
      <c r="W28" s="10" t="str">
        <f t="shared" si="24"/>
        <v>00</v>
      </c>
      <c r="X28" s="10" t="str">
        <f t="shared" si="25"/>
        <v>01</v>
      </c>
      <c r="Y28" s="10" t="str">
        <f t="shared" si="26"/>
        <v>11</v>
      </c>
      <c r="Z28" t="b">
        <f t="shared" si="27"/>
        <v>0</v>
      </c>
      <c r="AC28" t="b">
        <f>ISNUMBER(SEARCH(AC$1,d4_test70[[#This Row],[actualResultGPT3]]))</f>
        <v>1</v>
      </c>
      <c r="AD28" t="b">
        <f>ISNUMBER(SEARCH(AD$1,d4_test70[[#This Row],[actualResultGPT3]]))</f>
        <v>1</v>
      </c>
      <c r="AE28" t="b">
        <f>ISNUMBER(SEARCH(AE$1,d4_test70[[#This Row],[actualResultGPT3]]))</f>
        <v>1</v>
      </c>
      <c r="AF28" s="10" t="str">
        <f t="shared" si="4"/>
        <v>01</v>
      </c>
      <c r="AG28" s="10" t="str">
        <f t="shared" si="5"/>
        <v>01</v>
      </c>
      <c r="AH28" s="10" t="str">
        <f t="shared" si="6"/>
        <v>11</v>
      </c>
      <c r="AI28" t="b">
        <f t="shared" si="7"/>
        <v>0</v>
      </c>
      <c r="AL28" t="b">
        <f>ISNUMBER(SEARCH(AL$1,d4_test70[[#This Row],[actualResult3ftv2]]))</f>
        <v>0</v>
      </c>
      <c r="AM28" t="b">
        <f>ISNUMBER(SEARCH(AM$1,d4_test70[[#This Row],[actualResult3ftv2]]))</f>
        <v>0</v>
      </c>
      <c r="AN28" t="b">
        <f>ISNUMBER(SEARCH(AN$1,d4_test70[[#This Row],[actualResult3ftv2]]))</f>
        <v>1</v>
      </c>
      <c r="AO28" s="10" t="str">
        <f t="shared" si="8"/>
        <v>00</v>
      </c>
      <c r="AP28" s="10" t="str">
        <f t="shared" si="9"/>
        <v>00</v>
      </c>
      <c r="AQ28" s="10" t="str">
        <f t="shared" si="10"/>
        <v>11</v>
      </c>
      <c r="AR28" t="b">
        <f t="shared" si="11"/>
        <v>1</v>
      </c>
      <c r="AU28" t="b">
        <f>ISNUMBER(SEARCH(AU$1,d4_test70[[#This Row],[actualResult3ftv2c8]]))</f>
        <v>0</v>
      </c>
      <c r="AV28" t="b">
        <f>ISNUMBER(SEARCH(AV$1,d4_test70[[#This Row],[actualResult3ftv2c8]]))</f>
        <v>0</v>
      </c>
      <c r="AW28" t="b">
        <f>ISNUMBER(SEARCH(AW$1,d4_test70[[#This Row],[actualResult3ftv2c8]]))</f>
        <v>1</v>
      </c>
      <c r="AX28" s="10" t="str">
        <f t="shared" si="12"/>
        <v>00</v>
      </c>
      <c r="AY28" s="10" t="str">
        <f t="shared" si="13"/>
        <v>00</v>
      </c>
      <c r="AZ28" s="10" t="str">
        <f t="shared" si="14"/>
        <v>11</v>
      </c>
      <c r="BA28" t="b">
        <f t="shared" si="15"/>
        <v>1</v>
      </c>
      <c r="BD28" t="b">
        <f>ISNUMBER(SEARCH(BD$1,d4_test70[[#This Row],[actualResult3ftv2c9]]))</f>
        <v>0</v>
      </c>
      <c r="BE28" t="b">
        <f>ISNUMBER(SEARCH(BE$1,d4_test70[[#This Row],[actualResult3ftv2c9]]))</f>
        <v>0</v>
      </c>
      <c r="BF28" t="b">
        <f>ISNUMBER(SEARCH(BF$1,d4_test70[[#This Row],[actualResult3ftv2c9]]))</f>
        <v>1</v>
      </c>
      <c r="BG28" s="10" t="str">
        <f t="shared" si="16"/>
        <v>00</v>
      </c>
      <c r="BH28" s="10" t="str">
        <f t="shared" si="17"/>
        <v>00</v>
      </c>
      <c r="BI28" s="10" t="str">
        <f t="shared" si="18"/>
        <v>11</v>
      </c>
      <c r="BJ28" t="b">
        <f t="shared" si="19"/>
        <v>1</v>
      </c>
      <c r="BM28" t="b">
        <f>ISNUMBER(SEARCH(BM$1,d4_test70[[#This Row],[actualResult3ftv2c10]]))</f>
        <v>0</v>
      </c>
      <c r="BN28" t="b">
        <f>ISNUMBER(SEARCH(BN$1,d4_test70[[#This Row],[actualResult3ftv2c10]]))</f>
        <v>0</v>
      </c>
      <c r="BO28" t="b">
        <f>ISNUMBER(SEARCH(BO$1,d4_test70[[#This Row],[actualResult3ftv2c10]]))</f>
        <v>1</v>
      </c>
      <c r="BP28" s="10" t="str">
        <f t="shared" si="20"/>
        <v>00</v>
      </c>
      <c r="BQ28" s="10" t="str">
        <f t="shared" si="21"/>
        <v>00</v>
      </c>
      <c r="BR28" s="10" t="str">
        <f t="shared" si="22"/>
        <v>11</v>
      </c>
      <c r="BS28" t="b">
        <f t="shared" si="23"/>
        <v>1</v>
      </c>
    </row>
    <row r="29" spans="1:71" x14ac:dyDescent="0.35">
      <c r="A29" t="s">
        <v>406</v>
      </c>
      <c r="B29" t="s">
        <v>407</v>
      </c>
      <c r="C29" t="s">
        <v>7777</v>
      </c>
      <c r="D29" t="s">
        <v>7570</v>
      </c>
      <c r="E29" t="s">
        <v>5119</v>
      </c>
      <c r="F29" t="s">
        <v>7</v>
      </c>
      <c r="G29" t="s">
        <v>7</v>
      </c>
      <c r="H29" t="s">
        <v>7846</v>
      </c>
      <c r="I29" t="s">
        <v>7</v>
      </c>
      <c r="J29" t="s">
        <v>7</v>
      </c>
      <c r="K29" t="s">
        <v>7</v>
      </c>
      <c r="L29" t="s">
        <v>7</v>
      </c>
      <c r="O29" s="13" t="b">
        <f>ISNUMBER(SEARCH(O$1,d4_test70[[#This Row],[expectedResult]]))</f>
        <v>0</v>
      </c>
      <c r="P29" s="13" t="b">
        <f>ISNUMBER(SEARCH(P$1,d4_test70[[#This Row],[expectedResult]]))</f>
        <v>0</v>
      </c>
      <c r="Q29" s="13" t="b">
        <f>ISNUMBER(SEARCH(Q$1,d4_test70[[#This Row],[expectedResult]]))</f>
        <v>1</v>
      </c>
      <c r="T29" t="b">
        <f>ISNUMBER(SEARCH(T$1,d4_test70[[#This Row],[actualResult]]))</f>
        <v>0</v>
      </c>
      <c r="U29" t="b">
        <f>ISNUMBER(SEARCH(U$1,d4_test70[[#This Row],[actualResult]]))</f>
        <v>0</v>
      </c>
      <c r="V29" t="b">
        <f>ISNUMBER(SEARCH(V$1,d4_test70[[#This Row],[actualResult]]))</f>
        <v>1</v>
      </c>
      <c r="W29" s="10" t="str">
        <f t="shared" si="24"/>
        <v>00</v>
      </c>
      <c r="X29" s="10" t="str">
        <f t="shared" si="25"/>
        <v>00</v>
      </c>
      <c r="Y29" s="10" t="str">
        <f t="shared" si="26"/>
        <v>11</v>
      </c>
      <c r="Z29" t="b">
        <f t="shared" si="27"/>
        <v>1</v>
      </c>
      <c r="AC29" t="b">
        <f>ISNUMBER(SEARCH(AC$1,d4_test70[[#This Row],[actualResultGPT3]]))</f>
        <v>1</v>
      </c>
      <c r="AD29" t="b">
        <f>ISNUMBER(SEARCH(AD$1,d4_test70[[#This Row],[actualResultGPT3]]))</f>
        <v>1</v>
      </c>
      <c r="AE29" t="b">
        <f>ISNUMBER(SEARCH(AE$1,d4_test70[[#This Row],[actualResultGPT3]]))</f>
        <v>1</v>
      </c>
      <c r="AF29" s="10" t="str">
        <f t="shared" si="4"/>
        <v>01</v>
      </c>
      <c r="AG29" s="10" t="str">
        <f t="shared" si="5"/>
        <v>01</v>
      </c>
      <c r="AH29" s="10" t="str">
        <f t="shared" si="6"/>
        <v>11</v>
      </c>
      <c r="AI29" t="b">
        <f t="shared" si="7"/>
        <v>0</v>
      </c>
      <c r="AL29" t="b">
        <f>ISNUMBER(SEARCH(AL$1,d4_test70[[#This Row],[actualResult3ftv2]]))</f>
        <v>0</v>
      </c>
      <c r="AM29" t="b">
        <f>ISNUMBER(SEARCH(AM$1,d4_test70[[#This Row],[actualResult3ftv2]]))</f>
        <v>0</v>
      </c>
      <c r="AN29" t="b">
        <f>ISNUMBER(SEARCH(AN$1,d4_test70[[#This Row],[actualResult3ftv2]]))</f>
        <v>1</v>
      </c>
      <c r="AO29" s="10" t="str">
        <f t="shared" si="8"/>
        <v>00</v>
      </c>
      <c r="AP29" s="10" t="str">
        <f t="shared" si="9"/>
        <v>00</v>
      </c>
      <c r="AQ29" s="10" t="str">
        <f t="shared" si="10"/>
        <v>11</v>
      </c>
      <c r="AR29" t="b">
        <f t="shared" si="11"/>
        <v>1</v>
      </c>
      <c r="AU29" t="b">
        <f>ISNUMBER(SEARCH(AU$1,d4_test70[[#This Row],[actualResult3ftv2c8]]))</f>
        <v>0</v>
      </c>
      <c r="AV29" t="b">
        <f>ISNUMBER(SEARCH(AV$1,d4_test70[[#This Row],[actualResult3ftv2c8]]))</f>
        <v>0</v>
      </c>
      <c r="AW29" t="b">
        <f>ISNUMBER(SEARCH(AW$1,d4_test70[[#This Row],[actualResult3ftv2c8]]))</f>
        <v>1</v>
      </c>
      <c r="AX29" s="10" t="str">
        <f t="shared" si="12"/>
        <v>00</v>
      </c>
      <c r="AY29" s="10" t="str">
        <f t="shared" si="13"/>
        <v>00</v>
      </c>
      <c r="AZ29" s="10" t="str">
        <f t="shared" si="14"/>
        <v>11</v>
      </c>
      <c r="BA29" t="b">
        <f t="shared" si="15"/>
        <v>1</v>
      </c>
      <c r="BD29" t="b">
        <f>ISNUMBER(SEARCH(BD$1,d4_test70[[#This Row],[actualResult3ftv2c9]]))</f>
        <v>0</v>
      </c>
      <c r="BE29" t="b">
        <f>ISNUMBER(SEARCH(BE$1,d4_test70[[#This Row],[actualResult3ftv2c9]]))</f>
        <v>0</v>
      </c>
      <c r="BF29" t="b">
        <f>ISNUMBER(SEARCH(BF$1,d4_test70[[#This Row],[actualResult3ftv2c9]]))</f>
        <v>1</v>
      </c>
      <c r="BG29" s="10" t="str">
        <f t="shared" si="16"/>
        <v>00</v>
      </c>
      <c r="BH29" s="10" t="str">
        <f t="shared" si="17"/>
        <v>00</v>
      </c>
      <c r="BI29" s="10" t="str">
        <f t="shared" si="18"/>
        <v>11</v>
      </c>
      <c r="BJ29" t="b">
        <f t="shared" si="19"/>
        <v>1</v>
      </c>
      <c r="BM29" t="b">
        <f>ISNUMBER(SEARCH(BM$1,d4_test70[[#This Row],[actualResult3ftv2c10]]))</f>
        <v>0</v>
      </c>
      <c r="BN29" t="b">
        <f>ISNUMBER(SEARCH(BN$1,d4_test70[[#This Row],[actualResult3ftv2c10]]))</f>
        <v>0</v>
      </c>
      <c r="BO29" t="b">
        <f>ISNUMBER(SEARCH(BO$1,d4_test70[[#This Row],[actualResult3ftv2c10]]))</f>
        <v>1</v>
      </c>
      <c r="BP29" s="10" t="str">
        <f t="shared" si="20"/>
        <v>00</v>
      </c>
      <c r="BQ29" s="10" t="str">
        <f t="shared" si="21"/>
        <v>00</v>
      </c>
      <c r="BR29" s="10" t="str">
        <f t="shared" si="22"/>
        <v>11</v>
      </c>
      <c r="BS29" t="b">
        <f t="shared" si="23"/>
        <v>1</v>
      </c>
    </row>
    <row r="30" spans="1:71" x14ac:dyDescent="0.35">
      <c r="A30" t="s">
        <v>545</v>
      </c>
      <c r="B30" t="s">
        <v>546</v>
      </c>
      <c r="C30" t="s">
        <v>1005</v>
      </c>
      <c r="D30" t="s">
        <v>7597</v>
      </c>
      <c r="E30" t="s">
        <v>5137</v>
      </c>
      <c r="F30" t="s">
        <v>7</v>
      </c>
      <c r="G30" t="s">
        <v>24</v>
      </c>
      <c r="H30" t="s">
        <v>72</v>
      </c>
      <c r="I30" t="s">
        <v>7</v>
      </c>
      <c r="J30" t="s">
        <v>7</v>
      </c>
      <c r="K30" t="s">
        <v>7</v>
      </c>
      <c r="L30" t="s">
        <v>7</v>
      </c>
      <c r="O30" s="13" t="b">
        <f>ISNUMBER(SEARCH(O$1,d4_test70[[#This Row],[expectedResult]]))</f>
        <v>0</v>
      </c>
      <c r="P30" s="13" t="b">
        <f>ISNUMBER(SEARCH(P$1,d4_test70[[#This Row],[expectedResult]]))</f>
        <v>0</v>
      </c>
      <c r="Q30" s="13" t="b">
        <f>ISNUMBER(SEARCH(Q$1,d4_test70[[#This Row],[expectedResult]]))</f>
        <v>1</v>
      </c>
      <c r="T30" t="b">
        <f>ISNUMBER(SEARCH(T$1,d4_test70[[#This Row],[actualResult]]))</f>
        <v>0</v>
      </c>
      <c r="U30" t="b">
        <f>ISNUMBER(SEARCH(U$1,d4_test70[[#This Row],[actualResult]]))</f>
        <v>1</v>
      </c>
      <c r="V30" t="b">
        <f>ISNUMBER(SEARCH(V$1,d4_test70[[#This Row],[actualResult]]))</f>
        <v>1</v>
      </c>
      <c r="W30" s="10" t="str">
        <f t="shared" si="24"/>
        <v>00</v>
      </c>
      <c r="X30" s="10" t="str">
        <f t="shared" si="25"/>
        <v>01</v>
      </c>
      <c r="Y30" s="10" t="str">
        <f t="shared" si="26"/>
        <v>11</v>
      </c>
      <c r="Z30" t="b">
        <f t="shared" si="27"/>
        <v>0</v>
      </c>
      <c r="AC30" t="b">
        <f>ISNUMBER(SEARCH(AC$1,d4_test70[[#This Row],[actualResultGPT3]]))</f>
        <v>1</v>
      </c>
      <c r="AD30" t="b">
        <f>ISNUMBER(SEARCH(AD$1,d4_test70[[#This Row],[actualResultGPT3]]))</f>
        <v>1</v>
      </c>
      <c r="AE30" t="b">
        <f>ISNUMBER(SEARCH(AE$1,d4_test70[[#This Row],[actualResultGPT3]]))</f>
        <v>1</v>
      </c>
      <c r="AF30" s="10" t="str">
        <f t="shared" si="4"/>
        <v>01</v>
      </c>
      <c r="AG30" s="10" t="str">
        <f t="shared" si="5"/>
        <v>01</v>
      </c>
      <c r="AH30" s="10" t="str">
        <f t="shared" si="6"/>
        <v>11</v>
      </c>
      <c r="AI30" t="b">
        <f t="shared" si="7"/>
        <v>0</v>
      </c>
      <c r="AL30" t="b">
        <f>ISNUMBER(SEARCH(AL$1,d4_test70[[#This Row],[actualResult3ftv2]]))</f>
        <v>0</v>
      </c>
      <c r="AM30" t="b">
        <f>ISNUMBER(SEARCH(AM$1,d4_test70[[#This Row],[actualResult3ftv2]]))</f>
        <v>0</v>
      </c>
      <c r="AN30" t="b">
        <f>ISNUMBER(SEARCH(AN$1,d4_test70[[#This Row],[actualResult3ftv2]]))</f>
        <v>1</v>
      </c>
      <c r="AO30" s="10" t="str">
        <f t="shared" si="8"/>
        <v>00</v>
      </c>
      <c r="AP30" s="10" t="str">
        <f t="shared" si="9"/>
        <v>00</v>
      </c>
      <c r="AQ30" s="10" t="str">
        <f t="shared" si="10"/>
        <v>11</v>
      </c>
      <c r="AR30" t="b">
        <f t="shared" si="11"/>
        <v>1</v>
      </c>
      <c r="AU30" t="b">
        <f>ISNUMBER(SEARCH(AU$1,d4_test70[[#This Row],[actualResult3ftv2c8]]))</f>
        <v>0</v>
      </c>
      <c r="AV30" t="b">
        <f>ISNUMBER(SEARCH(AV$1,d4_test70[[#This Row],[actualResult3ftv2c8]]))</f>
        <v>0</v>
      </c>
      <c r="AW30" t="b">
        <f>ISNUMBER(SEARCH(AW$1,d4_test70[[#This Row],[actualResult3ftv2c8]]))</f>
        <v>1</v>
      </c>
      <c r="AX30" s="10" t="str">
        <f t="shared" si="12"/>
        <v>00</v>
      </c>
      <c r="AY30" s="10" t="str">
        <f t="shared" si="13"/>
        <v>00</v>
      </c>
      <c r="AZ30" s="10" t="str">
        <f t="shared" si="14"/>
        <v>11</v>
      </c>
      <c r="BA30" t="b">
        <f t="shared" si="15"/>
        <v>1</v>
      </c>
      <c r="BD30" t="b">
        <f>ISNUMBER(SEARCH(BD$1,d4_test70[[#This Row],[actualResult3ftv2c9]]))</f>
        <v>0</v>
      </c>
      <c r="BE30" t="b">
        <f>ISNUMBER(SEARCH(BE$1,d4_test70[[#This Row],[actualResult3ftv2c9]]))</f>
        <v>0</v>
      </c>
      <c r="BF30" t="b">
        <f>ISNUMBER(SEARCH(BF$1,d4_test70[[#This Row],[actualResult3ftv2c9]]))</f>
        <v>1</v>
      </c>
      <c r="BG30" s="10" t="str">
        <f t="shared" si="16"/>
        <v>00</v>
      </c>
      <c r="BH30" s="10" t="str">
        <f t="shared" si="17"/>
        <v>00</v>
      </c>
      <c r="BI30" s="10" t="str">
        <f t="shared" si="18"/>
        <v>11</v>
      </c>
      <c r="BJ30" t="b">
        <f t="shared" si="19"/>
        <v>1</v>
      </c>
      <c r="BM30" t="b">
        <f>ISNUMBER(SEARCH(BM$1,d4_test70[[#This Row],[actualResult3ftv2c10]]))</f>
        <v>0</v>
      </c>
      <c r="BN30" t="b">
        <f>ISNUMBER(SEARCH(BN$1,d4_test70[[#This Row],[actualResult3ftv2c10]]))</f>
        <v>0</v>
      </c>
      <c r="BO30" t="b">
        <f>ISNUMBER(SEARCH(BO$1,d4_test70[[#This Row],[actualResult3ftv2c10]]))</f>
        <v>1</v>
      </c>
      <c r="BP30" s="10" t="str">
        <f t="shared" si="20"/>
        <v>00</v>
      </c>
      <c r="BQ30" s="10" t="str">
        <f t="shared" si="21"/>
        <v>00</v>
      </c>
      <c r="BR30" s="10" t="str">
        <f t="shared" si="22"/>
        <v>11</v>
      </c>
      <c r="BS30" t="b">
        <f t="shared" si="23"/>
        <v>1</v>
      </c>
    </row>
    <row r="31" spans="1:71" x14ac:dyDescent="0.35">
      <c r="A31" t="s">
        <v>8</v>
      </c>
      <c r="B31" t="s">
        <v>9</v>
      </c>
      <c r="C31" t="s">
        <v>8183</v>
      </c>
      <c r="D31" t="s">
        <v>7570</v>
      </c>
      <c r="E31" t="s">
        <v>5119</v>
      </c>
      <c r="F31" t="s">
        <v>7</v>
      </c>
      <c r="G31" t="s">
        <v>7</v>
      </c>
      <c r="H31" t="s">
        <v>72</v>
      </c>
      <c r="I31" t="s">
        <v>7</v>
      </c>
      <c r="J31" t="s">
        <v>7</v>
      </c>
      <c r="K31" t="s">
        <v>7</v>
      </c>
      <c r="L31" t="s">
        <v>7</v>
      </c>
      <c r="O31" s="13" t="b">
        <f>ISNUMBER(SEARCH(O$1,d4_test70[[#This Row],[expectedResult]]))</f>
        <v>0</v>
      </c>
      <c r="P31" s="13" t="b">
        <f>ISNUMBER(SEARCH(P$1,d4_test70[[#This Row],[expectedResult]]))</f>
        <v>0</v>
      </c>
      <c r="Q31" s="13" t="b">
        <f>ISNUMBER(SEARCH(Q$1,d4_test70[[#This Row],[expectedResult]]))</f>
        <v>1</v>
      </c>
      <c r="T31" t="b">
        <f>ISNUMBER(SEARCH(T$1,d4_test70[[#This Row],[actualResult]]))</f>
        <v>0</v>
      </c>
      <c r="U31" t="b">
        <f>ISNUMBER(SEARCH(U$1,d4_test70[[#This Row],[actualResult]]))</f>
        <v>0</v>
      </c>
      <c r="V31" t="b">
        <f>ISNUMBER(SEARCH(V$1,d4_test70[[#This Row],[actualResult]]))</f>
        <v>1</v>
      </c>
      <c r="W31" s="10" t="str">
        <f t="shared" si="24"/>
        <v>00</v>
      </c>
      <c r="X31" s="10" t="str">
        <f t="shared" si="25"/>
        <v>00</v>
      </c>
      <c r="Y31" s="10" t="str">
        <f t="shared" si="26"/>
        <v>11</v>
      </c>
      <c r="Z31" t="b">
        <f t="shared" si="27"/>
        <v>1</v>
      </c>
      <c r="AC31" t="b">
        <f>ISNUMBER(SEARCH(AC$1,d4_test70[[#This Row],[actualResultGPT3]]))</f>
        <v>1</v>
      </c>
      <c r="AD31" t="b">
        <f>ISNUMBER(SEARCH(AD$1,d4_test70[[#This Row],[actualResultGPT3]]))</f>
        <v>1</v>
      </c>
      <c r="AE31" t="b">
        <f>ISNUMBER(SEARCH(AE$1,d4_test70[[#This Row],[actualResultGPT3]]))</f>
        <v>1</v>
      </c>
      <c r="AF31" s="10" t="str">
        <f t="shared" si="4"/>
        <v>01</v>
      </c>
      <c r="AG31" s="10" t="str">
        <f t="shared" si="5"/>
        <v>01</v>
      </c>
      <c r="AH31" s="10" t="str">
        <f t="shared" si="6"/>
        <v>11</v>
      </c>
      <c r="AI31" t="b">
        <f t="shared" si="7"/>
        <v>0</v>
      </c>
      <c r="AL31" t="b">
        <f>ISNUMBER(SEARCH(AL$1,d4_test70[[#This Row],[actualResult3ftv2]]))</f>
        <v>0</v>
      </c>
      <c r="AM31" t="b">
        <f>ISNUMBER(SEARCH(AM$1,d4_test70[[#This Row],[actualResult3ftv2]]))</f>
        <v>0</v>
      </c>
      <c r="AN31" t="b">
        <f>ISNUMBER(SEARCH(AN$1,d4_test70[[#This Row],[actualResult3ftv2]]))</f>
        <v>1</v>
      </c>
      <c r="AO31" s="10" t="str">
        <f t="shared" si="8"/>
        <v>00</v>
      </c>
      <c r="AP31" s="10" t="str">
        <f t="shared" si="9"/>
        <v>00</v>
      </c>
      <c r="AQ31" s="10" t="str">
        <f t="shared" si="10"/>
        <v>11</v>
      </c>
      <c r="AR31" t="b">
        <f t="shared" si="11"/>
        <v>1</v>
      </c>
      <c r="AU31" t="b">
        <f>ISNUMBER(SEARCH(AU$1,d4_test70[[#This Row],[actualResult3ftv2c8]]))</f>
        <v>0</v>
      </c>
      <c r="AV31" t="b">
        <f>ISNUMBER(SEARCH(AV$1,d4_test70[[#This Row],[actualResult3ftv2c8]]))</f>
        <v>0</v>
      </c>
      <c r="AW31" t="b">
        <f>ISNUMBER(SEARCH(AW$1,d4_test70[[#This Row],[actualResult3ftv2c8]]))</f>
        <v>1</v>
      </c>
      <c r="AX31" s="10" t="str">
        <f t="shared" si="12"/>
        <v>00</v>
      </c>
      <c r="AY31" s="10" t="str">
        <f t="shared" si="13"/>
        <v>00</v>
      </c>
      <c r="AZ31" s="10" t="str">
        <f t="shared" si="14"/>
        <v>11</v>
      </c>
      <c r="BA31" t="b">
        <f t="shared" si="15"/>
        <v>1</v>
      </c>
      <c r="BD31" t="b">
        <f>ISNUMBER(SEARCH(BD$1,d4_test70[[#This Row],[actualResult3ftv2c9]]))</f>
        <v>0</v>
      </c>
      <c r="BE31" t="b">
        <f>ISNUMBER(SEARCH(BE$1,d4_test70[[#This Row],[actualResult3ftv2c9]]))</f>
        <v>0</v>
      </c>
      <c r="BF31" t="b">
        <f>ISNUMBER(SEARCH(BF$1,d4_test70[[#This Row],[actualResult3ftv2c9]]))</f>
        <v>1</v>
      </c>
      <c r="BG31" s="10" t="str">
        <f t="shared" si="16"/>
        <v>00</v>
      </c>
      <c r="BH31" s="10" t="str">
        <f t="shared" si="17"/>
        <v>00</v>
      </c>
      <c r="BI31" s="10" t="str">
        <f t="shared" si="18"/>
        <v>11</v>
      </c>
      <c r="BJ31" t="b">
        <f t="shared" si="19"/>
        <v>1</v>
      </c>
      <c r="BM31" t="b">
        <f>ISNUMBER(SEARCH(BM$1,d4_test70[[#This Row],[actualResult3ftv2c10]]))</f>
        <v>0</v>
      </c>
      <c r="BN31" t="b">
        <f>ISNUMBER(SEARCH(BN$1,d4_test70[[#This Row],[actualResult3ftv2c10]]))</f>
        <v>0</v>
      </c>
      <c r="BO31" t="b">
        <f>ISNUMBER(SEARCH(BO$1,d4_test70[[#This Row],[actualResult3ftv2c10]]))</f>
        <v>1</v>
      </c>
      <c r="BP31" s="10" t="str">
        <f t="shared" si="20"/>
        <v>00</v>
      </c>
      <c r="BQ31" s="10" t="str">
        <f t="shared" si="21"/>
        <v>00</v>
      </c>
      <c r="BR31" s="10" t="str">
        <f t="shared" si="22"/>
        <v>11</v>
      </c>
      <c r="BS31" t="b">
        <f t="shared" si="23"/>
        <v>1</v>
      </c>
    </row>
    <row r="32" spans="1:71" x14ac:dyDescent="0.35">
      <c r="A32" t="s">
        <v>826</v>
      </c>
      <c r="B32" t="s">
        <v>827</v>
      </c>
      <c r="C32" t="s">
        <v>8185</v>
      </c>
      <c r="D32" t="s">
        <v>7586</v>
      </c>
      <c r="E32" t="s">
        <v>5119</v>
      </c>
      <c r="F32" t="s">
        <v>7</v>
      </c>
      <c r="G32" t="s">
        <v>7</v>
      </c>
      <c r="H32" t="s">
        <v>72</v>
      </c>
      <c r="I32" t="s">
        <v>7</v>
      </c>
      <c r="J32" t="s">
        <v>7</v>
      </c>
      <c r="K32" t="s">
        <v>7</v>
      </c>
      <c r="L32" t="s">
        <v>7</v>
      </c>
      <c r="O32" s="13" t="b">
        <f>ISNUMBER(SEARCH(O$1,d4_test70[[#This Row],[expectedResult]]))</f>
        <v>0</v>
      </c>
      <c r="P32" s="13" t="b">
        <f>ISNUMBER(SEARCH(P$1,d4_test70[[#This Row],[expectedResult]]))</f>
        <v>0</v>
      </c>
      <c r="Q32" s="13" t="b">
        <f>ISNUMBER(SEARCH(Q$1,d4_test70[[#This Row],[expectedResult]]))</f>
        <v>1</v>
      </c>
      <c r="T32" t="b">
        <f>ISNUMBER(SEARCH(T$1,d4_test70[[#This Row],[actualResult]]))</f>
        <v>0</v>
      </c>
      <c r="U32" t="b">
        <f>ISNUMBER(SEARCH(U$1,d4_test70[[#This Row],[actualResult]]))</f>
        <v>0</v>
      </c>
      <c r="V32" t="b">
        <f>ISNUMBER(SEARCH(V$1,d4_test70[[#This Row],[actualResult]]))</f>
        <v>1</v>
      </c>
      <c r="W32" s="10" t="str">
        <f t="shared" si="24"/>
        <v>00</v>
      </c>
      <c r="X32" s="10" t="str">
        <f t="shared" si="25"/>
        <v>00</v>
      </c>
      <c r="Y32" s="10" t="str">
        <f t="shared" si="26"/>
        <v>11</v>
      </c>
      <c r="Z32" t="b">
        <f t="shared" si="27"/>
        <v>1</v>
      </c>
      <c r="AC32" t="b">
        <f>ISNUMBER(SEARCH(AC$1,d4_test70[[#This Row],[actualResultGPT3]]))</f>
        <v>1</v>
      </c>
      <c r="AD32" t="b">
        <f>ISNUMBER(SEARCH(AD$1,d4_test70[[#This Row],[actualResultGPT3]]))</f>
        <v>1</v>
      </c>
      <c r="AE32" t="b">
        <f>ISNUMBER(SEARCH(AE$1,d4_test70[[#This Row],[actualResultGPT3]]))</f>
        <v>1</v>
      </c>
      <c r="AF32" s="10" t="str">
        <f t="shared" si="4"/>
        <v>01</v>
      </c>
      <c r="AG32" s="10" t="str">
        <f t="shared" si="5"/>
        <v>01</v>
      </c>
      <c r="AH32" s="10" t="str">
        <f t="shared" si="6"/>
        <v>11</v>
      </c>
      <c r="AI32" t="b">
        <f t="shared" si="7"/>
        <v>0</v>
      </c>
      <c r="AL32" t="b">
        <f>ISNUMBER(SEARCH(AL$1,d4_test70[[#This Row],[actualResult3ftv2]]))</f>
        <v>0</v>
      </c>
      <c r="AM32" t="b">
        <f>ISNUMBER(SEARCH(AM$1,d4_test70[[#This Row],[actualResult3ftv2]]))</f>
        <v>0</v>
      </c>
      <c r="AN32" t="b">
        <f>ISNUMBER(SEARCH(AN$1,d4_test70[[#This Row],[actualResult3ftv2]]))</f>
        <v>1</v>
      </c>
      <c r="AO32" s="10" t="str">
        <f t="shared" si="8"/>
        <v>00</v>
      </c>
      <c r="AP32" s="10" t="str">
        <f t="shared" si="9"/>
        <v>00</v>
      </c>
      <c r="AQ32" s="10" t="str">
        <f t="shared" si="10"/>
        <v>11</v>
      </c>
      <c r="AR32" t="b">
        <f t="shared" si="11"/>
        <v>1</v>
      </c>
      <c r="AU32" t="b">
        <f>ISNUMBER(SEARCH(AU$1,d4_test70[[#This Row],[actualResult3ftv2c8]]))</f>
        <v>0</v>
      </c>
      <c r="AV32" t="b">
        <f>ISNUMBER(SEARCH(AV$1,d4_test70[[#This Row],[actualResult3ftv2c8]]))</f>
        <v>0</v>
      </c>
      <c r="AW32" t="b">
        <f>ISNUMBER(SEARCH(AW$1,d4_test70[[#This Row],[actualResult3ftv2c8]]))</f>
        <v>1</v>
      </c>
      <c r="AX32" s="10" t="str">
        <f t="shared" si="12"/>
        <v>00</v>
      </c>
      <c r="AY32" s="10" t="str">
        <f t="shared" si="13"/>
        <v>00</v>
      </c>
      <c r="AZ32" s="10" t="str">
        <f t="shared" si="14"/>
        <v>11</v>
      </c>
      <c r="BA32" t="b">
        <f t="shared" si="15"/>
        <v>1</v>
      </c>
      <c r="BD32" t="b">
        <f>ISNUMBER(SEARCH(BD$1,d4_test70[[#This Row],[actualResult3ftv2c9]]))</f>
        <v>0</v>
      </c>
      <c r="BE32" t="b">
        <f>ISNUMBER(SEARCH(BE$1,d4_test70[[#This Row],[actualResult3ftv2c9]]))</f>
        <v>0</v>
      </c>
      <c r="BF32" t="b">
        <f>ISNUMBER(SEARCH(BF$1,d4_test70[[#This Row],[actualResult3ftv2c9]]))</f>
        <v>1</v>
      </c>
      <c r="BG32" s="10" t="str">
        <f t="shared" si="16"/>
        <v>00</v>
      </c>
      <c r="BH32" s="10" t="str">
        <f t="shared" si="17"/>
        <v>00</v>
      </c>
      <c r="BI32" s="10" t="str">
        <f t="shared" si="18"/>
        <v>11</v>
      </c>
      <c r="BJ32" t="b">
        <f t="shared" si="19"/>
        <v>1</v>
      </c>
      <c r="BM32" t="b">
        <f>ISNUMBER(SEARCH(BM$1,d4_test70[[#This Row],[actualResult3ftv2c10]]))</f>
        <v>0</v>
      </c>
      <c r="BN32" t="b">
        <f>ISNUMBER(SEARCH(BN$1,d4_test70[[#This Row],[actualResult3ftv2c10]]))</f>
        <v>0</v>
      </c>
      <c r="BO32" t="b">
        <f>ISNUMBER(SEARCH(BO$1,d4_test70[[#This Row],[actualResult3ftv2c10]]))</f>
        <v>1</v>
      </c>
      <c r="BP32" s="10" t="str">
        <f t="shared" si="20"/>
        <v>00</v>
      </c>
      <c r="BQ32" s="10" t="str">
        <f t="shared" si="21"/>
        <v>00</v>
      </c>
      <c r="BR32" s="10" t="str">
        <f t="shared" si="22"/>
        <v>11</v>
      </c>
      <c r="BS32" t="b">
        <f t="shared" si="23"/>
        <v>1</v>
      </c>
    </row>
    <row r="33" spans="1:71" x14ac:dyDescent="0.35">
      <c r="A33" t="s">
        <v>499</v>
      </c>
      <c r="B33" t="s">
        <v>500</v>
      </c>
      <c r="C33" t="s">
        <v>501</v>
      </c>
      <c r="D33" t="s">
        <v>7612</v>
      </c>
      <c r="E33" t="s">
        <v>5119</v>
      </c>
      <c r="F33" t="s">
        <v>7</v>
      </c>
      <c r="G33" t="s">
        <v>7</v>
      </c>
      <c r="H33" t="s">
        <v>72</v>
      </c>
      <c r="I33" t="s">
        <v>7</v>
      </c>
      <c r="J33" t="s">
        <v>7</v>
      </c>
      <c r="K33" t="s">
        <v>7</v>
      </c>
      <c r="L33" t="s">
        <v>7</v>
      </c>
      <c r="O33" s="13" t="b">
        <f>ISNUMBER(SEARCH(O$1,d4_test70[[#This Row],[expectedResult]]))</f>
        <v>0</v>
      </c>
      <c r="P33" s="13" t="b">
        <f>ISNUMBER(SEARCH(P$1,d4_test70[[#This Row],[expectedResult]]))</f>
        <v>0</v>
      </c>
      <c r="Q33" s="13" t="b">
        <f>ISNUMBER(SEARCH(Q$1,d4_test70[[#This Row],[expectedResult]]))</f>
        <v>1</v>
      </c>
      <c r="T33" t="b">
        <f>ISNUMBER(SEARCH(T$1,d4_test70[[#This Row],[actualResult]]))</f>
        <v>0</v>
      </c>
      <c r="U33" t="b">
        <f>ISNUMBER(SEARCH(U$1,d4_test70[[#This Row],[actualResult]]))</f>
        <v>0</v>
      </c>
      <c r="V33" t="b">
        <f>ISNUMBER(SEARCH(V$1,d4_test70[[#This Row],[actualResult]]))</f>
        <v>1</v>
      </c>
      <c r="W33" s="10" t="str">
        <f t="shared" si="24"/>
        <v>00</v>
      </c>
      <c r="X33" s="10" t="str">
        <f t="shared" si="25"/>
        <v>00</v>
      </c>
      <c r="Y33" s="10" t="str">
        <f t="shared" si="26"/>
        <v>11</v>
      </c>
      <c r="Z33" t="b">
        <f t="shared" si="27"/>
        <v>1</v>
      </c>
      <c r="AC33" t="b">
        <f>ISNUMBER(SEARCH(AC$1,d4_test70[[#This Row],[actualResultGPT3]]))</f>
        <v>1</v>
      </c>
      <c r="AD33" t="b">
        <f>ISNUMBER(SEARCH(AD$1,d4_test70[[#This Row],[actualResultGPT3]]))</f>
        <v>1</v>
      </c>
      <c r="AE33" t="b">
        <f>ISNUMBER(SEARCH(AE$1,d4_test70[[#This Row],[actualResultGPT3]]))</f>
        <v>1</v>
      </c>
      <c r="AF33" s="10" t="str">
        <f t="shared" si="4"/>
        <v>01</v>
      </c>
      <c r="AG33" s="10" t="str">
        <f t="shared" si="5"/>
        <v>01</v>
      </c>
      <c r="AH33" s="10" t="str">
        <f t="shared" si="6"/>
        <v>11</v>
      </c>
      <c r="AI33" t="b">
        <f t="shared" si="7"/>
        <v>0</v>
      </c>
      <c r="AL33" t="b">
        <f>ISNUMBER(SEARCH(AL$1,d4_test70[[#This Row],[actualResult3ftv2]]))</f>
        <v>0</v>
      </c>
      <c r="AM33" t="b">
        <f>ISNUMBER(SEARCH(AM$1,d4_test70[[#This Row],[actualResult3ftv2]]))</f>
        <v>0</v>
      </c>
      <c r="AN33" t="b">
        <f>ISNUMBER(SEARCH(AN$1,d4_test70[[#This Row],[actualResult3ftv2]]))</f>
        <v>1</v>
      </c>
      <c r="AO33" s="10" t="str">
        <f t="shared" si="8"/>
        <v>00</v>
      </c>
      <c r="AP33" s="10" t="str">
        <f t="shared" si="9"/>
        <v>00</v>
      </c>
      <c r="AQ33" s="10" t="str">
        <f t="shared" si="10"/>
        <v>11</v>
      </c>
      <c r="AR33" t="b">
        <f t="shared" si="11"/>
        <v>1</v>
      </c>
      <c r="AU33" t="b">
        <f>ISNUMBER(SEARCH(AU$1,d4_test70[[#This Row],[actualResult3ftv2c8]]))</f>
        <v>0</v>
      </c>
      <c r="AV33" t="b">
        <f>ISNUMBER(SEARCH(AV$1,d4_test70[[#This Row],[actualResult3ftv2c8]]))</f>
        <v>0</v>
      </c>
      <c r="AW33" t="b">
        <f>ISNUMBER(SEARCH(AW$1,d4_test70[[#This Row],[actualResult3ftv2c8]]))</f>
        <v>1</v>
      </c>
      <c r="AX33" s="10" t="str">
        <f t="shared" si="12"/>
        <v>00</v>
      </c>
      <c r="AY33" s="10" t="str">
        <f t="shared" si="13"/>
        <v>00</v>
      </c>
      <c r="AZ33" s="10" t="str">
        <f t="shared" si="14"/>
        <v>11</v>
      </c>
      <c r="BA33" t="b">
        <f t="shared" si="15"/>
        <v>1</v>
      </c>
      <c r="BD33" t="b">
        <f>ISNUMBER(SEARCH(BD$1,d4_test70[[#This Row],[actualResult3ftv2c9]]))</f>
        <v>0</v>
      </c>
      <c r="BE33" t="b">
        <f>ISNUMBER(SEARCH(BE$1,d4_test70[[#This Row],[actualResult3ftv2c9]]))</f>
        <v>0</v>
      </c>
      <c r="BF33" t="b">
        <f>ISNUMBER(SEARCH(BF$1,d4_test70[[#This Row],[actualResult3ftv2c9]]))</f>
        <v>1</v>
      </c>
      <c r="BG33" s="10" t="str">
        <f t="shared" si="16"/>
        <v>00</v>
      </c>
      <c r="BH33" s="10" t="str">
        <f t="shared" si="17"/>
        <v>00</v>
      </c>
      <c r="BI33" s="10" t="str">
        <f t="shared" si="18"/>
        <v>11</v>
      </c>
      <c r="BJ33" t="b">
        <f t="shared" si="19"/>
        <v>1</v>
      </c>
      <c r="BM33" t="b">
        <f>ISNUMBER(SEARCH(BM$1,d4_test70[[#This Row],[actualResult3ftv2c10]]))</f>
        <v>0</v>
      </c>
      <c r="BN33" t="b">
        <f>ISNUMBER(SEARCH(BN$1,d4_test70[[#This Row],[actualResult3ftv2c10]]))</f>
        <v>0</v>
      </c>
      <c r="BO33" t="b">
        <f>ISNUMBER(SEARCH(BO$1,d4_test70[[#This Row],[actualResult3ftv2c10]]))</f>
        <v>1</v>
      </c>
      <c r="BP33" s="10" t="str">
        <f t="shared" si="20"/>
        <v>00</v>
      </c>
      <c r="BQ33" s="10" t="str">
        <f t="shared" si="21"/>
        <v>00</v>
      </c>
      <c r="BR33" s="10" t="str">
        <f t="shared" si="22"/>
        <v>11</v>
      </c>
      <c r="BS33" t="b">
        <f t="shared" si="23"/>
        <v>1</v>
      </c>
    </row>
    <row r="34" spans="1:71" x14ac:dyDescent="0.35">
      <c r="A34" t="s">
        <v>658</v>
      </c>
      <c r="B34" t="s">
        <v>659</v>
      </c>
      <c r="C34" t="s">
        <v>7804</v>
      </c>
      <c r="D34" t="s">
        <v>7570</v>
      </c>
      <c r="E34" t="s">
        <v>5119</v>
      </c>
      <c r="F34" t="s">
        <v>7</v>
      </c>
      <c r="G34" t="s">
        <v>7</v>
      </c>
      <c r="H34" t="s">
        <v>72</v>
      </c>
      <c r="I34" t="s">
        <v>7</v>
      </c>
      <c r="J34" t="s">
        <v>7</v>
      </c>
      <c r="K34" t="s">
        <v>7</v>
      </c>
      <c r="L34" t="s">
        <v>7</v>
      </c>
      <c r="O34" s="13" t="b">
        <f>ISNUMBER(SEARCH(O$1,d4_test70[[#This Row],[expectedResult]]))</f>
        <v>0</v>
      </c>
      <c r="P34" s="13" t="b">
        <f>ISNUMBER(SEARCH(P$1,d4_test70[[#This Row],[expectedResult]]))</f>
        <v>0</v>
      </c>
      <c r="Q34" s="13" t="b">
        <f>ISNUMBER(SEARCH(Q$1,d4_test70[[#This Row],[expectedResult]]))</f>
        <v>1</v>
      </c>
      <c r="T34" t="b">
        <f>ISNUMBER(SEARCH(T$1,d4_test70[[#This Row],[actualResult]]))</f>
        <v>0</v>
      </c>
      <c r="U34" t="b">
        <f>ISNUMBER(SEARCH(U$1,d4_test70[[#This Row],[actualResult]]))</f>
        <v>0</v>
      </c>
      <c r="V34" t="b">
        <f>ISNUMBER(SEARCH(V$1,d4_test70[[#This Row],[actualResult]]))</f>
        <v>1</v>
      </c>
      <c r="W34" s="10" t="str">
        <f t="shared" si="24"/>
        <v>00</v>
      </c>
      <c r="X34" s="10" t="str">
        <f t="shared" si="25"/>
        <v>00</v>
      </c>
      <c r="Y34" s="10" t="str">
        <f t="shared" si="26"/>
        <v>11</v>
      </c>
      <c r="Z34" t="b">
        <f t="shared" si="27"/>
        <v>1</v>
      </c>
      <c r="AC34" t="b">
        <f>ISNUMBER(SEARCH(AC$1,d4_test70[[#This Row],[actualResultGPT3]]))</f>
        <v>1</v>
      </c>
      <c r="AD34" t="b">
        <f>ISNUMBER(SEARCH(AD$1,d4_test70[[#This Row],[actualResultGPT3]]))</f>
        <v>1</v>
      </c>
      <c r="AE34" t="b">
        <f>ISNUMBER(SEARCH(AE$1,d4_test70[[#This Row],[actualResultGPT3]]))</f>
        <v>1</v>
      </c>
      <c r="AF34" s="10" t="str">
        <f t="shared" si="4"/>
        <v>01</v>
      </c>
      <c r="AG34" s="10" t="str">
        <f t="shared" si="5"/>
        <v>01</v>
      </c>
      <c r="AH34" s="10" t="str">
        <f t="shared" si="6"/>
        <v>11</v>
      </c>
      <c r="AI34" t="b">
        <f t="shared" si="7"/>
        <v>0</v>
      </c>
      <c r="AL34" t="b">
        <f>ISNUMBER(SEARCH(AL$1,d4_test70[[#This Row],[actualResult3ftv2]]))</f>
        <v>0</v>
      </c>
      <c r="AM34" t="b">
        <f>ISNUMBER(SEARCH(AM$1,d4_test70[[#This Row],[actualResult3ftv2]]))</f>
        <v>0</v>
      </c>
      <c r="AN34" t="b">
        <f>ISNUMBER(SEARCH(AN$1,d4_test70[[#This Row],[actualResult3ftv2]]))</f>
        <v>1</v>
      </c>
      <c r="AO34" s="10" t="str">
        <f t="shared" si="8"/>
        <v>00</v>
      </c>
      <c r="AP34" s="10" t="str">
        <f t="shared" si="9"/>
        <v>00</v>
      </c>
      <c r="AQ34" s="10" t="str">
        <f t="shared" si="10"/>
        <v>11</v>
      </c>
      <c r="AR34" t="b">
        <f t="shared" si="11"/>
        <v>1</v>
      </c>
      <c r="AU34" t="b">
        <f>ISNUMBER(SEARCH(AU$1,d4_test70[[#This Row],[actualResult3ftv2c8]]))</f>
        <v>0</v>
      </c>
      <c r="AV34" t="b">
        <f>ISNUMBER(SEARCH(AV$1,d4_test70[[#This Row],[actualResult3ftv2c8]]))</f>
        <v>0</v>
      </c>
      <c r="AW34" t="b">
        <f>ISNUMBER(SEARCH(AW$1,d4_test70[[#This Row],[actualResult3ftv2c8]]))</f>
        <v>1</v>
      </c>
      <c r="AX34" s="10" t="str">
        <f t="shared" si="12"/>
        <v>00</v>
      </c>
      <c r="AY34" s="10" t="str">
        <f t="shared" si="13"/>
        <v>00</v>
      </c>
      <c r="AZ34" s="10" t="str">
        <f t="shared" si="14"/>
        <v>11</v>
      </c>
      <c r="BA34" t="b">
        <f t="shared" si="15"/>
        <v>1</v>
      </c>
      <c r="BD34" t="b">
        <f>ISNUMBER(SEARCH(BD$1,d4_test70[[#This Row],[actualResult3ftv2c9]]))</f>
        <v>0</v>
      </c>
      <c r="BE34" t="b">
        <f>ISNUMBER(SEARCH(BE$1,d4_test70[[#This Row],[actualResult3ftv2c9]]))</f>
        <v>0</v>
      </c>
      <c r="BF34" t="b">
        <f>ISNUMBER(SEARCH(BF$1,d4_test70[[#This Row],[actualResult3ftv2c9]]))</f>
        <v>1</v>
      </c>
      <c r="BG34" s="10" t="str">
        <f t="shared" si="16"/>
        <v>00</v>
      </c>
      <c r="BH34" s="10" t="str">
        <f t="shared" si="17"/>
        <v>00</v>
      </c>
      <c r="BI34" s="10" t="str">
        <f t="shared" si="18"/>
        <v>11</v>
      </c>
      <c r="BJ34" t="b">
        <f t="shared" si="19"/>
        <v>1</v>
      </c>
      <c r="BM34" t="b">
        <f>ISNUMBER(SEARCH(BM$1,d4_test70[[#This Row],[actualResult3ftv2c10]]))</f>
        <v>0</v>
      </c>
      <c r="BN34" t="b">
        <f>ISNUMBER(SEARCH(BN$1,d4_test70[[#This Row],[actualResult3ftv2c10]]))</f>
        <v>0</v>
      </c>
      <c r="BO34" t="b">
        <f>ISNUMBER(SEARCH(BO$1,d4_test70[[#This Row],[actualResult3ftv2c10]]))</f>
        <v>1</v>
      </c>
      <c r="BP34" s="10" t="str">
        <f t="shared" si="20"/>
        <v>00</v>
      </c>
      <c r="BQ34" s="10" t="str">
        <f t="shared" si="21"/>
        <v>00</v>
      </c>
      <c r="BR34" s="10" t="str">
        <f t="shared" si="22"/>
        <v>11</v>
      </c>
      <c r="BS34" t="b">
        <f t="shared" si="23"/>
        <v>1</v>
      </c>
    </row>
    <row r="35" spans="1:71" x14ac:dyDescent="0.35">
      <c r="A35" t="s">
        <v>322</v>
      </c>
      <c r="B35" t="s">
        <v>323</v>
      </c>
      <c r="C35" t="s">
        <v>950</v>
      </c>
      <c r="D35" t="s">
        <v>7589</v>
      </c>
      <c r="E35" t="s">
        <v>5119</v>
      </c>
      <c r="F35" t="s">
        <v>7</v>
      </c>
      <c r="G35" t="s">
        <v>7</v>
      </c>
      <c r="H35" t="s">
        <v>7846</v>
      </c>
      <c r="I35" t="s">
        <v>7</v>
      </c>
      <c r="J35" t="s">
        <v>7</v>
      </c>
      <c r="K35" t="s">
        <v>7</v>
      </c>
      <c r="L35" t="s">
        <v>7</v>
      </c>
      <c r="O35" s="13" t="b">
        <f>ISNUMBER(SEARCH(O$1,d4_test70[[#This Row],[expectedResult]]))</f>
        <v>0</v>
      </c>
      <c r="P35" s="13" t="b">
        <f>ISNUMBER(SEARCH(P$1,d4_test70[[#This Row],[expectedResult]]))</f>
        <v>0</v>
      </c>
      <c r="Q35" s="13" t="b">
        <f>ISNUMBER(SEARCH(Q$1,d4_test70[[#This Row],[expectedResult]]))</f>
        <v>1</v>
      </c>
      <c r="T35" t="b">
        <f>ISNUMBER(SEARCH(T$1,d4_test70[[#This Row],[actualResult]]))</f>
        <v>0</v>
      </c>
      <c r="U35" t="b">
        <f>ISNUMBER(SEARCH(U$1,d4_test70[[#This Row],[actualResult]]))</f>
        <v>0</v>
      </c>
      <c r="V35" t="b">
        <f>ISNUMBER(SEARCH(V$1,d4_test70[[#This Row],[actualResult]]))</f>
        <v>1</v>
      </c>
      <c r="W35" s="10" t="str">
        <f t="shared" si="24"/>
        <v>00</v>
      </c>
      <c r="X35" s="10" t="str">
        <f t="shared" si="25"/>
        <v>00</v>
      </c>
      <c r="Y35" s="10" t="str">
        <f t="shared" si="26"/>
        <v>11</v>
      </c>
      <c r="Z35" t="b">
        <f t="shared" si="27"/>
        <v>1</v>
      </c>
      <c r="AC35" t="b">
        <f>ISNUMBER(SEARCH(AC$1,d4_test70[[#This Row],[actualResultGPT3]]))</f>
        <v>1</v>
      </c>
      <c r="AD35" t="b">
        <f>ISNUMBER(SEARCH(AD$1,d4_test70[[#This Row],[actualResultGPT3]]))</f>
        <v>1</v>
      </c>
      <c r="AE35" t="b">
        <f>ISNUMBER(SEARCH(AE$1,d4_test70[[#This Row],[actualResultGPT3]]))</f>
        <v>1</v>
      </c>
      <c r="AF35" s="10" t="str">
        <f t="shared" si="4"/>
        <v>01</v>
      </c>
      <c r="AG35" s="10" t="str">
        <f t="shared" si="5"/>
        <v>01</v>
      </c>
      <c r="AH35" s="10" t="str">
        <f t="shared" si="6"/>
        <v>11</v>
      </c>
      <c r="AI35" t="b">
        <f t="shared" si="7"/>
        <v>0</v>
      </c>
      <c r="AL35" t="b">
        <f>ISNUMBER(SEARCH(AL$1,d4_test70[[#This Row],[actualResult3ftv2]]))</f>
        <v>0</v>
      </c>
      <c r="AM35" t="b">
        <f>ISNUMBER(SEARCH(AM$1,d4_test70[[#This Row],[actualResult3ftv2]]))</f>
        <v>0</v>
      </c>
      <c r="AN35" t="b">
        <f>ISNUMBER(SEARCH(AN$1,d4_test70[[#This Row],[actualResult3ftv2]]))</f>
        <v>1</v>
      </c>
      <c r="AO35" s="10" t="str">
        <f t="shared" si="8"/>
        <v>00</v>
      </c>
      <c r="AP35" s="10" t="str">
        <f t="shared" si="9"/>
        <v>00</v>
      </c>
      <c r="AQ35" s="10" t="str">
        <f t="shared" si="10"/>
        <v>11</v>
      </c>
      <c r="AR35" t="b">
        <f t="shared" si="11"/>
        <v>1</v>
      </c>
      <c r="AU35" t="b">
        <f>ISNUMBER(SEARCH(AU$1,d4_test70[[#This Row],[actualResult3ftv2c8]]))</f>
        <v>0</v>
      </c>
      <c r="AV35" t="b">
        <f>ISNUMBER(SEARCH(AV$1,d4_test70[[#This Row],[actualResult3ftv2c8]]))</f>
        <v>0</v>
      </c>
      <c r="AW35" t="b">
        <f>ISNUMBER(SEARCH(AW$1,d4_test70[[#This Row],[actualResult3ftv2c8]]))</f>
        <v>1</v>
      </c>
      <c r="AX35" s="10" t="str">
        <f t="shared" si="12"/>
        <v>00</v>
      </c>
      <c r="AY35" s="10" t="str">
        <f t="shared" si="13"/>
        <v>00</v>
      </c>
      <c r="AZ35" s="10" t="str">
        <f t="shared" si="14"/>
        <v>11</v>
      </c>
      <c r="BA35" t="b">
        <f t="shared" si="15"/>
        <v>1</v>
      </c>
      <c r="BD35" t="b">
        <f>ISNUMBER(SEARCH(BD$1,d4_test70[[#This Row],[actualResult3ftv2c9]]))</f>
        <v>0</v>
      </c>
      <c r="BE35" t="b">
        <f>ISNUMBER(SEARCH(BE$1,d4_test70[[#This Row],[actualResult3ftv2c9]]))</f>
        <v>0</v>
      </c>
      <c r="BF35" t="b">
        <f>ISNUMBER(SEARCH(BF$1,d4_test70[[#This Row],[actualResult3ftv2c9]]))</f>
        <v>1</v>
      </c>
      <c r="BG35" s="10" t="str">
        <f t="shared" si="16"/>
        <v>00</v>
      </c>
      <c r="BH35" s="10" t="str">
        <f t="shared" si="17"/>
        <v>00</v>
      </c>
      <c r="BI35" s="10" t="str">
        <f t="shared" si="18"/>
        <v>11</v>
      </c>
      <c r="BJ35" t="b">
        <f t="shared" si="19"/>
        <v>1</v>
      </c>
      <c r="BM35" t="b">
        <f>ISNUMBER(SEARCH(BM$1,d4_test70[[#This Row],[actualResult3ftv2c10]]))</f>
        <v>0</v>
      </c>
      <c r="BN35" t="b">
        <f>ISNUMBER(SEARCH(BN$1,d4_test70[[#This Row],[actualResult3ftv2c10]]))</f>
        <v>0</v>
      </c>
      <c r="BO35" t="b">
        <f>ISNUMBER(SEARCH(BO$1,d4_test70[[#This Row],[actualResult3ftv2c10]]))</f>
        <v>1</v>
      </c>
      <c r="BP35" s="10" t="str">
        <f t="shared" si="20"/>
        <v>00</v>
      </c>
      <c r="BQ35" s="10" t="str">
        <f t="shared" si="21"/>
        <v>00</v>
      </c>
      <c r="BR35" s="10" t="str">
        <f t="shared" si="22"/>
        <v>11</v>
      </c>
      <c r="BS35" t="b">
        <f t="shared" si="23"/>
        <v>1</v>
      </c>
    </row>
    <row r="36" spans="1:71" x14ac:dyDescent="0.35">
      <c r="A36" t="s">
        <v>724</v>
      </c>
      <c r="B36" t="s">
        <v>725</v>
      </c>
      <c r="C36" t="s">
        <v>938</v>
      </c>
      <c r="D36" t="s">
        <v>7570</v>
      </c>
      <c r="E36" t="s">
        <v>5119</v>
      </c>
      <c r="F36" t="s">
        <v>7</v>
      </c>
      <c r="G36" t="s">
        <v>7</v>
      </c>
      <c r="H36" t="s">
        <v>72</v>
      </c>
      <c r="I36" t="s">
        <v>7</v>
      </c>
      <c r="J36" t="s">
        <v>7</v>
      </c>
      <c r="K36" t="s">
        <v>7</v>
      </c>
      <c r="L36" t="s">
        <v>7</v>
      </c>
      <c r="O36" s="13" t="b">
        <f>ISNUMBER(SEARCH(O$1,d4_test70[[#This Row],[expectedResult]]))</f>
        <v>0</v>
      </c>
      <c r="P36" s="13" t="b">
        <f>ISNUMBER(SEARCH(P$1,d4_test70[[#This Row],[expectedResult]]))</f>
        <v>0</v>
      </c>
      <c r="Q36" s="13" t="b">
        <f>ISNUMBER(SEARCH(Q$1,d4_test70[[#This Row],[expectedResult]]))</f>
        <v>1</v>
      </c>
      <c r="T36" t="b">
        <f>ISNUMBER(SEARCH(T$1,d4_test70[[#This Row],[actualResult]]))</f>
        <v>0</v>
      </c>
      <c r="U36" t="b">
        <f>ISNUMBER(SEARCH(U$1,d4_test70[[#This Row],[actualResult]]))</f>
        <v>0</v>
      </c>
      <c r="V36" t="b">
        <f>ISNUMBER(SEARCH(V$1,d4_test70[[#This Row],[actualResult]]))</f>
        <v>1</v>
      </c>
      <c r="W36" s="10" t="str">
        <f t="shared" si="24"/>
        <v>00</v>
      </c>
      <c r="X36" s="10" t="str">
        <f t="shared" si="25"/>
        <v>00</v>
      </c>
      <c r="Y36" s="10" t="str">
        <f t="shared" si="26"/>
        <v>11</v>
      </c>
      <c r="Z36" t="b">
        <f t="shared" si="27"/>
        <v>1</v>
      </c>
      <c r="AC36" t="b">
        <f>ISNUMBER(SEARCH(AC$1,d4_test70[[#This Row],[actualResultGPT3]]))</f>
        <v>1</v>
      </c>
      <c r="AD36" t="b">
        <f>ISNUMBER(SEARCH(AD$1,d4_test70[[#This Row],[actualResultGPT3]]))</f>
        <v>1</v>
      </c>
      <c r="AE36" t="b">
        <f>ISNUMBER(SEARCH(AE$1,d4_test70[[#This Row],[actualResultGPT3]]))</f>
        <v>1</v>
      </c>
      <c r="AF36" s="10" t="str">
        <f t="shared" si="4"/>
        <v>01</v>
      </c>
      <c r="AG36" s="10" t="str">
        <f t="shared" si="5"/>
        <v>01</v>
      </c>
      <c r="AH36" s="10" t="str">
        <f t="shared" si="6"/>
        <v>11</v>
      </c>
      <c r="AI36" t="b">
        <f t="shared" si="7"/>
        <v>0</v>
      </c>
      <c r="AL36" t="b">
        <f>ISNUMBER(SEARCH(AL$1,d4_test70[[#This Row],[actualResult3ftv2]]))</f>
        <v>0</v>
      </c>
      <c r="AM36" t="b">
        <f>ISNUMBER(SEARCH(AM$1,d4_test70[[#This Row],[actualResult3ftv2]]))</f>
        <v>0</v>
      </c>
      <c r="AN36" t="b">
        <f>ISNUMBER(SEARCH(AN$1,d4_test70[[#This Row],[actualResult3ftv2]]))</f>
        <v>1</v>
      </c>
      <c r="AO36" s="10" t="str">
        <f t="shared" si="8"/>
        <v>00</v>
      </c>
      <c r="AP36" s="10" t="str">
        <f t="shared" si="9"/>
        <v>00</v>
      </c>
      <c r="AQ36" s="10" t="str">
        <f t="shared" si="10"/>
        <v>11</v>
      </c>
      <c r="AR36" t="b">
        <f t="shared" si="11"/>
        <v>1</v>
      </c>
      <c r="AU36" t="b">
        <f>ISNUMBER(SEARCH(AU$1,d4_test70[[#This Row],[actualResult3ftv2c8]]))</f>
        <v>0</v>
      </c>
      <c r="AV36" t="b">
        <f>ISNUMBER(SEARCH(AV$1,d4_test70[[#This Row],[actualResult3ftv2c8]]))</f>
        <v>0</v>
      </c>
      <c r="AW36" t="b">
        <f>ISNUMBER(SEARCH(AW$1,d4_test70[[#This Row],[actualResult3ftv2c8]]))</f>
        <v>1</v>
      </c>
      <c r="AX36" s="10" t="str">
        <f t="shared" si="12"/>
        <v>00</v>
      </c>
      <c r="AY36" s="10" t="str">
        <f t="shared" si="13"/>
        <v>00</v>
      </c>
      <c r="AZ36" s="10" t="str">
        <f t="shared" si="14"/>
        <v>11</v>
      </c>
      <c r="BA36" t="b">
        <f t="shared" si="15"/>
        <v>1</v>
      </c>
      <c r="BD36" t="b">
        <f>ISNUMBER(SEARCH(BD$1,d4_test70[[#This Row],[actualResult3ftv2c9]]))</f>
        <v>0</v>
      </c>
      <c r="BE36" t="b">
        <f>ISNUMBER(SEARCH(BE$1,d4_test70[[#This Row],[actualResult3ftv2c9]]))</f>
        <v>0</v>
      </c>
      <c r="BF36" t="b">
        <f>ISNUMBER(SEARCH(BF$1,d4_test70[[#This Row],[actualResult3ftv2c9]]))</f>
        <v>1</v>
      </c>
      <c r="BG36" s="10" t="str">
        <f t="shared" si="16"/>
        <v>00</v>
      </c>
      <c r="BH36" s="10" t="str">
        <f t="shared" si="17"/>
        <v>00</v>
      </c>
      <c r="BI36" s="10" t="str">
        <f t="shared" si="18"/>
        <v>11</v>
      </c>
      <c r="BJ36" t="b">
        <f t="shared" si="19"/>
        <v>1</v>
      </c>
      <c r="BM36" t="b">
        <f>ISNUMBER(SEARCH(BM$1,d4_test70[[#This Row],[actualResult3ftv2c10]]))</f>
        <v>0</v>
      </c>
      <c r="BN36" t="b">
        <f>ISNUMBER(SEARCH(BN$1,d4_test70[[#This Row],[actualResult3ftv2c10]]))</f>
        <v>0</v>
      </c>
      <c r="BO36" t="b">
        <f>ISNUMBER(SEARCH(BO$1,d4_test70[[#This Row],[actualResult3ftv2c10]]))</f>
        <v>1</v>
      </c>
      <c r="BP36" s="10" t="str">
        <f t="shared" si="20"/>
        <v>00</v>
      </c>
      <c r="BQ36" s="10" t="str">
        <f t="shared" si="21"/>
        <v>00</v>
      </c>
      <c r="BR36" s="10" t="str">
        <f t="shared" si="22"/>
        <v>11</v>
      </c>
      <c r="BS36" t="b">
        <f t="shared" si="23"/>
        <v>1</v>
      </c>
    </row>
    <row r="37" spans="1:71" x14ac:dyDescent="0.35">
      <c r="A37" t="s">
        <v>661</v>
      </c>
      <c r="B37" t="s">
        <v>662</v>
      </c>
      <c r="C37" t="s">
        <v>8198</v>
      </c>
      <c r="D37" t="s">
        <v>7570</v>
      </c>
      <c r="E37" t="s">
        <v>5119</v>
      </c>
      <c r="F37" t="s">
        <v>7</v>
      </c>
      <c r="G37" t="s">
        <v>7</v>
      </c>
      <c r="H37" t="s">
        <v>72</v>
      </c>
      <c r="I37" t="s">
        <v>7</v>
      </c>
      <c r="J37" t="s">
        <v>7</v>
      </c>
      <c r="K37" t="s">
        <v>7</v>
      </c>
      <c r="L37" t="s">
        <v>7</v>
      </c>
      <c r="O37" s="13" t="b">
        <f>ISNUMBER(SEARCH(O$1,d4_test70[[#This Row],[expectedResult]]))</f>
        <v>0</v>
      </c>
      <c r="P37" s="13" t="b">
        <f>ISNUMBER(SEARCH(P$1,d4_test70[[#This Row],[expectedResult]]))</f>
        <v>0</v>
      </c>
      <c r="Q37" s="13" t="b">
        <f>ISNUMBER(SEARCH(Q$1,d4_test70[[#This Row],[expectedResult]]))</f>
        <v>1</v>
      </c>
      <c r="T37" t="b">
        <f>ISNUMBER(SEARCH(T$1,d4_test70[[#This Row],[actualResult]]))</f>
        <v>0</v>
      </c>
      <c r="U37" t="b">
        <f>ISNUMBER(SEARCH(U$1,d4_test70[[#This Row],[actualResult]]))</f>
        <v>0</v>
      </c>
      <c r="V37" t="b">
        <f>ISNUMBER(SEARCH(V$1,d4_test70[[#This Row],[actualResult]]))</f>
        <v>1</v>
      </c>
      <c r="W37" s="10" t="str">
        <f t="shared" si="24"/>
        <v>00</v>
      </c>
      <c r="X37" s="10" t="str">
        <f t="shared" si="25"/>
        <v>00</v>
      </c>
      <c r="Y37" s="10" t="str">
        <f t="shared" si="26"/>
        <v>11</v>
      </c>
      <c r="Z37" t="b">
        <f t="shared" si="27"/>
        <v>1</v>
      </c>
      <c r="AC37" t="b">
        <f>ISNUMBER(SEARCH(AC$1,d4_test70[[#This Row],[actualResultGPT3]]))</f>
        <v>1</v>
      </c>
      <c r="AD37" t="b">
        <f>ISNUMBER(SEARCH(AD$1,d4_test70[[#This Row],[actualResultGPT3]]))</f>
        <v>1</v>
      </c>
      <c r="AE37" t="b">
        <f>ISNUMBER(SEARCH(AE$1,d4_test70[[#This Row],[actualResultGPT3]]))</f>
        <v>1</v>
      </c>
      <c r="AF37" s="10" t="str">
        <f t="shared" si="4"/>
        <v>01</v>
      </c>
      <c r="AG37" s="10" t="str">
        <f t="shared" si="5"/>
        <v>01</v>
      </c>
      <c r="AH37" s="10" t="str">
        <f t="shared" si="6"/>
        <v>11</v>
      </c>
      <c r="AI37" t="b">
        <f t="shared" si="7"/>
        <v>0</v>
      </c>
      <c r="AL37" t="b">
        <f>ISNUMBER(SEARCH(AL$1,d4_test70[[#This Row],[actualResult3ftv2]]))</f>
        <v>0</v>
      </c>
      <c r="AM37" t="b">
        <f>ISNUMBER(SEARCH(AM$1,d4_test70[[#This Row],[actualResult3ftv2]]))</f>
        <v>0</v>
      </c>
      <c r="AN37" t="b">
        <f>ISNUMBER(SEARCH(AN$1,d4_test70[[#This Row],[actualResult3ftv2]]))</f>
        <v>1</v>
      </c>
      <c r="AO37" s="10" t="str">
        <f t="shared" si="8"/>
        <v>00</v>
      </c>
      <c r="AP37" s="10" t="str">
        <f t="shared" si="9"/>
        <v>00</v>
      </c>
      <c r="AQ37" s="10" t="str">
        <f t="shared" si="10"/>
        <v>11</v>
      </c>
      <c r="AR37" t="b">
        <f t="shared" si="11"/>
        <v>1</v>
      </c>
      <c r="AU37" t="b">
        <f>ISNUMBER(SEARCH(AU$1,d4_test70[[#This Row],[actualResult3ftv2c8]]))</f>
        <v>0</v>
      </c>
      <c r="AV37" t="b">
        <f>ISNUMBER(SEARCH(AV$1,d4_test70[[#This Row],[actualResult3ftv2c8]]))</f>
        <v>0</v>
      </c>
      <c r="AW37" t="b">
        <f>ISNUMBER(SEARCH(AW$1,d4_test70[[#This Row],[actualResult3ftv2c8]]))</f>
        <v>1</v>
      </c>
      <c r="AX37" s="10" t="str">
        <f t="shared" si="12"/>
        <v>00</v>
      </c>
      <c r="AY37" s="10" t="str">
        <f t="shared" si="13"/>
        <v>00</v>
      </c>
      <c r="AZ37" s="10" t="str">
        <f t="shared" si="14"/>
        <v>11</v>
      </c>
      <c r="BA37" t="b">
        <f t="shared" si="15"/>
        <v>1</v>
      </c>
      <c r="BD37" t="b">
        <f>ISNUMBER(SEARCH(BD$1,d4_test70[[#This Row],[actualResult3ftv2c9]]))</f>
        <v>0</v>
      </c>
      <c r="BE37" t="b">
        <f>ISNUMBER(SEARCH(BE$1,d4_test70[[#This Row],[actualResult3ftv2c9]]))</f>
        <v>0</v>
      </c>
      <c r="BF37" t="b">
        <f>ISNUMBER(SEARCH(BF$1,d4_test70[[#This Row],[actualResult3ftv2c9]]))</f>
        <v>1</v>
      </c>
      <c r="BG37" s="10" t="str">
        <f t="shared" si="16"/>
        <v>00</v>
      </c>
      <c r="BH37" s="10" t="str">
        <f t="shared" si="17"/>
        <v>00</v>
      </c>
      <c r="BI37" s="10" t="str">
        <f t="shared" si="18"/>
        <v>11</v>
      </c>
      <c r="BJ37" t="b">
        <f t="shared" si="19"/>
        <v>1</v>
      </c>
      <c r="BM37" t="b">
        <f>ISNUMBER(SEARCH(BM$1,d4_test70[[#This Row],[actualResult3ftv2c10]]))</f>
        <v>0</v>
      </c>
      <c r="BN37" t="b">
        <f>ISNUMBER(SEARCH(BN$1,d4_test70[[#This Row],[actualResult3ftv2c10]]))</f>
        <v>0</v>
      </c>
      <c r="BO37" t="b">
        <f>ISNUMBER(SEARCH(BO$1,d4_test70[[#This Row],[actualResult3ftv2c10]]))</f>
        <v>1</v>
      </c>
      <c r="BP37" s="10" t="str">
        <f t="shared" si="20"/>
        <v>00</v>
      </c>
      <c r="BQ37" s="10" t="str">
        <f t="shared" si="21"/>
        <v>00</v>
      </c>
      <c r="BR37" s="10" t="str">
        <f t="shared" si="22"/>
        <v>11</v>
      </c>
      <c r="BS37" t="b">
        <f t="shared" si="23"/>
        <v>1</v>
      </c>
    </row>
    <row r="38" spans="1:71" x14ac:dyDescent="0.35">
      <c r="A38" t="s">
        <v>655</v>
      </c>
      <c r="B38" t="s">
        <v>656</v>
      </c>
      <c r="C38" t="s">
        <v>8201</v>
      </c>
      <c r="D38" t="s">
        <v>7570</v>
      </c>
      <c r="E38" t="s">
        <v>5119</v>
      </c>
      <c r="F38" t="s">
        <v>7</v>
      </c>
      <c r="G38" t="s">
        <v>7</v>
      </c>
      <c r="H38" t="s">
        <v>72</v>
      </c>
      <c r="I38" t="s">
        <v>7</v>
      </c>
      <c r="J38" t="s">
        <v>7</v>
      </c>
      <c r="K38" t="s">
        <v>7</v>
      </c>
      <c r="L38" t="s">
        <v>7</v>
      </c>
      <c r="O38" s="13" t="b">
        <f>ISNUMBER(SEARCH(O$1,d4_test70[[#This Row],[expectedResult]]))</f>
        <v>0</v>
      </c>
      <c r="P38" s="13" t="b">
        <f>ISNUMBER(SEARCH(P$1,d4_test70[[#This Row],[expectedResult]]))</f>
        <v>0</v>
      </c>
      <c r="Q38" s="13" t="b">
        <f>ISNUMBER(SEARCH(Q$1,d4_test70[[#This Row],[expectedResult]]))</f>
        <v>1</v>
      </c>
      <c r="T38" t="b">
        <f>ISNUMBER(SEARCH(T$1,d4_test70[[#This Row],[actualResult]]))</f>
        <v>0</v>
      </c>
      <c r="U38" t="b">
        <f>ISNUMBER(SEARCH(U$1,d4_test70[[#This Row],[actualResult]]))</f>
        <v>0</v>
      </c>
      <c r="V38" t="b">
        <f>ISNUMBER(SEARCH(V$1,d4_test70[[#This Row],[actualResult]]))</f>
        <v>1</v>
      </c>
      <c r="W38" s="10" t="str">
        <f t="shared" si="24"/>
        <v>00</v>
      </c>
      <c r="X38" s="10" t="str">
        <f t="shared" si="25"/>
        <v>00</v>
      </c>
      <c r="Y38" s="10" t="str">
        <f t="shared" si="26"/>
        <v>11</v>
      </c>
      <c r="Z38" t="b">
        <f t="shared" si="27"/>
        <v>1</v>
      </c>
      <c r="AC38" t="b">
        <f>ISNUMBER(SEARCH(AC$1,d4_test70[[#This Row],[actualResultGPT3]]))</f>
        <v>1</v>
      </c>
      <c r="AD38" t="b">
        <f>ISNUMBER(SEARCH(AD$1,d4_test70[[#This Row],[actualResultGPT3]]))</f>
        <v>1</v>
      </c>
      <c r="AE38" t="b">
        <f>ISNUMBER(SEARCH(AE$1,d4_test70[[#This Row],[actualResultGPT3]]))</f>
        <v>1</v>
      </c>
      <c r="AF38" s="10" t="str">
        <f t="shared" si="4"/>
        <v>01</v>
      </c>
      <c r="AG38" s="10" t="str">
        <f t="shared" si="5"/>
        <v>01</v>
      </c>
      <c r="AH38" s="10" t="str">
        <f t="shared" si="6"/>
        <v>11</v>
      </c>
      <c r="AI38" t="b">
        <f t="shared" si="7"/>
        <v>0</v>
      </c>
      <c r="AL38" t="b">
        <f>ISNUMBER(SEARCH(AL$1,d4_test70[[#This Row],[actualResult3ftv2]]))</f>
        <v>0</v>
      </c>
      <c r="AM38" t="b">
        <f>ISNUMBER(SEARCH(AM$1,d4_test70[[#This Row],[actualResult3ftv2]]))</f>
        <v>0</v>
      </c>
      <c r="AN38" t="b">
        <f>ISNUMBER(SEARCH(AN$1,d4_test70[[#This Row],[actualResult3ftv2]]))</f>
        <v>1</v>
      </c>
      <c r="AO38" s="10" t="str">
        <f t="shared" si="8"/>
        <v>00</v>
      </c>
      <c r="AP38" s="10" t="str">
        <f t="shared" si="9"/>
        <v>00</v>
      </c>
      <c r="AQ38" s="10" t="str">
        <f t="shared" si="10"/>
        <v>11</v>
      </c>
      <c r="AR38" t="b">
        <f t="shared" si="11"/>
        <v>1</v>
      </c>
      <c r="AU38" t="b">
        <f>ISNUMBER(SEARCH(AU$1,d4_test70[[#This Row],[actualResult3ftv2c8]]))</f>
        <v>0</v>
      </c>
      <c r="AV38" t="b">
        <f>ISNUMBER(SEARCH(AV$1,d4_test70[[#This Row],[actualResult3ftv2c8]]))</f>
        <v>0</v>
      </c>
      <c r="AW38" t="b">
        <f>ISNUMBER(SEARCH(AW$1,d4_test70[[#This Row],[actualResult3ftv2c8]]))</f>
        <v>1</v>
      </c>
      <c r="AX38" s="10" t="str">
        <f t="shared" si="12"/>
        <v>00</v>
      </c>
      <c r="AY38" s="10" t="str">
        <f t="shared" si="13"/>
        <v>00</v>
      </c>
      <c r="AZ38" s="10" t="str">
        <f t="shared" si="14"/>
        <v>11</v>
      </c>
      <c r="BA38" t="b">
        <f t="shared" si="15"/>
        <v>1</v>
      </c>
      <c r="BD38" t="b">
        <f>ISNUMBER(SEARCH(BD$1,d4_test70[[#This Row],[actualResult3ftv2c9]]))</f>
        <v>0</v>
      </c>
      <c r="BE38" t="b">
        <f>ISNUMBER(SEARCH(BE$1,d4_test70[[#This Row],[actualResult3ftv2c9]]))</f>
        <v>0</v>
      </c>
      <c r="BF38" t="b">
        <f>ISNUMBER(SEARCH(BF$1,d4_test70[[#This Row],[actualResult3ftv2c9]]))</f>
        <v>1</v>
      </c>
      <c r="BG38" s="10" t="str">
        <f t="shared" si="16"/>
        <v>00</v>
      </c>
      <c r="BH38" s="10" t="str">
        <f t="shared" si="17"/>
        <v>00</v>
      </c>
      <c r="BI38" s="10" t="str">
        <f t="shared" si="18"/>
        <v>11</v>
      </c>
      <c r="BJ38" t="b">
        <f t="shared" si="19"/>
        <v>1</v>
      </c>
      <c r="BM38" t="b">
        <f>ISNUMBER(SEARCH(BM$1,d4_test70[[#This Row],[actualResult3ftv2c10]]))</f>
        <v>0</v>
      </c>
      <c r="BN38" t="b">
        <f>ISNUMBER(SEARCH(BN$1,d4_test70[[#This Row],[actualResult3ftv2c10]]))</f>
        <v>0</v>
      </c>
      <c r="BO38" t="b">
        <f>ISNUMBER(SEARCH(BO$1,d4_test70[[#This Row],[actualResult3ftv2c10]]))</f>
        <v>1</v>
      </c>
      <c r="BP38" s="10" t="str">
        <f t="shared" si="20"/>
        <v>00</v>
      </c>
      <c r="BQ38" s="10" t="str">
        <f t="shared" si="21"/>
        <v>00</v>
      </c>
      <c r="BR38" s="10" t="str">
        <f t="shared" si="22"/>
        <v>11</v>
      </c>
      <c r="BS38" t="b">
        <f t="shared" si="23"/>
        <v>1</v>
      </c>
    </row>
    <row r="39" spans="1:71" x14ac:dyDescent="0.35">
      <c r="A39" t="s">
        <v>201</v>
      </c>
      <c r="B39" t="s">
        <v>202</v>
      </c>
      <c r="C39" t="s">
        <v>203</v>
      </c>
      <c r="D39" t="s">
        <v>7587</v>
      </c>
      <c r="E39" t="s">
        <v>5119</v>
      </c>
      <c r="F39" t="s">
        <v>7</v>
      </c>
      <c r="G39" t="s">
        <v>24</v>
      </c>
      <c r="H39" t="s">
        <v>72</v>
      </c>
      <c r="I39" t="s">
        <v>7</v>
      </c>
      <c r="J39" t="s">
        <v>7</v>
      </c>
      <c r="K39" t="s">
        <v>7685</v>
      </c>
      <c r="L39" t="s">
        <v>7</v>
      </c>
      <c r="O39" s="13" t="b">
        <f>ISNUMBER(SEARCH(O$1,d4_test70[[#This Row],[expectedResult]]))</f>
        <v>0</v>
      </c>
      <c r="P39" s="13" t="b">
        <f>ISNUMBER(SEARCH(P$1,d4_test70[[#This Row],[expectedResult]]))</f>
        <v>0</v>
      </c>
      <c r="Q39" s="13" t="b">
        <f>ISNUMBER(SEARCH(Q$1,d4_test70[[#This Row],[expectedResult]]))</f>
        <v>1</v>
      </c>
      <c r="T39" t="b">
        <f>ISNUMBER(SEARCH(T$1,d4_test70[[#This Row],[actualResult]]))</f>
        <v>0</v>
      </c>
      <c r="U39" t="b">
        <f>ISNUMBER(SEARCH(U$1,d4_test70[[#This Row],[actualResult]]))</f>
        <v>1</v>
      </c>
      <c r="V39" t="b">
        <f>ISNUMBER(SEARCH(V$1,d4_test70[[#This Row],[actualResult]]))</f>
        <v>1</v>
      </c>
      <c r="W39" s="10" t="str">
        <f t="shared" si="24"/>
        <v>00</v>
      </c>
      <c r="X39" s="10" t="str">
        <f t="shared" si="25"/>
        <v>01</v>
      </c>
      <c r="Y39" s="10" t="str">
        <f t="shared" si="26"/>
        <v>11</v>
      </c>
      <c r="Z39" t="b">
        <f t="shared" si="27"/>
        <v>0</v>
      </c>
      <c r="AC39" t="b">
        <f>ISNUMBER(SEARCH(AC$1,d4_test70[[#This Row],[actualResultGPT3]]))</f>
        <v>1</v>
      </c>
      <c r="AD39" t="b">
        <f>ISNUMBER(SEARCH(AD$1,d4_test70[[#This Row],[actualResultGPT3]]))</f>
        <v>1</v>
      </c>
      <c r="AE39" t="b">
        <f>ISNUMBER(SEARCH(AE$1,d4_test70[[#This Row],[actualResultGPT3]]))</f>
        <v>1</v>
      </c>
      <c r="AF39" s="10" t="str">
        <f t="shared" si="4"/>
        <v>01</v>
      </c>
      <c r="AG39" s="10" t="str">
        <f t="shared" si="5"/>
        <v>01</v>
      </c>
      <c r="AH39" s="10" t="str">
        <f t="shared" si="6"/>
        <v>11</v>
      </c>
      <c r="AI39" t="b">
        <f t="shared" si="7"/>
        <v>0</v>
      </c>
      <c r="AL39" t="b">
        <f>ISNUMBER(SEARCH(AL$1,d4_test70[[#This Row],[actualResult3ftv2]]))</f>
        <v>0</v>
      </c>
      <c r="AM39" t="b">
        <f>ISNUMBER(SEARCH(AM$1,d4_test70[[#This Row],[actualResult3ftv2]]))</f>
        <v>0</v>
      </c>
      <c r="AN39" t="b">
        <f>ISNUMBER(SEARCH(AN$1,d4_test70[[#This Row],[actualResult3ftv2]]))</f>
        <v>1</v>
      </c>
      <c r="AO39" s="10" t="str">
        <f t="shared" si="8"/>
        <v>00</v>
      </c>
      <c r="AP39" s="10" t="str">
        <f t="shared" si="9"/>
        <v>00</v>
      </c>
      <c r="AQ39" s="10" t="str">
        <f t="shared" si="10"/>
        <v>11</v>
      </c>
      <c r="AR39" t="b">
        <f t="shared" si="11"/>
        <v>1</v>
      </c>
      <c r="AU39" t="b">
        <f>ISNUMBER(SEARCH(AU$1,d4_test70[[#This Row],[actualResult3ftv2c8]]))</f>
        <v>0</v>
      </c>
      <c r="AV39" t="b">
        <f>ISNUMBER(SEARCH(AV$1,d4_test70[[#This Row],[actualResult3ftv2c8]]))</f>
        <v>0</v>
      </c>
      <c r="AW39" t="b">
        <f>ISNUMBER(SEARCH(AW$1,d4_test70[[#This Row],[actualResult3ftv2c8]]))</f>
        <v>1</v>
      </c>
      <c r="AX39" s="10" t="str">
        <f t="shared" si="12"/>
        <v>00</v>
      </c>
      <c r="AY39" s="10" t="str">
        <f t="shared" si="13"/>
        <v>00</v>
      </c>
      <c r="AZ39" s="10" t="str">
        <f t="shared" si="14"/>
        <v>11</v>
      </c>
      <c r="BA39" t="b">
        <f t="shared" si="15"/>
        <v>1</v>
      </c>
      <c r="BD39" t="b">
        <f>ISNUMBER(SEARCH(BD$1,d4_test70[[#This Row],[actualResult3ftv2c9]]))</f>
        <v>0</v>
      </c>
      <c r="BE39" t="b">
        <f>ISNUMBER(SEARCH(BE$1,d4_test70[[#This Row],[actualResult3ftv2c9]]))</f>
        <v>1</v>
      </c>
      <c r="BF39" t="b">
        <f>ISNUMBER(SEARCH(BF$1,d4_test70[[#This Row],[actualResult3ftv2c9]]))</f>
        <v>0</v>
      </c>
      <c r="BG39" s="10" t="str">
        <f t="shared" si="16"/>
        <v>00</v>
      </c>
      <c r="BH39" s="10" t="str">
        <f t="shared" si="17"/>
        <v>01</v>
      </c>
      <c r="BI39" s="10" t="str">
        <f t="shared" si="18"/>
        <v>10</v>
      </c>
      <c r="BJ39" t="b">
        <f t="shared" si="19"/>
        <v>0</v>
      </c>
      <c r="BM39" t="b">
        <f>ISNUMBER(SEARCH(BM$1,d4_test70[[#This Row],[actualResult3ftv2c10]]))</f>
        <v>0</v>
      </c>
      <c r="BN39" t="b">
        <f>ISNUMBER(SEARCH(BN$1,d4_test70[[#This Row],[actualResult3ftv2c10]]))</f>
        <v>0</v>
      </c>
      <c r="BO39" t="b">
        <f>ISNUMBER(SEARCH(BO$1,d4_test70[[#This Row],[actualResult3ftv2c10]]))</f>
        <v>1</v>
      </c>
      <c r="BP39" s="10" t="str">
        <f t="shared" si="20"/>
        <v>00</v>
      </c>
      <c r="BQ39" s="10" t="str">
        <f t="shared" si="21"/>
        <v>00</v>
      </c>
      <c r="BR39" s="10" t="str">
        <f t="shared" si="22"/>
        <v>11</v>
      </c>
      <c r="BS39" t="b">
        <f t="shared" si="23"/>
        <v>1</v>
      </c>
    </row>
    <row r="40" spans="1:71" x14ac:dyDescent="0.35">
      <c r="A40" t="s">
        <v>179</v>
      </c>
      <c r="B40" t="s">
        <v>180</v>
      </c>
      <c r="C40" t="s">
        <v>1022</v>
      </c>
      <c r="D40" t="s">
        <v>7593</v>
      </c>
      <c r="E40" t="s">
        <v>5119</v>
      </c>
      <c r="F40" t="s">
        <v>7</v>
      </c>
      <c r="G40" t="s">
        <v>7</v>
      </c>
      <c r="H40" t="s">
        <v>72</v>
      </c>
      <c r="I40" t="s">
        <v>7</v>
      </c>
      <c r="J40" t="s">
        <v>7</v>
      </c>
      <c r="K40" t="s">
        <v>7</v>
      </c>
      <c r="L40" t="s">
        <v>7</v>
      </c>
      <c r="O40" s="13" t="b">
        <f>ISNUMBER(SEARCH(O$1,d4_test70[[#This Row],[expectedResult]]))</f>
        <v>0</v>
      </c>
      <c r="P40" s="13" t="b">
        <f>ISNUMBER(SEARCH(P$1,d4_test70[[#This Row],[expectedResult]]))</f>
        <v>0</v>
      </c>
      <c r="Q40" s="13" t="b">
        <f>ISNUMBER(SEARCH(Q$1,d4_test70[[#This Row],[expectedResult]]))</f>
        <v>1</v>
      </c>
      <c r="T40" t="b">
        <f>ISNUMBER(SEARCH(T$1,d4_test70[[#This Row],[actualResult]]))</f>
        <v>0</v>
      </c>
      <c r="U40" t="b">
        <f>ISNUMBER(SEARCH(U$1,d4_test70[[#This Row],[actualResult]]))</f>
        <v>0</v>
      </c>
      <c r="V40" t="b">
        <f>ISNUMBER(SEARCH(V$1,d4_test70[[#This Row],[actualResult]]))</f>
        <v>1</v>
      </c>
      <c r="W40" s="10" t="str">
        <f t="shared" si="24"/>
        <v>00</v>
      </c>
      <c r="X40" s="10" t="str">
        <f t="shared" si="25"/>
        <v>00</v>
      </c>
      <c r="Y40" s="10" t="str">
        <f t="shared" si="26"/>
        <v>11</v>
      </c>
      <c r="Z40" t="b">
        <f t="shared" si="27"/>
        <v>1</v>
      </c>
      <c r="AC40" t="b">
        <f>ISNUMBER(SEARCH(AC$1,d4_test70[[#This Row],[actualResultGPT3]]))</f>
        <v>1</v>
      </c>
      <c r="AD40" t="b">
        <f>ISNUMBER(SEARCH(AD$1,d4_test70[[#This Row],[actualResultGPT3]]))</f>
        <v>1</v>
      </c>
      <c r="AE40" t="b">
        <f>ISNUMBER(SEARCH(AE$1,d4_test70[[#This Row],[actualResultGPT3]]))</f>
        <v>1</v>
      </c>
      <c r="AF40" s="10" t="str">
        <f t="shared" si="4"/>
        <v>01</v>
      </c>
      <c r="AG40" s="10" t="str">
        <f t="shared" si="5"/>
        <v>01</v>
      </c>
      <c r="AH40" s="10" t="str">
        <f t="shared" si="6"/>
        <v>11</v>
      </c>
      <c r="AI40" t="b">
        <f t="shared" si="7"/>
        <v>0</v>
      </c>
      <c r="AL40" t="b">
        <f>ISNUMBER(SEARCH(AL$1,d4_test70[[#This Row],[actualResult3ftv2]]))</f>
        <v>0</v>
      </c>
      <c r="AM40" t="b">
        <f>ISNUMBER(SEARCH(AM$1,d4_test70[[#This Row],[actualResult3ftv2]]))</f>
        <v>0</v>
      </c>
      <c r="AN40" t="b">
        <f>ISNUMBER(SEARCH(AN$1,d4_test70[[#This Row],[actualResult3ftv2]]))</f>
        <v>1</v>
      </c>
      <c r="AO40" s="10" t="str">
        <f t="shared" si="8"/>
        <v>00</v>
      </c>
      <c r="AP40" s="10" t="str">
        <f t="shared" si="9"/>
        <v>00</v>
      </c>
      <c r="AQ40" s="10" t="str">
        <f t="shared" si="10"/>
        <v>11</v>
      </c>
      <c r="AR40" t="b">
        <f t="shared" si="11"/>
        <v>1</v>
      </c>
      <c r="AU40" t="b">
        <f>ISNUMBER(SEARCH(AU$1,d4_test70[[#This Row],[actualResult3ftv2c8]]))</f>
        <v>0</v>
      </c>
      <c r="AV40" t="b">
        <f>ISNUMBER(SEARCH(AV$1,d4_test70[[#This Row],[actualResult3ftv2c8]]))</f>
        <v>0</v>
      </c>
      <c r="AW40" t="b">
        <f>ISNUMBER(SEARCH(AW$1,d4_test70[[#This Row],[actualResult3ftv2c8]]))</f>
        <v>1</v>
      </c>
      <c r="AX40" s="10" t="str">
        <f t="shared" si="12"/>
        <v>00</v>
      </c>
      <c r="AY40" s="10" t="str">
        <f t="shared" si="13"/>
        <v>00</v>
      </c>
      <c r="AZ40" s="10" t="str">
        <f t="shared" si="14"/>
        <v>11</v>
      </c>
      <c r="BA40" t="b">
        <f t="shared" si="15"/>
        <v>1</v>
      </c>
      <c r="BD40" t="b">
        <f>ISNUMBER(SEARCH(BD$1,d4_test70[[#This Row],[actualResult3ftv2c9]]))</f>
        <v>0</v>
      </c>
      <c r="BE40" t="b">
        <f>ISNUMBER(SEARCH(BE$1,d4_test70[[#This Row],[actualResult3ftv2c9]]))</f>
        <v>0</v>
      </c>
      <c r="BF40" t="b">
        <f>ISNUMBER(SEARCH(BF$1,d4_test70[[#This Row],[actualResult3ftv2c9]]))</f>
        <v>1</v>
      </c>
      <c r="BG40" s="10" t="str">
        <f t="shared" si="16"/>
        <v>00</v>
      </c>
      <c r="BH40" s="10" t="str">
        <f t="shared" si="17"/>
        <v>00</v>
      </c>
      <c r="BI40" s="10" t="str">
        <f t="shared" si="18"/>
        <v>11</v>
      </c>
      <c r="BJ40" t="b">
        <f t="shared" si="19"/>
        <v>1</v>
      </c>
      <c r="BM40" t="b">
        <f>ISNUMBER(SEARCH(BM$1,d4_test70[[#This Row],[actualResult3ftv2c10]]))</f>
        <v>0</v>
      </c>
      <c r="BN40" t="b">
        <f>ISNUMBER(SEARCH(BN$1,d4_test70[[#This Row],[actualResult3ftv2c10]]))</f>
        <v>0</v>
      </c>
      <c r="BO40" t="b">
        <f>ISNUMBER(SEARCH(BO$1,d4_test70[[#This Row],[actualResult3ftv2c10]]))</f>
        <v>1</v>
      </c>
      <c r="BP40" s="10" t="str">
        <f t="shared" si="20"/>
        <v>00</v>
      </c>
      <c r="BQ40" s="10" t="str">
        <f t="shared" si="21"/>
        <v>00</v>
      </c>
      <c r="BR40" s="10" t="str">
        <f t="shared" si="22"/>
        <v>11</v>
      </c>
      <c r="BS40" t="b">
        <f t="shared" si="23"/>
        <v>1</v>
      </c>
    </row>
    <row r="41" spans="1:71" x14ac:dyDescent="0.35">
      <c r="A41" t="s">
        <v>707</v>
      </c>
      <c r="B41" t="s">
        <v>708</v>
      </c>
      <c r="C41" t="s">
        <v>709</v>
      </c>
      <c r="D41" t="s">
        <v>7612</v>
      </c>
      <c r="E41" t="s">
        <v>5119</v>
      </c>
      <c r="F41" t="s">
        <v>7</v>
      </c>
      <c r="G41" t="s">
        <v>7</v>
      </c>
      <c r="H41" t="s">
        <v>72</v>
      </c>
      <c r="I41" t="s">
        <v>7</v>
      </c>
      <c r="J41" t="s">
        <v>7</v>
      </c>
      <c r="K41" t="s">
        <v>7</v>
      </c>
      <c r="L41" t="s">
        <v>7</v>
      </c>
      <c r="O41" s="13" t="b">
        <f>ISNUMBER(SEARCH(O$1,d4_test70[[#This Row],[expectedResult]]))</f>
        <v>0</v>
      </c>
      <c r="P41" s="13" t="b">
        <f>ISNUMBER(SEARCH(P$1,d4_test70[[#This Row],[expectedResult]]))</f>
        <v>0</v>
      </c>
      <c r="Q41" s="13" t="b">
        <f>ISNUMBER(SEARCH(Q$1,d4_test70[[#This Row],[expectedResult]]))</f>
        <v>1</v>
      </c>
      <c r="T41" t="b">
        <f>ISNUMBER(SEARCH(T$1,d4_test70[[#This Row],[actualResult]]))</f>
        <v>0</v>
      </c>
      <c r="U41" t="b">
        <f>ISNUMBER(SEARCH(U$1,d4_test70[[#This Row],[actualResult]]))</f>
        <v>0</v>
      </c>
      <c r="V41" t="b">
        <f>ISNUMBER(SEARCH(V$1,d4_test70[[#This Row],[actualResult]]))</f>
        <v>1</v>
      </c>
      <c r="W41" s="10" t="str">
        <f t="shared" si="24"/>
        <v>00</v>
      </c>
      <c r="X41" s="10" t="str">
        <f t="shared" si="25"/>
        <v>00</v>
      </c>
      <c r="Y41" s="10" t="str">
        <f t="shared" si="26"/>
        <v>11</v>
      </c>
      <c r="Z41" t="b">
        <f t="shared" si="27"/>
        <v>1</v>
      </c>
      <c r="AC41" t="b">
        <f>ISNUMBER(SEARCH(AC$1,d4_test70[[#This Row],[actualResultGPT3]]))</f>
        <v>1</v>
      </c>
      <c r="AD41" t="b">
        <f>ISNUMBER(SEARCH(AD$1,d4_test70[[#This Row],[actualResultGPT3]]))</f>
        <v>1</v>
      </c>
      <c r="AE41" t="b">
        <f>ISNUMBER(SEARCH(AE$1,d4_test70[[#This Row],[actualResultGPT3]]))</f>
        <v>1</v>
      </c>
      <c r="AF41" s="10" t="str">
        <f t="shared" si="4"/>
        <v>01</v>
      </c>
      <c r="AG41" s="10" t="str">
        <f t="shared" si="5"/>
        <v>01</v>
      </c>
      <c r="AH41" s="10" t="str">
        <f t="shared" si="6"/>
        <v>11</v>
      </c>
      <c r="AI41" t="b">
        <f t="shared" si="7"/>
        <v>0</v>
      </c>
      <c r="AL41" t="b">
        <f>ISNUMBER(SEARCH(AL$1,d4_test70[[#This Row],[actualResult3ftv2]]))</f>
        <v>0</v>
      </c>
      <c r="AM41" t="b">
        <f>ISNUMBER(SEARCH(AM$1,d4_test70[[#This Row],[actualResult3ftv2]]))</f>
        <v>0</v>
      </c>
      <c r="AN41" t="b">
        <f>ISNUMBER(SEARCH(AN$1,d4_test70[[#This Row],[actualResult3ftv2]]))</f>
        <v>1</v>
      </c>
      <c r="AO41" s="10" t="str">
        <f t="shared" si="8"/>
        <v>00</v>
      </c>
      <c r="AP41" s="10" t="str">
        <f t="shared" si="9"/>
        <v>00</v>
      </c>
      <c r="AQ41" s="10" t="str">
        <f t="shared" si="10"/>
        <v>11</v>
      </c>
      <c r="AR41" t="b">
        <f t="shared" si="11"/>
        <v>1</v>
      </c>
      <c r="AU41" t="b">
        <f>ISNUMBER(SEARCH(AU$1,d4_test70[[#This Row],[actualResult3ftv2c8]]))</f>
        <v>0</v>
      </c>
      <c r="AV41" t="b">
        <f>ISNUMBER(SEARCH(AV$1,d4_test70[[#This Row],[actualResult3ftv2c8]]))</f>
        <v>0</v>
      </c>
      <c r="AW41" t="b">
        <f>ISNUMBER(SEARCH(AW$1,d4_test70[[#This Row],[actualResult3ftv2c8]]))</f>
        <v>1</v>
      </c>
      <c r="AX41" s="10" t="str">
        <f t="shared" si="12"/>
        <v>00</v>
      </c>
      <c r="AY41" s="10" t="str">
        <f t="shared" si="13"/>
        <v>00</v>
      </c>
      <c r="AZ41" s="10" t="str">
        <f t="shared" si="14"/>
        <v>11</v>
      </c>
      <c r="BA41" t="b">
        <f t="shared" si="15"/>
        <v>1</v>
      </c>
      <c r="BD41" t="b">
        <f>ISNUMBER(SEARCH(BD$1,d4_test70[[#This Row],[actualResult3ftv2c9]]))</f>
        <v>0</v>
      </c>
      <c r="BE41" t="b">
        <f>ISNUMBER(SEARCH(BE$1,d4_test70[[#This Row],[actualResult3ftv2c9]]))</f>
        <v>0</v>
      </c>
      <c r="BF41" t="b">
        <f>ISNUMBER(SEARCH(BF$1,d4_test70[[#This Row],[actualResult3ftv2c9]]))</f>
        <v>1</v>
      </c>
      <c r="BG41" s="10" t="str">
        <f t="shared" si="16"/>
        <v>00</v>
      </c>
      <c r="BH41" s="10" t="str">
        <f t="shared" si="17"/>
        <v>00</v>
      </c>
      <c r="BI41" s="10" t="str">
        <f t="shared" si="18"/>
        <v>11</v>
      </c>
      <c r="BJ41" t="b">
        <f t="shared" si="19"/>
        <v>1</v>
      </c>
      <c r="BM41" t="b">
        <f>ISNUMBER(SEARCH(BM$1,d4_test70[[#This Row],[actualResult3ftv2c10]]))</f>
        <v>0</v>
      </c>
      <c r="BN41" t="b">
        <f>ISNUMBER(SEARCH(BN$1,d4_test70[[#This Row],[actualResult3ftv2c10]]))</f>
        <v>0</v>
      </c>
      <c r="BO41" t="b">
        <f>ISNUMBER(SEARCH(BO$1,d4_test70[[#This Row],[actualResult3ftv2c10]]))</f>
        <v>1</v>
      </c>
      <c r="BP41" s="10" t="str">
        <f t="shared" si="20"/>
        <v>00</v>
      </c>
      <c r="BQ41" s="10" t="str">
        <f t="shared" si="21"/>
        <v>00</v>
      </c>
      <c r="BR41" s="10" t="str">
        <f t="shared" si="22"/>
        <v>11</v>
      </c>
      <c r="BS41" t="b">
        <f t="shared" si="23"/>
        <v>1</v>
      </c>
    </row>
    <row r="42" spans="1:71" x14ac:dyDescent="0.35">
      <c r="A42" t="s">
        <v>607</v>
      </c>
      <c r="B42" t="s">
        <v>608</v>
      </c>
      <c r="C42" t="s">
        <v>8212</v>
      </c>
      <c r="D42" t="s">
        <v>7605</v>
      </c>
      <c r="E42" t="s">
        <v>5119</v>
      </c>
      <c r="F42" t="s">
        <v>7</v>
      </c>
      <c r="G42" t="s">
        <v>7</v>
      </c>
      <c r="H42" t="s">
        <v>72</v>
      </c>
      <c r="I42" t="s">
        <v>7</v>
      </c>
      <c r="J42" t="s">
        <v>7</v>
      </c>
      <c r="K42" t="s">
        <v>7</v>
      </c>
      <c r="L42" t="s">
        <v>7</v>
      </c>
      <c r="O42" s="13" t="b">
        <f>ISNUMBER(SEARCH(O$1,d4_test70[[#This Row],[expectedResult]]))</f>
        <v>0</v>
      </c>
      <c r="P42" s="13" t="b">
        <f>ISNUMBER(SEARCH(P$1,d4_test70[[#This Row],[expectedResult]]))</f>
        <v>0</v>
      </c>
      <c r="Q42" s="13" t="b">
        <f>ISNUMBER(SEARCH(Q$1,d4_test70[[#This Row],[expectedResult]]))</f>
        <v>1</v>
      </c>
      <c r="T42" t="b">
        <f>ISNUMBER(SEARCH(T$1,d4_test70[[#This Row],[actualResult]]))</f>
        <v>0</v>
      </c>
      <c r="U42" t="b">
        <f>ISNUMBER(SEARCH(U$1,d4_test70[[#This Row],[actualResult]]))</f>
        <v>0</v>
      </c>
      <c r="V42" t="b">
        <f>ISNUMBER(SEARCH(V$1,d4_test70[[#This Row],[actualResult]]))</f>
        <v>1</v>
      </c>
      <c r="W42" s="10" t="str">
        <f t="shared" si="24"/>
        <v>00</v>
      </c>
      <c r="X42" s="10" t="str">
        <f t="shared" si="25"/>
        <v>00</v>
      </c>
      <c r="Y42" s="10" t="str">
        <f t="shared" si="26"/>
        <v>11</v>
      </c>
      <c r="Z42" t="b">
        <f t="shared" si="27"/>
        <v>1</v>
      </c>
      <c r="AC42" t="b">
        <f>ISNUMBER(SEARCH(AC$1,d4_test70[[#This Row],[actualResultGPT3]]))</f>
        <v>1</v>
      </c>
      <c r="AD42" t="b">
        <f>ISNUMBER(SEARCH(AD$1,d4_test70[[#This Row],[actualResultGPT3]]))</f>
        <v>1</v>
      </c>
      <c r="AE42" t="b">
        <f>ISNUMBER(SEARCH(AE$1,d4_test70[[#This Row],[actualResultGPT3]]))</f>
        <v>1</v>
      </c>
      <c r="AF42" s="10" t="str">
        <f t="shared" si="4"/>
        <v>01</v>
      </c>
      <c r="AG42" s="10" t="str">
        <f t="shared" si="5"/>
        <v>01</v>
      </c>
      <c r="AH42" s="10" t="str">
        <f t="shared" si="6"/>
        <v>11</v>
      </c>
      <c r="AI42" t="b">
        <f t="shared" si="7"/>
        <v>0</v>
      </c>
      <c r="AL42" t="b">
        <f>ISNUMBER(SEARCH(AL$1,d4_test70[[#This Row],[actualResult3ftv2]]))</f>
        <v>0</v>
      </c>
      <c r="AM42" t="b">
        <f>ISNUMBER(SEARCH(AM$1,d4_test70[[#This Row],[actualResult3ftv2]]))</f>
        <v>0</v>
      </c>
      <c r="AN42" t="b">
        <f>ISNUMBER(SEARCH(AN$1,d4_test70[[#This Row],[actualResult3ftv2]]))</f>
        <v>1</v>
      </c>
      <c r="AO42" s="10" t="str">
        <f t="shared" si="8"/>
        <v>00</v>
      </c>
      <c r="AP42" s="10" t="str">
        <f t="shared" si="9"/>
        <v>00</v>
      </c>
      <c r="AQ42" s="10" t="str">
        <f t="shared" si="10"/>
        <v>11</v>
      </c>
      <c r="AR42" t="b">
        <f t="shared" si="11"/>
        <v>1</v>
      </c>
      <c r="AU42" t="b">
        <f>ISNUMBER(SEARCH(AU$1,d4_test70[[#This Row],[actualResult3ftv2c8]]))</f>
        <v>0</v>
      </c>
      <c r="AV42" t="b">
        <f>ISNUMBER(SEARCH(AV$1,d4_test70[[#This Row],[actualResult3ftv2c8]]))</f>
        <v>0</v>
      </c>
      <c r="AW42" t="b">
        <f>ISNUMBER(SEARCH(AW$1,d4_test70[[#This Row],[actualResult3ftv2c8]]))</f>
        <v>1</v>
      </c>
      <c r="AX42" s="10" t="str">
        <f t="shared" si="12"/>
        <v>00</v>
      </c>
      <c r="AY42" s="10" t="str">
        <f t="shared" si="13"/>
        <v>00</v>
      </c>
      <c r="AZ42" s="10" t="str">
        <f t="shared" si="14"/>
        <v>11</v>
      </c>
      <c r="BA42" t="b">
        <f t="shared" si="15"/>
        <v>1</v>
      </c>
      <c r="BD42" t="b">
        <f>ISNUMBER(SEARCH(BD$1,d4_test70[[#This Row],[actualResult3ftv2c9]]))</f>
        <v>0</v>
      </c>
      <c r="BE42" t="b">
        <f>ISNUMBER(SEARCH(BE$1,d4_test70[[#This Row],[actualResult3ftv2c9]]))</f>
        <v>0</v>
      </c>
      <c r="BF42" t="b">
        <f>ISNUMBER(SEARCH(BF$1,d4_test70[[#This Row],[actualResult3ftv2c9]]))</f>
        <v>1</v>
      </c>
      <c r="BG42" s="10" t="str">
        <f t="shared" si="16"/>
        <v>00</v>
      </c>
      <c r="BH42" s="10" t="str">
        <f t="shared" si="17"/>
        <v>00</v>
      </c>
      <c r="BI42" s="10" t="str">
        <f t="shared" si="18"/>
        <v>11</v>
      </c>
      <c r="BJ42" t="b">
        <f t="shared" si="19"/>
        <v>1</v>
      </c>
      <c r="BM42" t="b">
        <f>ISNUMBER(SEARCH(BM$1,d4_test70[[#This Row],[actualResult3ftv2c10]]))</f>
        <v>0</v>
      </c>
      <c r="BN42" t="b">
        <f>ISNUMBER(SEARCH(BN$1,d4_test70[[#This Row],[actualResult3ftv2c10]]))</f>
        <v>0</v>
      </c>
      <c r="BO42" t="b">
        <f>ISNUMBER(SEARCH(BO$1,d4_test70[[#This Row],[actualResult3ftv2c10]]))</f>
        <v>1</v>
      </c>
      <c r="BP42" s="10" t="str">
        <f t="shared" si="20"/>
        <v>00</v>
      </c>
      <c r="BQ42" s="10" t="str">
        <f t="shared" si="21"/>
        <v>00</v>
      </c>
      <c r="BR42" s="10" t="str">
        <f t="shared" si="22"/>
        <v>11</v>
      </c>
      <c r="BS42" t="b">
        <f t="shared" si="23"/>
        <v>1</v>
      </c>
    </row>
    <row r="43" spans="1:71" x14ac:dyDescent="0.35">
      <c r="A43" t="s">
        <v>444</v>
      </c>
      <c r="B43" t="s">
        <v>445</v>
      </c>
      <c r="C43" t="s">
        <v>446</v>
      </c>
      <c r="D43" t="s">
        <v>7570</v>
      </c>
      <c r="E43" t="s">
        <v>5119</v>
      </c>
      <c r="F43" t="s">
        <v>7</v>
      </c>
      <c r="G43" t="s">
        <v>7</v>
      </c>
      <c r="H43" t="s">
        <v>72</v>
      </c>
      <c r="I43" t="s">
        <v>7</v>
      </c>
      <c r="J43" t="s">
        <v>7</v>
      </c>
      <c r="K43" t="s">
        <v>7</v>
      </c>
      <c r="L43" t="s">
        <v>7</v>
      </c>
      <c r="O43" s="13" t="b">
        <f>ISNUMBER(SEARCH(O$1,d4_test70[[#This Row],[expectedResult]]))</f>
        <v>0</v>
      </c>
      <c r="P43" s="13" t="b">
        <f>ISNUMBER(SEARCH(P$1,d4_test70[[#This Row],[expectedResult]]))</f>
        <v>0</v>
      </c>
      <c r="Q43" s="13" t="b">
        <f>ISNUMBER(SEARCH(Q$1,d4_test70[[#This Row],[expectedResult]]))</f>
        <v>1</v>
      </c>
      <c r="T43" t="b">
        <f>ISNUMBER(SEARCH(T$1,d4_test70[[#This Row],[actualResult]]))</f>
        <v>0</v>
      </c>
      <c r="U43" t="b">
        <f>ISNUMBER(SEARCH(U$1,d4_test70[[#This Row],[actualResult]]))</f>
        <v>0</v>
      </c>
      <c r="V43" t="b">
        <f>ISNUMBER(SEARCH(V$1,d4_test70[[#This Row],[actualResult]]))</f>
        <v>1</v>
      </c>
      <c r="W43" s="10" t="str">
        <f t="shared" si="24"/>
        <v>00</v>
      </c>
      <c r="X43" s="10" t="str">
        <f t="shared" si="25"/>
        <v>00</v>
      </c>
      <c r="Y43" s="10" t="str">
        <f t="shared" si="26"/>
        <v>11</v>
      </c>
      <c r="Z43" t="b">
        <f t="shared" si="27"/>
        <v>1</v>
      </c>
      <c r="AC43" t="b">
        <f>ISNUMBER(SEARCH(AC$1,d4_test70[[#This Row],[actualResultGPT3]]))</f>
        <v>1</v>
      </c>
      <c r="AD43" t="b">
        <f>ISNUMBER(SEARCH(AD$1,d4_test70[[#This Row],[actualResultGPT3]]))</f>
        <v>1</v>
      </c>
      <c r="AE43" t="b">
        <f>ISNUMBER(SEARCH(AE$1,d4_test70[[#This Row],[actualResultGPT3]]))</f>
        <v>1</v>
      </c>
      <c r="AF43" s="10" t="str">
        <f t="shared" si="4"/>
        <v>01</v>
      </c>
      <c r="AG43" s="10" t="str">
        <f t="shared" si="5"/>
        <v>01</v>
      </c>
      <c r="AH43" s="10" t="str">
        <f t="shared" si="6"/>
        <v>11</v>
      </c>
      <c r="AI43" t="b">
        <f t="shared" si="7"/>
        <v>0</v>
      </c>
      <c r="AL43" t="b">
        <f>ISNUMBER(SEARCH(AL$1,d4_test70[[#This Row],[actualResult3ftv2]]))</f>
        <v>0</v>
      </c>
      <c r="AM43" t="b">
        <f>ISNUMBER(SEARCH(AM$1,d4_test70[[#This Row],[actualResult3ftv2]]))</f>
        <v>0</v>
      </c>
      <c r="AN43" t="b">
        <f>ISNUMBER(SEARCH(AN$1,d4_test70[[#This Row],[actualResult3ftv2]]))</f>
        <v>1</v>
      </c>
      <c r="AO43" s="10" t="str">
        <f t="shared" si="8"/>
        <v>00</v>
      </c>
      <c r="AP43" s="10" t="str">
        <f t="shared" si="9"/>
        <v>00</v>
      </c>
      <c r="AQ43" s="10" t="str">
        <f t="shared" si="10"/>
        <v>11</v>
      </c>
      <c r="AR43" t="b">
        <f t="shared" si="11"/>
        <v>1</v>
      </c>
      <c r="AU43" t="b">
        <f>ISNUMBER(SEARCH(AU$1,d4_test70[[#This Row],[actualResult3ftv2c8]]))</f>
        <v>0</v>
      </c>
      <c r="AV43" t="b">
        <f>ISNUMBER(SEARCH(AV$1,d4_test70[[#This Row],[actualResult3ftv2c8]]))</f>
        <v>0</v>
      </c>
      <c r="AW43" t="b">
        <f>ISNUMBER(SEARCH(AW$1,d4_test70[[#This Row],[actualResult3ftv2c8]]))</f>
        <v>1</v>
      </c>
      <c r="AX43" s="10" t="str">
        <f t="shared" si="12"/>
        <v>00</v>
      </c>
      <c r="AY43" s="10" t="str">
        <f t="shared" si="13"/>
        <v>00</v>
      </c>
      <c r="AZ43" s="10" t="str">
        <f t="shared" si="14"/>
        <v>11</v>
      </c>
      <c r="BA43" t="b">
        <f t="shared" si="15"/>
        <v>1</v>
      </c>
      <c r="BD43" t="b">
        <f>ISNUMBER(SEARCH(BD$1,d4_test70[[#This Row],[actualResult3ftv2c9]]))</f>
        <v>0</v>
      </c>
      <c r="BE43" t="b">
        <f>ISNUMBER(SEARCH(BE$1,d4_test70[[#This Row],[actualResult3ftv2c9]]))</f>
        <v>0</v>
      </c>
      <c r="BF43" t="b">
        <f>ISNUMBER(SEARCH(BF$1,d4_test70[[#This Row],[actualResult3ftv2c9]]))</f>
        <v>1</v>
      </c>
      <c r="BG43" s="10" t="str">
        <f t="shared" si="16"/>
        <v>00</v>
      </c>
      <c r="BH43" s="10" t="str">
        <f t="shared" si="17"/>
        <v>00</v>
      </c>
      <c r="BI43" s="10" t="str">
        <f t="shared" si="18"/>
        <v>11</v>
      </c>
      <c r="BJ43" t="b">
        <f t="shared" si="19"/>
        <v>1</v>
      </c>
      <c r="BM43" t="b">
        <f>ISNUMBER(SEARCH(BM$1,d4_test70[[#This Row],[actualResult3ftv2c10]]))</f>
        <v>0</v>
      </c>
      <c r="BN43" t="b">
        <f>ISNUMBER(SEARCH(BN$1,d4_test70[[#This Row],[actualResult3ftv2c10]]))</f>
        <v>0</v>
      </c>
      <c r="BO43" t="b">
        <f>ISNUMBER(SEARCH(BO$1,d4_test70[[#This Row],[actualResult3ftv2c10]]))</f>
        <v>1</v>
      </c>
      <c r="BP43" s="10" t="str">
        <f t="shared" si="20"/>
        <v>00</v>
      </c>
      <c r="BQ43" s="10" t="str">
        <f t="shared" si="21"/>
        <v>00</v>
      </c>
      <c r="BR43" s="10" t="str">
        <f t="shared" si="22"/>
        <v>11</v>
      </c>
      <c r="BS43" t="b">
        <f t="shared" si="23"/>
        <v>1</v>
      </c>
    </row>
    <row r="44" spans="1:71" x14ac:dyDescent="0.35">
      <c r="A44" t="s">
        <v>467</v>
      </c>
      <c r="B44" t="s">
        <v>468</v>
      </c>
      <c r="C44" t="s">
        <v>1027</v>
      </c>
      <c r="D44" t="s">
        <v>7584</v>
      </c>
      <c r="E44" t="s">
        <v>5130</v>
      </c>
      <c r="F44" t="s">
        <v>7</v>
      </c>
      <c r="G44" t="s">
        <v>7</v>
      </c>
      <c r="H44" t="s">
        <v>72</v>
      </c>
      <c r="I44" t="s">
        <v>7</v>
      </c>
      <c r="J44" t="s">
        <v>7</v>
      </c>
      <c r="K44" t="s">
        <v>7</v>
      </c>
      <c r="L44" t="s">
        <v>7</v>
      </c>
      <c r="O44" s="13" t="b">
        <f>ISNUMBER(SEARCH(O$1,d4_test70[[#This Row],[expectedResult]]))</f>
        <v>0</v>
      </c>
      <c r="P44" s="13" t="b">
        <f>ISNUMBER(SEARCH(P$1,d4_test70[[#This Row],[expectedResult]]))</f>
        <v>0</v>
      </c>
      <c r="Q44" s="13" t="b">
        <f>ISNUMBER(SEARCH(Q$1,d4_test70[[#This Row],[expectedResult]]))</f>
        <v>1</v>
      </c>
      <c r="T44" t="b">
        <f>ISNUMBER(SEARCH(T$1,d4_test70[[#This Row],[actualResult]]))</f>
        <v>0</v>
      </c>
      <c r="U44" t="b">
        <f>ISNUMBER(SEARCH(U$1,d4_test70[[#This Row],[actualResult]]))</f>
        <v>0</v>
      </c>
      <c r="V44" t="b">
        <f>ISNUMBER(SEARCH(V$1,d4_test70[[#This Row],[actualResult]]))</f>
        <v>1</v>
      </c>
      <c r="W44" s="10" t="str">
        <f t="shared" si="24"/>
        <v>00</v>
      </c>
      <c r="X44" s="10" t="str">
        <f t="shared" si="25"/>
        <v>00</v>
      </c>
      <c r="Y44" s="10" t="str">
        <f t="shared" si="26"/>
        <v>11</v>
      </c>
      <c r="Z44" t="b">
        <f t="shared" si="27"/>
        <v>1</v>
      </c>
      <c r="AC44" t="b">
        <f>ISNUMBER(SEARCH(AC$1,d4_test70[[#This Row],[actualResultGPT3]]))</f>
        <v>1</v>
      </c>
      <c r="AD44" t="b">
        <f>ISNUMBER(SEARCH(AD$1,d4_test70[[#This Row],[actualResultGPT3]]))</f>
        <v>1</v>
      </c>
      <c r="AE44" t="b">
        <f>ISNUMBER(SEARCH(AE$1,d4_test70[[#This Row],[actualResultGPT3]]))</f>
        <v>1</v>
      </c>
      <c r="AF44" s="10" t="str">
        <f t="shared" si="4"/>
        <v>01</v>
      </c>
      <c r="AG44" s="10" t="str">
        <f t="shared" si="5"/>
        <v>01</v>
      </c>
      <c r="AH44" s="10" t="str">
        <f t="shared" si="6"/>
        <v>11</v>
      </c>
      <c r="AI44" t="b">
        <f t="shared" si="7"/>
        <v>0</v>
      </c>
      <c r="AL44" t="b">
        <f>ISNUMBER(SEARCH(AL$1,d4_test70[[#This Row],[actualResult3ftv2]]))</f>
        <v>0</v>
      </c>
      <c r="AM44" t="b">
        <f>ISNUMBER(SEARCH(AM$1,d4_test70[[#This Row],[actualResult3ftv2]]))</f>
        <v>0</v>
      </c>
      <c r="AN44" t="b">
        <f>ISNUMBER(SEARCH(AN$1,d4_test70[[#This Row],[actualResult3ftv2]]))</f>
        <v>1</v>
      </c>
      <c r="AO44" s="10" t="str">
        <f t="shared" si="8"/>
        <v>00</v>
      </c>
      <c r="AP44" s="10" t="str">
        <f t="shared" si="9"/>
        <v>00</v>
      </c>
      <c r="AQ44" s="10" t="str">
        <f t="shared" si="10"/>
        <v>11</v>
      </c>
      <c r="AR44" t="b">
        <f t="shared" si="11"/>
        <v>1</v>
      </c>
      <c r="AU44" t="b">
        <f>ISNUMBER(SEARCH(AU$1,d4_test70[[#This Row],[actualResult3ftv2c8]]))</f>
        <v>0</v>
      </c>
      <c r="AV44" t="b">
        <f>ISNUMBER(SEARCH(AV$1,d4_test70[[#This Row],[actualResult3ftv2c8]]))</f>
        <v>0</v>
      </c>
      <c r="AW44" t="b">
        <f>ISNUMBER(SEARCH(AW$1,d4_test70[[#This Row],[actualResult3ftv2c8]]))</f>
        <v>1</v>
      </c>
      <c r="AX44" s="10" t="str">
        <f t="shared" si="12"/>
        <v>00</v>
      </c>
      <c r="AY44" s="10" t="str">
        <f t="shared" si="13"/>
        <v>00</v>
      </c>
      <c r="AZ44" s="10" t="str">
        <f t="shared" si="14"/>
        <v>11</v>
      </c>
      <c r="BA44" t="b">
        <f t="shared" si="15"/>
        <v>1</v>
      </c>
      <c r="BD44" t="b">
        <f>ISNUMBER(SEARCH(BD$1,d4_test70[[#This Row],[actualResult3ftv2c9]]))</f>
        <v>0</v>
      </c>
      <c r="BE44" t="b">
        <f>ISNUMBER(SEARCH(BE$1,d4_test70[[#This Row],[actualResult3ftv2c9]]))</f>
        <v>0</v>
      </c>
      <c r="BF44" t="b">
        <f>ISNUMBER(SEARCH(BF$1,d4_test70[[#This Row],[actualResult3ftv2c9]]))</f>
        <v>1</v>
      </c>
      <c r="BG44" s="10" t="str">
        <f t="shared" si="16"/>
        <v>00</v>
      </c>
      <c r="BH44" s="10" t="str">
        <f t="shared" si="17"/>
        <v>00</v>
      </c>
      <c r="BI44" s="10" t="str">
        <f t="shared" si="18"/>
        <v>11</v>
      </c>
      <c r="BJ44" t="b">
        <f t="shared" si="19"/>
        <v>1</v>
      </c>
      <c r="BM44" t="b">
        <f>ISNUMBER(SEARCH(BM$1,d4_test70[[#This Row],[actualResult3ftv2c10]]))</f>
        <v>0</v>
      </c>
      <c r="BN44" t="b">
        <f>ISNUMBER(SEARCH(BN$1,d4_test70[[#This Row],[actualResult3ftv2c10]]))</f>
        <v>0</v>
      </c>
      <c r="BO44" t="b">
        <f>ISNUMBER(SEARCH(BO$1,d4_test70[[#This Row],[actualResult3ftv2c10]]))</f>
        <v>1</v>
      </c>
      <c r="BP44" s="10" t="str">
        <f t="shared" si="20"/>
        <v>00</v>
      </c>
      <c r="BQ44" s="10" t="str">
        <f t="shared" si="21"/>
        <v>00</v>
      </c>
      <c r="BR44" s="10" t="str">
        <f t="shared" si="22"/>
        <v>11</v>
      </c>
      <c r="BS44" t="b">
        <f t="shared" si="23"/>
        <v>1</v>
      </c>
    </row>
    <row r="45" spans="1:71" x14ac:dyDescent="0.35">
      <c r="A45" t="s">
        <v>75</v>
      </c>
      <c r="B45" t="s">
        <v>76</v>
      </c>
      <c r="C45" t="s">
        <v>77</v>
      </c>
      <c r="D45" t="s">
        <v>7584</v>
      </c>
      <c r="E45" t="s">
        <v>5130</v>
      </c>
      <c r="F45" t="s">
        <v>7</v>
      </c>
      <c r="G45" t="s">
        <v>7</v>
      </c>
      <c r="H45" t="s">
        <v>72</v>
      </c>
      <c r="I45" t="s">
        <v>7</v>
      </c>
      <c r="J45" t="s">
        <v>7</v>
      </c>
      <c r="K45" t="s">
        <v>7</v>
      </c>
      <c r="L45" t="s">
        <v>7</v>
      </c>
      <c r="O45" s="13" t="b">
        <f>ISNUMBER(SEARCH(O$1,d4_test70[[#This Row],[expectedResult]]))</f>
        <v>0</v>
      </c>
      <c r="P45" s="13" t="b">
        <f>ISNUMBER(SEARCH(P$1,d4_test70[[#This Row],[expectedResult]]))</f>
        <v>0</v>
      </c>
      <c r="Q45" s="13" t="b">
        <f>ISNUMBER(SEARCH(Q$1,d4_test70[[#This Row],[expectedResult]]))</f>
        <v>1</v>
      </c>
      <c r="T45" t="b">
        <f>ISNUMBER(SEARCH(T$1,d4_test70[[#This Row],[actualResult]]))</f>
        <v>0</v>
      </c>
      <c r="U45" t="b">
        <f>ISNUMBER(SEARCH(U$1,d4_test70[[#This Row],[actualResult]]))</f>
        <v>0</v>
      </c>
      <c r="V45" t="b">
        <f>ISNUMBER(SEARCH(V$1,d4_test70[[#This Row],[actualResult]]))</f>
        <v>1</v>
      </c>
      <c r="W45" s="10" t="str">
        <f t="shared" si="24"/>
        <v>00</v>
      </c>
      <c r="X45" s="10" t="str">
        <f t="shared" si="25"/>
        <v>00</v>
      </c>
      <c r="Y45" s="10" t="str">
        <f t="shared" si="26"/>
        <v>11</v>
      </c>
      <c r="Z45" t="b">
        <f t="shared" si="27"/>
        <v>1</v>
      </c>
      <c r="AC45" t="b">
        <f>ISNUMBER(SEARCH(AC$1,d4_test70[[#This Row],[actualResultGPT3]]))</f>
        <v>1</v>
      </c>
      <c r="AD45" t="b">
        <f>ISNUMBER(SEARCH(AD$1,d4_test70[[#This Row],[actualResultGPT3]]))</f>
        <v>1</v>
      </c>
      <c r="AE45" t="b">
        <f>ISNUMBER(SEARCH(AE$1,d4_test70[[#This Row],[actualResultGPT3]]))</f>
        <v>1</v>
      </c>
      <c r="AF45" s="10" t="str">
        <f t="shared" si="4"/>
        <v>01</v>
      </c>
      <c r="AG45" s="10" t="str">
        <f t="shared" si="5"/>
        <v>01</v>
      </c>
      <c r="AH45" s="10" t="str">
        <f t="shared" si="6"/>
        <v>11</v>
      </c>
      <c r="AI45" t="b">
        <f t="shared" si="7"/>
        <v>0</v>
      </c>
      <c r="AL45" t="b">
        <f>ISNUMBER(SEARCH(AL$1,d4_test70[[#This Row],[actualResult3ftv2]]))</f>
        <v>0</v>
      </c>
      <c r="AM45" t="b">
        <f>ISNUMBER(SEARCH(AM$1,d4_test70[[#This Row],[actualResult3ftv2]]))</f>
        <v>0</v>
      </c>
      <c r="AN45" t="b">
        <f>ISNUMBER(SEARCH(AN$1,d4_test70[[#This Row],[actualResult3ftv2]]))</f>
        <v>1</v>
      </c>
      <c r="AO45" s="10" t="str">
        <f t="shared" si="8"/>
        <v>00</v>
      </c>
      <c r="AP45" s="10" t="str">
        <f t="shared" si="9"/>
        <v>00</v>
      </c>
      <c r="AQ45" s="10" t="str">
        <f t="shared" si="10"/>
        <v>11</v>
      </c>
      <c r="AR45" t="b">
        <f t="shared" si="11"/>
        <v>1</v>
      </c>
      <c r="AU45" t="b">
        <f>ISNUMBER(SEARCH(AU$1,d4_test70[[#This Row],[actualResult3ftv2c8]]))</f>
        <v>0</v>
      </c>
      <c r="AV45" t="b">
        <f>ISNUMBER(SEARCH(AV$1,d4_test70[[#This Row],[actualResult3ftv2c8]]))</f>
        <v>0</v>
      </c>
      <c r="AW45" t="b">
        <f>ISNUMBER(SEARCH(AW$1,d4_test70[[#This Row],[actualResult3ftv2c8]]))</f>
        <v>1</v>
      </c>
      <c r="AX45" s="10" t="str">
        <f t="shared" si="12"/>
        <v>00</v>
      </c>
      <c r="AY45" s="10" t="str">
        <f t="shared" si="13"/>
        <v>00</v>
      </c>
      <c r="AZ45" s="10" t="str">
        <f t="shared" si="14"/>
        <v>11</v>
      </c>
      <c r="BA45" t="b">
        <f t="shared" si="15"/>
        <v>1</v>
      </c>
      <c r="BD45" t="b">
        <f>ISNUMBER(SEARCH(BD$1,d4_test70[[#This Row],[actualResult3ftv2c9]]))</f>
        <v>0</v>
      </c>
      <c r="BE45" t="b">
        <f>ISNUMBER(SEARCH(BE$1,d4_test70[[#This Row],[actualResult3ftv2c9]]))</f>
        <v>0</v>
      </c>
      <c r="BF45" t="b">
        <f>ISNUMBER(SEARCH(BF$1,d4_test70[[#This Row],[actualResult3ftv2c9]]))</f>
        <v>1</v>
      </c>
      <c r="BG45" s="10" t="str">
        <f t="shared" si="16"/>
        <v>00</v>
      </c>
      <c r="BH45" s="10" t="str">
        <f t="shared" si="17"/>
        <v>00</v>
      </c>
      <c r="BI45" s="10" t="str">
        <f t="shared" si="18"/>
        <v>11</v>
      </c>
      <c r="BJ45" t="b">
        <f t="shared" si="19"/>
        <v>1</v>
      </c>
      <c r="BM45" t="b">
        <f>ISNUMBER(SEARCH(BM$1,d4_test70[[#This Row],[actualResult3ftv2c10]]))</f>
        <v>0</v>
      </c>
      <c r="BN45" t="b">
        <f>ISNUMBER(SEARCH(BN$1,d4_test70[[#This Row],[actualResult3ftv2c10]]))</f>
        <v>0</v>
      </c>
      <c r="BO45" t="b">
        <f>ISNUMBER(SEARCH(BO$1,d4_test70[[#This Row],[actualResult3ftv2c10]]))</f>
        <v>1</v>
      </c>
      <c r="BP45" s="10" t="str">
        <f t="shared" si="20"/>
        <v>00</v>
      </c>
      <c r="BQ45" s="10" t="str">
        <f t="shared" si="21"/>
        <v>00</v>
      </c>
      <c r="BR45" s="10" t="str">
        <f t="shared" si="22"/>
        <v>11</v>
      </c>
      <c r="BS45" t="b">
        <f t="shared" si="23"/>
        <v>1</v>
      </c>
    </row>
    <row r="46" spans="1:71" x14ac:dyDescent="0.35">
      <c r="A46" t="s">
        <v>110</v>
      </c>
      <c r="B46" t="s">
        <v>111</v>
      </c>
      <c r="C46" t="s">
        <v>112</v>
      </c>
      <c r="D46" t="s">
        <v>7587</v>
      </c>
      <c r="E46" t="s">
        <v>5137</v>
      </c>
      <c r="F46" t="s">
        <v>7</v>
      </c>
      <c r="G46" t="s">
        <v>34</v>
      </c>
      <c r="H46" t="s">
        <v>7846</v>
      </c>
      <c r="I46" t="s">
        <v>7</v>
      </c>
      <c r="J46" t="s">
        <v>34</v>
      </c>
      <c r="K46" t="s">
        <v>7685</v>
      </c>
      <c r="L46" t="s">
        <v>34</v>
      </c>
      <c r="O46" s="13" t="b">
        <f>ISNUMBER(SEARCH(O$1,d4_test70[[#This Row],[expectedResult]]))</f>
        <v>0</v>
      </c>
      <c r="P46" s="13" t="b">
        <f>ISNUMBER(SEARCH(P$1,d4_test70[[#This Row],[expectedResult]]))</f>
        <v>0</v>
      </c>
      <c r="Q46" s="13" t="b">
        <f>ISNUMBER(SEARCH(Q$1,d4_test70[[#This Row],[expectedResult]]))</f>
        <v>1</v>
      </c>
      <c r="T46" t="b">
        <f>ISNUMBER(SEARCH(T$1,d4_test70[[#This Row],[actualResult]]))</f>
        <v>0</v>
      </c>
      <c r="U46" t="b">
        <f>ISNUMBER(SEARCH(U$1,d4_test70[[#This Row],[actualResult]]))</f>
        <v>1</v>
      </c>
      <c r="V46" t="b">
        <f>ISNUMBER(SEARCH(V$1,d4_test70[[#This Row],[actualResult]]))</f>
        <v>0</v>
      </c>
      <c r="W46" s="10" t="str">
        <f t="shared" si="24"/>
        <v>00</v>
      </c>
      <c r="X46" s="10" t="str">
        <f t="shared" si="25"/>
        <v>01</v>
      </c>
      <c r="Y46" s="10" t="str">
        <f t="shared" si="26"/>
        <v>10</v>
      </c>
      <c r="Z46" t="b">
        <f t="shared" si="27"/>
        <v>0</v>
      </c>
      <c r="AC46" t="b">
        <f>ISNUMBER(SEARCH(AC$1,d4_test70[[#This Row],[actualResultGPT3]]))</f>
        <v>1</v>
      </c>
      <c r="AD46" t="b">
        <f>ISNUMBER(SEARCH(AD$1,d4_test70[[#This Row],[actualResultGPT3]]))</f>
        <v>1</v>
      </c>
      <c r="AE46" t="b">
        <f>ISNUMBER(SEARCH(AE$1,d4_test70[[#This Row],[actualResultGPT3]]))</f>
        <v>1</v>
      </c>
      <c r="AF46" s="10" t="str">
        <f t="shared" si="4"/>
        <v>01</v>
      </c>
      <c r="AG46" s="10" t="str">
        <f t="shared" si="5"/>
        <v>01</v>
      </c>
      <c r="AH46" s="10" t="str">
        <f t="shared" si="6"/>
        <v>11</v>
      </c>
      <c r="AI46" t="b">
        <f t="shared" si="7"/>
        <v>0</v>
      </c>
      <c r="AL46" t="b">
        <f>ISNUMBER(SEARCH(AL$1,d4_test70[[#This Row],[actualResult3ftv2]]))</f>
        <v>0</v>
      </c>
      <c r="AM46" t="b">
        <f>ISNUMBER(SEARCH(AM$1,d4_test70[[#This Row],[actualResult3ftv2]]))</f>
        <v>0</v>
      </c>
      <c r="AN46" t="b">
        <f>ISNUMBER(SEARCH(AN$1,d4_test70[[#This Row],[actualResult3ftv2]]))</f>
        <v>1</v>
      </c>
      <c r="AO46" s="10" t="str">
        <f t="shared" si="8"/>
        <v>00</v>
      </c>
      <c r="AP46" s="10" t="str">
        <f t="shared" si="9"/>
        <v>00</v>
      </c>
      <c r="AQ46" s="10" t="str">
        <f t="shared" si="10"/>
        <v>11</v>
      </c>
      <c r="AR46" t="b">
        <f t="shared" si="11"/>
        <v>1</v>
      </c>
      <c r="AU46" t="b">
        <f>ISNUMBER(SEARCH(AU$1,d4_test70[[#This Row],[actualResult3ftv2c8]]))</f>
        <v>0</v>
      </c>
      <c r="AV46" t="b">
        <f>ISNUMBER(SEARCH(AV$1,d4_test70[[#This Row],[actualResult3ftv2c8]]))</f>
        <v>1</v>
      </c>
      <c r="AW46" t="b">
        <f>ISNUMBER(SEARCH(AW$1,d4_test70[[#This Row],[actualResult3ftv2c8]]))</f>
        <v>0</v>
      </c>
      <c r="AX46" s="10" t="str">
        <f t="shared" si="12"/>
        <v>00</v>
      </c>
      <c r="AY46" s="10" t="str">
        <f t="shared" si="13"/>
        <v>01</v>
      </c>
      <c r="AZ46" s="10" t="str">
        <f t="shared" si="14"/>
        <v>10</v>
      </c>
      <c r="BA46" t="b">
        <f t="shared" si="15"/>
        <v>0</v>
      </c>
      <c r="BD46" t="b">
        <f>ISNUMBER(SEARCH(BD$1,d4_test70[[#This Row],[actualResult3ftv2c9]]))</f>
        <v>0</v>
      </c>
      <c r="BE46" t="b">
        <f>ISNUMBER(SEARCH(BE$1,d4_test70[[#This Row],[actualResult3ftv2c9]]))</f>
        <v>1</v>
      </c>
      <c r="BF46" t="b">
        <f>ISNUMBER(SEARCH(BF$1,d4_test70[[#This Row],[actualResult3ftv2c9]]))</f>
        <v>0</v>
      </c>
      <c r="BG46" s="10" t="str">
        <f t="shared" si="16"/>
        <v>00</v>
      </c>
      <c r="BH46" s="10" t="str">
        <f t="shared" si="17"/>
        <v>01</v>
      </c>
      <c r="BI46" s="10" t="str">
        <f t="shared" si="18"/>
        <v>10</v>
      </c>
      <c r="BJ46" t="b">
        <f t="shared" si="19"/>
        <v>0</v>
      </c>
      <c r="BM46" t="b">
        <f>ISNUMBER(SEARCH(BM$1,d4_test70[[#This Row],[actualResult3ftv2c10]]))</f>
        <v>0</v>
      </c>
      <c r="BN46" t="b">
        <f>ISNUMBER(SEARCH(BN$1,d4_test70[[#This Row],[actualResult3ftv2c10]]))</f>
        <v>1</v>
      </c>
      <c r="BO46" t="b">
        <f>ISNUMBER(SEARCH(BO$1,d4_test70[[#This Row],[actualResult3ftv2c10]]))</f>
        <v>0</v>
      </c>
      <c r="BP46" s="10" t="str">
        <f t="shared" si="20"/>
        <v>00</v>
      </c>
      <c r="BQ46" s="10" t="str">
        <f t="shared" si="21"/>
        <v>01</v>
      </c>
      <c r="BR46" s="10" t="str">
        <f t="shared" si="22"/>
        <v>10</v>
      </c>
      <c r="BS46" t="b">
        <f t="shared" si="23"/>
        <v>0</v>
      </c>
    </row>
    <row r="47" spans="1:71" x14ac:dyDescent="0.35">
      <c r="A47" t="s">
        <v>403</v>
      </c>
      <c r="B47" t="s">
        <v>404</v>
      </c>
      <c r="C47" t="s">
        <v>963</v>
      </c>
      <c r="D47" t="s">
        <v>7585</v>
      </c>
      <c r="E47" t="s">
        <v>5119</v>
      </c>
      <c r="F47" t="s">
        <v>13</v>
      </c>
      <c r="G47" t="s">
        <v>13</v>
      </c>
      <c r="H47" t="s">
        <v>7846</v>
      </c>
      <c r="I47" t="s">
        <v>13</v>
      </c>
      <c r="J47" t="s">
        <v>13</v>
      </c>
      <c r="K47" t="s">
        <v>13</v>
      </c>
      <c r="L47" t="s">
        <v>13</v>
      </c>
      <c r="O47" s="13" t="b">
        <f>ISNUMBER(SEARCH(O$1,d4_test70[[#This Row],[expectedResult]]))</f>
        <v>1</v>
      </c>
      <c r="P47" s="13" t="b">
        <f>ISNUMBER(SEARCH(P$1,d4_test70[[#This Row],[expectedResult]]))</f>
        <v>0</v>
      </c>
      <c r="Q47" s="13" t="b">
        <f>ISNUMBER(SEARCH(Q$1,d4_test70[[#This Row],[expectedResult]]))</f>
        <v>0</v>
      </c>
      <c r="T47" t="b">
        <f>ISNUMBER(SEARCH(T$1,d4_test70[[#This Row],[actualResult]]))</f>
        <v>1</v>
      </c>
      <c r="U47" t="b">
        <f>ISNUMBER(SEARCH(U$1,d4_test70[[#This Row],[actualResult]]))</f>
        <v>0</v>
      </c>
      <c r="V47" t="b">
        <f>ISNUMBER(SEARCH(V$1,d4_test70[[#This Row],[actualResult]]))</f>
        <v>0</v>
      </c>
      <c r="W47" s="10" t="str">
        <f t="shared" si="24"/>
        <v>11</v>
      </c>
      <c r="X47" s="10" t="str">
        <f t="shared" si="25"/>
        <v>00</v>
      </c>
      <c r="Y47" s="10" t="str">
        <f t="shared" si="26"/>
        <v>00</v>
      </c>
      <c r="Z47" t="b">
        <f t="shared" si="27"/>
        <v>1</v>
      </c>
      <c r="AC47" t="b">
        <f>ISNUMBER(SEARCH(AC$1,d4_test70[[#This Row],[actualResultGPT3]]))</f>
        <v>1</v>
      </c>
      <c r="AD47" t="b">
        <f>ISNUMBER(SEARCH(AD$1,d4_test70[[#This Row],[actualResultGPT3]]))</f>
        <v>1</v>
      </c>
      <c r="AE47" t="b">
        <f>ISNUMBER(SEARCH(AE$1,d4_test70[[#This Row],[actualResultGPT3]]))</f>
        <v>1</v>
      </c>
      <c r="AF47" s="10" t="str">
        <f t="shared" si="4"/>
        <v>11</v>
      </c>
      <c r="AG47" s="10" t="str">
        <f t="shared" si="5"/>
        <v>01</v>
      </c>
      <c r="AH47" s="10" t="str">
        <f t="shared" si="6"/>
        <v>01</v>
      </c>
      <c r="AI47" t="b">
        <f t="shared" si="7"/>
        <v>0</v>
      </c>
      <c r="AL47" t="b">
        <f>ISNUMBER(SEARCH(AL$1,d4_test70[[#This Row],[actualResult3ftv2]]))</f>
        <v>1</v>
      </c>
      <c r="AM47" t="b">
        <f>ISNUMBER(SEARCH(AM$1,d4_test70[[#This Row],[actualResult3ftv2]]))</f>
        <v>0</v>
      </c>
      <c r="AN47" t="b">
        <f>ISNUMBER(SEARCH(AN$1,d4_test70[[#This Row],[actualResult3ftv2]]))</f>
        <v>0</v>
      </c>
      <c r="AO47" s="10" t="str">
        <f t="shared" si="8"/>
        <v>11</v>
      </c>
      <c r="AP47" s="10" t="str">
        <f t="shared" si="9"/>
        <v>00</v>
      </c>
      <c r="AQ47" s="10" t="str">
        <f t="shared" si="10"/>
        <v>00</v>
      </c>
      <c r="AR47" t="b">
        <f t="shared" si="11"/>
        <v>1</v>
      </c>
      <c r="AU47" t="b">
        <f>ISNUMBER(SEARCH(AU$1,d4_test70[[#This Row],[actualResult3ftv2c8]]))</f>
        <v>1</v>
      </c>
      <c r="AV47" t="b">
        <f>ISNUMBER(SEARCH(AV$1,d4_test70[[#This Row],[actualResult3ftv2c8]]))</f>
        <v>0</v>
      </c>
      <c r="AW47" t="b">
        <f>ISNUMBER(SEARCH(AW$1,d4_test70[[#This Row],[actualResult3ftv2c8]]))</f>
        <v>0</v>
      </c>
      <c r="AX47" s="10" t="str">
        <f t="shared" si="12"/>
        <v>11</v>
      </c>
      <c r="AY47" s="10" t="str">
        <f t="shared" si="13"/>
        <v>00</v>
      </c>
      <c r="AZ47" s="10" t="str">
        <f t="shared" si="14"/>
        <v>00</v>
      </c>
      <c r="BA47" t="b">
        <f t="shared" si="15"/>
        <v>1</v>
      </c>
      <c r="BD47" t="b">
        <f>ISNUMBER(SEARCH(BD$1,d4_test70[[#This Row],[actualResult3ftv2c9]]))</f>
        <v>1</v>
      </c>
      <c r="BE47" t="b">
        <f>ISNUMBER(SEARCH(BE$1,d4_test70[[#This Row],[actualResult3ftv2c9]]))</f>
        <v>0</v>
      </c>
      <c r="BF47" t="b">
        <f>ISNUMBER(SEARCH(BF$1,d4_test70[[#This Row],[actualResult3ftv2c9]]))</f>
        <v>0</v>
      </c>
      <c r="BG47" s="10" t="str">
        <f t="shared" si="16"/>
        <v>11</v>
      </c>
      <c r="BH47" s="10" t="str">
        <f t="shared" si="17"/>
        <v>00</v>
      </c>
      <c r="BI47" s="10" t="str">
        <f t="shared" si="18"/>
        <v>00</v>
      </c>
      <c r="BJ47" t="b">
        <f t="shared" si="19"/>
        <v>1</v>
      </c>
      <c r="BM47" t="b">
        <f>ISNUMBER(SEARCH(BM$1,d4_test70[[#This Row],[actualResult3ftv2c10]]))</f>
        <v>1</v>
      </c>
      <c r="BN47" t="b">
        <f>ISNUMBER(SEARCH(BN$1,d4_test70[[#This Row],[actualResult3ftv2c10]]))</f>
        <v>0</v>
      </c>
      <c r="BO47" t="b">
        <f>ISNUMBER(SEARCH(BO$1,d4_test70[[#This Row],[actualResult3ftv2c10]]))</f>
        <v>0</v>
      </c>
      <c r="BP47" s="10" t="str">
        <f t="shared" si="20"/>
        <v>11</v>
      </c>
      <c r="BQ47" s="10" t="str">
        <f t="shared" si="21"/>
        <v>00</v>
      </c>
      <c r="BR47" s="10" t="str">
        <f t="shared" si="22"/>
        <v>00</v>
      </c>
      <c r="BS47" t="b">
        <f t="shared" si="23"/>
        <v>1</v>
      </c>
    </row>
    <row r="48" spans="1:71" x14ac:dyDescent="0.35">
      <c r="A48">
        <v>1199519834</v>
      </c>
      <c r="B48" t="s">
        <v>86</v>
      </c>
      <c r="C48" t="s">
        <v>7769</v>
      </c>
      <c r="D48" t="s">
        <v>7563</v>
      </c>
      <c r="E48" t="s">
        <v>5119</v>
      </c>
      <c r="F48" t="s">
        <v>13</v>
      </c>
      <c r="G48" t="s">
        <v>7687</v>
      </c>
      <c r="H48" t="s">
        <v>7846</v>
      </c>
      <c r="I48" t="s">
        <v>13</v>
      </c>
      <c r="J48" t="s">
        <v>13</v>
      </c>
      <c r="K48" t="s">
        <v>13</v>
      </c>
      <c r="L48" t="s">
        <v>13</v>
      </c>
      <c r="O48" s="13" t="b">
        <f>ISNUMBER(SEARCH(O$1,d4_test70[[#This Row],[expectedResult]]))</f>
        <v>1</v>
      </c>
      <c r="P48" s="13" t="b">
        <f>ISNUMBER(SEARCH(P$1,d4_test70[[#This Row],[expectedResult]]))</f>
        <v>0</v>
      </c>
      <c r="Q48" s="13" t="b">
        <f>ISNUMBER(SEARCH(Q$1,d4_test70[[#This Row],[expectedResult]]))</f>
        <v>0</v>
      </c>
      <c r="T48" t="b">
        <f>ISNUMBER(SEARCH(T$1,d4_test70[[#This Row],[actualResult]]))</f>
        <v>1</v>
      </c>
      <c r="U48" t="b">
        <f>ISNUMBER(SEARCH(U$1,d4_test70[[#This Row],[actualResult]]))</f>
        <v>0</v>
      </c>
      <c r="V48" t="b">
        <f>ISNUMBER(SEARCH(V$1,d4_test70[[#This Row],[actualResult]]))</f>
        <v>0</v>
      </c>
      <c r="W48" s="10" t="str">
        <f t="shared" si="24"/>
        <v>11</v>
      </c>
      <c r="X48" s="10" t="str">
        <f t="shared" si="25"/>
        <v>00</v>
      </c>
      <c r="Y48" s="10" t="str">
        <f t="shared" si="26"/>
        <v>00</v>
      </c>
      <c r="Z48" t="b">
        <f t="shared" si="27"/>
        <v>1</v>
      </c>
      <c r="AC48" t="b">
        <f>ISNUMBER(SEARCH(AC$1,d4_test70[[#This Row],[actualResultGPT3]]))</f>
        <v>1</v>
      </c>
      <c r="AD48" t="b">
        <f>ISNUMBER(SEARCH(AD$1,d4_test70[[#This Row],[actualResultGPT3]]))</f>
        <v>1</v>
      </c>
      <c r="AE48" t="b">
        <f>ISNUMBER(SEARCH(AE$1,d4_test70[[#This Row],[actualResultGPT3]]))</f>
        <v>1</v>
      </c>
      <c r="AF48" s="10" t="str">
        <f t="shared" si="4"/>
        <v>11</v>
      </c>
      <c r="AG48" s="10" t="str">
        <f t="shared" si="5"/>
        <v>01</v>
      </c>
      <c r="AH48" s="10" t="str">
        <f t="shared" si="6"/>
        <v>01</v>
      </c>
      <c r="AI48" t="b">
        <f t="shared" si="7"/>
        <v>0</v>
      </c>
      <c r="AL48" t="b">
        <f>ISNUMBER(SEARCH(AL$1,d4_test70[[#This Row],[actualResult3ftv2]]))</f>
        <v>1</v>
      </c>
      <c r="AM48" t="b">
        <f>ISNUMBER(SEARCH(AM$1,d4_test70[[#This Row],[actualResult3ftv2]]))</f>
        <v>0</v>
      </c>
      <c r="AN48" t="b">
        <f>ISNUMBER(SEARCH(AN$1,d4_test70[[#This Row],[actualResult3ftv2]]))</f>
        <v>0</v>
      </c>
      <c r="AO48" s="10" t="str">
        <f t="shared" si="8"/>
        <v>11</v>
      </c>
      <c r="AP48" s="10" t="str">
        <f t="shared" si="9"/>
        <v>00</v>
      </c>
      <c r="AQ48" s="10" t="str">
        <f t="shared" si="10"/>
        <v>00</v>
      </c>
      <c r="AR48" t="b">
        <f t="shared" si="11"/>
        <v>1</v>
      </c>
      <c r="AU48" t="b">
        <f>ISNUMBER(SEARCH(AU$1,d4_test70[[#This Row],[actualResult3ftv2c8]]))</f>
        <v>1</v>
      </c>
      <c r="AV48" t="b">
        <f>ISNUMBER(SEARCH(AV$1,d4_test70[[#This Row],[actualResult3ftv2c8]]))</f>
        <v>0</v>
      </c>
      <c r="AW48" t="b">
        <f>ISNUMBER(SEARCH(AW$1,d4_test70[[#This Row],[actualResult3ftv2c8]]))</f>
        <v>0</v>
      </c>
      <c r="AX48" s="10" t="str">
        <f t="shared" si="12"/>
        <v>11</v>
      </c>
      <c r="AY48" s="10" t="str">
        <f t="shared" si="13"/>
        <v>00</v>
      </c>
      <c r="AZ48" s="10" t="str">
        <f t="shared" si="14"/>
        <v>00</v>
      </c>
      <c r="BA48" t="b">
        <f t="shared" si="15"/>
        <v>1</v>
      </c>
      <c r="BD48" t="b">
        <f>ISNUMBER(SEARCH(BD$1,d4_test70[[#This Row],[actualResult3ftv2c9]]))</f>
        <v>1</v>
      </c>
      <c r="BE48" t="b">
        <f>ISNUMBER(SEARCH(BE$1,d4_test70[[#This Row],[actualResult3ftv2c9]]))</f>
        <v>0</v>
      </c>
      <c r="BF48" t="b">
        <f>ISNUMBER(SEARCH(BF$1,d4_test70[[#This Row],[actualResult3ftv2c9]]))</f>
        <v>0</v>
      </c>
      <c r="BG48" s="10" t="str">
        <f t="shared" si="16"/>
        <v>11</v>
      </c>
      <c r="BH48" s="10" t="str">
        <f t="shared" si="17"/>
        <v>00</v>
      </c>
      <c r="BI48" s="10" t="str">
        <f t="shared" si="18"/>
        <v>00</v>
      </c>
      <c r="BJ48" t="b">
        <f t="shared" si="19"/>
        <v>1</v>
      </c>
      <c r="BM48" t="b">
        <f>ISNUMBER(SEARCH(BM$1,d4_test70[[#This Row],[actualResult3ftv2c10]]))</f>
        <v>1</v>
      </c>
      <c r="BN48" t="b">
        <f>ISNUMBER(SEARCH(BN$1,d4_test70[[#This Row],[actualResult3ftv2c10]]))</f>
        <v>0</v>
      </c>
      <c r="BO48" t="b">
        <f>ISNUMBER(SEARCH(BO$1,d4_test70[[#This Row],[actualResult3ftv2c10]]))</f>
        <v>0</v>
      </c>
      <c r="BP48" s="10" t="str">
        <f t="shared" si="20"/>
        <v>11</v>
      </c>
      <c r="BQ48" s="10" t="str">
        <f t="shared" si="21"/>
        <v>00</v>
      </c>
      <c r="BR48" s="10" t="str">
        <f t="shared" si="22"/>
        <v>00</v>
      </c>
      <c r="BS48" t="b">
        <f t="shared" si="23"/>
        <v>1</v>
      </c>
    </row>
    <row r="49" spans="1:71" x14ac:dyDescent="0.35">
      <c r="A49" t="s">
        <v>730</v>
      </c>
      <c r="B49" t="s">
        <v>731</v>
      </c>
      <c r="C49" t="s">
        <v>972</v>
      </c>
      <c r="D49" t="s">
        <v>7585</v>
      </c>
      <c r="E49" t="s">
        <v>5119</v>
      </c>
      <c r="F49" t="s">
        <v>13</v>
      </c>
      <c r="G49" t="s">
        <v>13</v>
      </c>
      <c r="H49" t="s">
        <v>13</v>
      </c>
      <c r="I49" t="s">
        <v>13</v>
      </c>
      <c r="J49" t="s">
        <v>13</v>
      </c>
      <c r="K49" t="s">
        <v>13</v>
      </c>
      <c r="L49" t="s">
        <v>13</v>
      </c>
      <c r="O49" s="13" t="b">
        <f>ISNUMBER(SEARCH(O$1,d4_test70[[#This Row],[expectedResult]]))</f>
        <v>1</v>
      </c>
      <c r="P49" s="13" t="b">
        <f>ISNUMBER(SEARCH(P$1,d4_test70[[#This Row],[expectedResult]]))</f>
        <v>0</v>
      </c>
      <c r="Q49" s="13" t="b">
        <f>ISNUMBER(SEARCH(Q$1,d4_test70[[#This Row],[expectedResult]]))</f>
        <v>0</v>
      </c>
      <c r="T49" t="b">
        <f>ISNUMBER(SEARCH(T$1,d4_test70[[#This Row],[actualResult]]))</f>
        <v>1</v>
      </c>
      <c r="U49" t="b">
        <f>ISNUMBER(SEARCH(U$1,d4_test70[[#This Row],[actualResult]]))</f>
        <v>0</v>
      </c>
      <c r="V49" t="b">
        <f>ISNUMBER(SEARCH(V$1,d4_test70[[#This Row],[actualResult]]))</f>
        <v>0</v>
      </c>
      <c r="W49" s="10" t="str">
        <f t="shared" si="24"/>
        <v>11</v>
      </c>
      <c r="X49" s="10" t="str">
        <f t="shared" si="25"/>
        <v>00</v>
      </c>
      <c r="Y49" s="10" t="str">
        <f t="shared" si="26"/>
        <v>00</v>
      </c>
      <c r="Z49" t="b">
        <f t="shared" si="27"/>
        <v>1</v>
      </c>
      <c r="AC49" t="b">
        <f>ISNUMBER(SEARCH(AC$1,d4_test70[[#This Row],[actualResultGPT3]]))</f>
        <v>1</v>
      </c>
      <c r="AD49" t="b">
        <f>ISNUMBER(SEARCH(AD$1,d4_test70[[#This Row],[actualResultGPT3]]))</f>
        <v>0</v>
      </c>
      <c r="AE49" t="b">
        <f>ISNUMBER(SEARCH(AE$1,d4_test70[[#This Row],[actualResultGPT3]]))</f>
        <v>0</v>
      </c>
      <c r="AF49" s="10" t="str">
        <f t="shared" si="4"/>
        <v>11</v>
      </c>
      <c r="AG49" s="10" t="str">
        <f t="shared" si="5"/>
        <v>00</v>
      </c>
      <c r="AH49" s="10" t="str">
        <f t="shared" si="6"/>
        <v>00</v>
      </c>
      <c r="AI49" t="b">
        <f t="shared" si="7"/>
        <v>1</v>
      </c>
      <c r="AL49" t="b">
        <f>ISNUMBER(SEARCH(AL$1,d4_test70[[#This Row],[actualResult3ftv2]]))</f>
        <v>1</v>
      </c>
      <c r="AM49" t="b">
        <f>ISNUMBER(SEARCH(AM$1,d4_test70[[#This Row],[actualResult3ftv2]]))</f>
        <v>0</v>
      </c>
      <c r="AN49" t="b">
        <f>ISNUMBER(SEARCH(AN$1,d4_test70[[#This Row],[actualResult3ftv2]]))</f>
        <v>0</v>
      </c>
      <c r="AO49" s="10" t="str">
        <f t="shared" si="8"/>
        <v>11</v>
      </c>
      <c r="AP49" s="10" t="str">
        <f t="shared" si="9"/>
        <v>00</v>
      </c>
      <c r="AQ49" s="10" t="str">
        <f t="shared" si="10"/>
        <v>00</v>
      </c>
      <c r="AR49" t="b">
        <f t="shared" si="11"/>
        <v>1</v>
      </c>
      <c r="AU49" t="b">
        <f>ISNUMBER(SEARCH(AU$1,d4_test70[[#This Row],[actualResult3ftv2c8]]))</f>
        <v>1</v>
      </c>
      <c r="AV49" t="b">
        <f>ISNUMBER(SEARCH(AV$1,d4_test70[[#This Row],[actualResult3ftv2c8]]))</f>
        <v>0</v>
      </c>
      <c r="AW49" t="b">
        <f>ISNUMBER(SEARCH(AW$1,d4_test70[[#This Row],[actualResult3ftv2c8]]))</f>
        <v>0</v>
      </c>
      <c r="AX49" s="10" t="str">
        <f t="shared" si="12"/>
        <v>11</v>
      </c>
      <c r="AY49" s="10" t="str">
        <f t="shared" si="13"/>
        <v>00</v>
      </c>
      <c r="AZ49" s="10" t="str">
        <f t="shared" si="14"/>
        <v>00</v>
      </c>
      <c r="BA49" t="b">
        <f t="shared" si="15"/>
        <v>1</v>
      </c>
      <c r="BD49" t="b">
        <f>ISNUMBER(SEARCH(BD$1,d4_test70[[#This Row],[actualResult3ftv2c9]]))</f>
        <v>1</v>
      </c>
      <c r="BE49" t="b">
        <f>ISNUMBER(SEARCH(BE$1,d4_test70[[#This Row],[actualResult3ftv2c9]]))</f>
        <v>0</v>
      </c>
      <c r="BF49" t="b">
        <f>ISNUMBER(SEARCH(BF$1,d4_test70[[#This Row],[actualResult3ftv2c9]]))</f>
        <v>0</v>
      </c>
      <c r="BG49" s="10" t="str">
        <f t="shared" si="16"/>
        <v>11</v>
      </c>
      <c r="BH49" s="10" t="str">
        <f t="shared" si="17"/>
        <v>00</v>
      </c>
      <c r="BI49" s="10" t="str">
        <f t="shared" si="18"/>
        <v>00</v>
      </c>
      <c r="BJ49" t="b">
        <f t="shared" si="19"/>
        <v>1</v>
      </c>
      <c r="BM49" t="b">
        <f>ISNUMBER(SEARCH(BM$1,d4_test70[[#This Row],[actualResult3ftv2c10]]))</f>
        <v>1</v>
      </c>
      <c r="BN49" t="b">
        <f>ISNUMBER(SEARCH(BN$1,d4_test70[[#This Row],[actualResult3ftv2c10]]))</f>
        <v>0</v>
      </c>
      <c r="BO49" t="b">
        <f>ISNUMBER(SEARCH(BO$1,d4_test70[[#This Row],[actualResult3ftv2c10]]))</f>
        <v>0</v>
      </c>
      <c r="BP49" s="10" t="str">
        <f t="shared" si="20"/>
        <v>11</v>
      </c>
      <c r="BQ49" s="10" t="str">
        <f t="shared" si="21"/>
        <v>00</v>
      </c>
      <c r="BR49" s="10" t="str">
        <f t="shared" si="22"/>
        <v>00</v>
      </c>
      <c r="BS49" t="b">
        <f t="shared" si="23"/>
        <v>1</v>
      </c>
    </row>
    <row r="50" spans="1:71" x14ac:dyDescent="0.35">
      <c r="A50" t="s">
        <v>841</v>
      </c>
      <c r="B50" t="s">
        <v>842</v>
      </c>
      <c r="C50" t="s">
        <v>934</v>
      </c>
      <c r="D50" t="s">
        <v>7570</v>
      </c>
      <c r="E50" t="s">
        <v>5119</v>
      </c>
      <c r="F50" t="s">
        <v>13</v>
      </c>
      <c r="G50" t="s">
        <v>13</v>
      </c>
      <c r="H50" t="s">
        <v>959</v>
      </c>
      <c r="I50" t="s">
        <v>13</v>
      </c>
      <c r="J50" t="s">
        <v>13</v>
      </c>
      <c r="K50" t="s">
        <v>13</v>
      </c>
      <c r="L50" t="s">
        <v>13</v>
      </c>
      <c r="O50" s="13" t="b">
        <f>ISNUMBER(SEARCH(O$1,d4_test70[[#This Row],[expectedResult]]))</f>
        <v>1</v>
      </c>
      <c r="P50" s="13" t="b">
        <f>ISNUMBER(SEARCH(P$1,d4_test70[[#This Row],[expectedResult]]))</f>
        <v>0</v>
      </c>
      <c r="Q50" s="13" t="b">
        <f>ISNUMBER(SEARCH(Q$1,d4_test70[[#This Row],[expectedResult]]))</f>
        <v>0</v>
      </c>
      <c r="T50" t="b">
        <f>ISNUMBER(SEARCH(T$1,d4_test70[[#This Row],[actualResult]]))</f>
        <v>1</v>
      </c>
      <c r="U50" t="b">
        <f>ISNUMBER(SEARCH(U$1,d4_test70[[#This Row],[actualResult]]))</f>
        <v>0</v>
      </c>
      <c r="V50" t="b">
        <f>ISNUMBER(SEARCH(V$1,d4_test70[[#This Row],[actualResult]]))</f>
        <v>0</v>
      </c>
      <c r="W50" s="10" t="str">
        <f t="shared" si="24"/>
        <v>11</v>
      </c>
      <c r="X50" s="10" t="str">
        <f t="shared" si="25"/>
        <v>00</v>
      </c>
      <c r="Y50" s="10" t="str">
        <f t="shared" si="26"/>
        <v>00</v>
      </c>
      <c r="Z50" t="b">
        <f t="shared" si="27"/>
        <v>1</v>
      </c>
      <c r="AC50" t="b">
        <f>ISNUMBER(SEARCH(AC$1,d4_test70[[#This Row],[actualResultGPT3]]))</f>
        <v>1</v>
      </c>
      <c r="AD50" t="b">
        <f>ISNUMBER(SEARCH(AD$1,d4_test70[[#This Row],[actualResultGPT3]]))</f>
        <v>1</v>
      </c>
      <c r="AE50" t="b">
        <f>ISNUMBER(SEARCH(AE$1,d4_test70[[#This Row],[actualResultGPT3]]))</f>
        <v>1</v>
      </c>
      <c r="AF50" s="10" t="str">
        <f t="shared" si="4"/>
        <v>11</v>
      </c>
      <c r="AG50" s="10" t="str">
        <f t="shared" si="5"/>
        <v>01</v>
      </c>
      <c r="AH50" s="10" t="str">
        <f t="shared" si="6"/>
        <v>01</v>
      </c>
      <c r="AI50" t="b">
        <f t="shared" si="7"/>
        <v>0</v>
      </c>
      <c r="AL50" t="b">
        <f>ISNUMBER(SEARCH(AL$1,d4_test70[[#This Row],[actualResult3ftv2]]))</f>
        <v>1</v>
      </c>
      <c r="AM50" t="b">
        <f>ISNUMBER(SEARCH(AM$1,d4_test70[[#This Row],[actualResult3ftv2]]))</f>
        <v>0</v>
      </c>
      <c r="AN50" t="b">
        <f>ISNUMBER(SEARCH(AN$1,d4_test70[[#This Row],[actualResult3ftv2]]))</f>
        <v>0</v>
      </c>
      <c r="AO50" s="10" t="str">
        <f t="shared" si="8"/>
        <v>11</v>
      </c>
      <c r="AP50" s="10" t="str">
        <f t="shared" si="9"/>
        <v>00</v>
      </c>
      <c r="AQ50" s="10" t="str">
        <f t="shared" si="10"/>
        <v>00</v>
      </c>
      <c r="AR50" t="b">
        <f t="shared" si="11"/>
        <v>1</v>
      </c>
      <c r="AU50" t="b">
        <f>ISNUMBER(SEARCH(AU$1,d4_test70[[#This Row],[actualResult3ftv2c8]]))</f>
        <v>1</v>
      </c>
      <c r="AV50" t="b">
        <f>ISNUMBER(SEARCH(AV$1,d4_test70[[#This Row],[actualResult3ftv2c8]]))</f>
        <v>0</v>
      </c>
      <c r="AW50" t="b">
        <f>ISNUMBER(SEARCH(AW$1,d4_test70[[#This Row],[actualResult3ftv2c8]]))</f>
        <v>0</v>
      </c>
      <c r="AX50" s="10" t="str">
        <f t="shared" si="12"/>
        <v>11</v>
      </c>
      <c r="AY50" s="10" t="str">
        <f t="shared" si="13"/>
        <v>00</v>
      </c>
      <c r="AZ50" s="10" t="str">
        <f t="shared" si="14"/>
        <v>00</v>
      </c>
      <c r="BA50" t="b">
        <f t="shared" si="15"/>
        <v>1</v>
      </c>
      <c r="BD50" t="b">
        <f>ISNUMBER(SEARCH(BD$1,d4_test70[[#This Row],[actualResult3ftv2c9]]))</f>
        <v>1</v>
      </c>
      <c r="BE50" t="b">
        <f>ISNUMBER(SEARCH(BE$1,d4_test70[[#This Row],[actualResult3ftv2c9]]))</f>
        <v>0</v>
      </c>
      <c r="BF50" t="b">
        <f>ISNUMBER(SEARCH(BF$1,d4_test70[[#This Row],[actualResult3ftv2c9]]))</f>
        <v>0</v>
      </c>
      <c r="BG50" s="10" t="str">
        <f t="shared" si="16"/>
        <v>11</v>
      </c>
      <c r="BH50" s="10" t="str">
        <f t="shared" si="17"/>
        <v>00</v>
      </c>
      <c r="BI50" s="10" t="str">
        <f t="shared" si="18"/>
        <v>00</v>
      </c>
      <c r="BJ50" t="b">
        <f t="shared" si="19"/>
        <v>1</v>
      </c>
      <c r="BM50" t="b">
        <f>ISNUMBER(SEARCH(BM$1,d4_test70[[#This Row],[actualResult3ftv2c10]]))</f>
        <v>1</v>
      </c>
      <c r="BN50" t="b">
        <f>ISNUMBER(SEARCH(BN$1,d4_test70[[#This Row],[actualResult3ftv2c10]]))</f>
        <v>0</v>
      </c>
      <c r="BO50" t="b">
        <f>ISNUMBER(SEARCH(BO$1,d4_test70[[#This Row],[actualResult3ftv2c10]]))</f>
        <v>0</v>
      </c>
      <c r="BP50" s="10" t="str">
        <f t="shared" si="20"/>
        <v>11</v>
      </c>
      <c r="BQ50" s="10" t="str">
        <f t="shared" si="21"/>
        <v>00</v>
      </c>
      <c r="BR50" s="10" t="str">
        <f t="shared" si="22"/>
        <v>00</v>
      </c>
      <c r="BS50" t="b">
        <f t="shared" si="23"/>
        <v>1</v>
      </c>
    </row>
    <row r="51" spans="1:71" x14ac:dyDescent="0.35">
      <c r="A51" t="s">
        <v>352</v>
      </c>
      <c r="B51" t="s">
        <v>353</v>
      </c>
      <c r="C51" t="s">
        <v>8187</v>
      </c>
      <c r="D51" t="s">
        <v>7570</v>
      </c>
      <c r="E51" t="s">
        <v>5119</v>
      </c>
      <c r="F51" t="s">
        <v>13</v>
      </c>
      <c r="G51" t="s">
        <v>13</v>
      </c>
      <c r="H51" t="s">
        <v>13</v>
      </c>
      <c r="I51" t="s">
        <v>13</v>
      </c>
      <c r="J51" t="s">
        <v>13</v>
      </c>
      <c r="K51" t="s">
        <v>13</v>
      </c>
      <c r="L51" t="s">
        <v>13</v>
      </c>
      <c r="O51" s="13" t="b">
        <f>ISNUMBER(SEARCH(O$1,d4_test70[[#This Row],[expectedResult]]))</f>
        <v>1</v>
      </c>
      <c r="P51" s="13" t="b">
        <f>ISNUMBER(SEARCH(P$1,d4_test70[[#This Row],[expectedResult]]))</f>
        <v>0</v>
      </c>
      <c r="Q51" s="13" t="b">
        <f>ISNUMBER(SEARCH(Q$1,d4_test70[[#This Row],[expectedResult]]))</f>
        <v>0</v>
      </c>
      <c r="T51" t="b">
        <f>ISNUMBER(SEARCH(T$1,d4_test70[[#This Row],[actualResult]]))</f>
        <v>1</v>
      </c>
      <c r="U51" t="b">
        <f>ISNUMBER(SEARCH(U$1,d4_test70[[#This Row],[actualResult]]))</f>
        <v>0</v>
      </c>
      <c r="V51" t="b">
        <f>ISNUMBER(SEARCH(V$1,d4_test70[[#This Row],[actualResult]]))</f>
        <v>0</v>
      </c>
      <c r="W51" s="10" t="str">
        <f t="shared" si="24"/>
        <v>11</v>
      </c>
      <c r="X51" s="10" t="str">
        <f t="shared" si="25"/>
        <v>00</v>
      </c>
      <c r="Y51" s="10" t="str">
        <f t="shared" si="26"/>
        <v>00</v>
      </c>
      <c r="Z51" t="b">
        <f t="shared" si="27"/>
        <v>1</v>
      </c>
      <c r="AC51" t="b">
        <f>ISNUMBER(SEARCH(AC$1,d4_test70[[#This Row],[actualResultGPT3]]))</f>
        <v>1</v>
      </c>
      <c r="AD51" t="b">
        <f>ISNUMBER(SEARCH(AD$1,d4_test70[[#This Row],[actualResultGPT3]]))</f>
        <v>0</v>
      </c>
      <c r="AE51" t="b">
        <f>ISNUMBER(SEARCH(AE$1,d4_test70[[#This Row],[actualResultGPT3]]))</f>
        <v>0</v>
      </c>
      <c r="AF51" s="10" t="str">
        <f t="shared" si="4"/>
        <v>11</v>
      </c>
      <c r="AG51" s="10" t="str">
        <f t="shared" si="5"/>
        <v>00</v>
      </c>
      <c r="AH51" s="10" t="str">
        <f t="shared" si="6"/>
        <v>00</v>
      </c>
      <c r="AI51" t="b">
        <f t="shared" si="7"/>
        <v>1</v>
      </c>
      <c r="AL51" t="b">
        <f>ISNUMBER(SEARCH(AL$1,d4_test70[[#This Row],[actualResult3ftv2]]))</f>
        <v>1</v>
      </c>
      <c r="AM51" t="b">
        <f>ISNUMBER(SEARCH(AM$1,d4_test70[[#This Row],[actualResult3ftv2]]))</f>
        <v>0</v>
      </c>
      <c r="AN51" t="b">
        <f>ISNUMBER(SEARCH(AN$1,d4_test70[[#This Row],[actualResult3ftv2]]))</f>
        <v>0</v>
      </c>
      <c r="AO51" s="10" t="str">
        <f t="shared" si="8"/>
        <v>11</v>
      </c>
      <c r="AP51" s="10" t="str">
        <f t="shared" si="9"/>
        <v>00</v>
      </c>
      <c r="AQ51" s="10" t="str">
        <f t="shared" si="10"/>
        <v>00</v>
      </c>
      <c r="AR51" t="b">
        <f t="shared" si="11"/>
        <v>1</v>
      </c>
      <c r="AU51" t="b">
        <f>ISNUMBER(SEARCH(AU$1,d4_test70[[#This Row],[actualResult3ftv2c8]]))</f>
        <v>1</v>
      </c>
      <c r="AV51" t="b">
        <f>ISNUMBER(SEARCH(AV$1,d4_test70[[#This Row],[actualResult3ftv2c8]]))</f>
        <v>0</v>
      </c>
      <c r="AW51" t="b">
        <f>ISNUMBER(SEARCH(AW$1,d4_test70[[#This Row],[actualResult3ftv2c8]]))</f>
        <v>0</v>
      </c>
      <c r="AX51" s="10" t="str">
        <f t="shared" si="12"/>
        <v>11</v>
      </c>
      <c r="AY51" s="10" t="str">
        <f t="shared" si="13"/>
        <v>00</v>
      </c>
      <c r="AZ51" s="10" t="str">
        <f t="shared" si="14"/>
        <v>00</v>
      </c>
      <c r="BA51" t="b">
        <f t="shared" si="15"/>
        <v>1</v>
      </c>
      <c r="BD51" t="b">
        <f>ISNUMBER(SEARCH(BD$1,d4_test70[[#This Row],[actualResult3ftv2c9]]))</f>
        <v>1</v>
      </c>
      <c r="BE51" t="b">
        <f>ISNUMBER(SEARCH(BE$1,d4_test70[[#This Row],[actualResult3ftv2c9]]))</f>
        <v>0</v>
      </c>
      <c r="BF51" t="b">
        <f>ISNUMBER(SEARCH(BF$1,d4_test70[[#This Row],[actualResult3ftv2c9]]))</f>
        <v>0</v>
      </c>
      <c r="BG51" s="10" t="str">
        <f t="shared" si="16"/>
        <v>11</v>
      </c>
      <c r="BH51" s="10" t="str">
        <f t="shared" si="17"/>
        <v>00</v>
      </c>
      <c r="BI51" s="10" t="str">
        <f t="shared" si="18"/>
        <v>00</v>
      </c>
      <c r="BJ51" t="b">
        <f t="shared" si="19"/>
        <v>1</v>
      </c>
      <c r="BM51" t="b">
        <f>ISNUMBER(SEARCH(BM$1,d4_test70[[#This Row],[actualResult3ftv2c10]]))</f>
        <v>1</v>
      </c>
      <c r="BN51" t="b">
        <f>ISNUMBER(SEARCH(BN$1,d4_test70[[#This Row],[actualResult3ftv2c10]]))</f>
        <v>0</v>
      </c>
      <c r="BO51" t="b">
        <f>ISNUMBER(SEARCH(BO$1,d4_test70[[#This Row],[actualResult3ftv2c10]]))</f>
        <v>0</v>
      </c>
      <c r="BP51" s="10" t="str">
        <f t="shared" si="20"/>
        <v>11</v>
      </c>
      <c r="BQ51" s="10" t="str">
        <f t="shared" si="21"/>
        <v>00</v>
      </c>
      <c r="BR51" s="10" t="str">
        <f t="shared" si="22"/>
        <v>00</v>
      </c>
      <c r="BS51" t="b">
        <f t="shared" si="23"/>
        <v>1</v>
      </c>
    </row>
    <row r="52" spans="1:71" x14ac:dyDescent="0.35">
      <c r="A52" t="s">
        <v>802</v>
      </c>
      <c r="B52" t="s">
        <v>803</v>
      </c>
      <c r="C52" t="s">
        <v>1003</v>
      </c>
      <c r="D52" t="s">
        <v>7585</v>
      </c>
      <c r="E52" t="s">
        <v>5119</v>
      </c>
      <c r="F52" t="s">
        <v>13</v>
      </c>
      <c r="G52" t="s">
        <v>13</v>
      </c>
      <c r="H52" t="s">
        <v>13</v>
      </c>
      <c r="I52" t="s">
        <v>13</v>
      </c>
      <c r="J52" t="s">
        <v>13</v>
      </c>
      <c r="K52" t="s">
        <v>13</v>
      </c>
      <c r="L52" t="s">
        <v>13</v>
      </c>
      <c r="O52" s="13" t="b">
        <f>ISNUMBER(SEARCH(O$1,d4_test70[[#This Row],[expectedResult]]))</f>
        <v>1</v>
      </c>
      <c r="P52" s="13" t="b">
        <f>ISNUMBER(SEARCH(P$1,d4_test70[[#This Row],[expectedResult]]))</f>
        <v>0</v>
      </c>
      <c r="Q52" s="13" t="b">
        <f>ISNUMBER(SEARCH(Q$1,d4_test70[[#This Row],[expectedResult]]))</f>
        <v>0</v>
      </c>
      <c r="T52" t="b">
        <f>ISNUMBER(SEARCH(T$1,d4_test70[[#This Row],[actualResult]]))</f>
        <v>1</v>
      </c>
      <c r="U52" t="b">
        <f>ISNUMBER(SEARCH(U$1,d4_test70[[#This Row],[actualResult]]))</f>
        <v>0</v>
      </c>
      <c r="V52" t="b">
        <f>ISNUMBER(SEARCH(V$1,d4_test70[[#This Row],[actualResult]]))</f>
        <v>0</v>
      </c>
      <c r="W52" s="10" t="str">
        <f t="shared" si="24"/>
        <v>11</v>
      </c>
      <c r="X52" s="10" t="str">
        <f t="shared" si="25"/>
        <v>00</v>
      </c>
      <c r="Y52" s="10" t="str">
        <f t="shared" si="26"/>
        <v>00</v>
      </c>
      <c r="Z52" t="b">
        <f t="shared" si="27"/>
        <v>1</v>
      </c>
      <c r="AC52" t="b">
        <f>ISNUMBER(SEARCH(AC$1,d4_test70[[#This Row],[actualResultGPT3]]))</f>
        <v>1</v>
      </c>
      <c r="AD52" t="b">
        <f>ISNUMBER(SEARCH(AD$1,d4_test70[[#This Row],[actualResultGPT3]]))</f>
        <v>0</v>
      </c>
      <c r="AE52" t="b">
        <f>ISNUMBER(SEARCH(AE$1,d4_test70[[#This Row],[actualResultGPT3]]))</f>
        <v>0</v>
      </c>
      <c r="AF52" s="10" t="str">
        <f t="shared" si="4"/>
        <v>11</v>
      </c>
      <c r="AG52" s="10" t="str">
        <f t="shared" si="5"/>
        <v>00</v>
      </c>
      <c r="AH52" s="10" t="str">
        <f t="shared" si="6"/>
        <v>00</v>
      </c>
      <c r="AI52" t="b">
        <f t="shared" si="7"/>
        <v>1</v>
      </c>
      <c r="AL52" t="b">
        <f>ISNUMBER(SEARCH(AL$1,d4_test70[[#This Row],[actualResult3ftv2]]))</f>
        <v>1</v>
      </c>
      <c r="AM52" t="b">
        <f>ISNUMBER(SEARCH(AM$1,d4_test70[[#This Row],[actualResult3ftv2]]))</f>
        <v>0</v>
      </c>
      <c r="AN52" t="b">
        <f>ISNUMBER(SEARCH(AN$1,d4_test70[[#This Row],[actualResult3ftv2]]))</f>
        <v>0</v>
      </c>
      <c r="AO52" s="10" t="str">
        <f t="shared" si="8"/>
        <v>11</v>
      </c>
      <c r="AP52" s="10" t="str">
        <f t="shared" si="9"/>
        <v>00</v>
      </c>
      <c r="AQ52" s="10" t="str">
        <f t="shared" si="10"/>
        <v>00</v>
      </c>
      <c r="AR52" t="b">
        <f t="shared" si="11"/>
        <v>1</v>
      </c>
      <c r="AU52" t="b">
        <f>ISNUMBER(SEARCH(AU$1,d4_test70[[#This Row],[actualResult3ftv2c8]]))</f>
        <v>1</v>
      </c>
      <c r="AV52" t="b">
        <f>ISNUMBER(SEARCH(AV$1,d4_test70[[#This Row],[actualResult3ftv2c8]]))</f>
        <v>0</v>
      </c>
      <c r="AW52" t="b">
        <f>ISNUMBER(SEARCH(AW$1,d4_test70[[#This Row],[actualResult3ftv2c8]]))</f>
        <v>0</v>
      </c>
      <c r="AX52" s="10" t="str">
        <f t="shared" si="12"/>
        <v>11</v>
      </c>
      <c r="AY52" s="10" t="str">
        <f t="shared" si="13"/>
        <v>00</v>
      </c>
      <c r="AZ52" s="10" t="str">
        <f t="shared" si="14"/>
        <v>00</v>
      </c>
      <c r="BA52" t="b">
        <f t="shared" si="15"/>
        <v>1</v>
      </c>
      <c r="BD52" t="b">
        <f>ISNUMBER(SEARCH(BD$1,d4_test70[[#This Row],[actualResult3ftv2c9]]))</f>
        <v>1</v>
      </c>
      <c r="BE52" t="b">
        <f>ISNUMBER(SEARCH(BE$1,d4_test70[[#This Row],[actualResult3ftv2c9]]))</f>
        <v>0</v>
      </c>
      <c r="BF52" t="b">
        <f>ISNUMBER(SEARCH(BF$1,d4_test70[[#This Row],[actualResult3ftv2c9]]))</f>
        <v>0</v>
      </c>
      <c r="BG52" s="10" t="str">
        <f t="shared" si="16"/>
        <v>11</v>
      </c>
      <c r="BH52" s="10" t="str">
        <f t="shared" si="17"/>
        <v>00</v>
      </c>
      <c r="BI52" s="10" t="str">
        <f t="shared" si="18"/>
        <v>00</v>
      </c>
      <c r="BJ52" t="b">
        <f t="shared" si="19"/>
        <v>1</v>
      </c>
      <c r="BM52" t="b">
        <f>ISNUMBER(SEARCH(BM$1,d4_test70[[#This Row],[actualResult3ftv2c10]]))</f>
        <v>1</v>
      </c>
      <c r="BN52" t="b">
        <f>ISNUMBER(SEARCH(BN$1,d4_test70[[#This Row],[actualResult3ftv2c10]]))</f>
        <v>0</v>
      </c>
      <c r="BO52" t="b">
        <f>ISNUMBER(SEARCH(BO$1,d4_test70[[#This Row],[actualResult3ftv2c10]]))</f>
        <v>0</v>
      </c>
      <c r="BP52" s="10" t="str">
        <f t="shared" si="20"/>
        <v>11</v>
      </c>
      <c r="BQ52" s="10" t="str">
        <f t="shared" si="21"/>
        <v>00</v>
      </c>
      <c r="BR52" s="10" t="str">
        <f t="shared" si="22"/>
        <v>00</v>
      </c>
      <c r="BS52" t="b">
        <f t="shared" si="23"/>
        <v>1</v>
      </c>
    </row>
    <row r="53" spans="1:71" x14ac:dyDescent="0.35">
      <c r="A53" t="s">
        <v>554</v>
      </c>
      <c r="B53" t="s">
        <v>555</v>
      </c>
      <c r="C53" t="s">
        <v>7789</v>
      </c>
      <c r="D53" t="s">
        <v>7587</v>
      </c>
      <c r="E53" t="s">
        <v>5119</v>
      </c>
      <c r="F53" t="s">
        <v>13</v>
      </c>
      <c r="G53" t="s">
        <v>13</v>
      </c>
      <c r="H53" t="s">
        <v>7846</v>
      </c>
      <c r="I53" t="s">
        <v>13</v>
      </c>
      <c r="J53" t="s">
        <v>13</v>
      </c>
      <c r="K53" t="s">
        <v>13</v>
      </c>
      <c r="L53" t="s">
        <v>13</v>
      </c>
      <c r="O53" s="13" t="b">
        <f>ISNUMBER(SEARCH(O$1,d4_test70[[#This Row],[expectedResult]]))</f>
        <v>1</v>
      </c>
      <c r="P53" s="13" t="b">
        <f>ISNUMBER(SEARCH(P$1,d4_test70[[#This Row],[expectedResult]]))</f>
        <v>0</v>
      </c>
      <c r="Q53" s="13" t="b">
        <f>ISNUMBER(SEARCH(Q$1,d4_test70[[#This Row],[expectedResult]]))</f>
        <v>0</v>
      </c>
      <c r="T53" t="b">
        <f>ISNUMBER(SEARCH(T$1,d4_test70[[#This Row],[actualResult]]))</f>
        <v>1</v>
      </c>
      <c r="U53" t="b">
        <f>ISNUMBER(SEARCH(U$1,d4_test70[[#This Row],[actualResult]]))</f>
        <v>0</v>
      </c>
      <c r="V53" t="b">
        <f>ISNUMBER(SEARCH(V$1,d4_test70[[#This Row],[actualResult]]))</f>
        <v>0</v>
      </c>
      <c r="W53" s="10" t="str">
        <f t="shared" si="24"/>
        <v>11</v>
      </c>
      <c r="X53" s="10" t="str">
        <f t="shared" si="25"/>
        <v>00</v>
      </c>
      <c r="Y53" s="10" t="str">
        <f t="shared" si="26"/>
        <v>00</v>
      </c>
      <c r="Z53" t="b">
        <f t="shared" si="27"/>
        <v>1</v>
      </c>
      <c r="AC53" t="b">
        <f>ISNUMBER(SEARCH(AC$1,d4_test70[[#This Row],[actualResultGPT3]]))</f>
        <v>1</v>
      </c>
      <c r="AD53" t="b">
        <f>ISNUMBER(SEARCH(AD$1,d4_test70[[#This Row],[actualResultGPT3]]))</f>
        <v>1</v>
      </c>
      <c r="AE53" t="b">
        <f>ISNUMBER(SEARCH(AE$1,d4_test70[[#This Row],[actualResultGPT3]]))</f>
        <v>1</v>
      </c>
      <c r="AF53" s="10" t="str">
        <f t="shared" si="4"/>
        <v>11</v>
      </c>
      <c r="AG53" s="10" t="str">
        <f t="shared" si="5"/>
        <v>01</v>
      </c>
      <c r="AH53" s="10" t="str">
        <f t="shared" si="6"/>
        <v>01</v>
      </c>
      <c r="AI53" t="b">
        <f t="shared" si="7"/>
        <v>0</v>
      </c>
      <c r="AL53" t="b">
        <f>ISNUMBER(SEARCH(AL$1,d4_test70[[#This Row],[actualResult3ftv2]]))</f>
        <v>1</v>
      </c>
      <c r="AM53" t="b">
        <f>ISNUMBER(SEARCH(AM$1,d4_test70[[#This Row],[actualResult3ftv2]]))</f>
        <v>0</v>
      </c>
      <c r="AN53" t="b">
        <f>ISNUMBER(SEARCH(AN$1,d4_test70[[#This Row],[actualResult3ftv2]]))</f>
        <v>0</v>
      </c>
      <c r="AO53" s="10" t="str">
        <f t="shared" si="8"/>
        <v>11</v>
      </c>
      <c r="AP53" s="10" t="str">
        <f t="shared" si="9"/>
        <v>00</v>
      </c>
      <c r="AQ53" s="10" t="str">
        <f t="shared" si="10"/>
        <v>00</v>
      </c>
      <c r="AR53" t="b">
        <f t="shared" si="11"/>
        <v>1</v>
      </c>
      <c r="AU53" t="b">
        <f>ISNUMBER(SEARCH(AU$1,d4_test70[[#This Row],[actualResult3ftv2c8]]))</f>
        <v>1</v>
      </c>
      <c r="AV53" t="b">
        <f>ISNUMBER(SEARCH(AV$1,d4_test70[[#This Row],[actualResult3ftv2c8]]))</f>
        <v>0</v>
      </c>
      <c r="AW53" t="b">
        <f>ISNUMBER(SEARCH(AW$1,d4_test70[[#This Row],[actualResult3ftv2c8]]))</f>
        <v>0</v>
      </c>
      <c r="AX53" s="10" t="str">
        <f t="shared" si="12"/>
        <v>11</v>
      </c>
      <c r="AY53" s="10" t="str">
        <f t="shared" si="13"/>
        <v>00</v>
      </c>
      <c r="AZ53" s="10" t="str">
        <f t="shared" si="14"/>
        <v>00</v>
      </c>
      <c r="BA53" t="b">
        <f t="shared" si="15"/>
        <v>1</v>
      </c>
      <c r="BD53" t="b">
        <f>ISNUMBER(SEARCH(BD$1,d4_test70[[#This Row],[actualResult3ftv2c9]]))</f>
        <v>1</v>
      </c>
      <c r="BE53" t="b">
        <f>ISNUMBER(SEARCH(BE$1,d4_test70[[#This Row],[actualResult3ftv2c9]]))</f>
        <v>0</v>
      </c>
      <c r="BF53" t="b">
        <f>ISNUMBER(SEARCH(BF$1,d4_test70[[#This Row],[actualResult3ftv2c9]]))</f>
        <v>0</v>
      </c>
      <c r="BG53" s="10" t="str">
        <f t="shared" si="16"/>
        <v>11</v>
      </c>
      <c r="BH53" s="10" t="str">
        <f t="shared" si="17"/>
        <v>00</v>
      </c>
      <c r="BI53" s="10" t="str">
        <f t="shared" si="18"/>
        <v>00</v>
      </c>
      <c r="BJ53" t="b">
        <f t="shared" si="19"/>
        <v>1</v>
      </c>
      <c r="BM53" t="b">
        <f>ISNUMBER(SEARCH(BM$1,d4_test70[[#This Row],[actualResult3ftv2c10]]))</f>
        <v>1</v>
      </c>
      <c r="BN53" t="b">
        <f>ISNUMBER(SEARCH(BN$1,d4_test70[[#This Row],[actualResult3ftv2c10]]))</f>
        <v>0</v>
      </c>
      <c r="BO53" t="b">
        <f>ISNUMBER(SEARCH(BO$1,d4_test70[[#This Row],[actualResult3ftv2c10]]))</f>
        <v>0</v>
      </c>
      <c r="BP53" s="10" t="str">
        <f t="shared" si="20"/>
        <v>11</v>
      </c>
      <c r="BQ53" s="10" t="str">
        <f t="shared" si="21"/>
        <v>00</v>
      </c>
      <c r="BR53" s="10" t="str">
        <f t="shared" si="22"/>
        <v>00</v>
      </c>
      <c r="BS53" t="b">
        <f t="shared" si="23"/>
        <v>1</v>
      </c>
    </row>
    <row r="54" spans="1:71" x14ac:dyDescent="0.35">
      <c r="A54" t="s">
        <v>397</v>
      </c>
      <c r="B54" t="s">
        <v>398</v>
      </c>
      <c r="C54" t="s">
        <v>942</v>
      </c>
      <c r="D54" t="s">
        <v>7585</v>
      </c>
      <c r="E54" t="s">
        <v>5119</v>
      </c>
      <c r="F54" t="s">
        <v>13</v>
      </c>
      <c r="G54" t="s">
        <v>13</v>
      </c>
      <c r="H54" t="s">
        <v>7846</v>
      </c>
      <c r="I54" t="s">
        <v>13</v>
      </c>
      <c r="J54" t="s">
        <v>13</v>
      </c>
      <c r="K54" t="s">
        <v>13</v>
      </c>
      <c r="L54" t="s">
        <v>13</v>
      </c>
      <c r="O54" s="13" t="b">
        <f>ISNUMBER(SEARCH(O$1,d4_test70[[#This Row],[expectedResult]]))</f>
        <v>1</v>
      </c>
      <c r="P54" s="13" t="b">
        <f>ISNUMBER(SEARCH(P$1,d4_test70[[#This Row],[expectedResult]]))</f>
        <v>0</v>
      </c>
      <c r="Q54" s="13" t="b">
        <f>ISNUMBER(SEARCH(Q$1,d4_test70[[#This Row],[expectedResult]]))</f>
        <v>0</v>
      </c>
      <c r="T54" t="b">
        <f>ISNUMBER(SEARCH(T$1,d4_test70[[#This Row],[actualResult]]))</f>
        <v>1</v>
      </c>
      <c r="U54" t="b">
        <f>ISNUMBER(SEARCH(U$1,d4_test70[[#This Row],[actualResult]]))</f>
        <v>0</v>
      </c>
      <c r="V54" t="b">
        <f>ISNUMBER(SEARCH(V$1,d4_test70[[#This Row],[actualResult]]))</f>
        <v>0</v>
      </c>
      <c r="W54" s="10" t="str">
        <f t="shared" si="24"/>
        <v>11</v>
      </c>
      <c r="X54" s="10" t="str">
        <f t="shared" si="25"/>
        <v>00</v>
      </c>
      <c r="Y54" s="10" t="str">
        <f t="shared" si="26"/>
        <v>00</v>
      </c>
      <c r="Z54" t="b">
        <f t="shared" si="27"/>
        <v>1</v>
      </c>
      <c r="AC54" t="b">
        <f>ISNUMBER(SEARCH(AC$1,d4_test70[[#This Row],[actualResultGPT3]]))</f>
        <v>1</v>
      </c>
      <c r="AD54" t="b">
        <f>ISNUMBER(SEARCH(AD$1,d4_test70[[#This Row],[actualResultGPT3]]))</f>
        <v>1</v>
      </c>
      <c r="AE54" t="b">
        <f>ISNUMBER(SEARCH(AE$1,d4_test70[[#This Row],[actualResultGPT3]]))</f>
        <v>1</v>
      </c>
      <c r="AF54" s="10" t="str">
        <f t="shared" si="4"/>
        <v>11</v>
      </c>
      <c r="AG54" s="10" t="str">
        <f t="shared" si="5"/>
        <v>01</v>
      </c>
      <c r="AH54" s="10" t="str">
        <f t="shared" si="6"/>
        <v>01</v>
      </c>
      <c r="AI54" t="b">
        <f t="shared" si="7"/>
        <v>0</v>
      </c>
      <c r="AL54" t="b">
        <f>ISNUMBER(SEARCH(AL$1,d4_test70[[#This Row],[actualResult3ftv2]]))</f>
        <v>1</v>
      </c>
      <c r="AM54" t="b">
        <f>ISNUMBER(SEARCH(AM$1,d4_test70[[#This Row],[actualResult3ftv2]]))</f>
        <v>0</v>
      </c>
      <c r="AN54" t="b">
        <f>ISNUMBER(SEARCH(AN$1,d4_test70[[#This Row],[actualResult3ftv2]]))</f>
        <v>0</v>
      </c>
      <c r="AO54" s="10" t="str">
        <f t="shared" si="8"/>
        <v>11</v>
      </c>
      <c r="AP54" s="10" t="str">
        <f t="shared" si="9"/>
        <v>00</v>
      </c>
      <c r="AQ54" s="10" t="str">
        <f t="shared" si="10"/>
        <v>00</v>
      </c>
      <c r="AR54" t="b">
        <f t="shared" si="11"/>
        <v>1</v>
      </c>
      <c r="AU54" t="b">
        <f>ISNUMBER(SEARCH(AU$1,d4_test70[[#This Row],[actualResult3ftv2c8]]))</f>
        <v>1</v>
      </c>
      <c r="AV54" t="b">
        <f>ISNUMBER(SEARCH(AV$1,d4_test70[[#This Row],[actualResult3ftv2c8]]))</f>
        <v>0</v>
      </c>
      <c r="AW54" t="b">
        <f>ISNUMBER(SEARCH(AW$1,d4_test70[[#This Row],[actualResult3ftv2c8]]))</f>
        <v>0</v>
      </c>
      <c r="AX54" s="10" t="str">
        <f t="shared" si="12"/>
        <v>11</v>
      </c>
      <c r="AY54" s="10" t="str">
        <f t="shared" si="13"/>
        <v>00</v>
      </c>
      <c r="AZ54" s="10" t="str">
        <f t="shared" si="14"/>
        <v>00</v>
      </c>
      <c r="BA54" t="b">
        <f t="shared" si="15"/>
        <v>1</v>
      </c>
      <c r="BD54" t="b">
        <f>ISNUMBER(SEARCH(BD$1,d4_test70[[#This Row],[actualResult3ftv2c9]]))</f>
        <v>1</v>
      </c>
      <c r="BE54" t="b">
        <f>ISNUMBER(SEARCH(BE$1,d4_test70[[#This Row],[actualResult3ftv2c9]]))</f>
        <v>0</v>
      </c>
      <c r="BF54" t="b">
        <f>ISNUMBER(SEARCH(BF$1,d4_test70[[#This Row],[actualResult3ftv2c9]]))</f>
        <v>0</v>
      </c>
      <c r="BG54" s="10" t="str">
        <f t="shared" si="16"/>
        <v>11</v>
      </c>
      <c r="BH54" s="10" t="str">
        <f t="shared" si="17"/>
        <v>00</v>
      </c>
      <c r="BI54" s="10" t="str">
        <f t="shared" si="18"/>
        <v>00</v>
      </c>
      <c r="BJ54" t="b">
        <f t="shared" si="19"/>
        <v>1</v>
      </c>
      <c r="BM54" t="b">
        <f>ISNUMBER(SEARCH(BM$1,d4_test70[[#This Row],[actualResult3ftv2c10]]))</f>
        <v>1</v>
      </c>
      <c r="BN54" t="b">
        <f>ISNUMBER(SEARCH(BN$1,d4_test70[[#This Row],[actualResult3ftv2c10]]))</f>
        <v>0</v>
      </c>
      <c r="BO54" t="b">
        <f>ISNUMBER(SEARCH(BO$1,d4_test70[[#This Row],[actualResult3ftv2c10]]))</f>
        <v>0</v>
      </c>
      <c r="BP54" s="10" t="str">
        <f t="shared" si="20"/>
        <v>11</v>
      </c>
      <c r="BQ54" s="10" t="str">
        <f t="shared" si="21"/>
        <v>00</v>
      </c>
      <c r="BR54" s="10" t="str">
        <f t="shared" si="22"/>
        <v>00</v>
      </c>
      <c r="BS54" t="b">
        <f t="shared" si="23"/>
        <v>1</v>
      </c>
    </row>
    <row r="55" spans="1:71" x14ac:dyDescent="0.35">
      <c r="A55" t="s">
        <v>846</v>
      </c>
      <c r="B55" t="s">
        <v>847</v>
      </c>
      <c r="C55" t="s">
        <v>848</v>
      </c>
      <c r="D55" t="s">
        <v>7585</v>
      </c>
      <c r="E55" t="s">
        <v>5119</v>
      </c>
      <c r="F55" t="s">
        <v>13</v>
      </c>
      <c r="G55" t="s">
        <v>13</v>
      </c>
      <c r="H55" t="s">
        <v>7846</v>
      </c>
      <c r="I55" t="s">
        <v>13</v>
      </c>
      <c r="J55" t="s">
        <v>13</v>
      </c>
      <c r="K55" t="s">
        <v>13</v>
      </c>
      <c r="L55" t="s">
        <v>13</v>
      </c>
      <c r="O55" s="13" t="b">
        <f>ISNUMBER(SEARCH(O$1,d4_test70[[#This Row],[expectedResult]]))</f>
        <v>1</v>
      </c>
      <c r="P55" s="13" t="b">
        <f>ISNUMBER(SEARCH(P$1,d4_test70[[#This Row],[expectedResult]]))</f>
        <v>0</v>
      </c>
      <c r="Q55" s="13" t="b">
        <f>ISNUMBER(SEARCH(Q$1,d4_test70[[#This Row],[expectedResult]]))</f>
        <v>0</v>
      </c>
      <c r="T55" t="b">
        <f>ISNUMBER(SEARCH(T$1,d4_test70[[#This Row],[actualResult]]))</f>
        <v>1</v>
      </c>
      <c r="U55" t="b">
        <f>ISNUMBER(SEARCH(U$1,d4_test70[[#This Row],[actualResult]]))</f>
        <v>0</v>
      </c>
      <c r="V55" t="b">
        <f>ISNUMBER(SEARCH(V$1,d4_test70[[#This Row],[actualResult]]))</f>
        <v>0</v>
      </c>
      <c r="W55" s="10" t="str">
        <f t="shared" si="24"/>
        <v>11</v>
      </c>
      <c r="X55" s="10" t="str">
        <f t="shared" si="25"/>
        <v>00</v>
      </c>
      <c r="Y55" s="10" t="str">
        <f t="shared" si="26"/>
        <v>00</v>
      </c>
      <c r="Z55" t="b">
        <f t="shared" si="27"/>
        <v>1</v>
      </c>
      <c r="AC55" t="b">
        <f>ISNUMBER(SEARCH(AC$1,d4_test70[[#This Row],[actualResultGPT3]]))</f>
        <v>1</v>
      </c>
      <c r="AD55" t="b">
        <f>ISNUMBER(SEARCH(AD$1,d4_test70[[#This Row],[actualResultGPT3]]))</f>
        <v>1</v>
      </c>
      <c r="AE55" t="b">
        <f>ISNUMBER(SEARCH(AE$1,d4_test70[[#This Row],[actualResultGPT3]]))</f>
        <v>1</v>
      </c>
      <c r="AF55" s="10" t="str">
        <f t="shared" si="4"/>
        <v>11</v>
      </c>
      <c r="AG55" s="10" t="str">
        <f t="shared" si="5"/>
        <v>01</v>
      </c>
      <c r="AH55" s="10" t="str">
        <f t="shared" si="6"/>
        <v>01</v>
      </c>
      <c r="AI55" t="b">
        <f t="shared" si="7"/>
        <v>0</v>
      </c>
      <c r="AL55" t="b">
        <f>ISNUMBER(SEARCH(AL$1,d4_test70[[#This Row],[actualResult3ftv2]]))</f>
        <v>1</v>
      </c>
      <c r="AM55" t="b">
        <f>ISNUMBER(SEARCH(AM$1,d4_test70[[#This Row],[actualResult3ftv2]]))</f>
        <v>0</v>
      </c>
      <c r="AN55" t="b">
        <f>ISNUMBER(SEARCH(AN$1,d4_test70[[#This Row],[actualResult3ftv2]]))</f>
        <v>0</v>
      </c>
      <c r="AO55" s="10" t="str">
        <f t="shared" si="8"/>
        <v>11</v>
      </c>
      <c r="AP55" s="10" t="str">
        <f t="shared" si="9"/>
        <v>00</v>
      </c>
      <c r="AQ55" s="10" t="str">
        <f t="shared" si="10"/>
        <v>00</v>
      </c>
      <c r="AR55" t="b">
        <f t="shared" si="11"/>
        <v>1</v>
      </c>
      <c r="AU55" t="b">
        <f>ISNUMBER(SEARCH(AU$1,d4_test70[[#This Row],[actualResult3ftv2c8]]))</f>
        <v>1</v>
      </c>
      <c r="AV55" t="b">
        <f>ISNUMBER(SEARCH(AV$1,d4_test70[[#This Row],[actualResult3ftv2c8]]))</f>
        <v>0</v>
      </c>
      <c r="AW55" t="b">
        <f>ISNUMBER(SEARCH(AW$1,d4_test70[[#This Row],[actualResult3ftv2c8]]))</f>
        <v>0</v>
      </c>
      <c r="AX55" s="10" t="str">
        <f t="shared" si="12"/>
        <v>11</v>
      </c>
      <c r="AY55" s="10" t="str">
        <f t="shared" si="13"/>
        <v>00</v>
      </c>
      <c r="AZ55" s="10" t="str">
        <f t="shared" si="14"/>
        <v>00</v>
      </c>
      <c r="BA55" t="b">
        <f t="shared" si="15"/>
        <v>1</v>
      </c>
      <c r="BD55" t="b">
        <f>ISNUMBER(SEARCH(BD$1,d4_test70[[#This Row],[actualResult3ftv2c9]]))</f>
        <v>1</v>
      </c>
      <c r="BE55" t="b">
        <f>ISNUMBER(SEARCH(BE$1,d4_test70[[#This Row],[actualResult3ftv2c9]]))</f>
        <v>0</v>
      </c>
      <c r="BF55" t="b">
        <f>ISNUMBER(SEARCH(BF$1,d4_test70[[#This Row],[actualResult3ftv2c9]]))</f>
        <v>0</v>
      </c>
      <c r="BG55" s="10" t="str">
        <f t="shared" si="16"/>
        <v>11</v>
      </c>
      <c r="BH55" s="10" t="str">
        <f t="shared" si="17"/>
        <v>00</v>
      </c>
      <c r="BI55" s="10" t="str">
        <f t="shared" si="18"/>
        <v>00</v>
      </c>
      <c r="BJ55" t="b">
        <f t="shared" si="19"/>
        <v>1</v>
      </c>
      <c r="BM55" t="b">
        <f>ISNUMBER(SEARCH(BM$1,d4_test70[[#This Row],[actualResult3ftv2c10]]))</f>
        <v>1</v>
      </c>
      <c r="BN55" t="b">
        <f>ISNUMBER(SEARCH(BN$1,d4_test70[[#This Row],[actualResult3ftv2c10]]))</f>
        <v>0</v>
      </c>
      <c r="BO55" t="b">
        <f>ISNUMBER(SEARCH(BO$1,d4_test70[[#This Row],[actualResult3ftv2c10]]))</f>
        <v>0</v>
      </c>
      <c r="BP55" s="10" t="str">
        <f t="shared" si="20"/>
        <v>11</v>
      </c>
      <c r="BQ55" s="10" t="str">
        <f t="shared" si="21"/>
        <v>00</v>
      </c>
      <c r="BR55" s="10" t="str">
        <f t="shared" si="22"/>
        <v>00</v>
      </c>
      <c r="BS55" t="b">
        <f t="shared" si="23"/>
        <v>1</v>
      </c>
    </row>
    <row r="56" spans="1:71" x14ac:dyDescent="0.35">
      <c r="A56" t="s">
        <v>710</v>
      </c>
      <c r="B56" t="s">
        <v>711</v>
      </c>
      <c r="C56" t="s">
        <v>1015</v>
      </c>
      <c r="D56" t="s">
        <v>7570</v>
      </c>
      <c r="E56" t="s">
        <v>5119</v>
      </c>
      <c r="F56" t="s">
        <v>13</v>
      </c>
      <c r="G56" t="s">
        <v>13</v>
      </c>
      <c r="H56" t="s">
        <v>7846</v>
      </c>
      <c r="I56" t="s">
        <v>13</v>
      </c>
      <c r="J56" t="s">
        <v>13</v>
      </c>
      <c r="K56" t="s">
        <v>13</v>
      </c>
      <c r="L56" t="s">
        <v>13</v>
      </c>
      <c r="O56" s="13" t="b">
        <f>ISNUMBER(SEARCH(O$1,d4_test70[[#This Row],[expectedResult]]))</f>
        <v>1</v>
      </c>
      <c r="P56" s="13" t="b">
        <f>ISNUMBER(SEARCH(P$1,d4_test70[[#This Row],[expectedResult]]))</f>
        <v>0</v>
      </c>
      <c r="Q56" s="13" t="b">
        <f>ISNUMBER(SEARCH(Q$1,d4_test70[[#This Row],[expectedResult]]))</f>
        <v>0</v>
      </c>
      <c r="T56" t="b">
        <f>ISNUMBER(SEARCH(T$1,d4_test70[[#This Row],[actualResult]]))</f>
        <v>1</v>
      </c>
      <c r="U56" t="b">
        <f>ISNUMBER(SEARCH(U$1,d4_test70[[#This Row],[actualResult]]))</f>
        <v>0</v>
      </c>
      <c r="V56" t="b">
        <f>ISNUMBER(SEARCH(V$1,d4_test70[[#This Row],[actualResult]]))</f>
        <v>0</v>
      </c>
      <c r="W56" s="10" t="str">
        <f t="shared" si="24"/>
        <v>11</v>
      </c>
      <c r="X56" s="10" t="str">
        <f t="shared" si="25"/>
        <v>00</v>
      </c>
      <c r="Y56" s="10" t="str">
        <f t="shared" si="26"/>
        <v>00</v>
      </c>
      <c r="Z56" t="b">
        <f t="shared" si="27"/>
        <v>1</v>
      </c>
      <c r="AC56" t="b">
        <f>ISNUMBER(SEARCH(AC$1,d4_test70[[#This Row],[actualResultGPT3]]))</f>
        <v>1</v>
      </c>
      <c r="AD56" t="b">
        <f>ISNUMBER(SEARCH(AD$1,d4_test70[[#This Row],[actualResultGPT3]]))</f>
        <v>1</v>
      </c>
      <c r="AE56" t="b">
        <f>ISNUMBER(SEARCH(AE$1,d4_test70[[#This Row],[actualResultGPT3]]))</f>
        <v>1</v>
      </c>
      <c r="AF56" s="10" t="str">
        <f t="shared" si="4"/>
        <v>11</v>
      </c>
      <c r="AG56" s="10" t="str">
        <f t="shared" si="5"/>
        <v>01</v>
      </c>
      <c r="AH56" s="10" t="str">
        <f t="shared" si="6"/>
        <v>01</v>
      </c>
      <c r="AI56" t="b">
        <f t="shared" si="7"/>
        <v>0</v>
      </c>
      <c r="AL56" t="b">
        <f>ISNUMBER(SEARCH(AL$1,d4_test70[[#This Row],[actualResult3ftv2]]))</f>
        <v>1</v>
      </c>
      <c r="AM56" t="b">
        <f>ISNUMBER(SEARCH(AM$1,d4_test70[[#This Row],[actualResult3ftv2]]))</f>
        <v>0</v>
      </c>
      <c r="AN56" t="b">
        <f>ISNUMBER(SEARCH(AN$1,d4_test70[[#This Row],[actualResult3ftv2]]))</f>
        <v>0</v>
      </c>
      <c r="AO56" s="10" t="str">
        <f t="shared" si="8"/>
        <v>11</v>
      </c>
      <c r="AP56" s="10" t="str">
        <f t="shared" si="9"/>
        <v>00</v>
      </c>
      <c r="AQ56" s="10" t="str">
        <f t="shared" si="10"/>
        <v>00</v>
      </c>
      <c r="AR56" t="b">
        <f t="shared" si="11"/>
        <v>1</v>
      </c>
      <c r="AU56" t="b">
        <f>ISNUMBER(SEARCH(AU$1,d4_test70[[#This Row],[actualResult3ftv2c8]]))</f>
        <v>1</v>
      </c>
      <c r="AV56" t="b">
        <f>ISNUMBER(SEARCH(AV$1,d4_test70[[#This Row],[actualResult3ftv2c8]]))</f>
        <v>0</v>
      </c>
      <c r="AW56" t="b">
        <f>ISNUMBER(SEARCH(AW$1,d4_test70[[#This Row],[actualResult3ftv2c8]]))</f>
        <v>0</v>
      </c>
      <c r="AX56" s="10" t="str">
        <f t="shared" si="12"/>
        <v>11</v>
      </c>
      <c r="AY56" s="10" t="str">
        <f t="shared" si="13"/>
        <v>00</v>
      </c>
      <c r="AZ56" s="10" t="str">
        <f t="shared" si="14"/>
        <v>00</v>
      </c>
      <c r="BA56" t="b">
        <f t="shared" si="15"/>
        <v>1</v>
      </c>
      <c r="BD56" t="b">
        <f>ISNUMBER(SEARCH(BD$1,d4_test70[[#This Row],[actualResult3ftv2c9]]))</f>
        <v>1</v>
      </c>
      <c r="BE56" t="b">
        <f>ISNUMBER(SEARCH(BE$1,d4_test70[[#This Row],[actualResult3ftv2c9]]))</f>
        <v>0</v>
      </c>
      <c r="BF56" t="b">
        <f>ISNUMBER(SEARCH(BF$1,d4_test70[[#This Row],[actualResult3ftv2c9]]))</f>
        <v>0</v>
      </c>
      <c r="BG56" s="10" t="str">
        <f t="shared" si="16"/>
        <v>11</v>
      </c>
      <c r="BH56" s="10" t="str">
        <f t="shared" si="17"/>
        <v>00</v>
      </c>
      <c r="BI56" s="10" t="str">
        <f t="shared" si="18"/>
        <v>00</v>
      </c>
      <c r="BJ56" t="b">
        <f t="shared" si="19"/>
        <v>1</v>
      </c>
      <c r="BM56" t="b">
        <f>ISNUMBER(SEARCH(BM$1,d4_test70[[#This Row],[actualResult3ftv2c10]]))</f>
        <v>1</v>
      </c>
      <c r="BN56" t="b">
        <f>ISNUMBER(SEARCH(BN$1,d4_test70[[#This Row],[actualResult3ftv2c10]]))</f>
        <v>0</v>
      </c>
      <c r="BO56" t="b">
        <f>ISNUMBER(SEARCH(BO$1,d4_test70[[#This Row],[actualResult3ftv2c10]]))</f>
        <v>0</v>
      </c>
      <c r="BP56" s="10" t="str">
        <f t="shared" si="20"/>
        <v>11</v>
      </c>
      <c r="BQ56" s="10" t="str">
        <f t="shared" si="21"/>
        <v>00</v>
      </c>
      <c r="BR56" s="10" t="str">
        <f t="shared" si="22"/>
        <v>00</v>
      </c>
      <c r="BS56" t="b">
        <f t="shared" si="23"/>
        <v>1</v>
      </c>
    </row>
    <row r="57" spans="1:71" x14ac:dyDescent="0.35">
      <c r="A57" t="s">
        <v>511</v>
      </c>
      <c r="B57" t="s">
        <v>512</v>
      </c>
      <c r="C57" t="s">
        <v>982</v>
      </c>
      <c r="D57" t="s">
        <v>7570</v>
      </c>
      <c r="E57" t="s">
        <v>5119</v>
      </c>
      <c r="F57" t="s">
        <v>13</v>
      </c>
      <c r="G57" t="s">
        <v>13</v>
      </c>
      <c r="H57" t="s">
        <v>72</v>
      </c>
      <c r="I57" t="s">
        <v>13</v>
      </c>
      <c r="J57" t="s">
        <v>13</v>
      </c>
      <c r="K57" t="s">
        <v>13</v>
      </c>
      <c r="L57" t="s">
        <v>13</v>
      </c>
      <c r="O57" s="13" t="b">
        <f>ISNUMBER(SEARCH(O$1,d4_test70[[#This Row],[expectedResult]]))</f>
        <v>1</v>
      </c>
      <c r="P57" s="13" t="b">
        <f>ISNUMBER(SEARCH(P$1,d4_test70[[#This Row],[expectedResult]]))</f>
        <v>0</v>
      </c>
      <c r="Q57" s="13" t="b">
        <f>ISNUMBER(SEARCH(Q$1,d4_test70[[#This Row],[expectedResult]]))</f>
        <v>0</v>
      </c>
      <c r="T57" t="b">
        <f>ISNUMBER(SEARCH(T$1,d4_test70[[#This Row],[actualResult]]))</f>
        <v>1</v>
      </c>
      <c r="U57" t="b">
        <f>ISNUMBER(SEARCH(U$1,d4_test70[[#This Row],[actualResult]]))</f>
        <v>0</v>
      </c>
      <c r="V57" t="b">
        <f>ISNUMBER(SEARCH(V$1,d4_test70[[#This Row],[actualResult]]))</f>
        <v>0</v>
      </c>
      <c r="W57" s="10" t="str">
        <f t="shared" si="24"/>
        <v>11</v>
      </c>
      <c r="X57" s="10" t="str">
        <f t="shared" si="25"/>
        <v>00</v>
      </c>
      <c r="Y57" s="10" t="str">
        <f t="shared" si="26"/>
        <v>00</v>
      </c>
      <c r="Z57" t="b">
        <f t="shared" si="27"/>
        <v>1</v>
      </c>
      <c r="AC57" t="b">
        <f>ISNUMBER(SEARCH(AC$1,d4_test70[[#This Row],[actualResultGPT3]]))</f>
        <v>1</v>
      </c>
      <c r="AD57" t="b">
        <f>ISNUMBER(SEARCH(AD$1,d4_test70[[#This Row],[actualResultGPT3]]))</f>
        <v>1</v>
      </c>
      <c r="AE57" t="b">
        <f>ISNUMBER(SEARCH(AE$1,d4_test70[[#This Row],[actualResultGPT3]]))</f>
        <v>1</v>
      </c>
      <c r="AF57" s="10" t="str">
        <f t="shared" si="4"/>
        <v>11</v>
      </c>
      <c r="AG57" s="10" t="str">
        <f t="shared" si="5"/>
        <v>01</v>
      </c>
      <c r="AH57" s="10" t="str">
        <f t="shared" si="6"/>
        <v>01</v>
      </c>
      <c r="AI57" t="b">
        <f t="shared" si="7"/>
        <v>0</v>
      </c>
      <c r="AL57" t="b">
        <f>ISNUMBER(SEARCH(AL$1,d4_test70[[#This Row],[actualResult3ftv2]]))</f>
        <v>1</v>
      </c>
      <c r="AM57" t="b">
        <f>ISNUMBER(SEARCH(AM$1,d4_test70[[#This Row],[actualResult3ftv2]]))</f>
        <v>0</v>
      </c>
      <c r="AN57" t="b">
        <f>ISNUMBER(SEARCH(AN$1,d4_test70[[#This Row],[actualResult3ftv2]]))</f>
        <v>0</v>
      </c>
      <c r="AO57" s="10" t="str">
        <f t="shared" si="8"/>
        <v>11</v>
      </c>
      <c r="AP57" s="10" t="str">
        <f t="shared" si="9"/>
        <v>00</v>
      </c>
      <c r="AQ57" s="10" t="str">
        <f t="shared" si="10"/>
        <v>00</v>
      </c>
      <c r="AR57" t="b">
        <f t="shared" si="11"/>
        <v>1</v>
      </c>
      <c r="AU57" t="b">
        <f>ISNUMBER(SEARCH(AU$1,d4_test70[[#This Row],[actualResult3ftv2c8]]))</f>
        <v>1</v>
      </c>
      <c r="AV57" t="b">
        <f>ISNUMBER(SEARCH(AV$1,d4_test70[[#This Row],[actualResult3ftv2c8]]))</f>
        <v>0</v>
      </c>
      <c r="AW57" t="b">
        <f>ISNUMBER(SEARCH(AW$1,d4_test70[[#This Row],[actualResult3ftv2c8]]))</f>
        <v>0</v>
      </c>
      <c r="AX57" s="10" t="str">
        <f t="shared" si="12"/>
        <v>11</v>
      </c>
      <c r="AY57" s="10" t="str">
        <f t="shared" si="13"/>
        <v>00</v>
      </c>
      <c r="AZ57" s="10" t="str">
        <f t="shared" si="14"/>
        <v>00</v>
      </c>
      <c r="BA57" t="b">
        <f t="shared" si="15"/>
        <v>1</v>
      </c>
      <c r="BD57" t="b">
        <f>ISNUMBER(SEARCH(BD$1,d4_test70[[#This Row],[actualResult3ftv2c9]]))</f>
        <v>1</v>
      </c>
      <c r="BE57" t="b">
        <f>ISNUMBER(SEARCH(BE$1,d4_test70[[#This Row],[actualResult3ftv2c9]]))</f>
        <v>0</v>
      </c>
      <c r="BF57" t="b">
        <f>ISNUMBER(SEARCH(BF$1,d4_test70[[#This Row],[actualResult3ftv2c9]]))</f>
        <v>0</v>
      </c>
      <c r="BG57" s="10" t="str">
        <f t="shared" si="16"/>
        <v>11</v>
      </c>
      <c r="BH57" s="10" t="str">
        <f t="shared" si="17"/>
        <v>00</v>
      </c>
      <c r="BI57" s="10" t="str">
        <f t="shared" si="18"/>
        <v>00</v>
      </c>
      <c r="BJ57" t="b">
        <f t="shared" si="19"/>
        <v>1</v>
      </c>
      <c r="BM57" t="b">
        <f>ISNUMBER(SEARCH(BM$1,d4_test70[[#This Row],[actualResult3ftv2c10]]))</f>
        <v>1</v>
      </c>
      <c r="BN57" t="b">
        <f>ISNUMBER(SEARCH(BN$1,d4_test70[[#This Row],[actualResult3ftv2c10]]))</f>
        <v>0</v>
      </c>
      <c r="BO57" t="b">
        <f>ISNUMBER(SEARCH(BO$1,d4_test70[[#This Row],[actualResult3ftv2c10]]))</f>
        <v>0</v>
      </c>
      <c r="BP57" s="10" t="str">
        <f t="shared" si="20"/>
        <v>11</v>
      </c>
      <c r="BQ57" s="10" t="str">
        <f t="shared" si="21"/>
        <v>00</v>
      </c>
      <c r="BR57" s="10" t="str">
        <f t="shared" si="22"/>
        <v>00</v>
      </c>
      <c r="BS57" t="b">
        <f t="shared" si="23"/>
        <v>1</v>
      </c>
    </row>
    <row r="58" spans="1:71" x14ac:dyDescent="0.35">
      <c r="A58" t="s">
        <v>160</v>
      </c>
      <c r="B58" t="s">
        <v>161</v>
      </c>
      <c r="C58" t="s">
        <v>162</v>
      </c>
      <c r="D58" t="s">
        <v>7585</v>
      </c>
      <c r="E58" t="s">
        <v>5119</v>
      </c>
      <c r="F58" t="s">
        <v>13</v>
      </c>
      <c r="G58" t="s">
        <v>13</v>
      </c>
      <c r="H58" t="s">
        <v>7846</v>
      </c>
      <c r="I58" t="s">
        <v>13</v>
      </c>
      <c r="J58" t="s">
        <v>13</v>
      </c>
      <c r="K58" t="s">
        <v>13</v>
      </c>
      <c r="L58" t="s">
        <v>13</v>
      </c>
      <c r="O58" s="13" t="b">
        <f>ISNUMBER(SEARCH(O$1,d4_test70[[#This Row],[expectedResult]]))</f>
        <v>1</v>
      </c>
      <c r="P58" s="13" t="b">
        <f>ISNUMBER(SEARCH(P$1,d4_test70[[#This Row],[expectedResult]]))</f>
        <v>0</v>
      </c>
      <c r="Q58" s="13" t="b">
        <f>ISNUMBER(SEARCH(Q$1,d4_test70[[#This Row],[expectedResult]]))</f>
        <v>0</v>
      </c>
      <c r="T58" t="b">
        <f>ISNUMBER(SEARCH(T$1,d4_test70[[#This Row],[actualResult]]))</f>
        <v>1</v>
      </c>
      <c r="U58" t="b">
        <f>ISNUMBER(SEARCH(U$1,d4_test70[[#This Row],[actualResult]]))</f>
        <v>0</v>
      </c>
      <c r="V58" t="b">
        <f>ISNUMBER(SEARCH(V$1,d4_test70[[#This Row],[actualResult]]))</f>
        <v>0</v>
      </c>
      <c r="W58" s="10" t="str">
        <f t="shared" si="24"/>
        <v>11</v>
      </c>
      <c r="X58" s="10" t="str">
        <f t="shared" si="25"/>
        <v>00</v>
      </c>
      <c r="Y58" s="10" t="str">
        <f t="shared" si="26"/>
        <v>00</v>
      </c>
      <c r="Z58" t="b">
        <f t="shared" si="27"/>
        <v>1</v>
      </c>
      <c r="AC58" t="b">
        <f>ISNUMBER(SEARCH(AC$1,d4_test70[[#This Row],[actualResultGPT3]]))</f>
        <v>1</v>
      </c>
      <c r="AD58" t="b">
        <f>ISNUMBER(SEARCH(AD$1,d4_test70[[#This Row],[actualResultGPT3]]))</f>
        <v>1</v>
      </c>
      <c r="AE58" t="b">
        <f>ISNUMBER(SEARCH(AE$1,d4_test70[[#This Row],[actualResultGPT3]]))</f>
        <v>1</v>
      </c>
      <c r="AF58" s="10" t="str">
        <f t="shared" si="4"/>
        <v>11</v>
      </c>
      <c r="AG58" s="10" t="str">
        <f t="shared" si="5"/>
        <v>01</v>
      </c>
      <c r="AH58" s="10" t="str">
        <f t="shared" si="6"/>
        <v>01</v>
      </c>
      <c r="AI58" t="b">
        <f t="shared" si="7"/>
        <v>0</v>
      </c>
      <c r="AL58" t="b">
        <f>ISNUMBER(SEARCH(AL$1,d4_test70[[#This Row],[actualResult3ftv2]]))</f>
        <v>1</v>
      </c>
      <c r="AM58" t="b">
        <f>ISNUMBER(SEARCH(AM$1,d4_test70[[#This Row],[actualResult3ftv2]]))</f>
        <v>0</v>
      </c>
      <c r="AN58" t="b">
        <f>ISNUMBER(SEARCH(AN$1,d4_test70[[#This Row],[actualResult3ftv2]]))</f>
        <v>0</v>
      </c>
      <c r="AO58" s="10" t="str">
        <f t="shared" si="8"/>
        <v>11</v>
      </c>
      <c r="AP58" s="10" t="str">
        <f t="shared" si="9"/>
        <v>00</v>
      </c>
      <c r="AQ58" s="10" t="str">
        <f t="shared" si="10"/>
        <v>00</v>
      </c>
      <c r="AR58" t="b">
        <f t="shared" si="11"/>
        <v>1</v>
      </c>
      <c r="AU58" t="b">
        <f>ISNUMBER(SEARCH(AU$1,d4_test70[[#This Row],[actualResult3ftv2c8]]))</f>
        <v>1</v>
      </c>
      <c r="AV58" t="b">
        <f>ISNUMBER(SEARCH(AV$1,d4_test70[[#This Row],[actualResult3ftv2c8]]))</f>
        <v>0</v>
      </c>
      <c r="AW58" t="b">
        <f>ISNUMBER(SEARCH(AW$1,d4_test70[[#This Row],[actualResult3ftv2c8]]))</f>
        <v>0</v>
      </c>
      <c r="AX58" s="10" t="str">
        <f t="shared" si="12"/>
        <v>11</v>
      </c>
      <c r="AY58" s="10" t="str">
        <f t="shared" si="13"/>
        <v>00</v>
      </c>
      <c r="AZ58" s="10" t="str">
        <f t="shared" si="14"/>
        <v>00</v>
      </c>
      <c r="BA58" t="b">
        <f t="shared" si="15"/>
        <v>1</v>
      </c>
      <c r="BD58" t="b">
        <f>ISNUMBER(SEARCH(BD$1,d4_test70[[#This Row],[actualResult3ftv2c9]]))</f>
        <v>1</v>
      </c>
      <c r="BE58" t="b">
        <f>ISNUMBER(SEARCH(BE$1,d4_test70[[#This Row],[actualResult3ftv2c9]]))</f>
        <v>0</v>
      </c>
      <c r="BF58" t="b">
        <f>ISNUMBER(SEARCH(BF$1,d4_test70[[#This Row],[actualResult3ftv2c9]]))</f>
        <v>0</v>
      </c>
      <c r="BG58" s="10" t="str">
        <f t="shared" si="16"/>
        <v>11</v>
      </c>
      <c r="BH58" s="10" t="str">
        <f t="shared" si="17"/>
        <v>00</v>
      </c>
      <c r="BI58" s="10" t="str">
        <f t="shared" si="18"/>
        <v>00</v>
      </c>
      <c r="BJ58" t="b">
        <f t="shared" si="19"/>
        <v>1</v>
      </c>
      <c r="BM58" t="b">
        <f>ISNUMBER(SEARCH(BM$1,d4_test70[[#This Row],[actualResult3ftv2c10]]))</f>
        <v>1</v>
      </c>
      <c r="BN58" t="b">
        <f>ISNUMBER(SEARCH(BN$1,d4_test70[[#This Row],[actualResult3ftv2c10]]))</f>
        <v>0</v>
      </c>
      <c r="BO58" t="b">
        <f>ISNUMBER(SEARCH(BO$1,d4_test70[[#This Row],[actualResult3ftv2c10]]))</f>
        <v>0</v>
      </c>
      <c r="BP58" s="10" t="str">
        <f t="shared" si="20"/>
        <v>11</v>
      </c>
      <c r="BQ58" s="10" t="str">
        <f t="shared" si="21"/>
        <v>00</v>
      </c>
      <c r="BR58" s="10" t="str">
        <f t="shared" si="22"/>
        <v>00</v>
      </c>
      <c r="BS58" t="b">
        <f t="shared" si="23"/>
        <v>1</v>
      </c>
    </row>
    <row r="59" spans="1:71" x14ac:dyDescent="0.35">
      <c r="A59" t="s">
        <v>340</v>
      </c>
      <c r="B59" t="s">
        <v>341</v>
      </c>
      <c r="C59" t="s">
        <v>1006</v>
      </c>
      <c r="D59" t="s">
        <v>7587</v>
      </c>
      <c r="E59" t="s">
        <v>5119</v>
      </c>
      <c r="F59" t="s">
        <v>13</v>
      </c>
      <c r="G59" t="s">
        <v>13</v>
      </c>
      <c r="H59" t="s">
        <v>7846</v>
      </c>
      <c r="I59" t="s">
        <v>13</v>
      </c>
      <c r="J59" t="s">
        <v>13</v>
      </c>
      <c r="K59" t="s">
        <v>13</v>
      </c>
      <c r="L59" t="s">
        <v>13</v>
      </c>
      <c r="O59" s="13" t="b">
        <f>ISNUMBER(SEARCH(O$1,d4_test70[[#This Row],[expectedResult]]))</f>
        <v>1</v>
      </c>
      <c r="P59" s="13" t="b">
        <f>ISNUMBER(SEARCH(P$1,d4_test70[[#This Row],[expectedResult]]))</f>
        <v>0</v>
      </c>
      <c r="Q59" s="13" t="b">
        <f>ISNUMBER(SEARCH(Q$1,d4_test70[[#This Row],[expectedResult]]))</f>
        <v>0</v>
      </c>
      <c r="T59" t="b">
        <f>ISNUMBER(SEARCH(T$1,d4_test70[[#This Row],[actualResult]]))</f>
        <v>1</v>
      </c>
      <c r="U59" t="b">
        <f>ISNUMBER(SEARCH(U$1,d4_test70[[#This Row],[actualResult]]))</f>
        <v>0</v>
      </c>
      <c r="V59" t="b">
        <f>ISNUMBER(SEARCH(V$1,d4_test70[[#This Row],[actualResult]]))</f>
        <v>0</v>
      </c>
      <c r="W59" s="10" t="str">
        <f t="shared" si="24"/>
        <v>11</v>
      </c>
      <c r="X59" s="10" t="str">
        <f t="shared" si="25"/>
        <v>00</v>
      </c>
      <c r="Y59" s="10" t="str">
        <f t="shared" si="26"/>
        <v>00</v>
      </c>
      <c r="Z59" t="b">
        <f t="shared" si="27"/>
        <v>1</v>
      </c>
      <c r="AC59" t="b">
        <f>ISNUMBER(SEARCH(AC$1,d4_test70[[#This Row],[actualResultGPT3]]))</f>
        <v>1</v>
      </c>
      <c r="AD59" t="b">
        <f>ISNUMBER(SEARCH(AD$1,d4_test70[[#This Row],[actualResultGPT3]]))</f>
        <v>1</v>
      </c>
      <c r="AE59" t="b">
        <f>ISNUMBER(SEARCH(AE$1,d4_test70[[#This Row],[actualResultGPT3]]))</f>
        <v>1</v>
      </c>
      <c r="AF59" s="10" t="str">
        <f t="shared" si="4"/>
        <v>11</v>
      </c>
      <c r="AG59" s="10" t="str">
        <f t="shared" si="5"/>
        <v>01</v>
      </c>
      <c r="AH59" s="10" t="str">
        <f t="shared" si="6"/>
        <v>01</v>
      </c>
      <c r="AI59" t="b">
        <f t="shared" si="7"/>
        <v>0</v>
      </c>
      <c r="AL59" t="b">
        <f>ISNUMBER(SEARCH(AL$1,d4_test70[[#This Row],[actualResult3ftv2]]))</f>
        <v>1</v>
      </c>
      <c r="AM59" t="b">
        <f>ISNUMBER(SEARCH(AM$1,d4_test70[[#This Row],[actualResult3ftv2]]))</f>
        <v>0</v>
      </c>
      <c r="AN59" t="b">
        <f>ISNUMBER(SEARCH(AN$1,d4_test70[[#This Row],[actualResult3ftv2]]))</f>
        <v>0</v>
      </c>
      <c r="AO59" s="10" t="str">
        <f t="shared" si="8"/>
        <v>11</v>
      </c>
      <c r="AP59" s="10" t="str">
        <f t="shared" si="9"/>
        <v>00</v>
      </c>
      <c r="AQ59" s="10" t="str">
        <f t="shared" si="10"/>
        <v>00</v>
      </c>
      <c r="AR59" t="b">
        <f t="shared" si="11"/>
        <v>1</v>
      </c>
      <c r="AU59" t="b">
        <f>ISNUMBER(SEARCH(AU$1,d4_test70[[#This Row],[actualResult3ftv2c8]]))</f>
        <v>1</v>
      </c>
      <c r="AV59" t="b">
        <f>ISNUMBER(SEARCH(AV$1,d4_test70[[#This Row],[actualResult3ftv2c8]]))</f>
        <v>0</v>
      </c>
      <c r="AW59" t="b">
        <f>ISNUMBER(SEARCH(AW$1,d4_test70[[#This Row],[actualResult3ftv2c8]]))</f>
        <v>0</v>
      </c>
      <c r="AX59" s="10" t="str">
        <f t="shared" si="12"/>
        <v>11</v>
      </c>
      <c r="AY59" s="10" t="str">
        <f t="shared" si="13"/>
        <v>00</v>
      </c>
      <c r="AZ59" s="10" t="str">
        <f t="shared" si="14"/>
        <v>00</v>
      </c>
      <c r="BA59" t="b">
        <f t="shared" si="15"/>
        <v>1</v>
      </c>
      <c r="BD59" t="b">
        <f>ISNUMBER(SEARCH(BD$1,d4_test70[[#This Row],[actualResult3ftv2c9]]))</f>
        <v>1</v>
      </c>
      <c r="BE59" t="b">
        <f>ISNUMBER(SEARCH(BE$1,d4_test70[[#This Row],[actualResult3ftv2c9]]))</f>
        <v>0</v>
      </c>
      <c r="BF59" t="b">
        <f>ISNUMBER(SEARCH(BF$1,d4_test70[[#This Row],[actualResult3ftv2c9]]))</f>
        <v>0</v>
      </c>
      <c r="BG59" s="10" t="str">
        <f t="shared" si="16"/>
        <v>11</v>
      </c>
      <c r="BH59" s="10" t="str">
        <f t="shared" si="17"/>
        <v>00</v>
      </c>
      <c r="BI59" s="10" t="str">
        <f t="shared" si="18"/>
        <v>00</v>
      </c>
      <c r="BJ59" t="b">
        <f t="shared" si="19"/>
        <v>1</v>
      </c>
      <c r="BM59" t="b">
        <f>ISNUMBER(SEARCH(BM$1,d4_test70[[#This Row],[actualResult3ftv2c10]]))</f>
        <v>1</v>
      </c>
      <c r="BN59" t="b">
        <f>ISNUMBER(SEARCH(BN$1,d4_test70[[#This Row],[actualResult3ftv2c10]]))</f>
        <v>0</v>
      </c>
      <c r="BO59" t="b">
        <f>ISNUMBER(SEARCH(BO$1,d4_test70[[#This Row],[actualResult3ftv2c10]]))</f>
        <v>0</v>
      </c>
      <c r="BP59" s="10" t="str">
        <f t="shared" si="20"/>
        <v>11</v>
      </c>
      <c r="BQ59" s="10" t="str">
        <f t="shared" si="21"/>
        <v>00</v>
      </c>
      <c r="BR59" s="10" t="str">
        <f t="shared" si="22"/>
        <v>00</v>
      </c>
      <c r="BS59" t="b">
        <f t="shared" si="23"/>
        <v>1</v>
      </c>
    </row>
    <row r="60" spans="1:71" x14ac:dyDescent="0.35">
      <c r="A60" t="s">
        <v>47</v>
      </c>
      <c r="B60" t="s">
        <v>48</v>
      </c>
      <c r="C60" t="s">
        <v>929</v>
      </c>
      <c r="D60" t="s">
        <v>7585</v>
      </c>
      <c r="E60" t="s">
        <v>5119</v>
      </c>
      <c r="F60" t="s">
        <v>13</v>
      </c>
      <c r="G60" t="s">
        <v>13</v>
      </c>
      <c r="H60" t="s">
        <v>13</v>
      </c>
      <c r="I60" t="s">
        <v>13</v>
      </c>
      <c r="J60" t="s">
        <v>13</v>
      </c>
      <c r="K60" t="s">
        <v>13</v>
      </c>
      <c r="L60" t="s">
        <v>13</v>
      </c>
      <c r="O60" s="13" t="b">
        <f>ISNUMBER(SEARCH(O$1,d4_test70[[#This Row],[expectedResult]]))</f>
        <v>1</v>
      </c>
      <c r="P60" s="13" t="b">
        <f>ISNUMBER(SEARCH(P$1,d4_test70[[#This Row],[expectedResult]]))</f>
        <v>0</v>
      </c>
      <c r="Q60" s="13" t="b">
        <f>ISNUMBER(SEARCH(Q$1,d4_test70[[#This Row],[expectedResult]]))</f>
        <v>0</v>
      </c>
      <c r="T60" t="b">
        <f>ISNUMBER(SEARCH(T$1,d4_test70[[#This Row],[actualResult]]))</f>
        <v>1</v>
      </c>
      <c r="U60" t="b">
        <f>ISNUMBER(SEARCH(U$1,d4_test70[[#This Row],[actualResult]]))</f>
        <v>0</v>
      </c>
      <c r="V60" t="b">
        <f>ISNUMBER(SEARCH(V$1,d4_test70[[#This Row],[actualResult]]))</f>
        <v>0</v>
      </c>
      <c r="W60" s="10" t="str">
        <f t="shared" si="24"/>
        <v>11</v>
      </c>
      <c r="X60" s="10" t="str">
        <f t="shared" si="25"/>
        <v>00</v>
      </c>
      <c r="Y60" s="10" t="str">
        <f t="shared" si="26"/>
        <v>00</v>
      </c>
      <c r="Z60" t="b">
        <f t="shared" si="27"/>
        <v>1</v>
      </c>
      <c r="AC60" t="b">
        <f>ISNUMBER(SEARCH(AC$1,d4_test70[[#This Row],[actualResultGPT3]]))</f>
        <v>1</v>
      </c>
      <c r="AD60" t="b">
        <f>ISNUMBER(SEARCH(AD$1,d4_test70[[#This Row],[actualResultGPT3]]))</f>
        <v>0</v>
      </c>
      <c r="AE60" t="b">
        <f>ISNUMBER(SEARCH(AE$1,d4_test70[[#This Row],[actualResultGPT3]]))</f>
        <v>0</v>
      </c>
      <c r="AF60" s="10" t="str">
        <f t="shared" si="4"/>
        <v>11</v>
      </c>
      <c r="AG60" s="10" t="str">
        <f t="shared" si="5"/>
        <v>00</v>
      </c>
      <c r="AH60" s="10" t="str">
        <f t="shared" si="6"/>
        <v>00</v>
      </c>
      <c r="AI60" t="b">
        <f t="shared" si="7"/>
        <v>1</v>
      </c>
      <c r="AL60" t="b">
        <f>ISNUMBER(SEARCH(AL$1,d4_test70[[#This Row],[actualResult3ftv2]]))</f>
        <v>1</v>
      </c>
      <c r="AM60" t="b">
        <f>ISNUMBER(SEARCH(AM$1,d4_test70[[#This Row],[actualResult3ftv2]]))</f>
        <v>0</v>
      </c>
      <c r="AN60" t="b">
        <f>ISNUMBER(SEARCH(AN$1,d4_test70[[#This Row],[actualResult3ftv2]]))</f>
        <v>0</v>
      </c>
      <c r="AO60" s="10" t="str">
        <f t="shared" si="8"/>
        <v>11</v>
      </c>
      <c r="AP60" s="10" t="str">
        <f t="shared" si="9"/>
        <v>00</v>
      </c>
      <c r="AQ60" s="10" t="str">
        <f t="shared" si="10"/>
        <v>00</v>
      </c>
      <c r="AR60" t="b">
        <f t="shared" si="11"/>
        <v>1</v>
      </c>
      <c r="AU60" t="b">
        <f>ISNUMBER(SEARCH(AU$1,d4_test70[[#This Row],[actualResult3ftv2c8]]))</f>
        <v>1</v>
      </c>
      <c r="AV60" t="b">
        <f>ISNUMBER(SEARCH(AV$1,d4_test70[[#This Row],[actualResult3ftv2c8]]))</f>
        <v>0</v>
      </c>
      <c r="AW60" t="b">
        <f>ISNUMBER(SEARCH(AW$1,d4_test70[[#This Row],[actualResult3ftv2c8]]))</f>
        <v>0</v>
      </c>
      <c r="AX60" s="10" t="str">
        <f t="shared" si="12"/>
        <v>11</v>
      </c>
      <c r="AY60" s="10" t="str">
        <f t="shared" si="13"/>
        <v>00</v>
      </c>
      <c r="AZ60" s="10" t="str">
        <f t="shared" si="14"/>
        <v>00</v>
      </c>
      <c r="BA60" t="b">
        <f t="shared" si="15"/>
        <v>1</v>
      </c>
      <c r="BD60" t="b">
        <f>ISNUMBER(SEARCH(BD$1,d4_test70[[#This Row],[actualResult3ftv2c9]]))</f>
        <v>1</v>
      </c>
      <c r="BE60" t="b">
        <f>ISNUMBER(SEARCH(BE$1,d4_test70[[#This Row],[actualResult3ftv2c9]]))</f>
        <v>0</v>
      </c>
      <c r="BF60" t="b">
        <f>ISNUMBER(SEARCH(BF$1,d4_test70[[#This Row],[actualResult3ftv2c9]]))</f>
        <v>0</v>
      </c>
      <c r="BG60" s="10" t="str">
        <f t="shared" si="16"/>
        <v>11</v>
      </c>
      <c r="BH60" s="10" t="str">
        <f t="shared" si="17"/>
        <v>00</v>
      </c>
      <c r="BI60" s="10" t="str">
        <f t="shared" si="18"/>
        <v>00</v>
      </c>
      <c r="BJ60" t="b">
        <f t="shared" si="19"/>
        <v>1</v>
      </c>
      <c r="BM60" t="b">
        <f>ISNUMBER(SEARCH(BM$1,d4_test70[[#This Row],[actualResult3ftv2c10]]))</f>
        <v>1</v>
      </c>
      <c r="BN60" t="b">
        <f>ISNUMBER(SEARCH(BN$1,d4_test70[[#This Row],[actualResult3ftv2c10]]))</f>
        <v>0</v>
      </c>
      <c r="BO60" t="b">
        <f>ISNUMBER(SEARCH(BO$1,d4_test70[[#This Row],[actualResult3ftv2c10]]))</f>
        <v>0</v>
      </c>
      <c r="BP60" s="10" t="str">
        <f t="shared" si="20"/>
        <v>11</v>
      </c>
      <c r="BQ60" s="10" t="str">
        <f t="shared" si="21"/>
        <v>00</v>
      </c>
      <c r="BR60" s="10" t="str">
        <f t="shared" si="22"/>
        <v>00</v>
      </c>
      <c r="BS60" t="b">
        <f t="shared" si="23"/>
        <v>1</v>
      </c>
    </row>
    <row r="61" spans="1:71" x14ac:dyDescent="0.35">
      <c r="A61" t="s">
        <v>289</v>
      </c>
      <c r="B61" t="s">
        <v>290</v>
      </c>
      <c r="C61" t="s">
        <v>8214</v>
      </c>
      <c r="D61" t="s">
        <v>7585</v>
      </c>
      <c r="E61" t="s">
        <v>5119</v>
      </c>
      <c r="F61" t="s">
        <v>13</v>
      </c>
      <c r="G61" t="s">
        <v>13</v>
      </c>
      <c r="H61" t="s">
        <v>13</v>
      </c>
      <c r="I61" t="s">
        <v>13</v>
      </c>
      <c r="J61" t="s">
        <v>13</v>
      </c>
      <c r="K61" t="s">
        <v>13</v>
      </c>
      <c r="L61" t="s">
        <v>13</v>
      </c>
      <c r="O61" s="13" t="b">
        <f>ISNUMBER(SEARCH(O$1,d4_test70[[#This Row],[expectedResult]]))</f>
        <v>1</v>
      </c>
      <c r="P61" s="13" t="b">
        <f>ISNUMBER(SEARCH(P$1,d4_test70[[#This Row],[expectedResult]]))</f>
        <v>0</v>
      </c>
      <c r="Q61" s="13" t="b">
        <f>ISNUMBER(SEARCH(Q$1,d4_test70[[#This Row],[expectedResult]]))</f>
        <v>0</v>
      </c>
      <c r="T61" t="b">
        <f>ISNUMBER(SEARCH(T$1,d4_test70[[#This Row],[actualResult]]))</f>
        <v>1</v>
      </c>
      <c r="U61" t="b">
        <f>ISNUMBER(SEARCH(U$1,d4_test70[[#This Row],[actualResult]]))</f>
        <v>0</v>
      </c>
      <c r="V61" t="b">
        <f>ISNUMBER(SEARCH(V$1,d4_test70[[#This Row],[actualResult]]))</f>
        <v>0</v>
      </c>
      <c r="W61" s="10" t="str">
        <f t="shared" si="24"/>
        <v>11</v>
      </c>
      <c r="X61" s="10" t="str">
        <f t="shared" si="25"/>
        <v>00</v>
      </c>
      <c r="Y61" s="10" t="str">
        <f t="shared" si="26"/>
        <v>00</v>
      </c>
      <c r="Z61" t="b">
        <f t="shared" si="27"/>
        <v>1</v>
      </c>
      <c r="AC61" t="b">
        <f>ISNUMBER(SEARCH(AC$1,d4_test70[[#This Row],[actualResultGPT3]]))</f>
        <v>1</v>
      </c>
      <c r="AD61" t="b">
        <f>ISNUMBER(SEARCH(AD$1,d4_test70[[#This Row],[actualResultGPT3]]))</f>
        <v>0</v>
      </c>
      <c r="AE61" t="b">
        <f>ISNUMBER(SEARCH(AE$1,d4_test70[[#This Row],[actualResultGPT3]]))</f>
        <v>0</v>
      </c>
      <c r="AF61" s="10" t="str">
        <f t="shared" si="4"/>
        <v>11</v>
      </c>
      <c r="AG61" s="10" t="str">
        <f t="shared" si="5"/>
        <v>00</v>
      </c>
      <c r="AH61" s="10" t="str">
        <f t="shared" si="6"/>
        <v>00</v>
      </c>
      <c r="AI61" t="b">
        <f t="shared" si="7"/>
        <v>1</v>
      </c>
      <c r="AL61" t="b">
        <f>ISNUMBER(SEARCH(AL$1,d4_test70[[#This Row],[actualResult3ftv2]]))</f>
        <v>1</v>
      </c>
      <c r="AM61" t="b">
        <f>ISNUMBER(SEARCH(AM$1,d4_test70[[#This Row],[actualResult3ftv2]]))</f>
        <v>0</v>
      </c>
      <c r="AN61" t="b">
        <f>ISNUMBER(SEARCH(AN$1,d4_test70[[#This Row],[actualResult3ftv2]]))</f>
        <v>0</v>
      </c>
      <c r="AO61" s="10" t="str">
        <f t="shared" si="8"/>
        <v>11</v>
      </c>
      <c r="AP61" s="10" t="str">
        <f t="shared" si="9"/>
        <v>00</v>
      </c>
      <c r="AQ61" s="10" t="str">
        <f t="shared" si="10"/>
        <v>00</v>
      </c>
      <c r="AR61" t="b">
        <f t="shared" si="11"/>
        <v>1</v>
      </c>
      <c r="AU61" t="b">
        <f>ISNUMBER(SEARCH(AU$1,d4_test70[[#This Row],[actualResult3ftv2c8]]))</f>
        <v>1</v>
      </c>
      <c r="AV61" t="b">
        <f>ISNUMBER(SEARCH(AV$1,d4_test70[[#This Row],[actualResult3ftv2c8]]))</f>
        <v>0</v>
      </c>
      <c r="AW61" t="b">
        <f>ISNUMBER(SEARCH(AW$1,d4_test70[[#This Row],[actualResult3ftv2c8]]))</f>
        <v>0</v>
      </c>
      <c r="AX61" s="10" t="str">
        <f t="shared" si="12"/>
        <v>11</v>
      </c>
      <c r="AY61" s="10" t="str">
        <f t="shared" si="13"/>
        <v>00</v>
      </c>
      <c r="AZ61" s="10" t="str">
        <f t="shared" si="14"/>
        <v>00</v>
      </c>
      <c r="BA61" t="b">
        <f t="shared" si="15"/>
        <v>1</v>
      </c>
      <c r="BD61" t="b">
        <f>ISNUMBER(SEARCH(BD$1,d4_test70[[#This Row],[actualResult3ftv2c9]]))</f>
        <v>1</v>
      </c>
      <c r="BE61" t="b">
        <f>ISNUMBER(SEARCH(BE$1,d4_test70[[#This Row],[actualResult3ftv2c9]]))</f>
        <v>0</v>
      </c>
      <c r="BF61" t="b">
        <f>ISNUMBER(SEARCH(BF$1,d4_test70[[#This Row],[actualResult3ftv2c9]]))</f>
        <v>0</v>
      </c>
      <c r="BG61" s="10" t="str">
        <f t="shared" si="16"/>
        <v>11</v>
      </c>
      <c r="BH61" s="10" t="str">
        <f t="shared" si="17"/>
        <v>00</v>
      </c>
      <c r="BI61" s="10" t="str">
        <f t="shared" si="18"/>
        <v>00</v>
      </c>
      <c r="BJ61" t="b">
        <f t="shared" si="19"/>
        <v>1</v>
      </c>
      <c r="BM61" t="b">
        <f>ISNUMBER(SEARCH(BM$1,d4_test70[[#This Row],[actualResult3ftv2c10]]))</f>
        <v>1</v>
      </c>
      <c r="BN61" t="b">
        <f>ISNUMBER(SEARCH(BN$1,d4_test70[[#This Row],[actualResult3ftv2c10]]))</f>
        <v>0</v>
      </c>
      <c r="BO61" t="b">
        <f>ISNUMBER(SEARCH(BO$1,d4_test70[[#This Row],[actualResult3ftv2c10]]))</f>
        <v>0</v>
      </c>
      <c r="BP61" s="10" t="str">
        <f t="shared" si="20"/>
        <v>11</v>
      </c>
      <c r="BQ61" s="10" t="str">
        <f t="shared" si="21"/>
        <v>00</v>
      </c>
      <c r="BR61" s="10" t="str">
        <f t="shared" si="22"/>
        <v>00</v>
      </c>
      <c r="BS61" t="b">
        <f t="shared" si="23"/>
        <v>1</v>
      </c>
    </row>
    <row r="62" spans="1:71" x14ac:dyDescent="0.35">
      <c r="A62" t="s">
        <v>505</v>
      </c>
      <c r="B62" t="s">
        <v>506</v>
      </c>
      <c r="C62" t="s">
        <v>507</v>
      </c>
      <c r="D62" t="s">
        <v>7586</v>
      </c>
      <c r="E62" t="s">
        <v>5119</v>
      </c>
      <c r="F62" t="s">
        <v>13</v>
      </c>
      <c r="G62" t="s">
        <v>13</v>
      </c>
      <c r="H62" t="s">
        <v>13</v>
      </c>
      <c r="I62" t="s">
        <v>13</v>
      </c>
      <c r="J62" t="s">
        <v>13</v>
      </c>
      <c r="K62" t="s">
        <v>13</v>
      </c>
      <c r="L62" t="s">
        <v>13</v>
      </c>
      <c r="O62" s="13" t="b">
        <f>ISNUMBER(SEARCH(O$1,d4_test70[[#This Row],[expectedResult]]))</f>
        <v>1</v>
      </c>
      <c r="P62" s="13" t="b">
        <f>ISNUMBER(SEARCH(P$1,d4_test70[[#This Row],[expectedResult]]))</f>
        <v>0</v>
      </c>
      <c r="Q62" s="13" t="b">
        <f>ISNUMBER(SEARCH(Q$1,d4_test70[[#This Row],[expectedResult]]))</f>
        <v>0</v>
      </c>
      <c r="T62" t="b">
        <f>ISNUMBER(SEARCH(T$1,d4_test70[[#This Row],[actualResult]]))</f>
        <v>1</v>
      </c>
      <c r="U62" t="b">
        <f>ISNUMBER(SEARCH(U$1,d4_test70[[#This Row],[actualResult]]))</f>
        <v>0</v>
      </c>
      <c r="V62" t="b">
        <f>ISNUMBER(SEARCH(V$1,d4_test70[[#This Row],[actualResult]]))</f>
        <v>0</v>
      </c>
      <c r="W62" s="10" t="str">
        <f t="shared" si="24"/>
        <v>11</v>
      </c>
      <c r="X62" s="10" t="str">
        <f t="shared" si="25"/>
        <v>00</v>
      </c>
      <c r="Y62" s="10" t="str">
        <f t="shared" si="26"/>
        <v>00</v>
      </c>
      <c r="Z62" t="b">
        <f t="shared" si="27"/>
        <v>1</v>
      </c>
      <c r="AC62" t="b">
        <f>ISNUMBER(SEARCH(AC$1,d4_test70[[#This Row],[actualResultGPT3]]))</f>
        <v>1</v>
      </c>
      <c r="AD62" t="b">
        <f>ISNUMBER(SEARCH(AD$1,d4_test70[[#This Row],[actualResultGPT3]]))</f>
        <v>0</v>
      </c>
      <c r="AE62" t="b">
        <f>ISNUMBER(SEARCH(AE$1,d4_test70[[#This Row],[actualResultGPT3]]))</f>
        <v>0</v>
      </c>
      <c r="AF62" s="10" t="str">
        <f t="shared" si="4"/>
        <v>11</v>
      </c>
      <c r="AG62" s="10" t="str">
        <f t="shared" si="5"/>
        <v>00</v>
      </c>
      <c r="AH62" s="10" t="str">
        <f t="shared" si="6"/>
        <v>00</v>
      </c>
      <c r="AI62" t="b">
        <f t="shared" si="7"/>
        <v>1</v>
      </c>
      <c r="AL62" t="b">
        <f>ISNUMBER(SEARCH(AL$1,d4_test70[[#This Row],[actualResult3ftv2]]))</f>
        <v>1</v>
      </c>
      <c r="AM62" t="b">
        <f>ISNUMBER(SEARCH(AM$1,d4_test70[[#This Row],[actualResult3ftv2]]))</f>
        <v>0</v>
      </c>
      <c r="AN62" t="b">
        <f>ISNUMBER(SEARCH(AN$1,d4_test70[[#This Row],[actualResult3ftv2]]))</f>
        <v>0</v>
      </c>
      <c r="AO62" s="10" t="str">
        <f t="shared" si="8"/>
        <v>11</v>
      </c>
      <c r="AP62" s="10" t="str">
        <f t="shared" si="9"/>
        <v>00</v>
      </c>
      <c r="AQ62" s="10" t="str">
        <f t="shared" si="10"/>
        <v>00</v>
      </c>
      <c r="AR62" t="b">
        <f t="shared" si="11"/>
        <v>1</v>
      </c>
      <c r="AU62" t="b">
        <f>ISNUMBER(SEARCH(AU$1,d4_test70[[#This Row],[actualResult3ftv2c8]]))</f>
        <v>1</v>
      </c>
      <c r="AV62" t="b">
        <f>ISNUMBER(SEARCH(AV$1,d4_test70[[#This Row],[actualResult3ftv2c8]]))</f>
        <v>0</v>
      </c>
      <c r="AW62" t="b">
        <f>ISNUMBER(SEARCH(AW$1,d4_test70[[#This Row],[actualResult3ftv2c8]]))</f>
        <v>0</v>
      </c>
      <c r="AX62" s="10" t="str">
        <f t="shared" si="12"/>
        <v>11</v>
      </c>
      <c r="AY62" s="10" t="str">
        <f t="shared" si="13"/>
        <v>00</v>
      </c>
      <c r="AZ62" s="10" t="str">
        <f t="shared" si="14"/>
        <v>00</v>
      </c>
      <c r="BA62" t="b">
        <f t="shared" si="15"/>
        <v>1</v>
      </c>
      <c r="BD62" t="b">
        <f>ISNUMBER(SEARCH(BD$1,d4_test70[[#This Row],[actualResult3ftv2c9]]))</f>
        <v>1</v>
      </c>
      <c r="BE62" t="b">
        <f>ISNUMBER(SEARCH(BE$1,d4_test70[[#This Row],[actualResult3ftv2c9]]))</f>
        <v>0</v>
      </c>
      <c r="BF62" t="b">
        <f>ISNUMBER(SEARCH(BF$1,d4_test70[[#This Row],[actualResult3ftv2c9]]))</f>
        <v>0</v>
      </c>
      <c r="BG62" s="10" t="str">
        <f t="shared" si="16"/>
        <v>11</v>
      </c>
      <c r="BH62" s="10" t="str">
        <f t="shared" si="17"/>
        <v>00</v>
      </c>
      <c r="BI62" s="10" t="str">
        <f t="shared" si="18"/>
        <v>00</v>
      </c>
      <c r="BJ62" t="b">
        <f t="shared" si="19"/>
        <v>1</v>
      </c>
      <c r="BM62" t="b">
        <f>ISNUMBER(SEARCH(BM$1,d4_test70[[#This Row],[actualResult3ftv2c10]]))</f>
        <v>1</v>
      </c>
      <c r="BN62" t="b">
        <f>ISNUMBER(SEARCH(BN$1,d4_test70[[#This Row],[actualResult3ftv2c10]]))</f>
        <v>0</v>
      </c>
      <c r="BO62" t="b">
        <f>ISNUMBER(SEARCH(BO$1,d4_test70[[#This Row],[actualResult3ftv2c10]]))</f>
        <v>0</v>
      </c>
      <c r="BP62" s="10" t="str">
        <f t="shared" si="20"/>
        <v>11</v>
      </c>
      <c r="BQ62" s="10" t="str">
        <f t="shared" si="21"/>
        <v>00</v>
      </c>
      <c r="BR62" s="10" t="str">
        <f t="shared" si="22"/>
        <v>00</v>
      </c>
      <c r="BS62" t="b">
        <f t="shared" si="23"/>
        <v>1</v>
      </c>
    </row>
    <row r="63" spans="1:71" x14ac:dyDescent="0.35">
      <c r="A63" t="s">
        <v>427</v>
      </c>
      <c r="B63" t="s">
        <v>428</v>
      </c>
      <c r="C63" t="s">
        <v>429</v>
      </c>
      <c r="D63" t="s">
        <v>7585</v>
      </c>
      <c r="E63" t="s">
        <v>5119</v>
      </c>
      <c r="F63" t="s">
        <v>13</v>
      </c>
      <c r="G63" t="s">
        <v>13</v>
      </c>
      <c r="H63" t="s">
        <v>7846</v>
      </c>
      <c r="I63" t="s">
        <v>13</v>
      </c>
      <c r="J63" t="s">
        <v>13</v>
      </c>
      <c r="K63" t="s">
        <v>13</v>
      </c>
      <c r="L63" t="s">
        <v>13</v>
      </c>
      <c r="O63" s="13" t="b">
        <f>ISNUMBER(SEARCH(O$1,d4_test70[[#This Row],[expectedResult]]))</f>
        <v>1</v>
      </c>
      <c r="P63" s="13" t="b">
        <f>ISNUMBER(SEARCH(P$1,d4_test70[[#This Row],[expectedResult]]))</f>
        <v>0</v>
      </c>
      <c r="Q63" s="13" t="b">
        <f>ISNUMBER(SEARCH(Q$1,d4_test70[[#This Row],[expectedResult]]))</f>
        <v>0</v>
      </c>
      <c r="T63" t="b">
        <f>ISNUMBER(SEARCH(T$1,d4_test70[[#This Row],[actualResult]]))</f>
        <v>1</v>
      </c>
      <c r="U63" t="b">
        <f>ISNUMBER(SEARCH(U$1,d4_test70[[#This Row],[actualResult]]))</f>
        <v>0</v>
      </c>
      <c r="V63" t="b">
        <f>ISNUMBER(SEARCH(V$1,d4_test70[[#This Row],[actualResult]]))</f>
        <v>0</v>
      </c>
      <c r="W63" s="10" t="str">
        <f t="shared" si="24"/>
        <v>11</v>
      </c>
      <c r="X63" s="10" t="str">
        <f t="shared" si="25"/>
        <v>00</v>
      </c>
      <c r="Y63" s="10" t="str">
        <f t="shared" si="26"/>
        <v>00</v>
      </c>
      <c r="Z63" t="b">
        <f t="shared" si="27"/>
        <v>1</v>
      </c>
      <c r="AC63" t="b">
        <f>ISNUMBER(SEARCH(AC$1,d4_test70[[#This Row],[actualResultGPT3]]))</f>
        <v>1</v>
      </c>
      <c r="AD63" t="b">
        <f>ISNUMBER(SEARCH(AD$1,d4_test70[[#This Row],[actualResultGPT3]]))</f>
        <v>1</v>
      </c>
      <c r="AE63" t="b">
        <f>ISNUMBER(SEARCH(AE$1,d4_test70[[#This Row],[actualResultGPT3]]))</f>
        <v>1</v>
      </c>
      <c r="AF63" s="10" t="str">
        <f t="shared" si="4"/>
        <v>11</v>
      </c>
      <c r="AG63" s="10" t="str">
        <f t="shared" si="5"/>
        <v>01</v>
      </c>
      <c r="AH63" s="10" t="str">
        <f t="shared" si="6"/>
        <v>01</v>
      </c>
      <c r="AI63" t="b">
        <f t="shared" si="7"/>
        <v>0</v>
      </c>
      <c r="AL63" t="b">
        <f>ISNUMBER(SEARCH(AL$1,d4_test70[[#This Row],[actualResult3ftv2]]))</f>
        <v>1</v>
      </c>
      <c r="AM63" t="b">
        <f>ISNUMBER(SEARCH(AM$1,d4_test70[[#This Row],[actualResult3ftv2]]))</f>
        <v>0</v>
      </c>
      <c r="AN63" t="b">
        <f>ISNUMBER(SEARCH(AN$1,d4_test70[[#This Row],[actualResult3ftv2]]))</f>
        <v>0</v>
      </c>
      <c r="AO63" s="10" t="str">
        <f t="shared" si="8"/>
        <v>11</v>
      </c>
      <c r="AP63" s="10" t="str">
        <f t="shared" si="9"/>
        <v>00</v>
      </c>
      <c r="AQ63" s="10" t="str">
        <f t="shared" si="10"/>
        <v>00</v>
      </c>
      <c r="AR63" t="b">
        <f t="shared" si="11"/>
        <v>1</v>
      </c>
      <c r="AU63" t="b">
        <f>ISNUMBER(SEARCH(AU$1,d4_test70[[#This Row],[actualResult3ftv2c8]]))</f>
        <v>1</v>
      </c>
      <c r="AV63" t="b">
        <f>ISNUMBER(SEARCH(AV$1,d4_test70[[#This Row],[actualResult3ftv2c8]]))</f>
        <v>0</v>
      </c>
      <c r="AW63" t="b">
        <f>ISNUMBER(SEARCH(AW$1,d4_test70[[#This Row],[actualResult3ftv2c8]]))</f>
        <v>0</v>
      </c>
      <c r="AX63" s="10" t="str">
        <f t="shared" si="12"/>
        <v>11</v>
      </c>
      <c r="AY63" s="10" t="str">
        <f t="shared" si="13"/>
        <v>00</v>
      </c>
      <c r="AZ63" s="10" t="str">
        <f t="shared" si="14"/>
        <v>00</v>
      </c>
      <c r="BA63" t="b">
        <f t="shared" si="15"/>
        <v>1</v>
      </c>
      <c r="BD63" t="b">
        <f>ISNUMBER(SEARCH(BD$1,d4_test70[[#This Row],[actualResult3ftv2c9]]))</f>
        <v>1</v>
      </c>
      <c r="BE63" t="b">
        <f>ISNUMBER(SEARCH(BE$1,d4_test70[[#This Row],[actualResult3ftv2c9]]))</f>
        <v>0</v>
      </c>
      <c r="BF63" t="b">
        <f>ISNUMBER(SEARCH(BF$1,d4_test70[[#This Row],[actualResult3ftv2c9]]))</f>
        <v>0</v>
      </c>
      <c r="BG63" s="10" t="str">
        <f t="shared" si="16"/>
        <v>11</v>
      </c>
      <c r="BH63" s="10" t="str">
        <f t="shared" si="17"/>
        <v>00</v>
      </c>
      <c r="BI63" s="10" t="str">
        <f t="shared" si="18"/>
        <v>00</v>
      </c>
      <c r="BJ63" t="b">
        <f t="shared" si="19"/>
        <v>1</v>
      </c>
      <c r="BM63" t="b">
        <f>ISNUMBER(SEARCH(BM$1,d4_test70[[#This Row],[actualResult3ftv2c10]]))</f>
        <v>1</v>
      </c>
      <c r="BN63" t="b">
        <f>ISNUMBER(SEARCH(BN$1,d4_test70[[#This Row],[actualResult3ftv2c10]]))</f>
        <v>0</v>
      </c>
      <c r="BO63" t="b">
        <f>ISNUMBER(SEARCH(BO$1,d4_test70[[#This Row],[actualResult3ftv2c10]]))</f>
        <v>0</v>
      </c>
      <c r="BP63" s="10" t="str">
        <f t="shared" si="20"/>
        <v>11</v>
      </c>
      <c r="BQ63" s="10" t="str">
        <f t="shared" si="21"/>
        <v>00</v>
      </c>
      <c r="BR63" s="10" t="str">
        <f t="shared" si="22"/>
        <v>00</v>
      </c>
      <c r="BS63" t="b">
        <f t="shared" si="23"/>
        <v>1</v>
      </c>
    </row>
    <row r="64" spans="1:71" x14ac:dyDescent="0.35">
      <c r="A64" t="s">
        <v>186</v>
      </c>
      <c r="B64" t="s">
        <v>187</v>
      </c>
      <c r="C64" t="s">
        <v>188</v>
      </c>
      <c r="D64" t="s">
        <v>7570</v>
      </c>
      <c r="E64" t="s">
        <v>5119</v>
      </c>
      <c r="F64" t="s">
        <v>13</v>
      </c>
      <c r="G64" t="s">
        <v>13</v>
      </c>
      <c r="H64" t="s">
        <v>7846</v>
      </c>
      <c r="I64" t="s">
        <v>13</v>
      </c>
      <c r="J64" t="s">
        <v>13</v>
      </c>
      <c r="K64" t="s">
        <v>13</v>
      </c>
      <c r="L64" t="s">
        <v>13</v>
      </c>
      <c r="O64" s="13" t="b">
        <f>ISNUMBER(SEARCH(O$1,d4_test70[[#This Row],[expectedResult]]))</f>
        <v>1</v>
      </c>
      <c r="P64" s="13" t="b">
        <f>ISNUMBER(SEARCH(P$1,d4_test70[[#This Row],[expectedResult]]))</f>
        <v>0</v>
      </c>
      <c r="Q64" s="13" t="b">
        <f>ISNUMBER(SEARCH(Q$1,d4_test70[[#This Row],[expectedResult]]))</f>
        <v>0</v>
      </c>
      <c r="T64" t="b">
        <f>ISNUMBER(SEARCH(T$1,d4_test70[[#This Row],[actualResult]]))</f>
        <v>1</v>
      </c>
      <c r="U64" t="b">
        <f>ISNUMBER(SEARCH(U$1,d4_test70[[#This Row],[actualResult]]))</f>
        <v>0</v>
      </c>
      <c r="V64" t="b">
        <f>ISNUMBER(SEARCH(V$1,d4_test70[[#This Row],[actualResult]]))</f>
        <v>0</v>
      </c>
      <c r="W64" s="10" t="str">
        <f t="shared" si="24"/>
        <v>11</v>
      </c>
      <c r="X64" s="10" t="str">
        <f t="shared" si="25"/>
        <v>00</v>
      </c>
      <c r="Y64" s="10" t="str">
        <f t="shared" si="26"/>
        <v>00</v>
      </c>
      <c r="Z64" t="b">
        <f t="shared" si="27"/>
        <v>1</v>
      </c>
      <c r="AC64" t="b">
        <f>ISNUMBER(SEARCH(AC$1,d4_test70[[#This Row],[actualResultGPT3]]))</f>
        <v>1</v>
      </c>
      <c r="AD64" t="b">
        <f>ISNUMBER(SEARCH(AD$1,d4_test70[[#This Row],[actualResultGPT3]]))</f>
        <v>1</v>
      </c>
      <c r="AE64" t="b">
        <f>ISNUMBER(SEARCH(AE$1,d4_test70[[#This Row],[actualResultGPT3]]))</f>
        <v>1</v>
      </c>
      <c r="AF64" s="10" t="str">
        <f t="shared" si="4"/>
        <v>11</v>
      </c>
      <c r="AG64" s="10" t="str">
        <f t="shared" si="5"/>
        <v>01</v>
      </c>
      <c r="AH64" s="10" t="str">
        <f t="shared" si="6"/>
        <v>01</v>
      </c>
      <c r="AI64" t="b">
        <f t="shared" si="7"/>
        <v>0</v>
      </c>
      <c r="AL64" t="b">
        <f>ISNUMBER(SEARCH(AL$1,d4_test70[[#This Row],[actualResult3ftv2]]))</f>
        <v>1</v>
      </c>
      <c r="AM64" t="b">
        <f>ISNUMBER(SEARCH(AM$1,d4_test70[[#This Row],[actualResult3ftv2]]))</f>
        <v>0</v>
      </c>
      <c r="AN64" t="b">
        <f>ISNUMBER(SEARCH(AN$1,d4_test70[[#This Row],[actualResult3ftv2]]))</f>
        <v>0</v>
      </c>
      <c r="AO64" s="10" t="str">
        <f t="shared" si="8"/>
        <v>11</v>
      </c>
      <c r="AP64" s="10" t="str">
        <f t="shared" si="9"/>
        <v>00</v>
      </c>
      <c r="AQ64" s="10" t="str">
        <f t="shared" si="10"/>
        <v>00</v>
      </c>
      <c r="AR64" t="b">
        <f t="shared" si="11"/>
        <v>1</v>
      </c>
      <c r="AU64" t="b">
        <f>ISNUMBER(SEARCH(AU$1,d4_test70[[#This Row],[actualResult3ftv2c8]]))</f>
        <v>1</v>
      </c>
      <c r="AV64" t="b">
        <f>ISNUMBER(SEARCH(AV$1,d4_test70[[#This Row],[actualResult3ftv2c8]]))</f>
        <v>0</v>
      </c>
      <c r="AW64" t="b">
        <f>ISNUMBER(SEARCH(AW$1,d4_test70[[#This Row],[actualResult3ftv2c8]]))</f>
        <v>0</v>
      </c>
      <c r="AX64" s="10" t="str">
        <f t="shared" si="12"/>
        <v>11</v>
      </c>
      <c r="AY64" s="10" t="str">
        <f t="shared" si="13"/>
        <v>00</v>
      </c>
      <c r="AZ64" s="10" t="str">
        <f t="shared" si="14"/>
        <v>00</v>
      </c>
      <c r="BA64" t="b">
        <f t="shared" si="15"/>
        <v>1</v>
      </c>
      <c r="BD64" t="b">
        <f>ISNUMBER(SEARCH(BD$1,d4_test70[[#This Row],[actualResult3ftv2c9]]))</f>
        <v>1</v>
      </c>
      <c r="BE64" t="b">
        <f>ISNUMBER(SEARCH(BE$1,d4_test70[[#This Row],[actualResult3ftv2c9]]))</f>
        <v>0</v>
      </c>
      <c r="BF64" t="b">
        <f>ISNUMBER(SEARCH(BF$1,d4_test70[[#This Row],[actualResult3ftv2c9]]))</f>
        <v>0</v>
      </c>
      <c r="BG64" s="10" t="str">
        <f t="shared" si="16"/>
        <v>11</v>
      </c>
      <c r="BH64" s="10" t="str">
        <f t="shared" si="17"/>
        <v>00</v>
      </c>
      <c r="BI64" s="10" t="str">
        <f t="shared" si="18"/>
        <v>00</v>
      </c>
      <c r="BJ64" t="b">
        <f t="shared" si="19"/>
        <v>1</v>
      </c>
      <c r="BM64" t="b">
        <f>ISNUMBER(SEARCH(BM$1,d4_test70[[#This Row],[actualResult3ftv2c10]]))</f>
        <v>1</v>
      </c>
      <c r="BN64" t="b">
        <f>ISNUMBER(SEARCH(BN$1,d4_test70[[#This Row],[actualResult3ftv2c10]]))</f>
        <v>0</v>
      </c>
      <c r="BO64" t="b">
        <f>ISNUMBER(SEARCH(BO$1,d4_test70[[#This Row],[actualResult3ftv2c10]]))</f>
        <v>0</v>
      </c>
      <c r="BP64" s="10" t="str">
        <f t="shared" si="20"/>
        <v>11</v>
      </c>
      <c r="BQ64" s="10" t="str">
        <f t="shared" si="21"/>
        <v>00</v>
      </c>
      <c r="BR64" s="10" t="str">
        <f t="shared" si="22"/>
        <v>00</v>
      </c>
      <c r="BS64" t="b">
        <f t="shared" si="23"/>
        <v>1</v>
      </c>
    </row>
    <row r="65" spans="1:71" x14ac:dyDescent="0.35">
      <c r="A65">
        <v>549750492</v>
      </c>
      <c r="B65" t="s">
        <v>204</v>
      </c>
      <c r="C65" t="s">
        <v>8173</v>
      </c>
      <c r="D65" t="s">
        <v>7544</v>
      </c>
      <c r="E65" t="s">
        <v>5119</v>
      </c>
      <c r="F65" t="s">
        <v>13</v>
      </c>
      <c r="G65" t="s">
        <v>7687</v>
      </c>
      <c r="H65" t="s">
        <v>959</v>
      </c>
      <c r="I65" t="s">
        <v>7687</v>
      </c>
      <c r="J65" t="s">
        <v>13</v>
      </c>
      <c r="K65" t="s">
        <v>7687</v>
      </c>
      <c r="L65" t="s">
        <v>13</v>
      </c>
      <c r="O65" s="13" t="b">
        <f>ISNUMBER(SEARCH(O$1,d4_test70[[#This Row],[expectedResult]]))</f>
        <v>1</v>
      </c>
      <c r="P65" s="13" t="b">
        <f>ISNUMBER(SEARCH(P$1,d4_test70[[#This Row],[expectedResult]]))</f>
        <v>0</v>
      </c>
      <c r="Q65" s="13" t="b">
        <f>ISNUMBER(SEARCH(Q$1,d4_test70[[#This Row],[expectedResult]]))</f>
        <v>0</v>
      </c>
      <c r="T65" t="b">
        <f>ISNUMBER(SEARCH(T$1,d4_test70[[#This Row],[actualResult]]))</f>
        <v>1</v>
      </c>
      <c r="U65" t="b">
        <f>ISNUMBER(SEARCH(U$1,d4_test70[[#This Row],[actualResult]]))</f>
        <v>0</v>
      </c>
      <c r="V65" t="b">
        <f>ISNUMBER(SEARCH(V$1,d4_test70[[#This Row],[actualResult]]))</f>
        <v>0</v>
      </c>
      <c r="W65" s="10" t="str">
        <f t="shared" si="24"/>
        <v>11</v>
      </c>
      <c r="X65" s="10" t="str">
        <f t="shared" si="25"/>
        <v>00</v>
      </c>
      <c r="Y65" s="10" t="str">
        <f t="shared" si="26"/>
        <v>00</v>
      </c>
      <c r="Z65" t="b">
        <f t="shared" si="27"/>
        <v>1</v>
      </c>
      <c r="AC65" t="b">
        <f>ISNUMBER(SEARCH(AC$1,d4_test70[[#This Row],[actualResultGPT3]]))</f>
        <v>1</v>
      </c>
      <c r="AD65" t="b">
        <f>ISNUMBER(SEARCH(AD$1,d4_test70[[#This Row],[actualResultGPT3]]))</f>
        <v>1</v>
      </c>
      <c r="AE65" t="b">
        <f>ISNUMBER(SEARCH(AE$1,d4_test70[[#This Row],[actualResultGPT3]]))</f>
        <v>1</v>
      </c>
      <c r="AF65" s="10" t="str">
        <f t="shared" si="4"/>
        <v>11</v>
      </c>
      <c r="AG65" s="10" t="str">
        <f t="shared" si="5"/>
        <v>01</v>
      </c>
      <c r="AH65" s="10" t="str">
        <f t="shared" si="6"/>
        <v>01</v>
      </c>
      <c r="AI65" t="b">
        <f t="shared" si="7"/>
        <v>0</v>
      </c>
      <c r="AL65" t="b">
        <f>ISNUMBER(SEARCH(AL$1,d4_test70[[#This Row],[actualResult3ftv2]]))</f>
        <v>1</v>
      </c>
      <c r="AM65" t="b">
        <f>ISNUMBER(SEARCH(AM$1,d4_test70[[#This Row],[actualResult3ftv2]]))</f>
        <v>0</v>
      </c>
      <c r="AN65" t="b">
        <f>ISNUMBER(SEARCH(AN$1,d4_test70[[#This Row],[actualResult3ftv2]]))</f>
        <v>0</v>
      </c>
      <c r="AO65" s="10" t="str">
        <f t="shared" si="8"/>
        <v>11</v>
      </c>
      <c r="AP65" s="10" t="str">
        <f t="shared" si="9"/>
        <v>00</v>
      </c>
      <c r="AQ65" s="10" t="str">
        <f t="shared" si="10"/>
        <v>00</v>
      </c>
      <c r="AR65" t="b">
        <f t="shared" si="11"/>
        <v>1</v>
      </c>
      <c r="AU65" t="b">
        <f>ISNUMBER(SEARCH(AU$1,d4_test70[[#This Row],[actualResult3ftv2c8]]))</f>
        <v>1</v>
      </c>
      <c r="AV65" t="b">
        <f>ISNUMBER(SEARCH(AV$1,d4_test70[[#This Row],[actualResult3ftv2c8]]))</f>
        <v>0</v>
      </c>
      <c r="AW65" t="b">
        <f>ISNUMBER(SEARCH(AW$1,d4_test70[[#This Row],[actualResult3ftv2c8]]))</f>
        <v>0</v>
      </c>
      <c r="AX65" s="10" t="str">
        <f t="shared" si="12"/>
        <v>11</v>
      </c>
      <c r="AY65" s="10" t="str">
        <f t="shared" si="13"/>
        <v>00</v>
      </c>
      <c r="AZ65" s="10" t="str">
        <f t="shared" si="14"/>
        <v>00</v>
      </c>
      <c r="BA65" t="b">
        <f t="shared" si="15"/>
        <v>1</v>
      </c>
      <c r="BD65" t="b">
        <f>ISNUMBER(SEARCH(BD$1,d4_test70[[#This Row],[actualResult3ftv2c9]]))</f>
        <v>1</v>
      </c>
      <c r="BE65" t="b">
        <f>ISNUMBER(SEARCH(BE$1,d4_test70[[#This Row],[actualResult3ftv2c9]]))</f>
        <v>0</v>
      </c>
      <c r="BF65" t="b">
        <f>ISNUMBER(SEARCH(BF$1,d4_test70[[#This Row],[actualResult3ftv2c9]]))</f>
        <v>0</v>
      </c>
      <c r="BG65" s="10" t="str">
        <f t="shared" si="16"/>
        <v>11</v>
      </c>
      <c r="BH65" s="10" t="str">
        <f t="shared" si="17"/>
        <v>00</v>
      </c>
      <c r="BI65" s="10" t="str">
        <f t="shared" si="18"/>
        <v>00</v>
      </c>
      <c r="BJ65" t="b">
        <f t="shared" si="19"/>
        <v>1</v>
      </c>
      <c r="BM65" t="b">
        <f>ISNUMBER(SEARCH(BM$1,d4_test70[[#This Row],[actualResult3ftv2c10]]))</f>
        <v>1</v>
      </c>
      <c r="BN65" t="b">
        <f>ISNUMBER(SEARCH(BN$1,d4_test70[[#This Row],[actualResult3ftv2c10]]))</f>
        <v>0</v>
      </c>
      <c r="BO65" t="b">
        <f>ISNUMBER(SEARCH(BO$1,d4_test70[[#This Row],[actualResult3ftv2c10]]))</f>
        <v>0</v>
      </c>
      <c r="BP65" s="10" t="str">
        <f t="shared" si="20"/>
        <v>11</v>
      </c>
      <c r="BQ65" s="10" t="str">
        <f t="shared" si="21"/>
        <v>00</v>
      </c>
      <c r="BR65" s="10" t="str">
        <f t="shared" si="22"/>
        <v>00</v>
      </c>
      <c r="BS65" t="b">
        <f t="shared" si="23"/>
        <v>1</v>
      </c>
    </row>
    <row r="66" spans="1:71" x14ac:dyDescent="0.35">
      <c r="A66">
        <v>1495948084</v>
      </c>
      <c r="B66" t="s">
        <v>308</v>
      </c>
      <c r="C66" t="s">
        <v>8175</v>
      </c>
      <c r="D66" t="s">
        <v>7569</v>
      </c>
      <c r="E66" t="s">
        <v>5119</v>
      </c>
      <c r="F66" t="s">
        <v>13</v>
      </c>
      <c r="G66" t="s">
        <v>7687</v>
      </c>
      <c r="H66" t="s">
        <v>13</v>
      </c>
      <c r="I66" t="s">
        <v>7687</v>
      </c>
      <c r="J66" t="s">
        <v>13</v>
      </c>
      <c r="K66" t="s">
        <v>7687</v>
      </c>
      <c r="L66" t="s">
        <v>13</v>
      </c>
      <c r="O66" s="13" t="b">
        <f>ISNUMBER(SEARCH(O$1,d4_test70[[#This Row],[expectedResult]]))</f>
        <v>1</v>
      </c>
      <c r="P66" s="13" t="b">
        <f>ISNUMBER(SEARCH(P$1,d4_test70[[#This Row],[expectedResult]]))</f>
        <v>0</v>
      </c>
      <c r="Q66" s="13" t="b">
        <f>ISNUMBER(SEARCH(Q$1,d4_test70[[#This Row],[expectedResult]]))</f>
        <v>0</v>
      </c>
      <c r="T66" t="b">
        <f>ISNUMBER(SEARCH(T$1,d4_test70[[#This Row],[actualResult]]))</f>
        <v>1</v>
      </c>
      <c r="U66" t="b">
        <f>ISNUMBER(SEARCH(U$1,d4_test70[[#This Row],[actualResult]]))</f>
        <v>0</v>
      </c>
      <c r="V66" t="b">
        <f>ISNUMBER(SEARCH(V$1,d4_test70[[#This Row],[actualResult]]))</f>
        <v>0</v>
      </c>
      <c r="W66" s="10" t="str">
        <f t="shared" si="24"/>
        <v>11</v>
      </c>
      <c r="X66" s="10" t="str">
        <f t="shared" si="25"/>
        <v>00</v>
      </c>
      <c r="Y66" s="10" t="str">
        <f t="shared" si="26"/>
        <v>00</v>
      </c>
      <c r="Z66" t="b">
        <f t="shared" si="27"/>
        <v>1</v>
      </c>
      <c r="AC66" t="b">
        <f>ISNUMBER(SEARCH(AC$1,d4_test70[[#This Row],[actualResultGPT3]]))</f>
        <v>1</v>
      </c>
      <c r="AD66" t="b">
        <f>ISNUMBER(SEARCH(AD$1,d4_test70[[#This Row],[actualResultGPT3]]))</f>
        <v>0</v>
      </c>
      <c r="AE66" t="b">
        <f>ISNUMBER(SEARCH(AE$1,d4_test70[[#This Row],[actualResultGPT3]]))</f>
        <v>0</v>
      </c>
      <c r="AF66" s="10" t="str">
        <f t="shared" si="4"/>
        <v>11</v>
      </c>
      <c r="AG66" s="10" t="str">
        <f t="shared" si="5"/>
        <v>00</v>
      </c>
      <c r="AH66" s="10" t="str">
        <f t="shared" si="6"/>
        <v>00</v>
      </c>
      <c r="AI66" t="b">
        <f t="shared" si="7"/>
        <v>1</v>
      </c>
      <c r="AL66" t="b">
        <f>ISNUMBER(SEARCH(AL$1,d4_test70[[#This Row],[actualResult3ftv2]]))</f>
        <v>1</v>
      </c>
      <c r="AM66" t="b">
        <f>ISNUMBER(SEARCH(AM$1,d4_test70[[#This Row],[actualResult3ftv2]]))</f>
        <v>0</v>
      </c>
      <c r="AN66" t="b">
        <f>ISNUMBER(SEARCH(AN$1,d4_test70[[#This Row],[actualResult3ftv2]]))</f>
        <v>0</v>
      </c>
      <c r="AO66" s="10" t="str">
        <f t="shared" si="8"/>
        <v>11</v>
      </c>
      <c r="AP66" s="10" t="str">
        <f t="shared" si="9"/>
        <v>00</v>
      </c>
      <c r="AQ66" s="10" t="str">
        <f t="shared" si="10"/>
        <v>00</v>
      </c>
      <c r="AR66" t="b">
        <f t="shared" si="11"/>
        <v>1</v>
      </c>
      <c r="AU66" t="b">
        <f>ISNUMBER(SEARCH(AU$1,d4_test70[[#This Row],[actualResult3ftv2c8]]))</f>
        <v>1</v>
      </c>
      <c r="AV66" t="b">
        <f>ISNUMBER(SEARCH(AV$1,d4_test70[[#This Row],[actualResult3ftv2c8]]))</f>
        <v>0</v>
      </c>
      <c r="AW66" t="b">
        <f>ISNUMBER(SEARCH(AW$1,d4_test70[[#This Row],[actualResult3ftv2c8]]))</f>
        <v>0</v>
      </c>
      <c r="AX66" s="10" t="str">
        <f t="shared" si="12"/>
        <v>11</v>
      </c>
      <c r="AY66" s="10" t="str">
        <f t="shared" si="13"/>
        <v>00</v>
      </c>
      <c r="AZ66" s="10" t="str">
        <f t="shared" si="14"/>
        <v>00</v>
      </c>
      <c r="BA66" t="b">
        <f t="shared" si="15"/>
        <v>1</v>
      </c>
      <c r="BD66" t="b">
        <f>ISNUMBER(SEARCH(BD$1,d4_test70[[#This Row],[actualResult3ftv2c9]]))</f>
        <v>1</v>
      </c>
      <c r="BE66" t="b">
        <f>ISNUMBER(SEARCH(BE$1,d4_test70[[#This Row],[actualResult3ftv2c9]]))</f>
        <v>0</v>
      </c>
      <c r="BF66" t="b">
        <f>ISNUMBER(SEARCH(BF$1,d4_test70[[#This Row],[actualResult3ftv2c9]]))</f>
        <v>0</v>
      </c>
      <c r="BG66" s="10" t="str">
        <f t="shared" si="16"/>
        <v>11</v>
      </c>
      <c r="BH66" s="10" t="str">
        <f t="shared" si="17"/>
        <v>00</v>
      </c>
      <c r="BI66" s="10" t="str">
        <f t="shared" si="18"/>
        <v>00</v>
      </c>
      <c r="BJ66" t="b">
        <f t="shared" si="19"/>
        <v>1</v>
      </c>
      <c r="BM66" t="b">
        <f>ISNUMBER(SEARCH(BM$1,d4_test70[[#This Row],[actualResult3ftv2c10]]))</f>
        <v>1</v>
      </c>
      <c r="BN66" t="b">
        <f>ISNUMBER(SEARCH(BN$1,d4_test70[[#This Row],[actualResult3ftv2c10]]))</f>
        <v>0</v>
      </c>
      <c r="BO66" t="b">
        <f>ISNUMBER(SEARCH(BO$1,d4_test70[[#This Row],[actualResult3ftv2c10]]))</f>
        <v>0</v>
      </c>
      <c r="BP66" s="10" t="str">
        <f t="shared" si="20"/>
        <v>11</v>
      </c>
      <c r="BQ66" s="10" t="str">
        <f t="shared" si="21"/>
        <v>00</v>
      </c>
      <c r="BR66" s="10" t="str">
        <f t="shared" si="22"/>
        <v>00</v>
      </c>
      <c r="BS66" t="b">
        <f t="shared" si="23"/>
        <v>1</v>
      </c>
    </row>
    <row r="67" spans="1:71" x14ac:dyDescent="0.35">
      <c r="A67">
        <v>655192558</v>
      </c>
      <c r="B67" t="s">
        <v>857</v>
      </c>
      <c r="C67" t="s">
        <v>996</v>
      </c>
      <c r="D67" t="s">
        <v>7553</v>
      </c>
      <c r="E67" t="s">
        <v>5119</v>
      </c>
      <c r="F67" t="s">
        <v>13</v>
      </c>
      <c r="G67" t="s">
        <v>7687</v>
      </c>
      <c r="H67" t="s">
        <v>13</v>
      </c>
      <c r="I67" t="s">
        <v>7687</v>
      </c>
      <c r="J67" t="s">
        <v>13</v>
      </c>
      <c r="K67" t="s">
        <v>7687</v>
      </c>
      <c r="L67" t="s">
        <v>7687</v>
      </c>
      <c r="O67" s="13" t="b">
        <f>ISNUMBER(SEARCH(O$1,d4_test70[[#This Row],[expectedResult]]))</f>
        <v>1</v>
      </c>
      <c r="P67" s="13" t="b">
        <f>ISNUMBER(SEARCH(P$1,d4_test70[[#This Row],[expectedResult]]))</f>
        <v>0</v>
      </c>
      <c r="Q67" s="13" t="b">
        <f>ISNUMBER(SEARCH(Q$1,d4_test70[[#This Row],[expectedResult]]))</f>
        <v>0</v>
      </c>
      <c r="T67" t="b">
        <f>ISNUMBER(SEARCH(T$1,d4_test70[[#This Row],[actualResult]]))</f>
        <v>1</v>
      </c>
      <c r="U67" t="b">
        <f>ISNUMBER(SEARCH(U$1,d4_test70[[#This Row],[actualResult]]))</f>
        <v>0</v>
      </c>
      <c r="V67" t="b">
        <f>ISNUMBER(SEARCH(V$1,d4_test70[[#This Row],[actualResult]]))</f>
        <v>0</v>
      </c>
      <c r="W67" s="10" t="str">
        <f t="shared" si="24"/>
        <v>11</v>
      </c>
      <c r="X67" s="10" t="str">
        <f t="shared" si="25"/>
        <v>00</v>
      </c>
      <c r="Y67" s="10" t="str">
        <f t="shared" si="26"/>
        <v>00</v>
      </c>
      <c r="Z67" t="b">
        <f t="shared" si="27"/>
        <v>1</v>
      </c>
      <c r="AC67" t="b">
        <f>ISNUMBER(SEARCH(AC$1,d4_test70[[#This Row],[actualResultGPT3]]))</f>
        <v>1</v>
      </c>
      <c r="AD67" t="b">
        <f>ISNUMBER(SEARCH(AD$1,d4_test70[[#This Row],[actualResultGPT3]]))</f>
        <v>0</v>
      </c>
      <c r="AE67" t="b">
        <f>ISNUMBER(SEARCH(AE$1,d4_test70[[#This Row],[actualResultGPT3]]))</f>
        <v>0</v>
      </c>
      <c r="AF67" s="10" t="str">
        <f t="shared" ref="AF67:AF130" si="28">IF(AC67=$O67, IF(AC67=FALSE, "00","11"), IF(AC67=FALSE,"10","01"))</f>
        <v>11</v>
      </c>
      <c r="AG67" s="10" t="str">
        <f t="shared" ref="AG67:AG130" si="29">IF(AD67=$P67, IF(AD67=FALSE, "00","11"), IF(AD67=FALSE,"10","01"))</f>
        <v>00</v>
      </c>
      <c r="AH67" s="10" t="str">
        <f t="shared" ref="AH67:AH130" si="30">IF(AE67=$Q67, IF(AE67=FALSE, "00","11"), IF(AE67=FALSE,"10","01"))</f>
        <v>00</v>
      </c>
      <c r="AI67" t="b">
        <f t="shared" ref="AI67:AI130" si="31">AND(AC67=$O67,AD67=$P67,AE67=$Q67)</f>
        <v>1</v>
      </c>
      <c r="AL67" t="b">
        <f>ISNUMBER(SEARCH(AL$1,d4_test70[[#This Row],[actualResult3ftv2]]))</f>
        <v>1</v>
      </c>
      <c r="AM67" t="b">
        <f>ISNUMBER(SEARCH(AM$1,d4_test70[[#This Row],[actualResult3ftv2]]))</f>
        <v>0</v>
      </c>
      <c r="AN67" t="b">
        <f>ISNUMBER(SEARCH(AN$1,d4_test70[[#This Row],[actualResult3ftv2]]))</f>
        <v>0</v>
      </c>
      <c r="AO67" s="10" t="str">
        <f t="shared" ref="AO67:AO130" si="32">IF(AL67=$O67, IF(AL67=FALSE, "00","11"), IF(AL67=FALSE,"10","01"))</f>
        <v>11</v>
      </c>
      <c r="AP67" s="10" t="str">
        <f t="shared" ref="AP67:AP130" si="33">IF(AM67=$P67, IF(AM67=FALSE, "00","11"), IF(AM67=FALSE,"10","01"))</f>
        <v>00</v>
      </c>
      <c r="AQ67" s="10" t="str">
        <f t="shared" ref="AQ67:AQ130" si="34">IF(AN67=$Q67, IF(AN67=FALSE, "00","11"), IF(AN67=FALSE,"10","01"))</f>
        <v>00</v>
      </c>
      <c r="AR67" t="b">
        <f t="shared" ref="AR67:AR130" si="35">AND(AL67=$O67,AM67=$P67,AN67=$Q67)</f>
        <v>1</v>
      </c>
      <c r="AU67" t="b">
        <f>ISNUMBER(SEARCH(AU$1,d4_test70[[#This Row],[actualResult3ftv2c8]]))</f>
        <v>1</v>
      </c>
      <c r="AV67" t="b">
        <f>ISNUMBER(SEARCH(AV$1,d4_test70[[#This Row],[actualResult3ftv2c8]]))</f>
        <v>0</v>
      </c>
      <c r="AW67" t="b">
        <f>ISNUMBER(SEARCH(AW$1,d4_test70[[#This Row],[actualResult3ftv2c8]]))</f>
        <v>0</v>
      </c>
      <c r="AX67" s="10" t="str">
        <f t="shared" ref="AX67:AX130" si="36">IF(AU67=$O67, IF(AU67=FALSE, "00","11"), IF(AU67=FALSE,"10","01"))</f>
        <v>11</v>
      </c>
      <c r="AY67" s="10" t="str">
        <f t="shared" ref="AY67:AY130" si="37">IF(AV67=$P67, IF(AV67=FALSE, "00","11"), IF(AV67=FALSE,"10","01"))</f>
        <v>00</v>
      </c>
      <c r="AZ67" s="10" t="str">
        <f t="shared" ref="AZ67:AZ130" si="38">IF(AW67=$Q67, IF(AW67=FALSE, "00","11"), IF(AW67=FALSE,"10","01"))</f>
        <v>00</v>
      </c>
      <c r="BA67" t="b">
        <f t="shared" ref="BA67:BA130" si="39">AND(AU67=$O67,AV67=$P67,AW67=$Q67)</f>
        <v>1</v>
      </c>
      <c r="BD67" t="b">
        <f>ISNUMBER(SEARCH(BD$1,d4_test70[[#This Row],[actualResult3ftv2c9]]))</f>
        <v>1</v>
      </c>
      <c r="BE67" t="b">
        <f>ISNUMBER(SEARCH(BE$1,d4_test70[[#This Row],[actualResult3ftv2c9]]))</f>
        <v>0</v>
      </c>
      <c r="BF67" t="b">
        <f>ISNUMBER(SEARCH(BF$1,d4_test70[[#This Row],[actualResult3ftv2c9]]))</f>
        <v>0</v>
      </c>
      <c r="BG67" s="10" t="str">
        <f t="shared" ref="BG67:BG130" si="40">IF(BD67=$O67, IF(BD67=FALSE, "00","11"), IF(BD67=FALSE,"10","01"))</f>
        <v>11</v>
      </c>
      <c r="BH67" s="10" t="str">
        <f t="shared" ref="BH67:BH130" si="41">IF(BE67=$P67, IF(BE67=FALSE, "00","11"), IF(BE67=FALSE,"10","01"))</f>
        <v>00</v>
      </c>
      <c r="BI67" s="10" t="str">
        <f t="shared" ref="BI67:BI130" si="42">IF(BF67=$Q67, IF(BF67=FALSE, "00","11"), IF(BF67=FALSE,"10","01"))</f>
        <v>00</v>
      </c>
      <c r="BJ67" t="b">
        <f t="shared" ref="BJ67:BJ130" si="43">AND(BD67=$O67,BE67=$P67,BF67=$Q67)</f>
        <v>1</v>
      </c>
      <c r="BM67" t="b">
        <f>ISNUMBER(SEARCH(BM$1,d4_test70[[#This Row],[actualResult3ftv2c10]]))</f>
        <v>1</v>
      </c>
      <c r="BN67" t="b">
        <f>ISNUMBER(SEARCH(BN$1,d4_test70[[#This Row],[actualResult3ftv2c10]]))</f>
        <v>0</v>
      </c>
      <c r="BO67" t="b">
        <f>ISNUMBER(SEARCH(BO$1,d4_test70[[#This Row],[actualResult3ftv2c10]]))</f>
        <v>0</v>
      </c>
      <c r="BP67" s="10" t="str">
        <f t="shared" ref="BP67:BP130" si="44">IF(BM67=$O67, IF(BM67=FALSE, "00","11"), IF(BM67=FALSE,"10","01"))</f>
        <v>11</v>
      </c>
      <c r="BQ67" s="10" t="str">
        <f t="shared" ref="BQ67:BQ130" si="45">IF(BN67=$P67, IF(BN67=FALSE, "00","11"), IF(BN67=FALSE,"10","01"))</f>
        <v>00</v>
      </c>
      <c r="BR67" s="10" t="str">
        <f t="shared" ref="BR67:BR130" si="46">IF(BO67=$Q67, IF(BO67=FALSE, "00","11"), IF(BO67=FALSE,"10","01"))</f>
        <v>00</v>
      </c>
      <c r="BS67" t="b">
        <f t="shared" ref="BS67:BS130" si="47">AND(BM67=$O67,BN67=$P67,BO67=$Q67)</f>
        <v>1</v>
      </c>
    </row>
    <row r="68" spans="1:71" x14ac:dyDescent="0.35">
      <c r="A68">
        <v>606378030</v>
      </c>
      <c r="B68" t="s">
        <v>791</v>
      </c>
      <c r="C68" t="s">
        <v>7773</v>
      </c>
      <c r="D68" t="s">
        <v>7552</v>
      </c>
      <c r="E68" t="s">
        <v>5119</v>
      </c>
      <c r="F68" t="s">
        <v>13</v>
      </c>
      <c r="G68" t="s">
        <v>7687</v>
      </c>
      <c r="H68" t="s">
        <v>7846</v>
      </c>
      <c r="I68" t="s">
        <v>7687</v>
      </c>
      <c r="J68" t="s">
        <v>13</v>
      </c>
      <c r="K68" t="s">
        <v>13</v>
      </c>
      <c r="L68" t="s">
        <v>13</v>
      </c>
      <c r="O68" s="13" t="b">
        <f>ISNUMBER(SEARCH(O$1,d4_test70[[#This Row],[expectedResult]]))</f>
        <v>1</v>
      </c>
      <c r="P68" s="13" t="b">
        <f>ISNUMBER(SEARCH(P$1,d4_test70[[#This Row],[expectedResult]]))</f>
        <v>0</v>
      </c>
      <c r="Q68" s="13" t="b">
        <f>ISNUMBER(SEARCH(Q$1,d4_test70[[#This Row],[expectedResult]]))</f>
        <v>0</v>
      </c>
      <c r="T68" t="b">
        <f>ISNUMBER(SEARCH(T$1,d4_test70[[#This Row],[actualResult]]))</f>
        <v>1</v>
      </c>
      <c r="U68" t="b">
        <f>ISNUMBER(SEARCH(U$1,d4_test70[[#This Row],[actualResult]]))</f>
        <v>0</v>
      </c>
      <c r="V68" t="b">
        <f>ISNUMBER(SEARCH(V$1,d4_test70[[#This Row],[actualResult]]))</f>
        <v>0</v>
      </c>
      <c r="W68" s="10" t="str">
        <f t="shared" si="24"/>
        <v>11</v>
      </c>
      <c r="X68" s="10" t="str">
        <f t="shared" si="25"/>
        <v>00</v>
      </c>
      <c r="Y68" s="10" t="str">
        <f t="shared" si="26"/>
        <v>00</v>
      </c>
      <c r="Z68" t="b">
        <f t="shared" si="27"/>
        <v>1</v>
      </c>
      <c r="AC68" t="b">
        <f>ISNUMBER(SEARCH(AC$1,d4_test70[[#This Row],[actualResultGPT3]]))</f>
        <v>1</v>
      </c>
      <c r="AD68" t="b">
        <f>ISNUMBER(SEARCH(AD$1,d4_test70[[#This Row],[actualResultGPT3]]))</f>
        <v>1</v>
      </c>
      <c r="AE68" t="b">
        <f>ISNUMBER(SEARCH(AE$1,d4_test70[[#This Row],[actualResultGPT3]]))</f>
        <v>1</v>
      </c>
      <c r="AF68" s="10" t="str">
        <f t="shared" si="28"/>
        <v>11</v>
      </c>
      <c r="AG68" s="10" t="str">
        <f t="shared" si="29"/>
        <v>01</v>
      </c>
      <c r="AH68" s="10" t="str">
        <f t="shared" si="30"/>
        <v>01</v>
      </c>
      <c r="AI68" t="b">
        <f t="shared" si="31"/>
        <v>0</v>
      </c>
      <c r="AL68" t="b">
        <f>ISNUMBER(SEARCH(AL$1,d4_test70[[#This Row],[actualResult3ftv2]]))</f>
        <v>1</v>
      </c>
      <c r="AM68" t="b">
        <f>ISNUMBER(SEARCH(AM$1,d4_test70[[#This Row],[actualResult3ftv2]]))</f>
        <v>0</v>
      </c>
      <c r="AN68" t="b">
        <f>ISNUMBER(SEARCH(AN$1,d4_test70[[#This Row],[actualResult3ftv2]]))</f>
        <v>0</v>
      </c>
      <c r="AO68" s="10" t="str">
        <f t="shared" si="32"/>
        <v>11</v>
      </c>
      <c r="AP68" s="10" t="str">
        <f t="shared" si="33"/>
        <v>00</v>
      </c>
      <c r="AQ68" s="10" t="str">
        <f t="shared" si="34"/>
        <v>00</v>
      </c>
      <c r="AR68" t="b">
        <f t="shared" si="35"/>
        <v>1</v>
      </c>
      <c r="AU68" t="b">
        <f>ISNUMBER(SEARCH(AU$1,d4_test70[[#This Row],[actualResult3ftv2c8]]))</f>
        <v>1</v>
      </c>
      <c r="AV68" t="b">
        <f>ISNUMBER(SEARCH(AV$1,d4_test70[[#This Row],[actualResult3ftv2c8]]))</f>
        <v>0</v>
      </c>
      <c r="AW68" t="b">
        <f>ISNUMBER(SEARCH(AW$1,d4_test70[[#This Row],[actualResult3ftv2c8]]))</f>
        <v>0</v>
      </c>
      <c r="AX68" s="10" t="str">
        <f t="shared" si="36"/>
        <v>11</v>
      </c>
      <c r="AY68" s="10" t="str">
        <f t="shared" si="37"/>
        <v>00</v>
      </c>
      <c r="AZ68" s="10" t="str">
        <f t="shared" si="38"/>
        <v>00</v>
      </c>
      <c r="BA68" t="b">
        <f t="shared" si="39"/>
        <v>1</v>
      </c>
      <c r="BD68" t="b">
        <f>ISNUMBER(SEARCH(BD$1,d4_test70[[#This Row],[actualResult3ftv2c9]]))</f>
        <v>1</v>
      </c>
      <c r="BE68" t="b">
        <f>ISNUMBER(SEARCH(BE$1,d4_test70[[#This Row],[actualResult3ftv2c9]]))</f>
        <v>0</v>
      </c>
      <c r="BF68" t="b">
        <f>ISNUMBER(SEARCH(BF$1,d4_test70[[#This Row],[actualResult3ftv2c9]]))</f>
        <v>0</v>
      </c>
      <c r="BG68" s="10" t="str">
        <f t="shared" si="40"/>
        <v>11</v>
      </c>
      <c r="BH68" s="10" t="str">
        <f t="shared" si="41"/>
        <v>00</v>
      </c>
      <c r="BI68" s="10" t="str">
        <f t="shared" si="42"/>
        <v>00</v>
      </c>
      <c r="BJ68" t="b">
        <f t="shared" si="43"/>
        <v>1</v>
      </c>
      <c r="BM68" t="b">
        <f>ISNUMBER(SEARCH(BM$1,d4_test70[[#This Row],[actualResult3ftv2c10]]))</f>
        <v>1</v>
      </c>
      <c r="BN68" t="b">
        <f>ISNUMBER(SEARCH(BN$1,d4_test70[[#This Row],[actualResult3ftv2c10]]))</f>
        <v>0</v>
      </c>
      <c r="BO68" t="b">
        <f>ISNUMBER(SEARCH(BO$1,d4_test70[[#This Row],[actualResult3ftv2c10]]))</f>
        <v>0</v>
      </c>
      <c r="BP68" s="10" t="str">
        <f t="shared" si="44"/>
        <v>11</v>
      </c>
      <c r="BQ68" s="10" t="str">
        <f t="shared" si="45"/>
        <v>00</v>
      </c>
      <c r="BR68" s="10" t="str">
        <f t="shared" si="46"/>
        <v>00</v>
      </c>
      <c r="BS68" t="b">
        <f t="shared" si="47"/>
        <v>1</v>
      </c>
    </row>
    <row r="69" spans="1:71" x14ac:dyDescent="0.35">
      <c r="A69">
        <v>1050773989</v>
      </c>
      <c r="B69" t="s">
        <v>603</v>
      </c>
      <c r="C69" t="s">
        <v>976</v>
      </c>
      <c r="D69" t="s">
        <v>7560</v>
      </c>
      <c r="E69" t="s">
        <v>5119</v>
      </c>
      <c r="F69" t="s">
        <v>13</v>
      </c>
      <c r="G69" t="s">
        <v>7687</v>
      </c>
      <c r="H69" t="s">
        <v>72</v>
      </c>
      <c r="I69" t="s">
        <v>7687</v>
      </c>
      <c r="J69" t="s">
        <v>13</v>
      </c>
      <c r="K69" t="s">
        <v>13</v>
      </c>
      <c r="L69" t="s">
        <v>13</v>
      </c>
      <c r="O69" s="13" t="b">
        <f>ISNUMBER(SEARCH(O$1,d4_test70[[#This Row],[expectedResult]]))</f>
        <v>1</v>
      </c>
      <c r="P69" s="13" t="b">
        <f>ISNUMBER(SEARCH(P$1,d4_test70[[#This Row],[expectedResult]]))</f>
        <v>0</v>
      </c>
      <c r="Q69" s="13" t="b">
        <f>ISNUMBER(SEARCH(Q$1,d4_test70[[#This Row],[expectedResult]]))</f>
        <v>0</v>
      </c>
      <c r="T69" t="b">
        <f>ISNUMBER(SEARCH(T$1,d4_test70[[#This Row],[actualResult]]))</f>
        <v>1</v>
      </c>
      <c r="U69" t="b">
        <f>ISNUMBER(SEARCH(U$1,d4_test70[[#This Row],[actualResult]]))</f>
        <v>0</v>
      </c>
      <c r="V69" t="b">
        <f>ISNUMBER(SEARCH(V$1,d4_test70[[#This Row],[actualResult]]))</f>
        <v>0</v>
      </c>
      <c r="W69" s="10" t="str">
        <f t="shared" ref="W69:W132" si="48">IF(T69=$O69, IF(T69=FALSE, "00","11"), IF(T69=FALSE,"10","01"))</f>
        <v>11</v>
      </c>
      <c r="X69" s="10" t="str">
        <f t="shared" ref="X69:X132" si="49">IF(U69=$P69, IF(U69=FALSE, "00","11"), IF(U69=FALSE,"10","01"))</f>
        <v>00</v>
      </c>
      <c r="Y69" s="10" t="str">
        <f t="shared" ref="Y69:Y132" si="50">IF(V69=$Q69, IF(V69=FALSE, "00","11"), IF(V69=FALSE,"10","01"))</f>
        <v>00</v>
      </c>
      <c r="Z69" t="b">
        <f t="shared" ref="Z69:Z132" si="51">AND(T69=$O69,U69=$P69,V69=$Q69)</f>
        <v>1</v>
      </c>
      <c r="AC69" t="b">
        <f>ISNUMBER(SEARCH(AC$1,d4_test70[[#This Row],[actualResultGPT3]]))</f>
        <v>1</v>
      </c>
      <c r="AD69" t="b">
        <f>ISNUMBER(SEARCH(AD$1,d4_test70[[#This Row],[actualResultGPT3]]))</f>
        <v>1</v>
      </c>
      <c r="AE69" t="b">
        <f>ISNUMBER(SEARCH(AE$1,d4_test70[[#This Row],[actualResultGPT3]]))</f>
        <v>1</v>
      </c>
      <c r="AF69" s="10" t="str">
        <f t="shared" si="28"/>
        <v>11</v>
      </c>
      <c r="AG69" s="10" t="str">
        <f t="shared" si="29"/>
        <v>01</v>
      </c>
      <c r="AH69" s="10" t="str">
        <f t="shared" si="30"/>
        <v>01</v>
      </c>
      <c r="AI69" t="b">
        <f t="shared" si="31"/>
        <v>0</v>
      </c>
      <c r="AL69" t="b">
        <f>ISNUMBER(SEARCH(AL$1,d4_test70[[#This Row],[actualResult3ftv2]]))</f>
        <v>1</v>
      </c>
      <c r="AM69" t="b">
        <f>ISNUMBER(SEARCH(AM$1,d4_test70[[#This Row],[actualResult3ftv2]]))</f>
        <v>0</v>
      </c>
      <c r="AN69" t="b">
        <f>ISNUMBER(SEARCH(AN$1,d4_test70[[#This Row],[actualResult3ftv2]]))</f>
        <v>0</v>
      </c>
      <c r="AO69" s="10" t="str">
        <f t="shared" si="32"/>
        <v>11</v>
      </c>
      <c r="AP69" s="10" t="str">
        <f t="shared" si="33"/>
        <v>00</v>
      </c>
      <c r="AQ69" s="10" t="str">
        <f t="shared" si="34"/>
        <v>00</v>
      </c>
      <c r="AR69" t="b">
        <f t="shared" si="35"/>
        <v>1</v>
      </c>
      <c r="AU69" t="b">
        <f>ISNUMBER(SEARCH(AU$1,d4_test70[[#This Row],[actualResult3ftv2c8]]))</f>
        <v>1</v>
      </c>
      <c r="AV69" t="b">
        <f>ISNUMBER(SEARCH(AV$1,d4_test70[[#This Row],[actualResult3ftv2c8]]))</f>
        <v>0</v>
      </c>
      <c r="AW69" t="b">
        <f>ISNUMBER(SEARCH(AW$1,d4_test70[[#This Row],[actualResult3ftv2c8]]))</f>
        <v>0</v>
      </c>
      <c r="AX69" s="10" t="str">
        <f t="shared" si="36"/>
        <v>11</v>
      </c>
      <c r="AY69" s="10" t="str">
        <f t="shared" si="37"/>
        <v>00</v>
      </c>
      <c r="AZ69" s="10" t="str">
        <f t="shared" si="38"/>
        <v>00</v>
      </c>
      <c r="BA69" t="b">
        <f t="shared" si="39"/>
        <v>1</v>
      </c>
      <c r="BD69" t="b">
        <f>ISNUMBER(SEARCH(BD$1,d4_test70[[#This Row],[actualResult3ftv2c9]]))</f>
        <v>1</v>
      </c>
      <c r="BE69" t="b">
        <f>ISNUMBER(SEARCH(BE$1,d4_test70[[#This Row],[actualResult3ftv2c9]]))</f>
        <v>0</v>
      </c>
      <c r="BF69" t="b">
        <f>ISNUMBER(SEARCH(BF$1,d4_test70[[#This Row],[actualResult3ftv2c9]]))</f>
        <v>0</v>
      </c>
      <c r="BG69" s="10" t="str">
        <f t="shared" si="40"/>
        <v>11</v>
      </c>
      <c r="BH69" s="10" t="str">
        <f t="shared" si="41"/>
        <v>00</v>
      </c>
      <c r="BI69" s="10" t="str">
        <f t="shared" si="42"/>
        <v>00</v>
      </c>
      <c r="BJ69" t="b">
        <f t="shared" si="43"/>
        <v>1</v>
      </c>
      <c r="BM69" t="b">
        <f>ISNUMBER(SEARCH(BM$1,d4_test70[[#This Row],[actualResult3ftv2c10]]))</f>
        <v>1</v>
      </c>
      <c r="BN69" t="b">
        <f>ISNUMBER(SEARCH(BN$1,d4_test70[[#This Row],[actualResult3ftv2c10]]))</f>
        <v>0</v>
      </c>
      <c r="BO69" t="b">
        <f>ISNUMBER(SEARCH(BO$1,d4_test70[[#This Row],[actualResult3ftv2c10]]))</f>
        <v>0</v>
      </c>
      <c r="BP69" s="10" t="str">
        <f t="shared" si="44"/>
        <v>11</v>
      </c>
      <c r="BQ69" s="10" t="str">
        <f t="shared" si="45"/>
        <v>00</v>
      </c>
      <c r="BR69" s="10" t="str">
        <f t="shared" si="46"/>
        <v>00</v>
      </c>
      <c r="BS69" t="b">
        <f t="shared" si="47"/>
        <v>1</v>
      </c>
    </row>
    <row r="70" spans="1:71" x14ac:dyDescent="0.35">
      <c r="A70">
        <v>932828299</v>
      </c>
      <c r="B70" t="s">
        <v>579</v>
      </c>
      <c r="C70" t="s">
        <v>989</v>
      </c>
      <c r="D70" t="s">
        <v>7546</v>
      </c>
      <c r="E70" t="s">
        <v>5119</v>
      </c>
      <c r="F70" t="s">
        <v>13</v>
      </c>
      <c r="G70" t="s">
        <v>7687</v>
      </c>
      <c r="H70" t="s">
        <v>959</v>
      </c>
      <c r="I70" t="s">
        <v>7687</v>
      </c>
      <c r="J70" t="s">
        <v>13</v>
      </c>
      <c r="K70" t="s">
        <v>13</v>
      </c>
      <c r="L70" t="s">
        <v>13</v>
      </c>
      <c r="O70" s="13" t="b">
        <f>ISNUMBER(SEARCH(O$1,d4_test70[[#This Row],[expectedResult]]))</f>
        <v>1</v>
      </c>
      <c r="P70" s="13" t="b">
        <f>ISNUMBER(SEARCH(P$1,d4_test70[[#This Row],[expectedResult]]))</f>
        <v>0</v>
      </c>
      <c r="Q70" s="13" t="b">
        <f>ISNUMBER(SEARCH(Q$1,d4_test70[[#This Row],[expectedResult]]))</f>
        <v>0</v>
      </c>
      <c r="T70" t="b">
        <f>ISNUMBER(SEARCH(T$1,d4_test70[[#This Row],[actualResult]]))</f>
        <v>1</v>
      </c>
      <c r="U70" t="b">
        <f>ISNUMBER(SEARCH(U$1,d4_test70[[#This Row],[actualResult]]))</f>
        <v>0</v>
      </c>
      <c r="V70" t="b">
        <f>ISNUMBER(SEARCH(V$1,d4_test70[[#This Row],[actualResult]]))</f>
        <v>0</v>
      </c>
      <c r="W70" s="10" t="str">
        <f t="shared" si="48"/>
        <v>11</v>
      </c>
      <c r="X70" s="10" t="str">
        <f t="shared" si="49"/>
        <v>00</v>
      </c>
      <c r="Y70" s="10" t="str">
        <f t="shared" si="50"/>
        <v>00</v>
      </c>
      <c r="Z70" t="b">
        <f t="shared" si="51"/>
        <v>1</v>
      </c>
      <c r="AC70" t="b">
        <f>ISNUMBER(SEARCH(AC$1,d4_test70[[#This Row],[actualResultGPT3]]))</f>
        <v>1</v>
      </c>
      <c r="AD70" t="b">
        <f>ISNUMBER(SEARCH(AD$1,d4_test70[[#This Row],[actualResultGPT3]]))</f>
        <v>1</v>
      </c>
      <c r="AE70" t="b">
        <f>ISNUMBER(SEARCH(AE$1,d4_test70[[#This Row],[actualResultGPT3]]))</f>
        <v>1</v>
      </c>
      <c r="AF70" s="10" t="str">
        <f t="shared" si="28"/>
        <v>11</v>
      </c>
      <c r="AG70" s="10" t="str">
        <f t="shared" si="29"/>
        <v>01</v>
      </c>
      <c r="AH70" s="10" t="str">
        <f t="shared" si="30"/>
        <v>01</v>
      </c>
      <c r="AI70" t="b">
        <f t="shared" si="31"/>
        <v>0</v>
      </c>
      <c r="AL70" t="b">
        <f>ISNUMBER(SEARCH(AL$1,d4_test70[[#This Row],[actualResult3ftv2]]))</f>
        <v>1</v>
      </c>
      <c r="AM70" t="b">
        <f>ISNUMBER(SEARCH(AM$1,d4_test70[[#This Row],[actualResult3ftv2]]))</f>
        <v>0</v>
      </c>
      <c r="AN70" t="b">
        <f>ISNUMBER(SEARCH(AN$1,d4_test70[[#This Row],[actualResult3ftv2]]))</f>
        <v>0</v>
      </c>
      <c r="AO70" s="10" t="str">
        <f t="shared" si="32"/>
        <v>11</v>
      </c>
      <c r="AP70" s="10" t="str">
        <f t="shared" si="33"/>
        <v>00</v>
      </c>
      <c r="AQ70" s="10" t="str">
        <f t="shared" si="34"/>
        <v>00</v>
      </c>
      <c r="AR70" t="b">
        <f t="shared" si="35"/>
        <v>1</v>
      </c>
      <c r="AU70" t="b">
        <f>ISNUMBER(SEARCH(AU$1,d4_test70[[#This Row],[actualResult3ftv2c8]]))</f>
        <v>1</v>
      </c>
      <c r="AV70" t="b">
        <f>ISNUMBER(SEARCH(AV$1,d4_test70[[#This Row],[actualResult3ftv2c8]]))</f>
        <v>0</v>
      </c>
      <c r="AW70" t="b">
        <f>ISNUMBER(SEARCH(AW$1,d4_test70[[#This Row],[actualResult3ftv2c8]]))</f>
        <v>0</v>
      </c>
      <c r="AX70" s="10" t="str">
        <f t="shared" si="36"/>
        <v>11</v>
      </c>
      <c r="AY70" s="10" t="str">
        <f t="shared" si="37"/>
        <v>00</v>
      </c>
      <c r="AZ70" s="10" t="str">
        <f t="shared" si="38"/>
        <v>00</v>
      </c>
      <c r="BA70" t="b">
        <f t="shared" si="39"/>
        <v>1</v>
      </c>
      <c r="BD70" t="b">
        <f>ISNUMBER(SEARCH(BD$1,d4_test70[[#This Row],[actualResult3ftv2c9]]))</f>
        <v>1</v>
      </c>
      <c r="BE70" t="b">
        <f>ISNUMBER(SEARCH(BE$1,d4_test70[[#This Row],[actualResult3ftv2c9]]))</f>
        <v>0</v>
      </c>
      <c r="BF70" t="b">
        <f>ISNUMBER(SEARCH(BF$1,d4_test70[[#This Row],[actualResult3ftv2c9]]))</f>
        <v>0</v>
      </c>
      <c r="BG70" s="10" t="str">
        <f t="shared" si="40"/>
        <v>11</v>
      </c>
      <c r="BH70" s="10" t="str">
        <f t="shared" si="41"/>
        <v>00</v>
      </c>
      <c r="BI70" s="10" t="str">
        <f t="shared" si="42"/>
        <v>00</v>
      </c>
      <c r="BJ70" t="b">
        <f t="shared" si="43"/>
        <v>1</v>
      </c>
      <c r="BM70" t="b">
        <f>ISNUMBER(SEARCH(BM$1,d4_test70[[#This Row],[actualResult3ftv2c10]]))</f>
        <v>1</v>
      </c>
      <c r="BN70" t="b">
        <f>ISNUMBER(SEARCH(BN$1,d4_test70[[#This Row],[actualResult3ftv2c10]]))</f>
        <v>0</v>
      </c>
      <c r="BO70" t="b">
        <f>ISNUMBER(SEARCH(BO$1,d4_test70[[#This Row],[actualResult3ftv2c10]]))</f>
        <v>0</v>
      </c>
      <c r="BP70" s="10" t="str">
        <f t="shared" si="44"/>
        <v>11</v>
      </c>
      <c r="BQ70" s="10" t="str">
        <f t="shared" si="45"/>
        <v>00</v>
      </c>
      <c r="BR70" s="10" t="str">
        <f t="shared" si="46"/>
        <v>00</v>
      </c>
      <c r="BS70" t="b">
        <f t="shared" si="47"/>
        <v>1</v>
      </c>
    </row>
    <row r="71" spans="1:71" x14ac:dyDescent="0.35">
      <c r="A71">
        <v>1051902027</v>
      </c>
      <c r="B71" t="s">
        <v>100</v>
      </c>
      <c r="C71" t="s">
        <v>7815</v>
      </c>
      <c r="D71" t="s">
        <v>7558</v>
      </c>
      <c r="E71" t="s">
        <v>5119</v>
      </c>
      <c r="F71" t="s">
        <v>13</v>
      </c>
      <c r="G71" t="s">
        <v>13</v>
      </c>
      <c r="H71" t="s">
        <v>72</v>
      </c>
      <c r="I71" t="s">
        <v>7687</v>
      </c>
      <c r="J71" t="s">
        <v>13</v>
      </c>
      <c r="K71" t="s">
        <v>7687</v>
      </c>
      <c r="L71" t="s">
        <v>13</v>
      </c>
      <c r="O71" s="13" t="b">
        <f>ISNUMBER(SEARCH(O$1,d4_test70[[#This Row],[expectedResult]]))</f>
        <v>1</v>
      </c>
      <c r="P71" s="13" t="b">
        <f>ISNUMBER(SEARCH(P$1,d4_test70[[#This Row],[expectedResult]]))</f>
        <v>0</v>
      </c>
      <c r="Q71" s="13" t="b">
        <f>ISNUMBER(SEARCH(Q$1,d4_test70[[#This Row],[expectedResult]]))</f>
        <v>0</v>
      </c>
      <c r="T71" t="b">
        <f>ISNUMBER(SEARCH(T$1,d4_test70[[#This Row],[actualResult]]))</f>
        <v>1</v>
      </c>
      <c r="U71" t="b">
        <f>ISNUMBER(SEARCH(U$1,d4_test70[[#This Row],[actualResult]]))</f>
        <v>0</v>
      </c>
      <c r="V71" t="b">
        <f>ISNUMBER(SEARCH(V$1,d4_test70[[#This Row],[actualResult]]))</f>
        <v>0</v>
      </c>
      <c r="W71" s="10" t="str">
        <f t="shared" si="48"/>
        <v>11</v>
      </c>
      <c r="X71" s="10" t="str">
        <f t="shared" si="49"/>
        <v>00</v>
      </c>
      <c r="Y71" s="10" t="str">
        <f t="shared" si="50"/>
        <v>00</v>
      </c>
      <c r="Z71" t="b">
        <f t="shared" si="51"/>
        <v>1</v>
      </c>
      <c r="AC71" t="b">
        <f>ISNUMBER(SEARCH(AC$1,d4_test70[[#This Row],[actualResultGPT3]]))</f>
        <v>1</v>
      </c>
      <c r="AD71" t="b">
        <f>ISNUMBER(SEARCH(AD$1,d4_test70[[#This Row],[actualResultGPT3]]))</f>
        <v>1</v>
      </c>
      <c r="AE71" t="b">
        <f>ISNUMBER(SEARCH(AE$1,d4_test70[[#This Row],[actualResultGPT3]]))</f>
        <v>1</v>
      </c>
      <c r="AF71" s="10" t="str">
        <f t="shared" si="28"/>
        <v>11</v>
      </c>
      <c r="AG71" s="10" t="str">
        <f t="shared" si="29"/>
        <v>01</v>
      </c>
      <c r="AH71" s="10" t="str">
        <f t="shared" si="30"/>
        <v>01</v>
      </c>
      <c r="AI71" t="b">
        <f t="shared" si="31"/>
        <v>0</v>
      </c>
      <c r="AL71" t="b">
        <f>ISNUMBER(SEARCH(AL$1,d4_test70[[#This Row],[actualResult3ftv2]]))</f>
        <v>1</v>
      </c>
      <c r="AM71" t="b">
        <f>ISNUMBER(SEARCH(AM$1,d4_test70[[#This Row],[actualResult3ftv2]]))</f>
        <v>0</v>
      </c>
      <c r="AN71" t="b">
        <f>ISNUMBER(SEARCH(AN$1,d4_test70[[#This Row],[actualResult3ftv2]]))</f>
        <v>0</v>
      </c>
      <c r="AO71" s="10" t="str">
        <f t="shared" si="32"/>
        <v>11</v>
      </c>
      <c r="AP71" s="10" t="str">
        <f t="shared" si="33"/>
        <v>00</v>
      </c>
      <c r="AQ71" s="10" t="str">
        <f t="shared" si="34"/>
        <v>00</v>
      </c>
      <c r="AR71" t="b">
        <f t="shared" si="35"/>
        <v>1</v>
      </c>
      <c r="AU71" t="b">
        <f>ISNUMBER(SEARCH(AU$1,d4_test70[[#This Row],[actualResult3ftv2c8]]))</f>
        <v>1</v>
      </c>
      <c r="AV71" t="b">
        <f>ISNUMBER(SEARCH(AV$1,d4_test70[[#This Row],[actualResult3ftv2c8]]))</f>
        <v>0</v>
      </c>
      <c r="AW71" t="b">
        <f>ISNUMBER(SEARCH(AW$1,d4_test70[[#This Row],[actualResult3ftv2c8]]))</f>
        <v>0</v>
      </c>
      <c r="AX71" s="10" t="str">
        <f t="shared" si="36"/>
        <v>11</v>
      </c>
      <c r="AY71" s="10" t="str">
        <f t="shared" si="37"/>
        <v>00</v>
      </c>
      <c r="AZ71" s="10" t="str">
        <f t="shared" si="38"/>
        <v>00</v>
      </c>
      <c r="BA71" t="b">
        <f t="shared" si="39"/>
        <v>1</v>
      </c>
      <c r="BD71" t="b">
        <f>ISNUMBER(SEARCH(BD$1,d4_test70[[#This Row],[actualResult3ftv2c9]]))</f>
        <v>1</v>
      </c>
      <c r="BE71" t="b">
        <f>ISNUMBER(SEARCH(BE$1,d4_test70[[#This Row],[actualResult3ftv2c9]]))</f>
        <v>0</v>
      </c>
      <c r="BF71" t="b">
        <f>ISNUMBER(SEARCH(BF$1,d4_test70[[#This Row],[actualResult3ftv2c9]]))</f>
        <v>0</v>
      </c>
      <c r="BG71" s="10" t="str">
        <f t="shared" si="40"/>
        <v>11</v>
      </c>
      <c r="BH71" s="10" t="str">
        <f t="shared" si="41"/>
        <v>00</v>
      </c>
      <c r="BI71" s="10" t="str">
        <f t="shared" si="42"/>
        <v>00</v>
      </c>
      <c r="BJ71" t="b">
        <f t="shared" si="43"/>
        <v>1</v>
      </c>
      <c r="BM71" t="b">
        <f>ISNUMBER(SEARCH(BM$1,d4_test70[[#This Row],[actualResult3ftv2c10]]))</f>
        <v>1</v>
      </c>
      <c r="BN71" t="b">
        <f>ISNUMBER(SEARCH(BN$1,d4_test70[[#This Row],[actualResult3ftv2c10]]))</f>
        <v>0</v>
      </c>
      <c r="BO71" t="b">
        <f>ISNUMBER(SEARCH(BO$1,d4_test70[[#This Row],[actualResult3ftv2c10]]))</f>
        <v>0</v>
      </c>
      <c r="BP71" s="10" t="str">
        <f t="shared" si="44"/>
        <v>11</v>
      </c>
      <c r="BQ71" s="10" t="str">
        <f t="shared" si="45"/>
        <v>00</v>
      </c>
      <c r="BR71" s="10" t="str">
        <f t="shared" si="46"/>
        <v>00</v>
      </c>
      <c r="BS71" t="b">
        <f t="shared" si="47"/>
        <v>1</v>
      </c>
    </row>
    <row r="72" spans="1:71" x14ac:dyDescent="0.35">
      <c r="A72">
        <v>1176053552</v>
      </c>
      <c r="B72" t="s">
        <v>664</v>
      </c>
      <c r="C72" t="s">
        <v>8196</v>
      </c>
      <c r="D72" t="s">
        <v>7546</v>
      </c>
      <c r="E72" t="s">
        <v>5119</v>
      </c>
      <c r="F72" t="s">
        <v>13</v>
      </c>
      <c r="G72" t="s">
        <v>7687</v>
      </c>
      <c r="H72" t="s">
        <v>13</v>
      </c>
      <c r="I72" t="s">
        <v>7687</v>
      </c>
      <c r="J72" t="s">
        <v>13</v>
      </c>
      <c r="K72" t="s">
        <v>7687</v>
      </c>
      <c r="L72" t="s">
        <v>13</v>
      </c>
      <c r="O72" s="13" t="b">
        <f>ISNUMBER(SEARCH(O$1,d4_test70[[#This Row],[expectedResult]]))</f>
        <v>1</v>
      </c>
      <c r="P72" s="13" t="b">
        <f>ISNUMBER(SEARCH(P$1,d4_test70[[#This Row],[expectedResult]]))</f>
        <v>0</v>
      </c>
      <c r="Q72" s="13" t="b">
        <f>ISNUMBER(SEARCH(Q$1,d4_test70[[#This Row],[expectedResult]]))</f>
        <v>0</v>
      </c>
      <c r="T72" t="b">
        <f>ISNUMBER(SEARCH(T$1,d4_test70[[#This Row],[actualResult]]))</f>
        <v>1</v>
      </c>
      <c r="U72" t="b">
        <f>ISNUMBER(SEARCH(U$1,d4_test70[[#This Row],[actualResult]]))</f>
        <v>0</v>
      </c>
      <c r="V72" t="b">
        <f>ISNUMBER(SEARCH(V$1,d4_test70[[#This Row],[actualResult]]))</f>
        <v>0</v>
      </c>
      <c r="W72" s="10" t="str">
        <f t="shared" si="48"/>
        <v>11</v>
      </c>
      <c r="X72" s="10" t="str">
        <f t="shared" si="49"/>
        <v>00</v>
      </c>
      <c r="Y72" s="10" t="str">
        <f t="shared" si="50"/>
        <v>00</v>
      </c>
      <c r="Z72" t="b">
        <f t="shared" si="51"/>
        <v>1</v>
      </c>
      <c r="AC72" t="b">
        <f>ISNUMBER(SEARCH(AC$1,d4_test70[[#This Row],[actualResultGPT3]]))</f>
        <v>1</v>
      </c>
      <c r="AD72" t="b">
        <f>ISNUMBER(SEARCH(AD$1,d4_test70[[#This Row],[actualResultGPT3]]))</f>
        <v>0</v>
      </c>
      <c r="AE72" t="b">
        <f>ISNUMBER(SEARCH(AE$1,d4_test70[[#This Row],[actualResultGPT3]]))</f>
        <v>0</v>
      </c>
      <c r="AF72" s="10" t="str">
        <f t="shared" si="28"/>
        <v>11</v>
      </c>
      <c r="AG72" s="10" t="str">
        <f t="shared" si="29"/>
        <v>00</v>
      </c>
      <c r="AH72" s="10" t="str">
        <f t="shared" si="30"/>
        <v>00</v>
      </c>
      <c r="AI72" t="b">
        <f t="shared" si="31"/>
        <v>1</v>
      </c>
      <c r="AL72" t="b">
        <f>ISNUMBER(SEARCH(AL$1,d4_test70[[#This Row],[actualResult3ftv2]]))</f>
        <v>1</v>
      </c>
      <c r="AM72" t="b">
        <f>ISNUMBER(SEARCH(AM$1,d4_test70[[#This Row],[actualResult3ftv2]]))</f>
        <v>0</v>
      </c>
      <c r="AN72" t="b">
        <f>ISNUMBER(SEARCH(AN$1,d4_test70[[#This Row],[actualResult3ftv2]]))</f>
        <v>0</v>
      </c>
      <c r="AO72" s="10" t="str">
        <f t="shared" si="32"/>
        <v>11</v>
      </c>
      <c r="AP72" s="10" t="str">
        <f t="shared" si="33"/>
        <v>00</v>
      </c>
      <c r="AQ72" s="10" t="str">
        <f t="shared" si="34"/>
        <v>00</v>
      </c>
      <c r="AR72" t="b">
        <f t="shared" si="35"/>
        <v>1</v>
      </c>
      <c r="AU72" t="b">
        <f>ISNUMBER(SEARCH(AU$1,d4_test70[[#This Row],[actualResult3ftv2c8]]))</f>
        <v>1</v>
      </c>
      <c r="AV72" t="b">
        <f>ISNUMBER(SEARCH(AV$1,d4_test70[[#This Row],[actualResult3ftv2c8]]))</f>
        <v>0</v>
      </c>
      <c r="AW72" t="b">
        <f>ISNUMBER(SEARCH(AW$1,d4_test70[[#This Row],[actualResult3ftv2c8]]))</f>
        <v>0</v>
      </c>
      <c r="AX72" s="10" t="str">
        <f t="shared" si="36"/>
        <v>11</v>
      </c>
      <c r="AY72" s="10" t="str">
        <f t="shared" si="37"/>
        <v>00</v>
      </c>
      <c r="AZ72" s="10" t="str">
        <f t="shared" si="38"/>
        <v>00</v>
      </c>
      <c r="BA72" t="b">
        <f t="shared" si="39"/>
        <v>1</v>
      </c>
      <c r="BD72" t="b">
        <f>ISNUMBER(SEARCH(BD$1,d4_test70[[#This Row],[actualResult3ftv2c9]]))</f>
        <v>1</v>
      </c>
      <c r="BE72" t="b">
        <f>ISNUMBER(SEARCH(BE$1,d4_test70[[#This Row],[actualResult3ftv2c9]]))</f>
        <v>0</v>
      </c>
      <c r="BF72" t="b">
        <f>ISNUMBER(SEARCH(BF$1,d4_test70[[#This Row],[actualResult3ftv2c9]]))</f>
        <v>0</v>
      </c>
      <c r="BG72" s="10" t="str">
        <f t="shared" si="40"/>
        <v>11</v>
      </c>
      <c r="BH72" s="10" t="str">
        <f t="shared" si="41"/>
        <v>00</v>
      </c>
      <c r="BI72" s="10" t="str">
        <f t="shared" si="42"/>
        <v>00</v>
      </c>
      <c r="BJ72" t="b">
        <f t="shared" si="43"/>
        <v>1</v>
      </c>
      <c r="BM72" t="b">
        <f>ISNUMBER(SEARCH(BM$1,d4_test70[[#This Row],[actualResult3ftv2c10]]))</f>
        <v>1</v>
      </c>
      <c r="BN72" t="b">
        <f>ISNUMBER(SEARCH(BN$1,d4_test70[[#This Row],[actualResult3ftv2c10]]))</f>
        <v>0</v>
      </c>
      <c r="BO72" t="b">
        <f>ISNUMBER(SEARCH(BO$1,d4_test70[[#This Row],[actualResult3ftv2c10]]))</f>
        <v>0</v>
      </c>
      <c r="BP72" s="10" t="str">
        <f t="shared" si="44"/>
        <v>11</v>
      </c>
      <c r="BQ72" s="10" t="str">
        <f t="shared" si="45"/>
        <v>00</v>
      </c>
      <c r="BR72" s="10" t="str">
        <f t="shared" si="46"/>
        <v>00</v>
      </c>
      <c r="BS72" t="b">
        <f t="shared" si="47"/>
        <v>1</v>
      </c>
    </row>
    <row r="73" spans="1:71" x14ac:dyDescent="0.35">
      <c r="A73">
        <v>719219382</v>
      </c>
      <c r="B73" t="s">
        <v>237</v>
      </c>
      <c r="C73" t="s">
        <v>7825</v>
      </c>
      <c r="D73" t="s">
        <v>7555</v>
      </c>
      <c r="E73" t="s">
        <v>5119</v>
      </c>
      <c r="F73" t="s">
        <v>13</v>
      </c>
      <c r="G73" t="s">
        <v>7687</v>
      </c>
      <c r="H73" t="s">
        <v>72</v>
      </c>
      <c r="I73" t="s">
        <v>7687</v>
      </c>
      <c r="J73" t="s">
        <v>13</v>
      </c>
      <c r="K73" t="s">
        <v>13</v>
      </c>
      <c r="L73" t="s">
        <v>13</v>
      </c>
      <c r="O73" s="13" t="b">
        <f>ISNUMBER(SEARCH(O$1,d4_test70[[#This Row],[expectedResult]]))</f>
        <v>1</v>
      </c>
      <c r="P73" s="13" t="b">
        <f>ISNUMBER(SEARCH(P$1,d4_test70[[#This Row],[expectedResult]]))</f>
        <v>0</v>
      </c>
      <c r="Q73" s="13" t="b">
        <f>ISNUMBER(SEARCH(Q$1,d4_test70[[#This Row],[expectedResult]]))</f>
        <v>0</v>
      </c>
      <c r="T73" t="b">
        <f>ISNUMBER(SEARCH(T$1,d4_test70[[#This Row],[actualResult]]))</f>
        <v>1</v>
      </c>
      <c r="U73" t="b">
        <f>ISNUMBER(SEARCH(U$1,d4_test70[[#This Row],[actualResult]]))</f>
        <v>0</v>
      </c>
      <c r="V73" t="b">
        <f>ISNUMBER(SEARCH(V$1,d4_test70[[#This Row],[actualResult]]))</f>
        <v>0</v>
      </c>
      <c r="W73" s="10" t="str">
        <f t="shared" si="48"/>
        <v>11</v>
      </c>
      <c r="X73" s="10" t="str">
        <f t="shared" si="49"/>
        <v>00</v>
      </c>
      <c r="Y73" s="10" t="str">
        <f t="shared" si="50"/>
        <v>00</v>
      </c>
      <c r="Z73" t="b">
        <f t="shared" si="51"/>
        <v>1</v>
      </c>
      <c r="AC73" t="b">
        <f>ISNUMBER(SEARCH(AC$1,d4_test70[[#This Row],[actualResultGPT3]]))</f>
        <v>1</v>
      </c>
      <c r="AD73" t="b">
        <f>ISNUMBER(SEARCH(AD$1,d4_test70[[#This Row],[actualResultGPT3]]))</f>
        <v>1</v>
      </c>
      <c r="AE73" t="b">
        <f>ISNUMBER(SEARCH(AE$1,d4_test70[[#This Row],[actualResultGPT3]]))</f>
        <v>1</v>
      </c>
      <c r="AF73" s="10" t="str">
        <f t="shared" si="28"/>
        <v>11</v>
      </c>
      <c r="AG73" s="10" t="str">
        <f t="shared" si="29"/>
        <v>01</v>
      </c>
      <c r="AH73" s="10" t="str">
        <f t="shared" si="30"/>
        <v>01</v>
      </c>
      <c r="AI73" t="b">
        <f t="shared" si="31"/>
        <v>0</v>
      </c>
      <c r="AL73" t="b">
        <f>ISNUMBER(SEARCH(AL$1,d4_test70[[#This Row],[actualResult3ftv2]]))</f>
        <v>1</v>
      </c>
      <c r="AM73" t="b">
        <f>ISNUMBER(SEARCH(AM$1,d4_test70[[#This Row],[actualResult3ftv2]]))</f>
        <v>0</v>
      </c>
      <c r="AN73" t="b">
        <f>ISNUMBER(SEARCH(AN$1,d4_test70[[#This Row],[actualResult3ftv2]]))</f>
        <v>0</v>
      </c>
      <c r="AO73" s="10" t="str">
        <f t="shared" si="32"/>
        <v>11</v>
      </c>
      <c r="AP73" s="10" t="str">
        <f t="shared" si="33"/>
        <v>00</v>
      </c>
      <c r="AQ73" s="10" t="str">
        <f t="shared" si="34"/>
        <v>00</v>
      </c>
      <c r="AR73" t="b">
        <f t="shared" si="35"/>
        <v>1</v>
      </c>
      <c r="AU73" t="b">
        <f>ISNUMBER(SEARCH(AU$1,d4_test70[[#This Row],[actualResult3ftv2c8]]))</f>
        <v>1</v>
      </c>
      <c r="AV73" t="b">
        <f>ISNUMBER(SEARCH(AV$1,d4_test70[[#This Row],[actualResult3ftv2c8]]))</f>
        <v>0</v>
      </c>
      <c r="AW73" t="b">
        <f>ISNUMBER(SEARCH(AW$1,d4_test70[[#This Row],[actualResult3ftv2c8]]))</f>
        <v>0</v>
      </c>
      <c r="AX73" s="10" t="str">
        <f t="shared" si="36"/>
        <v>11</v>
      </c>
      <c r="AY73" s="10" t="str">
        <f t="shared" si="37"/>
        <v>00</v>
      </c>
      <c r="AZ73" s="10" t="str">
        <f t="shared" si="38"/>
        <v>00</v>
      </c>
      <c r="BA73" t="b">
        <f t="shared" si="39"/>
        <v>1</v>
      </c>
      <c r="BD73" t="b">
        <f>ISNUMBER(SEARCH(BD$1,d4_test70[[#This Row],[actualResult3ftv2c9]]))</f>
        <v>1</v>
      </c>
      <c r="BE73" t="b">
        <f>ISNUMBER(SEARCH(BE$1,d4_test70[[#This Row],[actualResult3ftv2c9]]))</f>
        <v>0</v>
      </c>
      <c r="BF73" t="b">
        <f>ISNUMBER(SEARCH(BF$1,d4_test70[[#This Row],[actualResult3ftv2c9]]))</f>
        <v>0</v>
      </c>
      <c r="BG73" s="10" t="str">
        <f t="shared" si="40"/>
        <v>11</v>
      </c>
      <c r="BH73" s="10" t="str">
        <f t="shared" si="41"/>
        <v>00</v>
      </c>
      <c r="BI73" s="10" t="str">
        <f t="shared" si="42"/>
        <v>00</v>
      </c>
      <c r="BJ73" t="b">
        <f t="shared" si="43"/>
        <v>1</v>
      </c>
      <c r="BM73" t="b">
        <f>ISNUMBER(SEARCH(BM$1,d4_test70[[#This Row],[actualResult3ftv2c10]]))</f>
        <v>1</v>
      </c>
      <c r="BN73" t="b">
        <f>ISNUMBER(SEARCH(BN$1,d4_test70[[#This Row],[actualResult3ftv2c10]]))</f>
        <v>0</v>
      </c>
      <c r="BO73" t="b">
        <f>ISNUMBER(SEARCH(BO$1,d4_test70[[#This Row],[actualResult3ftv2c10]]))</f>
        <v>0</v>
      </c>
      <c r="BP73" s="10" t="str">
        <f t="shared" si="44"/>
        <v>11</v>
      </c>
      <c r="BQ73" s="10" t="str">
        <f t="shared" si="45"/>
        <v>00</v>
      </c>
      <c r="BR73" s="10" t="str">
        <f t="shared" si="46"/>
        <v>00</v>
      </c>
      <c r="BS73" t="b">
        <f t="shared" si="47"/>
        <v>1</v>
      </c>
    </row>
    <row r="74" spans="1:71" x14ac:dyDescent="0.35">
      <c r="A74">
        <v>1337578317</v>
      </c>
      <c r="B74" t="s">
        <v>557</v>
      </c>
      <c r="C74" t="s">
        <v>7799</v>
      </c>
      <c r="D74" t="s">
        <v>7564</v>
      </c>
      <c r="E74" t="s">
        <v>5119</v>
      </c>
      <c r="F74" t="s">
        <v>13</v>
      </c>
      <c r="G74" t="s">
        <v>7687</v>
      </c>
      <c r="H74" t="s">
        <v>7846</v>
      </c>
      <c r="I74" t="s">
        <v>7687</v>
      </c>
      <c r="J74" t="s">
        <v>13</v>
      </c>
      <c r="K74" t="s">
        <v>7687</v>
      </c>
      <c r="L74" t="s">
        <v>7687</v>
      </c>
      <c r="O74" s="13" t="b">
        <f>ISNUMBER(SEARCH(O$1,d4_test70[[#This Row],[expectedResult]]))</f>
        <v>1</v>
      </c>
      <c r="P74" s="13" t="b">
        <f>ISNUMBER(SEARCH(P$1,d4_test70[[#This Row],[expectedResult]]))</f>
        <v>0</v>
      </c>
      <c r="Q74" s="13" t="b">
        <f>ISNUMBER(SEARCH(Q$1,d4_test70[[#This Row],[expectedResult]]))</f>
        <v>0</v>
      </c>
      <c r="T74" t="b">
        <f>ISNUMBER(SEARCH(T$1,d4_test70[[#This Row],[actualResult]]))</f>
        <v>1</v>
      </c>
      <c r="U74" t="b">
        <f>ISNUMBER(SEARCH(U$1,d4_test70[[#This Row],[actualResult]]))</f>
        <v>0</v>
      </c>
      <c r="V74" t="b">
        <f>ISNUMBER(SEARCH(V$1,d4_test70[[#This Row],[actualResult]]))</f>
        <v>0</v>
      </c>
      <c r="W74" s="10" t="str">
        <f t="shared" si="48"/>
        <v>11</v>
      </c>
      <c r="X74" s="10" t="str">
        <f t="shared" si="49"/>
        <v>00</v>
      </c>
      <c r="Y74" s="10" t="str">
        <f t="shared" si="50"/>
        <v>00</v>
      </c>
      <c r="Z74" t="b">
        <f t="shared" si="51"/>
        <v>1</v>
      </c>
      <c r="AC74" t="b">
        <f>ISNUMBER(SEARCH(AC$1,d4_test70[[#This Row],[actualResultGPT3]]))</f>
        <v>1</v>
      </c>
      <c r="AD74" t="b">
        <f>ISNUMBER(SEARCH(AD$1,d4_test70[[#This Row],[actualResultGPT3]]))</f>
        <v>1</v>
      </c>
      <c r="AE74" t="b">
        <f>ISNUMBER(SEARCH(AE$1,d4_test70[[#This Row],[actualResultGPT3]]))</f>
        <v>1</v>
      </c>
      <c r="AF74" s="10" t="str">
        <f t="shared" si="28"/>
        <v>11</v>
      </c>
      <c r="AG74" s="10" t="str">
        <f t="shared" si="29"/>
        <v>01</v>
      </c>
      <c r="AH74" s="10" t="str">
        <f t="shared" si="30"/>
        <v>01</v>
      </c>
      <c r="AI74" t="b">
        <f t="shared" si="31"/>
        <v>0</v>
      </c>
      <c r="AL74" t="b">
        <f>ISNUMBER(SEARCH(AL$1,d4_test70[[#This Row],[actualResult3ftv2]]))</f>
        <v>1</v>
      </c>
      <c r="AM74" t="b">
        <f>ISNUMBER(SEARCH(AM$1,d4_test70[[#This Row],[actualResult3ftv2]]))</f>
        <v>0</v>
      </c>
      <c r="AN74" t="b">
        <f>ISNUMBER(SEARCH(AN$1,d4_test70[[#This Row],[actualResult3ftv2]]))</f>
        <v>0</v>
      </c>
      <c r="AO74" s="10" t="str">
        <f t="shared" si="32"/>
        <v>11</v>
      </c>
      <c r="AP74" s="10" t="str">
        <f t="shared" si="33"/>
        <v>00</v>
      </c>
      <c r="AQ74" s="10" t="str">
        <f t="shared" si="34"/>
        <v>00</v>
      </c>
      <c r="AR74" t="b">
        <f t="shared" si="35"/>
        <v>1</v>
      </c>
      <c r="AU74" t="b">
        <f>ISNUMBER(SEARCH(AU$1,d4_test70[[#This Row],[actualResult3ftv2c8]]))</f>
        <v>1</v>
      </c>
      <c r="AV74" t="b">
        <f>ISNUMBER(SEARCH(AV$1,d4_test70[[#This Row],[actualResult3ftv2c8]]))</f>
        <v>0</v>
      </c>
      <c r="AW74" t="b">
        <f>ISNUMBER(SEARCH(AW$1,d4_test70[[#This Row],[actualResult3ftv2c8]]))</f>
        <v>0</v>
      </c>
      <c r="AX74" s="10" t="str">
        <f t="shared" si="36"/>
        <v>11</v>
      </c>
      <c r="AY74" s="10" t="str">
        <f t="shared" si="37"/>
        <v>00</v>
      </c>
      <c r="AZ74" s="10" t="str">
        <f t="shared" si="38"/>
        <v>00</v>
      </c>
      <c r="BA74" t="b">
        <f t="shared" si="39"/>
        <v>1</v>
      </c>
      <c r="BD74" t="b">
        <f>ISNUMBER(SEARCH(BD$1,d4_test70[[#This Row],[actualResult3ftv2c9]]))</f>
        <v>1</v>
      </c>
      <c r="BE74" t="b">
        <f>ISNUMBER(SEARCH(BE$1,d4_test70[[#This Row],[actualResult3ftv2c9]]))</f>
        <v>0</v>
      </c>
      <c r="BF74" t="b">
        <f>ISNUMBER(SEARCH(BF$1,d4_test70[[#This Row],[actualResult3ftv2c9]]))</f>
        <v>0</v>
      </c>
      <c r="BG74" s="10" t="str">
        <f t="shared" si="40"/>
        <v>11</v>
      </c>
      <c r="BH74" s="10" t="str">
        <f t="shared" si="41"/>
        <v>00</v>
      </c>
      <c r="BI74" s="10" t="str">
        <f t="shared" si="42"/>
        <v>00</v>
      </c>
      <c r="BJ74" t="b">
        <f t="shared" si="43"/>
        <v>1</v>
      </c>
      <c r="BM74" t="b">
        <f>ISNUMBER(SEARCH(BM$1,d4_test70[[#This Row],[actualResult3ftv2c10]]))</f>
        <v>1</v>
      </c>
      <c r="BN74" t="b">
        <f>ISNUMBER(SEARCH(BN$1,d4_test70[[#This Row],[actualResult3ftv2c10]]))</f>
        <v>0</v>
      </c>
      <c r="BO74" t="b">
        <f>ISNUMBER(SEARCH(BO$1,d4_test70[[#This Row],[actualResult3ftv2c10]]))</f>
        <v>0</v>
      </c>
      <c r="BP74" s="10" t="str">
        <f t="shared" si="44"/>
        <v>11</v>
      </c>
      <c r="BQ74" s="10" t="str">
        <f t="shared" si="45"/>
        <v>00</v>
      </c>
      <c r="BR74" s="10" t="str">
        <f t="shared" si="46"/>
        <v>00</v>
      </c>
      <c r="BS74" t="b">
        <f t="shared" si="47"/>
        <v>1</v>
      </c>
    </row>
    <row r="75" spans="1:71" x14ac:dyDescent="0.35">
      <c r="A75">
        <v>1002043426</v>
      </c>
      <c r="B75" t="s">
        <v>447</v>
      </c>
      <c r="C75" t="s">
        <v>7800</v>
      </c>
      <c r="D75" t="s">
        <v>7546</v>
      </c>
      <c r="E75" t="s">
        <v>5119</v>
      </c>
      <c r="F75" t="s">
        <v>13</v>
      </c>
      <c r="G75" t="s">
        <v>7687</v>
      </c>
      <c r="H75" t="s">
        <v>13</v>
      </c>
      <c r="I75" t="s">
        <v>7687</v>
      </c>
      <c r="J75" t="s">
        <v>13</v>
      </c>
      <c r="K75" t="s">
        <v>13</v>
      </c>
      <c r="L75" t="s">
        <v>13</v>
      </c>
      <c r="O75" s="13" t="b">
        <f>ISNUMBER(SEARCH(O$1,d4_test70[[#This Row],[expectedResult]]))</f>
        <v>1</v>
      </c>
      <c r="P75" s="13" t="b">
        <f>ISNUMBER(SEARCH(P$1,d4_test70[[#This Row],[expectedResult]]))</f>
        <v>0</v>
      </c>
      <c r="Q75" s="13" t="b">
        <f>ISNUMBER(SEARCH(Q$1,d4_test70[[#This Row],[expectedResult]]))</f>
        <v>0</v>
      </c>
      <c r="T75" t="b">
        <f>ISNUMBER(SEARCH(T$1,d4_test70[[#This Row],[actualResult]]))</f>
        <v>1</v>
      </c>
      <c r="U75" t="b">
        <f>ISNUMBER(SEARCH(U$1,d4_test70[[#This Row],[actualResult]]))</f>
        <v>0</v>
      </c>
      <c r="V75" t="b">
        <f>ISNUMBER(SEARCH(V$1,d4_test70[[#This Row],[actualResult]]))</f>
        <v>0</v>
      </c>
      <c r="W75" s="10" t="str">
        <f t="shared" si="48"/>
        <v>11</v>
      </c>
      <c r="X75" s="10" t="str">
        <f t="shared" si="49"/>
        <v>00</v>
      </c>
      <c r="Y75" s="10" t="str">
        <f t="shared" si="50"/>
        <v>00</v>
      </c>
      <c r="Z75" t="b">
        <f t="shared" si="51"/>
        <v>1</v>
      </c>
      <c r="AC75" t="b">
        <f>ISNUMBER(SEARCH(AC$1,d4_test70[[#This Row],[actualResultGPT3]]))</f>
        <v>1</v>
      </c>
      <c r="AD75" t="b">
        <f>ISNUMBER(SEARCH(AD$1,d4_test70[[#This Row],[actualResultGPT3]]))</f>
        <v>0</v>
      </c>
      <c r="AE75" t="b">
        <f>ISNUMBER(SEARCH(AE$1,d4_test70[[#This Row],[actualResultGPT3]]))</f>
        <v>0</v>
      </c>
      <c r="AF75" s="10" t="str">
        <f t="shared" si="28"/>
        <v>11</v>
      </c>
      <c r="AG75" s="10" t="str">
        <f t="shared" si="29"/>
        <v>00</v>
      </c>
      <c r="AH75" s="10" t="str">
        <f t="shared" si="30"/>
        <v>00</v>
      </c>
      <c r="AI75" t="b">
        <f t="shared" si="31"/>
        <v>1</v>
      </c>
      <c r="AL75" t="b">
        <f>ISNUMBER(SEARCH(AL$1,d4_test70[[#This Row],[actualResult3ftv2]]))</f>
        <v>1</v>
      </c>
      <c r="AM75" t="b">
        <f>ISNUMBER(SEARCH(AM$1,d4_test70[[#This Row],[actualResult3ftv2]]))</f>
        <v>0</v>
      </c>
      <c r="AN75" t="b">
        <f>ISNUMBER(SEARCH(AN$1,d4_test70[[#This Row],[actualResult3ftv2]]))</f>
        <v>0</v>
      </c>
      <c r="AO75" s="10" t="str">
        <f t="shared" si="32"/>
        <v>11</v>
      </c>
      <c r="AP75" s="10" t="str">
        <f t="shared" si="33"/>
        <v>00</v>
      </c>
      <c r="AQ75" s="10" t="str">
        <f t="shared" si="34"/>
        <v>00</v>
      </c>
      <c r="AR75" t="b">
        <f t="shared" si="35"/>
        <v>1</v>
      </c>
      <c r="AU75" t="b">
        <f>ISNUMBER(SEARCH(AU$1,d4_test70[[#This Row],[actualResult3ftv2c8]]))</f>
        <v>1</v>
      </c>
      <c r="AV75" t="b">
        <f>ISNUMBER(SEARCH(AV$1,d4_test70[[#This Row],[actualResult3ftv2c8]]))</f>
        <v>0</v>
      </c>
      <c r="AW75" t="b">
        <f>ISNUMBER(SEARCH(AW$1,d4_test70[[#This Row],[actualResult3ftv2c8]]))</f>
        <v>0</v>
      </c>
      <c r="AX75" s="10" t="str">
        <f t="shared" si="36"/>
        <v>11</v>
      </c>
      <c r="AY75" s="10" t="str">
        <f t="shared" si="37"/>
        <v>00</v>
      </c>
      <c r="AZ75" s="10" t="str">
        <f t="shared" si="38"/>
        <v>00</v>
      </c>
      <c r="BA75" t="b">
        <f t="shared" si="39"/>
        <v>1</v>
      </c>
      <c r="BD75" t="b">
        <f>ISNUMBER(SEARCH(BD$1,d4_test70[[#This Row],[actualResult3ftv2c9]]))</f>
        <v>1</v>
      </c>
      <c r="BE75" t="b">
        <f>ISNUMBER(SEARCH(BE$1,d4_test70[[#This Row],[actualResult3ftv2c9]]))</f>
        <v>0</v>
      </c>
      <c r="BF75" t="b">
        <f>ISNUMBER(SEARCH(BF$1,d4_test70[[#This Row],[actualResult3ftv2c9]]))</f>
        <v>0</v>
      </c>
      <c r="BG75" s="10" t="str">
        <f t="shared" si="40"/>
        <v>11</v>
      </c>
      <c r="BH75" s="10" t="str">
        <f t="shared" si="41"/>
        <v>00</v>
      </c>
      <c r="BI75" s="10" t="str">
        <f t="shared" si="42"/>
        <v>00</v>
      </c>
      <c r="BJ75" t="b">
        <f t="shared" si="43"/>
        <v>1</v>
      </c>
      <c r="BM75" t="b">
        <f>ISNUMBER(SEARCH(BM$1,d4_test70[[#This Row],[actualResult3ftv2c10]]))</f>
        <v>1</v>
      </c>
      <c r="BN75" t="b">
        <f>ISNUMBER(SEARCH(BN$1,d4_test70[[#This Row],[actualResult3ftv2c10]]))</f>
        <v>0</v>
      </c>
      <c r="BO75" t="b">
        <f>ISNUMBER(SEARCH(BO$1,d4_test70[[#This Row],[actualResult3ftv2c10]]))</f>
        <v>0</v>
      </c>
      <c r="BP75" s="10" t="str">
        <f t="shared" si="44"/>
        <v>11</v>
      </c>
      <c r="BQ75" s="10" t="str">
        <f t="shared" si="45"/>
        <v>00</v>
      </c>
      <c r="BR75" s="10" t="str">
        <f t="shared" si="46"/>
        <v>00</v>
      </c>
      <c r="BS75" t="b">
        <f t="shared" si="47"/>
        <v>1</v>
      </c>
    </row>
    <row r="76" spans="1:71" x14ac:dyDescent="0.35">
      <c r="A76">
        <v>613398383</v>
      </c>
      <c r="B76" t="s">
        <v>639</v>
      </c>
      <c r="C76" t="s">
        <v>1009</v>
      </c>
      <c r="D76" t="s">
        <v>7546</v>
      </c>
      <c r="E76" t="s">
        <v>5119</v>
      </c>
      <c r="F76" t="s">
        <v>13</v>
      </c>
      <c r="G76" t="s">
        <v>7687</v>
      </c>
      <c r="H76" t="s">
        <v>959</v>
      </c>
      <c r="I76" t="s">
        <v>7687</v>
      </c>
      <c r="J76" t="s">
        <v>13</v>
      </c>
      <c r="K76" t="s">
        <v>13</v>
      </c>
      <c r="L76" t="s">
        <v>13</v>
      </c>
      <c r="O76" s="13" t="b">
        <f>ISNUMBER(SEARCH(O$1,d4_test70[[#This Row],[expectedResult]]))</f>
        <v>1</v>
      </c>
      <c r="P76" s="13" t="b">
        <f>ISNUMBER(SEARCH(P$1,d4_test70[[#This Row],[expectedResult]]))</f>
        <v>0</v>
      </c>
      <c r="Q76" s="13" t="b">
        <f>ISNUMBER(SEARCH(Q$1,d4_test70[[#This Row],[expectedResult]]))</f>
        <v>0</v>
      </c>
      <c r="T76" t="b">
        <f>ISNUMBER(SEARCH(T$1,d4_test70[[#This Row],[actualResult]]))</f>
        <v>1</v>
      </c>
      <c r="U76" t="b">
        <f>ISNUMBER(SEARCH(U$1,d4_test70[[#This Row],[actualResult]]))</f>
        <v>0</v>
      </c>
      <c r="V76" t="b">
        <f>ISNUMBER(SEARCH(V$1,d4_test70[[#This Row],[actualResult]]))</f>
        <v>0</v>
      </c>
      <c r="W76" s="10" t="str">
        <f t="shared" si="48"/>
        <v>11</v>
      </c>
      <c r="X76" s="10" t="str">
        <f t="shared" si="49"/>
        <v>00</v>
      </c>
      <c r="Y76" s="10" t="str">
        <f t="shared" si="50"/>
        <v>00</v>
      </c>
      <c r="Z76" t="b">
        <f t="shared" si="51"/>
        <v>1</v>
      </c>
      <c r="AC76" t="b">
        <f>ISNUMBER(SEARCH(AC$1,d4_test70[[#This Row],[actualResultGPT3]]))</f>
        <v>1</v>
      </c>
      <c r="AD76" t="b">
        <f>ISNUMBER(SEARCH(AD$1,d4_test70[[#This Row],[actualResultGPT3]]))</f>
        <v>1</v>
      </c>
      <c r="AE76" t="b">
        <f>ISNUMBER(SEARCH(AE$1,d4_test70[[#This Row],[actualResultGPT3]]))</f>
        <v>1</v>
      </c>
      <c r="AF76" s="10" t="str">
        <f t="shared" si="28"/>
        <v>11</v>
      </c>
      <c r="AG76" s="10" t="str">
        <f t="shared" si="29"/>
        <v>01</v>
      </c>
      <c r="AH76" s="10" t="str">
        <f t="shared" si="30"/>
        <v>01</v>
      </c>
      <c r="AI76" t="b">
        <f t="shared" si="31"/>
        <v>0</v>
      </c>
      <c r="AL76" t="b">
        <f>ISNUMBER(SEARCH(AL$1,d4_test70[[#This Row],[actualResult3ftv2]]))</f>
        <v>1</v>
      </c>
      <c r="AM76" t="b">
        <f>ISNUMBER(SEARCH(AM$1,d4_test70[[#This Row],[actualResult3ftv2]]))</f>
        <v>0</v>
      </c>
      <c r="AN76" t="b">
        <f>ISNUMBER(SEARCH(AN$1,d4_test70[[#This Row],[actualResult3ftv2]]))</f>
        <v>0</v>
      </c>
      <c r="AO76" s="10" t="str">
        <f t="shared" si="32"/>
        <v>11</v>
      </c>
      <c r="AP76" s="10" t="str">
        <f t="shared" si="33"/>
        <v>00</v>
      </c>
      <c r="AQ76" s="10" t="str">
        <f t="shared" si="34"/>
        <v>00</v>
      </c>
      <c r="AR76" t="b">
        <f t="shared" si="35"/>
        <v>1</v>
      </c>
      <c r="AU76" t="b">
        <f>ISNUMBER(SEARCH(AU$1,d4_test70[[#This Row],[actualResult3ftv2c8]]))</f>
        <v>1</v>
      </c>
      <c r="AV76" t="b">
        <f>ISNUMBER(SEARCH(AV$1,d4_test70[[#This Row],[actualResult3ftv2c8]]))</f>
        <v>0</v>
      </c>
      <c r="AW76" t="b">
        <f>ISNUMBER(SEARCH(AW$1,d4_test70[[#This Row],[actualResult3ftv2c8]]))</f>
        <v>0</v>
      </c>
      <c r="AX76" s="10" t="str">
        <f t="shared" si="36"/>
        <v>11</v>
      </c>
      <c r="AY76" s="10" t="str">
        <f t="shared" si="37"/>
        <v>00</v>
      </c>
      <c r="AZ76" s="10" t="str">
        <f t="shared" si="38"/>
        <v>00</v>
      </c>
      <c r="BA76" t="b">
        <f t="shared" si="39"/>
        <v>1</v>
      </c>
      <c r="BD76" t="b">
        <f>ISNUMBER(SEARCH(BD$1,d4_test70[[#This Row],[actualResult3ftv2c9]]))</f>
        <v>1</v>
      </c>
      <c r="BE76" t="b">
        <f>ISNUMBER(SEARCH(BE$1,d4_test70[[#This Row],[actualResult3ftv2c9]]))</f>
        <v>0</v>
      </c>
      <c r="BF76" t="b">
        <f>ISNUMBER(SEARCH(BF$1,d4_test70[[#This Row],[actualResult3ftv2c9]]))</f>
        <v>0</v>
      </c>
      <c r="BG76" s="10" t="str">
        <f t="shared" si="40"/>
        <v>11</v>
      </c>
      <c r="BH76" s="10" t="str">
        <f t="shared" si="41"/>
        <v>00</v>
      </c>
      <c r="BI76" s="10" t="str">
        <f t="shared" si="42"/>
        <v>00</v>
      </c>
      <c r="BJ76" t="b">
        <f t="shared" si="43"/>
        <v>1</v>
      </c>
      <c r="BM76" t="b">
        <f>ISNUMBER(SEARCH(BM$1,d4_test70[[#This Row],[actualResult3ftv2c10]]))</f>
        <v>1</v>
      </c>
      <c r="BN76" t="b">
        <f>ISNUMBER(SEARCH(BN$1,d4_test70[[#This Row],[actualResult3ftv2c10]]))</f>
        <v>0</v>
      </c>
      <c r="BO76" t="b">
        <f>ISNUMBER(SEARCH(BO$1,d4_test70[[#This Row],[actualResult3ftv2c10]]))</f>
        <v>0</v>
      </c>
      <c r="BP76" s="10" t="str">
        <f t="shared" si="44"/>
        <v>11</v>
      </c>
      <c r="BQ76" s="10" t="str">
        <f t="shared" si="45"/>
        <v>00</v>
      </c>
      <c r="BR76" s="10" t="str">
        <f t="shared" si="46"/>
        <v>00</v>
      </c>
      <c r="BS76" t="b">
        <f t="shared" si="47"/>
        <v>1</v>
      </c>
    </row>
    <row r="77" spans="1:71" x14ac:dyDescent="0.35">
      <c r="A77">
        <v>422581061</v>
      </c>
      <c r="B77" t="s">
        <v>420</v>
      </c>
      <c r="C77" t="s">
        <v>8216</v>
      </c>
      <c r="D77" t="s">
        <v>7544</v>
      </c>
      <c r="E77" t="s">
        <v>5119</v>
      </c>
      <c r="F77" t="s">
        <v>13</v>
      </c>
      <c r="G77" t="s">
        <v>7687</v>
      </c>
      <c r="H77" t="s">
        <v>959</v>
      </c>
      <c r="I77" t="s">
        <v>7687</v>
      </c>
      <c r="J77" t="s">
        <v>13</v>
      </c>
      <c r="K77" t="s">
        <v>13</v>
      </c>
      <c r="L77" t="s">
        <v>7687</v>
      </c>
      <c r="O77" s="13" t="b">
        <f>ISNUMBER(SEARCH(O$1,d4_test70[[#This Row],[expectedResult]]))</f>
        <v>1</v>
      </c>
      <c r="P77" s="13" t="b">
        <f>ISNUMBER(SEARCH(P$1,d4_test70[[#This Row],[expectedResult]]))</f>
        <v>0</v>
      </c>
      <c r="Q77" s="13" t="b">
        <f>ISNUMBER(SEARCH(Q$1,d4_test70[[#This Row],[expectedResult]]))</f>
        <v>0</v>
      </c>
      <c r="T77" t="b">
        <f>ISNUMBER(SEARCH(T$1,d4_test70[[#This Row],[actualResult]]))</f>
        <v>1</v>
      </c>
      <c r="U77" t="b">
        <f>ISNUMBER(SEARCH(U$1,d4_test70[[#This Row],[actualResult]]))</f>
        <v>0</v>
      </c>
      <c r="V77" t="b">
        <f>ISNUMBER(SEARCH(V$1,d4_test70[[#This Row],[actualResult]]))</f>
        <v>0</v>
      </c>
      <c r="W77" s="10" t="str">
        <f t="shared" si="48"/>
        <v>11</v>
      </c>
      <c r="X77" s="10" t="str">
        <f t="shared" si="49"/>
        <v>00</v>
      </c>
      <c r="Y77" s="10" t="str">
        <f t="shared" si="50"/>
        <v>00</v>
      </c>
      <c r="Z77" t="b">
        <f t="shared" si="51"/>
        <v>1</v>
      </c>
      <c r="AC77" t="b">
        <f>ISNUMBER(SEARCH(AC$1,d4_test70[[#This Row],[actualResultGPT3]]))</f>
        <v>1</v>
      </c>
      <c r="AD77" t="b">
        <f>ISNUMBER(SEARCH(AD$1,d4_test70[[#This Row],[actualResultGPT3]]))</f>
        <v>1</v>
      </c>
      <c r="AE77" t="b">
        <f>ISNUMBER(SEARCH(AE$1,d4_test70[[#This Row],[actualResultGPT3]]))</f>
        <v>1</v>
      </c>
      <c r="AF77" s="10" t="str">
        <f t="shared" si="28"/>
        <v>11</v>
      </c>
      <c r="AG77" s="10" t="str">
        <f t="shared" si="29"/>
        <v>01</v>
      </c>
      <c r="AH77" s="10" t="str">
        <f t="shared" si="30"/>
        <v>01</v>
      </c>
      <c r="AI77" t="b">
        <f t="shared" si="31"/>
        <v>0</v>
      </c>
      <c r="AL77" t="b">
        <f>ISNUMBER(SEARCH(AL$1,d4_test70[[#This Row],[actualResult3ftv2]]))</f>
        <v>1</v>
      </c>
      <c r="AM77" t="b">
        <f>ISNUMBER(SEARCH(AM$1,d4_test70[[#This Row],[actualResult3ftv2]]))</f>
        <v>0</v>
      </c>
      <c r="AN77" t="b">
        <f>ISNUMBER(SEARCH(AN$1,d4_test70[[#This Row],[actualResult3ftv2]]))</f>
        <v>0</v>
      </c>
      <c r="AO77" s="10" t="str">
        <f t="shared" si="32"/>
        <v>11</v>
      </c>
      <c r="AP77" s="10" t="str">
        <f t="shared" si="33"/>
        <v>00</v>
      </c>
      <c r="AQ77" s="10" t="str">
        <f t="shared" si="34"/>
        <v>00</v>
      </c>
      <c r="AR77" t="b">
        <f t="shared" si="35"/>
        <v>1</v>
      </c>
      <c r="AU77" t="b">
        <f>ISNUMBER(SEARCH(AU$1,d4_test70[[#This Row],[actualResult3ftv2c8]]))</f>
        <v>1</v>
      </c>
      <c r="AV77" t="b">
        <f>ISNUMBER(SEARCH(AV$1,d4_test70[[#This Row],[actualResult3ftv2c8]]))</f>
        <v>0</v>
      </c>
      <c r="AW77" t="b">
        <f>ISNUMBER(SEARCH(AW$1,d4_test70[[#This Row],[actualResult3ftv2c8]]))</f>
        <v>0</v>
      </c>
      <c r="AX77" s="10" t="str">
        <f t="shared" si="36"/>
        <v>11</v>
      </c>
      <c r="AY77" s="10" t="str">
        <f t="shared" si="37"/>
        <v>00</v>
      </c>
      <c r="AZ77" s="10" t="str">
        <f t="shared" si="38"/>
        <v>00</v>
      </c>
      <c r="BA77" t="b">
        <f t="shared" si="39"/>
        <v>1</v>
      </c>
      <c r="BD77" t="b">
        <f>ISNUMBER(SEARCH(BD$1,d4_test70[[#This Row],[actualResult3ftv2c9]]))</f>
        <v>1</v>
      </c>
      <c r="BE77" t="b">
        <f>ISNUMBER(SEARCH(BE$1,d4_test70[[#This Row],[actualResult3ftv2c9]]))</f>
        <v>0</v>
      </c>
      <c r="BF77" t="b">
        <f>ISNUMBER(SEARCH(BF$1,d4_test70[[#This Row],[actualResult3ftv2c9]]))</f>
        <v>0</v>
      </c>
      <c r="BG77" s="10" t="str">
        <f t="shared" si="40"/>
        <v>11</v>
      </c>
      <c r="BH77" s="10" t="str">
        <f t="shared" si="41"/>
        <v>00</v>
      </c>
      <c r="BI77" s="10" t="str">
        <f t="shared" si="42"/>
        <v>00</v>
      </c>
      <c r="BJ77" t="b">
        <f t="shared" si="43"/>
        <v>1</v>
      </c>
      <c r="BM77" t="b">
        <f>ISNUMBER(SEARCH(BM$1,d4_test70[[#This Row],[actualResult3ftv2c10]]))</f>
        <v>1</v>
      </c>
      <c r="BN77" t="b">
        <f>ISNUMBER(SEARCH(BN$1,d4_test70[[#This Row],[actualResult3ftv2c10]]))</f>
        <v>0</v>
      </c>
      <c r="BO77" t="b">
        <f>ISNUMBER(SEARCH(BO$1,d4_test70[[#This Row],[actualResult3ftv2c10]]))</f>
        <v>0</v>
      </c>
      <c r="BP77" s="10" t="str">
        <f t="shared" si="44"/>
        <v>11</v>
      </c>
      <c r="BQ77" s="10" t="str">
        <f t="shared" si="45"/>
        <v>00</v>
      </c>
      <c r="BR77" s="10" t="str">
        <f t="shared" si="46"/>
        <v>00</v>
      </c>
      <c r="BS77" t="b">
        <f t="shared" si="47"/>
        <v>1</v>
      </c>
    </row>
    <row r="78" spans="1:71" x14ac:dyDescent="0.35">
      <c r="A78">
        <v>1104890554</v>
      </c>
      <c r="B78" t="s">
        <v>859</v>
      </c>
      <c r="C78" t="s">
        <v>860</v>
      </c>
      <c r="D78" t="s">
        <v>7546</v>
      </c>
      <c r="E78" t="s">
        <v>5119</v>
      </c>
      <c r="F78" t="s">
        <v>13</v>
      </c>
      <c r="G78" t="s">
        <v>7687</v>
      </c>
      <c r="H78" t="s">
        <v>13</v>
      </c>
      <c r="I78" t="s">
        <v>7687</v>
      </c>
      <c r="J78" t="s">
        <v>13</v>
      </c>
      <c r="K78" t="s">
        <v>7687</v>
      </c>
      <c r="L78" t="s">
        <v>13</v>
      </c>
      <c r="O78" s="13" t="b">
        <f>ISNUMBER(SEARCH(O$1,d4_test70[[#This Row],[expectedResult]]))</f>
        <v>1</v>
      </c>
      <c r="P78" s="13" t="b">
        <f>ISNUMBER(SEARCH(P$1,d4_test70[[#This Row],[expectedResult]]))</f>
        <v>0</v>
      </c>
      <c r="Q78" s="13" t="b">
        <f>ISNUMBER(SEARCH(Q$1,d4_test70[[#This Row],[expectedResult]]))</f>
        <v>0</v>
      </c>
      <c r="T78" t="b">
        <f>ISNUMBER(SEARCH(T$1,d4_test70[[#This Row],[actualResult]]))</f>
        <v>1</v>
      </c>
      <c r="U78" t="b">
        <f>ISNUMBER(SEARCH(U$1,d4_test70[[#This Row],[actualResult]]))</f>
        <v>0</v>
      </c>
      <c r="V78" t="b">
        <f>ISNUMBER(SEARCH(V$1,d4_test70[[#This Row],[actualResult]]))</f>
        <v>0</v>
      </c>
      <c r="W78" s="10" t="str">
        <f t="shared" si="48"/>
        <v>11</v>
      </c>
      <c r="X78" s="10" t="str">
        <f t="shared" si="49"/>
        <v>00</v>
      </c>
      <c r="Y78" s="10" t="str">
        <f t="shared" si="50"/>
        <v>00</v>
      </c>
      <c r="Z78" t="b">
        <f t="shared" si="51"/>
        <v>1</v>
      </c>
      <c r="AC78" t="b">
        <f>ISNUMBER(SEARCH(AC$1,d4_test70[[#This Row],[actualResultGPT3]]))</f>
        <v>1</v>
      </c>
      <c r="AD78" t="b">
        <f>ISNUMBER(SEARCH(AD$1,d4_test70[[#This Row],[actualResultGPT3]]))</f>
        <v>0</v>
      </c>
      <c r="AE78" t="b">
        <f>ISNUMBER(SEARCH(AE$1,d4_test70[[#This Row],[actualResultGPT3]]))</f>
        <v>0</v>
      </c>
      <c r="AF78" s="10" t="str">
        <f t="shared" si="28"/>
        <v>11</v>
      </c>
      <c r="AG78" s="10" t="str">
        <f t="shared" si="29"/>
        <v>00</v>
      </c>
      <c r="AH78" s="10" t="str">
        <f t="shared" si="30"/>
        <v>00</v>
      </c>
      <c r="AI78" t="b">
        <f t="shared" si="31"/>
        <v>1</v>
      </c>
      <c r="AL78" t="b">
        <f>ISNUMBER(SEARCH(AL$1,d4_test70[[#This Row],[actualResult3ftv2]]))</f>
        <v>1</v>
      </c>
      <c r="AM78" t="b">
        <f>ISNUMBER(SEARCH(AM$1,d4_test70[[#This Row],[actualResult3ftv2]]))</f>
        <v>0</v>
      </c>
      <c r="AN78" t="b">
        <f>ISNUMBER(SEARCH(AN$1,d4_test70[[#This Row],[actualResult3ftv2]]))</f>
        <v>0</v>
      </c>
      <c r="AO78" s="10" t="str">
        <f t="shared" si="32"/>
        <v>11</v>
      </c>
      <c r="AP78" s="10" t="str">
        <f t="shared" si="33"/>
        <v>00</v>
      </c>
      <c r="AQ78" s="10" t="str">
        <f t="shared" si="34"/>
        <v>00</v>
      </c>
      <c r="AR78" t="b">
        <f t="shared" si="35"/>
        <v>1</v>
      </c>
      <c r="AU78" t="b">
        <f>ISNUMBER(SEARCH(AU$1,d4_test70[[#This Row],[actualResult3ftv2c8]]))</f>
        <v>1</v>
      </c>
      <c r="AV78" t="b">
        <f>ISNUMBER(SEARCH(AV$1,d4_test70[[#This Row],[actualResult3ftv2c8]]))</f>
        <v>0</v>
      </c>
      <c r="AW78" t="b">
        <f>ISNUMBER(SEARCH(AW$1,d4_test70[[#This Row],[actualResult3ftv2c8]]))</f>
        <v>0</v>
      </c>
      <c r="AX78" s="10" t="str">
        <f t="shared" si="36"/>
        <v>11</v>
      </c>
      <c r="AY78" s="10" t="str">
        <f t="shared" si="37"/>
        <v>00</v>
      </c>
      <c r="AZ78" s="10" t="str">
        <f t="shared" si="38"/>
        <v>00</v>
      </c>
      <c r="BA78" t="b">
        <f t="shared" si="39"/>
        <v>1</v>
      </c>
      <c r="BD78" t="b">
        <f>ISNUMBER(SEARCH(BD$1,d4_test70[[#This Row],[actualResult3ftv2c9]]))</f>
        <v>1</v>
      </c>
      <c r="BE78" t="b">
        <f>ISNUMBER(SEARCH(BE$1,d4_test70[[#This Row],[actualResult3ftv2c9]]))</f>
        <v>0</v>
      </c>
      <c r="BF78" t="b">
        <f>ISNUMBER(SEARCH(BF$1,d4_test70[[#This Row],[actualResult3ftv2c9]]))</f>
        <v>0</v>
      </c>
      <c r="BG78" s="10" t="str">
        <f t="shared" si="40"/>
        <v>11</v>
      </c>
      <c r="BH78" s="10" t="str">
        <f t="shared" si="41"/>
        <v>00</v>
      </c>
      <c r="BI78" s="10" t="str">
        <f t="shared" si="42"/>
        <v>00</v>
      </c>
      <c r="BJ78" t="b">
        <f t="shared" si="43"/>
        <v>1</v>
      </c>
      <c r="BM78" t="b">
        <f>ISNUMBER(SEARCH(BM$1,d4_test70[[#This Row],[actualResult3ftv2c10]]))</f>
        <v>1</v>
      </c>
      <c r="BN78" t="b">
        <f>ISNUMBER(SEARCH(BN$1,d4_test70[[#This Row],[actualResult3ftv2c10]]))</f>
        <v>0</v>
      </c>
      <c r="BO78" t="b">
        <f>ISNUMBER(SEARCH(BO$1,d4_test70[[#This Row],[actualResult3ftv2c10]]))</f>
        <v>0</v>
      </c>
      <c r="BP78" s="10" t="str">
        <f t="shared" si="44"/>
        <v>11</v>
      </c>
      <c r="BQ78" s="10" t="str">
        <f t="shared" si="45"/>
        <v>00</v>
      </c>
      <c r="BR78" s="10" t="str">
        <f t="shared" si="46"/>
        <v>00</v>
      </c>
      <c r="BS78" t="b">
        <f t="shared" si="47"/>
        <v>1</v>
      </c>
    </row>
    <row r="79" spans="1:71" x14ac:dyDescent="0.35">
      <c r="A79" t="s">
        <v>867</v>
      </c>
      <c r="B79" t="s">
        <v>868</v>
      </c>
      <c r="C79" t="s">
        <v>985</v>
      </c>
      <c r="D79" t="s">
        <v>7595</v>
      </c>
      <c r="E79" t="s">
        <v>5190</v>
      </c>
      <c r="F79" t="s">
        <v>185</v>
      </c>
      <c r="G79" t="s">
        <v>34</v>
      </c>
      <c r="H79" t="s">
        <v>72</v>
      </c>
      <c r="I79" t="s">
        <v>34</v>
      </c>
      <c r="J79" t="s">
        <v>34</v>
      </c>
      <c r="K79" t="s">
        <v>34</v>
      </c>
      <c r="L79" t="s">
        <v>34</v>
      </c>
      <c r="O79" s="13" t="b">
        <f>ISNUMBER(SEARCH(O$1,d4_test70[[#This Row],[expectedResult]]))</f>
        <v>1</v>
      </c>
      <c r="P79" s="13" t="b">
        <f>ISNUMBER(SEARCH(P$1,d4_test70[[#This Row],[expectedResult]]))</f>
        <v>1</v>
      </c>
      <c r="Q79" s="13" t="b">
        <f>ISNUMBER(SEARCH(Q$1,d4_test70[[#This Row],[expectedResult]]))</f>
        <v>0</v>
      </c>
      <c r="T79" t="b">
        <f>ISNUMBER(SEARCH(T$1,d4_test70[[#This Row],[actualResult]]))</f>
        <v>0</v>
      </c>
      <c r="U79" t="b">
        <f>ISNUMBER(SEARCH(U$1,d4_test70[[#This Row],[actualResult]]))</f>
        <v>1</v>
      </c>
      <c r="V79" t="b">
        <f>ISNUMBER(SEARCH(V$1,d4_test70[[#This Row],[actualResult]]))</f>
        <v>0</v>
      </c>
      <c r="W79" s="10" t="str">
        <f t="shared" si="48"/>
        <v>10</v>
      </c>
      <c r="X79" s="10" t="str">
        <f t="shared" si="49"/>
        <v>11</v>
      </c>
      <c r="Y79" s="10" t="str">
        <f t="shared" si="50"/>
        <v>00</v>
      </c>
      <c r="Z79" t="b">
        <f t="shared" si="51"/>
        <v>0</v>
      </c>
      <c r="AC79" t="b">
        <f>ISNUMBER(SEARCH(AC$1,d4_test70[[#This Row],[actualResultGPT3]]))</f>
        <v>1</v>
      </c>
      <c r="AD79" t="b">
        <f>ISNUMBER(SEARCH(AD$1,d4_test70[[#This Row],[actualResultGPT3]]))</f>
        <v>1</v>
      </c>
      <c r="AE79" t="b">
        <f>ISNUMBER(SEARCH(AE$1,d4_test70[[#This Row],[actualResultGPT3]]))</f>
        <v>1</v>
      </c>
      <c r="AF79" s="10" t="str">
        <f t="shared" si="28"/>
        <v>11</v>
      </c>
      <c r="AG79" s="10" t="str">
        <f t="shared" si="29"/>
        <v>11</v>
      </c>
      <c r="AH79" s="10" t="str">
        <f t="shared" si="30"/>
        <v>01</v>
      </c>
      <c r="AI79" t="b">
        <f t="shared" si="31"/>
        <v>0</v>
      </c>
      <c r="AL79" t="b">
        <f>ISNUMBER(SEARCH(AL$1,d4_test70[[#This Row],[actualResult3ftv2]]))</f>
        <v>0</v>
      </c>
      <c r="AM79" t="b">
        <f>ISNUMBER(SEARCH(AM$1,d4_test70[[#This Row],[actualResult3ftv2]]))</f>
        <v>1</v>
      </c>
      <c r="AN79" t="b">
        <f>ISNUMBER(SEARCH(AN$1,d4_test70[[#This Row],[actualResult3ftv2]]))</f>
        <v>0</v>
      </c>
      <c r="AO79" s="10" t="str">
        <f t="shared" si="32"/>
        <v>10</v>
      </c>
      <c r="AP79" s="10" t="str">
        <f t="shared" si="33"/>
        <v>11</v>
      </c>
      <c r="AQ79" s="10" t="str">
        <f t="shared" si="34"/>
        <v>00</v>
      </c>
      <c r="AR79" t="b">
        <f t="shared" si="35"/>
        <v>0</v>
      </c>
      <c r="AU79" t="b">
        <f>ISNUMBER(SEARCH(AU$1,d4_test70[[#This Row],[actualResult3ftv2c8]]))</f>
        <v>0</v>
      </c>
      <c r="AV79" t="b">
        <f>ISNUMBER(SEARCH(AV$1,d4_test70[[#This Row],[actualResult3ftv2c8]]))</f>
        <v>1</v>
      </c>
      <c r="AW79" t="b">
        <f>ISNUMBER(SEARCH(AW$1,d4_test70[[#This Row],[actualResult3ftv2c8]]))</f>
        <v>0</v>
      </c>
      <c r="AX79" s="10" t="str">
        <f t="shared" si="36"/>
        <v>10</v>
      </c>
      <c r="AY79" s="10" t="str">
        <f t="shared" si="37"/>
        <v>11</v>
      </c>
      <c r="AZ79" s="10" t="str">
        <f t="shared" si="38"/>
        <v>00</v>
      </c>
      <c r="BA79" t="b">
        <f t="shared" si="39"/>
        <v>0</v>
      </c>
      <c r="BD79" t="b">
        <f>ISNUMBER(SEARCH(BD$1,d4_test70[[#This Row],[actualResult3ftv2c9]]))</f>
        <v>0</v>
      </c>
      <c r="BE79" t="b">
        <f>ISNUMBER(SEARCH(BE$1,d4_test70[[#This Row],[actualResult3ftv2c9]]))</f>
        <v>1</v>
      </c>
      <c r="BF79" t="b">
        <f>ISNUMBER(SEARCH(BF$1,d4_test70[[#This Row],[actualResult3ftv2c9]]))</f>
        <v>0</v>
      </c>
      <c r="BG79" s="10" t="str">
        <f t="shared" si="40"/>
        <v>10</v>
      </c>
      <c r="BH79" s="10" t="str">
        <f t="shared" si="41"/>
        <v>11</v>
      </c>
      <c r="BI79" s="10" t="str">
        <f t="shared" si="42"/>
        <v>00</v>
      </c>
      <c r="BJ79" t="b">
        <f t="shared" si="43"/>
        <v>0</v>
      </c>
      <c r="BM79" t="b">
        <f>ISNUMBER(SEARCH(BM$1,d4_test70[[#This Row],[actualResult3ftv2c10]]))</f>
        <v>0</v>
      </c>
      <c r="BN79" t="b">
        <f>ISNUMBER(SEARCH(BN$1,d4_test70[[#This Row],[actualResult3ftv2c10]]))</f>
        <v>1</v>
      </c>
      <c r="BO79" t="b">
        <f>ISNUMBER(SEARCH(BO$1,d4_test70[[#This Row],[actualResult3ftv2c10]]))</f>
        <v>0</v>
      </c>
      <c r="BP79" s="10" t="str">
        <f t="shared" si="44"/>
        <v>10</v>
      </c>
      <c r="BQ79" s="10" t="str">
        <f t="shared" si="45"/>
        <v>11</v>
      </c>
      <c r="BR79" s="10" t="str">
        <f t="shared" si="46"/>
        <v>00</v>
      </c>
      <c r="BS79" t="b">
        <f t="shared" si="47"/>
        <v>0</v>
      </c>
    </row>
    <row r="80" spans="1:71" x14ac:dyDescent="0.35">
      <c r="A80" t="s">
        <v>678</v>
      </c>
      <c r="B80" t="s">
        <v>679</v>
      </c>
      <c r="C80" t="s">
        <v>961</v>
      </c>
      <c r="D80" t="s">
        <v>7570</v>
      </c>
      <c r="E80" t="s">
        <v>5119</v>
      </c>
      <c r="F80" t="s">
        <v>34</v>
      </c>
      <c r="G80" t="s">
        <v>24</v>
      </c>
      <c r="H80" t="s">
        <v>72</v>
      </c>
      <c r="I80" t="s">
        <v>72</v>
      </c>
      <c r="J80" t="s">
        <v>34</v>
      </c>
      <c r="K80" t="s">
        <v>24</v>
      </c>
      <c r="L80" t="s">
        <v>24</v>
      </c>
      <c r="O80" s="13" t="b">
        <f>ISNUMBER(SEARCH(O$1,d4_test70[[#This Row],[expectedResult]]))</f>
        <v>0</v>
      </c>
      <c r="P80" s="13" t="b">
        <f>ISNUMBER(SEARCH(P$1,d4_test70[[#This Row],[expectedResult]]))</f>
        <v>1</v>
      </c>
      <c r="Q80" s="13" t="b">
        <f>ISNUMBER(SEARCH(Q$1,d4_test70[[#This Row],[expectedResult]]))</f>
        <v>0</v>
      </c>
      <c r="T80" t="b">
        <f>ISNUMBER(SEARCH(T$1,d4_test70[[#This Row],[actualResult]]))</f>
        <v>0</v>
      </c>
      <c r="U80" t="b">
        <f>ISNUMBER(SEARCH(U$1,d4_test70[[#This Row],[actualResult]]))</f>
        <v>1</v>
      </c>
      <c r="V80" t="b">
        <f>ISNUMBER(SEARCH(V$1,d4_test70[[#This Row],[actualResult]]))</f>
        <v>1</v>
      </c>
      <c r="W80" s="10" t="str">
        <f t="shared" si="48"/>
        <v>00</v>
      </c>
      <c r="X80" s="10" t="str">
        <f t="shared" si="49"/>
        <v>11</v>
      </c>
      <c r="Y80" s="10" t="str">
        <f t="shared" si="50"/>
        <v>01</v>
      </c>
      <c r="Z80" t="b">
        <f t="shared" si="51"/>
        <v>0</v>
      </c>
      <c r="AC80" t="b">
        <f>ISNUMBER(SEARCH(AC$1,d4_test70[[#This Row],[actualResultGPT3]]))</f>
        <v>1</v>
      </c>
      <c r="AD80" t="b">
        <f>ISNUMBER(SEARCH(AD$1,d4_test70[[#This Row],[actualResultGPT3]]))</f>
        <v>1</v>
      </c>
      <c r="AE80" t="b">
        <f>ISNUMBER(SEARCH(AE$1,d4_test70[[#This Row],[actualResultGPT3]]))</f>
        <v>1</v>
      </c>
      <c r="AF80" s="10" t="str">
        <f t="shared" si="28"/>
        <v>01</v>
      </c>
      <c r="AG80" s="10" t="str">
        <f t="shared" si="29"/>
        <v>11</v>
      </c>
      <c r="AH80" s="10" t="str">
        <f t="shared" si="30"/>
        <v>01</v>
      </c>
      <c r="AI80" t="b">
        <f t="shared" si="31"/>
        <v>0</v>
      </c>
      <c r="AL80" t="b">
        <f>ISNUMBER(SEARCH(AL$1,d4_test70[[#This Row],[actualResult3ftv2]]))</f>
        <v>1</v>
      </c>
      <c r="AM80" t="b">
        <f>ISNUMBER(SEARCH(AM$1,d4_test70[[#This Row],[actualResult3ftv2]]))</f>
        <v>1</v>
      </c>
      <c r="AN80" t="b">
        <f>ISNUMBER(SEARCH(AN$1,d4_test70[[#This Row],[actualResult3ftv2]]))</f>
        <v>1</v>
      </c>
      <c r="AO80" s="10" t="str">
        <f t="shared" si="32"/>
        <v>01</v>
      </c>
      <c r="AP80" s="10" t="str">
        <f t="shared" si="33"/>
        <v>11</v>
      </c>
      <c r="AQ80" s="10" t="str">
        <f t="shared" si="34"/>
        <v>01</v>
      </c>
      <c r="AR80" t="b">
        <f t="shared" si="35"/>
        <v>0</v>
      </c>
      <c r="AU80" t="b">
        <f>ISNUMBER(SEARCH(AU$1,d4_test70[[#This Row],[actualResult3ftv2c8]]))</f>
        <v>0</v>
      </c>
      <c r="AV80" t="b">
        <f>ISNUMBER(SEARCH(AV$1,d4_test70[[#This Row],[actualResult3ftv2c8]]))</f>
        <v>1</v>
      </c>
      <c r="AW80" t="b">
        <f>ISNUMBER(SEARCH(AW$1,d4_test70[[#This Row],[actualResult3ftv2c8]]))</f>
        <v>0</v>
      </c>
      <c r="AX80" s="10" t="str">
        <f t="shared" si="36"/>
        <v>00</v>
      </c>
      <c r="AY80" s="10" t="str">
        <f t="shared" si="37"/>
        <v>11</v>
      </c>
      <c r="AZ80" s="10" t="str">
        <f t="shared" si="38"/>
        <v>00</v>
      </c>
      <c r="BA80" t="b">
        <f t="shared" si="39"/>
        <v>1</v>
      </c>
      <c r="BD80" t="b">
        <f>ISNUMBER(SEARCH(BD$1,d4_test70[[#This Row],[actualResult3ftv2c9]]))</f>
        <v>0</v>
      </c>
      <c r="BE80" t="b">
        <f>ISNUMBER(SEARCH(BE$1,d4_test70[[#This Row],[actualResult3ftv2c9]]))</f>
        <v>1</v>
      </c>
      <c r="BF80" t="b">
        <f>ISNUMBER(SEARCH(BF$1,d4_test70[[#This Row],[actualResult3ftv2c9]]))</f>
        <v>1</v>
      </c>
      <c r="BG80" s="10" t="str">
        <f t="shared" si="40"/>
        <v>00</v>
      </c>
      <c r="BH80" s="10" t="str">
        <f t="shared" si="41"/>
        <v>11</v>
      </c>
      <c r="BI80" s="10" t="str">
        <f t="shared" si="42"/>
        <v>01</v>
      </c>
      <c r="BJ80" t="b">
        <f t="shared" si="43"/>
        <v>0</v>
      </c>
      <c r="BM80" t="b">
        <f>ISNUMBER(SEARCH(BM$1,d4_test70[[#This Row],[actualResult3ftv2c10]]))</f>
        <v>0</v>
      </c>
      <c r="BN80" t="b">
        <f>ISNUMBER(SEARCH(BN$1,d4_test70[[#This Row],[actualResult3ftv2c10]]))</f>
        <v>1</v>
      </c>
      <c r="BO80" t="b">
        <f>ISNUMBER(SEARCH(BO$1,d4_test70[[#This Row],[actualResult3ftv2c10]]))</f>
        <v>1</v>
      </c>
      <c r="BP80" s="10" t="str">
        <f t="shared" si="44"/>
        <v>00</v>
      </c>
      <c r="BQ80" s="10" t="str">
        <f t="shared" si="45"/>
        <v>11</v>
      </c>
      <c r="BR80" s="10" t="str">
        <f t="shared" si="46"/>
        <v>01</v>
      </c>
      <c r="BS80" t="b">
        <f t="shared" si="47"/>
        <v>0</v>
      </c>
    </row>
    <row r="81" spans="1:71" x14ac:dyDescent="0.35">
      <c r="A81" t="s">
        <v>756</v>
      </c>
      <c r="B81" t="s">
        <v>757</v>
      </c>
      <c r="C81" t="s">
        <v>7782</v>
      </c>
      <c r="D81" t="s">
        <v>7570</v>
      </c>
      <c r="E81" t="s">
        <v>5119</v>
      </c>
      <c r="F81" t="s">
        <v>34</v>
      </c>
      <c r="G81" t="s">
        <v>34</v>
      </c>
      <c r="H81" t="s">
        <v>72</v>
      </c>
      <c r="I81" t="s">
        <v>24</v>
      </c>
      <c r="J81" t="s">
        <v>185</v>
      </c>
      <c r="K81" t="s">
        <v>185</v>
      </c>
      <c r="L81" t="s">
        <v>24</v>
      </c>
      <c r="O81" s="13" t="b">
        <f>ISNUMBER(SEARCH(O$1,d4_test70[[#This Row],[expectedResult]]))</f>
        <v>0</v>
      </c>
      <c r="P81" s="13" t="b">
        <f>ISNUMBER(SEARCH(P$1,d4_test70[[#This Row],[expectedResult]]))</f>
        <v>1</v>
      </c>
      <c r="Q81" s="13" t="b">
        <f>ISNUMBER(SEARCH(Q$1,d4_test70[[#This Row],[expectedResult]]))</f>
        <v>0</v>
      </c>
      <c r="T81" t="b">
        <f>ISNUMBER(SEARCH(T$1,d4_test70[[#This Row],[actualResult]]))</f>
        <v>0</v>
      </c>
      <c r="U81" t="b">
        <f>ISNUMBER(SEARCH(U$1,d4_test70[[#This Row],[actualResult]]))</f>
        <v>1</v>
      </c>
      <c r="V81" t="b">
        <f>ISNUMBER(SEARCH(V$1,d4_test70[[#This Row],[actualResult]]))</f>
        <v>0</v>
      </c>
      <c r="W81" s="10" t="str">
        <f t="shared" si="48"/>
        <v>00</v>
      </c>
      <c r="X81" s="10" t="str">
        <f t="shared" si="49"/>
        <v>11</v>
      </c>
      <c r="Y81" s="10" t="str">
        <f t="shared" si="50"/>
        <v>00</v>
      </c>
      <c r="Z81" t="b">
        <f t="shared" si="51"/>
        <v>1</v>
      </c>
      <c r="AC81" t="b">
        <f>ISNUMBER(SEARCH(AC$1,d4_test70[[#This Row],[actualResultGPT3]]))</f>
        <v>1</v>
      </c>
      <c r="AD81" t="b">
        <f>ISNUMBER(SEARCH(AD$1,d4_test70[[#This Row],[actualResultGPT3]]))</f>
        <v>1</v>
      </c>
      <c r="AE81" t="b">
        <f>ISNUMBER(SEARCH(AE$1,d4_test70[[#This Row],[actualResultGPT3]]))</f>
        <v>1</v>
      </c>
      <c r="AF81" s="10" t="str">
        <f t="shared" si="28"/>
        <v>01</v>
      </c>
      <c r="AG81" s="10" t="str">
        <f t="shared" si="29"/>
        <v>11</v>
      </c>
      <c r="AH81" s="10" t="str">
        <f t="shared" si="30"/>
        <v>01</v>
      </c>
      <c r="AI81" t="b">
        <f t="shared" si="31"/>
        <v>0</v>
      </c>
      <c r="AL81" t="b">
        <f>ISNUMBER(SEARCH(AL$1,d4_test70[[#This Row],[actualResult3ftv2]]))</f>
        <v>0</v>
      </c>
      <c r="AM81" t="b">
        <f>ISNUMBER(SEARCH(AM$1,d4_test70[[#This Row],[actualResult3ftv2]]))</f>
        <v>1</v>
      </c>
      <c r="AN81" t="b">
        <f>ISNUMBER(SEARCH(AN$1,d4_test70[[#This Row],[actualResult3ftv2]]))</f>
        <v>1</v>
      </c>
      <c r="AO81" s="10" t="str">
        <f t="shared" si="32"/>
        <v>00</v>
      </c>
      <c r="AP81" s="10" t="str">
        <f t="shared" si="33"/>
        <v>11</v>
      </c>
      <c r="AQ81" s="10" t="str">
        <f t="shared" si="34"/>
        <v>01</v>
      </c>
      <c r="AR81" t="b">
        <f t="shared" si="35"/>
        <v>0</v>
      </c>
      <c r="AU81" t="b">
        <f>ISNUMBER(SEARCH(AU$1,d4_test70[[#This Row],[actualResult3ftv2c8]]))</f>
        <v>1</v>
      </c>
      <c r="AV81" t="b">
        <f>ISNUMBER(SEARCH(AV$1,d4_test70[[#This Row],[actualResult3ftv2c8]]))</f>
        <v>1</v>
      </c>
      <c r="AW81" t="b">
        <f>ISNUMBER(SEARCH(AW$1,d4_test70[[#This Row],[actualResult3ftv2c8]]))</f>
        <v>0</v>
      </c>
      <c r="AX81" s="10" t="str">
        <f t="shared" si="36"/>
        <v>01</v>
      </c>
      <c r="AY81" s="10" t="str">
        <f t="shared" si="37"/>
        <v>11</v>
      </c>
      <c r="AZ81" s="10" t="str">
        <f t="shared" si="38"/>
        <v>00</v>
      </c>
      <c r="BA81" t="b">
        <f t="shared" si="39"/>
        <v>0</v>
      </c>
      <c r="BD81" t="b">
        <f>ISNUMBER(SEARCH(BD$1,d4_test70[[#This Row],[actualResult3ftv2c9]]))</f>
        <v>1</v>
      </c>
      <c r="BE81" t="b">
        <f>ISNUMBER(SEARCH(BE$1,d4_test70[[#This Row],[actualResult3ftv2c9]]))</f>
        <v>1</v>
      </c>
      <c r="BF81" t="b">
        <f>ISNUMBER(SEARCH(BF$1,d4_test70[[#This Row],[actualResult3ftv2c9]]))</f>
        <v>0</v>
      </c>
      <c r="BG81" s="10" t="str">
        <f t="shared" si="40"/>
        <v>01</v>
      </c>
      <c r="BH81" s="10" t="str">
        <f t="shared" si="41"/>
        <v>11</v>
      </c>
      <c r="BI81" s="10" t="str">
        <f t="shared" si="42"/>
        <v>00</v>
      </c>
      <c r="BJ81" t="b">
        <f t="shared" si="43"/>
        <v>0</v>
      </c>
      <c r="BM81" t="b">
        <f>ISNUMBER(SEARCH(BM$1,d4_test70[[#This Row],[actualResult3ftv2c10]]))</f>
        <v>0</v>
      </c>
      <c r="BN81" t="b">
        <f>ISNUMBER(SEARCH(BN$1,d4_test70[[#This Row],[actualResult3ftv2c10]]))</f>
        <v>1</v>
      </c>
      <c r="BO81" t="b">
        <f>ISNUMBER(SEARCH(BO$1,d4_test70[[#This Row],[actualResult3ftv2c10]]))</f>
        <v>1</v>
      </c>
      <c r="BP81" s="10" t="str">
        <f t="shared" si="44"/>
        <v>00</v>
      </c>
      <c r="BQ81" s="10" t="str">
        <f t="shared" si="45"/>
        <v>11</v>
      </c>
      <c r="BR81" s="10" t="str">
        <f t="shared" si="46"/>
        <v>01</v>
      </c>
      <c r="BS81" t="b">
        <f t="shared" si="47"/>
        <v>0</v>
      </c>
    </row>
    <row r="82" spans="1:71" x14ac:dyDescent="0.35">
      <c r="A82" t="s">
        <v>142</v>
      </c>
      <c r="B82" t="s">
        <v>143</v>
      </c>
      <c r="C82" t="s">
        <v>144</v>
      </c>
      <c r="D82" t="s">
        <v>7580</v>
      </c>
      <c r="E82" t="s">
        <v>5119</v>
      </c>
      <c r="F82" t="s">
        <v>34</v>
      </c>
      <c r="G82" t="s">
        <v>34</v>
      </c>
      <c r="H82" t="s">
        <v>72</v>
      </c>
      <c r="I82" t="s">
        <v>24</v>
      </c>
      <c r="J82" t="s">
        <v>34</v>
      </c>
      <c r="K82" t="s">
        <v>7685</v>
      </c>
      <c r="L82" t="s">
        <v>24</v>
      </c>
      <c r="O82" s="13" t="b">
        <f>ISNUMBER(SEARCH(O$1,d4_test70[[#This Row],[expectedResult]]))</f>
        <v>0</v>
      </c>
      <c r="P82" s="13" t="b">
        <f>ISNUMBER(SEARCH(P$1,d4_test70[[#This Row],[expectedResult]]))</f>
        <v>1</v>
      </c>
      <c r="Q82" s="13" t="b">
        <f>ISNUMBER(SEARCH(Q$1,d4_test70[[#This Row],[expectedResult]]))</f>
        <v>0</v>
      </c>
      <c r="T82" t="b">
        <f>ISNUMBER(SEARCH(T$1,d4_test70[[#This Row],[actualResult]]))</f>
        <v>0</v>
      </c>
      <c r="U82" t="b">
        <f>ISNUMBER(SEARCH(U$1,d4_test70[[#This Row],[actualResult]]))</f>
        <v>1</v>
      </c>
      <c r="V82" t="b">
        <f>ISNUMBER(SEARCH(V$1,d4_test70[[#This Row],[actualResult]]))</f>
        <v>0</v>
      </c>
      <c r="W82" s="10" t="str">
        <f t="shared" si="48"/>
        <v>00</v>
      </c>
      <c r="X82" s="10" t="str">
        <f t="shared" si="49"/>
        <v>11</v>
      </c>
      <c r="Y82" s="10" t="str">
        <f t="shared" si="50"/>
        <v>00</v>
      </c>
      <c r="Z82" t="b">
        <f t="shared" si="51"/>
        <v>1</v>
      </c>
      <c r="AC82" t="b">
        <f>ISNUMBER(SEARCH(AC$1,d4_test70[[#This Row],[actualResultGPT3]]))</f>
        <v>1</v>
      </c>
      <c r="AD82" t="b">
        <f>ISNUMBER(SEARCH(AD$1,d4_test70[[#This Row],[actualResultGPT3]]))</f>
        <v>1</v>
      </c>
      <c r="AE82" t="b">
        <f>ISNUMBER(SEARCH(AE$1,d4_test70[[#This Row],[actualResultGPT3]]))</f>
        <v>1</v>
      </c>
      <c r="AF82" s="10" t="str">
        <f t="shared" si="28"/>
        <v>01</v>
      </c>
      <c r="AG82" s="10" t="str">
        <f t="shared" si="29"/>
        <v>11</v>
      </c>
      <c r="AH82" s="10" t="str">
        <f t="shared" si="30"/>
        <v>01</v>
      </c>
      <c r="AI82" t="b">
        <f t="shared" si="31"/>
        <v>0</v>
      </c>
      <c r="AL82" t="b">
        <f>ISNUMBER(SEARCH(AL$1,d4_test70[[#This Row],[actualResult3ftv2]]))</f>
        <v>0</v>
      </c>
      <c r="AM82" t="b">
        <f>ISNUMBER(SEARCH(AM$1,d4_test70[[#This Row],[actualResult3ftv2]]))</f>
        <v>1</v>
      </c>
      <c r="AN82" t="b">
        <f>ISNUMBER(SEARCH(AN$1,d4_test70[[#This Row],[actualResult3ftv2]]))</f>
        <v>1</v>
      </c>
      <c r="AO82" s="10" t="str">
        <f t="shared" si="32"/>
        <v>00</v>
      </c>
      <c r="AP82" s="10" t="str">
        <f t="shared" si="33"/>
        <v>11</v>
      </c>
      <c r="AQ82" s="10" t="str">
        <f t="shared" si="34"/>
        <v>01</v>
      </c>
      <c r="AR82" t="b">
        <f t="shared" si="35"/>
        <v>0</v>
      </c>
      <c r="AU82" t="b">
        <f>ISNUMBER(SEARCH(AU$1,d4_test70[[#This Row],[actualResult3ftv2c8]]))</f>
        <v>0</v>
      </c>
      <c r="AV82" t="b">
        <f>ISNUMBER(SEARCH(AV$1,d4_test70[[#This Row],[actualResult3ftv2c8]]))</f>
        <v>1</v>
      </c>
      <c r="AW82" t="b">
        <f>ISNUMBER(SEARCH(AW$1,d4_test70[[#This Row],[actualResult3ftv2c8]]))</f>
        <v>0</v>
      </c>
      <c r="AX82" s="10" t="str">
        <f t="shared" si="36"/>
        <v>00</v>
      </c>
      <c r="AY82" s="10" t="str">
        <f t="shared" si="37"/>
        <v>11</v>
      </c>
      <c r="AZ82" s="10" t="str">
        <f t="shared" si="38"/>
        <v>00</v>
      </c>
      <c r="BA82" t="b">
        <f t="shared" si="39"/>
        <v>1</v>
      </c>
      <c r="BD82" t="b">
        <f>ISNUMBER(SEARCH(BD$1,d4_test70[[#This Row],[actualResult3ftv2c9]]))</f>
        <v>0</v>
      </c>
      <c r="BE82" t="b">
        <f>ISNUMBER(SEARCH(BE$1,d4_test70[[#This Row],[actualResult3ftv2c9]]))</f>
        <v>1</v>
      </c>
      <c r="BF82" t="b">
        <f>ISNUMBER(SEARCH(BF$1,d4_test70[[#This Row],[actualResult3ftv2c9]]))</f>
        <v>0</v>
      </c>
      <c r="BG82" s="10" t="str">
        <f t="shared" si="40"/>
        <v>00</v>
      </c>
      <c r="BH82" s="10" t="str">
        <f t="shared" si="41"/>
        <v>11</v>
      </c>
      <c r="BI82" s="10" t="str">
        <f t="shared" si="42"/>
        <v>00</v>
      </c>
      <c r="BJ82" t="b">
        <f t="shared" si="43"/>
        <v>1</v>
      </c>
      <c r="BM82" t="b">
        <f>ISNUMBER(SEARCH(BM$1,d4_test70[[#This Row],[actualResult3ftv2c10]]))</f>
        <v>0</v>
      </c>
      <c r="BN82" t="b">
        <f>ISNUMBER(SEARCH(BN$1,d4_test70[[#This Row],[actualResult3ftv2c10]]))</f>
        <v>1</v>
      </c>
      <c r="BO82" t="b">
        <f>ISNUMBER(SEARCH(BO$1,d4_test70[[#This Row],[actualResult3ftv2c10]]))</f>
        <v>1</v>
      </c>
      <c r="BP82" s="10" t="str">
        <f t="shared" si="44"/>
        <v>00</v>
      </c>
      <c r="BQ82" s="10" t="str">
        <f t="shared" si="45"/>
        <v>11</v>
      </c>
      <c r="BR82" s="10" t="str">
        <f t="shared" si="46"/>
        <v>01</v>
      </c>
      <c r="BS82" t="b">
        <f t="shared" si="47"/>
        <v>0</v>
      </c>
    </row>
    <row r="83" spans="1:71" x14ac:dyDescent="0.35">
      <c r="A83" t="s">
        <v>876</v>
      </c>
      <c r="B83" t="s">
        <v>877</v>
      </c>
      <c r="C83" t="s">
        <v>878</v>
      </c>
      <c r="D83" t="s">
        <v>7587</v>
      </c>
      <c r="E83" t="s">
        <v>5119</v>
      </c>
      <c r="F83" t="s">
        <v>34</v>
      </c>
      <c r="G83" t="s">
        <v>24</v>
      </c>
      <c r="H83" t="s">
        <v>7846</v>
      </c>
      <c r="I83" t="s">
        <v>7</v>
      </c>
      <c r="J83" t="s">
        <v>34</v>
      </c>
      <c r="K83" t="s">
        <v>7685</v>
      </c>
      <c r="L83" t="s">
        <v>7</v>
      </c>
      <c r="O83" s="13" t="b">
        <f>ISNUMBER(SEARCH(O$1,d4_test70[[#This Row],[expectedResult]]))</f>
        <v>0</v>
      </c>
      <c r="P83" s="13" t="b">
        <f>ISNUMBER(SEARCH(P$1,d4_test70[[#This Row],[expectedResult]]))</f>
        <v>1</v>
      </c>
      <c r="Q83" s="13" t="b">
        <f>ISNUMBER(SEARCH(Q$1,d4_test70[[#This Row],[expectedResult]]))</f>
        <v>0</v>
      </c>
      <c r="T83" t="b">
        <f>ISNUMBER(SEARCH(T$1,d4_test70[[#This Row],[actualResult]]))</f>
        <v>0</v>
      </c>
      <c r="U83" t="b">
        <f>ISNUMBER(SEARCH(U$1,d4_test70[[#This Row],[actualResult]]))</f>
        <v>1</v>
      </c>
      <c r="V83" t="b">
        <f>ISNUMBER(SEARCH(V$1,d4_test70[[#This Row],[actualResult]]))</f>
        <v>1</v>
      </c>
      <c r="W83" s="10" t="str">
        <f t="shared" si="48"/>
        <v>00</v>
      </c>
      <c r="X83" s="10" t="str">
        <f t="shared" si="49"/>
        <v>11</v>
      </c>
      <c r="Y83" s="10" t="str">
        <f t="shared" si="50"/>
        <v>01</v>
      </c>
      <c r="Z83" t="b">
        <f t="shared" si="51"/>
        <v>0</v>
      </c>
      <c r="AC83" t="b">
        <f>ISNUMBER(SEARCH(AC$1,d4_test70[[#This Row],[actualResultGPT3]]))</f>
        <v>1</v>
      </c>
      <c r="AD83" t="b">
        <f>ISNUMBER(SEARCH(AD$1,d4_test70[[#This Row],[actualResultGPT3]]))</f>
        <v>1</v>
      </c>
      <c r="AE83" t="b">
        <f>ISNUMBER(SEARCH(AE$1,d4_test70[[#This Row],[actualResultGPT3]]))</f>
        <v>1</v>
      </c>
      <c r="AF83" s="10" t="str">
        <f t="shared" si="28"/>
        <v>01</v>
      </c>
      <c r="AG83" s="10" t="str">
        <f t="shared" si="29"/>
        <v>11</v>
      </c>
      <c r="AH83" s="10" t="str">
        <f t="shared" si="30"/>
        <v>01</v>
      </c>
      <c r="AI83" t="b">
        <f t="shared" si="31"/>
        <v>0</v>
      </c>
      <c r="AL83" t="b">
        <f>ISNUMBER(SEARCH(AL$1,d4_test70[[#This Row],[actualResult3ftv2]]))</f>
        <v>0</v>
      </c>
      <c r="AM83" t="b">
        <f>ISNUMBER(SEARCH(AM$1,d4_test70[[#This Row],[actualResult3ftv2]]))</f>
        <v>0</v>
      </c>
      <c r="AN83" t="b">
        <f>ISNUMBER(SEARCH(AN$1,d4_test70[[#This Row],[actualResult3ftv2]]))</f>
        <v>1</v>
      </c>
      <c r="AO83" s="10" t="str">
        <f t="shared" si="32"/>
        <v>00</v>
      </c>
      <c r="AP83" s="10" t="str">
        <f t="shared" si="33"/>
        <v>10</v>
      </c>
      <c r="AQ83" s="10" t="str">
        <f t="shared" si="34"/>
        <v>01</v>
      </c>
      <c r="AR83" t="b">
        <f t="shared" si="35"/>
        <v>0</v>
      </c>
      <c r="AU83" t="b">
        <f>ISNUMBER(SEARCH(AU$1,d4_test70[[#This Row],[actualResult3ftv2c8]]))</f>
        <v>0</v>
      </c>
      <c r="AV83" t="b">
        <f>ISNUMBER(SEARCH(AV$1,d4_test70[[#This Row],[actualResult3ftv2c8]]))</f>
        <v>1</v>
      </c>
      <c r="AW83" t="b">
        <f>ISNUMBER(SEARCH(AW$1,d4_test70[[#This Row],[actualResult3ftv2c8]]))</f>
        <v>0</v>
      </c>
      <c r="AX83" s="10" t="str">
        <f t="shared" si="36"/>
        <v>00</v>
      </c>
      <c r="AY83" s="10" t="str">
        <f t="shared" si="37"/>
        <v>11</v>
      </c>
      <c r="AZ83" s="10" t="str">
        <f t="shared" si="38"/>
        <v>00</v>
      </c>
      <c r="BA83" t="b">
        <f t="shared" si="39"/>
        <v>1</v>
      </c>
      <c r="BD83" t="b">
        <f>ISNUMBER(SEARCH(BD$1,d4_test70[[#This Row],[actualResult3ftv2c9]]))</f>
        <v>0</v>
      </c>
      <c r="BE83" t="b">
        <f>ISNUMBER(SEARCH(BE$1,d4_test70[[#This Row],[actualResult3ftv2c9]]))</f>
        <v>1</v>
      </c>
      <c r="BF83" t="b">
        <f>ISNUMBER(SEARCH(BF$1,d4_test70[[#This Row],[actualResult3ftv2c9]]))</f>
        <v>0</v>
      </c>
      <c r="BG83" s="10" t="str">
        <f t="shared" si="40"/>
        <v>00</v>
      </c>
      <c r="BH83" s="10" t="str">
        <f t="shared" si="41"/>
        <v>11</v>
      </c>
      <c r="BI83" s="10" t="str">
        <f t="shared" si="42"/>
        <v>00</v>
      </c>
      <c r="BJ83" t="b">
        <f t="shared" si="43"/>
        <v>1</v>
      </c>
      <c r="BM83" t="b">
        <f>ISNUMBER(SEARCH(BM$1,d4_test70[[#This Row],[actualResult3ftv2c10]]))</f>
        <v>0</v>
      </c>
      <c r="BN83" t="b">
        <f>ISNUMBER(SEARCH(BN$1,d4_test70[[#This Row],[actualResult3ftv2c10]]))</f>
        <v>0</v>
      </c>
      <c r="BO83" t="b">
        <f>ISNUMBER(SEARCH(BO$1,d4_test70[[#This Row],[actualResult3ftv2c10]]))</f>
        <v>1</v>
      </c>
      <c r="BP83" s="10" t="str">
        <f t="shared" si="44"/>
        <v>00</v>
      </c>
      <c r="BQ83" s="10" t="str">
        <f t="shared" si="45"/>
        <v>10</v>
      </c>
      <c r="BR83" s="10" t="str">
        <f t="shared" si="46"/>
        <v>01</v>
      </c>
      <c r="BS83" t="b">
        <f t="shared" si="47"/>
        <v>0</v>
      </c>
    </row>
    <row r="84" spans="1:71" x14ac:dyDescent="0.35">
      <c r="A84" t="s">
        <v>319</v>
      </c>
      <c r="B84" t="s">
        <v>320</v>
      </c>
      <c r="C84" t="s">
        <v>321</v>
      </c>
      <c r="D84" t="s">
        <v>7587</v>
      </c>
      <c r="E84" t="s">
        <v>5119</v>
      </c>
      <c r="F84" t="s">
        <v>34</v>
      </c>
      <c r="G84" t="s">
        <v>24</v>
      </c>
      <c r="H84" t="s">
        <v>7846</v>
      </c>
      <c r="I84" t="s">
        <v>7</v>
      </c>
      <c r="J84" t="s">
        <v>34</v>
      </c>
      <c r="K84" t="s">
        <v>34</v>
      </c>
      <c r="L84" t="s">
        <v>7</v>
      </c>
      <c r="O84" s="13" t="b">
        <f>ISNUMBER(SEARCH(O$1,d4_test70[[#This Row],[expectedResult]]))</f>
        <v>0</v>
      </c>
      <c r="P84" s="13" t="b">
        <f>ISNUMBER(SEARCH(P$1,d4_test70[[#This Row],[expectedResult]]))</f>
        <v>1</v>
      </c>
      <c r="Q84" s="13" t="b">
        <f>ISNUMBER(SEARCH(Q$1,d4_test70[[#This Row],[expectedResult]]))</f>
        <v>0</v>
      </c>
      <c r="T84" t="b">
        <f>ISNUMBER(SEARCH(T$1,d4_test70[[#This Row],[actualResult]]))</f>
        <v>0</v>
      </c>
      <c r="U84" t="b">
        <f>ISNUMBER(SEARCH(U$1,d4_test70[[#This Row],[actualResult]]))</f>
        <v>1</v>
      </c>
      <c r="V84" t="b">
        <f>ISNUMBER(SEARCH(V$1,d4_test70[[#This Row],[actualResult]]))</f>
        <v>1</v>
      </c>
      <c r="W84" s="10" t="str">
        <f t="shared" si="48"/>
        <v>00</v>
      </c>
      <c r="X84" s="10" t="str">
        <f t="shared" si="49"/>
        <v>11</v>
      </c>
      <c r="Y84" s="10" t="str">
        <f t="shared" si="50"/>
        <v>01</v>
      </c>
      <c r="Z84" t="b">
        <f t="shared" si="51"/>
        <v>0</v>
      </c>
      <c r="AC84" t="b">
        <f>ISNUMBER(SEARCH(AC$1,d4_test70[[#This Row],[actualResultGPT3]]))</f>
        <v>1</v>
      </c>
      <c r="AD84" t="b">
        <f>ISNUMBER(SEARCH(AD$1,d4_test70[[#This Row],[actualResultGPT3]]))</f>
        <v>1</v>
      </c>
      <c r="AE84" t="b">
        <f>ISNUMBER(SEARCH(AE$1,d4_test70[[#This Row],[actualResultGPT3]]))</f>
        <v>1</v>
      </c>
      <c r="AF84" s="10" t="str">
        <f t="shared" si="28"/>
        <v>01</v>
      </c>
      <c r="AG84" s="10" t="str">
        <f t="shared" si="29"/>
        <v>11</v>
      </c>
      <c r="AH84" s="10" t="str">
        <f t="shared" si="30"/>
        <v>01</v>
      </c>
      <c r="AI84" t="b">
        <f t="shared" si="31"/>
        <v>0</v>
      </c>
      <c r="AL84" t="b">
        <f>ISNUMBER(SEARCH(AL$1,d4_test70[[#This Row],[actualResult3ftv2]]))</f>
        <v>0</v>
      </c>
      <c r="AM84" t="b">
        <f>ISNUMBER(SEARCH(AM$1,d4_test70[[#This Row],[actualResult3ftv2]]))</f>
        <v>0</v>
      </c>
      <c r="AN84" t="b">
        <f>ISNUMBER(SEARCH(AN$1,d4_test70[[#This Row],[actualResult3ftv2]]))</f>
        <v>1</v>
      </c>
      <c r="AO84" s="10" t="str">
        <f t="shared" si="32"/>
        <v>00</v>
      </c>
      <c r="AP84" s="10" t="str">
        <f t="shared" si="33"/>
        <v>10</v>
      </c>
      <c r="AQ84" s="10" t="str">
        <f t="shared" si="34"/>
        <v>01</v>
      </c>
      <c r="AR84" t="b">
        <f t="shared" si="35"/>
        <v>0</v>
      </c>
      <c r="AU84" t="b">
        <f>ISNUMBER(SEARCH(AU$1,d4_test70[[#This Row],[actualResult3ftv2c8]]))</f>
        <v>0</v>
      </c>
      <c r="AV84" t="b">
        <f>ISNUMBER(SEARCH(AV$1,d4_test70[[#This Row],[actualResult3ftv2c8]]))</f>
        <v>1</v>
      </c>
      <c r="AW84" t="b">
        <f>ISNUMBER(SEARCH(AW$1,d4_test70[[#This Row],[actualResult3ftv2c8]]))</f>
        <v>0</v>
      </c>
      <c r="AX84" s="10" t="str">
        <f t="shared" si="36"/>
        <v>00</v>
      </c>
      <c r="AY84" s="10" t="str">
        <f t="shared" si="37"/>
        <v>11</v>
      </c>
      <c r="AZ84" s="10" t="str">
        <f t="shared" si="38"/>
        <v>00</v>
      </c>
      <c r="BA84" t="b">
        <f t="shared" si="39"/>
        <v>1</v>
      </c>
      <c r="BD84" t="b">
        <f>ISNUMBER(SEARCH(BD$1,d4_test70[[#This Row],[actualResult3ftv2c9]]))</f>
        <v>0</v>
      </c>
      <c r="BE84" t="b">
        <f>ISNUMBER(SEARCH(BE$1,d4_test70[[#This Row],[actualResult3ftv2c9]]))</f>
        <v>1</v>
      </c>
      <c r="BF84" t="b">
        <f>ISNUMBER(SEARCH(BF$1,d4_test70[[#This Row],[actualResult3ftv2c9]]))</f>
        <v>0</v>
      </c>
      <c r="BG84" s="10" t="str">
        <f t="shared" si="40"/>
        <v>00</v>
      </c>
      <c r="BH84" s="10" t="str">
        <f t="shared" si="41"/>
        <v>11</v>
      </c>
      <c r="BI84" s="10" t="str">
        <f t="shared" si="42"/>
        <v>00</v>
      </c>
      <c r="BJ84" t="b">
        <f t="shared" si="43"/>
        <v>1</v>
      </c>
      <c r="BM84" t="b">
        <f>ISNUMBER(SEARCH(BM$1,d4_test70[[#This Row],[actualResult3ftv2c10]]))</f>
        <v>0</v>
      </c>
      <c r="BN84" t="b">
        <f>ISNUMBER(SEARCH(BN$1,d4_test70[[#This Row],[actualResult3ftv2c10]]))</f>
        <v>0</v>
      </c>
      <c r="BO84" t="b">
        <f>ISNUMBER(SEARCH(BO$1,d4_test70[[#This Row],[actualResult3ftv2c10]]))</f>
        <v>1</v>
      </c>
      <c r="BP84" s="10" t="str">
        <f t="shared" si="44"/>
        <v>00</v>
      </c>
      <c r="BQ84" s="10" t="str">
        <f t="shared" si="45"/>
        <v>10</v>
      </c>
      <c r="BR84" s="10" t="str">
        <f t="shared" si="46"/>
        <v>01</v>
      </c>
      <c r="BS84" t="b">
        <f t="shared" si="47"/>
        <v>0</v>
      </c>
    </row>
    <row r="85" spans="1:71" x14ac:dyDescent="0.35">
      <c r="A85" t="s">
        <v>88</v>
      </c>
      <c r="B85" t="s">
        <v>89</v>
      </c>
      <c r="C85" t="s">
        <v>1033</v>
      </c>
      <c r="D85" t="s">
        <v>7595</v>
      </c>
      <c r="E85" t="s">
        <v>5119</v>
      </c>
      <c r="F85" t="s">
        <v>34</v>
      </c>
      <c r="G85" t="s">
        <v>34</v>
      </c>
      <c r="H85" t="s">
        <v>7846</v>
      </c>
      <c r="I85" t="s">
        <v>34</v>
      </c>
      <c r="J85" t="s">
        <v>34</v>
      </c>
      <c r="K85" t="s">
        <v>34</v>
      </c>
      <c r="L85" t="s">
        <v>34</v>
      </c>
      <c r="O85" s="13" t="b">
        <f>ISNUMBER(SEARCH(O$1,d4_test70[[#This Row],[expectedResult]]))</f>
        <v>0</v>
      </c>
      <c r="P85" s="13" t="b">
        <f>ISNUMBER(SEARCH(P$1,d4_test70[[#This Row],[expectedResult]]))</f>
        <v>1</v>
      </c>
      <c r="Q85" s="13" t="b">
        <f>ISNUMBER(SEARCH(Q$1,d4_test70[[#This Row],[expectedResult]]))</f>
        <v>0</v>
      </c>
      <c r="T85" t="b">
        <f>ISNUMBER(SEARCH(T$1,d4_test70[[#This Row],[actualResult]]))</f>
        <v>0</v>
      </c>
      <c r="U85" t="b">
        <f>ISNUMBER(SEARCH(U$1,d4_test70[[#This Row],[actualResult]]))</f>
        <v>1</v>
      </c>
      <c r="V85" t="b">
        <f>ISNUMBER(SEARCH(V$1,d4_test70[[#This Row],[actualResult]]))</f>
        <v>0</v>
      </c>
      <c r="W85" s="10" t="str">
        <f t="shared" si="48"/>
        <v>00</v>
      </c>
      <c r="X85" s="10" t="str">
        <f t="shared" si="49"/>
        <v>11</v>
      </c>
      <c r="Y85" s="10" t="str">
        <f t="shared" si="50"/>
        <v>00</v>
      </c>
      <c r="Z85" t="b">
        <f t="shared" si="51"/>
        <v>1</v>
      </c>
      <c r="AC85" t="b">
        <f>ISNUMBER(SEARCH(AC$1,d4_test70[[#This Row],[actualResultGPT3]]))</f>
        <v>1</v>
      </c>
      <c r="AD85" t="b">
        <f>ISNUMBER(SEARCH(AD$1,d4_test70[[#This Row],[actualResultGPT3]]))</f>
        <v>1</v>
      </c>
      <c r="AE85" t="b">
        <f>ISNUMBER(SEARCH(AE$1,d4_test70[[#This Row],[actualResultGPT3]]))</f>
        <v>1</v>
      </c>
      <c r="AF85" s="10" t="str">
        <f t="shared" si="28"/>
        <v>01</v>
      </c>
      <c r="AG85" s="10" t="str">
        <f t="shared" si="29"/>
        <v>11</v>
      </c>
      <c r="AH85" s="10" t="str">
        <f t="shared" si="30"/>
        <v>01</v>
      </c>
      <c r="AI85" t="b">
        <f t="shared" si="31"/>
        <v>0</v>
      </c>
      <c r="AL85" t="b">
        <f>ISNUMBER(SEARCH(AL$1,d4_test70[[#This Row],[actualResult3ftv2]]))</f>
        <v>0</v>
      </c>
      <c r="AM85" t="b">
        <f>ISNUMBER(SEARCH(AM$1,d4_test70[[#This Row],[actualResult3ftv2]]))</f>
        <v>1</v>
      </c>
      <c r="AN85" t="b">
        <f>ISNUMBER(SEARCH(AN$1,d4_test70[[#This Row],[actualResult3ftv2]]))</f>
        <v>0</v>
      </c>
      <c r="AO85" s="10" t="str">
        <f t="shared" si="32"/>
        <v>00</v>
      </c>
      <c r="AP85" s="10" t="str">
        <f t="shared" si="33"/>
        <v>11</v>
      </c>
      <c r="AQ85" s="10" t="str">
        <f t="shared" si="34"/>
        <v>00</v>
      </c>
      <c r="AR85" t="b">
        <f t="shared" si="35"/>
        <v>1</v>
      </c>
      <c r="AU85" t="b">
        <f>ISNUMBER(SEARCH(AU$1,d4_test70[[#This Row],[actualResult3ftv2c8]]))</f>
        <v>0</v>
      </c>
      <c r="AV85" t="b">
        <f>ISNUMBER(SEARCH(AV$1,d4_test70[[#This Row],[actualResult3ftv2c8]]))</f>
        <v>1</v>
      </c>
      <c r="AW85" t="b">
        <f>ISNUMBER(SEARCH(AW$1,d4_test70[[#This Row],[actualResult3ftv2c8]]))</f>
        <v>0</v>
      </c>
      <c r="AX85" s="10" t="str">
        <f t="shared" si="36"/>
        <v>00</v>
      </c>
      <c r="AY85" s="10" t="str">
        <f t="shared" si="37"/>
        <v>11</v>
      </c>
      <c r="AZ85" s="10" t="str">
        <f t="shared" si="38"/>
        <v>00</v>
      </c>
      <c r="BA85" t="b">
        <f t="shared" si="39"/>
        <v>1</v>
      </c>
      <c r="BD85" t="b">
        <f>ISNUMBER(SEARCH(BD$1,d4_test70[[#This Row],[actualResult3ftv2c9]]))</f>
        <v>0</v>
      </c>
      <c r="BE85" t="b">
        <f>ISNUMBER(SEARCH(BE$1,d4_test70[[#This Row],[actualResult3ftv2c9]]))</f>
        <v>1</v>
      </c>
      <c r="BF85" t="b">
        <f>ISNUMBER(SEARCH(BF$1,d4_test70[[#This Row],[actualResult3ftv2c9]]))</f>
        <v>0</v>
      </c>
      <c r="BG85" s="10" t="str">
        <f t="shared" si="40"/>
        <v>00</v>
      </c>
      <c r="BH85" s="10" t="str">
        <f t="shared" si="41"/>
        <v>11</v>
      </c>
      <c r="BI85" s="10" t="str">
        <f t="shared" si="42"/>
        <v>00</v>
      </c>
      <c r="BJ85" t="b">
        <f t="shared" si="43"/>
        <v>1</v>
      </c>
      <c r="BM85" t="b">
        <f>ISNUMBER(SEARCH(BM$1,d4_test70[[#This Row],[actualResult3ftv2c10]]))</f>
        <v>0</v>
      </c>
      <c r="BN85" t="b">
        <f>ISNUMBER(SEARCH(BN$1,d4_test70[[#This Row],[actualResult3ftv2c10]]))</f>
        <v>1</v>
      </c>
      <c r="BO85" t="b">
        <f>ISNUMBER(SEARCH(BO$1,d4_test70[[#This Row],[actualResult3ftv2c10]]))</f>
        <v>0</v>
      </c>
      <c r="BP85" s="10" t="str">
        <f t="shared" si="44"/>
        <v>00</v>
      </c>
      <c r="BQ85" s="10" t="str">
        <f t="shared" si="45"/>
        <v>11</v>
      </c>
      <c r="BR85" s="10" t="str">
        <f t="shared" si="46"/>
        <v>00</v>
      </c>
      <c r="BS85" t="b">
        <f t="shared" si="47"/>
        <v>1</v>
      </c>
    </row>
    <row r="86" spans="1:71" x14ac:dyDescent="0.35">
      <c r="A86" t="s">
        <v>610</v>
      </c>
      <c r="B86" t="s">
        <v>611</v>
      </c>
      <c r="C86" t="s">
        <v>7837</v>
      </c>
      <c r="D86" t="s">
        <v>7597</v>
      </c>
      <c r="E86" t="s">
        <v>5119</v>
      </c>
      <c r="F86" t="s">
        <v>34</v>
      </c>
      <c r="G86" t="s">
        <v>34</v>
      </c>
      <c r="H86" t="s">
        <v>72</v>
      </c>
      <c r="I86" t="s">
        <v>34</v>
      </c>
      <c r="J86" t="s">
        <v>34</v>
      </c>
      <c r="K86" t="s">
        <v>34</v>
      </c>
      <c r="L86" t="s">
        <v>34</v>
      </c>
      <c r="O86" s="13" t="b">
        <f>ISNUMBER(SEARCH(O$1,d4_test70[[#This Row],[expectedResult]]))</f>
        <v>0</v>
      </c>
      <c r="P86" s="13" t="b">
        <f>ISNUMBER(SEARCH(P$1,d4_test70[[#This Row],[expectedResult]]))</f>
        <v>1</v>
      </c>
      <c r="Q86" s="13" t="b">
        <f>ISNUMBER(SEARCH(Q$1,d4_test70[[#This Row],[expectedResult]]))</f>
        <v>0</v>
      </c>
      <c r="T86" t="b">
        <f>ISNUMBER(SEARCH(T$1,d4_test70[[#This Row],[actualResult]]))</f>
        <v>0</v>
      </c>
      <c r="U86" t="b">
        <f>ISNUMBER(SEARCH(U$1,d4_test70[[#This Row],[actualResult]]))</f>
        <v>1</v>
      </c>
      <c r="V86" t="b">
        <f>ISNUMBER(SEARCH(V$1,d4_test70[[#This Row],[actualResult]]))</f>
        <v>0</v>
      </c>
      <c r="W86" s="10" t="str">
        <f t="shared" si="48"/>
        <v>00</v>
      </c>
      <c r="X86" s="10" t="str">
        <f t="shared" si="49"/>
        <v>11</v>
      </c>
      <c r="Y86" s="10" t="str">
        <f t="shared" si="50"/>
        <v>00</v>
      </c>
      <c r="Z86" t="b">
        <f t="shared" si="51"/>
        <v>1</v>
      </c>
      <c r="AC86" t="b">
        <f>ISNUMBER(SEARCH(AC$1,d4_test70[[#This Row],[actualResultGPT3]]))</f>
        <v>1</v>
      </c>
      <c r="AD86" t="b">
        <f>ISNUMBER(SEARCH(AD$1,d4_test70[[#This Row],[actualResultGPT3]]))</f>
        <v>1</v>
      </c>
      <c r="AE86" t="b">
        <f>ISNUMBER(SEARCH(AE$1,d4_test70[[#This Row],[actualResultGPT3]]))</f>
        <v>1</v>
      </c>
      <c r="AF86" s="10" t="str">
        <f t="shared" si="28"/>
        <v>01</v>
      </c>
      <c r="AG86" s="10" t="str">
        <f t="shared" si="29"/>
        <v>11</v>
      </c>
      <c r="AH86" s="10" t="str">
        <f t="shared" si="30"/>
        <v>01</v>
      </c>
      <c r="AI86" t="b">
        <f t="shared" si="31"/>
        <v>0</v>
      </c>
      <c r="AL86" t="b">
        <f>ISNUMBER(SEARCH(AL$1,d4_test70[[#This Row],[actualResult3ftv2]]))</f>
        <v>0</v>
      </c>
      <c r="AM86" t="b">
        <f>ISNUMBER(SEARCH(AM$1,d4_test70[[#This Row],[actualResult3ftv2]]))</f>
        <v>1</v>
      </c>
      <c r="AN86" t="b">
        <f>ISNUMBER(SEARCH(AN$1,d4_test70[[#This Row],[actualResult3ftv2]]))</f>
        <v>0</v>
      </c>
      <c r="AO86" s="10" t="str">
        <f t="shared" si="32"/>
        <v>00</v>
      </c>
      <c r="AP86" s="10" t="str">
        <f t="shared" si="33"/>
        <v>11</v>
      </c>
      <c r="AQ86" s="10" t="str">
        <f t="shared" si="34"/>
        <v>00</v>
      </c>
      <c r="AR86" t="b">
        <f t="shared" si="35"/>
        <v>1</v>
      </c>
      <c r="AU86" t="b">
        <f>ISNUMBER(SEARCH(AU$1,d4_test70[[#This Row],[actualResult3ftv2c8]]))</f>
        <v>0</v>
      </c>
      <c r="AV86" t="b">
        <f>ISNUMBER(SEARCH(AV$1,d4_test70[[#This Row],[actualResult3ftv2c8]]))</f>
        <v>1</v>
      </c>
      <c r="AW86" t="b">
        <f>ISNUMBER(SEARCH(AW$1,d4_test70[[#This Row],[actualResult3ftv2c8]]))</f>
        <v>0</v>
      </c>
      <c r="AX86" s="10" t="str">
        <f t="shared" si="36"/>
        <v>00</v>
      </c>
      <c r="AY86" s="10" t="str">
        <f t="shared" si="37"/>
        <v>11</v>
      </c>
      <c r="AZ86" s="10" t="str">
        <f t="shared" si="38"/>
        <v>00</v>
      </c>
      <c r="BA86" t="b">
        <f t="shared" si="39"/>
        <v>1</v>
      </c>
      <c r="BD86" t="b">
        <f>ISNUMBER(SEARCH(BD$1,d4_test70[[#This Row],[actualResult3ftv2c9]]))</f>
        <v>0</v>
      </c>
      <c r="BE86" t="b">
        <f>ISNUMBER(SEARCH(BE$1,d4_test70[[#This Row],[actualResult3ftv2c9]]))</f>
        <v>1</v>
      </c>
      <c r="BF86" t="b">
        <f>ISNUMBER(SEARCH(BF$1,d4_test70[[#This Row],[actualResult3ftv2c9]]))</f>
        <v>0</v>
      </c>
      <c r="BG86" s="10" t="str">
        <f t="shared" si="40"/>
        <v>00</v>
      </c>
      <c r="BH86" s="10" t="str">
        <f t="shared" si="41"/>
        <v>11</v>
      </c>
      <c r="BI86" s="10" t="str">
        <f t="shared" si="42"/>
        <v>00</v>
      </c>
      <c r="BJ86" t="b">
        <f t="shared" si="43"/>
        <v>1</v>
      </c>
      <c r="BM86" t="b">
        <f>ISNUMBER(SEARCH(BM$1,d4_test70[[#This Row],[actualResult3ftv2c10]]))</f>
        <v>0</v>
      </c>
      <c r="BN86" t="b">
        <f>ISNUMBER(SEARCH(BN$1,d4_test70[[#This Row],[actualResult3ftv2c10]]))</f>
        <v>1</v>
      </c>
      <c r="BO86" t="b">
        <f>ISNUMBER(SEARCH(BO$1,d4_test70[[#This Row],[actualResult3ftv2c10]]))</f>
        <v>0</v>
      </c>
      <c r="BP86" s="10" t="str">
        <f t="shared" si="44"/>
        <v>00</v>
      </c>
      <c r="BQ86" s="10" t="str">
        <f t="shared" si="45"/>
        <v>11</v>
      </c>
      <c r="BR86" s="10" t="str">
        <f t="shared" si="46"/>
        <v>00</v>
      </c>
      <c r="BS86" t="b">
        <f t="shared" si="47"/>
        <v>1</v>
      </c>
    </row>
    <row r="87" spans="1:71" x14ac:dyDescent="0.35">
      <c r="A87" t="s">
        <v>78</v>
      </c>
      <c r="B87" t="s">
        <v>79</v>
      </c>
      <c r="C87" t="s">
        <v>80</v>
      </c>
      <c r="D87" t="s">
        <v>7581</v>
      </c>
      <c r="E87" t="s">
        <v>5119</v>
      </c>
      <c r="F87" t="s">
        <v>34</v>
      </c>
      <c r="G87" t="s">
        <v>34</v>
      </c>
      <c r="H87" t="s">
        <v>7846</v>
      </c>
      <c r="I87" t="s">
        <v>34</v>
      </c>
      <c r="J87" t="s">
        <v>34</v>
      </c>
      <c r="K87" t="s">
        <v>34</v>
      </c>
      <c r="L87" t="s">
        <v>34</v>
      </c>
      <c r="O87" s="13" t="b">
        <f>ISNUMBER(SEARCH(O$1,d4_test70[[#This Row],[expectedResult]]))</f>
        <v>0</v>
      </c>
      <c r="P87" s="13" t="b">
        <f>ISNUMBER(SEARCH(P$1,d4_test70[[#This Row],[expectedResult]]))</f>
        <v>1</v>
      </c>
      <c r="Q87" s="13" t="b">
        <f>ISNUMBER(SEARCH(Q$1,d4_test70[[#This Row],[expectedResult]]))</f>
        <v>0</v>
      </c>
      <c r="T87" t="b">
        <f>ISNUMBER(SEARCH(T$1,d4_test70[[#This Row],[actualResult]]))</f>
        <v>0</v>
      </c>
      <c r="U87" t="b">
        <f>ISNUMBER(SEARCH(U$1,d4_test70[[#This Row],[actualResult]]))</f>
        <v>1</v>
      </c>
      <c r="V87" t="b">
        <f>ISNUMBER(SEARCH(V$1,d4_test70[[#This Row],[actualResult]]))</f>
        <v>0</v>
      </c>
      <c r="W87" s="10" t="str">
        <f t="shared" si="48"/>
        <v>00</v>
      </c>
      <c r="X87" s="10" t="str">
        <f t="shared" si="49"/>
        <v>11</v>
      </c>
      <c r="Y87" s="10" t="str">
        <f t="shared" si="50"/>
        <v>00</v>
      </c>
      <c r="Z87" t="b">
        <f t="shared" si="51"/>
        <v>1</v>
      </c>
      <c r="AC87" t="b">
        <f>ISNUMBER(SEARCH(AC$1,d4_test70[[#This Row],[actualResultGPT3]]))</f>
        <v>1</v>
      </c>
      <c r="AD87" t="b">
        <f>ISNUMBER(SEARCH(AD$1,d4_test70[[#This Row],[actualResultGPT3]]))</f>
        <v>1</v>
      </c>
      <c r="AE87" t="b">
        <f>ISNUMBER(SEARCH(AE$1,d4_test70[[#This Row],[actualResultGPT3]]))</f>
        <v>1</v>
      </c>
      <c r="AF87" s="10" t="str">
        <f t="shared" si="28"/>
        <v>01</v>
      </c>
      <c r="AG87" s="10" t="str">
        <f t="shared" si="29"/>
        <v>11</v>
      </c>
      <c r="AH87" s="10" t="str">
        <f t="shared" si="30"/>
        <v>01</v>
      </c>
      <c r="AI87" t="b">
        <f t="shared" si="31"/>
        <v>0</v>
      </c>
      <c r="AL87" t="b">
        <f>ISNUMBER(SEARCH(AL$1,d4_test70[[#This Row],[actualResult3ftv2]]))</f>
        <v>0</v>
      </c>
      <c r="AM87" t="b">
        <f>ISNUMBER(SEARCH(AM$1,d4_test70[[#This Row],[actualResult3ftv2]]))</f>
        <v>1</v>
      </c>
      <c r="AN87" t="b">
        <f>ISNUMBER(SEARCH(AN$1,d4_test70[[#This Row],[actualResult3ftv2]]))</f>
        <v>0</v>
      </c>
      <c r="AO87" s="10" t="str">
        <f t="shared" si="32"/>
        <v>00</v>
      </c>
      <c r="AP87" s="10" t="str">
        <f t="shared" si="33"/>
        <v>11</v>
      </c>
      <c r="AQ87" s="10" t="str">
        <f t="shared" si="34"/>
        <v>00</v>
      </c>
      <c r="AR87" t="b">
        <f t="shared" si="35"/>
        <v>1</v>
      </c>
      <c r="AU87" t="b">
        <f>ISNUMBER(SEARCH(AU$1,d4_test70[[#This Row],[actualResult3ftv2c8]]))</f>
        <v>0</v>
      </c>
      <c r="AV87" t="b">
        <f>ISNUMBER(SEARCH(AV$1,d4_test70[[#This Row],[actualResult3ftv2c8]]))</f>
        <v>1</v>
      </c>
      <c r="AW87" t="b">
        <f>ISNUMBER(SEARCH(AW$1,d4_test70[[#This Row],[actualResult3ftv2c8]]))</f>
        <v>0</v>
      </c>
      <c r="AX87" s="10" t="str">
        <f t="shared" si="36"/>
        <v>00</v>
      </c>
      <c r="AY87" s="10" t="str">
        <f t="shared" si="37"/>
        <v>11</v>
      </c>
      <c r="AZ87" s="10" t="str">
        <f t="shared" si="38"/>
        <v>00</v>
      </c>
      <c r="BA87" t="b">
        <f t="shared" si="39"/>
        <v>1</v>
      </c>
      <c r="BD87" t="b">
        <f>ISNUMBER(SEARCH(BD$1,d4_test70[[#This Row],[actualResult3ftv2c9]]))</f>
        <v>0</v>
      </c>
      <c r="BE87" t="b">
        <f>ISNUMBER(SEARCH(BE$1,d4_test70[[#This Row],[actualResult3ftv2c9]]))</f>
        <v>1</v>
      </c>
      <c r="BF87" t="b">
        <f>ISNUMBER(SEARCH(BF$1,d4_test70[[#This Row],[actualResult3ftv2c9]]))</f>
        <v>0</v>
      </c>
      <c r="BG87" s="10" t="str">
        <f t="shared" si="40"/>
        <v>00</v>
      </c>
      <c r="BH87" s="10" t="str">
        <f t="shared" si="41"/>
        <v>11</v>
      </c>
      <c r="BI87" s="10" t="str">
        <f t="shared" si="42"/>
        <v>00</v>
      </c>
      <c r="BJ87" t="b">
        <f t="shared" si="43"/>
        <v>1</v>
      </c>
      <c r="BM87" t="b">
        <f>ISNUMBER(SEARCH(BM$1,d4_test70[[#This Row],[actualResult3ftv2c10]]))</f>
        <v>0</v>
      </c>
      <c r="BN87" t="b">
        <f>ISNUMBER(SEARCH(BN$1,d4_test70[[#This Row],[actualResult3ftv2c10]]))</f>
        <v>1</v>
      </c>
      <c r="BO87" t="b">
        <f>ISNUMBER(SEARCH(BO$1,d4_test70[[#This Row],[actualResult3ftv2c10]]))</f>
        <v>0</v>
      </c>
      <c r="BP87" s="10" t="str">
        <f t="shared" si="44"/>
        <v>00</v>
      </c>
      <c r="BQ87" s="10" t="str">
        <f t="shared" si="45"/>
        <v>11</v>
      </c>
      <c r="BR87" s="10" t="str">
        <f t="shared" si="46"/>
        <v>00</v>
      </c>
      <c r="BS87" t="b">
        <f t="shared" si="47"/>
        <v>1</v>
      </c>
    </row>
    <row r="88" spans="1:71" x14ac:dyDescent="0.35">
      <c r="A88" t="s">
        <v>346</v>
      </c>
      <c r="B88" t="s">
        <v>347</v>
      </c>
      <c r="C88" t="s">
        <v>952</v>
      </c>
      <c r="D88" t="s">
        <v>7602</v>
      </c>
      <c r="E88" t="s">
        <v>5119</v>
      </c>
      <c r="F88" t="s">
        <v>34</v>
      </c>
      <c r="G88" t="s">
        <v>34</v>
      </c>
      <c r="H88" t="s">
        <v>7846</v>
      </c>
      <c r="I88" t="s">
        <v>34</v>
      </c>
      <c r="J88" t="s">
        <v>34</v>
      </c>
      <c r="K88" t="s">
        <v>34</v>
      </c>
      <c r="L88" t="s">
        <v>34</v>
      </c>
      <c r="O88" s="13" t="b">
        <f>ISNUMBER(SEARCH(O$1,d4_test70[[#This Row],[expectedResult]]))</f>
        <v>0</v>
      </c>
      <c r="P88" s="13" t="b">
        <f>ISNUMBER(SEARCH(P$1,d4_test70[[#This Row],[expectedResult]]))</f>
        <v>1</v>
      </c>
      <c r="Q88" s="13" t="b">
        <f>ISNUMBER(SEARCH(Q$1,d4_test70[[#This Row],[expectedResult]]))</f>
        <v>0</v>
      </c>
      <c r="T88" t="b">
        <f>ISNUMBER(SEARCH(T$1,d4_test70[[#This Row],[actualResult]]))</f>
        <v>0</v>
      </c>
      <c r="U88" t="b">
        <f>ISNUMBER(SEARCH(U$1,d4_test70[[#This Row],[actualResult]]))</f>
        <v>1</v>
      </c>
      <c r="V88" t="b">
        <f>ISNUMBER(SEARCH(V$1,d4_test70[[#This Row],[actualResult]]))</f>
        <v>0</v>
      </c>
      <c r="W88" s="10" t="str">
        <f t="shared" si="48"/>
        <v>00</v>
      </c>
      <c r="X88" s="10" t="str">
        <f t="shared" si="49"/>
        <v>11</v>
      </c>
      <c r="Y88" s="10" t="str">
        <f t="shared" si="50"/>
        <v>00</v>
      </c>
      <c r="Z88" t="b">
        <f t="shared" si="51"/>
        <v>1</v>
      </c>
      <c r="AC88" t="b">
        <f>ISNUMBER(SEARCH(AC$1,d4_test70[[#This Row],[actualResultGPT3]]))</f>
        <v>1</v>
      </c>
      <c r="AD88" t="b">
        <f>ISNUMBER(SEARCH(AD$1,d4_test70[[#This Row],[actualResultGPT3]]))</f>
        <v>1</v>
      </c>
      <c r="AE88" t="b">
        <f>ISNUMBER(SEARCH(AE$1,d4_test70[[#This Row],[actualResultGPT3]]))</f>
        <v>1</v>
      </c>
      <c r="AF88" s="10" t="str">
        <f t="shared" si="28"/>
        <v>01</v>
      </c>
      <c r="AG88" s="10" t="str">
        <f t="shared" si="29"/>
        <v>11</v>
      </c>
      <c r="AH88" s="10" t="str">
        <f t="shared" si="30"/>
        <v>01</v>
      </c>
      <c r="AI88" t="b">
        <f t="shared" si="31"/>
        <v>0</v>
      </c>
      <c r="AL88" t="b">
        <f>ISNUMBER(SEARCH(AL$1,d4_test70[[#This Row],[actualResult3ftv2]]))</f>
        <v>0</v>
      </c>
      <c r="AM88" t="b">
        <f>ISNUMBER(SEARCH(AM$1,d4_test70[[#This Row],[actualResult3ftv2]]))</f>
        <v>1</v>
      </c>
      <c r="AN88" t="b">
        <f>ISNUMBER(SEARCH(AN$1,d4_test70[[#This Row],[actualResult3ftv2]]))</f>
        <v>0</v>
      </c>
      <c r="AO88" s="10" t="str">
        <f t="shared" si="32"/>
        <v>00</v>
      </c>
      <c r="AP88" s="10" t="str">
        <f t="shared" si="33"/>
        <v>11</v>
      </c>
      <c r="AQ88" s="10" t="str">
        <f t="shared" si="34"/>
        <v>00</v>
      </c>
      <c r="AR88" t="b">
        <f t="shared" si="35"/>
        <v>1</v>
      </c>
      <c r="AU88" t="b">
        <f>ISNUMBER(SEARCH(AU$1,d4_test70[[#This Row],[actualResult3ftv2c8]]))</f>
        <v>0</v>
      </c>
      <c r="AV88" t="b">
        <f>ISNUMBER(SEARCH(AV$1,d4_test70[[#This Row],[actualResult3ftv2c8]]))</f>
        <v>1</v>
      </c>
      <c r="AW88" t="b">
        <f>ISNUMBER(SEARCH(AW$1,d4_test70[[#This Row],[actualResult3ftv2c8]]))</f>
        <v>0</v>
      </c>
      <c r="AX88" s="10" t="str">
        <f t="shared" si="36"/>
        <v>00</v>
      </c>
      <c r="AY88" s="10" t="str">
        <f t="shared" si="37"/>
        <v>11</v>
      </c>
      <c r="AZ88" s="10" t="str">
        <f t="shared" si="38"/>
        <v>00</v>
      </c>
      <c r="BA88" t="b">
        <f t="shared" si="39"/>
        <v>1</v>
      </c>
      <c r="BD88" t="b">
        <f>ISNUMBER(SEARCH(BD$1,d4_test70[[#This Row],[actualResult3ftv2c9]]))</f>
        <v>0</v>
      </c>
      <c r="BE88" t="b">
        <f>ISNUMBER(SEARCH(BE$1,d4_test70[[#This Row],[actualResult3ftv2c9]]))</f>
        <v>1</v>
      </c>
      <c r="BF88" t="b">
        <f>ISNUMBER(SEARCH(BF$1,d4_test70[[#This Row],[actualResult3ftv2c9]]))</f>
        <v>0</v>
      </c>
      <c r="BG88" s="10" t="str">
        <f t="shared" si="40"/>
        <v>00</v>
      </c>
      <c r="BH88" s="10" t="str">
        <f t="shared" si="41"/>
        <v>11</v>
      </c>
      <c r="BI88" s="10" t="str">
        <f t="shared" si="42"/>
        <v>00</v>
      </c>
      <c r="BJ88" t="b">
        <f t="shared" si="43"/>
        <v>1</v>
      </c>
      <c r="BM88" t="b">
        <f>ISNUMBER(SEARCH(BM$1,d4_test70[[#This Row],[actualResult3ftv2c10]]))</f>
        <v>0</v>
      </c>
      <c r="BN88" t="b">
        <f>ISNUMBER(SEARCH(BN$1,d4_test70[[#This Row],[actualResult3ftv2c10]]))</f>
        <v>1</v>
      </c>
      <c r="BO88" t="b">
        <f>ISNUMBER(SEARCH(BO$1,d4_test70[[#This Row],[actualResult3ftv2c10]]))</f>
        <v>0</v>
      </c>
      <c r="BP88" s="10" t="str">
        <f t="shared" si="44"/>
        <v>00</v>
      </c>
      <c r="BQ88" s="10" t="str">
        <f t="shared" si="45"/>
        <v>11</v>
      </c>
      <c r="BR88" s="10" t="str">
        <f t="shared" si="46"/>
        <v>00</v>
      </c>
      <c r="BS88" t="b">
        <f t="shared" si="47"/>
        <v>1</v>
      </c>
    </row>
    <row r="89" spans="1:71" x14ac:dyDescent="0.35">
      <c r="A89" t="s">
        <v>684</v>
      </c>
      <c r="B89" t="s">
        <v>685</v>
      </c>
      <c r="C89" t="s">
        <v>8209</v>
      </c>
      <c r="D89" t="s">
        <v>7602</v>
      </c>
      <c r="E89" t="s">
        <v>5119</v>
      </c>
      <c r="F89" t="s">
        <v>34</v>
      </c>
      <c r="G89" t="s">
        <v>34</v>
      </c>
      <c r="H89" t="s">
        <v>72</v>
      </c>
      <c r="I89" t="s">
        <v>34</v>
      </c>
      <c r="J89" t="s">
        <v>34</v>
      </c>
      <c r="K89" t="s">
        <v>34</v>
      </c>
      <c r="L89" t="s">
        <v>34</v>
      </c>
      <c r="O89" s="13" t="b">
        <f>ISNUMBER(SEARCH(O$1,d4_test70[[#This Row],[expectedResult]]))</f>
        <v>0</v>
      </c>
      <c r="P89" s="13" t="b">
        <f>ISNUMBER(SEARCH(P$1,d4_test70[[#This Row],[expectedResult]]))</f>
        <v>1</v>
      </c>
      <c r="Q89" s="13" t="b">
        <f>ISNUMBER(SEARCH(Q$1,d4_test70[[#This Row],[expectedResult]]))</f>
        <v>0</v>
      </c>
      <c r="T89" t="b">
        <f>ISNUMBER(SEARCH(T$1,d4_test70[[#This Row],[actualResult]]))</f>
        <v>0</v>
      </c>
      <c r="U89" t="b">
        <f>ISNUMBER(SEARCH(U$1,d4_test70[[#This Row],[actualResult]]))</f>
        <v>1</v>
      </c>
      <c r="V89" t="b">
        <f>ISNUMBER(SEARCH(V$1,d4_test70[[#This Row],[actualResult]]))</f>
        <v>0</v>
      </c>
      <c r="W89" s="10" t="str">
        <f t="shared" si="48"/>
        <v>00</v>
      </c>
      <c r="X89" s="10" t="str">
        <f t="shared" si="49"/>
        <v>11</v>
      </c>
      <c r="Y89" s="10" t="str">
        <f t="shared" si="50"/>
        <v>00</v>
      </c>
      <c r="Z89" t="b">
        <f t="shared" si="51"/>
        <v>1</v>
      </c>
      <c r="AC89" t="b">
        <f>ISNUMBER(SEARCH(AC$1,d4_test70[[#This Row],[actualResultGPT3]]))</f>
        <v>1</v>
      </c>
      <c r="AD89" t="b">
        <f>ISNUMBER(SEARCH(AD$1,d4_test70[[#This Row],[actualResultGPT3]]))</f>
        <v>1</v>
      </c>
      <c r="AE89" t="b">
        <f>ISNUMBER(SEARCH(AE$1,d4_test70[[#This Row],[actualResultGPT3]]))</f>
        <v>1</v>
      </c>
      <c r="AF89" s="10" t="str">
        <f t="shared" si="28"/>
        <v>01</v>
      </c>
      <c r="AG89" s="10" t="str">
        <f t="shared" si="29"/>
        <v>11</v>
      </c>
      <c r="AH89" s="10" t="str">
        <f t="shared" si="30"/>
        <v>01</v>
      </c>
      <c r="AI89" t="b">
        <f t="shared" si="31"/>
        <v>0</v>
      </c>
      <c r="AL89" t="b">
        <f>ISNUMBER(SEARCH(AL$1,d4_test70[[#This Row],[actualResult3ftv2]]))</f>
        <v>0</v>
      </c>
      <c r="AM89" t="b">
        <f>ISNUMBER(SEARCH(AM$1,d4_test70[[#This Row],[actualResult3ftv2]]))</f>
        <v>1</v>
      </c>
      <c r="AN89" t="b">
        <f>ISNUMBER(SEARCH(AN$1,d4_test70[[#This Row],[actualResult3ftv2]]))</f>
        <v>0</v>
      </c>
      <c r="AO89" s="10" t="str">
        <f t="shared" si="32"/>
        <v>00</v>
      </c>
      <c r="AP89" s="10" t="str">
        <f t="shared" si="33"/>
        <v>11</v>
      </c>
      <c r="AQ89" s="10" t="str">
        <f t="shared" si="34"/>
        <v>00</v>
      </c>
      <c r="AR89" t="b">
        <f t="shared" si="35"/>
        <v>1</v>
      </c>
      <c r="AU89" t="b">
        <f>ISNUMBER(SEARCH(AU$1,d4_test70[[#This Row],[actualResult3ftv2c8]]))</f>
        <v>0</v>
      </c>
      <c r="AV89" t="b">
        <f>ISNUMBER(SEARCH(AV$1,d4_test70[[#This Row],[actualResult3ftv2c8]]))</f>
        <v>1</v>
      </c>
      <c r="AW89" t="b">
        <f>ISNUMBER(SEARCH(AW$1,d4_test70[[#This Row],[actualResult3ftv2c8]]))</f>
        <v>0</v>
      </c>
      <c r="AX89" s="10" t="str">
        <f t="shared" si="36"/>
        <v>00</v>
      </c>
      <c r="AY89" s="10" t="str">
        <f t="shared" si="37"/>
        <v>11</v>
      </c>
      <c r="AZ89" s="10" t="str">
        <f t="shared" si="38"/>
        <v>00</v>
      </c>
      <c r="BA89" t="b">
        <f t="shared" si="39"/>
        <v>1</v>
      </c>
      <c r="BD89" t="b">
        <f>ISNUMBER(SEARCH(BD$1,d4_test70[[#This Row],[actualResult3ftv2c9]]))</f>
        <v>0</v>
      </c>
      <c r="BE89" t="b">
        <f>ISNUMBER(SEARCH(BE$1,d4_test70[[#This Row],[actualResult3ftv2c9]]))</f>
        <v>1</v>
      </c>
      <c r="BF89" t="b">
        <f>ISNUMBER(SEARCH(BF$1,d4_test70[[#This Row],[actualResult3ftv2c9]]))</f>
        <v>0</v>
      </c>
      <c r="BG89" s="10" t="str">
        <f t="shared" si="40"/>
        <v>00</v>
      </c>
      <c r="BH89" s="10" t="str">
        <f t="shared" si="41"/>
        <v>11</v>
      </c>
      <c r="BI89" s="10" t="str">
        <f t="shared" si="42"/>
        <v>00</v>
      </c>
      <c r="BJ89" t="b">
        <f t="shared" si="43"/>
        <v>1</v>
      </c>
      <c r="BM89" t="b">
        <f>ISNUMBER(SEARCH(BM$1,d4_test70[[#This Row],[actualResult3ftv2c10]]))</f>
        <v>0</v>
      </c>
      <c r="BN89" t="b">
        <f>ISNUMBER(SEARCH(BN$1,d4_test70[[#This Row],[actualResult3ftv2c10]]))</f>
        <v>1</v>
      </c>
      <c r="BO89" t="b">
        <f>ISNUMBER(SEARCH(BO$1,d4_test70[[#This Row],[actualResult3ftv2c10]]))</f>
        <v>0</v>
      </c>
      <c r="BP89" s="10" t="str">
        <f t="shared" si="44"/>
        <v>00</v>
      </c>
      <c r="BQ89" s="10" t="str">
        <f t="shared" si="45"/>
        <v>11</v>
      </c>
      <c r="BR89" s="10" t="str">
        <f t="shared" si="46"/>
        <v>00</v>
      </c>
      <c r="BS89" t="b">
        <f t="shared" si="47"/>
        <v>1</v>
      </c>
    </row>
    <row r="90" spans="1:71" x14ac:dyDescent="0.35">
      <c r="A90" t="s">
        <v>593</v>
      </c>
      <c r="B90" t="s">
        <v>594</v>
      </c>
      <c r="C90" t="s">
        <v>595</v>
      </c>
      <c r="D90" t="s">
        <v>7581</v>
      </c>
      <c r="E90" t="s">
        <v>5119</v>
      </c>
      <c r="F90" t="s">
        <v>34</v>
      </c>
      <c r="G90" t="s">
        <v>34</v>
      </c>
      <c r="H90" t="s">
        <v>7846</v>
      </c>
      <c r="I90" t="s">
        <v>34</v>
      </c>
      <c r="J90" t="s">
        <v>34</v>
      </c>
      <c r="K90" t="s">
        <v>34</v>
      </c>
      <c r="L90" t="s">
        <v>34</v>
      </c>
      <c r="O90" s="13" t="b">
        <f>ISNUMBER(SEARCH(O$1,d4_test70[[#This Row],[expectedResult]]))</f>
        <v>0</v>
      </c>
      <c r="P90" s="13" t="b">
        <f>ISNUMBER(SEARCH(P$1,d4_test70[[#This Row],[expectedResult]]))</f>
        <v>1</v>
      </c>
      <c r="Q90" s="13" t="b">
        <f>ISNUMBER(SEARCH(Q$1,d4_test70[[#This Row],[expectedResult]]))</f>
        <v>0</v>
      </c>
      <c r="T90" t="b">
        <f>ISNUMBER(SEARCH(T$1,d4_test70[[#This Row],[actualResult]]))</f>
        <v>0</v>
      </c>
      <c r="U90" t="b">
        <f>ISNUMBER(SEARCH(U$1,d4_test70[[#This Row],[actualResult]]))</f>
        <v>1</v>
      </c>
      <c r="V90" t="b">
        <f>ISNUMBER(SEARCH(V$1,d4_test70[[#This Row],[actualResult]]))</f>
        <v>0</v>
      </c>
      <c r="W90" s="10" t="str">
        <f t="shared" si="48"/>
        <v>00</v>
      </c>
      <c r="X90" s="10" t="str">
        <f t="shared" si="49"/>
        <v>11</v>
      </c>
      <c r="Y90" s="10" t="str">
        <f t="shared" si="50"/>
        <v>00</v>
      </c>
      <c r="Z90" t="b">
        <f t="shared" si="51"/>
        <v>1</v>
      </c>
      <c r="AC90" t="b">
        <f>ISNUMBER(SEARCH(AC$1,d4_test70[[#This Row],[actualResultGPT3]]))</f>
        <v>1</v>
      </c>
      <c r="AD90" t="b">
        <f>ISNUMBER(SEARCH(AD$1,d4_test70[[#This Row],[actualResultGPT3]]))</f>
        <v>1</v>
      </c>
      <c r="AE90" t="b">
        <f>ISNUMBER(SEARCH(AE$1,d4_test70[[#This Row],[actualResultGPT3]]))</f>
        <v>1</v>
      </c>
      <c r="AF90" s="10" t="str">
        <f t="shared" si="28"/>
        <v>01</v>
      </c>
      <c r="AG90" s="10" t="str">
        <f t="shared" si="29"/>
        <v>11</v>
      </c>
      <c r="AH90" s="10" t="str">
        <f t="shared" si="30"/>
        <v>01</v>
      </c>
      <c r="AI90" t="b">
        <f t="shared" si="31"/>
        <v>0</v>
      </c>
      <c r="AL90" t="b">
        <f>ISNUMBER(SEARCH(AL$1,d4_test70[[#This Row],[actualResult3ftv2]]))</f>
        <v>0</v>
      </c>
      <c r="AM90" t="b">
        <f>ISNUMBER(SEARCH(AM$1,d4_test70[[#This Row],[actualResult3ftv2]]))</f>
        <v>1</v>
      </c>
      <c r="AN90" t="b">
        <f>ISNUMBER(SEARCH(AN$1,d4_test70[[#This Row],[actualResult3ftv2]]))</f>
        <v>0</v>
      </c>
      <c r="AO90" s="10" t="str">
        <f t="shared" si="32"/>
        <v>00</v>
      </c>
      <c r="AP90" s="10" t="str">
        <f t="shared" si="33"/>
        <v>11</v>
      </c>
      <c r="AQ90" s="10" t="str">
        <f t="shared" si="34"/>
        <v>00</v>
      </c>
      <c r="AR90" t="b">
        <f t="shared" si="35"/>
        <v>1</v>
      </c>
      <c r="AU90" t="b">
        <f>ISNUMBER(SEARCH(AU$1,d4_test70[[#This Row],[actualResult3ftv2c8]]))</f>
        <v>0</v>
      </c>
      <c r="AV90" t="b">
        <f>ISNUMBER(SEARCH(AV$1,d4_test70[[#This Row],[actualResult3ftv2c8]]))</f>
        <v>1</v>
      </c>
      <c r="AW90" t="b">
        <f>ISNUMBER(SEARCH(AW$1,d4_test70[[#This Row],[actualResult3ftv2c8]]))</f>
        <v>0</v>
      </c>
      <c r="AX90" s="10" t="str">
        <f t="shared" si="36"/>
        <v>00</v>
      </c>
      <c r="AY90" s="10" t="str">
        <f t="shared" si="37"/>
        <v>11</v>
      </c>
      <c r="AZ90" s="10" t="str">
        <f t="shared" si="38"/>
        <v>00</v>
      </c>
      <c r="BA90" t="b">
        <f t="shared" si="39"/>
        <v>1</v>
      </c>
      <c r="BD90" t="b">
        <f>ISNUMBER(SEARCH(BD$1,d4_test70[[#This Row],[actualResult3ftv2c9]]))</f>
        <v>0</v>
      </c>
      <c r="BE90" t="b">
        <f>ISNUMBER(SEARCH(BE$1,d4_test70[[#This Row],[actualResult3ftv2c9]]))</f>
        <v>1</v>
      </c>
      <c r="BF90" t="b">
        <f>ISNUMBER(SEARCH(BF$1,d4_test70[[#This Row],[actualResult3ftv2c9]]))</f>
        <v>0</v>
      </c>
      <c r="BG90" s="10" t="str">
        <f t="shared" si="40"/>
        <v>00</v>
      </c>
      <c r="BH90" s="10" t="str">
        <f t="shared" si="41"/>
        <v>11</v>
      </c>
      <c r="BI90" s="10" t="str">
        <f t="shared" si="42"/>
        <v>00</v>
      </c>
      <c r="BJ90" t="b">
        <f t="shared" si="43"/>
        <v>1</v>
      </c>
      <c r="BM90" t="b">
        <f>ISNUMBER(SEARCH(BM$1,d4_test70[[#This Row],[actualResult3ftv2c10]]))</f>
        <v>0</v>
      </c>
      <c r="BN90" t="b">
        <f>ISNUMBER(SEARCH(BN$1,d4_test70[[#This Row],[actualResult3ftv2c10]]))</f>
        <v>1</v>
      </c>
      <c r="BO90" t="b">
        <f>ISNUMBER(SEARCH(BO$1,d4_test70[[#This Row],[actualResult3ftv2c10]]))</f>
        <v>0</v>
      </c>
      <c r="BP90" s="10" t="str">
        <f t="shared" si="44"/>
        <v>00</v>
      </c>
      <c r="BQ90" s="10" t="str">
        <f t="shared" si="45"/>
        <v>11</v>
      </c>
      <c r="BR90" s="10" t="str">
        <f t="shared" si="46"/>
        <v>00</v>
      </c>
      <c r="BS90" t="b">
        <f t="shared" si="47"/>
        <v>1</v>
      </c>
    </row>
    <row r="91" spans="1:71" x14ac:dyDescent="0.35">
      <c r="A91" t="s">
        <v>400</v>
      </c>
      <c r="B91" t="s">
        <v>401</v>
      </c>
      <c r="C91" t="s">
        <v>7828</v>
      </c>
      <c r="D91" t="s">
        <v>7581</v>
      </c>
      <c r="E91" t="s">
        <v>5190</v>
      </c>
      <c r="F91" t="s">
        <v>34</v>
      </c>
      <c r="G91" t="s">
        <v>34</v>
      </c>
      <c r="H91" t="s">
        <v>72</v>
      </c>
      <c r="I91" t="s">
        <v>34</v>
      </c>
      <c r="J91" t="s">
        <v>34</v>
      </c>
      <c r="K91" t="s">
        <v>34</v>
      </c>
      <c r="L91" t="s">
        <v>34</v>
      </c>
      <c r="O91" s="13" t="b">
        <f>ISNUMBER(SEARCH(O$1,d4_test70[[#This Row],[expectedResult]]))</f>
        <v>0</v>
      </c>
      <c r="P91" s="13" t="b">
        <f>ISNUMBER(SEARCH(P$1,d4_test70[[#This Row],[expectedResult]]))</f>
        <v>1</v>
      </c>
      <c r="Q91" s="13" t="b">
        <f>ISNUMBER(SEARCH(Q$1,d4_test70[[#This Row],[expectedResult]]))</f>
        <v>0</v>
      </c>
      <c r="T91" t="b">
        <f>ISNUMBER(SEARCH(T$1,d4_test70[[#This Row],[actualResult]]))</f>
        <v>0</v>
      </c>
      <c r="U91" t="b">
        <f>ISNUMBER(SEARCH(U$1,d4_test70[[#This Row],[actualResult]]))</f>
        <v>1</v>
      </c>
      <c r="V91" t="b">
        <f>ISNUMBER(SEARCH(V$1,d4_test70[[#This Row],[actualResult]]))</f>
        <v>0</v>
      </c>
      <c r="W91" s="10" t="str">
        <f t="shared" si="48"/>
        <v>00</v>
      </c>
      <c r="X91" s="10" t="str">
        <f t="shared" si="49"/>
        <v>11</v>
      </c>
      <c r="Y91" s="10" t="str">
        <f t="shared" si="50"/>
        <v>00</v>
      </c>
      <c r="Z91" t="b">
        <f t="shared" si="51"/>
        <v>1</v>
      </c>
      <c r="AC91" t="b">
        <f>ISNUMBER(SEARCH(AC$1,d4_test70[[#This Row],[actualResultGPT3]]))</f>
        <v>1</v>
      </c>
      <c r="AD91" t="b">
        <f>ISNUMBER(SEARCH(AD$1,d4_test70[[#This Row],[actualResultGPT3]]))</f>
        <v>1</v>
      </c>
      <c r="AE91" t="b">
        <f>ISNUMBER(SEARCH(AE$1,d4_test70[[#This Row],[actualResultGPT3]]))</f>
        <v>1</v>
      </c>
      <c r="AF91" s="10" t="str">
        <f t="shared" si="28"/>
        <v>01</v>
      </c>
      <c r="AG91" s="10" t="str">
        <f t="shared" si="29"/>
        <v>11</v>
      </c>
      <c r="AH91" s="10" t="str">
        <f t="shared" si="30"/>
        <v>01</v>
      </c>
      <c r="AI91" t="b">
        <f t="shared" si="31"/>
        <v>0</v>
      </c>
      <c r="AL91" t="b">
        <f>ISNUMBER(SEARCH(AL$1,d4_test70[[#This Row],[actualResult3ftv2]]))</f>
        <v>0</v>
      </c>
      <c r="AM91" t="b">
        <f>ISNUMBER(SEARCH(AM$1,d4_test70[[#This Row],[actualResult3ftv2]]))</f>
        <v>1</v>
      </c>
      <c r="AN91" t="b">
        <f>ISNUMBER(SEARCH(AN$1,d4_test70[[#This Row],[actualResult3ftv2]]))</f>
        <v>0</v>
      </c>
      <c r="AO91" s="10" t="str">
        <f t="shared" si="32"/>
        <v>00</v>
      </c>
      <c r="AP91" s="10" t="str">
        <f t="shared" si="33"/>
        <v>11</v>
      </c>
      <c r="AQ91" s="10" t="str">
        <f t="shared" si="34"/>
        <v>00</v>
      </c>
      <c r="AR91" t="b">
        <f t="shared" si="35"/>
        <v>1</v>
      </c>
      <c r="AU91" t="b">
        <f>ISNUMBER(SEARCH(AU$1,d4_test70[[#This Row],[actualResult3ftv2c8]]))</f>
        <v>0</v>
      </c>
      <c r="AV91" t="b">
        <f>ISNUMBER(SEARCH(AV$1,d4_test70[[#This Row],[actualResult3ftv2c8]]))</f>
        <v>1</v>
      </c>
      <c r="AW91" t="b">
        <f>ISNUMBER(SEARCH(AW$1,d4_test70[[#This Row],[actualResult3ftv2c8]]))</f>
        <v>0</v>
      </c>
      <c r="AX91" s="10" t="str">
        <f t="shared" si="36"/>
        <v>00</v>
      </c>
      <c r="AY91" s="10" t="str">
        <f t="shared" si="37"/>
        <v>11</v>
      </c>
      <c r="AZ91" s="10" t="str">
        <f t="shared" si="38"/>
        <v>00</v>
      </c>
      <c r="BA91" t="b">
        <f t="shared" si="39"/>
        <v>1</v>
      </c>
      <c r="BD91" t="b">
        <f>ISNUMBER(SEARCH(BD$1,d4_test70[[#This Row],[actualResult3ftv2c9]]))</f>
        <v>0</v>
      </c>
      <c r="BE91" t="b">
        <f>ISNUMBER(SEARCH(BE$1,d4_test70[[#This Row],[actualResult3ftv2c9]]))</f>
        <v>1</v>
      </c>
      <c r="BF91" t="b">
        <f>ISNUMBER(SEARCH(BF$1,d4_test70[[#This Row],[actualResult3ftv2c9]]))</f>
        <v>0</v>
      </c>
      <c r="BG91" s="10" t="str">
        <f t="shared" si="40"/>
        <v>00</v>
      </c>
      <c r="BH91" s="10" t="str">
        <f t="shared" si="41"/>
        <v>11</v>
      </c>
      <c r="BI91" s="10" t="str">
        <f t="shared" si="42"/>
        <v>00</v>
      </c>
      <c r="BJ91" t="b">
        <f t="shared" si="43"/>
        <v>1</v>
      </c>
      <c r="BM91" t="b">
        <f>ISNUMBER(SEARCH(BM$1,d4_test70[[#This Row],[actualResult3ftv2c10]]))</f>
        <v>0</v>
      </c>
      <c r="BN91" t="b">
        <f>ISNUMBER(SEARCH(BN$1,d4_test70[[#This Row],[actualResult3ftv2c10]]))</f>
        <v>1</v>
      </c>
      <c r="BO91" t="b">
        <f>ISNUMBER(SEARCH(BO$1,d4_test70[[#This Row],[actualResult3ftv2c10]]))</f>
        <v>0</v>
      </c>
      <c r="BP91" s="10" t="str">
        <f t="shared" si="44"/>
        <v>00</v>
      </c>
      <c r="BQ91" s="10" t="str">
        <f t="shared" si="45"/>
        <v>11</v>
      </c>
      <c r="BR91" s="10" t="str">
        <f t="shared" si="46"/>
        <v>00</v>
      </c>
      <c r="BS91" t="b">
        <f t="shared" si="47"/>
        <v>1</v>
      </c>
    </row>
    <row r="92" spans="1:71" x14ac:dyDescent="0.35">
      <c r="A92" t="s">
        <v>438</v>
      </c>
      <c r="B92" t="s">
        <v>439</v>
      </c>
      <c r="C92" t="s">
        <v>440</v>
      </c>
      <c r="D92" t="s">
        <v>7582</v>
      </c>
      <c r="E92" t="s">
        <v>5190</v>
      </c>
      <c r="F92" t="s">
        <v>34</v>
      </c>
      <c r="G92" t="s">
        <v>34</v>
      </c>
      <c r="H92" t="s">
        <v>72</v>
      </c>
      <c r="I92" t="s">
        <v>34</v>
      </c>
      <c r="J92" t="s">
        <v>185</v>
      </c>
      <c r="K92" t="s">
        <v>185</v>
      </c>
      <c r="L92" t="s">
        <v>34</v>
      </c>
      <c r="O92" s="13" t="b">
        <f>ISNUMBER(SEARCH(O$1,d4_test70[[#This Row],[expectedResult]]))</f>
        <v>0</v>
      </c>
      <c r="P92" s="13" t="b">
        <f>ISNUMBER(SEARCH(P$1,d4_test70[[#This Row],[expectedResult]]))</f>
        <v>1</v>
      </c>
      <c r="Q92" s="13" t="b">
        <f>ISNUMBER(SEARCH(Q$1,d4_test70[[#This Row],[expectedResult]]))</f>
        <v>0</v>
      </c>
      <c r="T92" t="b">
        <f>ISNUMBER(SEARCH(T$1,d4_test70[[#This Row],[actualResult]]))</f>
        <v>0</v>
      </c>
      <c r="U92" t="b">
        <f>ISNUMBER(SEARCH(U$1,d4_test70[[#This Row],[actualResult]]))</f>
        <v>1</v>
      </c>
      <c r="V92" t="b">
        <f>ISNUMBER(SEARCH(V$1,d4_test70[[#This Row],[actualResult]]))</f>
        <v>0</v>
      </c>
      <c r="W92" s="10" t="str">
        <f t="shared" si="48"/>
        <v>00</v>
      </c>
      <c r="X92" s="10" t="str">
        <f t="shared" si="49"/>
        <v>11</v>
      </c>
      <c r="Y92" s="10" t="str">
        <f t="shared" si="50"/>
        <v>00</v>
      </c>
      <c r="Z92" t="b">
        <f t="shared" si="51"/>
        <v>1</v>
      </c>
      <c r="AC92" t="b">
        <f>ISNUMBER(SEARCH(AC$1,d4_test70[[#This Row],[actualResultGPT3]]))</f>
        <v>1</v>
      </c>
      <c r="AD92" t="b">
        <f>ISNUMBER(SEARCH(AD$1,d4_test70[[#This Row],[actualResultGPT3]]))</f>
        <v>1</v>
      </c>
      <c r="AE92" t="b">
        <f>ISNUMBER(SEARCH(AE$1,d4_test70[[#This Row],[actualResultGPT3]]))</f>
        <v>1</v>
      </c>
      <c r="AF92" s="10" t="str">
        <f t="shared" si="28"/>
        <v>01</v>
      </c>
      <c r="AG92" s="10" t="str">
        <f t="shared" si="29"/>
        <v>11</v>
      </c>
      <c r="AH92" s="10" t="str">
        <f t="shared" si="30"/>
        <v>01</v>
      </c>
      <c r="AI92" t="b">
        <f t="shared" si="31"/>
        <v>0</v>
      </c>
      <c r="AL92" t="b">
        <f>ISNUMBER(SEARCH(AL$1,d4_test70[[#This Row],[actualResult3ftv2]]))</f>
        <v>0</v>
      </c>
      <c r="AM92" t="b">
        <f>ISNUMBER(SEARCH(AM$1,d4_test70[[#This Row],[actualResult3ftv2]]))</f>
        <v>1</v>
      </c>
      <c r="AN92" t="b">
        <f>ISNUMBER(SEARCH(AN$1,d4_test70[[#This Row],[actualResult3ftv2]]))</f>
        <v>0</v>
      </c>
      <c r="AO92" s="10" t="str">
        <f t="shared" si="32"/>
        <v>00</v>
      </c>
      <c r="AP92" s="10" t="str">
        <f t="shared" si="33"/>
        <v>11</v>
      </c>
      <c r="AQ92" s="10" t="str">
        <f t="shared" si="34"/>
        <v>00</v>
      </c>
      <c r="AR92" t="b">
        <f t="shared" si="35"/>
        <v>1</v>
      </c>
      <c r="AU92" t="b">
        <f>ISNUMBER(SEARCH(AU$1,d4_test70[[#This Row],[actualResult3ftv2c8]]))</f>
        <v>1</v>
      </c>
      <c r="AV92" t="b">
        <f>ISNUMBER(SEARCH(AV$1,d4_test70[[#This Row],[actualResult3ftv2c8]]))</f>
        <v>1</v>
      </c>
      <c r="AW92" t="b">
        <f>ISNUMBER(SEARCH(AW$1,d4_test70[[#This Row],[actualResult3ftv2c8]]))</f>
        <v>0</v>
      </c>
      <c r="AX92" s="10" t="str">
        <f t="shared" si="36"/>
        <v>01</v>
      </c>
      <c r="AY92" s="10" t="str">
        <f t="shared" si="37"/>
        <v>11</v>
      </c>
      <c r="AZ92" s="10" t="str">
        <f t="shared" si="38"/>
        <v>00</v>
      </c>
      <c r="BA92" t="b">
        <f t="shared" si="39"/>
        <v>0</v>
      </c>
      <c r="BD92" t="b">
        <f>ISNUMBER(SEARCH(BD$1,d4_test70[[#This Row],[actualResult3ftv2c9]]))</f>
        <v>1</v>
      </c>
      <c r="BE92" t="b">
        <f>ISNUMBER(SEARCH(BE$1,d4_test70[[#This Row],[actualResult3ftv2c9]]))</f>
        <v>1</v>
      </c>
      <c r="BF92" t="b">
        <f>ISNUMBER(SEARCH(BF$1,d4_test70[[#This Row],[actualResult3ftv2c9]]))</f>
        <v>0</v>
      </c>
      <c r="BG92" s="10" t="str">
        <f t="shared" si="40"/>
        <v>01</v>
      </c>
      <c r="BH92" s="10" t="str">
        <f t="shared" si="41"/>
        <v>11</v>
      </c>
      <c r="BI92" s="10" t="str">
        <f t="shared" si="42"/>
        <v>00</v>
      </c>
      <c r="BJ92" t="b">
        <f t="shared" si="43"/>
        <v>0</v>
      </c>
      <c r="BM92" t="b">
        <f>ISNUMBER(SEARCH(BM$1,d4_test70[[#This Row],[actualResult3ftv2c10]]))</f>
        <v>0</v>
      </c>
      <c r="BN92" t="b">
        <f>ISNUMBER(SEARCH(BN$1,d4_test70[[#This Row],[actualResult3ftv2c10]]))</f>
        <v>1</v>
      </c>
      <c r="BO92" t="b">
        <f>ISNUMBER(SEARCH(BO$1,d4_test70[[#This Row],[actualResult3ftv2c10]]))</f>
        <v>0</v>
      </c>
      <c r="BP92" s="10" t="str">
        <f t="shared" si="44"/>
        <v>00</v>
      </c>
      <c r="BQ92" s="10" t="str">
        <f t="shared" si="45"/>
        <v>11</v>
      </c>
      <c r="BR92" s="10" t="str">
        <f t="shared" si="46"/>
        <v>00</v>
      </c>
      <c r="BS92" t="b">
        <f t="shared" si="47"/>
        <v>1</v>
      </c>
    </row>
    <row r="93" spans="1:71" x14ac:dyDescent="0.35">
      <c r="A93" t="s">
        <v>432</v>
      </c>
      <c r="B93" t="s">
        <v>433</v>
      </c>
      <c r="C93" t="s">
        <v>434</v>
      </c>
      <c r="D93" t="s">
        <v>7580</v>
      </c>
      <c r="E93" t="s">
        <v>5190</v>
      </c>
      <c r="F93" t="s">
        <v>34</v>
      </c>
      <c r="G93" t="s">
        <v>13</v>
      </c>
      <c r="H93" t="s">
        <v>7846</v>
      </c>
      <c r="I93" t="s">
        <v>34</v>
      </c>
      <c r="J93" t="s">
        <v>185</v>
      </c>
      <c r="K93" t="s">
        <v>185</v>
      </c>
      <c r="L93" t="s">
        <v>34</v>
      </c>
      <c r="O93" s="13" t="b">
        <f>ISNUMBER(SEARCH(O$1,d4_test70[[#This Row],[expectedResult]]))</f>
        <v>0</v>
      </c>
      <c r="P93" s="13" t="b">
        <f>ISNUMBER(SEARCH(P$1,d4_test70[[#This Row],[expectedResult]]))</f>
        <v>1</v>
      </c>
      <c r="Q93" s="13" t="b">
        <f>ISNUMBER(SEARCH(Q$1,d4_test70[[#This Row],[expectedResult]]))</f>
        <v>0</v>
      </c>
      <c r="T93" t="b">
        <f>ISNUMBER(SEARCH(T$1,d4_test70[[#This Row],[actualResult]]))</f>
        <v>1</v>
      </c>
      <c r="U93" t="b">
        <f>ISNUMBER(SEARCH(U$1,d4_test70[[#This Row],[actualResult]]))</f>
        <v>0</v>
      </c>
      <c r="V93" t="b">
        <f>ISNUMBER(SEARCH(V$1,d4_test70[[#This Row],[actualResult]]))</f>
        <v>0</v>
      </c>
      <c r="W93" s="10" t="str">
        <f t="shared" si="48"/>
        <v>01</v>
      </c>
      <c r="X93" s="10" t="str">
        <f t="shared" si="49"/>
        <v>10</v>
      </c>
      <c r="Y93" s="10" t="str">
        <f t="shared" si="50"/>
        <v>00</v>
      </c>
      <c r="Z93" t="b">
        <f t="shared" si="51"/>
        <v>0</v>
      </c>
      <c r="AC93" t="b">
        <f>ISNUMBER(SEARCH(AC$1,d4_test70[[#This Row],[actualResultGPT3]]))</f>
        <v>1</v>
      </c>
      <c r="AD93" t="b">
        <f>ISNUMBER(SEARCH(AD$1,d4_test70[[#This Row],[actualResultGPT3]]))</f>
        <v>1</v>
      </c>
      <c r="AE93" t="b">
        <f>ISNUMBER(SEARCH(AE$1,d4_test70[[#This Row],[actualResultGPT3]]))</f>
        <v>1</v>
      </c>
      <c r="AF93" s="10" t="str">
        <f t="shared" si="28"/>
        <v>01</v>
      </c>
      <c r="AG93" s="10" t="str">
        <f t="shared" si="29"/>
        <v>11</v>
      </c>
      <c r="AH93" s="10" t="str">
        <f t="shared" si="30"/>
        <v>01</v>
      </c>
      <c r="AI93" t="b">
        <f t="shared" si="31"/>
        <v>0</v>
      </c>
      <c r="AL93" t="b">
        <f>ISNUMBER(SEARCH(AL$1,d4_test70[[#This Row],[actualResult3ftv2]]))</f>
        <v>0</v>
      </c>
      <c r="AM93" t="b">
        <f>ISNUMBER(SEARCH(AM$1,d4_test70[[#This Row],[actualResult3ftv2]]))</f>
        <v>1</v>
      </c>
      <c r="AN93" t="b">
        <f>ISNUMBER(SEARCH(AN$1,d4_test70[[#This Row],[actualResult3ftv2]]))</f>
        <v>0</v>
      </c>
      <c r="AO93" s="10" t="str">
        <f t="shared" si="32"/>
        <v>00</v>
      </c>
      <c r="AP93" s="10" t="str">
        <f t="shared" si="33"/>
        <v>11</v>
      </c>
      <c r="AQ93" s="10" t="str">
        <f t="shared" si="34"/>
        <v>00</v>
      </c>
      <c r="AR93" t="b">
        <f t="shared" si="35"/>
        <v>1</v>
      </c>
      <c r="AU93" t="b">
        <f>ISNUMBER(SEARCH(AU$1,d4_test70[[#This Row],[actualResult3ftv2c8]]))</f>
        <v>1</v>
      </c>
      <c r="AV93" t="b">
        <f>ISNUMBER(SEARCH(AV$1,d4_test70[[#This Row],[actualResult3ftv2c8]]))</f>
        <v>1</v>
      </c>
      <c r="AW93" t="b">
        <f>ISNUMBER(SEARCH(AW$1,d4_test70[[#This Row],[actualResult3ftv2c8]]))</f>
        <v>0</v>
      </c>
      <c r="AX93" s="10" t="str">
        <f t="shared" si="36"/>
        <v>01</v>
      </c>
      <c r="AY93" s="10" t="str">
        <f t="shared" si="37"/>
        <v>11</v>
      </c>
      <c r="AZ93" s="10" t="str">
        <f t="shared" si="38"/>
        <v>00</v>
      </c>
      <c r="BA93" t="b">
        <f t="shared" si="39"/>
        <v>0</v>
      </c>
      <c r="BD93" t="b">
        <f>ISNUMBER(SEARCH(BD$1,d4_test70[[#This Row],[actualResult3ftv2c9]]))</f>
        <v>1</v>
      </c>
      <c r="BE93" t="b">
        <f>ISNUMBER(SEARCH(BE$1,d4_test70[[#This Row],[actualResult3ftv2c9]]))</f>
        <v>1</v>
      </c>
      <c r="BF93" t="b">
        <f>ISNUMBER(SEARCH(BF$1,d4_test70[[#This Row],[actualResult3ftv2c9]]))</f>
        <v>0</v>
      </c>
      <c r="BG93" s="10" t="str">
        <f t="shared" si="40"/>
        <v>01</v>
      </c>
      <c r="BH93" s="10" t="str">
        <f t="shared" si="41"/>
        <v>11</v>
      </c>
      <c r="BI93" s="10" t="str">
        <f t="shared" si="42"/>
        <v>00</v>
      </c>
      <c r="BJ93" t="b">
        <f t="shared" si="43"/>
        <v>0</v>
      </c>
      <c r="BM93" t="b">
        <f>ISNUMBER(SEARCH(BM$1,d4_test70[[#This Row],[actualResult3ftv2c10]]))</f>
        <v>0</v>
      </c>
      <c r="BN93" t="b">
        <f>ISNUMBER(SEARCH(BN$1,d4_test70[[#This Row],[actualResult3ftv2c10]]))</f>
        <v>1</v>
      </c>
      <c r="BO93" t="b">
        <f>ISNUMBER(SEARCH(BO$1,d4_test70[[#This Row],[actualResult3ftv2c10]]))</f>
        <v>0</v>
      </c>
      <c r="BP93" s="10" t="str">
        <f t="shared" si="44"/>
        <v>00</v>
      </c>
      <c r="BQ93" s="10" t="str">
        <f t="shared" si="45"/>
        <v>11</v>
      </c>
      <c r="BR93" s="10" t="str">
        <f t="shared" si="46"/>
        <v>00</v>
      </c>
      <c r="BS93" t="b">
        <f t="shared" si="47"/>
        <v>1</v>
      </c>
    </row>
    <row r="94" spans="1:71" x14ac:dyDescent="0.35">
      <c r="A94" t="s">
        <v>435</v>
      </c>
      <c r="B94" t="s">
        <v>436</v>
      </c>
      <c r="C94" t="s">
        <v>437</v>
      </c>
      <c r="D94" t="s">
        <v>7580</v>
      </c>
      <c r="E94" t="s">
        <v>5190</v>
      </c>
      <c r="F94" t="s">
        <v>34</v>
      </c>
      <c r="G94" t="s">
        <v>13</v>
      </c>
      <c r="H94" t="s">
        <v>7846</v>
      </c>
      <c r="I94" t="s">
        <v>34</v>
      </c>
      <c r="J94" t="s">
        <v>34</v>
      </c>
      <c r="K94" t="s">
        <v>34</v>
      </c>
      <c r="L94" t="s">
        <v>34</v>
      </c>
      <c r="O94" s="13" t="b">
        <f>ISNUMBER(SEARCH(O$1,d4_test70[[#This Row],[expectedResult]]))</f>
        <v>0</v>
      </c>
      <c r="P94" s="13" t="b">
        <f>ISNUMBER(SEARCH(P$1,d4_test70[[#This Row],[expectedResult]]))</f>
        <v>1</v>
      </c>
      <c r="Q94" s="13" t="b">
        <f>ISNUMBER(SEARCH(Q$1,d4_test70[[#This Row],[expectedResult]]))</f>
        <v>0</v>
      </c>
      <c r="T94" t="b">
        <f>ISNUMBER(SEARCH(T$1,d4_test70[[#This Row],[actualResult]]))</f>
        <v>1</v>
      </c>
      <c r="U94" t="b">
        <f>ISNUMBER(SEARCH(U$1,d4_test70[[#This Row],[actualResult]]))</f>
        <v>0</v>
      </c>
      <c r="V94" t="b">
        <f>ISNUMBER(SEARCH(V$1,d4_test70[[#This Row],[actualResult]]))</f>
        <v>0</v>
      </c>
      <c r="W94" s="10" t="str">
        <f t="shared" si="48"/>
        <v>01</v>
      </c>
      <c r="X94" s="10" t="str">
        <f t="shared" si="49"/>
        <v>10</v>
      </c>
      <c r="Y94" s="10" t="str">
        <f t="shared" si="50"/>
        <v>00</v>
      </c>
      <c r="Z94" t="b">
        <f t="shared" si="51"/>
        <v>0</v>
      </c>
      <c r="AC94" t="b">
        <f>ISNUMBER(SEARCH(AC$1,d4_test70[[#This Row],[actualResultGPT3]]))</f>
        <v>1</v>
      </c>
      <c r="AD94" t="b">
        <f>ISNUMBER(SEARCH(AD$1,d4_test70[[#This Row],[actualResultGPT3]]))</f>
        <v>1</v>
      </c>
      <c r="AE94" t="b">
        <f>ISNUMBER(SEARCH(AE$1,d4_test70[[#This Row],[actualResultGPT3]]))</f>
        <v>1</v>
      </c>
      <c r="AF94" s="10" t="str">
        <f t="shared" si="28"/>
        <v>01</v>
      </c>
      <c r="AG94" s="10" t="str">
        <f t="shared" si="29"/>
        <v>11</v>
      </c>
      <c r="AH94" s="10" t="str">
        <f t="shared" si="30"/>
        <v>01</v>
      </c>
      <c r="AI94" t="b">
        <f t="shared" si="31"/>
        <v>0</v>
      </c>
      <c r="AL94" t="b">
        <f>ISNUMBER(SEARCH(AL$1,d4_test70[[#This Row],[actualResult3ftv2]]))</f>
        <v>0</v>
      </c>
      <c r="AM94" t="b">
        <f>ISNUMBER(SEARCH(AM$1,d4_test70[[#This Row],[actualResult3ftv2]]))</f>
        <v>1</v>
      </c>
      <c r="AN94" t="b">
        <f>ISNUMBER(SEARCH(AN$1,d4_test70[[#This Row],[actualResult3ftv2]]))</f>
        <v>0</v>
      </c>
      <c r="AO94" s="10" t="str">
        <f t="shared" si="32"/>
        <v>00</v>
      </c>
      <c r="AP94" s="10" t="str">
        <f t="shared" si="33"/>
        <v>11</v>
      </c>
      <c r="AQ94" s="10" t="str">
        <f t="shared" si="34"/>
        <v>00</v>
      </c>
      <c r="AR94" t="b">
        <f t="shared" si="35"/>
        <v>1</v>
      </c>
      <c r="AU94" t="b">
        <f>ISNUMBER(SEARCH(AU$1,d4_test70[[#This Row],[actualResult3ftv2c8]]))</f>
        <v>0</v>
      </c>
      <c r="AV94" t="b">
        <f>ISNUMBER(SEARCH(AV$1,d4_test70[[#This Row],[actualResult3ftv2c8]]))</f>
        <v>1</v>
      </c>
      <c r="AW94" t="b">
        <f>ISNUMBER(SEARCH(AW$1,d4_test70[[#This Row],[actualResult3ftv2c8]]))</f>
        <v>0</v>
      </c>
      <c r="AX94" s="10" t="str">
        <f t="shared" si="36"/>
        <v>00</v>
      </c>
      <c r="AY94" s="10" t="str">
        <f t="shared" si="37"/>
        <v>11</v>
      </c>
      <c r="AZ94" s="10" t="str">
        <f t="shared" si="38"/>
        <v>00</v>
      </c>
      <c r="BA94" t="b">
        <f t="shared" si="39"/>
        <v>1</v>
      </c>
      <c r="BD94" t="b">
        <f>ISNUMBER(SEARCH(BD$1,d4_test70[[#This Row],[actualResult3ftv2c9]]))</f>
        <v>0</v>
      </c>
      <c r="BE94" t="b">
        <f>ISNUMBER(SEARCH(BE$1,d4_test70[[#This Row],[actualResult3ftv2c9]]))</f>
        <v>1</v>
      </c>
      <c r="BF94" t="b">
        <f>ISNUMBER(SEARCH(BF$1,d4_test70[[#This Row],[actualResult3ftv2c9]]))</f>
        <v>0</v>
      </c>
      <c r="BG94" s="10" t="str">
        <f t="shared" si="40"/>
        <v>00</v>
      </c>
      <c r="BH94" s="10" t="str">
        <f t="shared" si="41"/>
        <v>11</v>
      </c>
      <c r="BI94" s="10" t="str">
        <f t="shared" si="42"/>
        <v>00</v>
      </c>
      <c r="BJ94" t="b">
        <f t="shared" si="43"/>
        <v>1</v>
      </c>
      <c r="BM94" t="b">
        <f>ISNUMBER(SEARCH(BM$1,d4_test70[[#This Row],[actualResult3ftv2c10]]))</f>
        <v>0</v>
      </c>
      <c r="BN94" t="b">
        <f>ISNUMBER(SEARCH(BN$1,d4_test70[[#This Row],[actualResult3ftv2c10]]))</f>
        <v>1</v>
      </c>
      <c r="BO94" t="b">
        <f>ISNUMBER(SEARCH(BO$1,d4_test70[[#This Row],[actualResult3ftv2c10]]))</f>
        <v>0</v>
      </c>
      <c r="BP94" s="10" t="str">
        <f t="shared" si="44"/>
        <v>00</v>
      </c>
      <c r="BQ94" s="10" t="str">
        <f t="shared" si="45"/>
        <v>11</v>
      </c>
      <c r="BR94" s="10" t="str">
        <f t="shared" si="46"/>
        <v>00</v>
      </c>
      <c r="BS94" t="b">
        <f t="shared" si="47"/>
        <v>1</v>
      </c>
    </row>
    <row r="95" spans="1:71" x14ac:dyDescent="0.35">
      <c r="A95">
        <v>1478453789</v>
      </c>
      <c r="B95" t="s">
        <v>125</v>
      </c>
      <c r="C95" t="s">
        <v>949</v>
      </c>
      <c r="D95" t="s">
        <v>7567</v>
      </c>
      <c r="E95" t="s">
        <v>5119</v>
      </c>
      <c r="F95" t="s">
        <v>34</v>
      </c>
      <c r="G95" t="s">
        <v>7685</v>
      </c>
      <c r="H95" t="s">
        <v>72</v>
      </c>
      <c r="I95" t="s">
        <v>7685</v>
      </c>
      <c r="J95" t="s">
        <v>34</v>
      </c>
      <c r="K95" t="s">
        <v>7685</v>
      </c>
      <c r="L95" t="s">
        <v>7685</v>
      </c>
      <c r="O95" s="13" t="b">
        <f>ISNUMBER(SEARCH(O$1,d4_test70[[#This Row],[expectedResult]]))</f>
        <v>0</v>
      </c>
      <c r="P95" s="13" t="b">
        <f>ISNUMBER(SEARCH(P$1,d4_test70[[#This Row],[expectedResult]]))</f>
        <v>1</v>
      </c>
      <c r="Q95" s="13" t="b">
        <f>ISNUMBER(SEARCH(Q$1,d4_test70[[#This Row],[expectedResult]]))</f>
        <v>0</v>
      </c>
      <c r="T95" t="b">
        <f>ISNUMBER(SEARCH(T$1,d4_test70[[#This Row],[actualResult]]))</f>
        <v>0</v>
      </c>
      <c r="U95" t="b">
        <f>ISNUMBER(SEARCH(U$1,d4_test70[[#This Row],[actualResult]]))</f>
        <v>1</v>
      </c>
      <c r="V95" t="b">
        <f>ISNUMBER(SEARCH(V$1,d4_test70[[#This Row],[actualResult]]))</f>
        <v>0</v>
      </c>
      <c r="W95" s="10" t="str">
        <f t="shared" si="48"/>
        <v>00</v>
      </c>
      <c r="X95" s="10" t="str">
        <f t="shared" si="49"/>
        <v>11</v>
      </c>
      <c r="Y95" s="10" t="str">
        <f t="shared" si="50"/>
        <v>00</v>
      </c>
      <c r="Z95" t="b">
        <f t="shared" si="51"/>
        <v>1</v>
      </c>
      <c r="AC95" t="b">
        <f>ISNUMBER(SEARCH(AC$1,d4_test70[[#This Row],[actualResultGPT3]]))</f>
        <v>1</v>
      </c>
      <c r="AD95" t="b">
        <f>ISNUMBER(SEARCH(AD$1,d4_test70[[#This Row],[actualResultGPT3]]))</f>
        <v>1</v>
      </c>
      <c r="AE95" t="b">
        <f>ISNUMBER(SEARCH(AE$1,d4_test70[[#This Row],[actualResultGPT3]]))</f>
        <v>1</v>
      </c>
      <c r="AF95" s="10" t="str">
        <f t="shared" si="28"/>
        <v>01</v>
      </c>
      <c r="AG95" s="10" t="str">
        <f t="shared" si="29"/>
        <v>11</v>
      </c>
      <c r="AH95" s="10" t="str">
        <f t="shared" si="30"/>
        <v>01</v>
      </c>
      <c r="AI95" t="b">
        <f t="shared" si="31"/>
        <v>0</v>
      </c>
      <c r="AL95" t="b">
        <f>ISNUMBER(SEARCH(AL$1,d4_test70[[#This Row],[actualResult3ftv2]]))</f>
        <v>0</v>
      </c>
      <c r="AM95" t="b">
        <f>ISNUMBER(SEARCH(AM$1,d4_test70[[#This Row],[actualResult3ftv2]]))</f>
        <v>1</v>
      </c>
      <c r="AN95" t="b">
        <f>ISNUMBER(SEARCH(AN$1,d4_test70[[#This Row],[actualResult3ftv2]]))</f>
        <v>0</v>
      </c>
      <c r="AO95" s="10" t="str">
        <f t="shared" si="32"/>
        <v>00</v>
      </c>
      <c r="AP95" s="10" t="str">
        <f t="shared" si="33"/>
        <v>11</v>
      </c>
      <c r="AQ95" s="10" t="str">
        <f t="shared" si="34"/>
        <v>00</v>
      </c>
      <c r="AR95" t="b">
        <f t="shared" si="35"/>
        <v>1</v>
      </c>
      <c r="AU95" t="b">
        <f>ISNUMBER(SEARCH(AU$1,d4_test70[[#This Row],[actualResult3ftv2c8]]))</f>
        <v>0</v>
      </c>
      <c r="AV95" t="b">
        <f>ISNUMBER(SEARCH(AV$1,d4_test70[[#This Row],[actualResult3ftv2c8]]))</f>
        <v>1</v>
      </c>
      <c r="AW95" t="b">
        <f>ISNUMBER(SEARCH(AW$1,d4_test70[[#This Row],[actualResult3ftv2c8]]))</f>
        <v>0</v>
      </c>
      <c r="AX95" s="10" t="str">
        <f t="shared" si="36"/>
        <v>00</v>
      </c>
      <c r="AY95" s="10" t="str">
        <f t="shared" si="37"/>
        <v>11</v>
      </c>
      <c r="AZ95" s="10" t="str">
        <f t="shared" si="38"/>
        <v>00</v>
      </c>
      <c r="BA95" t="b">
        <f t="shared" si="39"/>
        <v>1</v>
      </c>
      <c r="BD95" t="b">
        <f>ISNUMBER(SEARCH(BD$1,d4_test70[[#This Row],[actualResult3ftv2c9]]))</f>
        <v>0</v>
      </c>
      <c r="BE95" t="b">
        <f>ISNUMBER(SEARCH(BE$1,d4_test70[[#This Row],[actualResult3ftv2c9]]))</f>
        <v>1</v>
      </c>
      <c r="BF95" t="b">
        <f>ISNUMBER(SEARCH(BF$1,d4_test70[[#This Row],[actualResult3ftv2c9]]))</f>
        <v>0</v>
      </c>
      <c r="BG95" s="10" t="str">
        <f t="shared" si="40"/>
        <v>00</v>
      </c>
      <c r="BH95" s="10" t="str">
        <f t="shared" si="41"/>
        <v>11</v>
      </c>
      <c r="BI95" s="10" t="str">
        <f t="shared" si="42"/>
        <v>00</v>
      </c>
      <c r="BJ95" t="b">
        <f t="shared" si="43"/>
        <v>1</v>
      </c>
      <c r="BM95" t="b">
        <f>ISNUMBER(SEARCH(BM$1,d4_test70[[#This Row],[actualResult3ftv2c10]]))</f>
        <v>0</v>
      </c>
      <c r="BN95" t="b">
        <f>ISNUMBER(SEARCH(BN$1,d4_test70[[#This Row],[actualResult3ftv2c10]]))</f>
        <v>1</v>
      </c>
      <c r="BO95" t="b">
        <f>ISNUMBER(SEARCH(BO$1,d4_test70[[#This Row],[actualResult3ftv2c10]]))</f>
        <v>0</v>
      </c>
      <c r="BP95" s="10" t="str">
        <f t="shared" si="44"/>
        <v>00</v>
      </c>
      <c r="BQ95" s="10" t="str">
        <f t="shared" si="45"/>
        <v>11</v>
      </c>
      <c r="BR95" s="10" t="str">
        <f t="shared" si="46"/>
        <v>00</v>
      </c>
      <c r="BS95" t="b">
        <f t="shared" si="47"/>
        <v>1</v>
      </c>
    </row>
    <row r="96" spans="1:71" x14ac:dyDescent="0.35">
      <c r="A96">
        <v>1143534271</v>
      </c>
      <c r="B96" t="s">
        <v>7954</v>
      </c>
      <c r="C96" t="s">
        <v>8172</v>
      </c>
      <c r="D96" t="s">
        <v>7947</v>
      </c>
      <c r="E96" t="s">
        <v>5119</v>
      </c>
      <c r="F96" t="s">
        <v>7754</v>
      </c>
      <c r="G96" t="s">
        <v>7754</v>
      </c>
      <c r="H96" t="s">
        <v>72</v>
      </c>
      <c r="I96" t="s">
        <v>7754</v>
      </c>
      <c r="J96" t="s">
        <v>34</v>
      </c>
      <c r="K96" t="s">
        <v>7685</v>
      </c>
      <c r="L96" t="s">
        <v>7754</v>
      </c>
      <c r="O96" s="13" t="b">
        <f>ISNUMBER(SEARCH(O$1,d4_test70[[#This Row],[expectedResult]]))</f>
        <v>0</v>
      </c>
      <c r="P96" s="13" t="b">
        <f>ISNUMBER(SEARCH(P$1,d4_test70[[#This Row],[expectedResult]]))</f>
        <v>1</v>
      </c>
      <c r="Q96" s="13" t="b">
        <f>ISNUMBER(SEARCH(Q$1,d4_test70[[#This Row],[expectedResult]]))</f>
        <v>1</v>
      </c>
      <c r="T96" t="b">
        <f>ISNUMBER(SEARCH(T$1,d4_test70[[#This Row],[actualResult]]))</f>
        <v>0</v>
      </c>
      <c r="U96" t="b">
        <f>ISNUMBER(SEARCH(U$1,d4_test70[[#This Row],[actualResult]]))</f>
        <v>1</v>
      </c>
      <c r="V96" t="b">
        <f>ISNUMBER(SEARCH(V$1,d4_test70[[#This Row],[actualResult]]))</f>
        <v>1</v>
      </c>
      <c r="W96" s="10" t="str">
        <f t="shared" si="48"/>
        <v>00</v>
      </c>
      <c r="X96" s="10" t="str">
        <f t="shared" si="49"/>
        <v>11</v>
      </c>
      <c r="Y96" s="10" t="str">
        <f t="shared" si="50"/>
        <v>11</v>
      </c>
      <c r="Z96" t="b">
        <f t="shared" si="51"/>
        <v>1</v>
      </c>
      <c r="AC96" t="b">
        <f>ISNUMBER(SEARCH(AC$1,d4_test70[[#This Row],[actualResultGPT3]]))</f>
        <v>1</v>
      </c>
      <c r="AD96" t="b">
        <f>ISNUMBER(SEARCH(AD$1,d4_test70[[#This Row],[actualResultGPT3]]))</f>
        <v>1</v>
      </c>
      <c r="AE96" t="b">
        <f>ISNUMBER(SEARCH(AE$1,d4_test70[[#This Row],[actualResultGPT3]]))</f>
        <v>1</v>
      </c>
      <c r="AF96" s="10" t="str">
        <f t="shared" si="28"/>
        <v>01</v>
      </c>
      <c r="AG96" s="10" t="str">
        <f t="shared" si="29"/>
        <v>11</v>
      </c>
      <c r="AH96" s="10" t="str">
        <f t="shared" si="30"/>
        <v>11</v>
      </c>
      <c r="AI96" t="b">
        <f t="shared" si="31"/>
        <v>0</v>
      </c>
      <c r="AL96" t="b">
        <f>ISNUMBER(SEARCH(AL$1,d4_test70[[#This Row],[actualResult3ftv2]]))</f>
        <v>0</v>
      </c>
      <c r="AM96" t="b">
        <f>ISNUMBER(SEARCH(AM$1,d4_test70[[#This Row],[actualResult3ftv2]]))</f>
        <v>1</v>
      </c>
      <c r="AN96" t="b">
        <f>ISNUMBER(SEARCH(AN$1,d4_test70[[#This Row],[actualResult3ftv2]]))</f>
        <v>1</v>
      </c>
      <c r="AO96" s="10" t="str">
        <f t="shared" si="32"/>
        <v>00</v>
      </c>
      <c r="AP96" s="10" t="str">
        <f t="shared" si="33"/>
        <v>11</v>
      </c>
      <c r="AQ96" s="10" t="str">
        <f t="shared" si="34"/>
        <v>11</v>
      </c>
      <c r="AR96" t="b">
        <f t="shared" si="35"/>
        <v>1</v>
      </c>
      <c r="AU96" t="b">
        <f>ISNUMBER(SEARCH(AU$1,d4_test70[[#This Row],[actualResult3ftv2c8]]))</f>
        <v>0</v>
      </c>
      <c r="AV96" t="b">
        <f>ISNUMBER(SEARCH(AV$1,d4_test70[[#This Row],[actualResult3ftv2c8]]))</f>
        <v>1</v>
      </c>
      <c r="AW96" t="b">
        <f>ISNUMBER(SEARCH(AW$1,d4_test70[[#This Row],[actualResult3ftv2c8]]))</f>
        <v>0</v>
      </c>
      <c r="AX96" s="10" t="str">
        <f t="shared" si="36"/>
        <v>00</v>
      </c>
      <c r="AY96" s="10" t="str">
        <f t="shared" si="37"/>
        <v>11</v>
      </c>
      <c r="AZ96" s="10" t="str">
        <f t="shared" si="38"/>
        <v>10</v>
      </c>
      <c r="BA96" t="b">
        <f t="shared" si="39"/>
        <v>0</v>
      </c>
      <c r="BD96" t="b">
        <f>ISNUMBER(SEARCH(BD$1,d4_test70[[#This Row],[actualResult3ftv2c9]]))</f>
        <v>0</v>
      </c>
      <c r="BE96" t="b">
        <f>ISNUMBER(SEARCH(BE$1,d4_test70[[#This Row],[actualResult3ftv2c9]]))</f>
        <v>1</v>
      </c>
      <c r="BF96" t="b">
        <f>ISNUMBER(SEARCH(BF$1,d4_test70[[#This Row],[actualResult3ftv2c9]]))</f>
        <v>0</v>
      </c>
      <c r="BG96" s="10" t="str">
        <f t="shared" si="40"/>
        <v>00</v>
      </c>
      <c r="BH96" s="10" t="str">
        <f t="shared" si="41"/>
        <v>11</v>
      </c>
      <c r="BI96" s="10" t="str">
        <f t="shared" si="42"/>
        <v>10</v>
      </c>
      <c r="BJ96" t="b">
        <f t="shared" si="43"/>
        <v>0</v>
      </c>
      <c r="BM96" t="b">
        <f>ISNUMBER(SEARCH(BM$1,d4_test70[[#This Row],[actualResult3ftv2c10]]))</f>
        <v>0</v>
      </c>
      <c r="BN96" t="b">
        <f>ISNUMBER(SEARCH(BN$1,d4_test70[[#This Row],[actualResult3ftv2c10]]))</f>
        <v>1</v>
      </c>
      <c r="BO96" t="b">
        <f>ISNUMBER(SEARCH(BO$1,d4_test70[[#This Row],[actualResult3ftv2c10]]))</f>
        <v>1</v>
      </c>
      <c r="BP96" s="10" t="str">
        <f t="shared" si="44"/>
        <v>00</v>
      </c>
      <c r="BQ96" s="10" t="str">
        <f t="shared" si="45"/>
        <v>11</v>
      </c>
      <c r="BR96" s="10" t="str">
        <f t="shared" si="46"/>
        <v>11</v>
      </c>
      <c r="BS96" t="b">
        <f t="shared" si="47"/>
        <v>1</v>
      </c>
    </row>
    <row r="97" spans="1:71" x14ac:dyDescent="0.35">
      <c r="A97">
        <v>1198510863</v>
      </c>
      <c r="B97" t="s">
        <v>7965</v>
      </c>
      <c r="C97" t="s">
        <v>8179</v>
      </c>
      <c r="D97" t="s">
        <v>7967</v>
      </c>
      <c r="E97" t="s">
        <v>5119</v>
      </c>
      <c r="F97" t="s">
        <v>7754</v>
      </c>
      <c r="G97" t="s">
        <v>7754</v>
      </c>
      <c r="H97" t="s">
        <v>72</v>
      </c>
      <c r="I97" t="s">
        <v>7754</v>
      </c>
      <c r="J97" t="s">
        <v>34</v>
      </c>
      <c r="K97" t="s">
        <v>24</v>
      </c>
      <c r="L97" t="s">
        <v>7754</v>
      </c>
      <c r="O97" s="13" t="b">
        <f>ISNUMBER(SEARCH(O$1,d4_test70[[#This Row],[expectedResult]]))</f>
        <v>0</v>
      </c>
      <c r="P97" s="13" t="b">
        <f>ISNUMBER(SEARCH(P$1,d4_test70[[#This Row],[expectedResult]]))</f>
        <v>1</v>
      </c>
      <c r="Q97" s="13" t="b">
        <f>ISNUMBER(SEARCH(Q$1,d4_test70[[#This Row],[expectedResult]]))</f>
        <v>1</v>
      </c>
      <c r="T97" t="b">
        <f>ISNUMBER(SEARCH(T$1,d4_test70[[#This Row],[actualResult]]))</f>
        <v>0</v>
      </c>
      <c r="U97" t="b">
        <f>ISNUMBER(SEARCH(U$1,d4_test70[[#This Row],[actualResult]]))</f>
        <v>1</v>
      </c>
      <c r="V97" t="b">
        <f>ISNUMBER(SEARCH(V$1,d4_test70[[#This Row],[actualResult]]))</f>
        <v>1</v>
      </c>
      <c r="W97" s="10" t="str">
        <f t="shared" si="48"/>
        <v>00</v>
      </c>
      <c r="X97" s="10" t="str">
        <f t="shared" si="49"/>
        <v>11</v>
      </c>
      <c r="Y97" s="10" t="str">
        <f t="shared" si="50"/>
        <v>11</v>
      </c>
      <c r="Z97" t="b">
        <f t="shared" si="51"/>
        <v>1</v>
      </c>
      <c r="AC97" t="b">
        <f>ISNUMBER(SEARCH(AC$1,d4_test70[[#This Row],[actualResultGPT3]]))</f>
        <v>1</v>
      </c>
      <c r="AD97" t="b">
        <f>ISNUMBER(SEARCH(AD$1,d4_test70[[#This Row],[actualResultGPT3]]))</f>
        <v>1</v>
      </c>
      <c r="AE97" t="b">
        <f>ISNUMBER(SEARCH(AE$1,d4_test70[[#This Row],[actualResultGPT3]]))</f>
        <v>1</v>
      </c>
      <c r="AF97" s="10" t="str">
        <f t="shared" si="28"/>
        <v>01</v>
      </c>
      <c r="AG97" s="10" t="str">
        <f t="shared" si="29"/>
        <v>11</v>
      </c>
      <c r="AH97" s="10" t="str">
        <f t="shared" si="30"/>
        <v>11</v>
      </c>
      <c r="AI97" t="b">
        <f t="shared" si="31"/>
        <v>0</v>
      </c>
      <c r="AL97" t="b">
        <f>ISNUMBER(SEARCH(AL$1,d4_test70[[#This Row],[actualResult3ftv2]]))</f>
        <v>0</v>
      </c>
      <c r="AM97" t="b">
        <f>ISNUMBER(SEARCH(AM$1,d4_test70[[#This Row],[actualResult3ftv2]]))</f>
        <v>1</v>
      </c>
      <c r="AN97" t="b">
        <f>ISNUMBER(SEARCH(AN$1,d4_test70[[#This Row],[actualResult3ftv2]]))</f>
        <v>1</v>
      </c>
      <c r="AO97" s="10" t="str">
        <f t="shared" si="32"/>
        <v>00</v>
      </c>
      <c r="AP97" s="10" t="str">
        <f t="shared" si="33"/>
        <v>11</v>
      </c>
      <c r="AQ97" s="10" t="str">
        <f t="shared" si="34"/>
        <v>11</v>
      </c>
      <c r="AR97" t="b">
        <f t="shared" si="35"/>
        <v>1</v>
      </c>
      <c r="AU97" t="b">
        <f>ISNUMBER(SEARCH(AU$1,d4_test70[[#This Row],[actualResult3ftv2c8]]))</f>
        <v>0</v>
      </c>
      <c r="AV97" t="b">
        <f>ISNUMBER(SEARCH(AV$1,d4_test70[[#This Row],[actualResult3ftv2c8]]))</f>
        <v>1</v>
      </c>
      <c r="AW97" t="b">
        <f>ISNUMBER(SEARCH(AW$1,d4_test70[[#This Row],[actualResult3ftv2c8]]))</f>
        <v>0</v>
      </c>
      <c r="AX97" s="10" t="str">
        <f t="shared" si="36"/>
        <v>00</v>
      </c>
      <c r="AY97" s="10" t="str">
        <f t="shared" si="37"/>
        <v>11</v>
      </c>
      <c r="AZ97" s="10" t="str">
        <f t="shared" si="38"/>
        <v>10</v>
      </c>
      <c r="BA97" t="b">
        <f t="shared" si="39"/>
        <v>0</v>
      </c>
      <c r="BD97" t="b">
        <f>ISNUMBER(SEARCH(BD$1,d4_test70[[#This Row],[actualResult3ftv2c9]]))</f>
        <v>0</v>
      </c>
      <c r="BE97" t="b">
        <f>ISNUMBER(SEARCH(BE$1,d4_test70[[#This Row],[actualResult3ftv2c9]]))</f>
        <v>1</v>
      </c>
      <c r="BF97" t="b">
        <f>ISNUMBER(SEARCH(BF$1,d4_test70[[#This Row],[actualResult3ftv2c9]]))</f>
        <v>1</v>
      </c>
      <c r="BG97" s="10" t="str">
        <f t="shared" si="40"/>
        <v>00</v>
      </c>
      <c r="BH97" s="10" t="str">
        <f t="shared" si="41"/>
        <v>11</v>
      </c>
      <c r="BI97" s="10" t="str">
        <f t="shared" si="42"/>
        <v>11</v>
      </c>
      <c r="BJ97" t="b">
        <f t="shared" si="43"/>
        <v>1</v>
      </c>
      <c r="BM97" t="b">
        <f>ISNUMBER(SEARCH(BM$1,d4_test70[[#This Row],[actualResult3ftv2c10]]))</f>
        <v>0</v>
      </c>
      <c r="BN97" t="b">
        <f>ISNUMBER(SEARCH(BN$1,d4_test70[[#This Row],[actualResult3ftv2c10]]))</f>
        <v>1</v>
      </c>
      <c r="BO97" t="b">
        <f>ISNUMBER(SEARCH(BO$1,d4_test70[[#This Row],[actualResult3ftv2c10]]))</f>
        <v>1</v>
      </c>
      <c r="BP97" s="10" t="str">
        <f t="shared" si="44"/>
        <v>00</v>
      </c>
      <c r="BQ97" s="10" t="str">
        <f t="shared" si="45"/>
        <v>11</v>
      </c>
      <c r="BR97" s="10" t="str">
        <f t="shared" si="46"/>
        <v>11</v>
      </c>
      <c r="BS97" t="b">
        <f t="shared" si="47"/>
        <v>1</v>
      </c>
    </row>
    <row r="98" spans="1:71" x14ac:dyDescent="0.35">
      <c r="A98">
        <v>469369175</v>
      </c>
      <c r="B98" t="s">
        <v>7959</v>
      </c>
      <c r="C98" t="s">
        <v>8181</v>
      </c>
      <c r="D98" t="s">
        <v>7961</v>
      </c>
      <c r="E98" t="s">
        <v>5119</v>
      </c>
      <c r="F98" t="s">
        <v>7754</v>
      </c>
      <c r="G98" t="s">
        <v>7754</v>
      </c>
      <c r="H98" t="s">
        <v>7846</v>
      </c>
      <c r="I98" t="s">
        <v>7754</v>
      </c>
      <c r="J98" t="s">
        <v>34</v>
      </c>
      <c r="K98" t="s">
        <v>7754</v>
      </c>
      <c r="L98" t="s">
        <v>7754</v>
      </c>
      <c r="O98" s="13" t="b">
        <f>ISNUMBER(SEARCH(O$1,d4_test70[[#This Row],[expectedResult]]))</f>
        <v>0</v>
      </c>
      <c r="P98" s="13" t="b">
        <f>ISNUMBER(SEARCH(P$1,d4_test70[[#This Row],[expectedResult]]))</f>
        <v>1</v>
      </c>
      <c r="Q98" s="13" t="b">
        <f>ISNUMBER(SEARCH(Q$1,d4_test70[[#This Row],[expectedResult]]))</f>
        <v>1</v>
      </c>
      <c r="T98" t="b">
        <f>ISNUMBER(SEARCH(T$1,d4_test70[[#This Row],[actualResult]]))</f>
        <v>0</v>
      </c>
      <c r="U98" t="b">
        <f>ISNUMBER(SEARCH(U$1,d4_test70[[#This Row],[actualResult]]))</f>
        <v>1</v>
      </c>
      <c r="V98" t="b">
        <f>ISNUMBER(SEARCH(V$1,d4_test70[[#This Row],[actualResult]]))</f>
        <v>1</v>
      </c>
      <c r="W98" s="10" t="str">
        <f t="shared" si="48"/>
        <v>00</v>
      </c>
      <c r="X98" s="10" t="str">
        <f t="shared" si="49"/>
        <v>11</v>
      </c>
      <c r="Y98" s="10" t="str">
        <f t="shared" si="50"/>
        <v>11</v>
      </c>
      <c r="Z98" t="b">
        <f t="shared" si="51"/>
        <v>1</v>
      </c>
      <c r="AC98" t="b">
        <f>ISNUMBER(SEARCH(AC$1,d4_test70[[#This Row],[actualResultGPT3]]))</f>
        <v>1</v>
      </c>
      <c r="AD98" t="b">
        <f>ISNUMBER(SEARCH(AD$1,d4_test70[[#This Row],[actualResultGPT3]]))</f>
        <v>1</v>
      </c>
      <c r="AE98" t="b">
        <f>ISNUMBER(SEARCH(AE$1,d4_test70[[#This Row],[actualResultGPT3]]))</f>
        <v>1</v>
      </c>
      <c r="AF98" s="10" t="str">
        <f t="shared" si="28"/>
        <v>01</v>
      </c>
      <c r="AG98" s="10" t="str">
        <f t="shared" si="29"/>
        <v>11</v>
      </c>
      <c r="AH98" s="10" t="str">
        <f t="shared" si="30"/>
        <v>11</v>
      </c>
      <c r="AI98" t="b">
        <f t="shared" si="31"/>
        <v>0</v>
      </c>
      <c r="AL98" t="b">
        <f>ISNUMBER(SEARCH(AL$1,d4_test70[[#This Row],[actualResult3ftv2]]))</f>
        <v>0</v>
      </c>
      <c r="AM98" t="b">
        <f>ISNUMBER(SEARCH(AM$1,d4_test70[[#This Row],[actualResult3ftv2]]))</f>
        <v>1</v>
      </c>
      <c r="AN98" t="b">
        <f>ISNUMBER(SEARCH(AN$1,d4_test70[[#This Row],[actualResult3ftv2]]))</f>
        <v>1</v>
      </c>
      <c r="AO98" s="10" t="str">
        <f t="shared" si="32"/>
        <v>00</v>
      </c>
      <c r="AP98" s="10" t="str">
        <f t="shared" si="33"/>
        <v>11</v>
      </c>
      <c r="AQ98" s="10" t="str">
        <f t="shared" si="34"/>
        <v>11</v>
      </c>
      <c r="AR98" t="b">
        <f t="shared" si="35"/>
        <v>1</v>
      </c>
      <c r="AU98" t="b">
        <f>ISNUMBER(SEARCH(AU$1,d4_test70[[#This Row],[actualResult3ftv2c8]]))</f>
        <v>0</v>
      </c>
      <c r="AV98" t="b">
        <f>ISNUMBER(SEARCH(AV$1,d4_test70[[#This Row],[actualResult3ftv2c8]]))</f>
        <v>1</v>
      </c>
      <c r="AW98" t="b">
        <f>ISNUMBER(SEARCH(AW$1,d4_test70[[#This Row],[actualResult3ftv2c8]]))</f>
        <v>0</v>
      </c>
      <c r="AX98" s="10" t="str">
        <f t="shared" si="36"/>
        <v>00</v>
      </c>
      <c r="AY98" s="10" t="str">
        <f t="shared" si="37"/>
        <v>11</v>
      </c>
      <c r="AZ98" s="10" t="str">
        <f t="shared" si="38"/>
        <v>10</v>
      </c>
      <c r="BA98" t="b">
        <f t="shared" si="39"/>
        <v>0</v>
      </c>
      <c r="BD98" t="b">
        <f>ISNUMBER(SEARCH(BD$1,d4_test70[[#This Row],[actualResult3ftv2c9]]))</f>
        <v>0</v>
      </c>
      <c r="BE98" t="b">
        <f>ISNUMBER(SEARCH(BE$1,d4_test70[[#This Row],[actualResult3ftv2c9]]))</f>
        <v>1</v>
      </c>
      <c r="BF98" t="b">
        <f>ISNUMBER(SEARCH(BF$1,d4_test70[[#This Row],[actualResult3ftv2c9]]))</f>
        <v>1</v>
      </c>
      <c r="BG98" s="10" t="str">
        <f t="shared" si="40"/>
        <v>00</v>
      </c>
      <c r="BH98" s="10" t="str">
        <f t="shared" si="41"/>
        <v>11</v>
      </c>
      <c r="BI98" s="10" t="str">
        <f t="shared" si="42"/>
        <v>11</v>
      </c>
      <c r="BJ98" t="b">
        <f t="shared" si="43"/>
        <v>1</v>
      </c>
      <c r="BM98" t="b">
        <f>ISNUMBER(SEARCH(BM$1,d4_test70[[#This Row],[actualResult3ftv2c10]]))</f>
        <v>0</v>
      </c>
      <c r="BN98" t="b">
        <f>ISNUMBER(SEARCH(BN$1,d4_test70[[#This Row],[actualResult3ftv2c10]]))</f>
        <v>1</v>
      </c>
      <c r="BO98" t="b">
        <f>ISNUMBER(SEARCH(BO$1,d4_test70[[#This Row],[actualResult3ftv2c10]]))</f>
        <v>1</v>
      </c>
      <c r="BP98" s="10" t="str">
        <f t="shared" si="44"/>
        <v>00</v>
      </c>
      <c r="BQ98" s="10" t="str">
        <f t="shared" si="45"/>
        <v>11</v>
      </c>
      <c r="BR98" s="10" t="str">
        <f t="shared" si="46"/>
        <v>11</v>
      </c>
      <c r="BS98" t="b">
        <f t="shared" si="47"/>
        <v>1</v>
      </c>
    </row>
    <row r="99" spans="1:71" x14ac:dyDescent="0.35">
      <c r="A99">
        <v>610391947</v>
      </c>
      <c r="B99" t="s">
        <v>7929</v>
      </c>
      <c r="C99" t="s">
        <v>8190</v>
      </c>
      <c r="D99" t="s">
        <v>7931</v>
      </c>
      <c r="E99" t="s">
        <v>5137</v>
      </c>
      <c r="F99" t="s">
        <v>7754</v>
      </c>
      <c r="G99" t="s">
        <v>7685</v>
      </c>
      <c r="H99" t="s">
        <v>72</v>
      </c>
      <c r="I99" t="s">
        <v>7754</v>
      </c>
      <c r="J99" t="s">
        <v>34</v>
      </c>
      <c r="K99" t="s">
        <v>7685</v>
      </c>
      <c r="L99" t="s">
        <v>7754</v>
      </c>
      <c r="O99" s="13" t="b">
        <f>ISNUMBER(SEARCH(O$1,d4_test70[[#This Row],[expectedResult]]))</f>
        <v>0</v>
      </c>
      <c r="P99" s="13" t="b">
        <f>ISNUMBER(SEARCH(P$1,d4_test70[[#This Row],[expectedResult]]))</f>
        <v>1</v>
      </c>
      <c r="Q99" s="13" t="b">
        <f>ISNUMBER(SEARCH(Q$1,d4_test70[[#This Row],[expectedResult]]))</f>
        <v>1</v>
      </c>
      <c r="T99" t="b">
        <f>ISNUMBER(SEARCH(T$1,d4_test70[[#This Row],[actualResult]]))</f>
        <v>0</v>
      </c>
      <c r="U99" t="b">
        <f>ISNUMBER(SEARCH(U$1,d4_test70[[#This Row],[actualResult]]))</f>
        <v>1</v>
      </c>
      <c r="V99" t="b">
        <f>ISNUMBER(SEARCH(V$1,d4_test70[[#This Row],[actualResult]]))</f>
        <v>0</v>
      </c>
      <c r="W99" s="10" t="str">
        <f t="shared" si="48"/>
        <v>00</v>
      </c>
      <c r="X99" s="10" t="str">
        <f t="shared" si="49"/>
        <v>11</v>
      </c>
      <c r="Y99" s="10" t="str">
        <f t="shared" si="50"/>
        <v>10</v>
      </c>
      <c r="Z99" t="b">
        <f t="shared" si="51"/>
        <v>0</v>
      </c>
      <c r="AC99" t="b">
        <f>ISNUMBER(SEARCH(AC$1,d4_test70[[#This Row],[actualResultGPT3]]))</f>
        <v>1</v>
      </c>
      <c r="AD99" t="b">
        <f>ISNUMBER(SEARCH(AD$1,d4_test70[[#This Row],[actualResultGPT3]]))</f>
        <v>1</v>
      </c>
      <c r="AE99" t="b">
        <f>ISNUMBER(SEARCH(AE$1,d4_test70[[#This Row],[actualResultGPT3]]))</f>
        <v>1</v>
      </c>
      <c r="AF99" s="10" t="str">
        <f t="shared" si="28"/>
        <v>01</v>
      </c>
      <c r="AG99" s="10" t="str">
        <f t="shared" si="29"/>
        <v>11</v>
      </c>
      <c r="AH99" s="10" t="str">
        <f t="shared" si="30"/>
        <v>11</v>
      </c>
      <c r="AI99" t="b">
        <f t="shared" si="31"/>
        <v>0</v>
      </c>
      <c r="AL99" t="b">
        <f>ISNUMBER(SEARCH(AL$1,d4_test70[[#This Row],[actualResult3ftv2]]))</f>
        <v>0</v>
      </c>
      <c r="AM99" t="b">
        <f>ISNUMBER(SEARCH(AM$1,d4_test70[[#This Row],[actualResult3ftv2]]))</f>
        <v>1</v>
      </c>
      <c r="AN99" t="b">
        <f>ISNUMBER(SEARCH(AN$1,d4_test70[[#This Row],[actualResult3ftv2]]))</f>
        <v>1</v>
      </c>
      <c r="AO99" s="10" t="str">
        <f t="shared" si="32"/>
        <v>00</v>
      </c>
      <c r="AP99" s="10" t="str">
        <f t="shared" si="33"/>
        <v>11</v>
      </c>
      <c r="AQ99" s="10" t="str">
        <f t="shared" si="34"/>
        <v>11</v>
      </c>
      <c r="AR99" t="b">
        <f t="shared" si="35"/>
        <v>1</v>
      </c>
      <c r="AU99" t="b">
        <f>ISNUMBER(SEARCH(AU$1,d4_test70[[#This Row],[actualResult3ftv2c8]]))</f>
        <v>0</v>
      </c>
      <c r="AV99" t="b">
        <f>ISNUMBER(SEARCH(AV$1,d4_test70[[#This Row],[actualResult3ftv2c8]]))</f>
        <v>1</v>
      </c>
      <c r="AW99" t="b">
        <f>ISNUMBER(SEARCH(AW$1,d4_test70[[#This Row],[actualResult3ftv2c8]]))</f>
        <v>0</v>
      </c>
      <c r="AX99" s="10" t="str">
        <f t="shared" si="36"/>
        <v>00</v>
      </c>
      <c r="AY99" s="10" t="str">
        <f t="shared" si="37"/>
        <v>11</v>
      </c>
      <c r="AZ99" s="10" t="str">
        <f t="shared" si="38"/>
        <v>10</v>
      </c>
      <c r="BA99" t="b">
        <f t="shared" si="39"/>
        <v>0</v>
      </c>
      <c r="BD99" t="b">
        <f>ISNUMBER(SEARCH(BD$1,d4_test70[[#This Row],[actualResult3ftv2c9]]))</f>
        <v>0</v>
      </c>
      <c r="BE99" t="b">
        <f>ISNUMBER(SEARCH(BE$1,d4_test70[[#This Row],[actualResult3ftv2c9]]))</f>
        <v>1</v>
      </c>
      <c r="BF99" t="b">
        <f>ISNUMBER(SEARCH(BF$1,d4_test70[[#This Row],[actualResult3ftv2c9]]))</f>
        <v>0</v>
      </c>
      <c r="BG99" s="10" t="str">
        <f t="shared" si="40"/>
        <v>00</v>
      </c>
      <c r="BH99" s="10" t="str">
        <f t="shared" si="41"/>
        <v>11</v>
      </c>
      <c r="BI99" s="10" t="str">
        <f t="shared" si="42"/>
        <v>10</v>
      </c>
      <c r="BJ99" t="b">
        <f t="shared" si="43"/>
        <v>0</v>
      </c>
      <c r="BM99" t="b">
        <f>ISNUMBER(SEARCH(BM$1,d4_test70[[#This Row],[actualResult3ftv2c10]]))</f>
        <v>0</v>
      </c>
      <c r="BN99" t="b">
        <f>ISNUMBER(SEARCH(BN$1,d4_test70[[#This Row],[actualResult3ftv2c10]]))</f>
        <v>1</v>
      </c>
      <c r="BO99" t="b">
        <f>ISNUMBER(SEARCH(BO$1,d4_test70[[#This Row],[actualResult3ftv2c10]]))</f>
        <v>1</v>
      </c>
      <c r="BP99" s="10" t="str">
        <f t="shared" si="44"/>
        <v>00</v>
      </c>
      <c r="BQ99" s="10" t="str">
        <f t="shared" si="45"/>
        <v>11</v>
      </c>
      <c r="BR99" s="10" t="str">
        <f t="shared" si="46"/>
        <v>11</v>
      </c>
      <c r="BS99" t="b">
        <f t="shared" si="47"/>
        <v>1</v>
      </c>
    </row>
    <row r="100" spans="1:71" x14ac:dyDescent="0.35">
      <c r="A100">
        <v>436491861</v>
      </c>
      <c r="B100" t="s">
        <v>7703</v>
      </c>
      <c r="C100" t="s">
        <v>7832</v>
      </c>
      <c r="D100" t="s">
        <v>7747</v>
      </c>
      <c r="E100" t="s">
        <v>5119</v>
      </c>
      <c r="F100" t="s">
        <v>7754</v>
      </c>
      <c r="G100" t="s">
        <v>7754</v>
      </c>
      <c r="H100" t="s">
        <v>7846</v>
      </c>
      <c r="I100" t="s">
        <v>7754</v>
      </c>
      <c r="J100" t="s">
        <v>7</v>
      </c>
      <c r="K100" t="s">
        <v>7754</v>
      </c>
      <c r="L100" t="s">
        <v>7754</v>
      </c>
      <c r="O100" s="13" t="b">
        <f>ISNUMBER(SEARCH(O$1,d4_test70[[#This Row],[expectedResult]]))</f>
        <v>0</v>
      </c>
      <c r="P100" s="13" t="b">
        <f>ISNUMBER(SEARCH(P$1,d4_test70[[#This Row],[expectedResult]]))</f>
        <v>1</v>
      </c>
      <c r="Q100" s="13" t="b">
        <f>ISNUMBER(SEARCH(Q$1,d4_test70[[#This Row],[expectedResult]]))</f>
        <v>1</v>
      </c>
      <c r="T100" t="b">
        <f>ISNUMBER(SEARCH(T$1,d4_test70[[#This Row],[actualResult]]))</f>
        <v>0</v>
      </c>
      <c r="U100" t="b">
        <f>ISNUMBER(SEARCH(U$1,d4_test70[[#This Row],[actualResult]]))</f>
        <v>1</v>
      </c>
      <c r="V100" t="b">
        <f>ISNUMBER(SEARCH(V$1,d4_test70[[#This Row],[actualResult]]))</f>
        <v>1</v>
      </c>
      <c r="W100" s="10" t="str">
        <f t="shared" si="48"/>
        <v>00</v>
      </c>
      <c r="X100" s="10" t="str">
        <f t="shared" si="49"/>
        <v>11</v>
      </c>
      <c r="Y100" s="10" t="str">
        <f t="shared" si="50"/>
        <v>11</v>
      </c>
      <c r="Z100" t="b">
        <f t="shared" si="51"/>
        <v>1</v>
      </c>
      <c r="AC100" t="b">
        <f>ISNUMBER(SEARCH(AC$1,d4_test70[[#This Row],[actualResultGPT3]]))</f>
        <v>1</v>
      </c>
      <c r="AD100" t="b">
        <f>ISNUMBER(SEARCH(AD$1,d4_test70[[#This Row],[actualResultGPT3]]))</f>
        <v>1</v>
      </c>
      <c r="AE100" t="b">
        <f>ISNUMBER(SEARCH(AE$1,d4_test70[[#This Row],[actualResultGPT3]]))</f>
        <v>1</v>
      </c>
      <c r="AF100" s="10" t="str">
        <f t="shared" si="28"/>
        <v>01</v>
      </c>
      <c r="AG100" s="10" t="str">
        <f t="shared" si="29"/>
        <v>11</v>
      </c>
      <c r="AH100" s="10" t="str">
        <f t="shared" si="30"/>
        <v>11</v>
      </c>
      <c r="AI100" t="b">
        <f t="shared" si="31"/>
        <v>0</v>
      </c>
      <c r="AL100" t="b">
        <f>ISNUMBER(SEARCH(AL$1,d4_test70[[#This Row],[actualResult3ftv2]]))</f>
        <v>0</v>
      </c>
      <c r="AM100" t="b">
        <f>ISNUMBER(SEARCH(AM$1,d4_test70[[#This Row],[actualResult3ftv2]]))</f>
        <v>1</v>
      </c>
      <c r="AN100" t="b">
        <f>ISNUMBER(SEARCH(AN$1,d4_test70[[#This Row],[actualResult3ftv2]]))</f>
        <v>1</v>
      </c>
      <c r="AO100" s="10" t="str">
        <f t="shared" si="32"/>
        <v>00</v>
      </c>
      <c r="AP100" s="10" t="str">
        <f t="shared" si="33"/>
        <v>11</v>
      </c>
      <c r="AQ100" s="10" t="str">
        <f t="shared" si="34"/>
        <v>11</v>
      </c>
      <c r="AR100" t="b">
        <f t="shared" si="35"/>
        <v>1</v>
      </c>
      <c r="AU100" t="b">
        <f>ISNUMBER(SEARCH(AU$1,d4_test70[[#This Row],[actualResult3ftv2c8]]))</f>
        <v>0</v>
      </c>
      <c r="AV100" t="b">
        <f>ISNUMBER(SEARCH(AV$1,d4_test70[[#This Row],[actualResult3ftv2c8]]))</f>
        <v>0</v>
      </c>
      <c r="AW100" t="b">
        <f>ISNUMBER(SEARCH(AW$1,d4_test70[[#This Row],[actualResult3ftv2c8]]))</f>
        <v>1</v>
      </c>
      <c r="AX100" s="10" t="str">
        <f t="shared" si="36"/>
        <v>00</v>
      </c>
      <c r="AY100" s="10" t="str">
        <f t="shared" si="37"/>
        <v>10</v>
      </c>
      <c r="AZ100" s="10" t="str">
        <f t="shared" si="38"/>
        <v>11</v>
      </c>
      <c r="BA100" t="b">
        <f t="shared" si="39"/>
        <v>0</v>
      </c>
      <c r="BD100" t="b">
        <f>ISNUMBER(SEARCH(BD$1,d4_test70[[#This Row],[actualResult3ftv2c9]]))</f>
        <v>0</v>
      </c>
      <c r="BE100" t="b">
        <f>ISNUMBER(SEARCH(BE$1,d4_test70[[#This Row],[actualResult3ftv2c9]]))</f>
        <v>1</v>
      </c>
      <c r="BF100" t="b">
        <f>ISNUMBER(SEARCH(BF$1,d4_test70[[#This Row],[actualResult3ftv2c9]]))</f>
        <v>1</v>
      </c>
      <c r="BG100" s="10" t="str">
        <f t="shared" si="40"/>
        <v>00</v>
      </c>
      <c r="BH100" s="10" t="str">
        <f t="shared" si="41"/>
        <v>11</v>
      </c>
      <c r="BI100" s="10" t="str">
        <f t="shared" si="42"/>
        <v>11</v>
      </c>
      <c r="BJ100" t="b">
        <f t="shared" si="43"/>
        <v>1</v>
      </c>
      <c r="BM100" t="b">
        <f>ISNUMBER(SEARCH(BM$1,d4_test70[[#This Row],[actualResult3ftv2c10]]))</f>
        <v>0</v>
      </c>
      <c r="BN100" t="b">
        <f>ISNUMBER(SEARCH(BN$1,d4_test70[[#This Row],[actualResult3ftv2c10]]))</f>
        <v>1</v>
      </c>
      <c r="BO100" t="b">
        <f>ISNUMBER(SEARCH(BO$1,d4_test70[[#This Row],[actualResult3ftv2c10]]))</f>
        <v>1</v>
      </c>
      <c r="BP100" s="10" t="str">
        <f t="shared" si="44"/>
        <v>00</v>
      </c>
      <c r="BQ100" s="10" t="str">
        <f t="shared" si="45"/>
        <v>11</v>
      </c>
      <c r="BR100" s="10" t="str">
        <f t="shared" si="46"/>
        <v>11</v>
      </c>
      <c r="BS100" t="b">
        <f t="shared" si="47"/>
        <v>1</v>
      </c>
    </row>
    <row r="101" spans="1:71" x14ac:dyDescent="0.35">
      <c r="A101">
        <v>555150599</v>
      </c>
      <c r="B101" t="s">
        <v>7866</v>
      </c>
      <c r="C101" t="s">
        <v>8221</v>
      </c>
      <c r="D101" t="s">
        <v>7868</v>
      </c>
      <c r="E101" t="s">
        <v>5137</v>
      </c>
      <c r="F101" t="s">
        <v>7754</v>
      </c>
      <c r="G101" t="s">
        <v>7685</v>
      </c>
      <c r="H101" t="s">
        <v>72</v>
      </c>
      <c r="I101" t="s">
        <v>7754</v>
      </c>
      <c r="J101" t="s">
        <v>34</v>
      </c>
      <c r="K101" t="s">
        <v>7754</v>
      </c>
      <c r="L101" t="s">
        <v>7754</v>
      </c>
      <c r="O101" s="13" t="b">
        <f>ISNUMBER(SEARCH(O$1,d4_test70[[#This Row],[expectedResult]]))</f>
        <v>0</v>
      </c>
      <c r="P101" s="13" t="b">
        <f>ISNUMBER(SEARCH(P$1,d4_test70[[#This Row],[expectedResult]]))</f>
        <v>1</v>
      </c>
      <c r="Q101" s="13" t="b">
        <f>ISNUMBER(SEARCH(Q$1,d4_test70[[#This Row],[expectedResult]]))</f>
        <v>1</v>
      </c>
      <c r="T101" t="b">
        <f>ISNUMBER(SEARCH(T$1,d4_test70[[#This Row],[actualResult]]))</f>
        <v>0</v>
      </c>
      <c r="U101" t="b">
        <f>ISNUMBER(SEARCH(U$1,d4_test70[[#This Row],[actualResult]]))</f>
        <v>1</v>
      </c>
      <c r="V101" t="b">
        <f>ISNUMBER(SEARCH(V$1,d4_test70[[#This Row],[actualResult]]))</f>
        <v>0</v>
      </c>
      <c r="W101" s="10" t="str">
        <f t="shared" si="48"/>
        <v>00</v>
      </c>
      <c r="X101" s="10" t="str">
        <f t="shared" si="49"/>
        <v>11</v>
      </c>
      <c r="Y101" s="10" t="str">
        <f t="shared" si="50"/>
        <v>10</v>
      </c>
      <c r="Z101" t="b">
        <f t="shared" si="51"/>
        <v>0</v>
      </c>
      <c r="AC101" t="b">
        <f>ISNUMBER(SEARCH(AC$1,d4_test70[[#This Row],[actualResultGPT3]]))</f>
        <v>1</v>
      </c>
      <c r="AD101" t="b">
        <f>ISNUMBER(SEARCH(AD$1,d4_test70[[#This Row],[actualResultGPT3]]))</f>
        <v>1</v>
      </c>
      <c r="AE101" t="b">
        <f>ISNUMBER(SEARCH(AE$1,d4_test70[[#This Row],[actualResultGPT3]]))</f>
        <v>1</v>
      </c>
      <c r="AF101" s="10" t="str">
        <f t="shared" si="28"/>
        <v>01</v>
      </c>
      <c r="AG101" s="10" t="str">
        <f t="shared" si="29"/>
        <v>11</v>
      </c>
      <c r="AH101" s="10" t="str">
        <f t="shared" si="30"/>
        <v>11</v>
      </c>
      <c r="AI101" t="b">
        <f t="shared" si="31"/>
        <v>0</v>
      </c>
      <c r="AL101" t="b">
        <f>ISNUMBER(SEARCH(AL$1,d4_test70[[#This Row],[actualResult3ftv2]]))</f>
        <v>0</v>
      </c>
      <c r="AM101" t="b">
        <f>ISNUMBER(SEARCH(AM$1,d4_test70[[#This Row],[actualResult3ftv2]]))</f>
        <v>1</v>
      </c>
      <c r="AN101" t="b">
        <f>ISNUMBER(SEARCH(AN$1,d4_test70[[#This Row],[actualResult3ftv2]]))</f>
        <v>1</v>
      </c>
      <c r="AO101" s="10" t="str">
        <f t="shared" si="32"/>
        <v>00</v>
      </c>
      <c r="AP101" s="10" t="str">
        <f t="shared" si="33"/>
        <v>11</v>
      </c>
      <c r="AQ101" s="10" t="str">
        <f t="shared" si="34"/>
        <v>11</v>
      </c>
      <c r="AR101" t="b">
        <f t="shared" si="35"/>
        <v>1</v>
      </c>
      <c r="AU101" t="b">
        <f>ISNUMBER(SEARCH(AU$1,d4_test70[[#This Row],[actualResult3ftv2c8]]))</f>
        <v>0</v>
      </c>
      <c r="AV101" t="b">
        <f>ISNUMBER(SEARCH(AV$1,d4_test70[[#This Row],[actualResult3ftv2c8]]))</f>
        <v>1</v>
      </c>
      <c r="AW101" t="b">
        <f>ISNUMBER(SEARCH(AW$1,d4_test70[[#This Row],[actualResult3ftv2c8]]))</f>
        <v>0</v>
      </c>
      <c r="AX101" s="10" t="str">
        <f t="shared" si="36"/>
        <v>00</v>
      </c>
      <c r="AY101" s="10" t="str">
        <f t="shared" si="37"/>
        <v>11</v>
      </c>
      <c r="AZ101" s="10" t="str">
        <f t="shared" si="38"/>
        <v>10</v>
      </c>
      <c r="BA101" t="b">
        <f t="shared" si="39"/>
        <v>0</v>
      </c>
      <c r="BD101" t="b">
        <f>ISNUMBER(SEARCH(BD$1,d4_test70[[#This Row],[actualResult3ftv2c9]]))</f>
        <v>0</v>
      </c>
      <c r="BE101" t="b">
        <f>ISNUMBER(SEARCH(BE$1,d4_test70[[#This Row],[actualResult3ftv2c9]]))</f>
        <v>1</v>
      </c>
      <c r="BF101" t="b">
        <f>ISNUMBER(SEARCH(BF$1,d4_test70[[#This Row],[actualResult3ftv2c9]]))</f>
        <v>1</v>
      </c>
      <c r="BG101" s="10" t="str">
        <f t="shared" si="40"/>
        <v>00</v>
      </c>
      <c r="BH101" s="10" t="str">
        <f t="shared" si="41"/>
        <v>11</v>
      </c>
      <c r="BI101" s="10" t="str">
        <f t="shared" si="42"/>
        <v>11</v>
      </c>
      <c r="BJ101" t="b">
        <f t="shared" si="43"/>
        <v>1</v>
      </c>
      <c r="BM101" t="b">
        <f>ISNUMBER(SEARCH(BM$1,d4_test70[[#This Row],[actualResult3ftv2c10]]))</f>
        <v>0</v>
      </c>
      <c r="BN101" t="b">
        <f>ISNUMBER(SEARCH(BN$1,d4_test70[[#This Row],[actualResult3ftv2c10]]))</f>
        <v>1</v>
      </c>
      <c r="BO101" t="b">
        <f>ISNUMBER(SEARCH(BO$1,d4_test70[[#This Row],[actualResult3ftv2c10]]))</f>
        <v>1</v>
      </c>
      <c r="BP101" s="10" t="str">
        <f t="shared" si="44"/>
        <v>00</v>
      </c>
      <c r="BQ101" s="10" t="str">
        <f t="shared" si="45"/>
        <v>11</v>
      </c>
      <c r="BR101" s="10" t="str">
        <f t="shared" si="46"/>
        <v>11</v>
      </c>
      <c r="BS101" t="b">
        <f t="shared" si="47"/>
        <v>1</v>
      </c>
    </row>
    <row r="102" spans="1:71" x14ac:dyDescent="0.35">
      <c r="A102">
        <v>1102492427</v>
      </c>
      <c r="B102" t="s">
        <v>7702</v>
      </c>
      <c r="C102" t="s">
        <v>7727</v>
      </c>
      <c r="D102" t="s">
        <v>7672</v>
      </c>
      <c r="E102" t="s">
        <v>5130</v>
      </c>
      <c r="F102" t="s">
        <v>7754</v>
      </c>
      <c r="G102" t="s">
        <v>7688</v>
      </c>
      <c r="H102" t="s">
        <v>72</v>
      </c>
      <c r="I102" t="s">
        <v>7688</v>
      </c>
      <c r="J102" t="s">
        <v>7</v>
      </c>
      <c r="K102" t="s">
        <v>7688</v>
      </c>
      <c r="L102" t="s">
        <v>7688</v>
      </c>
      <c r="O102" s="13" t="b">
        <f>ISNUMBER(SEARCH(O$1,d4_test70[[#This Row],[expectedResult]]))</f>
        <v>0</v>
      </c>
      <c r="P102" s="13" t="b">
        <f>ISNUMBER(SEARCH(P$1,d4_test70[[#This Row],[expectedResult]]))</f>
        <v>1</v>
      </c>
      <c r="Q102" s="13" t="b">
        <f>ISNUMBER(SEARCH(Q$1,d4_test70[[#This Row],[expectedResult]]))</f>
        <v>1</v>
      </c>
      <c r="T102" t="b">
        <f>ISNUMBER(SEARCH(T$1,d4_test70[[#This Row],[actualResult]]))</f>
        <v>0</v>
      </c>
      <c r="U102" t="b">
        <f>ISNUMBER(SEARCH(U$1,d4_test70[[#This Row],[actualResult]]))</f>
        <v>0</v>
      </c>
      <c r="V102" t="b">
        <f>ISNUMBER(SEARCH(V$1,d4_test70[[#This Row],[actualResult]]))</f>
        <v>1</v>
      </c>
      <c r="W102" s="10" t="str">
        <f t="shared" si="48"/>
        <v>00</v>
      </c>
      <c r="X102" s="10" t="str">
        <f t="shared" si="49"/>
        <v>10</v>
      </c>
      <c r="Y102" s="10" t="str">
        <f t="shared" si="50"/>
        <v>11</v>
      </c>
      <c r="Z102" t="b">
        <f t="shared" si="51"/>
        <v>0</v>
      </c>
      <c r="AC102" t="b">
        <f>ISNUMBER(SEARCH(AC$1,d4_test70[[#This Row],[actualResultGPT3]]))</f>
        <v>1</v>
      </c>
      <c r="AD102" t="b">
        <f>ISNUMBER(SEARCH(AD$1,d4_test70[[#This Row],[actualResultGPT3]]))</f>
        <v>1</v>
      </c>
      <c r="AE102" t="b">
        <f>ISNUMBER(SEARCH(AE$1,d4_test70[[#This Row],[actualResultGPT3]]))</f>
        <v>1</v>
      </c>
      <c r="AF102" s="10" t="str">
        <f t="shared" si="28"/>
        <v>01</v>
      </c>
      <c r="AG102" s="10" t="str">
        <f t="shared" si="29"/>
        <v>11</v>
      </c>
      <c r="AH102" s="10" t="str">
        <f t="shared" si="30"/>
        <v>11</v>
      </c>
      <c r="AI102" t="b">
        <f t="shared" si="31"/>
        <v>0</v>
      </c>
      <c r="AL102" t="b">
        <f>ISNUMBER(SEARCH(AL$1,d4_test70[[#This Row],[actualResult3ftv2]]))</f>
        <v>0</v>
      </c>
      <c r="AM102" t="b">
        <f>ISNUMBER(SEARCH(AM$1,d4_test70[[#This Row],[actualResult3ftv2]]))</f>
        <v>0</v>
      </c>
      <c r="AN102" t="b">
        <f>ISNUMBER(SEARCH(AN$1,d4_test70[[#This Row],[actualResult3ftv2]]))</f>
        <v>1</v>
      </c>
      <c r="AO102" s="10" t="str">
        <f t="shared" si="32"/>
        <v>00</v>
      </c>
      <c r="AP102" s="10" t="str">
        <f t="shared" si="33"/>
        <v>10</v>
      </c>
      <c r="AQ102" s="10" t="str">
        <f t="shared" si="34"/>
        <v>11</v>
      </c>
      <c r="AR102" t="b">
        <f t="shared" si="35"/>
        <v>0</v>
      </c>
      <c r="AU102" t="b">
        <f>ISNUMBER(SEARCH(AU$1,d4_test70[[#This Row],[actualResult3ftv2c8]]))</f>
        <v>0</v>
      </c>
      <c r="AV102" t="b">
        <f>ISNUMBER(SEARCH(AV$1,d4_test70[[#This Row],[actualResult3ftv2c8]]))</f>
        <v>0</v>
      </c>
      <c r="AW102" t="b">
        <f>ISNUMBER(SEARCH(AW$1,d4_test70[[#This Row],[actualResult3ftv2c8]]))</f>
        <v>1</v>
      </c>
      <c r="AX102" s="10" t="str">
        <f t="shared" si="36"/>
        <v>00</v>
      </c>
      <c r="AY102" s="10" t="str">
        <f t="shared" si="37"/>
        <v>10</v>
      </c>
      <c r="AZ102" s="10" t="str">
        <f t="shared" si="38"/>
        <v>11</v>
      </c>
      <c r="BA102" t="b">
        <f t="shared" si="39"/>
        <v>0</v>
      </c>
      <c r="BD102" t="b">
        <f>ISNUMBER(SEARCH(BD$1,d4_test70[[#This Row],[actualResult3ftv2c9]]))</f>
        <v>0</v>
      </c>
      <c r="BE102" t="b">
        <f>ISNUMBER(SEARCH(BE$1,d4_test70[[#This Row],[actualResult3ftv2c9]]))</f>
        <v>0</v>
      </c>
      <c r="BF102" t="b">
        <f>ISNUMBER(SEARCH(BF$1,d4_test70[[#This Row],[actualResult3ftv2c9]]))</f>
        <v>1</v>
      </c>
      <c r="BG102" s="10" t="str">
        <f t="shared" si="40"/>
        <v>00</v>
      </c>
      <c r="BH102" s="10" t="str">
        <f t="shared" si="41"/>
        <v>10</v>
      </c>
      <c r="BI102" s="10" t="str">
        <f t="shared" si="42"/>
        <v>11</v>
      </c>
      <c r="BJ102" t="b">
        <f t="shared" si="43"/>
        <v>0</v>
      </c>
      <c r="BM102" t="b">
        <f>ISNUMBER(SEARCH(BM$1,d4_test70[[#This Row],[actualResult3ftv2c10]]))</f>
        <v>0</v>
      </c>
      <c r="BN102" t="b">
        <f>ISNUMBER(SEARCH(BN$1,d4_test70[[#This Row],[actualResult3ftv2c10]]))</f>
        <v>0</v>
      </c>
      <c r="BO102" t="b">
        <f>ISNUMBER(SEARCH(BO$1,d4_test70[[#This Row],[actualResult3ftv2c10]]))</f>
        <v>1</v>
      </c>
      <c r="BP102" s="10" t="str">
        <f t="shared" si="44"/>
        <v>00</v>
      </c>
      <c r="BQ102" s="10" t="str">
        <f t="shared" si="45"/>
        <v>10</v>
      </c>
      <c r="BR102" s="10" t="str">
        <f t="shared" si="46"/>
        <v>11</v>
      </c>
      <c r="BS102" t="b">
        <f t="shared" si="47"/>
        <v>0</v>
      </c>
    </row>
    <row r="103" spans="1:71" x14ac:dyDescent="0.35">
      <c r="A103">
        <v>1607069246</v>
      </c>
      <c r="B103" t="s">
        <v>7993</v>
      </c>
      <c r="C103" t="s">
        <v>8176</v>
      </c>
      <c r="D103" t="s">
        <v>7995</v>
      </c>
      <c r="E103" t="s">
        <v>5137</v>
      </c>
      <c r="F103" t="s">
        <v>7754</v>
      </c>
      <c r="G103" t="s">
        <v>7685</v>
      </c>
      <c r="H103" t="s">
        <v>72</v>
      </c>
      <c r="I103" t="s">
        <v>7754</v>
      </c>
      <c r="J103" t="s">
        <v>7685</v>
      </c>
      <c r="K103" t="s">
        <v>7685</v>
      </c>
      <c r="L103" t="s">
        <v>7685</v>
      </c>
      <c r="O103" s="13" t="b">
        <f>ISNUMBER(SEARCH(O$1,d4_test70[[#This Row],[expectedResult]]))</f>
        <v>0</v>
      </c>
      <c r="P103" s="13" t="b">
        <f>ISNUMBER(SEARCH(P$1,d4_test70[[#This Row],[expectedResult]]))</f>
        <v>1</v>
      </c>
      <c r="Q103" s="13" t="b">
        <f>ISNUMBER(SEARCH(Q$1,d4_test70[[#This Row],[expectedResult]]))</f>
        <v>1</v>
      </c>
      <c r="T103" t="b">
        <f>ISNUMBER(SEARCH(T$1,d4_test70[[#This Row],[actualResult]]))</f>
        <v>0</v>
      </c>
      <c r="U103" t="b">
        <f>ISNUMBER(SEARCH(U$1,d4_test70[[#This Row],[actualResult]]))</f>
        <v>1</v>
      </c>
      <c r="V103" t="b">
        <f>ISNUMBER(SEARCH(V$1,d4_test70[[#This Row],[actualResult]]))</f>
        <v>0</v>
      </c>
      <c r="W103" s="10" t="str">
        <f t="shared" si="48"/>
        <v>00</v>
      </c>
      <c r="X103" s="10" t="str">
        <f t="shared" si="49"/>
        <v>11</v>
      </c>
      <c r="Y103" s="10" t="str">
        <f t="shared" si="50"/>
        <v>10</v>
      </c>
      <c r="Z103" t="b">
        <f t="shared" si="51"/>
        <v>0</v>
      </c>
      <c r="AC103" t="b">
        <f>ISNUMBER(SEARCH(AC$1,d4_test70[[#This Row],[actualResultGPT3]]))</f>
        <v>1</v>
      </c>
      <c r="AD103" t="b">
        <f>ISNUMBER(SEARCH(AD$1,d4_test70[[#This Row],[actualResultGPT3]]))</f>
        <v>1</v>
      </c>
      <c r="AE103" t="b">
        <f>ISNUMBER(SEARCH(AE$1,d4_test70[[#This Row],[actualResultGPT3]]))</f>
        <v>1</v>
      </c>
      <c r="AF103" s="10" t="str">
        <f t="shared" si="28"/>
        <v>01</v>
      </c>
      <c r="AG103" s="10" t="str">
        <f t="shared" si="29"/>
        <v>11</v>
      </c>
      <c r="AH103" s="10" t="str">
        <f t="shared" si="30"/>
        <v>11</v>
      </c>
      <c r="AI103" t="b">
        <f t="shared" si="31"/>
        <v>0</v>
      </c>
      <c r="AL103" t="b">
        <f>ISNUMBER(SEARCH(AL$1,d4_test70[[#This Row],[actualResult3ftv2]]))</f>
        <v>0</v>
      </c>
      <c r="AM103" t="b">
        <f>ISNUMBER(SEARCH(AM$1,d4_test70[[#This Row],[actualResult3ftv2]]))</f>
        <v>1</v>
      </c>
      <c r="AN103" t="b">
        <f>ISNUMBER(SEARCH(AN$1,d4_test70[[#This Row],[actualResult3ftv2]]))</f>
        <v>1</v>
      </c>
      <c r="AO103" s="10" t="str">
        <f t="shared" si="32"/>
        <v>00</v>
      </c>
      <c r="AP103" s="10" t="str">
        <f t="shared" si="33"/>
        <v>11</v>
      </c>
      <c r="AQ103" s="10" t="str">
        <f t="shared" si="34"/>
        <v>11</v>
      </c>
      <c r="AR103" t="b">
        <f t="shared" si="35"/>
        <v>1</v>
      </c>
      <c r="AU103" t="b">
        <f>ISNUMBER(SEARCH(AU$1,d4_test70[[#This Row],[actualResult3ftv2c8]]))</f>
        <v>0</v>
      </c>
      <c r="AV103" t="b">
        <f>ISNUMBER(SEARCH(AV$1,d4_test70[[#This Row],[actualResult3ftv2c8]]))</f>
        <v>1</v>
      </c>
      <c r="AW103" t="b">
        <f>ISNUMBER(SEARCH(AW$1,d4_test70[[#This Row],[actualResult3ftv2c8]]))</f>
        <v>0</v>
      </c>
      <c r="AX103" s="10" t="str">
        <f t="shared" si="36"/>
        <v>00</v>
      </c>
      <c r="AY103" s="10" t="str">
        <f t="shared" si="37"/>
        <v>11</v>
      </c>
      <c r="AZ103" s="10" t="str">
        <f t="shared" si="38"/>
        <v>10</v>
      </c>
      <c r="BA103" t="b">
        <f t="shared" si="39"/>
        <v>0</v>
      </c>
      <c r="BD103" t="b">
        <f>ISNUMBER(SEARCH(BD$1,d4_test70[[#This Row],[actualResult3ftv2c9]]))</f>
        <v>0</v>
      </c>
      <c r="BE103" t="b">
        <f>ISNUMBER(SEARCH(BE$1,d4_test70[[#This Row],[actualResult3ftv2c9]]))</f>
        <v>1</v>
      </c>
      <c r="BF103" t="b">
        <f>ISNUMBER(SEARCH(BF$1,d4_test70[[#This Row],[actualResult3ftv2c9]]))</f>
        <v>0</v>
      </c>
      <c r="BG103" s="10" t="str">
        <f t="shared" si="40"/>
        <v>00</v>
      </c>
      <c r="BH103" s="10" t="str">
        <f t="shared" si="41"/>
        <v>11</v>
      </c>
      <c r="BI103" s="10" t="str">
        <f t="shared" si="42"/>
        <v>10</v>
      </c>
      <c r="BJ103" t="b">
        <f t="shared" si="43"/>
        <v>0</v>
      </c>
      <c r="BM103" t="b">
        <f>ISNUMBER(SEARCH(BM$1,d4_test70[[#This Row],[actualResult3ftv2c10]]))</f>
        <v>0</v>
      </c>
      <c r="BN103" t="b">
        <f>ISNUMBER(SEARCH(BN$1,d4_test70[[#This Row],[actualResult3ftv2c10]]))</f>
        <v>1</v>
      </c>
      <c r="BO103" t="b">
        <f>ISNUMBER(SEARCH(BO$1,d4_test70[[#This Row],[actualResult3ftv2c10]]))</f>
        <v>0</v>
      </c>
      <c r="BP103" s="10" t="str">
        <f t="shared" si="44"/>
        <v>00</v>
      </c>
      <c r="BQ103" s="10" t="str">
        <f t="shared" si="45"/>
        <v>11</v>
      </c>
      <c r="BR103" s="10" t="str">
        <f t="shared" si="46"/>
        <v>10</v>
      </c>
      <c r="BS103" t="b">
        <f t="shared" si="47"/>
        <v>0</v>
      </c>
    </row>
    <row r="104" spans="1:71" x14ac:dyDescent="0.35">
      <c r="A104">
        <v>1495723103</v>
      </c>
      <c r="B104" t="s">
        <v>7972</v>
      </c>
      <c r="C104" t="s">
        <v>7973</v>
      </c>
      <c r="D104" t="s">
        <v>7974</v>
      </c>
      <c r="E104" t="s">
        <v>5190</v>
      </c>
      <c r="F104" t="s">
        <v>7754</v>
      </c>
      <c r="G104" t="s">
        <v>7685</v>
      </c>
      <c r="H104" t="s">
        <v>72</v>
      </c>
      <c r="I104" t="s">
        <v>7685</v>
      </c>
      <c r="J104" t="s">
        <v>34</v>
      </c>
      <c r="K104" t="s">
        <v>7685</v>
      </c>
      <c r="L104" t="s">
        <v>7685</v>
      </c>
      <c r="O104" s="13" t="b">
        <f>ISNUMBER(SEARCH(O$1,d4_test70[[#This Row],[expectedResult]]))</f>
        <v>0</v>
      </c>
      <c r="P104" s="13" t="b">
        <f>ISNUMBER(SEARCH(P$1,d4_test70[[#This Row],[expectedResult]]))</f>
        <v>1</v>
      </c>
      <c r="Q104" s="13" t="b">
        <f>ISNUMBER(SEARCH(Q$1,d4_test70[[#This Row],[expectedResult]]))</f>
        <v>1</v>
      </c>
      <c r="T104" t="b">
        <f>ISNUMBER(SEARCH(T$1,d4_test70[[#This Row],[actualResult]]))</f>
        <v>0</v>
      </c>
      <c r="U104" t="b">
        <f>ISNUMBER(SEARCH(U$1,d4_test70[[#This Row],[actualResult]]))</f>
        <v>1</v>
      </c>
      <c r="V104" t="b">
        <f>ISNUMBER(SEARCH(V$1,d4_test70[[#This Row],[actualResult]]))</f>
        <v>0</v>
      </c>
      <c r="W104" s="10" t="str">
        <f t="shared" si="48"/>
        <v>00</v>
      </c>
      <c r="X104" s="10" t="str">
        <f t="shared" si="49"/>
        <v>11</v>
      </c>
      <c r="Y104" s="10" t="str">
        <f t="shared" si="50"/>
        <v>10</v>
      </c>
      <c r="Z104" t="b">
        <f t="shared" si="51"/>
        <v>0</v>
      </c>
      <c r="AC104" t="b">
        <f>ISNUMBER(SEARCH(AC$1,d4_test70[[#This Row],[actualResultGPT3]]))</f>
        <v>1</v>
      </c>
      <c r="AD104" t="b">
        <f>ISNUMBER(SEARCH(AD$1,d4_test70[[#This Row],[actualResultGPT3]]))</f>
        <v>1</v>
      </c>
      <c r="AE104" t="b">
        <f>ISNUMBER(SEARCH(AE$1,d4_test70[[#This Row],[actualResultGPT3]]))</f>
        <v>1</v>
      </c>
      <c r="AF104" s="10" t="str">
        <f t="shared" si="28"/>
        <v>01</v>
      </c>
      <c r="AG104" s="10" t="str">
        <f t="shared" si="29"/>
        <v>11</v>
      </c>
      <c r="AH104" s="10" t="str">
        <f t="shared" si="30"/>
        <v>11</v>
      </c>
      <c r="AI104" t="b">
        <f t="shared" si="31"/>
        <v>0</v>
      </c>
      <c r="AL104" t="b">
        <f>ISNUMBER(SEARCH(AL$1,d4_test70[[#This Row],[actualResult3ftv2]]))</f>
        <v>0</v>
      </c>
      <c r="AM104" t="b">
        <f>ISNUMBER(SEARCH(AM$1,d4_test70[[#This Row],[actualResult3ftv2]]))</f>
        <v>1</v>
      </c>
      <c r="AN104" t="b">
        <f>ISNUMBER(SEARCH(AN$1,d4_test70[[#This Row],[actualResult3ftv2]]))</f>
        <v>0</v>
      </c>
      <c r="AO104" s="10" t="str">
        <f t="shared" si="32"/>
        <v>00</v>
      </c>
      <c r="AP104" s="10" t="str">
        <f t="shared" si="33"/>
        <v>11</v>
      </c>
      <c r="AQ104" s="10" t="str">
        <f t="shared" si="34"/>
        <v>10</v>
      </c>
      <c r="AR104" t="b">
        <f t="shared" si="35"/>
        <v>0</v>
      </c>
      <c r="AU104" t="b">
        <f>ISNUMBER(SEARCH(AU$1,d4_test70[[#This Row],[actualResult3ftv2c8]]))</f>
        <v>0</v>
      </c>
      <c r="AV104" t="b">
        <f>ISNUMBER(SEARCH(AV$1,d4_test70[[#This Row],[actualResult3ftv2c8]]))</f>
        <v>1</v>
      </c>
      <c r="AW104" t="b">
        <f>ISNUMBER(SEARCH(AW$1,d4_test70[[#This Row],[actualResult3ftv2c8]]))</f>
        <v>0</v>
      </c>
      <c r="AX104" s="10" t="str">
        <f t="shared" si="36"/>
        <v>00</v>
      </c>
      <c r="AY104" s="10" t="str">
        <f t="shared" si="37"/>
        <v>11</v>
      </c>
      <c r="AZ104" s="10" t="str">
        <f t="shared" si="38"/>
        <v>10</v>
      </c>
      <c r="BA104" t="b">
        <f t="shared" si="39"/>
        <v>0</v>
      </c>
      <c r="BD104" t="b">
        <f>ISNUMBER(SEARCH(BD$1,d4_test70[[#This Row],[actualResult3ftv2c9]]))</f>
        <v>0</v>
      </c>
      <c r="BE104" t="b">
        <f>ISNUMBER(SEARCH(BE$1,d4_test70[[#This Row],[actualResult3ftv2c9]]))</f>
        <v>1</v>
      </c>
      <c r="BF104" t="b">
        <f>ISNUMBER(SEARCH(BF$1,d4_test70[[#This Row],[actualResult3ftv2c9]]))</f>
        <v>0</v>
      </c>
      <c r="BG104" s="10" t="str">
        <f t="shared" si="40"/>
        <v>00</v>
      </c>
      <c r="BH104" s="10" t="str">
        <f t="shared" si="41"/>
        <v>11</v>
      </c>
      <c r="BI104" s="10" t="str">
        <f t="shared" si="42"/>
        <v>10</v>
      </c>
      <c r="BJ104" t="b">
        <f t="shared" si="43"/>
        <v>0</v>
      </c>
      <c r="BM104" t="b">
        <f>ISNUMBER(SEARCH(BM$1,d4_test70[[#This Row],[actualResult3ftv2c10]]))</f>
        <v>0</v>
      </c>
      <c r="BN104" t="b">
        <f>ISNUMBER(SEARCH(BN$1,d4_test70[[#This Row],[actualResult3ftv2c10]]))</f>
        <v>1</v>
      </c>
      <c r="BO104" t="b">
        <f>ISNUMBER(SEARCH(BO$1,d4_test70[[#This Row],[actualResult3ftv2c10]]))</f>
        <v>0</v>
      </c>
      <c r="BP104" s="10" t="str">
        <f t="shared" si="44"/>
        <v>00</v>
      </c>
      <c r="BQ104" s="10" t="str">
        <f t="shared" si="45"/>
        <v>11</v>
      </c>
      <c r="BR104" s="10" t="str">
        <f t="shared" si="46"/>
        <v>10</v>
      </c>
      <c r="BS104" t="b">
        <f t="shared" si="47"/>
        <v>0</v>
      </c>
    </row>
    <row r="105" spans="1:71" x14ac:dyDescent="0.35">
      <c r="A105">
        <v>1547499394</v>
      </c>
      <c r="B105" t="s">
        <v>8013</v>
      </c>
      <c r="C105" t="s">
        <v>8014</v>
      </c>
      <c r="D105" t="s">
        <v>8015</v>
      </c>
      <c r="E105" t="s">
        <v>5137</v>
      </c>
      <c r="F105" t="s">
        <v>7754</v>
      </c>
      <c r="G105" t="s">
        <v>7685</v>
      </c>
      <c r="H105" t="s">
        <v>7846</v>
      </c>
      <c r="I105" t="s">
        <v>7685</v>
      </c>
      <c r="J105" t="s">
        <v>34</v>
      </c>
      <c r="K105" t="s">
        <v>7685</v>
      </c>
      <c r="L105" t="s">
        <v>7685</v>
      </c>
      <c r="O105" s="13" t="b">
        <f>ISNUMBER(SEARCH(O$1,d4_test70[[#This Row],[expectedResult]]))</f>
        <v>0</v>
      </c>
      <c r="P105" s="13" t="b">
        <f>ISNUMBER(SEARCH(P$1,d4_test70[[#This Row],[expectedResult]]))</f>
        <v>1</v>
      </c>
      <c r="Q105" s="13" t="b">
        <f>ISNUMBER(SEARCH(Q$1,d4_test70[[#This Row],[expectedResult]]))</f>
        <v>1</v>
      </c>
      <c r="T105" t="b">
        <f>ISNUMBER(SEARCH(T$1,d4_test70[[#This Row],[actualResult]]))</f>
        <v>0</v>
      </c>
      <c r="U105" t="b">
        <f>ISNUMBER(SEARCH(U$1,d4_test70[[#This Row],[actualResult]]))</f>
        <v>1</v>
      </c>
      <c r="V105" t="b">
        <f>ISNUMBER(SEARCH(V$1,d4_test70[[#This Row],[actualResult]]))</f>
        <v>0</v>
      </c>
      <c r="W105" s="10" t="str">
        <f t="shared" si="48"/>
        <v>00</v>
      </c>
      <c r="X105" s="10" t="str">
        <f t="shared" si="49"/>
        <v>11</v>
      </c>
      <c r="Y105" s="10" t="str">
        <f t="shared" si="50"/>
        <v>10</v>
      </c>
      <c r="Z105" t="b">
        <f t="shared" si="51"/>
        <v>0</v>
      </c>
      <c r="AC105" t="b">
        <f>ISNUMBER(SEARCH(AC$1,d4_test70[[#This Row],[actualResultGPT3]]))</f>
        <v>1</v>
      </c>
      <c r="AD105" t="b">
        <f>ISNUMBER(SEARCH(AD$1,d4_test70[[#This Row],[actualResultGPT3]]))</f>
        <v>1</v>
      </c>
      <c r="AE105" t="b">
        <f>ISNUMBER(SEARCH(AE$1,d4_test70[[#This Row],[actualResultGPT3]]))</f>
        <v>1</v>
      </c>
      <c r="AF105" s="10" t="str">
        <f t="shared" si="28"/>
        <v>01</v>
      </c>
      <c r="AG105" s="10" t="str">
        <f t="shared" si="29"/>
        <v>11</v>
      </c>
      <c r="AH105" s="10" t="str">
        <f t="shared" si="30"/>
        <v>11</v>
      </c>
      <c r="AI105" t="b">
        <f t="shared" si="31"/>
        <v>0</v>
      </c>
      <c r="AL105" t="b">
        <f>ISNUMBER(SEARCH(AL$1,d4_test70[[#This Row],[actualResult3ftv2]]))</f>
        <v>0</v>
      </c>
      <c r="AM105" t="b">
        <f>ISNUMBER(SEARCH(AM$1,d4_test70[[#This Row],[actualResult3ftv2]]))</f>
        <v>1</v>
      </c>
      <c r="AN105" t="b">
        <f>ISNUMBER(SEARCH(AN$1,d4_test70[[#This Row],[actualResult3ftv2]]))</f>
        <v>0</v>
      </c>
      <c r="AO105" s="10" t="str">
        <f t="shared" si="32"/>
        <v>00</v>
      </c>
      <c r="AP105" s="10" t="str">
        <f t="shared" si="33"/>
        <v>11</v>
      </c>
      <c r="AQ105" s="10" t="str">
        <f t="shared" si="34"/>
        <v>10</v>
      </c>
      <c r="AR105" t="b">
        <f t="shared" si="35"/>
        <v>0</v>
      </c>
      <c r="AU105" t="b">
        <f>ISNUMBER(SEARCH(AU$1,d4_test70[[#This Row],[actualResult3ftv2c8]]))</f>
        <v>0</v>
      </c>
      <c r="AV105" t="b">
        <f>ISNUMBER(SEARCH(AV$1,d4_test70[[#This Row],[actualResult3ftv2c8]]))</f>
        <v>1</v>
      </c>
      <c r="AW105" t="b">
        <f>ISNUMBER(SEARCH(AW$1,d4_test70[[#This Row],[actualResult3ftv2c8]]))</f>
        <v>0</v>
      </c>
      <c r="AX105" s="10" t="str">
        <f t="shared" si="36"/>
        <v>00</v>
      </c>
      <c r="AY105" s="10" t="str">
        <f t="shared" si="37"/>
        <v>11</v>
      </c>
      <c r="AZ105" s="10" t="str">
        <f t="shared" si="38"/>
        <v>10</v>
      </c>
      <c r="BA105" t="b">
        <f t="shared" si="39"/>
        <v>0</v>
      </c>
      <c r="BD105" t="b">
        <f>ISNUMBER(SEARCH(BD$1,d4_test70[[#This Row],[actualResult3ftv2c9]]))</f>
        <v>0</v>
      </c>
      <c r="BE105" t="b">
        <f>ISNUMBER(SEARCH(BE$1,d4_test70[[#This Row],[actualResult3ftv2c9]]))</f>
        <v>1</v>
      </c>
      <c r="BF105" t="b">
        <f>ISNUMBER(SEARCH(BF$1,d4_test70[[#This Row],[actualResult3ftv2c9]]))</f>
        <v>0</v>
      </c>
      <c r="BG105" s="10" t="str">
        <f t="shared" si="40"/>
        <v>00</v>
      </c>
      <c r="BH105" s="10" t="str">
        <f t="shared" si="41"/>
        <v>11</v>
      </c>
      <c r="BI105" s="10" t="str">
        <f t="shared" si="42"/>
        <v>10</v>
      </c>
      <c r="BJ105" t="b">
        <f t="shared" si="43"/>
        <v>0</v>
      </c>
      <c r="BM105" t="b">
        <f>ISNUMBER(SEARCH(BM$1,d4_test70[[#This Row],[actualResult3ftv2c10]]))</f>
        <v>0</v>
      </c>
      <c r="BN105" t="b">
        <f>ISNUMBER(SEARCH(BN$1,d4_test70[[#This Row],[actualResult3ftv2c10]]))</f>
        <v>1</v>
      </c>
      <c r="BO105" t="b">
        <f>ISNUMBER(SEARCH(BO$1,d4_test70[[#This Row],[actualResult3ftv2c10]]))</f>
        <v>0</v>
      </c>
      <c r="BP105" s="10" t="str">
        <f t="shared" si="44"/>
        <v>00</v>
      </c>
      <c r="BQ105" s="10" t="str">
        <f t="shared" si="45"/>
        <v>11</v>
      </c>
      <c r="BR105" s="10" t="str">
        <f t="shared" si="46"/>
        <v>10</v>
      </c>
      <c r="BS105" t="b">
        <f t="shared" si="47"/>
        <v>0</v>
      </c>
    </row>
    <row r="106" spans="1:71" x14ac:dyDescent="0.35">
      <c r="A106">
        <v>459318432</v>
      </c>
      <c r="B106" t="s">
        <v>7709</v>
      </c>
      <c r="C106" t="s">
        <v>7838</v>
      </c>
      <c r="D106" t="s">
        <v>7672</v>
      </c>
      <c r="E106" t="s">
        <v>5119</v>
      </c>
      <c r="F106" t="s">
        <v>7754</v>
      </c>
      <c r="G106" t="s">
        <v>7685</v>
      </c>
      <c r="H106" t="s">
        <v>7846</v>
      </c>
      <c r="I106" t="s">
        <v>7685</v>
      </c>
      <c r="J106" t="s">
        <v>34</v>
      </c>
      <c r="K106" t="s">
        <v>7685</v>
      </c>
      <c r="L106" t="s">
        <v>7685</v>
      </c>
      <c r="O106" s="13" t="b">
        <f>ISNUMBER(SEARCH(O$1,d4_test70[[#This Row],[expectedResult]]))</f>
        <v>0</v>
      </c>
      <c r="P106" s="13" t="b">
        <f>ISNUMBER(SEARCH(P$1,d4_test70[[#This Row],[expectedResult]]))</f>
        <v>1</v>
      </c>
      <c r="Q106" s="13" t="b">
        <f>ISNUMBER(SEARCH(Q$1,d4_test70[[#This Row],[expectedResult]]))</f>
        <v>1</v>
      </c>
      <c r="T106" t="b">
        <f>ISNUMBER(SEARCH(T$1,d4_test70[[#This Row],[actualResult]]))</f>
        <v>0</v>
      </c>
      <c r="U106" t="b">
        <f>ISNUMBER(SEARCH(U$1,d4_test70[[#This Row],[actualResult]]))</f>
        <v>1</v>
      </c>
      <c r="V106" t="b">
        <f>ISNUMBER(SEARCH(V$1,d4_test70[[#This Row],[actualResult]]))</f>
        <v>0</v>
      </c>
      <c r="W106" s="10" t="str">
        <f t="shared" si="48"/>
        <v>00</v>
      </c>
      <c r="X106" s="10" t="str">
        <f t="shared" si="49"/>
        <v>11</v>
      </c>
      <c r="Y106" s="10" t="str">
        <f t="shared" si="50"/>
        <v>10</v>
      </c>
      <c r="Z106" t="b">
        <f t="shared" si="51"/>
        <v>0</v>
      </c>
      <c r="AC106" t="b">
        <f>ISNUMBER(SEARCH(AC$1,d4_test70[[#This Row],[actualResultGPT3]]))</f>
        <v>1</v>
      </c>
      <c r="AD106" t="b">
        <f>ISNUMBER(SEARCH(AD$1,d4_test70[[#This Row],[actualResultGPT3]]))</f>
        <v>1</v>
      </c>
      <c r="AE106" t="b">
        <f>ISNUMBER(SEARCH(AE$1,d4_test70[[#This Row],[actualResultGPT3]]))</f>
        <v>1</v>
      </c>
      <c r="AF106" s="10" t="str">
        <f t="shared" si="28"/>
        <v>01</v>
      </c>
      <c r="AG106" s="10" t="str">
        <f t="shared" si="29"/>
        <v>11</v>
      </c>
      <c r="AH106" s="10" t="str">
        <f t="shared" si="30"/>
        <v>11</v>
      </c>
      <c r="AI106" t="b">
        <f t="shared" si="31"/>
        <v>0</v>
      </c>
      <c r="AL106" t="b">
        <f>ISNUMBER(SEARCH(AL$1,d4_test70[[#This Row],[actualResult3ftv2]]))</f>
        <v>0</v>
      </c>
      <c r="AM106" t="b">
        <f>ISNUMBER(SEARCH(AM$1,d4_test70[[#This Row],[actualResult3ftv2]]))</f>
        <v>1</v>
      </c>
      <c r="AN106" t="b">
        <f>ISNUMBER(SEARCH(AN$1,d4_test70[[#This Row],[actualResult3ftv2]]))</f>
        <v>0</v>
      </c>
      <c r="AO106" s="10" t="str">
        <f t="shared" si="32"/>
        <v>00</v>
      </c>
      <c r="AP106" s="10" t="str">
        <f t="shared" si="33"/>
        <v>11</v>
      </c>
      <c r="AQ106" s="10" t="str">
        <f t="shared" si="34"/>
        <v>10</v>
      </c>
      <c r="AR106" t="b">
        <f t="shared" si="35"/>
        <v>0</v>
      </c>
      <c r="AU106" t="b">
        <f>ISNUMBER(SEARCH(AU$1,d4_test70[[#This Row],[actualResult3ftv2c8]]))</f>
        <v>0</v>
      </c>
      <c r="AV106" t="b">
        <f>ISNUMBER(SEARCH(AV$1,d4_test70[[#This Row],[actualResult3ftv2c8]]))</f>
        <v>1</v>
      </c>
      <c r="AW106" t="b">
        <f>ISNUMBER(SEARCH(AW$1,d4_test70[[#This Row],[actualResult3ftv2c8]]))</f>
        <v>0</v>
      </c>
      <c r="AX106" s="10" t="str">
        <f t="shared" si="36"/>
        <v>00</v>
      </c>
      <c r="AY106" s="10" t="str">
        <f t="shared" si="37"/>
        <v>11</v>
      </c>
      <c r="AZ106" s="10" t="str">
        <f t="shared" si="38"/>
        <v>10</v>
      </c>
      <c r="BA106" t="b">
        <f t="shared" si="39"/>
        <v>0</v>
      </c>
      <c r="BD106" t="b">
        <f>ISNUMBER(SEARCH(BD$1,d4_test70[[#This Row],[actualResult3ftv2c9]]))</f>
        <v>0</v>
      </c>
      <c r="BE106" t="b">
        <f>ISNUMBER(SEARCH(BE$1,d4_test70[[#This Row],[actualResult3ftv2c9]]))</f>
        <v>1</v>
      </c>
      <c r="BF106" t="b">
        <f>ISNUMBER(SEARCH(BF$1,d4_test70[[#This Row],[actualResult3ftv2c9]]))</f>
        <v>0</v>
      </c>
      <c r="BG106" s="10" t="str">
        <f t="shared" si="40"/>
        <v>00</v>
      </c>
      <c r="BH106" s="10" t="str">
        <f t="shared" si="41"/>
        <v>11</v>
      </c>
      <c r="BI106" s="10" t="str">
        <f t="shared" si="42"/>
        <v>10</v>
      </c>
      <c r="BJ106" t="b">
        <f t="shared" si="43"/>
        <v>0</v>
      </c>
      <c r="BM106" t="b">
        <f>ISNUMBER(SEARCH(BM$1,d4_test70[[#This Row],[actualResult3ftv2c10]]))</f>
        <v>0</v>
      </c>
      <c r="BN106" t="b">
        <f>ISNUMBER(SEARCH(BN$1,d4_test70[[#This Row],[actualResult3ftv2c10]]))</f>
        <v>1</v>
      </c>
      <c r="BO106" t="b">
        <f>ISNUMBER(SEARCH(BO$1,d4_test70[[#This Row],[actualResult3ftv2c10]]))</f>
        <v>0</v>
      </c>
      <c r="BP106" s="10" t="str">
        <f t="shared" si="44"/>
        <v>00</v>
      </c>
      <c r="BQ106" s="10" t="str">
        <f t="shared" si="45"/>
        <v>11</v>
      </c>
      <c r="BR106" s="10" t="str">
        <f t="shared" si="46"/>
        <v>10</v>
      </c>
      <c r="BS106" t="b">
        <f t="shared" si="47"/>
        <v>0</v>
      </c>
    </row>
    <row r="107" spans="1:71" x14ac:dyDescent="0.35">
      <c r="A107">
        <v>980016643</v>
      </c>
      <c r="B107" t="s">
        <v>7700</v>
      </c>
      <c r="C107" t="s">
        <v>8184</v>
      </c>
      <c r="D107" t="s">
        <v>7746</v>
      </c>
      <c r="E107" t="s">
        <v>5119</v>
      </c>
      <c r="F107" t="s">
        <v>7688</v>
      </c>
      <c r="G107" t="s">
        <v>7754</v>
      </c>
      <c r="H107" t="s">
        <v>72</v>
      </c>
      <c r="I107" t="s">
        <v>7688</v>
      </c>
      <c r="J107" t="s">
        <v>24</v>
      </c>
      <c r="K107" t="s">
        <v>7</v>
      </c>
      <c r="L107" t="s">
        <v>7688</v>
      </c>
      <c r="O107" s="13" t="b">
        <f>ISNUMBER(SEARCH(O$1,d4_test70[[#This Row],[expectedResult]]))</f>
        <v>0</v>
      </c>
      <c r="P107" s="13" t="b">
        <f>ISNUMBER(SEARCH(P$1,d4_test70[[#This Row],[expectedResult]]))</f>
        <v>0</v>
      </c>
      <c r="Q107" s="13" t="b">
        <f>ISNUMBER(SEARCH(Q$1,d4_test70[[#This Row],[expectedResult]]))</f>
        <v>1</v>
      </c>
      <c r="T107" t="b">
        <f>ISNUMBER(SEARCH(T$1,d4_test70[[#This Row],[actualResult]]))</f>
        <v>0</v>
      </c>
      <c r="U107" t="b">
        <f>ISNUMBER(SEARCH(U$1,d4_test70[[#This Row],[actualResult]]))</f>
        <v>1</v>
      </c>
      <c r="V107" t="b">
        <f>ISNUMBER(SEARCH(V$1,d4_test70[[#This Row],[actualResult]]))</f>
        <v>1</v>
      </c>
      <c r="W107" s="10" t="str">
        <f t="shared" si="48"/>
        <v>00</v>
      </c>
      <c r="X107" s="10" t="str">
        <f t="shared" si="49"/>
        <v>01</v>
      </c>
      <c r="Y107" s="10" t="str">
        <f t="shared" si="50"/>
        <v>11</v>
      </c>
      <c r="Z107" t="b">
        <f t="shared" si="51"/>
        <v>0</v>
      </c>
      <c r="AC107" t="b">
        <f>ISNUMBER(SEARCH(AC$1,d4_test70[[#This Row],[actualResultGPT3]]))</f>
        <v>1</v>
      </c>
      <c r="AD107" t="b">
        <f>ISNUMBER(SEARCH(AD$1,d4_test70[[#This Row],[actualResultGPT3]]))</f>
        <v>1</v>
      </c>
      <c r="AE107" t="b">
        <f>ISNUMBER(SEARCH(AE$1,d4_test70[[#This Row],[actualResultGPT3]]))</f>
        <v>1</v>
      </c>
      <c r="AF107" s="10" t="str">
        <f t="shared" si="28"/>
        <v>01</v>
      </c>
      <c r="AG107" s="10" t="str">
        <f t="shared" si="29"/>
        <v>01</v>
      </c>
      <c r="AH107" s="10" t="str">
        <f t="shared" si="30"/>
        <v>11</v>
      </c>
      <c r="AI107" t="b">
        <f t="shared" si="31"/>
        <v>0</v>
      </c>
      <c r="AL107" t="b">
        <f>ISNUMBER(SEARCH(AL$1,d4_test70[[#This Row],[actualResult3ftv2]]))</f>
        <v>0</v>
      </c>
      <c r="AM107" t="b">
        <f>ISNUMBER(SEARCH(AM$1,d4_test70[[#This Row],[actualResult3ftv2]]))</f>
        <v>0</v>
      </c>
      <c r="AN107" t="b">
        <f>ISNUMBER(SEARCH(AN$1,d4_test70[[#This Row],[actualResult3ftv2]]))</f>
        <v>1</v>
      </c>
      <c r="AO107" s="10" t="str">
        <f t="shared" si="32"/>
        <v>00</v>
      </c>
      <c r="AP107" s="10" t="str">
        <f t="shared" si="33"/>
        <v>00</v>
      </c>
      <c r="AQ107" s="10" t="str">
        <f t="shared" si="34"/>
        <v>11</v>
      </c>
      <c r="AR107" t="b">
        <f t="shared" si="35"/>
        <v>1</v>
      </c>
      <c r="AU107" t="b">
        <f>ISNUMBER(SEARCH(AU$1,d4_test70[[#This Row],[actualResult3ftv2c8]]))</f>
        <v>0</v>
      </c>
      <c r="AV107" t="b">
        <f>ISNUMBER(SEARCH(AV$1,d4_test70[[#This Row],[actualResult3ftv2c8]]))</f>
        <v>1</v>
      </c>
      <c r="AW107" t="b">
        <f>ISNUMBER(SEARCH(AW$1,d4_test70[[#This Row],[actualResult3ftv2c8]]))</f>
        <v>1</v>
      </c>
      <c r="AX107" s="10" t="str">
        <f t="shared" si="36"/>
        <v>00</v>
      </c>
      <c r="AY107" s="10" t="str">
        <f t="shared" si="37"/>
        <v>01</v>
      </c>
      <c r="AZ107" s="10" t="str">
        <f t="shared" si="38"/>
        <v>11</v>
      </c>
      <c r="BA107" t="b">
        <f t="shared" si="39"/>
        <v>0</v>
      </c>
      <c r="BD107" t="b">
        <f>ISNUMBER(SEARCH(BD$1,d4_test70[[#This Row],[actualResult3ftv2c9]]))</f>
        <v>0</v>
      </c>
      <c r="BE107" t="b">
        <f>ISNUMBER(SEARCH(BE$1,d4_test70[[#This Row],[actualResult3ftv2c9]]))</f>
        <v>0</v>
      </c>
      <c r="BF107" t="b">
        <f>ISNUMBER(SEARCH(BF$1,d4_test70[[#This Row],[actualResult3ftv2c9]]))</f>
        <v>1</v>
      </c>
      <c r="BG107" s="10" t="str">
        <f t="shared" si="40"/>
        <v>00</v>
      </c>
      <c r="BH107" s="10" t="str">
        <f t="shared" si="41"/>
        <v>00</v>
      </c>
      <c r="BI107" s="10" t="str">
        <f t="shared" si="42"/>
        <v>11</v>
      </c>
      <c r="BJ107" t="b">
        <f t="shared" si="43"/>
        <v>1</v>
      </c>
      <c r="BM107" t="b">
        <f>ISNUMBER(SEARCH(BM$1,d4_test70[[#This Row],[actualResult3ftv2c10]]))</f>
        <v>0</v>
      </c>
      <c r="BN107" t="b">
        <f>ISNUMBER(SEARCH(BN$1,d4_test70[[#This Row],[actualResult3ftv2c10]]))</f>
        <v>0</v>
      </c>
      <c r="BO107" t="b">
        <f>ISNUMBER(SEARCH(BO$1,d4_test70[[#This Row],[actualResult3ftv2c10]]))</f>
        <v>1</v>
      </c>
      <c r="BP107" s="10" t="str">
        <f t="shared" si="44"/>
        <v>00</v>
      </c>
      <c r="BQ107" s="10" t="str">
        <f t="shared" si="45"/>
        <v>00</v>
      </c>
      <c r="BR107" s="10" t="str">
        <f t="shared" si="46"/>
        <v>11</v>
      </c>
      <c r="BS107" t="b">
        <f t="shared" si="47"/>
        <v>1</v>
      </c>
    </row>
    <row r="108" spans="1:71" x14ac:dyDescent="0.35">
      <c r="A108">
        <v>574951915</v>
      </c>
      <c r="B108" t="s">
        <v>7690</v>
      </c>
      <c r="C108" t="s">
        <v>7715</v>
      </c>
      <c r="D108" t="s">
        <v>7739</v>
      </c>
      <c r="E108" t="s">
        <v>5130</v>
      </c>
      <c r="F108" t="s">
        <v>7688</v>
      </c>
      <c r="G108" t="s">
        <v>7688</v>
      </c>
      <c r="H108" t="s">
        <v>72</v>
      </c>
      <c r="I108" t="s">
        <v>7688</v>
      </c>
      <c r="J108" t="s">
        <v>72</v>
      </c>
      <c r="K108" t="s">
        <v>7688</v>
      </c>
      <c r="L108" t="s">
        <v>7688</v>
      </c>
      <c r="O108" s="13" t="b">
        <f>ISNUMBER(SEARCH(O$1,d4_test70[[#This Row],[expectedResult]]))</f>
        <v>0</v>
      </c>
      <c r="P108" s="13" t="b">
        <f>ISNUMBER(SEARCH(P$1,d4_test70[[#This Row],[expectedResult]]))</f>
        <v>0</v>
      </c>
      <c r="Q108" s="13" t="b">
        <f>ISNUMBER(SEARCH(Q$1,d4_test70[[#This Row],[expectedResult]]))</f>
        <v>1</v>
      </c>
      <c r="T108" t="b">
        <f>ISNUMBER(SEARCH(T$1,d4_test70[[#This Row],[actualResult]]))</f>
        <v>0</v>
      </c>
      <c r="U108" t="b">
        <f>ISNUMBER(SEARCH(U$1,d4_test70[[#This Row],[actualResult]]))</f>
        <v>0</v>
      </c>
      <c r="V108" t="b">
        <f>ISNUMBER(SEARCH(V$1,d4_test70[[#This Row],[actualResult]]))</f>
        <v>1</v>
      </c>
      <c r="W108" s="10" t="str">
        <f t="shared" si="48"/>
        <v>00</v>
      </c>
      <c r="X108" s="10" t="str">
        <f t="shared" si="49"/>
        <v>00</v>
      </c>
      <c r="Y108" s="10" t="str">
        <f t="shared" si="50"/>
        <v>11</v>
      </c>
      <c r="Z108" t="b">
        <f t="shared" si="51"/>
        <v>1</v>
      </c>
      <c r="AC108" t="b">
        <f>ISNUMBER(SEARCH(AC$1,d4_test70[[#This Row],[actualResultGPT3]]))</f>
        <v>1</v>
      </c>
      <c r="AD108" t="b">
        <f>ISNUMBER(SEARCH(AD$1,d4_test70[[#This Row],[actualResultGPT3]]))</f>
        <v>1</v>
      </c>
      <c r="AE108" t="b">
        <f>ISNUMBER(SEARCH(AE$1,d4_test70[[#This Row],[actualResultGPT3]]))</f>
        <v>1</v>
      </c>
      <c r="AF108" s="10" t="str">
        <f t="shared" si="28"/>
        <v>01</v>
      </c>
      <c r="AG108" s="10" t="str">
        <f t="shared" si="29"/>
        <v>01</v>
      </c>
      <c r="AH108" s="10" t="str">
        <f t="shared" si="30"/>
        <v>11</v>
      </c>
      <c r="AI108" t="b">
        <f t="shared" si="31"/>
        <v>0</v>
      </c>
      <c r="AL108" t="b">
        <f>ISNUMBER(SEARCH(AL$1,d4_test70[[#This Row],[actualResult3ftv2]]))</f>
        <v>0</v>
      </c>
      <c r="AM108" t="b">
        <f>ISNUMBER(SEARCH(AM$1,d4_test70[[#This Row],[actualResult3ftv2]]))</f>
        <v>0</v>
      </c>
      <c r="AN108" t="b">
        <f>ISNUMBER(SEARCH(AN$1,d4_test70[[#This Row],[actualResult3ftv2]]))</f>
        <v>1</v>
      </c>
      <c r="AO108" s="10" t="str">
        <f t="shared" si="32"/>
        <v>00</v>
      </c>
      <c r="AP108" s="10" t="str">
        <f t="shared" si="33"/>
        <v>00</v>
      </c>
      <c r="AQ108" s="10" t="str">
        <f t="shared" si="34"/>
        <v>11</v>
      </c>
      <c r="AR108" t="b">
        <f t="shared" si="35"/>
        <v>1</v>
      </c>
      <c r="AU108" t="b">
        <f>ISNUMBER(SEARCH(AU$1,d4_test70[[#This Row],[actualResult3ftv2c8]]))</f>
        <v>1</v>
      </c>
      <c r="AV108" t="b">
        <f>ISNUMBER(SEARCH(AV$1,d4_test70[[#This Row],[actualResult3ftv2c8]]))</f>
        <v>1</v>
      </c>
      <c r="AW108" t="b">
        <f>ISNUMBER(SEARCH(AW$1,d4_test70[[#This Row],[actualResult3ftv2c8]]))</f>
        <v>1</v>
      </c>
      <c r="AX108" s="10" t="str">
        <f t="shared" si="36"/>
        <v>01</v>
      </c>
      <c r="AY108" s="10" t="str">
        <f t="shared" si="37"/>
        <v>01</v>
      </c>
      <c r="AZ108" s="10" t="str">
        <f t="shared" si="38"/>
        <v>11</v>
      </c>
      <c r="BA108" t="b">
        <f t="shared" si="39"/>
        <v>0</v>
      </c>
      <c r="BD108" t="b">
        <f>ISNUMBER(SEARCH(BD$1,d4_test70[[#This Row],[actualResult3ftv2c9]]))</f>
        <v>0</v>
      </c>
      <c r="BE108" t="b">
        <f>ISNUMBER(SEARCH(BE$1,d4_test70[[#This Row],[actualResult3ftv2c9]]))</f>
        <v>0</v>
      </c>
      <c r="BF108" t="b">
        <f>ISNUMBER(SEARCH(BF$1,d4_test70[[#This Row],[actualResult3ftv2c9]]))</f>
        <v>1</v>
      </c>
      <c r="BG108" s="10" t="str">
        <f t="shared" si="40"/>
        <v>00</v>
      </c>
      <c r="BH108" s="10" t="str">
        <f t="shared" si="41"/>
        <v>00</v>
      </c>
      <c r="BI108" s="10" t="str">
        <f t="shared" si="42"/>
        <v>11</v>
      </c>
      <c r="BJ108" t="b">
        <f t="shared" si="43"/>
        <v>1</v>
      </c>
      <c r="BM108" t="b">
        <f>ISNUMBER(SEARCH(BM$1,d4_test70[[#This Row],[actualResult3ftv2c10]]))</f>
        <v>0</v>
      </c>
      <c r="BN108" t="b">
        <f>ISNUMBER(SEARCH(BN$1,d4_test70[[#This Row],[actualResult3ftv2c10]]))</f>
        <v>0</v>
      </c>
      <c r="BO108" t="b">
        <f>ISNUMBER(SEARCH(BO$1,d4_test70[[#This Row],[actualResult3ftv2c10]]))</f>
        <v>1</v>
      </c>
      <c r="BP108" s="10" t="str">
        <f t="shared" si="44"/>
        <v>00</v>
      </c>
      <c r="BQ108" s="10" t="str">
        <f t="shared" si="45"/>
        <v>00</v>
      </c>
      <c r="BR108" s="10" t="str">
        <f t="shared" si="46"/>
        <v>11</v>
      </c>
      <c r="BS108" t="b">
        <f t="shared" si="47"/>
        <v>1</v>
      </c>
    </row>
    <row r="109" spans="1:71" x14ac:dyDescent="0.35">
      <c r="A109">
        <v>1110550236</v>
      </c>
      <c r="B109" t="s">
        <v>7637</v>
      </c>
      <c r="C109" t="s">
        <v>7794</v>
      </c>
      <c r="D109" t="s">
        <v>7680</v>
      </c>
      <c r="E109" t="s">
        <v>5130</v>
      </c>
      <c r="F109" t="s">
        <v>7688</v>
      </c>
      <c r="G109" t="s">
        <v>7</v>
      </c>
      <c r="H109" t="s">
        <v>72</v>
      </c>
      <c r="I109" t="s">
        <v>7688</v>
      </c>
      <c r="J109" t="s">
        <v>7</v>
      </c>
      <c r="K109" t="s">
        <v>7</v>
      </c>
      <c r="L109" t="s">
        <v>7688</v>
      </c>
      <c r="O109" s="13" t="b">
        <f>ISNUMBER(SEARCH(O$1,d4_test70[[#This Row],[expectedResult]]))</f>
        <v>0</v>
      </c>
      <c r="P109" s="13" t="b">
        <f>ISNUMBER(SEARCH(P$1,d4_test70[[#This Row],[expectedResult]]))</f>
        <v>0</v>
      </c>
      <c r="Q109" s="13" t="b">
        <f>ISNUMBER(SEARCH(Q$1,d4_test70[[#This Row],[expectedResult]]))</f>
        <v>1</v>
      </c>
      <c r="T109" t="b">
        <f>ISNUMBER(SEARCH(T$1,d4_test70[[#This Row],[actualResult]]))</f>
        <v>0</v>
      </c>
      <c r="U109" t="b">
        <f>ISNUMBER(SEARCH(U$1,d4_test70[[#This Row],[actualResult]]))</f>
        <v>0</v>
      </c>
      <c r="V109" t="b">
        <f>ISNUMBER(SEARCH(V$1,d4_test70[[#This Row],[actualResult]]))</f>
        <v>1</v>
      </c>
      <c r="W109" s="10" t="str">
        <f t="shared" si="48"/>
        <v>00</v>
      </c>
      <c r="X109" s="10" t="str">
        <f t="shared" si="49"/>
        <v>00</v>
      </c>
      <c r="Y109" s="10" t="str">
        <f t="shared" si="50"/>
        <v>11</v>
      </c>
      <c r="Z109" t="b">
        <f t="shared" si="51"/>
        <v>1</v>
      </c>
      <c r="AC109" t="b">
        <f>ISNUMBER(SEARCH(AC$1,d4_test70[[#This Row],[actualResultGPT3]]))</f>
        <v>1</v>
      </c>
      <c r="AD109" t="b">
        <f>ISNUMBER(SEARCH(AD$1,d4_test70[[#This Row],[actualResultGPT3]]))</f>
        <v>1</v>
      </c>
      <c r="AE109" t="b">
        <f>ISNUMBER(SEARCH(AE$1,d4_test70[[#This Row],[actualResultGPT3]]))</f>
        <v>1</v>
      </c>
      <c r="AF109" s="10" t="str">
        <f t="shared" si="28"/>
        <v>01</v>
      </c>
      <c r="AG109" s="10" t="str">
        <f t="shared" si="29"/>
        <v>01</v>
      </c>
      <c r="AH109" s="10" t="str">
        <f t="shared" si="30"/>
        <v>11</v>
      </c>
      <c r="AI109" t="b">
        <f t="shared" si="31"/>
        <v>0</v>
      </c>
      <c r="AL109" t="b">
        <f>ISNUMBER(SEARCH(AL$1,d4_test70[[#This Row],[actualResult3ftv2]]))</f>
        <v>0</v>
      </c>
      <c r="AM109" t="b">
        <f>ISNUMBER(SEARCH(AM$1,d4_test70[[#This Row],[actualResult3ftv2]]))</f>
        <v>0</v>
      </c>
      <c r="AN109" t="b">
        <f>ISNUMBER(SEARCH(AN$1,d4_test70[[#This Row],[actualResult3ftv2]]))</f>
        <v>1</v>
      </c>
      <c r="AO109" s="10" t="str">
        <f t="shared" si="32"/>
        <v>00</v>
      </c>
      <c r="AP109" s="10" t="str">
        <f t="shared" si="33"/>
        <v>00</v>
      </c>
      <c r="AQ109" s="10" t="str">
        <f t="shared" si="34"/>
        <v>11</v>
      </c>
      <c r="AR109" t="b">
        <f t="shared" si="35"/>
        <v>1</v>
      </c>
      <c r="AU109" t="b">
        <f>ISNUMBER(SEARCH(AU$1,d4_test70[[#This Row],[actualResult3ftv2c8]]))</f>
        <v>0</v>
      </c>
      <c r="AV109" t="b">
        <f>ISNUMBER(SEARCH(AV$1,d4_test70[[#This Row],[actualResult3ftv2c8]]))</f>
        <v>0</v>
      </c>
      <c r="AW109" t="b">
        <f>ISNUMBER(SEARCH(AW$1,d4_test70[[#This Row],[actualResult3ftv2c8]]))</f>
        <v>1</v>
      </c>
      <c r="AX109" s="10" t="str">
        <f t="shared" si="36"/>
        <v>00</v>
      </c>
      <c r="AY109" s="10" t="str">
        <f t="shared" si="37"/>
        <v>00</v>
      </c>
      <c r="AZ109" s="10" t="str">
        <f t="shared" si="38"/>
        <v>11</v>
      </c>
      <c r="BA109" t="b">
        <f t="shared" si="39"/>
        <v>1</v>
      </c>
      <c r="BD109" t="b">
        <f>ISNUMBER(SEARCH(BD$1,d4_test70[[#This Row],[actualResult3ftv2c9]]))</f>
        <v>0</v>
      </c>
      <c r="BE109" t="b">
        <f>ISNUMBER(SEARCH(BE$1,d4_test70[[#This Row],[actualResult3ftv2c9]]))</f>
        <v>0</v>
      </c>
      <c r="BF109" t="b">
        <f>ISNUMBER(SEARCH(BF$1,d4_test70[[#This Row],[actualResult3ftv2c9]]))</f>
        <v>1</v>
      </c>
      <c r="BG109" s="10" t="str">
        <f t="shared" si="40"/>
        <v>00</v>
      </c>
      <c r="BH109" s="10" t="str">
        <f t="shared" si="41"/>
        <v>00</v>
      </c>
      <c r="BI109" s="10" t="str">
        <f t="shared" si="42"/>
        <v>11</v>
      </c>
      <c r="BJ109" t="b">
        <f t="shared" si="43"/>
        <v>1</v>
      </c>
      <c r="BM109" t="b">
        <f>ISNUMBER(SEARCH(BM$1,d4_test70[[#This Row],[actualResult3ftv2c10]]))</f>
        <v>0</v>
      </c>
      <c r="BN109" t="b">
        <f>ISNUMBER(SEARCH(BN$1,d4_test70[[#This Row],[actualResult3ftv2c10]]))</f>
        <v>0</v>
      </c>
      <c r="BO109" t="b">
        <f>ISNUMBER(SEARCH(BO$1,d4_test70[[#This Row],[actualResult3ftv2c10]]))</f>
        <v>1</v>
      </c>
      <c r="BP109" s="10" t="str">
        <f t="shared" si="44"/>
        <v>00</v>
      </c>
      <c r="BQ109" s="10" t="str">
        <f t="shared" si="45"/>
        <v>00</v>
      </c>
      <c r="BR109" s="10" t="str">
        <f t="shared" si="46"/>
        <v>11</v>
      </c>
      <c r="BS109" t="b">
        <f t="shared" si="47"/>
        <v>1</v>
      </c>
    </row>
    <row r="110" spans="1:71" x14ac:dyDescent="0.35">
      <c r="A110">
        <v>6503662974</v>
      </c>
      <c r="B110" t="s">
        <v>7639</v>
      </c>
      <c r="C110" t="s">
        <v>7774</v>
      </c>
      <c r="D110" t="s">
        <v>7684</v>
      </c>
      <c r="E110" t="s">
        <v>5119</v>
      </c>
      <c r="F110" t="s">
        <v>7688</v>
      </c>
      <c r="G110" t="s">
        <v>7688</v>
      </c>
      <c r="H110" t="s">
        <v>7846</v>
      </c>
      <c r="I110" t="s">
        <v>7688</v>
      </c>
      <c r="J110" t="s">
        <v>7</v>
      </c>
      <c r="K110" t="s">
        <v>7688</v>
      </c>
      <c r="L110" t="s">
        <v>7688</v>
      </c>
      <c r="O110" s="13" t="b">
        <f>ISNUMBER(SEARCH(O$1,d4_test70[[#This Row],[expectedResult]]))</f>
        <v>0</v>
      </c>
      <c r="P110" s="13" t="b">
        <f>ISNUMBER(SEARCH(P$1,d4_test70[[#This Row],[expectedResult]]))</f>
        <v>0</v>
      </c>
      <c r="Q110" s="13" t="b">
        <f>ISNUMBER(SEARCH(Q$1,d4_test70[[#This Row],[expectedResult]]))</f>
        <v>1</v>
      </c>
      <c r="T110" t="b">
        <f>ISNUMBER(SEARCH(T$1,d4_test70[[#This Row],[actualResult]]))</f>
        <v>0</v>
      </c>
      <c r="U110" t="b">
        <f>ISNUMBER(SEARCH(U$1,d4_test70[[#This Row],[actualResult]]))</f>
        <v>0</v>
      </c>
      <c r="V110" t="b">
        <f>ISNUMBER(SEARCH(V$1,d4_test70[[#This Row],[actualResult]]))</f>
        <v>1</v>
      </c>
      <c r="W110" s="10" t="str">
        <f t="shared" si="48"/>
        <v>00</v>
      </c>
      <c r="X110" s="10" t="str">
        <f t="shared" si="49"/>
        <v>00</v>
      </c>
      <c r="Y110" s="10" t="str">
        <f t="shared" si="50"/>
        <v>11</v>
      </c>
      <c r="Z110" t="b">
        <f t="shared" si="51"/>
        <v>1</v>
      </c>
      <c r="AC110" t="b">
        <f>ISNUMBER(SEARCH(AC$1,d4_test70[[#This Row],[actualResultGPT3]]))</f>
        <v>1</v>
      </c>
      <c r="AD110" t="b">
        <f>ISNUMBER(SEARCH(AD$1,d4_test70[[#This Row],[actualResultGPT3]]))</f>
        <v>1</v>
      </c>
      <c r="AE110" t="b">
        <f>ISNUMBER(SEARCH(AE$1,d4_test70[[#This Row],[actualResultGPT3]]))</f>
        <v>1</v>
      </c>
      <c r="AF110" s="10" t="str">
        <f t="shared" si="28"/>
        <v>01</v>
      </c>
      <c r="AG110" s="10" t="str">
        <f t="shared" si="29"/>
        <v>01</v>
      </c>
      <c r="AH110" s="10" t="str">
        <f t="shared" si="30"/>
        <v>11</v>
      </c>
      <c r="AI110" t="b">
        <f t="shared" si="31"/>
        <v>0</v>
      </c>
      <c r="AL110" t="b">
        <f>ISNUMBER(SEARCH(AL$1,d4_test70[[#This Row],[actualResult3ftv2]]))</f>
        <v>0</v>
      </c>
      <c r="AM110" t="b">
        <f>ISNUMBER(SEARCH(AM$1,d4_test70[[#This Row],[actualResult3ftv2]]))</f>
        <v>0</v>
      </c>
      <c r="AN110" t="b">
        <f>ISNUMBER(SEARCH(AN$1,d4_test70[[#This Row],[actualResult3ftv2]]))</f>
        <v>1</v>
      </c>
      <c r="AO110" s="10" t="str">
        <f t="shared" si="32"/>
        <v>00</v>
      </c>
      <c r="AP110" s="10" t="str">
        <f t="shared" si="33"/>
        <v>00</v>
      </c>
      <c r="AQ110" s="10" t="str">
        <f t="shared" si="34"/>
        <v>11</v>
      </c>
      <c r="AR110" t="b">
        <f t="shared" si="35"/>
        <v>1</v>
      </c>
      <c r="AU110" t="b">
        <f>ISNUMBER(SEARCH(AU$1,d4_test70[[#This Row],[actualResult3ftv2c8]]))</f>
        <v>0</v>
      </c>
      <c r="AV110" t="b">
        <f>ISNUMBER(SEARCH(AV$1,d4_test70[[#This Row],[actualResult3ftv2c8]]))</f>
        <v>0</v>
      </c>
      <c r="AW110" t="b">
        <f>ISNUMBER(SEARCH(AW$1,d4_test70[[#This Row],[actualResult3ftv2c8]]))</f>
        <v>1</v>
      </c>
      <c r="AX110" s="10" t="str">
        <f t="shared" si="36"/>
        <v>00</v>
      </c>
      <c r="AY110" s="10" t="str">
        <f t="shared" si="37"/>
        <v>00</v>
      </c>
      <c r="AZ110" s="10" t="str">
        <f t="shared" si="38"/>
        <v>11</v>
      </c>
      <c r="BA110" t="b">
        <f t="shared" si="39"/>
        <v>1</v>
      </c>
      <c r="BD110" t="b">
        <f>ISNUMBER(SEARCH(BD$1,d4_test70[[#This Row],[actualResult3ftv2c9]]))</f>
        <v>0</v>
      </c>
      <c r="BE110" t="b">
        <f>ISNUMBER(SEARCH(BE$1,d4_test70[[#This Row],[actualResult3ftv2c9]]))</f>
        <v>0</v>
      </c>
      <c r="BF110" t="b">
        <f>ISNUMBER(SEARCH(BF$1,d4_test70[[#This Row],[actualResult3ftv2c9]]))</f>
        <v>1</v>
      </c>
      <c r="BG110" s="10" t="str">
        <f t="shared" si="40"/>
        <v>00</v>
      </c>
      <c r="BH110" s="10" t="str">
        <f t="shared" si="41"/>
        <v>00</v>
      </c>
      <c r="BI110" s="10" t="str">
        <f t="shared" si="42"/>
        <v>11</v>
      </c>
      <c r="BJ110" t="b">
        <f t="shared" si="43"/>
        <v>1</v>
      </c>
      <c r="BM110" t="b">
        <f>ISNUMBER(SEARCH(BM$1,d4_test70[[#This Row],[actualResult3ftv2c10]]))</f>
        <v>0</v>
      </c>
      <c r="BN110" t="b">
        <f>ISNUMBER(SEARCH(BN$1,d4_test70[[#This Row],[actualResult3ftv2c10]]))</f>
        <v>0</v>
      </c>
      <c r="BO110" t="b">
        <f>ISNUMBER(SEARCH(BO$1,d4_test70[[#This Row],[actualResult3ftv2c10]]))</f>
        <v>1</v>
      </c>
      <c r="BP110" s="10" t="str">
        <f t="shared" si="44"/>
        <v>00</v>
      </c>
      <c r="BQ110" s="10" t="str">
        <f t="shared" si="45"/>
        <v>00</v>
      </c>
      <c r="BR110" s="10" t="str">
        <f t="shared" si="46"/>
        <v>11</v>
      </c>
      <c r="BS110" t="b">
        <f t="shared" si="47"/>
        <v>1</v>
      </c>
    </row>
    <row r="111" spans="1:71" x14ac:dyDescent="0.35">
      <c r="A111">
        <v>460744832</v>
      </c>
      <c r="B111" t="s">
        <v>7698</v>
      </c>
      <c r="C111" t="s">
        <v>8191</v>
      </c>
      <c r="D111" t="s">
        <v>7675</v>
      </c>
      <c r="E111" t="s">
        <v>5119</v>
      </c>
      <c r="F111" t="s">
        <v>7688</v>
      </c>
      <c r="G111" t="s">
        <v>7688</v>
      </c>
      <c r="H111" t="s">
        <v>7846</v>
      </c>
      <c r="I111" t="s">
        <v>7688</v>
      </c>
      <c r="J111" t="s">
        <v>7</v>
      </c>
      <c r="K111" t="s">
        <v>7754</v>
      </c>
      <c r="L111" t="s">
        <v>7688</v>
      </c>
      <c r="O111" s="13" t="b">
        <f>ISNUMBER(SEARCH(O$1,d4_test70[[#This Row],[expectedResult]]))</f>
        <v>0</v>
      </c>
      <c r="P111" s="13" t="b">
        <f>ISNUMBER(SEARCH(P$1,d4_test70[[#This Row],[expectedResult]]))</f>
        <v>0</v>
      </c>
      <c r="Q111" s="13" t="b">
        <f>ISNUMBER(SEARCH(Q$1,d4_test70[[#This Row],[expectedResult]]))</f>
        <v>1</v>
      </c>
      <c r="T111" t="b">
        <f>ISNUMBER(SEARCH(T$1,d4_test70[[#This Row],[actualResult]]))</f>
        <v>0</v>
      </c>
      <c r="U111" t="b">
        <f>ISNUMBER(SEARCH(U$1,d4_test70[[#This Row],[actualResult]]))</f>
        <v>0</v>
      </c>
      <c r="V111" t="b">
        <f>ISNUMBER(SEARCH(V$1,d4_test70[[#This Row],[actualResult]]))</f>
        <v>1</v>
      </c>
      <c r="W111" s="10" t="str">
        <f t="shared" si="48"/>
        <v>00</v>
      </c>
      <c r="X111" s="10" t="str">
        <f t="shared" si="49"/>
        <v>00</v>
      </c>
      <c r="Y111" s="10" t="str">
        <f t="shared" si="50"/>
        <v>11</v>
      </c>
      <c r="Z111" t="b">
        <f t="shared" si="51"/>
        <v>1</v>
      </c>
      <c r="AC111" t="b">
        <f>ISNUMBER(SEARCH(AC$1,d4_test70[[#This Row],[actualResultGPT3]]))</f>
        <v>1</v>
      </c>
      <c r="AD111" t="b">
        <f>ISNUMBER(SEARCH(AD$1,d4_test70[[#This Row],[actualResultGPT3]]))</f>
        <v>1</v>
      </c>
      <c r="AE111" t="b">
        <f>ISNUMBER(SEARCH(AE$1,d4_test70[[#This Row],[actualResultGPT3]]))</f>
        <v>1</v>
      </c>
      <c r="AF111" s="10" t="str">
        <f t="shared" si="28"/>
        <v>01</v>
      </c>
      <c r="AG111" s="10" t="str">
        <f t="shared" si="29"/>
        <v>01</v>
      </c>
      <c r="AH111" s="10" t="str">
        <f t="shared" si="30"/>
        <v>11</v>
      </c>
      <c r="AI111" t="b">
        <f t="shared" si="31"/>
        <v>0</v>
      </c>
      <c r="AL111" t="b">
        <f>ISNUMBER(SEARCH(AL$1,d4_test70[[#This Row],[actualResult3ftv2]]))</f>
        <v>0</v>
      </c>
      <c r="AM111" t="b">
        <f>ISNUMBER(SEARCH(AM$1,d4_test70[[#This Row],[actualResult3ftv2]]))</f>
        <v>0</v>
      </c>
      <c r="AN111" t="b">
        <f>ISNUMBER(SEARCH(AN$1,d4_test70[[#This Row],[actualResult3ftv2]]))</f>
        <v>1</v>
      </c>
      <c r="AO111" s="10" t="str">
        <f t="shared" si="32"/>
        <v>00</v>
      </c>
      <c r="AP111" s="10" t="str">
        <f t="shared" si="33"/>
        <v>00</v>
      </c>
      <c r="AQ111" s="10" t="str">
        <f t="shared" si="34"/>
        <v>11</v>
      </c>
      <c r="AR111" t="b">
        <f t="shared" si="35"/>
        <v>1</v>
      </c>
      <c r="AU111" t="b">
        <f>ISNUMBER(SEARCH(AU$1,d4_test70[[#This Row],[actualResult3ftv2c8]]))</f>
        <v>0</v>
      </c>
      <c r="AV111" t="b">
        <f>ISNUMBER(SEARCH(AV$1,d4_test70[[#This Row],[actualResult3ftv2c8]]))</f>
        <v>0</v>
      </c>
      <c r="AW111" t="b">
        <f>ISNUMBER(SEARCH(AW$1,d4_test70[[#This Row],[actualResult3ftv2c8]]))</f>
        <v>1</v>
      </c>
      <c r="AX111" s="10" t="str">
        <f t="shared" si="36"/>
        <v>00</v>
      </c>
      <c r="AY111" s="10" t="str">
        <f t="shared" si="37"/>
        <v>00</v>
      </c>
      <c r="AZ111" s="10" t="str">
        <f t="shared" si="38"/>
        <v>11</v>
      </c>
      <c r="BA111" t="b">
        <f t="shared" si="39"/>
        <v>1</v>
      </c>
      <c r="BD111" t="b">
        <f>ISNUMBER(SEARCH(BD$1,d4_test70[[#This Row],[actualResult3ftv2c9]]))</f>
        <v>0</v>
      </c>
      <c r="BE111" t="b">
        <f>ISNUMBER(SEARCH(BE$1,d4_test70[[#This Row],[actualResult3ftv2c9]]))</f>
        <v>1</v>
      </c>
      <c r="BF111" t="b">
        <f>ISNUMBER(SEARCH(BF$1,d4_test70[[#This Row],[actualResult3ftv2c9]]))</f>
        <v>1</v>
      </c>
      <c r="BG111" s="10" t="str">
        <f t="shared" si="40"/>
        <v>00</v>
      </c>
      <c r="BH111" s="10" t="str">
        <f t="shared" si="41"/>
        <v>01</v>
      </c>
      <c r="BI111" s="10" t="str">
        <f t="shared" si="42"/>
        <v>11</v>
      </c>
      <c r="BJ111" t="b">
        <f t="shared" si="43"/>
        <v>0</v>
      </c>
      <c r="BM111" t="b">
        <f>ISNUMBER(SEARCH(BM$1,d4_test70[[#This Row],[actualResult3ftv2c10]]))</f>
        <v>0</v>
      </c>
      <c r="BN111" t="b">
        <f>ISNUMBER(SEARCH(BN$1,d4_test70[[#This Row],[actualResult3ftv2c10]]))</f>
        <v>0</v>
      </c>
      <c r="BO111" t="b">
        <f>ISNUMBER(SEARCH(BO$1,d4_test70[[#This Row],[actualResult3ftv2c10]]))</f>
        <v>1</v>
      </c>
      <c r="BP111" s="10" t="str">
        <f t="shared" si="44"/>
        <v>00</v>
      </c>
      <c r="BQ111" s="10" t="str">
        <f t="shared" si="45"/>
        <v>00</v>
      </c>
      <c r="BR111" s="10" t="str">
        <f t="shared" si="46"/>
        <v>11</v>
      </c>
      <c r="BS111" t="b">
        <f t="shared" si="47"/>
        <v>1</v>
      </c>
    </row>
    <row r="112" spans="1:71" x14ac:dyDescent="0.35">
      <c r="A112">
        <v>1452121212</v>
      </c>
      <c r="B112" t="s">
        <v>7697</v>
      </c>
      <c r="C112" t="s">
        <v>7842</v>
      </c>
      <c r="D112" t="s">
        <v>7683</v>
      </c>
      <c r="E112" t="s">
        <v>5137</v>
      </c>
      <c r="F112" t="s">
        <v>7688</v>
      </c>
      <c r="G112" t="s">
        <v>7688</v>
      </c>
      <c r="H112" t="s">
        <v>72</v>
      </c>
      <c r="I112" t="s">
        <v>7688</v>
      </c>
      <c r="J112" t="s">
        <v>7</v>
      </c>
      <c r="K112" t="s">
        <v>7688</v>
      </c>
      <c r="L112" t="s">
        <v>7688</v>
      </c>
      <c r="O112" s="13" t="b">
        <f>ISNUMBER(SEARCH(O$1,d4_test70[[#This Row],[expectedResult]]))</f>
        <v>0</v>
      </c>
      <c r="P112" s="13" t="b">
        <f>ISNUMBER(SEARCH(P$1,d4_test70[[#This Row],[expectedResult]]))</f>
        <v>0</v>
      </c>
      <c r="Q112" s="13" t="b">
        <f>ISNUMBER(SEARCH(Q$1,d4_test70[[#This Row],[expectedResult]]))</f>
        <v>1</v>
      </c>
      <c r="T112" t="b">
        <f>ISNUMBER(SEARCH(T$1,d4_test70[[#This Row],[actualResult]]))</f>
        <v>0</v>
      </c>
      <c r="U112" t="b">
        <f>ISNUMBER(SEARCH(U$1,d4_test70[[#This Row],[actualResult]]))</f>
        <v>0</v>
      </c>
      <c r="V112" t="b">
        <f>ISNUMBER(SEARCH(V$1,d4_test70[[#This Row],[actualResult]]))</f>
        <v>1</v>
      </c>
      <c r="W112" s="10" t="str">
        <f t="shared" si="48"/>
        <v>00</v>
      </c>
      <c r="X112" s="10" t="str">
        <f t="shared" si="49"/>
        <v>00</v>
      </c>
      <c r="Y112" s="10" t="str">
        <f t="shared" si="50"/>
        <v>11</v>
      </c>
      <c r="Z112" t="b">
        <f t="shared" si="51"/>
        <v>1</v>
      </c>
      <c r="AC112" t="b">
        <f>ISNUMBER(SEARCH(AC$1,d4_test70[[#This Row],[actualResultGPT3]]))</f>
        <v>1</v>
      </c>
      <c r="AD112" t="b">
        <f>ISNUMBER(SEARCH(AD$1,d4_test70[[#This Row],[actualResultGPT3]]))</f>
        <v>1</v>
      </c>
      <c r="AE112" t="b">
        <f>ISNUMBER(SEARCH(AE$1,d4_test70[[#This Row],[actualResultGPT3]]))</f>
        <v>1</v>
      </c>
      <c r="AF112" s="10" t="str">
        <f t="shared" si="28"/>
        <v>01</v>
      </c>
      <c r="AG112" s="10" t="str">
        <f t="shared" si="29"/>
        <v>01</v>
      </c>
      <c r="AH112" s="10" t="str">
        <f t="shared" si="30"/>
        <v>11</v>
      </c>
      <c r="AI112" t="b">
        <f t="shared" si="31"/>
        <v>0</v>
      </c>
      <c r="AL112" t="b">
        <f>ISNUMBER(SEARCH(AL$1,d4_test70[[#This Row],[actualResult3ftv2]]))</f>
        <v>0</v>
      </c>
      <c r="AM112" t="b">
        <f>ISNUMBER(SEARCH(AM$1,d4_test70[[#This Row],[actualResult3ftv2]]))</f>
        <v>0</v>
      </c>
      <c r="AN112" t="b">
        <f>ISNUMBER(SEARCH(AN$1,d4_test70[[#This Row],[actualResult3ftv2]]))</f>
        <v>1</v>
      </c>
      <c r="AO112" s="10" t="str">
        <f t="shared" si="32"/>
        <v>00</v>
      </c>
      <c r="AP112" s="10" t="str">
        <f t="shared" si="33"/>
        <v>00</v>
      </c>
      <c r="AQ112" s="10" t="str">
        <f t="shared" si="34"/>
        <v>11</v>
      </c>
      <c r="AR112" t="b">
        <f t="shared" si="35"/>
        <v>1</v>
      </c>
      <c r="AU112" t="b">
        <f>ISNUMBER(SEARCH(AU$1,d4_test70[[#This Row],[actualResult3ftv2c8]]))</f>
        <v>0</v>
      </c>
      <c r="AV112" t="b">
        <f>ISNUMBER(SEARCH(AV$1,d4_test70[[#This Row],[actualResult3ftv2c8]]))</f>
        <v>0</v>
      </c>
      <c r="AW112" t="b">
        <f>ISNUMBER(SEARCH(AW$1,d4_test70[[#This Row],[actualResult3ftv2c8]]))</f>
        <v>1</v>
      </c>
      <c r="AX112" s="10" t="str">
        <f t="shared" si="36"/>
        <v>00</v>
      </c>
      <c r="AY112" s="10" t="str">
        <f t="shared" si="37"/>
        <v>00</v>
      </c>
      <c r="AZ112" s="10" t="str">
        <f t="shared" si="38"/>
        <v>11</v>
      </c>
      <c r="BA112" t="b">
        <f t="shared" si="39"/>
        <v>1</v>
      </c>
      <c r="BD112" t="b">
        <f>ISNUMBER(SEARCH(BD$1,d4_test70[[#This Row],[actualResult3ftv2c9]]))</f>
        <v>0</v>
      </c>
      <c r="BE112" t="b">
        <f>ISNUMBER(SEARCH(BE$1,d4_test70[[#This Row],[actualResult3ftv2c9]]))</f>
        <v>0</v>
      </c>
      <c r="BF112" t="b">
        <f>ISNUMBER(SEARCH(BF$1,d4_test70[[#This Row],[actualResult3ftv2c9]]))</f>
        <v>1</v>
      </c>
      <c r="BG112" s="10" t="str">
        <f t="shared" si="40"/>
        <v>00</v>
      </c>
      <c r="BH112" s="10" t="str">
        <f t="shared" si="41"/>
        <v>00</v>
      </c>
      <c r="BI112" s="10" t="str">
        <f t="shared" si="42"/>
        <v>11</v>
      </c>
      <c r="BJ112" t="b">
        <f t="shared" si="43"/>
        <v>1</v>
      </c>
      <c r="BM112" t="b">
        <f>ISNUMBER(SEARCH(BM$1,d4_test70[[#This Row],[actualResult3ftv2c10]]))</f>
        <v>0</v>
      </c>
      <c r="BN112" t="b">
        <f>ISNUMBER(SEARCH(BN$1,d4_test70[[#This Row],[actualResult3ftv2c10]]))</f>
        <v>0</v>
      </c>
      <c r="BO112" t="b">
        <f>ISNUMBER(SEARCH(BO$1,d4_test70[[#This Row],[actualResult3ftv2c10]]))</f>
        <v>1</v>
      </c>
      <c r="BP112" s="10" t="str">
        <f t="shared" si="44"/>
        <v>00</v>
      </c>
      <c r="BQ112" s="10" t="str">
        <f t="shared" si="45"/>
        <v>00</v>
      </c>
      <c r="BR112" s="10" t="str">
        <f t="shared" si="46"/>
        <v>11</v>
      </c>
      <c r="BS112" t="b">
        <f t="shared" si="47"/>
        <v>1</v>
      </c>
    </row>
    <row r="113" spans="1:71" x14ac:dyDescent="0.35">
      <c r="A113">
        <v>1023152763</v>
      </c>
      <c r="B113" t="s">
        <v>7693</v>
      </c>
      <c r="C113" t="s">
        <v>7814</v>
      </c>
      <c r="D113" t="s">
        <v>7742</v>
      </c>
      <c r="E113" t="s">
        <v>5137</v>
      </c>
      <c r="F113" t="s">
        <v>7688</v>
      </c>
      <c r="G113" t="s">
        <v>7754</v>
      </c>
      <c r="H113" t="s">
        <v>72</v>
      </c>
      <c r="I113" t="s">
        <v>7688</v>
      </c>
      <c r="J113" t="s">
        <v>7</v>
      </c>
      <c r="K113" t="s">
        <v>7754</v>
      </c>
      <c r="L113" t="s">
        <v>7754</v>
      </c>
      <c r="O113" s="13" t="b">
        <f>ISNUMBER(SEARCH(O$1,d4_test70[[#This Row],[expectedResult]]))</f>
        <v>0</v>
      </c>
      <c r="P113" s="13" t="b">
        <f>ISNUMBER(SEARCH(P$1,d4_test70[[#This Row],[expectedResult]]))</f>
        <v>0</v>
      </c>
      <c r="Q113" s="13" t="b">
        <f>ISNUMBER(SEARCH(Q$1,d4_test70[[#This Row],[expectedResult]]))</f>
        <v>1</v>
      </c>
      <c r="T113" t="b">
        <f>ISNUMBER(SEARCH(T$1,d4_test70[[#This Row],[actualResult]]))</f>
        <v>0</v>
      </c>
      <c r="U113" t="b">
        <f>ISNUMBER(SEARCH(U$1,d4_test70[[#This Row],[actualResult]]))</f>
        <v>1</v>
      </c>
      <c r="V113" t="b">
        <f>ISNUMBER(SEARCH(V$1,d4_test70[[#This Row],[actualResult]]))</f>
        <v>1</v>
      </c>
      <c r="W113" s="10" t="str">
        <f t="shared" si="48"/>
        <v>00</v>
      </c>
      <c r="X113" s="10" t="str">
        <f t="shared" si="49"/>
        <v>01</v>
      </c>
      <c r="Y113" s="10" t="str">
        <f t="shared" si="50"/>
        <v>11</v>
      </c>
      <c r="Z113" t="b">
        <f t="shared" si="51"/>
        <v>0</v>
      </c>
      <c r="AC113" t="b">
        <f>ISNUMBER(SEARCH(AC$1,d4_test70[[#This Row],[actualResultGPT3]]))</f>
        <v>1</v>
      </c>
      <c r="AD113" t="b">
        <f>ISNUMBER(SEARCH(AD$1,d4_test70[[#This Row],[actualResultGPT3]]))</f>
        <v>1</v>
      </c>
      <c r="AE113" t="b">
        <f>ISNUMBER(SEARCH(AE$1,d4_test70[[#This Row],[actualResultGPT3]]))</f>
        <v>1</v>
      </c>
      <c r="AF113" s="10" t="str">
        <f t="shared" si="28"/>
        <v>01</v>
      </c>
      <c r="AG113" s="10" t="str">
        <f t="shared" si="29"/>
        <v>01</v>
      </c>
      <c r="AH113" s="10" t="str">
        <f t="shared" si="30"/>
        <v>11</v>
      </c>
      <c r="AI113" t="b">
        <f t="shared" si="31"/>
        <v>0</v>
      </c>
      <c r="AL113" t="b">
        <f>ISNUMBER(SEARCH(AL$1,d4_test70[[#This Row],[actualResult3ftv2]]))</f>
        <v>0</v>
      </c>
      <c r="AM113" t="b">
        <f>ISNUMBER(SEARCH(AM$1,d4_test70[[#This Row],[actualResult3ftv2]]))</f>
        <v>0</v>
      </c>
      <c r="AN113" t="b">
        <f>ISNUMBER(SEARCH(AN$1,d4_test70[[#This Row],[actualResult3ftv2]]))</f>
        <v>1</v>
      </c>
      <c r="AO113" s="10" t="str">
        <f t="shared" si="32"/>
        <v>00</v>
      </c>
      <c r="AP113" s="10" t="str">
        <f t="shared" si="33"/>
        <v>00</v>
      </c>
      <c r="AQ113" s="10" t="str">
        <f t="shared" si="34"/>
        <v>11</v>
      </c>
      <c r="AR113" t="b">
        <f t="shared" si="35"/>
        <v>1</v>
      </c>
      <c r="AU113" t="b">
        <f>ISNUMBER(SEARCH(AU$1,d4_test70[[#This Row],[actualResult3ftv2c8]]))</f>
        <v>0</v>
      </c>
      <c r="AV113" t="b">
        <f>ISNUMBER(SEARCH(AV$1,d4_test70[[#This Row],[actualResult3ftv2c8]]))</f>
        <v>0</v>
      </c>
      <c r="AW113" t="b">
        <f>ISNUMBER(SEARCH(AW$1,d4_test70[[#This Row],[actualResult3ftv2c8]]))</f>
        <v>1</v>
      </c>
      <c r="AX113" s="10" t="str">
        <f t="shared" si="36"/>
        <v>00</v>
      </c>
      <c r="AY113" s="10" t="str">
        <f t="shared" si="37"/>
        <v>00</v>
      </c>
      <c r="AZ113" s="10" t="str">
        <f t="shared" si="38"/>
        <v>11</v>
      </c>
      <c r="BA113" t="b">
        <f t="shared" si="39"/>
        <v>1</v>
      </c>
      <c r="BD113" t="b">
        <f>ISNUMBER(SEARCH(BD$1,d4_test70[[#This Row],[actualResult3ftv2c9]]))</f>
        <v>0</v>
      </c>
      <c r="BE113" t="b">
        <f>ISNUMBER(SEARCH(BE$1,d4_test70[[#This Row],[actualResult3ftv2c9]]))</f>
        <v>1</v>
      </c>
      <c r="BF113" t="b">
        <f>ISNUMBER(SEARCH(BF$1,d4_test70[[#This Row],[actualResult3ftv2c9]]))</f>
        <v>1</v>
      </c>
      <c r="BG113" s="10" t="str">
        <f t="shared" si="40"/>
        <v>00</v>
      </c>
      <c r="BH113" s="10" t="str">
        <f t="shared" si="41"/>
        <v>01</v>
      </c>
      <c r="BI113" s="10" t="str">
        <f t="shared" si="42"/>
        <v>11</v>
      </c>
      <c r="BJ113" t="b">
        <f t="shared" si="43"/>
        <v>0</v>
      </c>
      <c r="BM113" t="b">
        <f>ISNUMBER(SEARCH(BM$1,d4_test70[[#This Row],[actualResult3ftv2c10]]))</f>
        <v>0</v>
      </c>
      <c r="BN113" t="b">
        <f>ISNUMBER(SEARCH(BN$1,d4_test70[[#This Row],[actualResult3ftv2c10]]))</f>
        <v>1</v>
      </c>
      <c r="BO113" t="b">
        <f>ISNUMBER(SEARCH(BO$1,d4_test70[[#This Row],[actualResult3ftv2c10]]))</f>
        <v>1</v>
      </c>
      <c r="BP113" s="10" t="str">
        <f t="shared" si="44"/>
        <v>00</v>
      </c>
      <c r="BQ113" s="10" t="str">
        <f t="shared" si="45"/>
        <v>01</v>
      </c>
      <c r="BR113" s="10" t="str">
        <f t="shared" si="46"/>
        <v>11</v>
      </c>
      <c r="BS113" t="b">
        <f t="shared" si="47"/>
        <v>0</v>
      </c>
    </row>
    <row r="114" spans="1:71" x14ac:dyDescent="0.35">
      <c r="A114">
        <v>1669331387</v>
      </c>
      <c r="B114" t="s">
        <v>7701</v>
      </c>
      <c r="C114" t="s">
        <v>8213</v>
      </c>
      <c r="D114" t="s">
        <v>7683</v>
      </c>
      <c r="E114" t="s">
        <v>5119</v>
      </c>
      <c r="F114" t="s">
        <v>7688</v>
      </c>
      <c r="G114" t="s">
        <v>7688</v>
      </c>
      <c r="H114" t="s">
        <v>7846</v>
      </c>
      <c r="I114" t="s">
        <v>7688</v>
      </c>
      <c r="J114" t="s">
        <v>7</v>
      </c>
      <c r="K114" t="s">
        <v>7688</v>
      </c>
      <c r="L114" t="s">
        <v>7688</v>
      </c>
      <c r="O114" s="13" t="b">
        <f>ISNUMBER(SEARCH(O$1,d4_test70[[#This Row],[expectedResult]]))</f>
        <v>0</v>
      </c>
      <c r="P114" s="13" t="b">
        <f>ISNUMBER(SEARCH(P$1,d4_test70[[#This Row],[expectedResult]]))</f>
        <v>0</v>
      </c>
      <c r="Q114" s="13" t="b">
        <f>ISNUMBER(SEARCH(Q$1,d4_test70[[#This Row],[expectedResult]]))</f>
        <v>1</v>
      </c>
      <c r="T114" t="b">
        <f>ISNUMBER(SEARCH(T$1,d4_test70[[#This Row],[actualResult]]))</f>
        <v>0</v>
      </c>
      <c r="U114" t="b">
        <f>ISNUMBER(SEARCH(U$1,d4_test70[[#This Row],[actualResult]]))</f>
        <v>0</v>
      </c>
      <c r="V114" t="b">
        <f>ISNUMBER(SEARCH(V$1,d4_test70[[#This Row],[actualResult]]))</f>
        <v>1</v>
      </c>
      <c r="W114" s="10" t="str">
        <f t="shared" si="48"/>
        <v>00</v>
      </c>
      <c r="X114" s="10" t="str">
        <f t="shared" si="49"/>
        <v>00</v>
      </c>
      <c r="Y114" s="10" t="str">
        <f t="shared" si="50"/>
        <v>11</v>
      </c>
      <c r="Z114" t="b">
        <f t="shared" si="51"/>
        <v>1</v>
      </c>
      <c r="AC114" t="b">
        <f>ISNUMBER(SEARCH(AC$1,d4_test70[[#This Row],[actualResultGPT3]]))</f>
        <v>1</v>
      </c>
      <c r="AD114" t="b">
        <f>ISNUMBER(SEARCH(AD$1,d4_test70[[#This Row],[actualResultGPT3]]))</f>
        <v>1</v>
      </c>
      <c r="AE114" t="b">
        <f>ISNUMBER(SEARCH(AE$1,d4_test70[[#This Row],[actualResultGPT3]]))</f>
        <v>1</v>
      </c>
      <c r="AF114" s="10" t="str">
        <f t="shared" si="28"/>
        <v>01</v>
      </c>
      <c r="AG114" s="10" t="str">
        <f t="shared" si="29"/>
        <v>01</v>
      </c>
      <c r="AH114" s="10" t="str">
        <f t="shared" si="30"/>
        <v>11</v>
      </c>
      <c r="AI114" t="b">
        <f t="shared" si="31"/>
        <v>0</v>
      </c>
      <c r="AL114" t="b">
        <f>ISNUMBER(SEARCH(AL$1,d4_test70[[#This Row],[actualResult3ftv2]]))</f>
        <v>0</v>
      </c>
      <c r="AM114" t="b">
        <f>ISNUMBER(SEARCH(AM$1,d4_test70[[#This Row],[actualResult3ftv2]]))</f>
        <v>0</v>
      </c>
      <c r="AN114" t="b">
        <f>ISNUMBER(SEARCH(AN$1,d4_test70[[#This Row],[actualResult3ftv2]]))</f>
        <v>1</v>
      </c>
      <c r="AO114" s="10" t="str">
        <f t="shared" si="32"/>
        <v>00</v>
      </c>
      <c r="AP114" s="10" t="str">
        <f t="shared" si="33"/>
        <v>00</v>
      </c>
      <c r="AQ114" s="10" t="str">
        <f t="shared" si="34"/>
        <v>11</v>
      </c>
      <c r="AR114" t="b">
        <f t="shared" si="35"/>
        <v>1</v>
      </c>
      <c r="AU114" t="b">
        <f>ISNUMBER(SEARCH(AU$1,d4_test70[[#This Row],[actualResult3ftv2c8]]))</f>
        <v>0</v>
      </c>
      <c r="AV114" t="b">
        <f>ISNUMBER(SEARCH(AV$1,d4_test70[[#This Row],[actualResult3ftv2c8]]))</f>
        <v>0</v>
      </c>
      <c r="AW114" t="b">
        <f>ISNUMBER(SEARCH(AW$1,d4_test70[[#This Row],[actualResult3ftv2c8]]))</f>
        <v>1</v>
      </c>
      <c r="AX114" s="10" t="str">
        <f t="shared" si="36"/>
        <v>00</v>
      </c>
      <c r="AY114" s="10" t="str">
        <f t="shared" si="37"/>
        <v>00</v>
      </c>
      <c r="AZ114" s="10" t="str">
        <f t="shared" si="38"/>
        <v>11</v>
      </c>
      <c r="BA114" t="b">
        <f t="shared" si="39"/>
        <v>1</v>
      </c>
      <c r="BD114" t="b">
        <f>ISNUMBER(SEARCH(BD$1,d4_test70[[#This Row],[actualResult3ftv2c9]]))</f>
        <v>0</v>
      </c>
      <c r="BE114" t="b">
        <f>ISNUMBER(SEARCH(BE$1,d4_test70[[#This Row],[actualResult3ftv2c9]]))</f>
        <v>0</v>
      </c>
      <c r="BF114" t="b">
        <f>ISNUMBER(SEARCH(BF$1,d4_test70[[#This Row],[actualResult3ftv2c9]]))</f>
        <v>1</v>
      </c>
      <c r="BG114" s="10" t="str">
        <f t="shared" si="40"/>
        <v>00</v>
      </c>
      <c r="BH114" s="10" t="str">
        <f t="shared" si="41"/>
        <v>00</v>
      </c>
      <c r="BI114" s="10" t="str">
        <f t="shared" si="42"/>
        <v>11</v>
      </c>
      <c r="BJ114" t="b">
        <f t="shared" si="43"/>
        <v>1</v>
      </c>
      <c r="BM114" t="b">
        <f>ISNUMBER(SEARCH(BM$1,d4_test70[[#This Row],[actualResult3ftv2c10]]))</f>
        <v>0</v>
      </c>
      <c r="BN114" t="b">
        <f>ISNUMBER(SEARCH(BN$1,d4_test70[[#This Row],[actualResult3ftv2c10]]))</f>
        <v>0</v>
      </c>
      <c r="BO114" t="b">
        <f>ISNUMBER(SEARCH(BO$1,d4_test70[[#This Row],[actualResult3ftv2c10]]))</f>
        <v>1</v>
      </c>
      <c r="BP114" s="10" t="str">
        <f t="shared" si="44"/>
        <v>00</v>
      </c>
      <c r="BQ114" s="10" t="str">
        <f t="shared" si="45"/>
        <v>00</v>
      </c>
      <c r="BR114" s="10" t="str">
        <f t="shared" si="46"/>
        <v>11</v>
      </c>
      <c r="BS114" t="b">
        <f t="shared" si="47"/>
        <v>1</v>
      </c>
    </row>
    <row r="115" spans="1:71" x14ac:dyDescent="0.35">
      <c r="A115">
        <v>1360098321</v>
      </c>
      <c r="B115" t="s">
        <v>7696</v>
      </c>
      <c r="C115" t="s">
        <v>7721</v>
      </c>
      <c r="D115" t="s">
        <v>7744</v>
      </c>
      <c r="E115" t="s">
        <v>5119</v>
      </c>
      <c r="F115" t="s">
        <v>7688</v>
      </c>
      <c r="G115" t="s">
        <v>7688</v>
      </c>
      <c r="H115" t="s">
        <v>72</v>
      </c>
      <c r="I115" t="s">
        <v>7688</v>
      </c>
      <c r="J115" t="s">
        <v>24</v>
      </c>
      <c r="K115" t="s">
        <v>7754</v>
      </c>
      <c r="L115" t="s">
        <v>8324</v>
      </c>
      <c r="O115" s="13" t="b">
        <f>ISNUMBER(SEARCH(O$1,d4_test70[[#This Row],[expectedResult]]))</f>
        <v>0</v>
      </c>
      <c r="P115" s="13" t="b">
        <f>ISNUMBER(SEARCH(P$1,d4_test70[[#This Row],[expectedResult]]))</f>
        <v>0</v>
      </c>
      <c r="Q115" s="13" t="b">
        <f>ISNUMBER(SEARCH(Q$1,d4_test70[[#This Row],[expectedResult]]))</f>
        <v>1</v>
      </c>
      <c r="T115" t="b">
        <f>ISNUMBER(SEARCH(T$1,d4_test70[[#This Row],[actualResult]]))</f>
        <v>0</v>
      </c>
      <c r="U115" t="b">
        <f>ISNUMBER(SEARCH(U$1,d4_test70[[#This Row],[actualResult]]))</f>
        <v>0</v>
      </c>
      <c r="V115" t="b">
        <f>ISNUMBER(SEARCH(V$1,d4_test70[[#This Row],[actualResult]]))</f>
        <v>1</v>
      </c>
      <c r="W115" s="10" t="str">
        <f t="shared" si="48"/>
        <v>00</v>
      </c>
      <c r="X115" s="10" t="str">
        <f t="shared" si="49"/>
        <v>00</v>
      </c>
      <c r="Y115" s="10" t="str">
        <f t="shared" si="50"/>
        <v>11</v>
      </c>
      <c r="Z115" t="b">
        <f t="shared" si="51"/>
        <v>1</v>
      </c>
      <c r="AC115" t="b">
        <f>ISNUMBER(SEARCH(AC$1,d4_test70[[#This Row],[actualResultGPT3]]))</f>
        <v>1</v>
      </c>
      <c r="AD115" t="b">
        <f>ISNUMBER(SEARCH(AD$1,d4_test70[[#This Row],[actualResultGPT3]]))</f>
        <v>1</v>
      </c>
      <c r="AE115" t="b">
        <f>ISNUMBER(SEARCH(AE$1,d4_test70[[#This Row],[actualResultGPT3]]))</f>
        <v>1</v>
      </c>
      <c r="AF115" s="10" t="str">
        <f t="shared" si="28"/>
        <v>01</v>
      </c>
      <c r="AG115" s="10" t="str">
        <f t="shared" si="29"/>
        <v>01</v>
      </c>
      <c r="AH115" s="10" t="str">
        <f t="shared" si="30"/>
        <v>11</v>
      </c>
      <c r="AI115" t="b">
        <f t="shared" si="31"/>
        <v>0</v>
      </c>
      <c r="AL115" t="b">
        <f>ISNUMBER(SEARCH(AL$1,d4_test70[[#This Row],[actualResult3ftv2]]))</f>
        <v>0</v>
      </c>
      <c r="AM115" t="b">
        <f>ISNUMBER(SEARCH(AM$1,d4_test70[[#This Row],[actualResult3ftv2]]))</f>
        <v>0</v>
      </c>
      <c r="AN115" t="b">
        <f>ISNUMBER(SEARCH(AN$1,d4_test70[[#This Row],[actualResult3ftv2]]))</f>
        <v>1</v>
      </c>
      <c r="AO115" s="10" t="str">
        <f t="shared" si="32"/>
        <v>00</v>
      </c>
      <c r="AP115" s="10" t="str">
        <f t="shared" si="33"/>
        <v>00</v>
      </c>
      <c r="AQ115" s="10" t="str">
        <f t="shared" si="34"/>
        <v>11</v>
      </c>
      <c r="AR115" t="b">
        <f t="shared" si="35"/>
        <v>1</v>
      </c>
      <c r="AU115" t="b">
        <f>ISNUMBER(SEARCH(AU$1,d4_test70[[#This Row],[actualResult3ftv2c8]]))</f>
        <v>0</v>
      </c>
      <c r="AV115" t="b">
        <f>ISNUMBER(SEARCH(AV$1,d4_test70[[#This Row],[actualResult3ftv2c8]]))</f>
        <v>1</v>
      </c>
      <c r="AW115" t="b">
        <f>ISNUMBER(SEARCH(AW$1,d4_test70[[#This Row],[actualResult3ftv2c8]]))</f>
        <v>1</v>
      </c>
      <c r="AX115" s="10" t="str">
        <f t="shared" si="36"/>
        <v>00</v>
      </c>
      <c r="AY115" s="10" t="str">
        <f t="shared" si="37"/>
        <v>01</v>
      </c>
      <c r="AZ115" s="10" t="str">
        <f t="shared" si="38"/>
        <v>11</v>
      </c>
      <c r="BA115" t="b">
        <f t="shared" si="39"/>
        <v>0</v>
      </c>
      <c r="BD115" t="b">
        <f>ISNUMBER(SEARCH(BD$1,d4_test70[[#This Row],[actualResult3ftv2c9]]))</f>
        <v>0</v>
      </c>
      <c r="BE115" t="b">
        <f>ISNUMBER(SEARCH(BE$1,d4_test70[[#This Row],[actualResult3ftv2c9]]))</f>
        <v>1</v>
      </c>
      <c r="BF115" t="b">
        <f>ISNUMBER(SEARCH(BF$1,d4_test70[[#This Row],[actualResult3ftv2c9]]))</f>
        <v>1</v>
      </c>
      <c r="BG115" s="10" t="str">
        <f t="shared" si="40"/>
        <v>00</v>
      </c>
      <c r="BH115" s="10" t="str">
        <f t="shared" si="41"/>
        <v>01</v>
      </c>
      <c r="BI115" s="10" t="str">
        <f t="shared" si="42"/>
        <v>11</v>
      </c>
      <c r="BJ115" t="b">
        <f t="shared" si="43"/>
        <v>0</v>
      </c>
      <c r="BM115" t="b">
        <f>ISNUMBER(SEARCH(BM$1,d4_test70[[#This Row],[actualResult3ftv2c10]]))</f>
        <v>0</v>
      </c>
      <c r="BN115" t="b">
        <f>ISNUMBER(SEARCH(BN$1,d4_test70[[#This Row],[actualResult3ftv2c10]]))</f>
        <v>0</v>
      </c>
      <c r="BO115" t="b">
        <f>ISNUMBER(SEARCH(BO$1,d4_test70[[#This Row],[actualResult3ftv2c10]]))</f>
        <v>1</v>
      </c>
      <c r="BP115" s="10" t="str">
        <f t="shared" si="44"/>
        <v>00</v>
      </c>
      <c r="BQ115" s="10" t="str">
        <f t="shared" si="45"/>
        <v>00</v>
      </c>
      <c r="BR115" s="10" t="str">
        <f t="shared" si="46"/>
        <v>11</v>
      </c>
      <c r="BS115" t="b">
        <f t="shared" si="47"/>
        <v>1</v>
      </c>
    </row>
    <row r="116" spans="1:71" x14ac:dyDescent="0.35">
      <c r="A116">
        <v>533849104</v>
      </c>
      <c r="B116" t="s">
        <v>8125</v>
      </c>
      <c r="C116" t="s">
        <v>8126</v>
      </c>
      <c r="D116" t="s">
        <v>7570</v>
      </c>
      <c r="E116" t="s">
        <v>5119</v>
      </c>
      <c r="F116" t="s">
        <v>7687</v>
      </c>
      <c r="G116" t="s">
        <v>7687</v>
      </c>
      <c r="H116" t="s">
        <v>72</v>
      </c>
      <c r="I116" t="s">
        <v>13</v>
      </c>
      <c r="J116" t="s">
        <v>13</v>
      </c>
      <c r="K116" t="s">
        <v>7687</v>
      </c>
      <c r="L116" t="s">
        <v>13</v>
      </c>
      <c r="O116" s="13" t="b">
        <f>ISNUMBER(SEARCH(O$1,d4_test70[[#This Row],[expectedResult]]))</f>
        <v>1</v>
      </c>
      <c r="P116" s="13" t="b">
        <f>ISNUMBER(SEARCH(P$1,d4_test70[[#This Row],[expectedResult]]))</f>
        <v>0</v>
      </c>
      <c r="Q116" s="13" t="b">
        <f>ISNUMBER(SEARCH(Q$1,d4_test70[[#This Row],[expectedResult]]))</f>
        <v>0</v>
      </c>
      <c r="T116" t="b">
        <f>ISNUMBER(SEARCH(T$1,d4_test70[[#This Row],[actualResult]]))</f>
        <v>1</v>
      </c>
      <c r="U116" t="b">
        <f>ISNUMBER(SEARCH(U$1,d4_test70[[#This Row],[actualResult]]))</f>
        <v>0</v>
      </c>
      <c r="V116" t="b">
        <f>ISNUMBER(SEARCH(V$1,d4_test70[[#This Row],[actualResult]]))</f>
        <v>0</v>
      </c>
      <c r="W116" s="10" t="str">
        <f t="shared" si="48"/>
        <v>11</v>
      </c>
      <c r="X116" s="10" t="str">
        <f t="shared" si="49"/>
        <v>00</v>
      </c>
      <c r="Y116" s="10" t="str">
        <f t="shared" si="50"/>
        <v>00</v>
      </c>
      <c r="Z116" t="b">
        <f t="shared" si="51"/>
        <v>1</v>
      </c>
      <c r="AC116" t="b">
        <f>ISNUMBER(SEARCH(AC$1,d4_test70[[#This Row],[actualResultGPT3]]))</f>
        <v>1</v>
      </c>
      <c r="AD116" t="b">
        <f>ISNUMBER(SEARCH(AD$1,d4_test70[[#This Row],[actualResultGPT3]]))</f>
        <v>1</v>
      </c>
      <c r="AE116" t="b">
        <f>ISNUMBER(SEARCH(AE$1,d4_test70[[#This Row],[actualResultGPT3]]))</f>
        <v>1</v>
      </c>
      <c r="AF116" s="10" t="str">
        <f t="shared" si="28"/>
        <v>11</v>
      </c>
      <c r="AG116" s="10" t="str">
        <f t="shared" si="29"/>
        <v>01</v>
      </c>
      <c r="AH116" s="10" t="str">
        <f t="shared" si="30"/>
        <v>01</v>
      </c>
      <c r="AI116" t="b">
        <f t="shared" si="31"/>
        <v>0</v>
      </c>
      <c r="AL116" t="b">
        <f>ISNUMBER(SEARCH(AL$1,d4_test70[[#This Row],[actualResult3ftv2]]))</f>
        <v>1</v>
      </c>
      <c r="AM116" t="b">
        <f>ISNUMBER(SEARCH(AM$1,d4_test70[[#This Row],[actualResult3ftv2]]))</f>
        <v>0</v>
      </c>
      <c r="AN116" t="b">
        <f>ISNUMBER(SEARCH(AN$1,d4_test70[[#This Row],[actualResult3ftv2]]))</f>
        <v>0</v>
      </c>
      <c r="AO116" s="10" t="str">
        <f t="shared" si="32"/>
        <v>11</v>
      </c>
      <c r="AP116" s="10" t="str">
        <f t="shared" si="33"/>
        <v>00</v>
      </c>
      <c r="AQ116" s="10" t="str">
        <f t="shared" si="34"/>
        <v>00</v>
      </c>
      <c r="AR116" t="b">
        <f t="shared" si="35"/>
        <v>1</v>
      </c>
      <c r="AU116" t="b">
        <f>ISNUMBER(SEARCH(AU$1,d4_test70[[#This Row],[actualResult3ftv2c8]]))</f>
        <v>1</v>
      </c>
      <c r="AV116" t="b">
        <f>ISNUMBER(SEARCH(AV$1,d4_test70[[#This Row],[actualResult3ftv2c8]]))</f>
        <v>0</v>
      </c>
      <c r="AW116" t="b">
        <f>ISNUMBER(SEARCH(AW$1,d4_test70[[#This Row],[actualResult3ftv2c8]]))</f>
        <v>0</v>
      </c>
      <c r="AX116" s="10" t="str">
        <f t="shared" si="36"/>
        <v>11</v>
      </c>
      <c r="AY116" s="10" t="str">
        <f t="shared" si="37"/>
        <v>00</v>
      </c>
      <c r="AZ116" s="10" t="str">
        <f t="shared" si="38"/>
        <v>00</v>
      </c>
      <c r="BA116" t="b">
        <f t="shared" si="39"/>
        <v>1</v>
      </c>
      <c r="BD116" t="b">
        <f>ISNUMBER(SEARCH(BD$1,d4_test70[[#This Row],[actualResult3ftv2c9]]))</f>
        <v>1</v>
      </c>
      <c r="BE116" t="b">
        <f>ISNUMBER(SEARCH(BE$1,d4_test70[[#This Row],[actualResult3ftv2c9]]))</f>
        <v>0</v>
      </c>
      <c r="BF116" t="b">
        <f>ISNUMBER(SEARCH(BF$1,d4_test70[[#This Row],[actualResult3ftv2c9]]))</f>
        <v>0</v>
      </c>
      <c r="BG116" s="10" t="str">
        <f t="shared" si="40"/>
        <v>11</v>
      </c>
      <c r="BH116" s="10" t="str">
        <f t="shared" si="41"/>
        <v>00</v>
      </c>
      <c r="BI116" s="10" t="str">
        <f t="shared" si="42"/>
        <v>00</v>
      </c>
      <c r="BJ116" t="b">
        <f t="shared" si="43"/>
        <v>1</v>
      </c>
      <c r="BM116" t="b">
        <f>ISNUMBER(SEARCH(BM$1,d4_test70[[#This Row],[actualResult3ftv2c10]]))</f>
        <v>1</v>
      </c>
      <c r="BN116" t="b">
        <f>ISNUMBER(SEARCH(BN$1,d4_test70[[#This Row],[actualResult3ftv2c10]]))</f>
        <v>0</v>
      </c>
      <c r="BO116" t="b">
        <f>ISNUMBER(SEARCH(BO$1,d4_test70[[#This Row],[actualResult3ftv2c10]]))</f>
        <v>0</v>
      </c>
      <c r="BP116" s="10" t="str">
        <f t="shared" si="44"/>
        <v>11</v>
      </c>
      <c r="BQ116" s="10" t="str">
        <f t="shared" si="45"/>
        <v>00</v>
      </c>
      <c r="BR116" s="10" t="str">
        <f t="shared" si="46"/>
        <v>00</v>
      </c>
      <c r="BS116" t="b">
        <f t="shared" si="47"/>
        <v>1</v>
      </c>
    </row>
    <row r="117" spans="1:71" x14ac:dyDescent="0.35">
      <c r="A117">
        <v>509771809</v>
      </c>
      <c r="B117" t="s">
        <v>8115</v>
      </c>
      <c r="C117" t="s">
        <v>8177</v>
      </c>
      <c r="D117" t="s">
        <v>7562</v>
      </c>
      <c r="E117" t="s">
        <v>5119</v>
      </c>
      <c r="F117" t="s">
        <v>7687</v>
      </c>
      <c r="G117" t="s">
        <v>7687</v>
      </c>
      <c r="H117" t="s">
        <v>13</v>
      </c>
      <c r="I117" t="s">
        <v>7687</v>
      </c>
      <c r="J117" t="s">
        <v>13</v>
      </c>
      <c r="K117" t="s">
        <v>13</v>
      </c>
      <c r="L117" t="s">
        <v>13</v>
      </c>
      <c r="O117" s="13" t="b">
        <f>ISNUMBER(SEARCH(O$1,d4_test70[[#This Row],[expectedResult]]))</f>
        <v>1</v>
      </c>
      <c r="P117" s="13" t="b">
        <f>ISNUMBER(SEARCH(P$1,d4_test70[[#This Row],[expectedResult]]))</f>
        <v>0</v>
      </c>
      <c r="Q117" s="13" t="b">
        <f>ISNUMBER(SEARCH(Q$1,d4_test70[[#This Row],[expectedResult]]))</f>
        <v>0</v>
      </c>
      <c r="T117" t="b">
        <f>ISNUMBER(SEARCH(T$1,d4_test70[[#This Row],[actualResult]]))</f>
        <v>1</v>
      </c>
      <c r="U117" t="b">
        <f>ISNUMBER(SEARCH(U$1,d4_test70[[#This Row],[actualResult]]))</f>
        <v>0</v>
      </c>
      <c r="V117" t="b">
        <f>ISNUMBER(SEARCH(V$1,d4_test70[[#This Row],[actualResult]]))</f>
        <v>0</v>
      </c>
      <c r="W117" s="10" t="str">
        <f t="shared" si="48"/>
        <v>11</v>
      </c>
      <c r="X117" s="10" t="str">
        <f t="shared" si="49"/>
        <v>00</v>
      </c>
      <c r="Y117" s="10" t="str">
        <f t="shared" si="50"/>
        <v>00</v>
      </c>
      <c r="Z117" t="b">
        <f t="shared" si="51"/>
        <v>1</v>
      </c>
      <c r="AC117" t="b">
        <f>ISNUMBER(SEARCH(AC$1,d4_test70[[#This Row],[actualResultGPT3]]))</f>
        <v>1</v>
      </c>
      <c r="AD117" t="b">
        <f>ISNUMBER(SEARCH(AD$1,d4_test70[[#This Row],[actualResultGPT3]]))</f>
        <v>0</v>
      </c>
      <c r="AE117" t="b">
        <f>ISNUMBER(SEARCH(AE$1,d4_test70[[#This Row],[actualResultGPT3]]))</f>
        <v>0</v>
      </c>
      <c r="AF117" s="10" t="str">
        <f t="shared" si="28"/>
        <v>11</v>
      </c>
      <c r="AG117" s="10" t="str">
        <f t="shared" si="29"/>
        <v>00</v>
      </c>
      <c r="AH117" s="10" t="str">
        <f t="shared" si="30"/>
        <v>00</v>
      </c>
      <c r="AI117" t="b">
        <f t="shared" si="31"/>
        <v>1</v>
      </c>
      <c r="AL117" t="b">
        <f>ISNUMBER(SEARCH(AL$1,d4_test70[[#This Row],[actualResult3ftv2]]))</f>
        <v>1</v>
      </c>
      <c r="AM117" t="b">
        <f>ISNUMBER(SEARCH(AM$1,d4_test70[[#This Row],[actualResult3ftv2]]))</f>
        <v>0</v>
      </c>
      <c r="AN117" t="b">
        <f>ISNUMBER(SEARCH(AN$1,d4_test70[[#This Row],[actualResult3ftv2]]))</f>
        <v>0</v>
      </c>
      <c r="AO117" s="10" t="str">
        <f t="shared" si="32"/>
        <v>11</v>
      </c>
      <c r="AP117" s="10" t="str">
        <f t="shared" si="33"/>
        <v>00</v>
      </c>
      <c r="AQ117" s="10" t="str">
        <f t="shared" si="34"/>
        <v>00</v>
      </c>
      <c r="AR117" t="b">
        <f t="shared" si="35"/>
        <v>1</v>
      </c>
      <c r="AU117" t="b">
        <f>ISNUMBER(SEARCH(AU$1,d4_test70[[#This Row],[actualResult3ftv2c8]]))</f>
        <v>1</v>
      </c>
      <c r="AV117" t="b">
        <f>ISNUMBER(SEARCH(AV$1,d4_test70[[#This Row],[actualResult3ftv2c8]]))</f>
        <v>0</v>
      </c>
      <c r="AW117" t="b">
        <f>ISNUMBER(SEARCH(AW$1,d4_test70[[#This Row],[actualResult3ftv2c8]]))</f>
        <v>0</v>
      </c>
      <c r="AX117" s="10" t="str">
        <f t="shared" si="36"/>
        <v>11</v>
      </c>
      <c r="AY117" s="10" t="str">
        <f t="shared" si="37"/>
        <v>00</v>
      </c>
      <c r="AZ117" s="10" t="str">
        <f t="shared" si="38"/>
        <v>00</v>
      </c>
      <c r="BA117" t="b">
        <f t="shared" si="39"/>
        <v>1</v>
      </c>
      <c r="BD117" t="b">
        <f>ISNUMBER(SEARCH(BD$1,d4_test70[[#This Row],[actualResult3ftv2c9]]))</f>
        <v>1</v>
      </c>
      <c r="BE117" t="b">
        <f>ISNUMBER(SEARCH(BE$1,d4_test70[[#This Row],[actualResult3ftv2c9]]))</f>
        <v>0</v>
      </c>
      <c r="BF117" t="b">
        <f>ISNUMBER(SEARCH(BF$1,d4_test70[[#This Row],[actualResult3ftv2c9]]))</f>
        <v>0</v>
      </c>
      <c r="BG117" s="10" t="str">
        <f t="shared" si="40"/>
        <v>11</v>
      </c>
      <c r="BH117" s="10" t="str">
        <f t="shared" si="41"/>
        <v>00</v>
      </c>
      <c r="BI117" s="10" t="str">
        <f t="shared" si="42"/>
        <v>00</v>
      </c>
      <c r="BJ117" t="b">
        <f t="shared" si="43"/>
        <v>1</v>
      </c>
      <c r="BM117" t="b">
        <f>ISNUMBER(SEARCH(BM$1,d4_test70[[#This Row],[actualResult3ftv2c10]]))</f>
        <v>1</v>
      </c>
      <c r="BN117" t="b">
        <f>ISNUMBER(SEARCH(BN$1,d4_test70[[#This Row],[actualResult3ftv2c10]]))</f>
        <v>0</v>
      </c>
      <c r="BO117" t="b">
        <f>ISNUMBER(SEARCH(BO$1,d4_test70[[#This Row],[actualResult3ftv2c10]]))</f>
        <v>0</v>
      </c>
      <c r="BP117" s="10" t="str">
        <f t="shared" si="44"/>
        <v>11</v>
      </c>
      <c r="BQ117" s="10" t="str">
        <f t="shared" si="45"/>
        <v>00</v>
      </c>
      <c r="BR117" s="10" t="str">
        <f t="shared" si="46"/>
        <v>00</v>
      </c>
      <c r="BS117" t="b">
        <f t="shared" si="47"/>
        <v>1</v>
      </c>
    </row>
    <row r="118" spans="1:71" x14ac:dyDescent="0.35">
      <c r="A118">
        <v>1050712293</v>
      </c>
      <c r="B118" t="s">
        <v>8155</v>
      </c>
      <c r="C118" t="s">
        <v>8178</v>
      </c>
      <c r="D118" t="s">
        <v>7546</v>
      </c>
      <c r="E118" t="s">
        <v>5119</v>
      </c>
      <c r="F118" t="s">
        <v>7687</v>
      </c>
      <c r="G118" t="s">
        <v>7687</v>
      </c>
      <c r="H118" t="s">
        <v>13</v>
      </c>
      <c r="I118" t="s">
        <v>7687</v>
      </c>
      <c r="J118" t="s">
        <v>13</v>
      </c>
      <c r="K118" t="s">
        <v>13</v>
      </c>
      <c r="L118" t="s">
        <v>13</v>
      </c>
      <c r="O118" s="13" t="b">
        <f>ISNUMBER(SEARCH(O$1,d4_test70[[#This Row],[expectedResult]]))</f>
        <v>1</v>
      </c>
      <c r="P118" s="13" t="b">
        <f>ISNUMBER(SEARCH(P$1,d4_test70[[#This Row],[expectedResult]]))</f>
        <v>0</v>
      </c>
      <c r="Q118" s="13" t="b">
        <f>ISNUMBER(SEARCH(Q$1,d4_test70[[#This Row],[expectedResult]]))</f>
        <v>0</v>
      </c>
      <c r="T118" t="b">
        <f>ISNUMBER(SEARCH(T$1,d4_test70[[#This Row],[actualResult]]))</f>
        <v>1</v>
      </c>
      <c r="U118" t="b">
        <f>ISNUMBER(SEARCH(U$1,d4_test70[[#This Row],[actualResult]]))</f>
        <v>0</v>
      </c>
      <c r="V118" t="b">
        <f>ISNUMBER(SEARCH(V$1,d4_test70[[#This Row],[actualResult]]))</f>
        <v>0</v>
      </c>
      <c r="W118" s="10" t="str">
        <f t="shared" si="48"/>
        <v>11</v>
      </c>
      <c r="X118" s="10" t="str">
        <f t="shared" si="49"/>
        <v>00</v>
      </c>
      <c r="Y118" s="10" t="str">
        <f t="shared" si="50"/>
        <v>00</v>
      </c>
      <c r="Z118" t="b">
        <f t="shared" si="51"/>
        <v>1</v>
      </c>
      <c r="AC118" t="b">
        <f>ISNUMBER(SEARCH(AC$1,d4_test70[[#This Row],[actualResultGPT3]]))</f>
        <v>1</v>
      </c>
      <c r="AD118" t="b">
        <f>ISNUMBER(SEARCH(AD$1,d4_test70[[#This Row],[actualResultGPT3]]))</f>
        <v>0</v>
      </c>
      <c r="AE118" t="b">
        <f>ISNUMBER(SEARCH(AE$1,d4_test70[[#This Row],[actualResultGPT3]]))</f>
        <v>0</v>
      </c>
      <c r="AF118" s="10" t="str">
        <f t="shared" si="28"/>
        <v>11</v>
      </c>
      <c r="AG118" s="10" t="str">
        <f t="shared" si="29"/>
        <v>00</v>
      </c>
      <c r="AH118" s="10" t="str">
        <f t="shared" si="30"/>
        <v>00</v>
      </c>
      <c r="AI118" t="b">
        <f t="shared" si="31"/>
        <v>1</v>
      </c>
      <c r="AL118" t="b">
        <f>ISNUMBER(SEARCH(AL$1,d4_test70[[#This Row],[actualResult3ftv2]]))</f>
        <v>1</v>
      </c>
      <c r="AM118" t="b">
        <f>ISNUMBER(SEARCH(AM$1,d4_test70[[#This Row],[actualResult3ftv2]]))</f>
        <v>0</v>
      </c>
      <c r="AN118" t="b">
        <f>ISNUMBER(SEARCH(AN$1,d4_test70[[#This Row],[actualResult3ftv2]]))</f>
        <v>0</v>
      </c>
      <c r="AO118" s="10" t="str">
        <f t="shared" si="32"/>
        <v>11</v>
      </c>
      <c r="AP118" s="10" t="str">
        <f t="shared" si="33"/>
        <v>00</v>
      </c>
      <c r="AQ118" s="10" t="str">
        <f t="shared" si="34"/>
        <v>00</v>
      </c>
      <c r="AR118" t="b">
        <f t="shared" si="35"/>
        <v>1</v>
      </c>
      <c r="AU118" t="b">
        <f>ISNUMBER(SEARCH(AU$1,d4_test70[[#This Row],[actualResult3ftv2c8]]))</f>
        <v>1</v>
      </c>
      <c r="AV118" t="b">
        <f>ISNUMBER(SEARCH(AV$1,d4_test70[[#This Row],[actualResult3ftv2c8]]))</f>
        <v>0</v>
      </c>
      <c r="AW118" t="b">
        <f>ISNUMBER(SEARCH(AW$1,d4_test70[[#This Row],[actualResult3ftv2c8]]))</f>
        <v>0</v>
      </c>
      <c r="AX118" s="10" t="str">
        <f t="shared" si="36"/>
        <v>11</v>
      </c>
      <c r="AY118" s="10" t="str">
        <f t="shared" si="37"/>
        <v>00</v>
      </c>
      <c r="AZ118" s="10" t="str">
        <f t="shared" si="38"/>
        <v>00</v>
      </c>
      <c r="BA118" t="b">
        <f t="shared" si="39"/>
        <v>1</v>
      </c>
      <c r="BD118" t="b">
        <f>ISNUMBER(SEARCH(BD$1,d4_test70[[#This Row],[actualResult3ftv2c9]]))</f>
        <v>1</v>
      </c>
      <c r="BE118" t="b">
        <f>ISNUMBER(SEARCH(BE$1,d4_test70[[#This Row],[actualResult3ftv2c9]]))</f>
        <v>0</v>
      </c>
      <c r="BF118" t="b">
        <f>ISNUMBER(SEARCH(BF$1,d4_test70[[#This Row],[actualResult3ftv2c9]]))</f>
        <v>0</v>
      </c>
      <c r="BG118" s="10" t="str">
        <f t="shared" si="40"/>
        <v>11</v>
      </c>
      <c r="BH118" s="10" t="str">
        <f t="shared" si="41"/>
        <v>00</v>
      </c>
      <c r="BI118" s="10" t="str">
        <f t="shared" si="42"/>
        <v>00</v>
      </c>
      <c r="BJ118" t="b">
        <f t="shared" si="43"/>
        <v>1</v>
      </c>
      <c r="BM118" t="b">
        <f>ISNUMBER(SEARCH(BM$1,d4_test70[[#This Row],[actualResult3ftv2c10]]))</f>
        <v>1</v>
      </c>
      <c r="BN118" t="b">
        <f>ISNUMBER(SEARCH(BN$1,d4_test70[[#This Row],[actualResult3ftv2c10]]))</f>
        <v>0</v>
      </c>
      <c r="BO118" t="b">
        <f>ISNUMBER(SEARCH(BO$1,d4_test70[[#This Row],[actualResult3ftv2c10]]))</f>
        <v>0</v>
      </c>
      <c r="BP118" s="10" t="str">
        <f t="shared" si="44"/>
        <v>11</v>
      </c>
      <c r="BQ118" s="10" t="str">
        <f t="shared" si="45"/>
        <v>00</v>
      </c>
      <c r="BR118" s="10" t="str">
        <f t="shared" si="46"/>
        <v>00</v>
      </c>
      <c r="BS118" t="b">
        <f t="shared" si="47"/>
        <v>1</v>
      </c>
    </row>
    <row r="119" spans="1:71" x14ac:dyDescent="0.35">
      <c r="A119">
        <v>1401141286</v>
      </c>
      <c r="B119" t="s">
        <v>7898</v>
      </c>
      <c r="C119" t="s">
        <v>8180</v>
      </c>
      <c r="D119" t="s">
        <v>7900</v>
      </c>
      <c r="E119" t="s">
        <v>5119</v>
      </c>
      <c r="F119" t="s">
        <v>7687</v>
      </c>
      <c r="G119" t="s">
        <v>7687</v>
      </c>
      <c r="H119" t="s">
        <v>7846</v>
      </c>
      <c r="I119" t="s">
        <v>7687</v>
      </c>
      <c r="J119" t="s">
        <v>185</v>
      </c>
      <c r="K119" t="s">
        <v>185</v>
      </c>
      <c r="L119" t="s">
        <v>7687</v>
      </c>
      <c r="O119" s="13" t="b">
        <f>ISNUMBER(SEARCH(O$1,d4_test70[[#This Row],[expectedResult]]))</f>
        <v>1</v>
      </c>
      <c r="P119" s="13" t="b">
        <f>ISNUMBER(SEARCH(P$1,d4_test70[[#This Row],[expectedResult]]))</f>
        <v>0</v>
      </c>
      <c r="Q119" s="13" t="b">
        <f>ISNUMBER(SEARCH(Q$1,d4_test70[[#This Row],[expectedResult]]))</f>
        <v>0</v>
      </c>
      <c r="T119" t="b">
        <f>ISNUMBER(SEARCH(T$1,d4_test70[[#This Row],[actualResult]]))</f>
        <v>1</v>
      </c>
      <c r="U119" t="b">
        <f>ISNUMBER(SEARCH(U$1,d4_test70[[#This Row],[actualResult]]))</f>
        <v>0</v>
      </c>
      <c r="V119" t="b">
        <f>ISNUMBER(SEARCH(V$1,d4_test70[[#This Row],[actualResult]]))</f>
        <v>0</v>
      </c>
      <c r="W119" s="10" t="str">
        <f t="shared" si="48"/>
        <v>11</v>
      </c>
      <c r="X119" s="10" t="str">
        <f t="shared" si="49"/>
        <v>00</v>
      </c>
      <c r="Y119" s="10" t="str">
        <f t="shared" si="50"/>
        <v>00</v>
      </c>
      <c r="Z119" t="b">
        <f t="shared" si="51"/>
        <v>1</v>
      </c>
      <c r="AC119" t="b">
        <f>ISNUMBER(SEARCH(AC$1,d4_test70[[#This Row],[actualResultGPT3]]))</f>
        <v>1</v>
      </c>
      <c r="AD119" t="b">
        <f>ISNUMBER(SEARCH(AD$1,d4_test70[[#This Row],[actualResultGPT3]]))</f>
        <v>1</v>
      </c>
      <c r="AE119" t="b">
        <f>ISNUMBER(SEARCH(AE$1,d4_test70[[#This Row],[actualResultGPT3]]))</f>
        <v>1</v>
      </c>
      <c r="AF119" s="10" t="str">
        <f t="shared" si="28"/>
        <v>11</v>
      </c>
      <c r="AG119" s="10" t="str">
        <f t="shared" si="29"/>
        <v>01</v>
      </c>
      <c r="AH119" s="10" t="str">
        <f t="shared" si="30"/>
        <v>01</v>
      </c>
      <c r="AI119" t="b">
        <f t="shared" si="31"/>
        <v>0</v>
      </c>
      <c r="AL119" t="b">
        <f>ISNUMBER(SEARCH(AL$1,d4_test70[[#This Row],[actualResult3ftv2]]))</f>
        <v>1</v>
      </c>
      <c r="AM119" t="b">
        <f>ISNUMBER(SEARCH(AM$1,d4_test70[[#This Row],[actualResult3ftv2]]))</f>
        <v>0</v>
      </c>
      <c r="AN119" t="b">
        <f>ISNUMBER(SEARCH(AN$1,d4_test70[[#This Row],[actualResult3ftv2]]))</f>
        <v>0</v>
      </c>
      <c r="AO119" s="10" t="str">
        <f t="shared" si="32"/>
        <v>11</v>
      </c>
      <c r="AP119" s="10" t="str">
        <f t="shared" si="33"/>
        <v>00</v>
      </c>
      <c r="AQ119" s="10" t="str">
        <f t="shared" si="34"/>
        <v>00</v>
      </c>
      <c r="AR119" t="b">
        <f t="shared" si="35"/>
        <v>1</v>
      </c>
      <c r="AU119" t="b">
        <f>ISNUMBER(SEARCH(AU$1,d4_test70[[#This Row],[actualResult3ftv2c8]]))</f>
        <v>1</v>
      </c>
      <c r="AV119" t="b">
        <f>ISNUMBER(SEARCH(AV$1,d4_test70[[#This Row],[actualResult3ftv2c8]]))</f>
        <v>1</v>
      </c>
      <c r="AW119" t="b">
        <f>ISNUMBER(SEARCH(AW$1,d4_test70[[#This Row],[actualResult3ftv2c8]]))</f>
        <v>0</v>
      </c>
      <c r="AX119" s="10" t="str">
        <f t="shared" si="36"/>
        <v>11</v>
      </c>
      <c r="AY119" s="10" t="str">
        <f t="shared" si="37"/>
        <v>01</v>
      </c>
      <c r="AZ119" s="10" t="str">
        <f t="shared" si="38"/>
        <v>00</v>
      </c>
      <c r="BA119" t="b">
        <f t="shared" si="39"/>
        <v>0</v>
      </c>
      <c r="BD119" t="b">
        <f>ISNUMBER(SEARCH(BD$1,d4_test70[[#This Row],[actualResult3ftv2c9]]))</f>
        <v>1</v>
      </c>
      <c r="BE119" t="b">
        <f>ISNUMBER(SEARCH(BE$1,d4_test70[[#This Row],[actualResult3ftv2c9]]))</f>
        <v>1</v>
      </c>
      <c r="BF119" t="b">
        <f>ISNUMBER(SEARCH(BF$1,d4_test70[[#This Row],[actualResult3ftv2c9]]))</f>
        <v>0</v>
      </c>
      <c r="BG119" s="10" t="str">
        <f t="shared" si="40"/>
        <v>11</v>
      </c>
      <c r="BH119" s="10" t="str">
        <f t="shared" si="41"/>
        <v>01</v>
      </c>
      <c r="BI119" s="10" t="str">
        <f t="shared" si="42"/>
        <v>00</v>
      </c>
      <c r="BJ119" t="b">
        <f t="shared" si="43"/>
        <v>0</v>
      </c>
      <c r="BM119" t="b">
        <f>ISNUMBER(SEARCH(BM$1,d4_test70[[#This Row],[actualResult3ftv2c10]]))</f>
        <v>1</v>
      </c>
      <c r="BN119" t="b">
        <f>ISNUMBER(SEARCH(BN$1,d4_test70[[#This Row],[actualResult3ftv2c10]]))</f>
        <v>0</v>
      </c>
      <c r="BO119" t="b">
        <f>ISNUMBER(SEARCH(BO$1,d4_test70[[#This Row],[actualResult3ftv2c10]]))</f>
        <v>0</v>
      </c>
      <c r="BP119" s="10" t="str">
        <f t="shared" si="44"/>
        <v>11</v>
      </c>
      <c r="BQ119" s="10" t="str">
        <f t="shared" si="45"/>
        <v>00</v>
      </c>
      <c r="BR119" s="10" t="str">
        <f t="shared" si="46"/>
        <v>00</v>
      </c>
      <c r="BS119" t="b">
        <f t="shared" si="47"/>
        <v>1</v>
      </c>
    </row>
    <row r="120" spans="1:71" x14ac:dyDescent="0.35">
      <c r="A120">
        <v>1296796112</v>
      </c>
      <c r="B120" t="s">
        <v>7626</v>
      </c>
      <c r="C120" t="s">
        <v>7758</v>
      </c>
      <c r="D120" t="s">
        <v>7558</v>
      </c>
      <c r="E120" t="s">
        <v>5119</v>
      </c>
      <c r="F120" t="s">
        <v>7687</v>
      </c>
      <c r="G120" t="s">
        <v>7687</v>
      </c>
      <c r="H120" t="s">
        <v>72</v>
      </c>
      <c r="I120" t="s">
        <v>7687</v>
      </c>
      <c r="J120" t="s">
        <v>13</v>
      </c>
      <c r="K120" t="s">
        <v>13</v>
      </c>
      <c r="L120" t="s">
        <v>13</v>
      </c>
      <c r="O120" s="13" t="b">
        <f>ISNUMBER(SEARCH(O$1,d4_test70[[#This Row],[expectedResult]]))</f>
        <v>1</v>
      </c>
      <c r="P120" s="13" t="b">
        <f>ISNUMBER(SEARCH(P$1,d4_test70[[#This Row],[expectedResult]]))</f>
        <v>0</v>
      </c>
      <c r="Q120" s="13" t="b">
        <f>ISNUMBER(SEARCH(Q$1,d4_test70[[#This Row],[expectedResult]]))</f>
        <v>0</v>
      </c>
      <c r="T120" t="b">
        <f>ISNUMBER(SEARCH(T$1,d4_test70[[#This Row],[actualResult]]))</f>
        <v>1</v>
      </c>
      <c r="U120" t="b">
        <f>ISNUMBER(SEARCH(U$1,d4_test70[[#This Row],[actualResult]]))</f>
        <v>0</v>
      </c>
      <c r="V120" t="b">
        <f>ISNUMBER(SEARCH(V$1,d4_test70[[#This Row],[actualResult]]))</f>
        <v>0</v>
      </c>
      <c r="W120" s="10" t="str">
        <f t="shared" si="48"/>
        <v>11</v>
      </c>
      <c r="X120" s="10" t="str">
        <f t="shared" si="49"/>
        <v>00</v>
      </c>
      <c r="Y120" s="10" t="str">
        <f t="shared" si="50"/>
        <v>00</v>
      </c>
      <c r="Z120" t="b">
        <f t="shared" si="51"/>
        <v>1</v>
      </c>
      <c r="AC120" t="b">
        <f>ISNUMBER(SEARCH(AC$1,d4_test70[[#This Row],[actualResultGPT3]]))</f>
        <v>1</v>
      </c>
      <c r="AD120" t="b">
        <f>ISNUMBER(SEARCH(AD$1,d4_test70[[#This Row],[actualResultGPT3]]))</f>
        <v>1</v>
      </c>
      <c r="AE120" t="b">
        <f>ISNUMBER(SEARCH(AE$1,d4_test70[[#This Row],[actualResultGPT3]]))</f>
        <v>1</v>
      </c>
      <c r="AF120" s="10" t="str">
        <f t="shared" si="28"/>
        <v>11</v>
      </c>
      <c r="AG120" s="10" t="str">
        <f t="shared" si="29"/>
        <v>01</v>
      </c>
      <c r="AH120" s="10" t="str">
        <f t="shared" si="30"/>
        <v>01</v>
      </c>
      <c r="AI120" t="b">
        <f t="shared" si="31"/>
        <v>0</v>
      </c>
      <c r="AL120" t="b">
        <f>ISNUMBER(SEARCH(AL$1,d4_test70[[#This Row],[actualResult3ftv2]]))</f>
        <v>1</v>
      </c>
      <c r="AM120" t="b">
        <f>ISNUMBER(SEARCH(AM$1,d4_test70[[#This Row],[actualResult3ftv2]]))</f>
        <v>0</v>
      </c>
      <c r="AN120" t="b">
        <f>ISNUMBER(SEARCH(AN$1,d4_test70[[#This Row],[actualResult3ftv2]]))</f>
        <v>0</v>
      </c>
      <c r="AO120" s="10" t="str">
        <f t="shared" si="32"/>
        <v>11</v>
      </c>
      <c r="AP120" s="10" t="str">
        <f t="shared" si="33"/>
        <v>00</v>
      </c>
      <c r="AQ120" s="10" t="str">
        <f t="shared" si="34"/>
        <v>00</v>
      </c>
      <c r="AR120" t="b">
        <f t="shared" si="35"/>
        <v>1</v>
      </c>
      <c r="AU120" t="b">
        <f>ISNUMBER(SEARCH(AU$1,d4_test70[[#This Row],[actualResult3ftv2c8]]))</f>
        <v>1</v>
      </c>
      <c r="AV120" t="b">
        <f>ISNUMBER(SEARCH(AV$1,d4_test70[[#This Row],[actualResult3ftv2c8]]))</f>
        <v>0</v>
      </c>
      <c r="AW120" t="b">
        <f>ISNUMBER(SEARCH(AW$1,d4_test70[[#This Row],[actualResult3ftv2c8]]))</f>
        <v>0</v>
      </c>
      <c r="AX120" s="10" t="str">
        <f t="shared" si="36"/>
        <v>11</v>
      </c>
      <c r="AY120" s="10" t="str">
        <f t="shared" si="37"/>
        <v>00</v>
      </c>
      <c r="AZ120" s="10" t="str">
        <f t="shared" si="38"/>
        <v>00</v>
      </c>
      <c r="BA120" t="b">
        <f t="shared" si="39"/>
        <v>1</v>
      </c>
      <c r="BD120" t="b">
        <f>ISNUMBER(SEARCH(BD$1,d4_test70[[#This Row],[actualResult3ftv2c9]]))</f>
        <v>1</v>
      </c>
      <c r="BE120" t="b">
        <f>ISNUMBER(SEARCH(BE$1,d4_test70[[#This Row],[actualResult3ftv2c9]]))</f>
        <v>0</v>
      </c>
      <c r="BF120" t="b">
        <f>ISNUMBER(SEARCH(BF$1,d4_test70[[#This Row],[actualResult3ftv2c9]]))</f>
        <v>0</v>
      </c>
      <c r="BG120" s="10" t="str">
        <f t="shared" si="40"/>
        <v>11</v>
      </c>
      <c r="BH120" s="10" t="str">
        <f t="shared" si="41"/>
        <v>00</v>
      </c>
      <c r="BI120" s="10" t="str">
        <f t="shared" si="42"/>
        <v>00</v>
      </c>
      <c r="BJ120" t="b">
        <f t="shared" si="43"/>
        <v>1</v>
      </c>
      <c r="BM120" t="b">
        <f>ISNUMBER(SEARCH(BM$1,d4_test70[[#This Row],[actualResult3ftv2c10]]))</f>
        <v>1</v>
      </c>
      <c r="BN120" t="b">
        <f>ISNUMBER(SEARCH(BN$1,d4_test70[[#This Row],[actualResult3ftv2c10]]))</f>
        <v>0</v>
      </c>
      <c r="BO120" t="b">
        <f>ISNUMBER(SEARCH(BO$1,d4_test70[[#This Row],[actualResult3ftv2c10]]))</f>
        <v>0</v>
      </c>
      <c r="BP120" s="10" t="str">
        <f t="shared" si="44"/>
        <v>11</v>
      </c>
      <c r="BQ120" s="10" t="str">
        <f t="shared" si="45"/>
        <v>00</v>
      </c>
      <c r="BR120" s="10" t="str">
        <f t="shared" si="46"/>
        <v>00</v>
      </c>
      <c r="BS120" t="b">
        <f t="shared" si="47"/>
        <v>1</v>
      </c>
    </row>
    <row r="121" spans="1:71" x14ac:dyDescent="0.35">
      <c r="A121">
        <v>894474902</v>
      </c>
      <c r="B121" t="s">
        <v>8096</v>
      </c>
      <c r="C121" t="s">
        <v>8182</v>
      </c>
      <c r="D121" t="s">
        <v>7554</v>
      </c>
      <c r="E121" t="s">
        <v>5119</v>
      </c>
      <c r="F121" t="s">
        <v>7687</v>
      </c>
      <c r="G121" t="s">
        <v>7687</v>
      </c>
      <c r="H121" t="s">
        <v>7846</v>
      </c>
      <c r="I121" t="s">
        <v>7687</v>
      </c>
      <c r="J121" t="s">
        <v>13</v>
      </c>
      <c r="K121" t="s">
        <v>7687</v>
      </c>
      <c r="L121" t="s">
        <v>13</v>
      </c>
      <c r="O121" s="13" t="b">
        <f>ISNUMBER(SEARCH(O$1,d4_test70[[#This Row],[expectedResult]]))</f>
        <v>1</v>
      </c>
      <c r="P121" s="13" t="b">
        <f>ISNUMBER(SEARCH(P$1,d4_test70[[#This Row],[expectedResult]]))</f>
        <v>0</v>
      </c>
      <c r="Q121" s="13" t="b">
        <f>ISNUMBER(SEARCH(Q$1,d4_test70[[#This Row],[expectedResult]]))</f>
        <v>0</v>
      </c>
      <c r="T121" t="b">
        <f>ISNUMBER(SEARCH(T$1,d4_test70[[#This Row],[actualResult]]))</f>
        <v>1</v>
      </c>
      <c r="U121" t="b">
        <f>ISNUMBER(SEARCH(U$1,d4_test70[[#This Row],[actualResult]]))</f>
        <v>0</v>
      </c>
      <c r="V121" t="b">
        <f>ISNUMBER(SEARCH(V$1,d4_test70[[#This Row],[actualResult]]))</f>
        <v>0</v>
      </c>
      <c r="W121" s="10" t="str">
        <f t="shared" si="48"/>
        <v>11</v>
      </c>
      <c r="X121" s="10" t="str">
        <f t="shared" si="49"/>
        <v>00</v>
      </c>
      <c r="Y121" s="10" t="str">
        <f t="shared" si="50"/>
        <v>00</v>
      </c>
      <c r="Z121" t="b">
        <f t="shared" si="51"/>
        <v>1</v>
      </c>
      <c r="AC121" t="b">
        <f>ISNUMBER(SEARCH(AC$1,d4_test70[[#This Row],[actualResultGPT3]]))</f>
        <v>1</v>
      </c>
      <c r="AD121" t="b">
        <f>ISNUMBER(SEARCH(AD$1,d4_test70[[#This Row],[actualResultGPT3]]))</f>
        <v>1</v>
      </c>
      <c r="AE121" t="b">
        <f>ISNUMBER(SEARCH(AE$1,d4_test70[[#This Row],[actualResultGPT3]]))</f>
        <v>1</v>
      </c>
      <c r="AF121" s="10" t="str">
        <f t="shared" si="28"/>
        <v>11</v>
      </c>
      <c r="AG121" s="10" t="str">
        <f t="shared" si="29"/>
        <v>01</v>
      </c>
      <c r="AH121" s="10" t="str">
        <f t="shared" si="30"/>
        <v>01</v>
      </c>
      <c r="AI121" t="b">
        <f t="shared" si="31"/>
        <v>0</v>
      </c>
      <c r="AL121" t="b">
        <f>ISNUMBER(SEARCH(AL$1,d4_test70[[#This Row],[actualResult3ftv2]]))</f>
        <v>1</v>
      </c>
      <c r="AM121" t="b">
        <f>ISNUMBER(SEARCH(AM$1,d4_test70[[#This Row],[actualResult3ftv2]]))</f>
        <v>0</v>
      </c>
      <c r="AN121" t="b">
        <f>ISNUMBER(SEARCH(AN$1,d4_test70[[#This Row],[actualResult3ftv2]]))</f>
        <v>0</v>
      </c>
      <c r="AO121" s="10" t="str">
        <f t="shared" si="32"/>
        <v>11</v>
      </c>
      <c r="AP121" s="10" t="str">
        <f t="shared" si="33"/>
        <v>00</v>
      </c>
      <c r="AQ121" s="10" t="str">
        <f t="shared" si="34"/>
        <v>00</v>
      </c>
      <c r="AR121" t="b">
        <f t="shared" si="35"/>
        <v>1</v>
      </c>
      <c r="AU121" t="b">
        <f>ISNUMBER(SEARCH(AU$1,d4_test70[[#This Row],[actualResult3ftv2c8]]))</f>
        <v>1</v>
      </c>
      <c r="AV121" t="b">
        <f>ISNUMBER(SEARCH(AV$1,d4_test70[[#This Row],[actualResult3ftv2c8]]))</f>
        <v>0</v>
      </c>
      <c r="AW121" t="b">
        <f>ISNUMBER(SEARCH(AW$1,d4_test70[[#This Row],[actualResult3ftv2c8]]))</f>
        <v>0</v>
      </c>
      <c r="AX121" s="10" t="str">
        <f t="shared" si="36"/>
        <v>11</v>
      </c>
      <c r="AY121" s="10" t="str">
        <f t="shared" si="37"/>
        <v>00</v>
      </c>
      <c r="AZ121" s="10" t="str">
        <f t="shared" si="38"/>
        <v>00</v>
      </c>
      <c r="BA121" t="b">
        <f t="shared" si="39"/>
        <v>1</v>
      </c>
      <c r="BD121" t="b">
        <f>ISNUMBER(SEARCH(BD$1,d4_test70[[#This Row],[actualResult3ftv2c9]]))</f>
        <v>1</v>
      </c>
      <c r="BE121" t="b">
        <f>ISNUMBER(SEARCH(BE$1,d4_test70[[#This Row],[actualResult3ftv2c9]]))</f>
        <v>0</v>
      </c>
      <c r="BF121" t="b">
        <f>ISNUMBER(SEARCH(BF$1,d4_test70[[#This Row],[actualResult3ftv2c9]]))</f>
        <v>0</v>
      </c>
      <c r="BG121" s="10" t="str">
        <f t="shared" si="40"/>
        <v>11</v>
      </c>
      <c r="BH121" s="10" t="str">
        <f t="shared" si="41"/>
        <v>00</v>
      </c>
      <c r="BI121" s="10" t="str">
        <f t="shared" si="42"/>
        <v>00</v>
      </c>
      <c r="BJ121" t="b">
        <f t="shared" si="43"/>
        <v>1</v>
      </c>
      <c r="BM121" t="b">
        <f>ISNUMBER(SEARCH(BM$1,d4_test70[[#This Row],[actualResult3ftv2c10]]))</f>
        <v>1</v>
      </c>
      <c r="BN121" t="b">
        <f>ISNUMBER(SEARCH(BN$1,d4_test70[[#This Row],[actualResult3ftv2c10]]))</f>
        <v>0</v>
      </c>
      <c r="BO121" t="b">
        <f>ISNUMBER(SEARCH(BO$1,d4_test70[[#This Row],[actualResult3ftv2c10]]))</f>
        <v>0</v>
      </c>
      <c r="BP121" s="10" t="str">
        <f t="shared" si="44"/>
        <v>11</v>
      </c>
      <c r="BQ121" s="10" t="str">
        <f t="shared" si="45"/>
        <v>00</v>
      </c>
      <c r="BR121" s="10" t="str">
        <f t="shared" si="46"/>
        <v>00</v>
      </c>
      <c r="BS121" t="b">
        <f t="shared" si="47"/>
        <v>1</v>
      </c>
    </row>
    <row r="122" spans="1:71" x14ac:dyDescent="0.35">
      <c r="A122">
        <v>294536447</v>
      </c>
      <c r="B122" t="s">
        <v>7629</v>
      </c>
      <c r="C122" t="s">
        <v>7654</v>
      </c>
      <c r="D122" t="s">
        <v>7677</v>
      </c>
      <c r="E122" t="s">
        <v>5119</v>
      </c>
      <c r="F122" t="s">
        <v>7687</v>
      </c>
      <c r="G122" t="s">
        <v>7687</v>
      </c>
      <c r="H122" t="s">
        <v>7846</v>
      </c>
      <c r="I122" t="s">
        <v>7687</v>
      </c>
      <c r="J122" t="s">
        <v>13</v>
      </c>
      <c r="K122" t="s">
        <v>7687</v>
      </c>
      <c r="L122" t="s">
        <v>7687</v>
      </c>
      <c r="O122" s="13" t="b">
        <f>ISNUMBER(SEARCH(O$1,d4_test70[[#This Row],[expectedResult]]))</f>
        <v>1</v>
      </c>
      <c r="P122" s="13" t="b">
        <f>ISNUMBER(SEARCH(P$1,d4_test70[[#This Row],[expectedResult]]))</f>
        <v>0</v>
      </c>
      <c r="Q122" s="13" t="b">
        <f>ISNUMBER(SEARCH(Q$1,d4_test70[[#This Row],[expectedResult]]))</f>
        <v>0</v>
      </c>
      <c r="T122" t="b">
        <f>ISNUMBER(SEARCH(T$1,d4_test70[[#This Row],[actualResult]]))</f>
        <v>1</v>
      </c>
      <c r="U122" t="b">
        <f>ISNUMBER(SEARCH(U$1,d4_test70[[#This Row],[actualResult]]))</f>
        <v>0</v>
      </c>
      <c r="V122" t="b">
        <f>ISNUMBER(SEARCH(V$1,d4_test70[[#This Row],[actualResult]]))</f>
        <v>0</v>
      </c>
      <c r="W122" s="10" t="str">
        <f t="shared" si="48"/>
        <v>11</v>
      </c>
      <c r="X122" s="10" t="str">
        <f t="shared" si="49"/>
        <v>00</v>
      </c>
      <c r="Y122" s="10" t="str">
        <f t="shared" si="50"/>
        <v>00</v>
      </c>
      <c r="Z122" t="b">
        <f t="shared" si="51"/>
        <v>1</v>
      </c>
      <c r="AC122" t="b">
        <f>ISNUMBER(SEARCH(AC$1,d4_test70[[#This Row],[actualResultGPT3]]))</f>
        <v>1</v>
      </c>
      <c r="AD122" t="b">
        <f>ISNUMBER(SEARCH(AD$1,d4_test70[[#This Row],[actualResultGPT3]]))</f>
        <v>1</v>
      </c>
      <c r="AE122" t="b">
        <f>ISNUMBER(SEARCH(AE$1,d4_test70[[#This Row],[actualResultGPT3]]))</f>
        <v>1</v>
      </c>
      <c r="AF122" s="10" t="str">
        <f t="shared" si="28"/>
        <v>11</v>
      </c>
      <c r="AG122" s="10" t="str">
        <f t="shared" si="29"/>
        <v>01</v>
      </c>
      <c r="AH122" s="10" t="str">
        <f t="shared" si="30"/>
        <v>01</v>
      </c>
      <c r="AI122" t="b">
        <f t="shared" si="31"/>
        <v>0</v>
      </c>
      <c r="AL122" t="b">
        <f>ISNUMBER(SEARCH(AL$1,d4_test70[[#This Row],[actualResult3ftv2]]))</f>
        <v>1</v>
      </c>
      <c r="AM122" t="b">
        <f>ISNUMBER(SEARCH(AM$1,d4_test70[[#This Row],[actualResult3ftv2]]))</f>
        <v>0</v>
      </c>
      <c r="AN122" t="b">
        <f>ISNUMBER(SEARCH(AN$1,d4_test70[[#This Row],[actualResult3ftv2]]))</f>
        <v>0</v>
      </c>
      <c r="AO122" s="10" t="str">
        <f t="shared" si="32"/>
        <v>11</v>
      </c>
      <c r="AP122" s="10" t="str">
        <f t="shared" si="33"/>
        <v>00</v>
      </c>
      <c r="AQ122" s="10" t="str">
        <f t="shared" si="34"/>
        <v>00</v>
      </c>
      <c r="AR122" t="b">
        <f t="shared" si="35"/>
        <v>1</v>
      </c>
      <c r="AU122" t="b">
        <f>ISNUMBER(SEARCH(AU$1,d4_test70[[#This Row],[actualResult3ftv2c8]]))</f>
        <v>1</v>
      </c>
      <c r="AV122" t="b">
        <f>ISNUMBER(SEARCH(AV$1,d4_test70[[#This Row],[actualResult3ftv2c8]]))</f>
        <v>0</v>
      </c>
      <c r="AW122" t="b">
        <f>ISNUMBER(SEARCH(AW$1,d4_test70[[#This Row],[actualResult3ftv2c8]]))</f>
        <v>0</v>
      </c>
      <c r="AX122" s="10" t="str">
        <f t="shared" si="36"/>
        <v>11</v>
      </c>
      <c r="AY122" s="10" t="str">
        <f t="shared" si="37"/>
        <v>00</v>
      </c>
      <c r="AZ122" s="10" t="str">
        <f t="shared" si="38"/>
        <v>00</v>
      </c>
      <c r="BA122" t="b">
        <f t="shared" si="39"/>
        <v>1</v>
      </c>
      <c r="BD122" t="b">
        <f>ISNUMBER(SEARCH(BD$1,d4_test70[[#This Row],[actualResult3ftv2c9]]))</f>
        <v>1</v>
      </c>
      <c r="BE122" t="b">
        <f>ISNUMBER(SEARCH(BE$1,d4_test70[[#This Row],[actualResult3ftv2c9]]))</f>
        <v>0</v>
      </c>
      <c r="BF122" t="b">
        <f>ISNUMBER(SEARCH(BF$1,d4_test70[[#This Row],[actualResult3ftv2c9]]))</f>
        <v>0</v>
      </c>
      <c r="BG122" s="10" t="str">
        <f t="shared" si="40"/>
        <v>11</v>
      </c>
      <c r="BH122" s="10" t="str">
        <f t="shared" si="41"/>
        <v>00</v>
      </c>
      <c r="BI122" s="10" t="str">
        <f t="shared" si="42"/>
        <v>00</v>
      </c>
      <c r="BJ122" t="b">
        <f t="shared" si="43"/>
        <v>1</v>
      </c>
      <c r="BM122" t="b">
        <f>ISNUMBER(SEARCH(BM$1,d4_test70[[#This Row],[actualResult3ftv2c10]]))</f>
        <v>1</v>
      </c>
      <c r="BN122" t="b">
        <f>ISNUMBER(SEARCH(BN$1,d4_test70[[#This Row],[actualResult3ftv2c10]]))</f>
        <v>0</v>
      </c>
      <c r="BO122" t="b">
        <f>ISNUMBER(SEARCH(BO$1,d4_test70[[#This Row],[actualResult3ftv2c10]]))</f>
        <v>0</v>
      </c>
      <c r="BP122" s="10" t="str">
        <f t="shared" si="44"/>
        <v>11</v>
      </c>
      <c r="BQ122" s="10" t="str">
        <f t="shared" si="45"/>
        <v>00</v>
      </c>
      <c r="BR122" s="10" t="str">
        <f t="shared" si="46"/>
        <v>00</v>
      </c>
      <c r="BS122" t="b">
        <f t="shared" si="47"/>
        <v>1</v>
      </c>
    </row>
    <row r="123" spans="1:71" x14ac:dyDescent="0.35">
      <c r="A123">
        <v>1583951254</v>
      </c>
      <c r="B123" t="s">
        <v>7895</v>
      </c>
      <c r="C123" t="s">
        <v>7896</v>
      </c>
      <c r="D123" t="s">
        <v>7897</v>
      </c>
      <c r="E123" t="s">
        <v>5119</v>
      </c>
      <c r="F123" t="s">
        <v>7687</v>
      </c>
      <c r="G123" t="s">
        <v>7687</v>
      </c>
      <c r="H123" t="s">
        <v>7846</v>
      </c>
      <c r="I123" t="s">
        <v>7687</v>
      </c>
      <c r="J123" t="s">
        <v>13</v>
      </c>
      <c r="K123" t="s">
        <v>7687</v>
      </c>
      <c r="L123" t="s">
        <v>7687</v>
      </c>
      <c r="O123" s="13" t="b">
        <f>ISNUMBER(SEARCH(O$1,d4_test70[[#This Row],[expectedResult]]))</f>
        <v>1</v>
      </c>
      <c r="P123" s="13" t="b">
        <f>ISNUMBER(SEARCH(P$1,d4_test70[[#This Row],[expectedResult]]))</f>
        <v>0</v>
      </c>
      <c r="Q123" s="13" t="b">
        <f>ISNUMBER(SEARCH(Q$1,d4_test70[[#This Row],[expectedResult]]))</f>
        <v>0</v>
      </c>
      <c r="T123" t="b">
        <f>ISNUMBER(SEARCH(T$1,d4_test70[[#This Row],[actualResult]]))</f>
        <v>1</v>
      </c>
      <c r="U123" t="b">
        <f>ISNUMBER(SEARCH(U$1,d4_test70[[#This Row],[actualResult]]))</f>
        <v>0</v>
      </c>
      <c r="V123" t="b">
        <f>ISNUMBER(SEARCH(V$1,d4_test70[[#This Row],[actualResult]]))</f>
        <v>0</v>
      </c>
      <c r="W123" s="10" t="str">
        <f t="shared" si="48"/>
        <v>11</v>
      </c>
      <c r="X123" s="10" t="str">
        <f t="shared" si="49"/>
        <v>00</v>
      </c>
      <c r="Y123" s="10" t="str">
        <f t="shared" si="50"/>
        <v>00</v>
      </c>
      <c r="Z123" t="b">
        <f t="shared" si="51"/>
        <v>1</v>
      </c>
      <c r="AC123" t="b">
        <f>ISNUMBER(SEARCH(AC$1,d4_test70[[#This Row],[actualResultGPT3]]))</f>
        <v>1</v>
      </c>
      <c r="AD123" t="b">
        <f>ISNUMBER(SEARCH(AD$1,d4_test70[[#This Row],[actualResultGPT3]]))</f>
        <v>1</v>
      </c>
      <c r="AE123" t="b">
        <f>ISNUMBER(SEARCH(AE$1,d4_test70[[#This Row],[actualResultGPT3]]))</f>
        <v>1</v>
      </c>
      <c r="AF123" s="10" t="str">
        <f t="shared" si="28"/>
        <v>11</v>
      </c>
      <c r="AG123" s="10" t="str">
        <f t="shared" si="29"/>
        <v>01</v>
      </c>
      <c r="AH123" s="10" t="str">
        <f t="shared" si="30"/>
        <v>01</v>
      </c>
      <c r="AI123" t="b">
        <f t="shared" si="31"/>
        <v>0</v>
      </c>
      <c r="AL123" t="b">
        <f>ISNUMBER(SEARCH(AL$1,d4_test70[[#This Row],[actualResult3ftv2]]))</f>
        <v>1</v>
      </c>
      <c r="AM123" t="b">
        <f>ISNUMBER(SEARCH(AM$1,d4_test70[[#This Row],[actualResult3ftv2]]))</f>
        <v>0</v>
      </c>
      <c r="AN123" t="b">
        <f>ISNUMBER(SEARCH(AN$1,d4_test70[[#This Row],[actualResult3ftv2]]))</f>
        <v>0</v>
      </c>
      <c r="AO123" s="10" t="str">
        <f t="shared" si="32"/>
        <v>11</v>
      </c>
      <c r="AP123" s="10" t="str">
        <f t="shared" si="33"/>
        <v>00</v>
      </c>
      <c r="AQ123" s="10" t="str">
        <f t="shared" si="34"/>
        <v>00</v>
      </c>
      <c r="AR123" t="b">
        <f t="shared" si="35"/>
        <v>1</v>
      </c>
      <c r="AU123" t="b">
        <f>ISNUMBER(SEARCH(AU$1,d4_test70[[#This Row],[actualResult3ftv2c8]]))</f>
        <v>1</v>
      </c>
      <c r="AV123" t="b">
        <f>ISNUMBER(SEARCH(AV$1,d4_test70[[#This Row],[actualResult3ftv2c8]]))</f>
        <v>0</v>
      </c>
      <c r="AW123" t="b">
        <f>ISNUMBER(SEARCH(AW$1,d4_test70[[#This Row],[actualResult3ftv2c8]]))</f>
        <v>0</v>
      </c>
      <c r="AX123" s="10" t="str">
        <f t="shared" si="36"/>
        <v>11</v>
      </c>
      <c r="AY123" s="10" t="str">
        <f t="shared" si="37"/>
        <v>00</v>
      </c>
      <c r="AZ123" s="10" t="str">
        <f t="shared" si="38"/>
        <v>00</v>
      </c>
      <c r="BA123" t="b">
        <f t="shared" si="39"/>
        <v>1</v>
      </c>
      <c r="BD123" t="b">
        <f>ISNUMBER(SEARCH(BD$1,d4_test70[[#This Row],[actualResult3ftv2c9]]))</f>
        <v>1</v>
      </c>
      <c r="BE123" t="b">
        <f>ISNUMBER(SEARCH(BE$1,d4_test70[[#This Row],[actualResult3ftv2c9]]))</f>
        <v>0</v>
      </c>
      <c r="BF123" t="b">
        <f>ISNUMBER(SEARCH(BF$1,d4_test70[[#This Row],[actualResult3ftv2c9]]))</f>
        <v>0</v>
      </c>
      <c r="BG123" s="10" t="str">
        <f t="shared" si="40"/>
        <v>11</v>
      </c>
      <c r="BH123" s="10" t="str">
        <f t="shared" si="41"/>
        <v>00</v>
      </c>
      <c r="BI123" s="10" t="str">
        <f t="shared" si="42"/>
        <v>00</v>
      </c>
      <c r="BJ123" t="b">
        <f t="shared" si="43"/>
        <v>1</v>
      </c>
      <c r="BM123" t="b">
        <f>ISNUMBER(SEARCH(BM$1,d4_test70[[#This Row],[actualResult3ftv2c10]]))</f>
        <v>1</v>
      </c>
      <c r="BN123" t="b">
        <f>ISNUMBER(SEARCH(BN$1,d4_test70[[#This Row],[actualResult3ftv2c10]]))</f>
        <v>0</v>
      </c>
      <c r="BO123" t="b">
        <f>ISNUMBER(SEARCH(BO$1,d4_test70[[#This Row],[actualResult3ftv2c10]]))</f>
        <v>0</v>
      </c>
      <c r="BP123" s="10" t="str">
        <f t="shared" si="44"/>
        <v>11</v>
      </c>
      <c r="BQ123" s="10" t="str">
        <f t="shared" si="45"/>
        <v>00</v>
      </c>
      <c r="BR123" s="10" t="str">
        <f t="shared" si="46"/>
        <v>00</v>
      </c>
      <c r="BS123" t="b">
        <f t="shared" si="47"/>
        <v>1</v>
      </c>
    </row>
    <row r="124" spans="1:71" x14ac:dyDescent="0.35">
      <c r="A124">
        <v>1300256105</v>
      </c>
      <c r="B124" t="s">
        <v>8161</v>
      </c>
      <c r="C124" t="s">
        <v>8188</v>
      </c>
      <c r="D124" t="s">
        <v>8086</v>
      </c>
      <c r="E124" t="s">
        <v>5119</v>
      </c>
      <c r="F124" t="s">
        <v>7687</v>
      </c>
      <c r="G124" t="s">
        <v>7687</v>
      </c>
      <c r="H124" t="s">
        <v>72</v>
      </c>
      <c r="I124" t="s">
        <v>7687</v>
      </c>
      <c r="J124" t="s">
        <v>13</v>
      </c>
      <c r="K124" t="s">
        <v>13</v>
      </c>
      <c r="L124" t="s">
        <v>13</v>
      </c>
      <c r="O124" s="13" t="b">
        <f>ISNUMBER(SEARCH(O$1,d4_test70[[#This Row],[expectedResult]]))</f>
        <v>1</v>
      </c>
      <c r="P124" s="13" t="b">
        <f>ISNUMBER(SEARCH(P$1,d4_test70[[#This Row],[expectedResult]]))</f>
        <v>0</v>
      </c>
      <c r="Q124" s="13" t="b">
        <f>ISNUMBER(SEARCH(Q$1,d4_test70[[#This Row],[expectedResult]]))</f>
        <v>0</v>
      </c>
      <c r="T124" t="b">
        <f>ISNUMBER(SEARCH(T$1,d4_test70[[#This Row],[actualResult]]))</f>
        <v>1</v>
      </c>
      <c r="U124" t="b">
        <f>ISNUMBER(SEARCH(U$1,d4_test70[[#This Row],[actualResult]]))</f>
        <v>0</v>
      </c>
      <c r="V124" t="b">
        <f>ISNUMBER(SEARCH(V$1,d4_test70[[#This Row],[actualResult]]))</f>
        <v>0</v>
      </c>
      <c r="W124" s="10" t="str">
        <f t="shared" si="48"/>
        <v>11</v>
      </c>
      <c r="X124" s="10" t="str">
        <f t="shared" si="49"/>
        <v>00</v>
      </c>
      <c r="Y124" s="10" t="str">
        <f t="shared" si="50"/>
        <v>00</v>
      </c>
      <c r="Z124" t="b">
        <f t="shared" si="51"/>
        <v>1</v>
      </c>
      <c r="AC124" t="b">
        <f>ISNUMBER(SEARCH(AC$1,d4_test70[[#This Row],[actualResultGPT3]]))</f>
        <v>1</v>
      </c>
      <c r="AD124" t="b">
        <f>ISNUMBER(SEARCH(AD$1,d4_test70[[#This Row],[actualResultGPT3]]))</f>
        <v>1</v>
      </c>
      <c r="AE124" t="b">
        <f>ISNUMBER(SEARCH(AE$1,d4_test70[[#This Row],[actualResultGPT3]]))</f>
        <v>1</v>
      </c>
      <c r="AF124" s="10" t="str">
        <f t="shared" si="28"/>
        <v>11</v>
      </c>
      <c r="AG124" s="10" t="str">
        <f t="shared" si="29"/>
        <v>01</v>
      </c>
      <c r="AH124" s="10" t="str">
        <f t="shared" si="30"/>
        <v>01</v>
      </c>
      <c r="AI124" t="b">
        <f t="shared" si="31"/>
        <v>0</v>
      </c>
      <c r="AL124" t="b">
        <f>ISNUMBER(SEARCH(AL$1,d4_test70[[#This Row],[actualResult3ftv2]]))</f>
        <v>1</v>
      </c>
      <c r="AM124" t="b">
        <f>ISNUMBER(SEARCH(AM$1,d4_test70[[#This Row],[actualResult3ftv2]]))</f>
        <v>0</v>
      </c>
      <c r="AN124" t="b">
        <f>ISNUMBER(SEARCH(AN$1,d4_test70[[#This Row],[actualResult3ftv2]]))</f>
        <v>0</v>
      </c>
      <c r="AO124" s="10" t="str">
        <f t="shared" si="32"/>
        <v>11</v>
      </c>
      <c r="AP124" s="10" t="str">
        <f t="shared" si="33"/>
        <v>00</v>
      </c>
      <c r="AQ124" s="10" t="str">
        <f t="shared" si="34"/>
        <v>00</v>
      </c>
      <c r="AR124" t="b">
        <f t="shared" si="35"/>
        <v>1</v>
      </c>
      <c r="AU124" t="b">
        <f>ISNUMBER(SEARCH(AU$1,d4_test70[[#This Row],[actualResult3ftv2c8]]))</f>
        <v>1</v>
      </c>
      <c r="AV124" t="b">
        <f>ISNUMBER(SEARCH(AV$1,d4_test70[[#This Row],[actualResult3ftv2c8]]))</f>
        <v>0</v>
      </c>
      <c r="AW124" t="b">
        <f>ISNUMBER(SEARCH(AW$1,d4_test70[[#This Row],[actualResult3ftv2c8]]))</f>
        <v>0</v>
      </c>
      <c r="AX124" s="10" t="str">
        <f t="shared" si="36"/>
        <v>11</v>
      </c>
      <c r="AY124" s="10" t="str">
        <f t="shared" si="37"/>
        <v>00</v>
      </c>
      <c r="AZ124" s="10" t="str">
        <f t="shared" si="38"/>
        <v>00</v>
      </c>
      <c r="BA124" t="b">
        <f t="shared" si="39"/>
        <v>1</v>
      </c>
      <c r="BD124" t="b">
        <f>ISNUMBER(SEARCH(BD$1,d4_test70[[#This Row],[actualResult3ftv2c9]]))</f>
        <v>1</v>
      </c>
      <c r="BE124" t="b">
        <f>ISNUMBER(SEARCH(BE$1,d4_test70[[#This Row],[actualResult3ftv2c9]]))</f>
        <v>0</v>
      </c>
      <c r="BF124" t="b">
        <f>ISNUMBER(SEARCH(BF$1,d4_test70[[#This Row],[actualResult3ftv2c9]]))</f>
        <v>0</v>
      </c>
      <c r="BG124" s="10" t="str">
        <f t="shared" si="40"/>
        <v>11</v>
      </c>
      <c r="BH124" s="10" t="str">
        <f t="shared" si="41"/>
        <v>00</v>
      </c>
      <c r="BI124" s="10" t="str">
        <f t="shared" si="42"/>
        <v>00</v>
      </c>
      <c r="BJ124" t="b">
        <f t="shared" si="43"/>
        <v>1</v>
      </c>
      <c r="BM124" t="b">
        <f>ISNUMBER(SEARCH(BM$1,d4_test70[[#This Row],[actualResult3ftv2c10]]))</f>
        <v>1</v>
      </c>
      <c r="BN124" t="b">
        <f>ISNUMBER(SEARCH(BN$1,d4_test70[[#This Row],[actualResult3ftv2c10]]))</f>
        <v>0</v>
      </c>
      <c r="BO124" t="b">
        <f>ISNUMBER(SEARCH(BO$1,d4_test70[[#This Row],[actualResult3ftv2c10]]))</f>
        <v>0</v>
      </c>
      <c r="BP124" s="10" t="str">
        <f t="shared" si="44"/>
        <v>11</v>
      </c>
      <c r="BQ124" s="10" t="str">
        <f t="shared" si="45"/>
        <v>00</v>
      </c>
      <c r="BR124" s="10" t="str">
        <f t="shared" si="46"/>
        <v>00</v>
      </c>
      <c r="BS124" t="b">
        <f t="shared" si="47"/>
        <v>1</v>
      </c>
    </row>
    <row r="125" spans="1:71" x14ac:dyDescent="0.35">
      <c r="A125">
        <v>585159615</v>
      </c>
      <c r="B125" t="s">
        <v>8146</v>
      </c>
      <c r="C125" t="s">
        <v>8192</v>
      </c>
      <c r="D125" t="s">
        <v>7557</v>
      </c>
      <c r="E125" t="s">
        <v>5119</v>
      </c>
      <c r="F125" t="s">
        <v>7687</v>
      </c>
      <c r="G125" t="s">
        <v>7687</v>
      </c>
      <c r="H125" t="s">
        <v>13</v>
      </c>
      <c r="I125" t="s">
        <v>7687</v>
      </c>
      <c r="J125" t="s">
        <v>13</v>
      </c>
      <c r="K125" t="s">
        <v>7687</v>
      </c>
      <c r="L125" t="s">
        <v>13</v>
      </c>
      <c r="O125" s="13" t="b">
        <f>ISNUMBER(SEARCH(O$1,d4_test70[[#This Row],[expectedResult]]))</f>
        <v>1</v>
      </c>
      <c r="P125" s="13" t="b">
        <f>ISNUMBER(SEARCH(P$1,d4_test70[[#This Row],[expectedResult]]))</f>
        <v>0</v>
      </c>
      <c r="Q125" s="13" t="b">
        <f>ISNUMBER(SEARCH(Q$1,d4_test70[[#This Row],[expectedResult]]))</f>
        <v>0</v>
      </c>
      <c r="T125" t="b">
        <f>ISNUMBER(SEARCH(T$1,d4_test70[[#This Row],[actualResult]]))</f>
        <v>1</v>
      </c>
      <c r="U125" t="b">
        <f>ISNUMBER(SEARCH(U$1,d4_test70[[#This Row],[actualResult]]))</f>
        <v>0</v>
      </c>
      <c r="V125" t="b">
        <f>ISNUMBER(SEARCH(V$1,d4_test70[[#This Row],[actualResult]]))</f>
        <v>0</v>
      </c>
      <c r="W125" s="10" t="str">
        <f t="shared" si="48"/>
        <v>11</v>
      </c>
      <c r="X125" s="10" t="str">
        <f t="shared" si="49"/>
        <v>00</v>
      </c>
      <c r="Y125" s="10" t="str">
        <f t="shared" si="50"/>
        <v>00</v>
      </c>
      <c r="Z125" t="b">
        <f t="shared" si="51"/>
        <v>1</v>
      </c>
      <c r="AC125" t="b">
        <f>ISNUMBER(SEARCH(AC$1,d4_test70[[#This Row],[actualResultGPT3]]))</f>
        <v>1</v>
      </c>
      <c r="AD125" t="b">
        <f>ISNUMBER(SEARCH(AD$1,d4_test70[[#This Row],[actualResultGPT3]]))</f>
        <v>0</v>
      </c>
      <c r="AE125" t="b">
        <f>ISNUMBER(SEARCH(AE$1,d4_test70[[#This Row],[actualResultGPT3]]))</f>
        <v>0</v>
      </c>
      <c r="AF125" s="10" t="str">
        <f t="shared" si="28"/>
        <v>11</v>
      </c>
      <c r="AG125" s="10" t="str">
        <f t="shared" si="29"/>
        <v>00</v>
      </c>
      <c r="AH125" s="10" t="str">
        <f t="shared" si="30"/>
        <v>00</v>
      </c>
      <c r="AI125" t="b">
        <f t="shared" si="31"/>
        <v>1</v>
      </c>
      <c r="AL125" t="b">
        <f>ISNUMBER(SEARCH(AL$1,d4_test70[[#This Row],[actualResult3ftv2]]))</f>
        <v>1</v>
      </c>
      <c r="AM125" t="b">
        <f>ISNUMBER(SEARCH(AM$1,d4_test70[[#This Row],[actualResult3ftv2]]))</f>
        <v>0</v>
      </c>
      <c r="AN125" t="b">
        <f>ISNUMBER(SEARCH(AN$1,d4_test70[[#This Row],[actualResult3ftv2]]))</f>
        <v>0</v>
      </c>
      <c r="AO125" s="10" t="str">
        <f t="shared" si="32"/>
        <v>11</v>
      </c>
      <c r="AP125" s="10" t="str">
        <f t="shared" si="33"/>
        <v>00</v>
      </c>
      <c r="AQ125" s="10" t="str">
        <f t="shared" si="34"/>
        <v>00</v>
      </c>
      <c r="AR125" t="b">
        <f t="shared" si="35"/>
        <v>1</v>
      </c>
      <c r="AU125" t="b">
        <f>ISNUMBER(SEARCH(AU$1,d4_test70[[#This Row],[actualResult3ftv2c8]]))</f>
        <v>1</v>
      </c>
      <c r="AV125" t="b">
        <f>ISNUMBER(SEARCH(AV$1,d4_test70[[#This Row],[actualResult3ftv2c8]]))</f>
        <v>0</v>
      </c>
      <c r="AW125" t="b">
        <f>ISNUMBER(SEARCH(AW$1,d4_test70[[#This Row],[actualResult3ftv2c8]]))</f>
        <v>0</v>
      </c>
      <c r="AX125" s="10" t="str">
        <f t="shared" si="36"/>
        <v>11</v>
      </c>
      <c r="AY125" s="10" t="str">
        <f t="shared" si="37"/>
        <v>00</v>
      </c>
      <c r="AZ125" s="10" t="str">
        <f t="shared" si="38"/>
        <v>00</v>
      </c>
      <c r="BA125" t="b">
        <f t="shared" si="39"/>
        <v>1</v>
      </c>
      <c r="BD125" t="b">
        <f>ISNUMBER(SEARCH(BD$1,d4_test70[[#This Row],[actualResult3ftv2c9]]))</f>
        <v>1</v>
      </c>
      <c r="BE125" t="b">
        <f>ISNUMBER(SEARCH(BE$1,d4_test70[[#This Row],[actualResult3ftv2c9]]))</f>
        <v>0</v>
      </c>
      <c r="BF125" t="b">
        <f>ISNUMBER(SEARCH(BF$1,d4_test70[[#This Row],[actualResult3ftv2c9]]))</f>
        <v>0</v>
      </c>
      <c r="BG125" s="10" t="str">
        <f t="shared" si="40"/>
        <v>11</v>
      </c>
      <c r="BH125" s="10" t="str">
        <f t="shared" si="41"/>
        <v>00</v>
      </c>
      <c r="BI125" s="10" t="str">
        <f t="shared" si="42"/>
        <v>00</v>
      </c>
      <c r="BJ125" t="b">
        <f t="shared" si="43"/>
        <v>1</v>
      </c>
      <c r="BM125" t="b">
        <f>ISNUMBER(SEARCH(BM$1,d4_test70[[#This Row],[actualResult3ftv2c10]]))</f>
        <v>1</v>
      </c>
      <c r="BN125" t="b">
        <f>ISNUMBER(SEARCH(BN$1,d4_test70[[#This Row],[actualResult3ftv2c10]]))</f>
        <v>0</v>
      </c>
      <c r="BO125" t="b">
        <f>ISNUMBER(SEARCH(BO$1,d4_test70[[#This Row],[actualResult3ftv2c10]]))</f>
        <v>0</v>
      </c>
      <c r="BP125" s="10" t="str">
        <f t="shared" si="44"/>
        <v>11</v>
      </c>
      <c r="BQ125" s="10" t="str">
        <f t="shared" si="45"/>
        <v>00</v>
      </c>
      <c r="BR125" s="10" t="str">
        <f t="shared" si="46"/>
        <v>00</v>
      </c>
      <c r="BS125" t="b">
        <f t="shared" si="47"/>
        <v>1</v>
      </c>
    </row>
    <row r="126" spans="1:71" x14ac:dyDescent="0.35">
      <c r="A126">
        <v>1502397616</v>
      </c>
      <c r="B126" t="s">
        <v>8092</v>
      </c>
      <c r="C126" t="s">
        <v>8193</v>
      </c>
      <c r="D126" t="s">
        <v>8086</v>
      </c>
      <c r="E126" t="s">
        <v>5119</v>
      </c>
      <c r="F126" t="s">
        <v>7687</v>
      </c>
      <c r="G126" t="s">
        <v>7687</v>
      </c>
      <c r="H126" t="s">
        <v>13</v>
      </c>
      <c r="I126" t="s">
        <v>7687</v>
      </c>
      <c r="J126" t="s">
        <v>13</v>
      </c>
      <c r="K126" t="s">
        <v>13</v>
      </c>
      <c r="L126" t="s">
        <v>13</v>
      </c>
      <c r="O126" s="13" t="b">
        <f>ISNUMBER(SEARCH(O$1,d4_test70[[#This Row],[expectedResult]]))</f>
        <v>1</v>
      </c>
      <c r="P126" s="13" t="b">
        <f>ISNUMBER(SEARCH(P$1,d4_test70[[#This Row],[expectedResult]]))</f>
        <v>0</v>
      </c>
      <c r="Q126" s="13" t="b">
        <f>ISNUMBER(SEARCH(Q$1,d4_test70[[#This Row],[expectedResult]]))</f>
        <v>0</v>
      </c>
      <c r="T126" t="b">
        <f>ISNUMBER(SEARCH(T$1,d4_test70[[#This Row],[actualResult]]))</f>
        <v>1</v>
      </c>
      <c r="U126" t="b">
        <f>ISNUMBER(SEARCH(U$1,d4_test70[[#This Row],[actualResult]]))</f>
        <v>0</v>
      </c>
      <c r="V126" t="b">
        <f>ISNUMBER(SEARCH(V$1,d4_test70[[#This Row],[actualResult]]))</f>
        <v>0</v>
      </c>
      <c r="W126" s="10" t="str">
        <f t="shared" si="48"/>
        <v>11</v>
      </c>
      <c r="X126" s="10" t="str">
        <f t="shared" si="49"/>
        <v>00</v>
      </c>
      <c r="Y126" s="10" t="str">
        <f t="shared" si="50"/>
        <v>00</v>
      </c>
      <c r="Z126" t="b">
        <f t="shared" si="51"/>
        <v>1</v>
      </c>
      <c r="AC126" t="b">
        <f>ISNUMBER(SEARCH(AC$1,d4_test70[[#This Row],[actualResultGPT3]]))</f>
        <v>1</v>
      </c>
      <c r="AD126" t="b">
        <f>ISNUMBER(SEARCH(AD$1,d4_test70[[#This Row],[actualResultGPT3]]))</f>
        <v>0</v>
      </c>
      <c r="AE126" t="b">
        <f>ISNUMBER(SEARCH(AE$1,d4_test70[[#This Row],[actualResultGPT3]]))</f>
        <v>0</v>
      </c>
      <c r="AF126" s="10" t="str">
        <f t="shared" si="28"/>
        <v>11</v>
      </c>
      <c r="AG126" s="10" t="str">
        <f t="shared" si="29"/>
        <v>00</v>
      </c>
      <c r="AH126" s="10" t="str">
        <f t="shared" si="30"/>
        <v>00</v>
      </c>
      <c r="AI126" t="b">
        <f t="shared" si="31"/>
        <v>1</v>
      </c>
      <c r="AL126" t="b">
        <f>ISNUMBER(SEARCH(AL$1,d4_test70[[#This Row],[actualResult3ftv2]]))</f>
        <v>1</v>
      </c>
      <c r="AM126" t="b">
        <f>ISNUMBER(SEARCH(AM$1,d4_test70[[#This Row],[actualResult3ftv2]]))</f>
        <v>0</v>
      </c>
      <c r="AN126" t="b">
        <f>ISNUMBER(SEARCH(AN$1,d4_test70[[#This Row],[actualResult3ftv2]]))</f>
        <v>0</v>
      </c>
      <c r="AO126" s="10" t="str">
        <f t="shared" si="32"/>
        <v>11</v>
      </c>
      <c r="AP126" s="10" t="str">
        <f t="shared" si="33"/>
        <v>00</v>
      </c>
      <c r="AQ126" s="10" t="str">
        <f t="shared" si="34"/>
        <v>00</v>
      </c>
      <c r="AR126" t="b">
        <f t="shared" si="35"/>
        <v>1</v>
      </c>
      <c r="AU126" t="b">
        <f>ISNUMBER(SEARCH(AU$1,d4_test70[[#This Row],[actualResult3ftv2c8]]))</f>
        <v>1</v>
      </c>
      <c r="AV126" t="b">
        <f>ISNUMBER(SEARCH(AV$1,d4_test70[[#This Row],[actualResult3ftv2c8]]))</f>
        <v>0</v>
      </c>
      <c r="AW126" t="b">
        <f>ISNUMBER(SEARCH(AW$1,d4_test70[[#This Row],[actualResult3ftv2c8]]))</f>
        <v>0</v>
      </c>
      <c r="AX126" s="10" t="str">
        <f t="shared" si="36"/>
        <v>11</v>
      </c>
      <c r="AY126" s="10" t="str">
        <f t="shared" si="37"/>
        <v>00</v>
      </c>
      <c r="AZ126" s="10" t="str">
        <f t="shared" si="38"/>
        <v>00</v>
      </c>
      <c r="BA126" t="b">
        <f t="shared" si="39"/>
        <v>1</v>
      </c>
      <c r="BD126" t="b">
        <f>ISNUMBER(SEARCH(BD$1,d4_test70[[#This Row],[actualResult3ftv2c9]]))</f>
        <v>1</v>
      </c>
      <c r="BE126" t="b">
        <f>ISNUMBER(SEARCH(BE$1,d4_test70[[#This Row],[actualResult3ftv2c9]]))</f>
        <v>0</v>
      </c>
      <c r="BF126" t="b">
        <f>ISNUMBER(SEARCH(BF$1,d4_test70[[#This Row],[actualResult3ftv2c9]]))</f>
        <v>0</v>
      </c>
      <c r="BG126" s="10" t="str">
        <f t="shared" si="40"/>
        <v>11</v>
      </c>
      <c r="BH126" s="10" t="str">
        <f t="shared" si="41"/>
        <v>00</v>
      </c>
      <c r="BI126" s="10" t="str">
        <f t="shared" si="42"/>
        <v>00</v>
      </c>
      <c r="BJ126" t="b">
        <f t="shared" si="43"/>
        <v>1</v>
      </c>
      <c r="BM126" t="b">
        <f>ISNUMBER(SEARCH(BM$1,d4_test70[[#This Row],[actualResult3ftv2c10]]))</f>
        <v>1</v>
      </c>
      <c r="BN126" t="b">
        <f>ISNUMBER(SEARCH(BN$1,d4_test70[[#This Row],[actualResult3ftv2c10]]))</f>
        <v>0</v>
      </c>
      <c r="BO126" t="b">
        <f>ISNUMBER(SEARCH(BO$1,d4_test70[[#This Row],[actualResult3ftv2c10]]))</f>
        <v>0</v>
      </c>
      <c r="BP126" s="10" t="str">
        <f t="shared" si="44"/>
        <v>11</v>
      </c>
      <c r="BQ126" s="10" t="str">
        <f t="shared" si="45"/>
        <v>00</v>
      </c>
      <c r="BR126" s="10" t="str">
        <f t="shared" si="46"/>
        <v>00</v>
      </c>
      <c r="BS126" t="b">
        <f t="shared" si="47"/>
        <v>1</v>
      </c>
    </row>
    <row r="127" spans="1:71" x14ac:dyDescent="0.35">
      <c r="A127">
        <v>887870077</v>
      </c>
      <c r="B127" t="s">
        <v>8142</v>
      </c>
      <c r="C127" t="s">
        <v>8194</v>
      </c>
      <c r="D127" t="s">
        <v>8138</v>
      </c>
      <c r="E127" t="s">
        <v>5119</v>
      </c>
      <c r="F127" t="s">
        <v>7687</v>
      </c>
      <c r="G127" t="s">
        <v>7687</v>
      </c>
      <c r="H127" t="s">
        <v>7846</v>
      </c>
      <c r="I127" t="s">
        <v>7687</v>
      </c>
      <c r="J127" t="s">
        <v>13</v>
      </c>
      <c r="K127" t="s">
        <v>7687</v>
      </c>
      <c r="L127" t="s">
        <v>13</v>
      </c>
      <c r="O127" s="13" t="b">
        <f>ISNUMBER(SEARCH(O$1,d4_test70[[#This Row],[expectedResult]]))</f>
        <v>1</v>
      </c>
      <c r="P127" s="13" t="b">
        <f>ISNUMBER(SEARCH(P$1,d4_test70[[#This Row],[expectedResult]]))</f>
        <v>0</v>
      </c>
      <c r="Q127" s="13" t="b">
        <f>ISNUMBER(SEARCH(Q$1,d4_test70[[#This Row],[expectedResult]]))</f>
        <v>0</v>
      </c>
      <c r="T127" t="b">
        <f>ISNUMBER(SEARCH(T$1,d4_test70[[#This Row],[actualResult]]))</f>
        <v>1</v>
      </c>
      <c r="U127" t="b">
        <f>ISNUMBER(SEARCH(U$1,d4_test70[[#This Row],[actualResult]]))</f>
        <v>0</v>
      </c>
      <c r="V127" t="b">
        <f>ISNUMBER(SEARCH(V$1,d4_test70[[#This Row],[actualResult]]))</f>
        <v>0</v>
      </c>
      <c r="W127" s="10" t="str">
        <f t="shared" si="48"/>
        <v>11</v>
      </c>
      <c r="X127" s="10" t="str">
        <f t="shared" si="49"/>
        <v>00</v>
      </c>
      <c r="Y127" s="10" t="str">
        <f t="shared" si="50"/>
        <v>00</v>
      </c>
      <c r="Z127" t="b">
        <f t="shared" si="51"/>
        <v>1</v>
      </c>
      <c r="AC127" t="b">
        <f>ISNUMBER(SEARCH(AC$1,d4_test70[[#This Row],[actualResultGPT3]]))</f>
        <v>1</v>
      </c>
      <c r="AD127" t="b">
        <f>ISNUMBER(SEARCH(AD$1,d4_test70[[#This Row],[actualResultGPT3]]))</f>
        <v>1</v>
      </c>
      <c r="AE127" t="b">
        <f>ISNUMBER(SEARCH(AE$1,d4_test70[[#This Row],[actualResultGPT3]]))</f>
        <v>1</v>
      </c>
      <c r="AF127" s="10" t="str">
        <f t="shared" si="28"/>
        <v>11</v>
      </c>
      <c r="AG127" s="10" t="str">
        <f t="shared" si="29"/>
        <v>01</v>
      </c>
      <c r="AH127" s="10" t="str">
        <f t="shared" si="30"/>
        <v>01</v>
      </c>
      <c r="AI127" t="b">
        <f t="shared" si="31"/>
        <v>0</v>
      </c>
      <c r="AL127" t="b">
        <f>ISNUMBER(SEARCH(AL$1,d4_test70[[#This Row],[actualResult3ftv2]]))</f>
        <v>1</v>
      </c>
      <c r="AM127" t="b">
        <f>ISNUMBER(SEARCH(AM$1,d4_test70[[#This Row],[actualResult3ftv2]]))</f>
        <v>0</v>
      </c>
      <c r="AN127" t="b">
        <f>ISNUMBER(SEARCH(AN$1,d4_test70[[#This Row],[actualResult3ftv2]]))</f>
        <v>0</v>
      </c>
      <c r="AO127" s="10" t="str">
        <f t="shared" si="32"/>
        <v>11</v>
      </c>
      <c r="AP127" s="10" t="str">
        <f t="shared" si="33"/>
        <v>00</v>
      </c>
      <c r="AQ127" s="10" t="str">
        <f t="shared" si="34"/>
        <v>00</v>
      </c>
      <c r="AR127" t="b">
        <f t="shared" si="35"/>
        <v>1</v>
      </c>
      <c r="AU127" t="b">
        <f>ISNUMBER(SEARCH(AU$1,d4_test70[[#This Row],[actualResult3ftv2c8]]))</f>
        <v>1</v>
      </c>
      <c r="AV127" t="b">
        <f>ISNUMBER(SEARCH(AV$1,d4_test70[[#This Row],[actualResult3ftv2c8]]))</f>
        <v>0</v>
      </c>
      <c r="AW127" t="b">
        <f>ISNUMBER(SEARCH(AW$1,d4_test70[[#This Row],[actualResult3ftv2c8]]))</f>
        <v>0</v>
      </c>
      <c r="AX127" s="10" t="str">
        <f t="shared" si="36"/>
        <v>11</v>
      </c>
      <c r="AY127" s="10" t="str">
        <f t="shared" si="37"/>
        <v>00</v>
      </c>
      <c r="AZ127" s="10" t="str">
        <f t="shared" si="38"/>
        <v>00</v>
      </c>
      <c r="BA127" t="b">
        <f t="shared" si="39"/>
        <v>1</v>
      </c>
      <c r="BD127" t="b">
        <f>ISNUMBER(SEARCH(BD$1,d4_test70[[#This Row],[actualResult3ftv2c9]]))</f>
        <v>1</v>
      </c>
      <c r="BE127" t="b">
        <f>ISNUMBER(SEARCH(BE$1,d4_test70[[#This Row],[actualResult3ftv2c9]]))</f>
        <v>0</v>
      </c>
      <c r="BF127" t="b">
        <f>ISNUMBER(SEARCH(BF$1,d4_test70[[#This Row],[actualResult3ftv2c9]]))</f>
        <v>0</v>
      </c>
      <c r="BG127" s="10" t="str">
        <f t="shared" si="40"/>
        <v>11</v>
      </c>
      <c r="BH127" s="10" t="str">
        <f t="shared" si="41"/>
        <v>00</v>
      </c>
      <c r="BI127" s="10" t="str">
        <f t="shared" si="42"/>
        <v>00</v>
      </c>
      <c r="BJ127" t="b">
        <f t="shared" si="43"/>
        <v>1</v>
      </c>
      <c r="BM127" t="b">
        <f>ISNUMBER(SEARCH(BM$1,d4_test70[[#This Row],[actualResult3ftv2c10]]))</f>
        <v>1</v>
      </c>
      <c r="BN127" t="b">
        <f>ISNUMBER(SEARCH(BN$1,d4_test70[[#This Row],[actualResult3ftv2c10]]))</f>
        <v>0</v>
      </c>
      <c r="BO127" t="b">
        <f>ISNUMBER(SEARCH(BO$1,d4_test70[[#This Row],[actualResult3ftv2c10]]))</f>
        <v>0</v>
      </c>
      <c r="BP127" s="10" t="str">
        <f t="shared" si="44"/>
        <v>11</v>
      </c>
      <c r="BQ127" s="10" t="str">
        <f t="shared" si="45"/>
        <v>00</v>
      </c>
      <c r="BR127" s="10" t="str">
        <f t="shared" si="46"/>
        <v>00</v>
      </c>
      <c r="BS127" t="b">
        <f t="shared" si="47"/>
        <v>1</v>
      </c>
    </row>
    <row r="128" spans="1:71" x14ac:dyDescent="0.35">
      <c r="A128">
        <v>1151618688</v>
      </c>
      <c r="B128" t="s">
        <v>8089</v>
      </c>
      <c r="C128" t="s">
        <v>8090</v>
      </c>
      <c r="D128" t="s">
        <v>8091</v>
      </c>
      <c r="E128" t="s">
        <v>5119</v>
      </c>
      <c r="F128" t="s">
        <v>7687</v>
      </c>
      <c r="G128" t="s">
        <v>7687</v>
      </c>
      <c r="H128" t="s">
        <v>7846</v>
      </c>
      <c r="I128" t="s">
        <v>7687</v>
      </c>
      <c r="J128" t="s">
        <v>13</v>
      </c>
      <c r="K128" t="s">
        <v>7685</v>
      </c>
      <c r="L128" t="s">
        <v>7687</v>
      </c>
      <c r="O128" s="13" t="b">
        <f>ISNUMBER(SEARCH(O$1,d4_test70[[#This Row],[expectedResult]]))</f>
        <v>1</v>
      </c>
      <c r="P128" s="13" t="b">
        <f>ISNUMBER(SEARCH(P$1,d4_test70[[#This Row],[expectedResult]]))</f>
        <v>0</v>
      </c>
      <c r="Q128" s="13" t="b">
        <f>ISNUMBER(SEARCH(Q$1,d4_test70[[#This Row],[expectedResult]]))</f>
        <v>0</v>
      </c>
      <c r="T128" t="b">
        <f>ISNUMBER(SEARCH(T$1,d4_test70[[#This Row],[actualResult]]))</f>
        <v>1</v>
      </c>
      <c r="U128" t="b">
        <f>ISNUMBER(SEARCH(U$1,d4_test70[[#This Row],[actualResult]]))</f>
        <v>0</v>
      </c>
      <c r="V128" t="b">
        <f>ISNUMBER(SEARCH(V$1,d4_test70[[#This Row],[actualResult]]))</f>
        <v>0</v>
      </c>
      <c r="W128" s="10" t="str">
        <f t="shared" si="48"/>
        <v>11</v>
      </c>
      <c r="X128" s="10" t="str">
        <f t="shared" si="49"/>
        <v>00</v>
      </c>
      <c r="Y128" s="10" t="str">
        <f t="shared" si="50"/>
        <v>00</v>
      </c>
      <c r="Z128" t="b">
        <f t="shared" si="51"/>
        <v>1</v>
      </c>
      <c r="AC128" t="b">
        <f>ISNUMBER(SEARCH(AC$1,d4_test70[[#This Row],[actualResultGPT3]]))</f>
        <v>1</v>
      </c>
      <c r="AD128" t="b">
        <f>ISNUMBER(SEARCH(AD$1,d4_test70[[#This Row],[actualResultGPT3]]))</f>
        <v>1</v>
      </c>
      <c r="AE128" t="b">
        <f>ISNUMBER(SEARCH(AE$1,d4_test70[[#This Row],[actualResultGPT3]]))</f>
        <v>1</v>
      </c>
      <c r="AF128" s="10" t="str">
        <f t="shared" si="28"/>
        <v>11</v>
      </c>
      <c r="AG128" s="10" t="str">
        <f t="shared" si="29"/>
        <v>01</v>
      </c>
      <c r="AH128" s="10" t="str">
        <f t="shared" si="30"/>
        <v>01</v>
      </c>
      <c r="AI128" t="b">
        <f t="shared" si="31"/>
        <v>0</v>
      </c>
      <c r="AL128" t="b">
        <f>ISNUMBER(SEARCH(AL$1,d4_test70[[#This Row],[actualResult3ftv2]]))</f>
        <v>1</v>
      </c>
      <c r="AM128" t="b">
        <f>ISNUMBER(SEARCH(AM$1,d4_test70[[#This Row],[actualResult3ftv2]]))</f>
        <v>0</v>
      </c>
      <c r="AN128" t="b">
        <f>ISNUMBER(SEARCH(AN$1,d4_test70[[#This Row],[actualResult3ftv2]]))</f>
        <v>0</v>
      </c>
      <c r="AO128" s="10" t="str">
        <f t="shared" si="32"/>
        <v>11</v>
      </c>
      <c r="AP128" s="10" t="str">
        <f t="shared" si="33"/>
        <v>00</v>
      </c>
      <c r="AQ128" s="10" t="str">
        <f t="shared" si="34"/>
        <v>00</v>
      </c>
      <c r="AR128" t="b">
        <f t="shared" si="35"/>
        <v>1</v>
      </c>
      <c r="AU128" t="b">
        <f>ISNUMBER(SEARCH(AU$1,d4_test70[[#This Row],[actualResult3ftv2c8]]))</f>
        <v>1</v>
      </c>
      <c r="AV128" t="b">
        <f>ISNUMBER(SEARCH(AV$1,d4_test70[[#This Row],[actualResult3ftv2c8]]))</f>
        <v>0</v>
      </c>
      <c r="AW128" t="b">
        <f>ISNUMBER(SEARCH(AW$1,d4_test70[[#This Row],[actualResult3ftv2c8]]))</f>
        <v>0</v>
      </c>
      <c r="AX128" s="10" t="str">
        <f t="shared" si="36"/>
        <v>11</v>
      </c>
      <c r="AY128" s="10" t="str">
        <f t="shared" si="37"/>
        <v>00</v>
      </c>
      <c r="AZ128" s="10" t="str">
        <f t="shared" si="38"/>
        <v>00</v>
      </c>
      <c r="BA128" t="b">
        <f t="shared" si="39"/>
        <v>1</v>
      </c>
      <c r="BD128" t="b">
        <f>ISNUMBER(SEARCH(BD$1,d4_test70[[#This Row],[actualResult3ftv2c9]]))</f>
        <v>0</v>
      </c>
      <c r="BE128" t="b">
        <f>ISNUMBER(SEARCH(BE$1,d4_test70[[#This Row],[actualResult3ftv2c9]]))</f>
        <v>1</v>
      </c>
      <c r="BF128" t="b">
        <f>ISNUMBER(SEARCH(BF$1,d4_test70[[#This Row],[actualResult3ftv2c9]]))</f>
        <v>0</v>
      </c>
      <c r="BG128" s="10" t="str">
        <f t="shared" si="40"/>
        <v>10</v>
      </c>
      <c r="BH128" s="10" t="str">
        <f t="shared" si="41"/>
        <v>01</v>
      </c>
      <c r="BI128" s="10" t="str">
        <f t="shared" si="42"/>
        <v>00</v>
      </c>
      <c r="BJ128" t="b">
        <f t="shared" si="43"/>
        <v>0</v>
      </c>
      <c r="BM128" t="b">
        <f>ISNUMBER(SEARCH(BM$1,d4_test70[[#This Row],[actualResult3ftv2c10]]))</f>
        <v>1</v>
      </c>
      <c r="BN128" t="b">
        <f>ISNUMBER(SEARCH(BN$1,d4_test70[[#This Row],[actualResult3ftv2c10]]))</f>
        <v>0</v>
      </c>
      <c r="BO128" t="b">
        <f>ISNUMBER(SEARCH(BO$1,d4_test70[[#This Row],[actualResult3ftv2c10]]))</f>
        <v>0</v>
      </c>
      <c r="BP128" s="10" t="str">
        <f t="shared" si="44"/>
        <v>11</v>
      </c>
      <c r="BQ128" s="10" t="str">
        <f t="shared" si="45"/>
        <v>00</v>
      </c>
      <c r="BR128" s="10" t="str">
        <f t="shared" si="46"/>
        <v>00</v>
      </c>
      <c r="BS128" t="b">
        <f t="shared" si="47"/>
        <v>1</v>
      </c>
    </row>
    <row r="129" spans="1:71" x14ac:dyDescent="0.35">
      <c r="A129">
        <v>6449282808</v>
      </c>
      <c r="B129" t="s">
        <v>7926</v>
      </c>
      <c r="C129" t="s">
        <v>8207</v>
      </c>
      <c r="D129" t="s">
        <v>7928</v>
      </c>
      <c r="E129" t="s">
        <v>5119</v>
      </c>
      <c r="F129" t="s">
        <v>7687</v>
      </c>
      <c r="G129" t="s">
        <v>7687</v>
      </c>
      <c r="H129" t="s">
        <v>13</v>
      </c>
      <c r="I129" t="s">
        <v>7687</v>
      </c>
      <c r="J129" t="s">
        <v>13</v>
      </c>
      <c r="K129" t="s">
        <v>13</v>
      </c>
      <c r="L129" t="s">
        <v>13</v>
      </c>
      <c r="O129" s="13" t="b">
        <f>ISNUMBER(SEARCH(O$1,d4_test70[[#This Row],[expectedResult]]))</f>
        <v>1</v>
      </c>
      <c r="P129" s="13" t="b">
        <f>ISNUMBER(SEARCH(P$1,d4_test70[[#This Row],[expectedResult]]))</f>
        <v>0</v>
      </c>
      <c r="Q129" s="13" t="b">
        <f>ISNUMBER(SEARCH(Q$1,d4_test70[[#This Row],[expectedResult]]))</f>
        <v>0</v>
      </c>
      <c r="T129" t="b">
        <f>ISNUMBER(SEARCH(T$1,d4_test70[[#This Row],[actualResult]]))</f>
        <v>1</v>
      </c>
      <c r="U129" t="b">
        <f>ISNUMBER(SEARCH(U$1,d4_test70[[#This Row],[actualResult]]))</f>
        <v>0</v>
      </c>
      <c r="V129" t="b">
        <f>ISNUMBER(SEARCH(V$1,d4_test70[[#This Row],[actualResult]]))</f>
        <v>0</v>
      </c>
      <c r="W129" s="10" t="str">
        <f t="shared" si="48"/>
        <v>11</v>
      </c>
      <c r="X129" s="10" t="str">
        <f t="shared" si="49"/>
        <v>00</v>
      </c>
      <c r="Y129" s="10" t="str">
        <f t="shared" si="50"/>
        <v>00</v>
      </c>
      <c r="Z129" t="b">
        <f t="shared" si="51"/>
        <v>1</v>
      </c>
      <c r="AC129" t="b">
        <f>ISNUMBER(SEARCH(AC$1,d4_test70[[#This Row],[actualResultGPT3]]))</f>
        <v>1</v>
      </c>
      <c r="AD129" t="b">
        <f>ISNUMBER(SEARCH(AD$1,d4_test70[[#This Row],[actualResultGPT3]]))</f>
        <v>0</v>
      </c>
      <c r="AE129" t="b">
        <f>ISNUMBER(SEARCH(AE$1,d4_test70[[#This Row],[actualResultGPT3]]))</f>
        <v>0</v>
      </c>
      <c r="AF129" s="10" t="str">
        <f t="shared" si="28"/>
        <v>11</v>
      </c>
      <c r="AG129" s="10" t="str">
        <f t="shared" si="29"/>
        <v>00</v>
      </c>
      <c r="AH129" s="10" t="str">
        <f t="shared" si="30"/>
        <v>00</v>
      </c>
      <c r="AI129" t="b">
        <f t="shared" si="31"/>
        <v>1</v>
      </c>
      <c r="AL129" t="b">
        <f>ISNUMBER(SEARCH(AL$1,d4_test70[[#This Row],[actualResult3ftv2]]))</f>
        <v>1</v>
      </c>
      <c r="AM129" t="b">
        <f>ISNUMBER(SEARCH(AM$1,d4_test70[[#This Row],[actualResult3ftv2]]))</f>
        <v>0</v>
      </c>
      <c r="AN129" t="b">
        <f>ISNUMBER(SEARCH(AN$1,d4_test70[[#This Row],[actualResult3ftv2]]))</f>
        <v>0</v>
      </c>
      <c r="AO129" s="10" t="str">
        <f t="shared" si="32"/>
        <v>11</v>
      </c>
      <c r="AP129" s="10" t="str">
        <f t="shared" si="33"/>
        <v>00</v>
      </c>
      <c r="AQ129" s="10" t="str">
        <f t="shared" si="34"/>
        <v>00</v>
      </c>
      <c r="AR129" t="b">
        <f t="shared" si="35"/>
        <v>1</v>
      </c>
      <c r="AU129" t="b">
        <f>ISNUMBER(SEARCH(AU$1,d4_test70[[#This Row],[actualResult3ftv2c8]]))</f>
        <v>1</v>
      </c>
      <c r="AV129" t="b">
        <f>ISNUMBER(SEARCH(AV$1,d4_test70[[#This Row],[actualResult3ftv2c8]]))</f>
        <v>0</v>
      </c>
      <c r="AW129" t="b">
        <f>ISNUMBER(SEARCH(AW$1,d4_test70[[#This Row],[actualResult3ftv2c8]]))</f>
        <v>0</v>
      </c>
      <c r="AX129" s="10" t="str">
        <f t="shared" si="36"/>
        <v>11</v>
      </c>
      <c r="AY129" s="10" t="str">
        <f t="shared" si="37"/>
        <v>00</v>
      </c>
      <c r="AZ129" s="10" t="str">
        <f t="shared" si="38"/>
        <v>00</v>
      </c>
      <c r="BA129" t="b">
        <f t="shared" si="39"/>
        <v>1</v>
      </c>
      <c r="BD129" t="b">
        <f>ISNUMBER(SEARCH(BD$1,d4_test70[[#This Row],[actualResult3ftv2c9]]))</f>
        <v>1</v>
      </c>
      <c r="BE129" t="b">
        <f>ISNUMBER(SEARCH(BE$1,d4_test70[[#This Row],[actualResult3ftv2c9]]))</f>
        <v>0</v>
      </c>
      <c r="BF129" t="b">
        <f>ISNUMBER(SEARCH(BF$1,d4_test70[[#This Row],[actualResult3ftv2c9]]))</f>
        <v>0</v>
      </c>
      <c r="BG129" s="10" t="str">
        <f t="shared" si="40"/>
        <v>11</v>
      </c>
      <c r="BH129" s="10" t="str">
        <f t="shared" si="41"/>
        <v>00</v>
      </c>
      <c r="BI129" s="10" t="str">
        <f t="shared" si="42"/>
        <v>00</v>
      </c>
      <c r="BJ129" t="b">
        <f t="shared" si="43"/>
        <v>1</v>
      </c>
      <c r="BM129" t="b">
        <f>ISNUMBER(SEARCH(BM$1,d4_test70[[#This Row],[actualResult3ftv2c10]]))</f>
        <v>1</v>
      </c>
      <c r="BN129" t="b">
        <f>ISNUMBER(SEARCH(BN$1,d4_test70[[#This Row],[actualResult3ftv2c10]]))</f>
        <v>0</v>
      </c>
      <c r="BO129" t="b">
        <f>ISNUMBER(SEARCH(BO$1,d4_test70[[#This Row],[actualResult3ftv2c10]]))</f>
        <v>0</v>
      </c>
      <c r="BP129" s="10" t="str">
        <f t="shared" si="44"/>
        <v>11</v>
      </c>
      <c r="BQ129" s="10" t="str">
        <f t="shared" si="45"/>
        <v>00</v>
      </c>
      <c r="BR129" s="10" t="str">
        <f t="shared" si="46"/>
        <v>00</v>
      </c>
      <c r="BS129" t="b">
        <f t="shared" si="47"/>
        <v>1</v>
      </c>
    </row>
    <row r="130" spans="1:71" x14ac:dyDescent="0.35">
      <c r="A130">
        <v>467327200</v>
      </c>
      <c r="B130" t="s">
        <v>7625</v>
      </c>
      <c r="C130" t="s">
        <v>8210</v>
      </c>
      <c r="D130" t="s">
        <v>7674</v>
      </c>
      <c r="E130" t="s">
        <v>5119</v>
      </c>
      <c r="F130" t="s">
        <v>7687</v>
      </c>
      <c r="G130" t="s">
        <v>7687</v>
      </c>
      <c r="H130" t="s">
        <v>7846</v>
      </c>
      <c r="I130" t="s">
        <v>7687</v>
      </c>
      <c r="J130" t="s">
        <v>13</v>
      </c>
      <c r="K130" t="s">
        <v>7687</v>
      </c>
      <c r="L130" t="s">
        <v>7687</v>
      </c>
      <c r="O130" s="13" t="b">
        <f>ISNUMBER(SEARCH(O$1,d4_test70[[#This Row],[expectedResult]]))</f>
        <v>1</v>
      </c>
      <c r="P130" s="13" t="b">
        <f>ISNUMBER(SEARCH(P$1,d4_test70[[#This Row],[expectedResult]]))</f>
        <v>0</v>
      </c>
      <c r="Q130" s="13" t="b">
        <f>ISNUMBER(SEARCH(Q$1,d4_test70[[#This Row],[expectedResult]]))</f>
        <v>0</v>
      </c>
      <c r="T130" t="b">
        <f>ISNUMBER(SEARCH(T$1,d4_test70[[#This Row],[actualResult]]))</f>
        <v>1</v>
      </c>
      <c r="U130" t="b">
        <f>ISNUMBER(SEARCH(U$1,d4_test70[[#This Row],[actualResult]]))</f>
        <v>0</v>
      </c>
      <c r="V130" t="b">
        <f>ISNUMBER(SEARCH(V$1,d4_test70[[#This Row],[actualResult]]))</f>
        <v>0</v>
      </c>
      <c r="W130" s="10" t="str">
        <f t="shared" si="48"/>
        <v>11</v>
      </c>
      <c r="X130" s="10" t="str">
        <f t="shared" si="49"/>
        <v>00</v>
      </c>
      <c r="Y130" s="10" t="str">
        <f t="shared" si="50"/>
        <v>00</v>
      </c>
      <c r="Z130" t="b">
        <f t="shared" si="51"/>
        <v>1</v>
      </c>
      <c r="AC130" t="b">
        <f>ISNUMBER(SEARCH(AC$1,d4_test70[[#This Row],[actualResultGPT3]]))</f>
        <v>1</v>
      </c>
      <c r="AD130" t="b">
        <f>ISNUMBER(SEARCH(AD$1,d4_test70[[#This Row],[actualResultGPT3]]))</f>
        <v>1</v>
      </c>
      <c r="AE130" t="b">
        <f>ISNUMBER(SEARCH(AE$1,d4_test70[[#This Row],[actualResultGPT3]]))</f>
        <v>1</v>
      </c>
      <c r="AF130" s="10" t="str">
        <f t="shared" si="28"/>
        <v>11</v>
      </c>
      <c r="AG130" s="10" t="str">
        <f t="shared" si="29"/>
        <v>01</v>
      </c>
      <c r="AH130" s="10" t="str">
        <f t="shared" si="30"/>
        <v>01</v>
      </c>
      <c r="AI130" t="b">
        <f t="shared" si="31"/>
        <v>0</v>
      </c>
      <c r="AL130" t="b">
        <f>ISNUMBER(SEARCH(AL$1,d4_test70[[#This Row],[actualResult3ftv2]]))</f>
        <v>1</v>
      </c>
      <c r="AM130" t="b">
        <f>ISNUMBER(SEARCH(AM$1,d4_test70[[#This Row],[actualResult3ftv2]]))</f>
        <v>0</v>
      </c>
      <c r="AN130" t="b">
        <f>ISNUMBER(SEARCH(AN$1,d4_test70[[#This Row],[actualResult3ftv2]]))</f>
        <v>0</v>
      </c>
      <c r="AO130" s="10" t="str">
        <f t="shared" si="32"/>
        <v>11</v>
      </c>
      <c r="AP130" s="10" t="str">
        <f t="shared" si="33"/>
        <v>00</v>
      </c>
      <c r="AQ130" s="10" t="str">
        <f t="shared" si="34"/>
        <v>00</v>
      </c>
      <c r="AR130" t="b">
        <f t="shared" si="35"/>
        <v>1</v>
      </c>
      <c r="AU130" t="b">
        <f>ISNUMBER(SEARCH(AU$1,d4_test70[[#This Row],[actualResult3ftv2c8]]))</f>
        <v>1</v>
      </c>
      <c r="AV130" t="b">
        <f>ISNUMBER(SEARCH(AV$1,d4_test70[[#This Row],[actualResult3ftv2c8]]))</f>
        <v>0</v>
      </c>
      <c r="AW130" t="b">
        <f>ISNUMBER(SEARCH(AW$1,d4_test70[[#This Row],[actualResult3ftv2c8]]))</f>
        <v>0</v>
      </c>
      <c r="AX130" s="10" t="str">
        <f t="shared" si="36"/>
        <v>11</v>
      </c>
      <c r="AY130" s="10" t="str">
        <f t="shared" si="37"/>
        <v>00</v>
      </c>
      <c r="AZ130" s="10" t="str">
        <f t="shared" si="38"/>
        <v>00</v>
      </c>
      <c r="BA130" t="b">
        <f t="shared" si="39"/>
        <v>1</v>
      </c>
      <c r="BD130" t="b">
        <f>ISNUMBER(SEARCH(BD$1,d4_test70[[#This Row],[actualResult3ftv2c9]]))</f>
        <v>1</v>
      </c>
      <c r="BE130" t="b">
        <f>ISNUMBER(SEARCH(BE$1,d4_test70[[#This Row],[actualResult3ftv2c9]]))</f>
        <v>0</v>
      </c>
      <c r="BF130" t="b">
        <f>ISNUMBER(SEARCH(BF$1,d4_test70[[#This Row],[actualResult3ftv2c9]]))</f>
        <v>0</v>
      </c>
      <c r="BG130" s="10" t="str">
        <f t="shared" si="40"/>
        <v>11</v>
      </c>
      <c r="BH130" s="10" t="str">
        <f t="shared" si="41"/>
        <v>00</v>
      </c>
      <c r="BI130" s="10" t="str">
        <f t="shared" si="42"/>
        <v>00</v>
      </c>
      <c r="BJ130" t="b">
        <f t="shared" si="43"/>
        <v>1</v>
      </c>
      <c r="BM130" t="b">
        <f>ISNUMBER(SEARCH(BM$1,d4_test70[[#This Row],[actualResult3ftv2c10]]))</f>
        <v>1</v>
      </c>
      <c r="BN130" t="b">
        <f>ISNUMBER(SEARCH(BN$1,d4_test70[[#This Row],[actualResult3ftv2c10]]))</f>
        <v>0</v>
      </c>
      <c r="BO130" t="b">
        <f>ISNUMBER(SEARCH(BO$1,d4_test70[[#This Row],[actualResult3ftv2c10]]))</f>
        <v>0</v>
      </c>
      <c r="BP130" s="10" t="str">
        <f t="shared" si="44"/>
        <v>11</v>
      </c>
      <c r="BQ130" s="10" t="str">
        <f t="shared" si="45"/>
        <v>00</v>
      </c>
      <c r="BR130" s="10" t="str">
        <f t="shared" si="46"/>
        <v>00</v>
      </c>
      <c r="BS130" t="b">
        <f t="shared" si="47"/>
        <v>1</v>
      </c>
    </row>
    <row r="131" spans="1:71" x14ac:dyDescent="0.35">
      <c r="A131">
        <v>658561085</v>
      </c>
      <c r="B131" t="s">
        <v>8111</v>
      </c>
      <c r="C131" t="s">
        <v>8211</v>
      </c>
      <c r="D131" t="s">
        <v>7562</v>
      </c>
      <c r="E131" t="s">
        <v>5119</v>
      </c>
      <c r="F131" t="s">
        <v>7687</v>
      </c>
      <c r="G131" t="s">
        <v>7687</v>
      </c>
      <c r="H131" t="s">
        <v>7846</v>
      </c>
      <c r="I131" t="s">
        <v>7687</v>
      </c>
      <c r="J131" t="s">
        <v>13</v>
      </c>
      <c r="K131" t="s">
        <v>13</v>
      </c>
      <c r="L131" t="s">
        <v>13</v>
      </c>
      <c r="O131" s="13" t="b">
        <f>ISNUMBER(SEARCH(O$1,d4_test70[[#This Row],[expectedResult]]))</f>
        <v>1</v>
      </c>
      <c r="P131" s="13" t="b">
        <f>ISNUMBER(SEARCH(P$1,d4_test70[[#This Row],[expectedResult]]))</f>
        <v>0</v>
      </c>
      <c r="Q131" s="13" t="b">
        <f>ISNUMBER(SEARCH(Q$1,d4_test70[[#This Row],[expectedResult]]))</f>
        <v>0</v>
      </c>
      <c r="T131" t="b">
        <f>ISNUMBER(SEARCH(T$1,d4_test70[[#This Row],[actualResult]]))</f>
        <v>1</v>
      </c>
      <c r="U131" t="b">
        <f>ISNUMBER(SEARCH(U$1,d4_test70[[#This Row],[actualResult]]))</f>
        <v>0</v>
      </c>
      <c r="V131" t="b">
        <f>ISNUMBER(SEARCH(V$1,d4_test70[[#This Row],[actualResult]]))</f>
        <v>0</v>
      </c>
      <c r="W131" s="10" t="str">
        <f t="shared" si="48"/>
        <v>11</v>
      </c>
      <c r="X131" s="10" t="str">
        <f t="shared" si="49"/>
        <v>00</v>
      </c>
      <c r="Y131" s="10" t="str">
        <f t="shared" si="50"/>
        <v>00</v>
      </c>
      <c r="Z131" t="b">
        <f t="shared" si="51"/>
        <v>1</v>
      </c>
      <c r="AC131" t="b">
        <f>ISNUMBER(SEARCH(AC$1,d4_test70[[#This Row],[actualResultGPT3]]))</f>
        <v>1</v>
      </c>
      <c r="AD131" t="b">
        <f>ISNUMBER(SEARCH(AD$1,d4_test70[[#This Row],[actualResultGPT3]]))</f>
        <v>1</v>
      </c>
      <c r="AE131" t="b">
        <f>ISNUMBER(SEARCH(AE$1,d4_test70[[#This Row],[actualResultGPT3]]))</f>
        <v>1</v>
      </c>
      <c r="AF131" s="10" t="str">
        <f t="shared" ref="AF131:AF151" si="52">IF(AC131=$O131, IF(AC131=FALSE, "00","11"), IF(AC131=FALSE,"10","01"))</f>
        <v>11</v>
      </c>
      <c r="AG131" s="10" t="str">
        <f t="shared" ref="AG131:AG151" si="53">IF(AD131=$P131, IF(AD131=FALSE, "00","11"), IF(AD131=FALSE,"10","01"))</f>
        <v>01</v>
      </c>
      <c r="AH131" s="10" t="str">
        <f t="shared" ref="AH131:AH151" si="54">IF(AE131=$Q131, IF(AE131=FALSE, "00","11"), IF(AE131=FALSE,"10","01"))</f>
        <v>01</v>
      </c>
      <c r="AI131" t="b">
        <f t="shared" ref="AI131:AI151" si="55">AND(AC131=$O131,AD131=$P131,AE131=$Q131)</f>
        <v>0</v>
      </c>
      <c r="AL131" t="b">
        <f>ISNUMBER(SEARCH(AL$1,d4_test70[[#This Row],[actualResult3ftv2]]))</f>
        <v>1</v>
      </c>
      <c r="AM131" t="b">
        <f>ISNUMBER(SEARCH(AM$1,d4_test70[[#This Row],[actualResult3ftv2]]))</f>
        <v>0</v>
      </c>
      <c r="AN131" t="b">
        <f>ISNUMBER(SEARCH(AN$1,d4_test70[[#This Row],[actualResult3ftv2]]))</f>
        <v>0</v>
      </c>
      <c r="AO131" s="10" t="str">
        <f t="shared" ref="AO131:AO151" si="56">IF(AL131=$O131, IF(AL131=FALSE, "00","11"), IF(AL131=FALSE,"10","01"))</f>
        <v>11</v>
      </c>
      <c r="AP131" s="10" t="str">
        <f t="shared" ref="AP131:AP151" si="57">IF(AM131=$P131, IF(AM131=FALSE, "00","11"), IF(AM131=FALSE,"10","01"))</f>
        <v>00</v>
      </c>
      <c r="AQ131" s="10" t="str">
        <f t="shared" ref="AQ131:AQ151" si="58">IF(AN131=$Q131, IF(AN131=FALSE, "00","11"), IF(AN131=FALSE,"10","01"))</f>
        <v>00</v>
      </c>
      <c r="AR131" t="b">
        <f t="shared" ref="AR131:AR151" si="59">AND(AL131=$O131,AM131=$P131,AN131=$Q131)</f>
        <v>1</v>
      </c>
      <c r="AU131" t="b">
        <f>ISNUMBER(SEARCH(AU$1,d4_test70[[#This Row],[actualResult3ftv2c8]]))</f>
        <v>1</v>
      </c>
      <c r="AV131" t="b">
        <f>ISNUMBER(SEARCH(AV$1,d4_test70[[#This Row],[actualResult3ftv2c8]]))</f>
        <v>0</v>
      </c>
      <c r="AW131" t="b">
        <f>ISNUMBER(SEARCH(AW$1,d4_test70[[#This Row],[actualResult3ftv2c8]]))</f>
        <v>0</v>
      </c>
      <c r="AX131" s="10" t="str">
        <f t="shared" ref="AX131:AX151" si="60">IF(AU131=$O131, IF(AU131=FALSE, "00","11"), IF(AU131=FALSE,"10","01"))</f>
        <v>11</v>
      </c>
      <c r="AY131" s="10" t="str">
        <f t="shared" ref="AY131:AY151" si="61">IF(AV131=$P131, IF(AV131=FALSE, "00","11"), IF(AV131=FALSE,"10","01"))</f>
        <v>00</v>
      </c>
      <c r="AZ131" s="10" t="str">
        <f t="shared" ref="AZ131:AZ151" si="62">IF(AW131=$Q131, IF(AW131=FALSE, "00","11"), IF(AW131=FALSE,"10","01"))</f>
        <v>00</v>
      </c>
      <c r="BA131" t="b">
        <f t="shared" ref="BA131:BA151" si="63">AND(AU131=$O131,AV131=$P131,AW131=$Q131)</f>
        <v>1</v>
      </c>
      <c r="BD131" t="b">
        <f>ISNUMBER(SEARCH(BD$1,d4_test70[[#This Row],[actualResult3ftv2c9]]))</f>
        <v>1</v>
      </c>
      <c r="BE131" t="b">
        <f>ISNUMBER(SEARCH(BE$1,d4_test70[[#This Row],[actualResult3ftv2c9]]))</f>
        <v>0</v>
      </c>
      <c r="BF131" t="b">
        <f>ISNUMBER(SEARCH(BF$1,d4_test70[[#This Row],[actualResult3ftv2c9]]))</f>
        <v>0</v>
      </c>
      <c r="BG131" s="10" t="str">
        <f t="shared" ref="BG131:BG151" si="64">IF(BD131=$O131, IF(BD131=FALSE, "00","11"), IF(BD131=FALSE,"10","01"))</f>
        <v>11</v>
      </c>
      <c r="BH131" s="10" t="str">
        <f t="shared" ref="BH131:BH151" si="65">IF(BE131=$P131, IF(BE131=FALSE, "00","11"), IF(BE131=FALSE,"10","01"))</f>
        <v>00</v>
      </c>
      <c r="BI131" s="10" t="str">
        <f t="shared" ref="BI131:BI151" si="66">IF(BF131=$Q131, IF(BF131=FALSE, "00","11"), IF(BF131=FALSE,"10","01"))</f>
        <v>00</v>
      </c>
      <c r="BJ131" t="b">
        <f t="shared" ref="BJ131:BJ151" si="67">AND(BD131=$O131,BE131=$P131,BF131=$Q131)</f>
        <v>1</v>
      </c>
      <c r="BM131" t="b">
        <f>ISNUMBER(SEARCH(BM$1,d4_test70[[#This Row],[actualResult3ftv2c10]]))</f>
        <v>1</v>
      </c>
      <c r="BN131" t="b">
        <f>ISNUMBER(SEARCH(BN$1,d4_test70[[#This Row],[actualResult3ftv2c10]]))</f>
        <v>0</v>
      </c>
      <c r="BO131" t="b">
        <f>ISNUMBER(SEARCH(BO$1,d4_test70[[#This Row],[actualResult3ftv2c10]]))</f>
        <v>0</v>
      </c>
      <c r="BP131" s="10" t="str">
        <f t="shared" ref="BP131:BP151" si="68">IF(BM131=$O131, IF(BM131=FALSE, "00","11"), IF(BM131=FALSE,"10","01"))</f>
        <v>11</v>
      </c>
      <c r="BQ131" s="10" t="str">
        <f t="shared" ref="BQ131:BQ151" si="69">IF(BN131=$P131, IF(BN131=FALSE, "00","11"), IF(BN131=FALSE,"10","01"))</f>
        <v>00</v>
      </c>
      <c r="BR131" s="10" t="str">
        <f t="shared" ref="BR131:BR151" si="70">IF(BO131=$Q131, IF(BO131=FALSE, "00","11"), IF(BO131=FALSE,"10","01"))</f>
        <v>00</v>
      </c>
      <c r="BS131" t="b">
        <f t="shared" ref="BS131:BS151" si="71">AND(BM131=$O131,BN131=$P131,BO131=$Q131)</f>
        <v>1</v>
      </c>
    </row>
    <row r="132" spans="1:71" x14ac:dyDescent="0.35">
      <c r="A132">
        <v>301027036</v>
      </c>
      <c r="B132" t="s">
        <v>7636</v>
      </c>
      <c r="C132" t="s">
        <v>7661</v>
      </c>
      <c r="D132" t="s">
        <v>7682</v>
      </c>
      <c r="E132" t="s">
        <v>5119</v>
      </c>
      <c r="F132" t="s">
        <v>7687</v>
      </c>
      <c r="G132" t="s">
        <v>7687</v>
      </c>
      <c r="H132" t="s">
        <v>72</v>
      </c>
      <c r="I132" t="s">
        <v>7687</v>
      </c>
      <c r="J132" t="s">
        <v>13</v>
      </c>
      <c r="K132" t="s">
        <v>7687</v>
      </c>
      <c r="L132" t="s">
        <v>7687</v>
      </c>
      <c r="O132" s="13" t="b">
        <f>ISNUMBER(SEARCH(O$1,d4_test70[[#This Row],[expectedResult]]))</f>
        <v>1</v>
      </c>
      <c r="P132" s="13" t="b">
        <f>ISNUMBER(SEARCH(P$1,d4_test70[[#This Row],[expectedResult]]))</f>
        <v>0</v>
      </c>
      <c r="Q132" s="13" t="b">
        <f>ISNUMBER(SEARCH(Q$1,d4_test70[[#This Row],[expectedResult]]))</f>
        <v>0</v>
      </c>
      <c r="T132" t="b">
        <f>ISNUMBER(SEARCH(T$1,d4_test70[[#This Row],[actualResult]]))</f>
        <v>1</v>
      </c>
      <c r="U132" t="b">
        <f>ISNUMBER(SEARCH(U$1,d4_test70[[#This Row],[actualResult]]))</f>
        <v>0</v>
      </c>
      <c r="V132" t="b">
        <f>ISNUMBER(SEARCH(V$1,d4_test70[[#This Row],[actualResult]]))</f>
        <v>0</v>
      </c>
      <c r="W132" s="10" t="str">
        <f t="shared" si="48"/>
        <v>11</v>
      </c>
      <c r="X132" s="10" t="str">
        <f t="shared" si="49"/>
        <v>00</v>
      </c>
      <c r="Y132" s="10" t="str">
        <f t="shared" si="50"/>
        <v>00</v>
      </c>
      <c r="Z132" t="b">
        <f t="shared" si="51"/>
        <v>1</v>
      </c>
      <c r="AC132" t="b">
        <f>ISNUMBER(SEARCH(AC$1,d4_test70[[#This Row],[actualResultGPT3]]))</f>
        <v>1</v>
      </c>
      <c r="AD132" t="b">
        <f>ISNUMBER(SEARCH(AD$1,d4_test70[[#This Row],[actualResultGPT3]]))</f>
        <v>1</v>
      </c>
      <c r="AE132" t="b">
        <f>ISNUMBER(SEARCH(AE$1,d4_test70[[#This Row],[actualResultGPT3]]))</f>
        <v>1</v>
      </c>
      <c r="AF132" s="10" t="str">
        <f t="shared" si="52"/>
        <v>11</v>
      </c>
      <c r="AG132" s="10" t="str">
        <f t="shared" si="53"/>
        <v>01</v>
      </c>
      <c r="AH132" s="10" t="str">
        <f t="shared" si="54"/>
        <v>01</v>
      </c>
      <c r="AI132" t="b">
        <f t="shared" si="55"/>
        <v>0</v>
      </c>
      <c r="AL132" t="b">
        <f>ISNUMBER(SEARCH(AL$1,d4_test70[[#This Row],[actualResult3ftv2]]))</f>
        <v>1</v>
      </c>
      <c r="AM132" t="b">
        <f>ISNUMBER(SEARCH(AM$1,d4_test70[[#This Row],[actualResult3ftv2]]))</f>
        <v>0</v>
      </c>
      <c r="AN132" t="b">
        <f>ISNUMBER(SEARCH(AN$1,d4_test70[[#This Row],[actualResult3ftv2]]))</f>
        <v>0</v>
      </c>
      <c r="AO132" s="10" t="str">
        <f t="shared" si="56"/>
        <v>11</v>
      </c>
      <c r="AP132" s="10" t="str">
        <f t="shared" si="57"/>
        <v>00</v>
      </c>
      <c r="AQ132" s="10" t="str">
        <f t="shared" si="58"/>
        <v>00</v>
      </c>
      <c r="AR132" t="b">
        <f t="shared" si="59"/>
        <v>1</v>
      </c>
      <c r="AU132" t="b">
        <f>ISNUMBER(SEARCH(AU$1,d4_test70[[#This Row],[actualResult3ftv2c8]]))</f>
        <v>1</v>
      </c>
      <c r="AV132" t="b">
        <f>ISNUMBER(SEARCH(AV$1,d4_test70[[#This Row],[actualResult3ftv2c8]]))</f>
        <v>0</v>
      </c>
      <c r="AW132" t="b">
        <f>ISNUMBER(SEARCH(AW$1,d4_test70[[#This Row],[actualResult3ftv2c8]]))</f>
        <v>0</v>
      </c>
      <c r="AX132" s="10" t="str">
        <f t="shared" si="60"/>
        <v>11</v>
      </c>
      <c r="AY132" s="10" t="str">
        <f t="shared" si="61"/>
        <v>00</v>
      </c>
      <c r="AZ132" s="10" t="str">
        <f t="shared" si="62"/>
        <v>00</v>
      </c>
      <c r="BA132" t="b">
        <f t="shared" si="63"/>
        <v>1</v>
      </c>
      <c r="BD132" t="b">
        <f>ISNUMBER(SEARCH(BD$1,d4_test70[[#This Row],[actualResult3ftv2c9]]))</f>
        <v>1</v>
      </c>
      <c r="BE132" t="b">
        <f>ISNUMBER(SEARCH(BE$1,d4_test70[[#This Row],[actualResult3ftv2c9]]))</f>
        <v>0</v>
      </c>
      <c r="BF132" t="b">
        <f>ISNUMBER(SEARCH(BF$1,d4_test70[[#This Row],[actualResult3ftv2c9]]))</f>
        <v>0</v>
      </c>
      <c r="BG132" s="10" t="str">
        <f t="shared" si="64"/>
        <v>11</v>
      </c>
      <c r="BH132" s="10" t="str">
        <f t="shared" si="65"/>
        <v>00</v>
      </c>
      <c r="BI132" s="10" t="str">
        <f t="shared" si="66"/>
        <v>00</v>
      </c>
      <c r="BJ132" t="b">
        <f t="shared" si="67"/>
        <v>1</v>
      </c>
      <c r="BM132" t="b">
        <f>ISNUMBER(SEARCH(BM$1,d4_test70[[#This Row],[actualResult3ftv2c10]]))</f>
        <v>1</v>
      </c>
      <c r="BN132" t="b">
        <f>ISNUMBER(SEARCH(BN$1,d4_test70[[#This Row],[actualResult3ftv2c10]]))</f>
        <v>0</v>
      </c>
      <c r="BO132" t="b">
        <f>ISNUMBER(SEARCH(BO$1,d4_test70[[#This Row],[actualResult3ftv2c10]]))</f>
        <v>0</v>
      </c>
      <c r="BP132" s="10" t="str">
        <f t="shared" si="68"/>
        <v>11</v>
      </c>
      <c r="BQ132" s="10" t="str">
        <f t="shared" si="69"/>
        <v>00</v>
      </c>
      <c r="BR132" s="10" t="str">
        <f t="shared" si="70"/>
        <v>00</v>
      </c>
      <c r="BS132" t="b">
        <f t="shared" si="71"/>
        <v>1</v>
      </c>
    </row>
    <row r="133" spans="1:71" x14ac:dyDescent="0.35">
      <c r="A133">
        <v>881119321</v>
      </c>
      <c r="B133" t="s">
        <v>8133</v>
      </c>
      <c r="C133" t="s">
        <v>8217</v>
      </c>
      <c r="D133" t="s">
        <v>8135</v>
      </c>
      <c r="E133" t="s">
        <v>5119</v>
      </c>
      <c r="F133" t="s">
        <v>7687</v>
      </c>
      <c r="G133" t="s">
        <v>7687</v>
      </c>
      <c r="H133" t="s">
        <v>959</v>
      </c>
      <c r="I133" t="s">
        <v>7687</v>
      </c>
      <c r="J133" t="s">
        <v>13</v>
      </c>
      <c r="K133" t="s">
        <v>13</v>
      </c>
      <c r="L133" t="s">
        <v>13</v>
      </c>
      <c r="O133" s="13" t="b">
        <f>ISNUMBER(SEARCH(O$1,d4_test70[[#This Row],[expectedResult]]))</f>
        <v>1</v>
      </c>
      <c r="P133" s="13" t="b">
        <f>ISNUMBER(SEARCH(P$1,d4_test70[[#This Row],[expectedResult]]))</f>
        <v>0</v>
      </c>
      <c r="Q133" s="13" t="b">
        <f>ISNUMBER(SEARCH(Q$1,d4_test70[[#This Row],[expectedResult]]))</f>
        <v>0</v>
      </c>
      <c r="T133" t="b">
        <f>ISNUMBER(SEARCH(T$1,d4_test70[[#This Row],[actualResult]]))</f>
        <v>1</v>
      </c>
      <c r="U133" t="b">
        <f>ISNUMBER(SEARCH(U$1,d4_test70[[#This Row],[actualResult]]))</f>
        <v>0</v>
      </c>
      <c r="V133" t="b">
        <f>ISNUMBER(SEARCH(V$1,d4_test70[[#This Row],[actualResult]]))</f>
        <v>0</v>
      </c>
      <c r="W133" s="10" t="str">
        <f t="shared" ref="W133:W151" si="72">IF(T133=$O133, IF(T133=FALSE, "00","11"), IF(T133=FALSE,"10","01"))</f>
        <v>11</v>
      </c>
      <c r="X133" s="10" t="str">
        <f t="shared" ref="X133:X151" si="73">IF(U133=$P133, IF(U133=FALSE, "00","11"), IF(U133=FALSE,"10","01"))</f>
        <v>00</v>
      </c>
      <c r="Y133" s="10" t="str">
        <f t="shared" ref="Y133:Y151" si="74">IF(V133=$Q133, IF(V133=FALSE, "00","11"), IF(V133=FALSE,"10","01"))</f>
        <v>00</v>
      </c>
      <c r="Z133" t="b">
        <f t="shared" ref="Z133:Z151" si="75">AND(T133=$O133,U133=$P133,V133=$Q133)</f>
        <v>1</v>
      </c>
      <c r="AC133" t="b">
        <f>ISNUMBER(SEARCH(AC$1,d4_test70[[#This Row],[actualResultGPT3]]))</f>
        <v>1</v>
      </c>
      <c r="AD133" t="b">
        <f>ISNUMBER(SEARCH(AD$1,d4_test70[[#This Row],[actualResultGPT3]]))</f>
        <v>1</v>
      </c>
      <c r="AE133" t="b">
        <f>ISNUMBER(SEARCH(AE$1,d4_test70[[#This Row],[actualResultGPT3]]))</f>
        <v>1</v>
      </c>
      <c r="AF133" s="10" t="str">
        <f t="shared" si="52"/>
        <v>11</v>
      </c>
      <c r="AG133" s="10" t="str">
        <f t="shared" si="53"/>
        <v>01</v>
      </c>
      <c r="AH133" s="10" t="str">
        <f t="shared" si="54"/>
        <v>01</v>
      </c>
      <c r="AI133" t="b">
        <f t="shared" si="55"/>
        <v>0</v>
      </c>
      <c r="AL133" t="b">
        <f>ISNUMBER(SEARCH(AL$1,d4_test70[[#This Row],[actualResult3ftv2]]))</f>
        <v>1</v>
      </c>
      <c r="AM133" t="b">
        <f>ISNUMBER(SEARCH(AM$1,d4_test70[[#This Row],[actualResult3ftv2]]))</f>
        <v>0</v>
      </c>
      <c r="AN133" t="b">
        <f>ISNUMBER(SEARCH(AN$1,d4_test70[[#This Row],[actualResult3ftv2]]))</f>
        <v>0</v>
      </c>
      <c r="AO133" s="10" t="str">
        <f t="shared" si="56"/>
        <v>11</v>
      </c>
      <c r="AP133" s="10" t="str">
        <f t="shared" si="57"/>
        <v>00</v>
      </c>
      <c r="AQ133" s="10" t="str">
        <f t="shared" si="58"/>
        <v>00</v>
      </c>
      <c r="AR133" t="b">
        <f t="shared" si="59"/>
        <v>1</v>
      </c>
      <c r="AU133" t="b">
        <f>ISNUMBER(SEARCH(AU$1,d4_test70[[#This Row],[actualResult3ftv2c8]]))</f>
        <v>1</v>
      </c>
      <c r="AV133" t="b">
        <f>ISNUMBER(SEARCH(AV$1,d4_test70[[#This Row],[actualResult3ftv2c8]]))</f>
        <v>0</v>
      </c>
      <c r="AW133" t="b">
        <f>ISNUMBER(SEARCH(AW$1,d4_test70[[#This Row],[actualResult3ftv2c8]]))</f>
        <v>0</v>
      </c>
      <c r="AX133" s="10" t="str">
        <f t="shared" si="60"/>
        <v>11</v>
      </c>
      <c r="AY133" s="10" t="str">
        <f t="shared" si="61"/>
        <v>00</v>
      </c>
      <c r="AZ133" s="10" t="str">
        <f t="shared" si="62"/>
        <v>00</v>
      </c>
      <c r="BA133" t="b">
        <f t="shared" si="63"/>
        <v>1</v>
      </c>
      <c r="BD133" t="b">
        <f>ISNUMBER(SEARCH(BD$1,d4_test70[[#This Row],[actualResult3ftv2c9]]))</f>
        <v>1</v>
      </c>
      <c r="BE133" t="b">
        <f>ISNUMBER(SEARCH(BE$1,d4_test70[[#This Row],[actualResult3ftv2c9]]))</f>
        <v>0</v>
      </c>
      <c r="BF133" t="b">
        <f>ISNUMBER(SEARCH(BF$1,d4_test70[[#This Row],[actualResult3ftv2c9]]))</f>
        <v>0</v>
      </c>
      <c r="BG133" s="10" t="str">
        <f t="shared" si="64"/>
        <v>11</v>
      </c>
      <c r="BH133" s="10" t="str">
        <f t="shared" si="65"/>
        <v>00</v>
      </c>
      <c r="BI133" s="10" t="str">
        <f t="shared" si="66"/>
        <v>00</v>
      </c>
      <c r="BJ133" t="b">
        <f t="shared" si="67"/>
        <v>1</v>
      </c>
      <c r="BM133" t="b">
        <f>ISNUMBER(SEARCH(BM$1,d4_test70[[#This Row],[actualResult3ftv2c10]]))</f>
        <v>1</v>
      </c>
      <c r="BN133" t="b">
        <f>ISNUMBER(SEARCH(BN$1,d4_test70[[#This Row],[actualResult3ftv2c10]]))</f>
        <v>0</v>
      </c>
      <c r="BO133" t="b">
        <f>ISNUMBER(SEARCH(BO$1,d4_test70[[#This Row],[actualResult3ftv2c10]]))</f>
        <v>0</v>
      </c>
      <c r="BP133" s="10" t="str">
        <f t="shared" si="68"/>
        <v>11</v>
      </c>
      <c r="BQ133" s="10" t="str">
        <f t="shared" si="69"/>
        <v>00</v>
      </c>
      <c r="BR133" s="10" t="str">
        <f t="shared" si="70"/>
        <v>00</v>
      </c>
      <c r="BS133" t="b">
        <f t="shared" si="71"/>
        <v>1</v>
      </c>
    </row>
    <row r="134" spans="1:71" x14ac:dyDescent="0.35">
      <c r="A134">
        <v>603712499</v>
      </c>
      <c r="B134" t="s">
        <v>8107</v>
      </c>
      <c r="C134" t="s">
        <v>8219</v>
      </c>
      <c r="D134" t="s">
        <v>7562</v>
      </c>
      <c r="E134" t="s">
        <v>5119</v>
      </c>
      <c r="F134" t="s">
        <v>7687</v>
      </c>
      <c r="G134" t="s">
        <v>7687</v>
      </c>
      <c r="H134" t="s">
        <v>13</v>
      </c>
      <c r="I134" t="s">
        <v>7687</v>
      </c>
      <c r="J134" t="s">
        <v>13</v>
      </c>
      <c r="K134" t="s">
        <v>13</v>
      </c>
      <c r="L134" t="s">
        <v>13</v>
      </c>
      <c r="O134" s="13" t="b">
        <f>ISNUMBER(SEARCH(O$1,d4_test70[[#This Row],[expectedResult]]))</f>
        <v>1</v>
      </c>
      <c r="P134" s="13" t="b">
        <f>ISNUMBER(SEARCH(P$1,d4_test70[[#This Row],[expectedResult]]))</f>
        <v>0</v>
      </c>
      <c r="Q134" s="13" t="b">
        <f>ISNUMBER(SEARCH(Q$1,d4_test70[[#This Row],[expectedResult]]))</f>
        <v>0</v>
      </c>
      <c r="T134" t="b">
        <f>ISNUMBER(SEARCH(T$1,d4_test70[[#This Row],[actualResult]]))</f>
        <v>1</v>
      </c>
      <c r="U134" t="b">
        <f>ISNUMBER(SEARCH(U$1,d4_test70[[#This Row],[actualResult]]))</f>
        <v>0</v>
      </c>
      <c r="V134" t="b">
        <f>ISNUMBER(SEARCH(V$1,d4_test70[[#This Row],[actualResult]]))</f>
        <v>0</v>
      </c>
      <c r="W134" s="10" t="str">
        <f t="shared" si="72"/>
        <v>11</v>
      </c>
      <c r="X134" s="10" t="str">
        <f t="shared" si="73"/>
        <v>00</v>
      </c>
      <c r="Y134" s="10" t="str">
        <f t="shared" si="74"/>
        <v>00</v>
      </c>
      <c r="Z134" t="b">
        <f t="shared" si="75"/>
        <v>1</v>
      </c>
      <c r="AC134" t="b">
        <f>ISNUMBER(SEARCH(AC$1,d4_test70[[#This Row],[actualResultGPT3]]))</f>
        <v>1</v>
      </c>
      <c r="AD134" t="b">
        <f>ISNUMBER(SEARCH(AD$1,d4_test70[[#This Row],[actualResultGPT3]]))</f>
        <v>0</v>
      </c>
      <c r="AE134" t="b">
        <f>ISNUMBER(SEARCH(AE$1,d4_test70[[#This Row],[actualResultGPT3]]))</f>
        <v>0</v>
      </c>
      <c r="AF134" s="10" t="str">
        <f t="shared" si="52"/>
        <v>11</v>
      </c>
      <c r="AG134" s="10" t="str">
        <f t="shared" si="53"/>
        <v>00</v>
      </c>
      <c r="AH134" s="10" t="str">
        <f t="shared" si="54"/>
        <v>00</v>
      </c>
      <c r="AI134" t="b">
        <f t="shared" si="55"/>
        <v>1</v>
      </c>
      <c r="AL134" t="b">
        <f>ISNUMBER(SEARCH(AL$1,d4_test70[[#This Row],[actualResult3ftv2]]))</f>
        <v>1</v>
      </c>
      <c r="AM134" t="b">
        <f>ISNUMBER(SEARCH(AM$1,d4_test70[[#This Row],[actualResult3ftv2]]))</f>
        <v>0</v>
      </c>
      <c r="AN134" t="b">
        <f>ISNUMBER(SEARCH(AN$1,d4_test70[[#This Row],[actualResult3ftv2]]))</f>
        <v>0</v>
      </c>
      <c r="AO134" s="10" t="str">
        <f t="shared" si="56"/>
        <v>11</v>
      </c>
      <c r="AP134" s="10" t="str">
        <f t="shared" si="57"/>
        <v>00</v>
      </c>
      <c r="AQ134" s="10" t="str">
        <f t="shared" si="58"/>
        <v>00</v>
      </c>
      <c r="AR134" t="b">
        <f t="shared" si="59"/>
        <v>1</v>
      </c>
      <c r="AU134" t="b">
        <f>ISNUMBER(SEARCH(AU$1,d4_test70[[#This Row],[actualResult3ftv2c8]]))</f>
        <v>1</v>
      </c>
      <c r="AV134" t="b">
        <f>ISNUMBER(SEARCH(AV$1,d4_test70[[#This Row],[actualResult3ftv2c8]]))</f>
        <v>0</v>
      </c>
      <c r="AW134" t="b">
        <f>ISNUMBER(SEARCH(AW$1,d4_test70[[#This Row],[actualResult3ftv2c8]]))</f>
        <v>0</v>
      </c>
      <c r="AX134" s="10" t="str">
        <f t="shared" si="60"/>
        <v>11</v>
      </c>
      <c r="AY134" s="10" t="str">
        <f t="shared" si="61"/>
        <v>00</v>
      </c>
      <c r="AZ134" s="10" t="str">
        <f t="shared" si="62"/>
        <v>00</v>
      </c>
      <c r="BA134" t="b">
        <f t="shared" si="63"/>
        <v>1</v>
      </c>
      <c r="BD134" t="b">
        <f>ISNUMBER(SEARCH(BD$1,d4_test70[[#This Row],[actualResult3ftv2c9]]))</f>
        <v>1</v>
      </c>
      <c r="BE134" t="b">
        <f>ISNUMBER(SEARCH(BE$1,d4_test70[[#This Row],[actualResult3ftv2c9]]))</f>
        <v>0</v>
      </c>
      <c r="BF134" t="b">
        <f>ISNUMBER(SEARCH(BF$1,d4_test70[[#This Row],[actualResult3ftv2c9]]))</f>
        <v>0</v>
      </c>
      <c r="BG134" s="10" t="str">
        <f t="shared" si="64"/>
        <v>11</v>
      </c>
      <c r="BH134" s="10" t="str">
        <f t="shared" si="65"/>
        <v>00</v>
      </c>
      <c r="BI134" s="10" t="str">
        <f t="shared" si="66"/>
        <v>00</v>
      </c>
      <c r="BJ134" t="b">
        <f t="shared" si="67"/>
        <v>1</v>
      </c>
      <c r="BM134" t="b">
        <f>ISNUMBER(SEARCH(BM$1,d4_test70[[#This Row],[actualResult3ftv2c10]]))</f>
        <v>1</v>
      </c>
      <c r="BN134" t="b">
        <f>ISNUMBER(SEARCH(BN$1,d4_test70[[#This Row],[actualResult3ftv2c10]]))</f>
        <v>0</v>
      </c>
      <c r="BO134" t="b">
        <f>ISNUMBER(SEARCH(BO$1,d4_test70[[#This Row],[actualResult3ftv2c10]]))</f>
        <v>0</v>
      </c>
      <c r="BP134" s="10" t="str">
        <f t="shared" si="68"/>
        <v>11</v>
      </c>
      <c r="BQ134" s="10" t="str">
        <f t="shared" si="69"/>
        <v>00</v>
      </c>
      <c r="BR134" s="10" t="str">
        <f t="shared" si="70"/>
        <v>00</v>
      </c>
      <c r="BS134" t="b">
        <f t="shared" si="71"/>
        <v>1</v>
      </c>
    </row>
    <row r="135" spans="1:71" x14ac:dyDescent="0.35">
      <c r="A135">
        <v>1287932907</v>
      </c>
      <c r="B135" t="s">
        <v>8084</v>
      </c>
      <c r="C135" t="s">
        <v>8085</v>
      </c>
      <c r="D135" t="s">
        <v>8086</v>
      </c>
      <c r="E135" t="s">
        <v>5119</v>
      </c>
      <c r="F135" t="s">
        <v>7687</v>
      </c>
      <c r="G135" t="s">
        <v>7687</v>
      </c>
      <c r="H135" t="s">
        <v>13</v>
      </c>
      <c r="I135" t="s">
        <v>7687</v>
      </c>
      <c r="J135" t="s">
        <v>13</v>
      </c>
      <c r="K135" t="s">
        <v>13</v>
      </c>
      <c r="L135" t="s">
        <v>13</v>
      </c>
      <c r="O135" s="13" t="b">
        <f>ISNUMBER(SEARCH(O$1,d4_test70[[#This Row],[expectedResult]]))</f>
        <v>1</v>
      </c>
      <c r="P135" s="13" t="b">
        <f>ISNUMBER(SEARCH(P$1,d4_test70[[#This Row],[expectedResult]]))</f>
        <v>0</v>
      </c>
      <c r="Q135" s="13" t="b">
        <f>ISNUMBER(SEARCH(Q$1,d4_test70[[#This Row],[expectedResult]]))</f>
        <v>0</v>
      </c>
      <c r="T135" t="b">
        <f>ISNUMBER(SEARCH(T$1,d4_test70[[#This Row],[actualResult]]))</f>
        <v>1</v>
      </c>
      <c r="U135" t="b">
        <f>ISNUMBER(SEARCH(U$1,d4_test70[[#This Row],[actualResult]]))</f>
        <v>0</v>
      </c>
      <c r="V135" t="b">
        <f>ISNUMBER(SEARCH(V$1,d4_test70[[#This Row],[actualResult]]))</f>
        <v>0</v>
      </c>
      <c r="W135" s="10" t="str">
        <f t="shared" si="72"/>
        <v>11</v>
      </c>
      <c r="X135" s="10" t="str">
        <f t="shared" si="73"/>
        <v>00</v>
      </c>
      <c r="Y135" s="10" t="str">
        <f t="shared" si="74"/>
        <v>00</v>
      </c>
      <c r="Z135" t="b">
        <f t="shared" si="75"/>
        <v>1</v>
      </c>
      <c r="AC135" t="b">
        <f>ISNUMBER(SEARCH(AC$1,d4_test70[[#This Row],[actualResultGPT3]]))</f>
        <v>1</v>
      </c>
      <c r="AD135" t="b">
        <f>ISNUMBER(SEARCH(AD$1,d4_test70[[#This Row],[actualResultGPT3]]))</f>
        <v>0</v>
      </c>
      <c r="AE135" t="b">
        <f>ISNUMBER(SEARCH(AE$1,d4_test70[[#This Row],[actualResultGPT3]]))</f>
        <v>0</v>
      </c>
      <c r="AF135" s="10" t="str">
        <f t="shared" si="52"/>
        <v>11</v>
      </c>
      <c r="AG135" s="10" t="str">
        <f t="shared" si="53"/>
        <v>00</v>
      </c>
      <c r="AH135" s="10" t="str">
        <f t="shared" si="54"/>
        <v>00</v>
      </c>
      <c r="AI135" t="b">
        <f t="shared" si="55"/>
        <v>1</v>
      </c>
      <c r="AL135" t="b">
        <f>ISNUMBER(SEARCH(AL$1,d4_test70[[#This Row],[actualResult3ftv2]]))</f>
        <v>1</v>
      </c>
      <c r="AM135" t="b">
        <f>ISNUMBER(SEARCH(AM$1,d4_test70[[#This Row],[actualResult3ftv2]]))</f>
        <v>0</v>
      </c>
      <c r="AN135" t="b">
        <f>ISNUMBER(SEARCH(AN$1,d4_test70[[#This Row],[actualResult3ftv2]]))</f>
        <v>0</v>
      </c>
      <c r="AO135" s="10" t="str">
        <f t="shared" si="56"/>
        <v>11</v>
      </c>
      <c r="AP135" s="10" t="str">
        <f t="shared" si="57"/>
        <v>00</v>
      </c>
      <c r="AQ135" s="10" t="str">
        <f t="shared" si="58"/>
        <v>00</v>
      </c>
      <c r="AR135" t="b">
        <f t="shared" si="59"/>
        <v>1</v>
      </c>
      <c r="AU135" t="b">
        <f>ISNUMBER(SEARCH(AU$1,d4_test70[[#This Row],[actualResult3ftv2c8]]))</f>
        <v>1</v>
      </c>
      <c r="AV135" t="b">
        <f>ISNUMBER(SEARCH(AV$1,d4_test70[[#This Row],[actualResult3ftv2c8]]))</f>
        <v>0</v>
      </c>
      <c r="AW135" t="b">
        <f>ISNUMBER(SEARCH(AW$1,d4_test70[[#This Row],[actualResult3ftv2c8]]))</f>
        <v>0</v>
      </c>
      <c r="AX135" s="10" t="str">
        <f t="shared" si="60"/>
        <v>11</v>
      </c>
      <c r="AY135" s="10" t="str">
        <f t="shared" si="61"/>
        <v>00</v>
      </c>
      <c r="AZ135" s="10" t="str">
        <f t="shared" si="62"/>
        <v>00</v>
      </c>
      <c r="BA135" t="b">
        <f t="shared" si="63"/>
        <v>1</v>
      </c>
      <c r="BD135" t="b">
        <f>ISNUMBER(SEARCH(BD$1,d4_test70[[#This Row],[actualResult3ftv2c9]]))</f>
        <v>1</v>
      </c>
      <c r="BE135" t="b">
        <f>ISNUMBER(SEARCH(BE$1,d4_test70[[#This Row],[actualResult3ftv2c9]]))</f>
        <v>0</v>
      </c>
      <c r="BF135" t="b">
        <f>ISNUMBER(SEARCH(BF$1,d4_test70[[#This Row],[actualResult3ftv2c9]]))</f>
        <v>0</v>
      </c>
      <c r="BG135" s="10" t="str">
        <f t="shared" si="64"/>
        <v>11</v>
      </c>
      <c r="BH135" s="10" t="str">
        <f t="shared" si="65"/>
        <v>00</v>
      </c>
      <c r="BI135" s="10" t="str">
        <f t="shared" si="66"/>
        <v>00</v>
      </c>
      <c r="BJ135" t="b">
        <f t="shared" si="67"/>
        <v>1</v>
      </c>
      <c r="BM135" t="b">
        <f>ISNUMBER(SEARCH(BM$1,d4_test70[[#This Row],[actualResult3ftv2c10]]))</f>
        <v>1</v>
      </c>
      <c r="BN135" t="b">
        <f>ISNUMBER(SEARCH(BN$1,d4_test70[[#This Row],[actualResult3ftv2c10]]))</f>
        <v>0</v>
      </c>
      <c r="BO135" t="b">
        <f>ISNUMBER(SEARCH(BO$1,d4_test70[[#This Row],[actualResult3ftv2c10]]))</f>
        <v>0</v>
      </c>
      <c r="BP135" s="10" t="str">
        <f t="shared" si="68"/>
        <v>11</v>
      </c>
      <c r="BQ135" s="10" t="str">
        <f t="shared" si="69"/>
        <v>00</v>
      </c>
      <c r="BR135" s="10" t="str">
        <f t="shared" si="70"/>
        <v>00</v>
      </c>
      <c r="BS135" t="b">
        <f t="shared" si="71"/>
        <v>1</v>
      </c>
    </row>
    <row r="136" spans="1:71" x14ac:dyDescent="0.35">
      <c r="A136">
        <v>1020290425</v>
      </c>
      <c r="B136" t="s">
        <v>7633</v>
      </c>
      <c r="C136" t="s">
        <v>7658</v>
      </c>
      <c r="D136" t="s">
        <v>7680</v>
      </c>
      <c r="E136" t="s">
        <v>5119</v>
      </c>
      <c r="F136" t="s">
        <v>7687</v>
      </c>
      <c r="G136" t="s">
        <v>7687</v>
      </c>
      <c r="H136" t="s">
        <v>72</v>
      </c>
      <c r="I136" t="s">
        <v>7687</v>
      </c>
      <c r="J136" t="s">
        <v>13</v>
      </c>
      <c r="K136" t="s">
        <v>13</v>
      </c>
      <c r="L136" t="s">
        <v>13</v>
      </c>
      <c r="O136" s="13" t="b">
        <f>ISNUMBER(SEARCH(O$1,d4_test70[[#This Row],[expectedResult]]))</f>
        <v>1</v>
      </c>
      <c r="P136" s="13" t="b">
        <f>ISNUMBER(SEARCH(P$1,d4_test70[[#This Row],[expectedResult]]))</f>
        <v>0</v>
      </c>
      <c r="Q136" s="13" t="b">
        <f>ISNUMBER(SEARCH(Q$1,d4_test70[[#This Row],[expectedResult]]))</f>
        <v>0</v>
      </c>
      <c r="T136" t="b">
        <f>ISNUMBER(SEARCH(T$1,d4_test70[[#This Row],[actualResult]]))</f>
        <v>1</v>
      </c>
      <c r="U136" t="b">
        <f>ISNUMBER(SEARCH(U$1,d4_test70[[#This Row],[actualResult]]))</f>
        <v>0</v>
      </c>
      <c r="V136" t="b">
        <f>ISNUMBER(SEARCH(V$1,d4_test70[[#This Row],[actualResult]]))</f>
        <v>0</v>
      </c>
      <c r="W136" s="10" t="str">
        <f t="shared" si="72"/>
        <v>11</v>
      </c>
      <c r="X136" s="10" t="str">
        <f t="shared" si="73"/>
        <v>00</v>
      </c>
      <c r="Y136" s="10" t="str">
        <f t="shared" si="74"/>
        <v>00</v>
      </c>
      <c r="Z136" t="b">
        <f t="shared" si="75"/>
        <v>1</v>
      </c>
      <c r="AC136" t="b">
        <f>ISNUMBER(SEARCH(AC$1,d4_test70[[#This Row],[actualResultGPT3]]))</f>
        <v>1</v>
      </c>
      <c r="AD136" t="b">
        <f>ISNUMBER(SEARCH(AD$1,d4_test70[[#This Row],[actualResultGPT3]]))</f>
        <v>1</v>
      </c>
      <c r="AE136" t="b">
        <f>ISNUMBER(SEARCH(AE$1,d4_test70[[#This Row],[actualResultGPT3]]))</f>
        <v>1</v>
      </c>
      <c r="AF136" s="10" t="str">
        <f t="shared" si="52"/>
        <v>11</v>
      </c>
      <c r="AG136" s="10" t="str">
        <f t="shared" si="53"/>
        <v>01</v>
      </c>
      <c r="AH136" s="10" t="str">
        <f t="shared" si="54"/>
        <v>01</v>
      </c>
      <c r="AI136" t="b">
        <f t="shared" si="55"/>
        <v>0</v>
      </c>
      <c r="AL136" t="b">
        <f>ISNUMBER(SEARCH(AL$1,d4_test70[[#This Row],[actualResult3ftv2]]))</f>
        <v>1</v>
      </c>
      <c r="AM136" t="b">
        <f>ISNUMBER(SEARCH(AM$1,d4_test70[[#This Row],[actualResult3ftv2]]))</f>
        <v>0</v>
      </c>
      <c r="AN136" t="b">
        <f>ISNUMBER(SEARCH(AN$1,d4_test70[[#This Row],[actualResult3ftv2]]))</f>
        <v>0</v>
      </c>
      <c r="AO136" s="10" t="str">
        <f t="shared" si="56"/>
        <v>11</v>
      </c>
      <c r="AP136" s="10" t="str">
        <f t="shared" si="57"/>
        <v>00</v>
      </c>
      <c r="AQ136" s="10" t="str">
        <f t="shared" si="58"/>
        <v>00</v>
      </c>
      <c r="AR136" t="b">
        <f t="shared" si="59"/>
        <v>1</v>
      </c>
      <c r="AU136" t="b">
        <f>ISNUMBER(SEARCH(AU$1,d4_test70[[#This Row],[actualResult3ftv2c8]]))</f>
        <v>1</v>
      </c>
      <c r="AV136" t="b">
        <f>ISNUMBER(SEARCH(AV$1,d4_test70[[#This Row],[actualResult3ftv2c8]]))</f>
        <v>0</v>
      </c>
      <c r="AW136" t="b">
        <f>ISNUMBER(SEARCH(AW$1,d4_test70[[#This Row],[actualResult3ftv2c8]]))</f>
        <v>0</v>
      </c>
      <c r="AX136" s="10" t="str">
        <f t="shared" si="60"/>
        <v>11</v>
      </c>
      <c r="AY136" s="10" t="str">
        <f t="shared" si="61"/>
        <v>00</v>
      </c>
      <c r="AZ136" s="10" t="str">
        <f t="shared" si="62"/>
        <v>00</v>
      </c>
      <c r="BA136" t="b">
        <f t="shared" si="63"/>
        <v>1</v>
      </c>
      <c r="BD136" t="b">
        <f>ISNUMBER(SEARCH(BD$1,d4_test70[[#This Row],[actualResult3ftv2c9]]))</f>
        <v>1</v>
      </c>
      <c r="BE136" t="b">
        <f>ISNUMBER(SEARCH(BE$1,d4_test70[[#This Row],[actualResult3ftv2c9]]))</f>
        <v>0</v>
      </c>
      <c r="BF136" t="b">
        <f>ISNUMBER(SEARCH(BF$1,d4_test70[[#This Row],[actualResult3ftv2c9]]))</f>
        <v>0</v>
      </c>
      <c r="BG136" s="10" t="str">
        <f t="shared" si="64"/>
        <v>11</v>
      </c>
      <c r="BH136" s="10" t="str">
        <f t="shared" si="65"/>
        <v>00</v>
      </c>
      <c r="BI136" s="10" t="str">
        <f t="shared" si="66"/>
        <v>00</v>
      </c>
      <c r="BJ136" t="b">
        <f t="shared" si="67"/>
        <v>1</v>
      </c>
      <c r="BM136" t="b">
        <f>ISNUMBER(SEARCH(BM$1,d4_test70[[#This Row],[actualResult3ftv2c10]]))</f>
        <v>1</v>
      </c>
      <c r="BN136" t="b">
        <f>ISNUMBER(SEARCH(BN$1,d4_test70[[#This Row],[actualResult3ftv2c10]]))</f>
        <v>0</v>
      </c>
      <c r="BO136" t="b">
        <f>ISNUMBER(SEARCH(BO$1,d4_test70[[#This Row],[actualResult3ftv2c10]]))</f>
        <v>0</v>
      </c>
      <c r="BP136" s="10" t="str">
        <f t="shared" si="68"/>
        <v>11</v>
      </c>
      <c r="BQ136" s="10" t="str">
        <f t="shared" si="69"/>
        <v>00</v>
      </c>
      <c r="BR136" s="10" t="str">
        <f t="shared" si="70"/>
        <v>00</v>
      </c>
      <c r="BS136" t="b">
        <f t="shared" si="71"/>
        <v>1</v>
      </c>
    </row>
    <row r="137" spans="1:71" x14ac:dyDescent="0.35">
      <c r="A137">
        <v>1582514877</v>
      </c>
      <c r="B137" t="s">
        <v>7880</v>
      </c>
      <c r="C137" t="s">
        <v>8174</v>
      </c>
      <c r="D137" t="s">
        <v>7882</v>
      </c>
      <c r="E137" t="s">
        <v>5190</v>
      </c>
      <c r="F137" t="s">
        <v>7685</v>
      </c>
      <c r="G137" t="s">
        <v>7754</v>
      </c>
      <c r="H137" t="s">
        <v>72</v>
      </c>
      <c r="I137" t="s">
        <v>7685</v>
      </c>
      <c r="J137" t="s">
        <v>7</v>
      </c>
      <c r="K137" t="s">
        <v>7685</v>
      </c>
      <c r="L137" t="s">
        <v>7685</v>
      </c>
      <c r="O137" s="13" t="b">
        <f>ISNUMBER(SEARCH(O$1,d4_test70[[#This Row],[expectedResult]]))</f>
        <v>0</v>
      </c>
      <c r="P137" s="13" t="b">
        <f>ISNUMBER(SEARCH(P$1,d4_test70[[#This Row],[expectedResult]]))</f>
        <v>1</v>
      </c>
      <c r="Q137" s="13" t="b">
        <f>ISNUMBER(SEARCH(Q$1,d4_test70[[#This Row],[expectedResult]]))</f>
        <v>0</v>
      </c>
      <c r="T137" t="b">
        <f>ISNUMBER(SEARCH(T$1,d4_test70[[#This Row],[actualResult]]))</f>
        <v>0</v>
      </c>
      <c r="U137" t="b">
        <f>ISNUMBER(SEARCH(U$1,d4_test70[[#This Row],[actualResult]]))</f>
        <v>1</v>
      </c>
      <c r="V137" t="b">
        <f>ISNUMBER(SEARCH(V$1,d4_test70[[#This Row],[actualResult]]))</f>
        <v>1</v>
      </c>
      <c r="W137" s="10" t="str">
        <f t="shared" si="72"/>
        <v>00</v>
      </c>
      <c r="X137" s="10" t="str">
        <f t="shared" si="73"/>
        <v>11</v>
      </c>
      <c r="Y137" s="10" t="str">
        <f t="shared" si="74"/>
        <v>01</v>
      </c>
      <c r="Z137" t="b">
        <f t="shared" si="75"/>
        <v>0</v>
      </c>
      <c r="AC137" t="b">
        <f>ISNUMBER(SEARCH(AC$1,d4_test70[[#This Row],[actualResultGPT3]]))</f>
        <v>1</v>
      </c>
      <c r="AD137" t="b">
        <f>ISNUMBER(SEARCH(AD$1,d4_test70[[#This Row],[actualResultGPT3]]))</f>
        <v>1</v>
      </c>
      <c r="AE137" t="b">
        <f>ISNUMBER(SEARCH(AE$1,d4_test70[[#This Row],[actualResultGPT3]]))</f>
        <v>1</v>
      </c>
      <c r="AF137" s="10" t="str">
        <f t="shared" si="52"/>
        <v>01</v>
      </c>
      <c r="AG137" s="10" t="str">
        <f t="shared" si="53"/>
        <v>11</v>
      </c>
      <c r="AH137" s="10" t="str">
        <f t="shared" si="54"/>
        <v>01</v>
      </c>
      <c r="AI137" t="b">
        <f t="shared" si="55"/>
        <v>0</v>
      </c>
      <c r="AL137" t="b">
        <f>ISNUMBER(SEARCH(AL$1,d4_test70[[#This Row],[actualResult3ftv2]]))</f>
        <v>0</v>
      </c>
      <c r="AM137" t="b">
        <f>ISNUMBER(SEARCH(AM$1,d4_test70[[#This Row],[actualResult3ftv2]]))</f>
        <v>1</v>
      </c>
      <c r="AN137" t="b">
        <f>ISNUMBER(SEARCH(AN$1,d4_test70[[#This Row],[actualResult3ftv2]]))</f>
        <v>0</v>
      </c>
      <c r="AO137" s="10" t="str">
        <f t="shared" si="56"/>
        <v>00</v>
      </c>
      <c r="AP137" s="10" t="str">
        <f t="shared" si="57"/>
        <v>11</v>
      </c>
      <c r="AQ137" s="10" t="str">
        <f t="shared" si="58"/>
        <v>00</v>
      </c>
      <c r="AR137" t="b">
        <f t="shared" si="59"/>
        <v>1</v>
      </c>
      <c r="AU137" t="b">
        <f>ISNUMBER(SEARCH(AU$1,d4_test70[[#This Row],[actualResult3ftv2c8]]))</f>
        <v>0</v>
      </c>
      <c r="AV137" t="b">
        <f>ISNUMBER(SEARCH(AV$1,d4_test70[[#This Row],[actualResult3ftv2c8]]))</f>
        <v>0</v>
      </c>
      <c r="AW137" t="b">
        <f>ISNUMBER(SEARCH(AW$1,d4_test70[[#This Row],[actualResult3ftv2c8]]))</f>
        <v>1</v>
      </c>
      <c r="AX137" s="10" t="str">
        <f t="shared" si="60"/>
        <v>00</v>
      </c>
      <c r="AY137" s="10" t="str">
        <f t="shared" si="61"/>
        <v>10</v>
      </c>
      <c r="AZ137" s="10" t="str">
        <f t="shared" si="62"/>
        <v>01</v>
      </c>
      <c r="BA137" t="b">
        <f t="shared" si="63"/>
        <v>0</v>
      </c>
      <c r="BD137" t="b">
        <f>ISNUMBER(SEARCH(BD$1,d4_test70[[#This Row],[actualResult3ftv2c9]]))</f>
        <v>0</v>
      </c>
      <c r="BE137" t="b">
        <f>ISNUMBER(SEARCH(BE$1,d4_test70[[#This Row],[actualResult3ftv2c9]]))</f>
        <v>1</v>
      </c>
      <c r="BF137" t="b">
        <f>ISNUMBER(SEARCH(BF$1,d4_test70[[#This Row],[actualResult3ftv2c9]]))</f>
        <v>0</v>
      </c>
      <c r="BG137" s="10" t="str">
        <f t="shared" si="64"/>
        <v>00</v>
      </c>
      <c r="BH137" s="10" t="str">
        <f t="shared" si="65"/>
        <v>11</v>
      </c>
      <c r="BI137" s="10" t="str">
        <f t="shared" si="66"/>
        <v>00</v>
      </c>
      <c r="BJ137" t="b">
        <f t="shared" si="67"/>
        <v>1</v>
      </c>
      <c r="BM137" t="b">
        <f>ISNUMBER(SEARCH(BM$1,d4_test70[[#This Row],[actualResult3ftv2c10]]))</f>
        <v>0</v>
      </c>
      <c r="BN137" t="b">
        <f>ISNUMBER(SEARCH(BN$1,d4_test70[[#This Row],[actualResult3ftv2c10]]))</f>
        <v>1</v>
      </c>
      <c r="BO137" t="b">
        <f>ISNUMBER(SEARCH(BO$1,d4_test70[[#This Row],[actualResult3ftv2c10]]))</f>
        <v>0</v>
      </c>
      <c r="BP137" s="10" t="str">
        <f t="shared" si="68"/>
        <v>00</v>
      </c>
      <c r="BQ137" s="10" t="str">
        <f t="shared" si="69"/>
        <v>11</v>
      </c>
      <c r="BR137" s="10" t="str">
        <f t="shared" si="70"/>
        <v>00</v>
      </c>
      <c r="BS137" t="b">
        <f t="shared" si="71"/>
        <v>1</v>
      </c>
    </row>
    <row r="138" spans="1:71" x14ac:dyDescent="0.35">
      <c r="A138">
        <v>1620540816</v>
      </c>
      <c r="B138" t="s">
        <v>8018</v>
      </c>
      <c r="C138" t="s">
        <v>8186</v>
      </c>
      <c r="D138" t="s">
        <v>8020</v>
      </c>
      <c r="E138" t="s">
        <v>5190</v>
      </c>
      <c r="F138" t="s">
        <v>7685</v>
      </c>
      <c r="G138" t="s">
        <v>7685</v>
      </c>
      <c r="H138" t="s">
        <v>72</v>
      </c>
      <c r="I138" t="s">
        <v>7685</v>
      </c>
      <c r="J138" t="s">
        <v>34</v>
      </c>
      <c r="K138" t="s">
        <v>7685</v>
      </c>
      <c r="L138" t="s">
        <v>7685</v>
      </c>
      <c r="O138" s="13" t="b">
        <f>ISNUMBER(SEARCH(O$1,d4_test70[[#This Row],[expectedResult]]))</f>
        <v>0</v>
      </c>
      <c r="P138" s="13" t="b">
        <f>ISNUMBER(SEARCH(P$1,d4_test70[[#This Row],[expectedResult]]))</f>
        <v>1</v>
      </c>
      <c r="Q138" s="13" t="b">
        <f>ISNUMBER(SEARCH(Q$1,d4_test70[[#This Row],[expectedResult]]))</f>
        <v>0</v>
      </c>
      <c r="T138" t="b">
        <f>ISNUMBER(SEARCH(T$1,d4_test70[[#This Row],[actualResult]]))</f>
        <v>0</v>
      </c>
      <c r="U138" t="b">
        <f>ISNUMBER(SEARCH(U$1,d4_test70[[#This Row],[actualResult]]))</f>
        <v>1</v>
      </c>
      <c r="V138" t="b">
        <f>ISNUMBER(SEARCH(V$1,d4_test70[[#This Row],[actualResult]]))</f>
        <v>0</v>
      </c>
      <c r="W138" s="10" t="str">
        <f t="shared" si="72"/>
        <v>00</v>
      </c>
      <c r="X138" s="10" t="str">
        <f t="shared" si="73"/>
        <v>11</v>
      </c>
      <c r="Y138" s="10" t="str">
        <f t="shared" si="74"/>
        <v>00</v>
      </c>
      <c r="Z138" t="b">
        <f t="shared" si="75"/>
        <v>1</v>
      </c>
      <c r="AC138" t="b">
        <f>ISNUMBER(SEARCH(AC$1,d4_test70[[#This Row],[actualResultGPT3]]))</f>
        <v>1</v>
      </c>
      <c r="AD138" t="b">
        <f>ISNUMBER(SEARCH(AD$1,d4_test70[[#This Row],[actualResultGPT3]]))</f>
        <v>1</v>
      </c>
      <c r="AE138" t="b">
        <f>ISNUMBER(SEARCH(AE$1,d4_test70[[#This Row],[actualResultGPT3]]))</f>
        <v>1</v>
      </c>
      <c r="AF138" s="10" t="str">
        <f t="shared" si="52"/>
        <v>01</v>
      </c>
      <c r="AG138" s="10" t="str">
        <f t="shared" si="53"/>
        <v>11</v>
      </c>
      <c r="AH138" s="10" t="str">
        <f t="shared" si="54"/>
        <v>01</v>
      </c>
      <c r="AI138" t="b">
        <f t="shared" si="55"/>
        <v>0</v>
      </c>
      <c r="AL138" t="b">
        <f>ISNUMBER(SEARCH(AL$1,d4_test70[[#This Row],[actualResult3ftv2]]))</f>
        <v>0</v>
      </c>
      <c r="AM138" t="b">
        <f>ISNUMBER(SEARCH(AM$1,d4_test70[[#This Row],[actualResult3ftv2]]))</f>
        <v>1</v>
      </c>
      <c r="AN138" t="b">
        <f>ISNUMBER(SEARCH(AN$1,d4_test70[[#This Row],[actualResult3ftv2]]))</f>
        <v>0</v>
      </c>
      <c r="AO138" s="10" t="str">
        <f t="shared" si="56"/>
        <v>00</v>
      </c>
      <c r="AP138" s="10" t="str">
        <f t="shared" si="57"/>
        <v>11</v>
      </c>
      <c r="AQ138" s="10" t="str">
        <f t="shared" si="58"/>
        <v>00</v>
      </c>
      <c r="AR138" t="b">
        <f t="shared" si="59"/>
        <v>1</v>
      </c>
      <c r="AU138" t="b">
        <f>ISNUMBER(SEARCH(AU$1,d4_test70[[#This Row],[actualResult3ftv2c8]]))</f>
        <v>0</v>
      </c>
      <c r="AV138" t="b">
        <f>ISNUMBER(SEARCH(AV$1,d4_test70[[#This Row],[actualResult3ftv2c8]]))</f>
        <v>1</v>
      </c>
      <c r="AW138" t="b">
        <f>ISNUMBER(SEARCH(AW$1,d4_test70[[#This Row],[actualResult3ftv2c8]]))</f>
        <v>0</v>
      </c>
      <c r="AX138" s="10" t="str">
        <f t="shared" si="60"/>
        <v>00</v>
      </c>
      <c r="AY138" s="10" t="str">
        <f t="shared" si="61"/>
        <v>11</v>
      </c>
      <c r="AZ138" s="10" t="str">
        <f t="shared" si="62"/>
        <v>00</v>
      </c>
      <c r="BA138" t="b">
        <f t="shared" si="63"/>
        <v>1</v>
      </c>
      <c r="BD138" t="b">
        <f>ISNUMBER(SEARCH(BD$1,d4_test70[[#This Row],[actualResult3ftv2c9]]))</f>
        <v>0</v>
      </c>
      <c r="BE138" t="b">
        <f>ISNUMBER(SEARCH(BE$1,d4_test70[[#This Row],[actualResult3ftv2c9]]))</f>
        <v>1</v>
      </c>
      <c r="BF138" t="b">
        <f>ISNUMBER(SEARCH(BF$1,d4_test70[[#This Row],[actualResult3ftv2c9]]))</f>
        <v>0</v>
      </c>
      <c r="BG138" s="10" t="str">
        <f t="shared" si="64"/>
        <v>00</v>
      </c>
      <c r="BH138" s="10" t="str">
        <f t="shared" si="65"/>
        <v>11</v>
      </c>
      <c r="BI138" s="10" t="str">
        <f t="shared" si="66"/>
        <v>00</v>
      </c>
      <c r="BJ138" t="b">
        <f t="shared" si="67"/>
        <v>1</v>
      </c>
      <c r="BM138" t="b">
        <f>ISNUMBER(SEARCH(BM$1,d4_test70[[#This Row],[actualResult3ftv2c10]]))</f>
        <v>0</v>
      </c>
      <c r="BN138" t="b">
        <f>ISNUMBER(SEARCH(BN$1,d4_test70[[#This Row],[actualResult3ftv2c10]]))</f>
        <v>1</v>
      </c>
      <c r="BO138" t="b">
        <f>ISNUMBER(SEARCH(BO$1,d4_test70[[#This Row],[actualResult3ftv2c10]]))</f>
        <v>0</v>
      </c>
      <c r="BP138" s="10" t="str">
        <f t="shared" si="68"/>
        <v>00</v>
      </c>
      <c r="BQ138" s="10" t="str">
        <f t="shared" si="69"/>
        <v>11</v>
      </c>
      <c r="BR138" s="10" t="str">
        <f t="shared" si="70"/>
        <v>00</v>
      </c>
      <c r="BS138" t="b">
        <f t="shared" si="71"/>
        <v>1</v>
      </c>
    </row>
    <row r="139" spans="1:71" x14ac:dyDescent="0.35">
      <c r="A139">
        <v>1659615681</v>
      </c>
      <c r="B139" t="s">
        <v>8016</v>
      </c>
      <c r="C139" t="s">
        <v>8195</v>
      </c>
      <c r="D139" t="s">
        <v>7986</v>
      </c>
      <c r="E139" t="s">
        <v>5119</v>
      </c>
      <c r="F139" t="s">
        <v>7685</v>
      </c>
      <c r="G139" t="s">
        <v>7685</v>
      </c>
      <c r="H139" t="s">
        <v>7846</v>
      </c>
      <c r="I139" t="s">
        <v>7685</v>
      </c>
      <c r="J139" t="s">
        <v>34</v>
      </c>
      <c r="K139" t="s">
        <v>7685</v>
      </c>
      <c r="L139" t="s">
        <v>7685</v>
      </c>
      <c r="O139" s="13" t="b">
        <f>ISNUMBER(SEARCH(O$1,d4_test70[[#This Row],[expectedResult]]))</f>
        <v>0</v>
      </c>
      <c r="P139" s="13" t="b">
        <f>ISNUMBER(SEARCH(P$1,d4_test70[[#This Row],[expectedResult]]))</f>
        <v>1</v>
      </c>
      <c r="Q139" s="13" t="b">
        <f>ISNUMBER(SEARCH(Q$1,d4_test70[[#This Row],[expectedResult]]))</f>
        <v>0</v>
      </c>
      <c r="T139" t="b">
        <f>ISNUMBER(SEARCH(T$1,d4_test70[[#This Row],[actualResult]]))</f>
        <v>0</v>
      </c>
      <c r="U139" t="b">
        <f>ISNUMBER(SEARCH(U$1,d4_test70[[#This Row],[actualResult]]))</f>
        <v>1</v>
      </c>
      <c r="V139" t="b">
        <f>ISNUMBER(SEARCH(V$1,d4_test70[[#This Row],[actualResult]]))</f>
        <v>0</v>
      </c>
      <c r="W139" s="10" t="str">
        <f t="shared" si="72"/>
        <v>00</v>
      </c>
      <c r="X139" s="10" t="str">
        <f t="shared" si="73"/>
        <v>11</v>
      </c>
      <c r="Y139" s="10" t="str">
        <f t="shared" si="74"/>
        <v>00</v>
      </c>
      <c r="Z139" t="b">
        <f t="shared" si="75"/>
        <v>1</v>
      </c>
      <c r="AC139" t="b">
        <f>ISNUMBER(SEARCH(AC$1,d4_test70[[#This Row],[actualResultGPT3]]))</f>
        <v>1</v>
      </c>
      <c r="AD139" t="b">
        <f>ISNUMBER(SEARCH(AD$1,d4_test70[[#This Row],[actualResultGPT3]]))</f>
        <v>1</v>
      </c>
      <c r="AE139" t="b">
        <f>ISNUMBER(SEARCH(AE$1,d4_test70[[#This Row],[actualResultGPT3]]))</f>
        <v>1</v>
      </c>
      <c r="AF139" s="10" t="str">
        <f t="shared" si="52"/>
        <v>01</v>
      </c>
      <c r="AG139" s="10" t="str">
        <f t="shared" si="53"/>
        <v>11</v>
      </c>
      <c r="AH139" s="10" t="str">
        <f t="shared" si="54"/>
        <v>01</v>
      </c>
      <c r="AI139" t="b">
        <f t="shared" si="55"/>
        <v>0</v>
      </c>
      <c r="AL139" t="b">
        <f>ISNUMBER(SEARCH(AL$1,d4_test70[[#This Row],[actualResult3ftv2]]))</f>
        <v>0</v>
      </c>
      <c r="AM139" t="b">
        <f>ISNUMBER(SEARCH(AM$1,d4_test70[[#This Row],[actualResult3ftv2]]))</f>
        <v>1</v>
      </c>
      <c r="AN139" t="b">
        <f>ISNUMBER(SEARCH(AN$1,d4_test70[[#This Row],[actualResult3ftv2]]))</f>
        <v>0</v>
      </c>
      <c r="AO139" s="10" t="str">
        <f t="shared" si="56"/>
        <v>00</v>
      </c>
      <c r="AP139" s="10" t="str">
        <f t="shared" si="57"/>
        <v>11</v>
      </c>
      <c r="AQ139" s="10" t="str">
        <f t="shared" si="58"/>
        <v>00</v>
      </c>
      <c r="AR139" t="b">
        <f t="shared" si="59"/>
        <v>1</v>
      </c>
      <c r="AU139" t="b">
        <f>ISNUMBER(SEARCH(AU$1,d4_test70[[#This Row],[actualResult3ftv2c8]]))</f>
        <v>0</v>
      </c>
      <c r="AV139" t="b">
        <f>ISNUMBER(SEARCH(AV$1,d4_test70[[#This Row],[actualResult3ftv2c8]]))</f>
        <v>1</v>
      </c>
      <c r="AW139" t="b">
        <f>ISNUMBER(SEARCH(AW$1,d4_test70[[#This Row],[actualResult3ftv2c8]]))</f>
        <v>0</v>
      </c>
      <c r="AX139" s="10" t="str">
        <f t="shared" si="60"/>
        <v>00</v>
      </c>
      <c r="AY139" s="10" t="str">
        <f t="shared" si="61"/>
        <v>11</v>
      </c>
      <c r="AZ139" s="10" t="str">
        <f t="shared" si="62"/>
        <v>00</v>
      </c>
      <c r="BA139" t="b">
        <f t="shared" si="63"/>
        <v>1</v>
      </c>
      <c r="BD139" t="b">
        <f>ISNUMBER(SEARCH(BD$1,d4_test70[[#This Row],[actualResult3ftv2c9]]))</f>
        <v>0</v>
      </c>
      <c r="BE139" t="b">
        <f>ISNUMBER(SEARCH(BE$1,d4_test70[[#This Row],[actualResult3ftv2c9]]))</f>
        <v>1</v>
      </c>
      <c r="BF139" t="b">
        <f>ISNUMBER(SEARCH(BF$1,d4_test70[[#This Row],[actualResult3ftv2c9]]))</f>
        <v>0</v>
      </c>
      <c r="BG139" s="10" t="str">
        <f t="shared" si="64"/>
        <v>00</v>
      </c>
      <c r="BH139" s="10" t="str">
        <f t="shared" si="65"/>
        <v>11</v>
      </c>
      <c r="BI139" s="10" t="str">
        <f t="shared" si="66"/>
        <v>00</v>
      </c>
      <c r="BJ139" t="b">
        <f t="shared" si="67"/>
        <v>1</v>
      </c>
      <c r="BM139" t="b">
        <f>ISNUMBER(SEARCH(BM$1,d4_test70[[#This Row],[actualResult3ftv2c10]]))</f>
        <v>0</v>
      </c>
      <c r="BN139" t="b">
        <f>ISNUMBER(SEARCH(BN$1,d4_test70[[#This Row],[actualResult3ftv2c10]]))</f>
        <v>1</v>
      </c>
      <c r="BO139" t="b">
        <f>ISNUMBER(SEARCH(BO$1,d4_test70[[#This Row],[actualResult3ftv2c10]]))</f>
        <v>0</v>
      </c>
      <c r="BP139" s="10" t="str">
        <f t="shared" si="68"/>
        <v>00</v>
      </c>
      <c r="BQ139" s="10" t="str">
        <f t="shared" si="69"/>
        <v>11</v>
      </c>
      <c r="BR139" s="10" t="str">
        <f t="shared" si="70"/>
        <v>00</v>
      </c>
      <c r="BS139" t="b">
        <f t="shared" si="71"/>
        <v>1</v>
      </c>
    </row>
    <row r="140" spans="1:71" x14ac:dyDescent="0.35">
      <c r="A140">
        <v>1133478462</v>
      </c>
      <c r="B140" t="s">
        <v>7883</v>
      </c>
      <c r="C140" t="s">
        <v>7884</v>
      </c>
      <c r="D140" t="s">
        <v>7882</v>
      </c>
      <c r="E140" t="s">
        <v>5137</v>
      </c>
      <c r="F140" t="s">
        <v>7685</v>
      </c>
      <c r="G140" t="s">
        <v>7685</v>
      </c>
      <c r="H140" t="s">
        <v>72</v>
      </c>
      <c r="I140" t="s">
        <v>7685</v>
      </c>
      <c r="J140" t="s">
        <v>34</v>
      </c>
      <c r="K140" t="s">
        <v>7685</v>
      </c>
      <c r="L140" t="s">
        <v>7685</v>
      </c>
      <c r="O140" s="13" t="b">
        <f>ISNUMBER(SEARCH(O$1,d4_test70[[#This Row],[expectedResult]]))</f>
        <v>0</v>
      </c>
      <c r="P140" s="13" t="b">
        <f>ISNUMBER(SEARCH(P$1,d4_test70[[#This Row],[expectedResult]]))</f>
        <v>1</v>
      </c>
      <c r="Q140" s="13" t="b">
        <f>ISNUMBER(SEARCH(Q$1,d4_test70[[#This Row],[expectedResult]]))</f>
        <v>0</v>
      </c>
      <c r="T140" t="b">
        <f>ISNUMBER(SEARCH(T$1,d4_test70[[#This Row],[actualResult]]))</f>
        <v>0</v>
      </c>
      <c r="U140" t="b">
        <f>ISNUMBER(SEARCH(U$1,d4_test70[[#This Row],[actualResult]]))</f>
        <v>1</v>
      </c>
      <c r="V140" t="b">
        <f>ISNUMBER(SEARCH(V$1,d4_test70[[#This Row],[actualResult]]))</f>
        <v>0</v>
      </c>
      <c r="W140" s="10" t="str">
        <f t="shared" si="72"/>
        <v>00</v>
      </c>
      <c r="X140" s="10" t="str">
        <f t="shared" si="73"/>
        <v>11</v>
      </c>
      <c r="Y140" s="10" t="str">
        <f t="shared" si="74"/>
        <v>00</v>
      </c>
      <c r="Z140" t="b">
        <f t="shared" si="75"/>
        <v>1</v>
      </c>
      <c r="AC140" t="b">
        <f>ISNUMBER(SEARCH(AC$1,d4_test70[[#This Row],[actualResultGPT3]]))</f>
        <v>1</v>
      </c>
      <c r="AD140" t="b">
        <f>ISNUMBER(SEARCH(AD$1,d4_test70[[#This Row],[actualResultGPT3]]))</f>
        <v>1</v>
      </c>
      <c r="AE140" t="b">
        <f>ISNUMBER(SEARCH(AE$1,d4_test70[[#This Row],[actualResultGPT3]]))</f>
        <v>1</v>
      </c>
      <c r="AF140" s="10" t="str">
        <f t="shared" si="52"/>
        <v>01</v>
      </c>
      <c r="AG140" s="10" t="str">
        <f t="shared" si="53"/>
        <v>11</v>
      </c>
      <c r="AH140" s="10" t="str">
        <f t="shared" si="54"/>
        <v>01</v>
      </c>
      <c r="AI140" t="b">
        <f t="shared" si="55"/>
        <v>0</v>
      </c>
      <c r="AL140" t="b">
        <f>ISNUMBER(SEARCH(AL$1,d4_test70[[#This Row],[actualResult3ftv2]]))</f>
        <v>0</v>
      </c>
      <c r="AM140" t="b">
        <f>ISNUMBER(SEARCH(AM$1,d4_test70[[#This Row],[actualResult3ftv2]]))</f>
        <v>1</v>
      </c>
      <c r="AN140" t="b">
        <f>ISNUMBER(SEARCH(AN$1,d4_test70[[#This Row],[actualResult3ftv2]]))</f>
        <v>0</v>
      </c>
      <c r="AO140" s="10" t="str">
        <f t="shared" si="56"/>
        <v>00</v>
      </c>
      <c r="AP140" s="10" t="str">
        <f t="shared" si="57"/>
        <v>11</v>
      </c>
      <c r="AQ140" s="10" t="str">
        <f t="shared" si="58"/>
        <v>00</v>
      </c>
      <c r="AR140" t="b">
        <f t="shared" si="59"/>
        <v>1</v>
      </c>
      <c r="AU140" t="b">
        <f>ISNUMBER(SEARCH(AU$1,d4_test70[[#This Row],[actualResult3ftv2c8]]))</f>
        <v>0</v>
      </c>
      <c r="AV140" t="b">
        <f>ISNUMBER(SEARCH(AV$1,d4_test70[[#This Row],[actualResult3ftv2c8]]))</f>
        <v>1</v>
      </c>
      <c r="AW140" t="b">
        <f>ISNUMBER(SEARCH(AW$1,d4_test70[[#This Row],[actualResult3ftv2c8]]))</f>
        <v>0</v>
      </c>
      <c r="AX140" s="10" t="str">
        <f t="shared" si="60"/>
        <v>00</v>
      </c>
      <c r="AY140" s="10" t="str">
        <f t="shared" si="61"/>
        <v>11</v>
      </c>
      <c r="AZ140" s="10" t="str">
        <f t="shared" si="62"/>
        <v>00</v>
      </c>
      <c r="BA140" t="b">
        <f t="shared" si="63"/>
        <v>1</v>
      </c>
      <c r="BD140" t="b">
        <f>ISNUMBER(SEARCH(BD$1,d4_test70[[#This Row],[actualResult3ftv2c9]]))</f>
        <v>0</v>
      </c>
      <c r="BE140" t="b">
        <f>ISNUMBER(SEARCH(BE$1,d4_test70[[#This Row],[actualResult3ftv2c9]]))</f>
        <v>1</v>
      </c>
      <c r="BF140" t="b">
        <f>ISNUMBER(SEARCH(BF$1,d4_test70[[#This Row],[actualResult3ftv2c9]]))</f>
        <v>0</v>
      </c>
      <c r="BG140" s="10" t="str">
        <f t="shared" si="64"/>
        <v>00</v>
      </c>
      <c r="BH140" s="10" t="str">
        <f t="shared" si="65"/>
        <v>11</v>
      </c>
      <c r="BI140" s="10" t="str">
        <f t="shared" si="66"/>
        <v>00</v>
      </c>
      <c r="BJ140" t="b">
        <f t="shared" si="67"/>
        <v>1</v>
      </c>
      <c r="BM140" t="b">
        <f>ISNUMBER(SEARCH(BM$1,d4_test70[[#This Row],[actualResult3ftv2c10]]))</f>
        <v>0</v>
      </c>
      <c r="BN140" t="b">
        <f>ISNUMBER(SEARCH(BN$1,d4_test70[[#This Row],[actualResult3ftv2c10]]))</f>
        <v>1</v>
      </c>
      <c r="BO140" t="b">
        <f>ISNUMBER(SEARCH(BO$1,d4_test70[[#This Row],[actualResult3ftv2c10]]))</f>
        <v>0</v>
      </c>
      <c r="BP140" s="10" t="str">
        <f t="shared" si="68"/>
        <v>00</v>
      </c>
      <c r="BQ140" s="10" t="str">
        <f t="shared" si="69"/>
        <v>11</v>
      </c>
      <c r="BR140" s="10" t="str">
        <f t="shared" si="70"/>
        <v>00</v>
      </c>
      <c r="BS140" t="b">
        <f t="shared" si="71"/>
        <v>1</v>
      </c>
    </row>
    <row r="141" spans="1:71" x14ac:dyDescent="0.35">
      <c r="A141">
        <v>457446957</v>
      </c>
      <c r="B141" t="s">
        <v>8079</v>
      </c>
      <c r="C141" t="s">
        <v>8197</v>
      </c>
      <c r="D141" t="s">
        <v>8081</v>
      </c>
      <c r="E141" t="s">
        <v>5190</v>
      </c>
      <c r="F141" t="s">
        <v>7685</v>
      </c>
      <c r="G141" t="s">
        <v>7685</v>
      </c>
      <c r="H141" t="s">
        <v>72</v>
      </c>
      <c r="I141" t="s">
        <v>7685</v>
      </c>
      <c r="J141" t="s">
        <v>34</v>
      </c>
      <c r="K141" t="s">
        <v>7685</v>
      </c>
      <c r="L141" t="s">
        <v>7685</v>
      </c>
      <c r="O141" s="13" t="b">
        <f>ISNUMBER(SEARCH(O$1,d4_test70[[#This Row],[expectedResult]]))</f>
        <v>0</v>
      </c>
      <c r="P141" s="13" t="b">
        <f>ISNUMBER(SEARCH(P$1,d4_test70[[#This Row],[expectedResult]]))</f>
        <v>1</v>
      </c>
      <c r="Q141" s="13" t="b">
        <f>ISNUMBER(SEARCH(Q$1,d4_test70[[#This Row],[expectedResult]]))</f>
        <v>0</v>
      </c>
      <c r="T141" t="b">
        <f>ISNUMBER(SEARCH(T$1,d4_test70[[#This Row],[actualResult]]))</f>
        <v>0</v>
      </c>
      <c r="U141" t="b">
        <f>ISNUMBER(SEARCH(U$1,d4_test70[[#This Row],[actualResult]]))</f>
        <v>1</v>
      </c>
      <c r="V141" t="b">
        <f>ISNUMBER(SEARCH(V$1,d4_test70[[#This Row],[actualResult]]))</f>
        <v>0</v>
      </c>
      <c r="W141" s="10" t="str">
        <f t="shared" si="72"/>
        <v>00</v>
      </c>
      <c r="X141" s="10" t="str">
        <f t="shared" si="73"/>
        <v>11</v>
      </c>
      <c r="Y141" s="10" t="str">
        <f t="shared" si="74"/>
        <v>00</v>
      </c>
      <c r="Z141" t="b">
        <f t="shared" si="75"/>
        <v>1</v>
      </c>
      <c r="AC141" t="b">
        <f>ISNUMBER(SEARCH(AC$1,d4_test70[[#This Row],[actualResultGPT3]]))</f>
        <v>1</v>
      </c>
      <c r="AD141" t="b">
        <f>ISNUMBER(SEARCH(AD$1,d4_test70[[#This Row],[actualResultGPT3]]))</f>
        <v>1</v>
      </c>
      <c r="AE141" t="b">
        <f>ISNUMBER(SEARCH(AE$1,d4_test70[[#This Row],[actualResultGPT3]]))</f>
        <v>1</v>
      </c>
      <c r="AF141" s="10" t="str">
        <f t="shared" si="52"/>
        <v>01</v>
      </c>
      <c r="AG141" s="10" t="str">
        <f t="shared" si="53"/>
        <v>11</v>
      </c>
      <c r="AH141" s="10" t="str">
        <f t="shared" si="54"/>
        <v>01</v>
      </c>
      <c r="AI141" t="b">
        <f t="shared" si="55"/>
        <v>0</v>
      </c>
      <c r="AL141" t="b">
        <f>ISNUMBER(SEARCH(AL$1,d4_test70[[#This Row],[actualResult3ftv2]]))</f>
        <v>0</v>
      </c>
      <c r="AM141" t="b">
        <f>ISNUMBER(SEARCH(AM$1,d4_test70[[#This Row],[actualResult3ftv2]]))</f>
        <v>1</v>
      </c>
      <c r="AN141" t="b">
        <f>ISNUMBER(SEARCH(AN$1,d4_test70[[#This Row],[actualResult3ftv2]]))</f>
        <v>0</v>
      </c>
      <c r="AO141" s="10" t="str">
        <f t="shared" si="56"/>
        <v>00</v>
      </c>
      <c r="AP141" s="10" t="str">
        <f t="shared" si="57"/>
        <v>11</v>
      </c>
      <c r="AQ141" s="10" t="str">
        <f t="shared" si="58"/>
        <v>00</v>
      </c>
      <c r="AR141" t="b">
        <f t="shared" si="59"/>
        <v>1</v>
      </c>
      <c r="AU141" t="b">
        <f>ISNUMBER(SEARCH(AU$1,d4_test70[[#This Row],[actualResult3ftv2c8]]))</f>
        <v>0</v>
      </c>
      <c r="AV141" t="b">
        <f>ISNUMBER(SEARCH(AV$1,d4_test70[[#This Row],[actualResult3ftv2c8]]))</f>
        <v>1</v>
      </c>
      <c r="AW141" t="b">
        <f>ISNUMBER(SEARCH(AW$1,d4_test70[[#This Row],[actualResult3ftv2c8]]))</f>
        <v>0</v>
      </c>
      <c r="AX141" s="10" t="str">
        <f t="shared" si="60"/>
        <v>00</v>
      </c>
      <c r="AY141" s="10" t="str">
        <f t="shared" si="61"/>
        <v>11</v>
      </c>
      <c r="AZ141" s="10" t="str">
        <f t="shared" si="62"/>
        <v>00</v>
      </c>
      <c r="BA141" t="b">
        <f t="shared" si="63"/>
        <v>1</v>
      </c>
      <c r="BD141" t="b">
        <f>ISNUMBER(SEARCH(BD$1,d4_test70[[#This Row],[actualResult3ftv2c9]]))</f>
        <v>0</v>
      </c>
      <c r="BE141" t="b">
        <f>ISNUMBER(SEARCH(BE$1,d4_test70[[#This Row],[actualResult3ftv2c9]]))</f>
        <v>1</v>
      </c>
      <c r="BF141" t="b">
        <f>ISNUMBER(SEARCH(BF$1,d4_test70[[#This Row],[actualResult3ftv2c9]]))</f>
        <v>0</v>
      </c>
      <c r="BG141" s="10" t="str">
        <f t="shared" si="64"/>
        <v>00</v>
      </c>
      <c r="BH141" s="10" t="str">
        <f t="shared" si="65"/>
        <v>11</v>
      </c>
      <c r="BI141" s="10" t="str">
        <f t="shared" si="66"/>
        <v>00</v>
      </c>
      <c r="BJ141" t="b">
        <f t="shared" si="67"/>
        <v>1</v>
      </c>
      <c r="BM141" t="b">
        <f>ISNUMBER(SEARCH(BM$1,d4_test70[[#This Row],[actualResult3ftv2c10]]))</f>
        <v>0</v>
      </c>
      <c r="BN141" t="b">
        <f>ISNUMBER(SEARCH(BN$1,d4_test70[[#This Row],[actualResult3ftv2c10]]))</f>
        <v>1</v>
      </c>
      <c r="BO141" t="b">
        <f>ISNUMBER(SEARCH(BO$1,d4_test70[[#This Row],[actualResult3ftv2c10]]))</f>
        <v>0</v>
      </c>
      <c r="BP141" s="10" t="str">
        <f t="shared" si="68"/>
        <v>00</v>
      </c>
      <c r="BQ141" s="10" t="str">
        <f t="shared" si="69"/>
        <v>11</v>
      </c>
      <c r="BR141" s="10" t="str">
        <f t="shared" si="70"/>
        <v>00</v>
      </c>
      <c r="BS141" t="b">
        <f t="shared" si="71"/>
        <v>1</v>
      </c>
    </row>
    <row r="142" spans="1:71" x14ac:dyDescent="0.35">
      <c r="A142">
        <v>6479632040</v>
      </c>
      <c r="B142" t="s">
        <v>7622</v>
      </c>
      <c r="C142" t="s">
        <v>7647</v>
      </c>
      <c r="D142" t="s">
        <v>7672</v>
      </c>
      <c r="E142" t="s">
        <v>5190</v>
      </c>
      <c r="F142" t="s">
        <v>7685</v>
      </c>
      <c r="G142" t="s">
        <v>7754</v>
      </c>
      <c r="H142" t="s">
        <v>72</v>
      </c>
      <c r="I142" t="s">
        <v>7685</v>
      </c>
      <c r="J142" t="s">
        <v>34</v>
      </c>
      <c r="K142" t="s">
        <v>7685</v>
      </c>
      <c r="L142" t="s">
        <v>7754</v>
      </c>
      <c r="O142" s="13" t="b">
        <f>ISNUMBER(SEARCH(O$1,d4_test70[[#This Row],[expectedResult]]))</f>
        <v>0</v>
      </c>
      <c r="P142" s="13" t="b">
        <f>ISNUMBER(SEARCH(P$1,d4_test70[[#This Row],[expectedResult]]))</f>
        <v>1</v>
      </c>
      <c r="Q142" s="13" t="b">
        <f>ISNUMBER(SEARCH(Q$1,d4_test70[[#This Row],[expectedResult]]))</f>
        <v>0</v>
      </c>
      <c r="T142" t="b">
        <f>ISNUMBER(SEARCH(T$1,d4_test70[[#This Row],[actualResult]]))</f>
        <v>0</v>
      </c>
      <c r="U142" t="b">
        <f>ISNUMBER(SEARCH(U$1,d4_test70[[#This Row],[actualResult]]))</f>
        <v>1</v>
      </c>
      <c r="V142" t="b">
        <f>ISNUMBER(SEARCH(V$1,d4_test70[[#This Row],[actualResult]]))</f>
        <v>1</v>
      </c>
      <c r="W142" s="10" t="str">
        <f t="shared" si="72"/>
        <v>00</v>
      </c>
      <c r="X142" s="10" t="str">
        <f t="shared" si="73"/>
        <v>11</v>
      </c>
      <c r="Y142" s="10" t="str">
        <f t="shared" si="74"/>
        <v>01</v>
      </c>
      <c r="Z142" t="b">
        <f t="shared" si="75"/>
        <v>0</v>
      </c>
      <c r="AC142" t="b">
        <f>ISNUMBER(SEARCH(AC$1,d4_test70[[#This Row],[actualResultGPT3]]))</f>
        <v>1</v>
      </c>
      <c r="AD142" t="b">
        <f>ISNUMBER(SEARCH(AD$1,d4_test70[[#This Row],[actualResultGPT3]]))</f>
        <v>1</v>
      </c>
      <c r="AE142" t="b">
        <f>ISNUMBER(SEARCH(AE$1,d4_test70[[#This Row],[actualResultGPT3]]))</f>
        <v>1</v>
      </c>
      <c r="AF142" s="10" t="str">
        <f t="shared" si="52"/>
        <v>01</v>
      </c>
      <c r="AG142" s="10" t="str">
        <f t="shared" si="53"/>
        <v>11</v>
      </c>
      <c r="AH142" s="10" t="str">
        <f t="shared" si="54"/>
        <v>01</v>
      </c>
      <c r="AI142" t="b">
        <f t="shared" si="55"/>
        <v>0</v>
      </c>
      <c r="AL142" t="b">
        <f>ISNUMBER(SEARCH(AL$1,d4_test70[[#This Row],[actualResult3ftv2]]))</f>
        <v>0</v>
      </c>
      <c r="AM142" t="b">
        <f>ISNUMBER(SEARCH(AM$1,d4_test70[[#This Row],[actualResult3ftv2]]))</f>
        <v>1</v>
      </c>
      <c r="AN142" t="b">
        <f>ISNUMBER(SEARCH(AN$1,d4_test70[[#This Row],[actualResult3ftv2]]))</f>
        <v>0</v>
      </c>
      <c r="AO142" s="10" t="str">
        <f t="shared" si="56"/>
        <v>00</v>
      </c>
      <c r="AP142" s="10" t="str">
        <f t="shared" si="57"/>
        <v>11</v>
      </c>
      <c r="AQ142" s="10" t="str">
        <f t="shared" si="58"/>
        <v>00</v>
      </c>
      <c r="AR142" t="b">
        <f t="shared" si="59"/>
        <v>1</v>
      </c>
      <c r="AU142" t="b">
        <f>ISNUMBER(SEARCH(AU$1,d4_test70[[#This Row],[actualResult3ftv2c8]]))</f>
        <v>0</v>
      </c>
      <c r="AV142" t="b">
        <f>ISNUMBER(SEARCH(AV$1,d4_test70[[#This Row],[actualResult3ftv2c8]]))</f>
        <v>1</v>
      </c>
      <c r="AW142" t="b">
        <f>ISNUMBER(SEARCH(AW$1,d4_test70[[#This Row],[actualResult3ftv2c8]]))</f>
        <v>0</v>
      </c>
      <c r="AX142" s="10" t="str">
        <f t="shared" si="60"/>
        <v>00</v>
      </c>
      <c r="AY142" s="10" t="str">
        <f t="shared" si="61"/>
        <v>11</v>
      </c>
      <c r="AZ142" s="10" t="str">
        <f t="shared" si="62"/>
        <v>00</v>
      </c>
      <c r="BA142" t="b">
        <f t="shared" si="63"/>
        <v>1</v>
      </c>
      <c r="BD142" t="b">
        <f>ISNUMBER(SEARCH(BD$1,d4_test70[[#This Row],[actualResult3ftv2c9]]))</f>
        <v>0</v>
      </c>
      <c r="BE142" t="b">
        <f>ISNUMBER(SEARCH(BE$1,d4_test70[[#This Row],[actualResult3ftv2c9]]))</f>
        <v>1</v>
      </c>
      <c r="BF142" t="b">
        <f>ISNUMBER(SEARCH(BF$1,d4_test70[[#This Row],[actualResult3ftv2c9]]))</f>
        <v>0</v>
      </c>
      <c r="BG142" s="10" t="str">
        <f t="shared" si="64"/>
        <v>00</v>
      </c>
      <c r="BH142" s="10" t="str">
        <f t="shared" si="65"/>
        <v>11</v>
      </c>
      <c r="BI142" s="10" t="str">
        <f t="shared" si="66"/>
        <v>00</v>
      </c>
      <c r="BJ142" t="b">
        <f t="shared" si="67"/>
        <v>1</v>
      </c>
      <c r="BM142" t="b">
        <f>ISNUMBER(SEARCH(BM$1,d4_test70[[#This Row],[actualResult3ftv2c10]]))</f>
        <v>0</v>
      </c>
      <c r="BN142" t="b">
        <f>ISNUMBER(SEARCH(BN$1,d4_test70[[#This Row],[actualResult3ftv2c10]]))</f>
        <v>1</v>
      </c>
      <c r="BO142" t="b">
        <f>ISNUMBER(SEARCH(BO$1,d4_test70[[#This Row],[actualResult3ftv2c10]]))</f>
        <v>1</v>
      </c>
      <c r="BP142" s="10" t="str">
        <f t="shared" si="68"/>
        <v>00</v>
      </c>
      <c r="BQ142" s="10" t="str">
        <f t="shared" si="69"/>
        <v>11</v>
      </c>
      <c r="BR142" s="10" t="str">
        <f t="shared" si="70"/>
        <v>01</v>
      </c>
      <c r="BS142" t="b">
        <f t="shared" si="71"/>
        <v>0</v>
      </c>
    </row>
    <row r="143" spans="1:71" x14ac:dyDescent="0.35">
      <c r="A143">
        <v>1336527043</v>
      </c>
      <c r="B143" t="s">
        <v>8072</v>
      </c>
      <c r="C143" t="s">
        <v>8200</v>
      </c>
      <c r="D143" t="s">
        <v>8074</v>
      </c>
      <c r="E143" t="s">
        <v>5137</v>
      </c>
      <c r="F143" t="s">
        <v>7685</v>
      </c>
      <c r="G143" t="s">
        <v>7685</v>
      </c>
      <c r="H143" t="s">
        <v>7846</v>
      </c>
      <c r="I143" t="s">
        <v>7685</v>
      </c>
      <c r="J143" t="s">
        <v>34</v>
      </c>
      <c r="K143" t="s">
        <v>7685</v>
      </c>
      <c r="L143" t="s">
        <v>7685</v>
      </c>
      <c r="O143" s="13" t="b">
        <f>ISNUMBER(SEARCH(O$1,d4_test70[[#This Row],[expectedResult]]))</f>
        <v>0</v>
      </c>
      <c r="P143" s="13" t="b">
        <f>ISNUMBER(SEARCH(P$1,d4_test70[[#This Row],[expectedResult]]))</f>
        <v>1</v>
      </c>
      <c r="Q143" s="13" t="b">
        <f>ISNUMBER(SEARCH(Q$1,d4_test70[[#This Row],[expectedResult]]))</f>
        <v>0</v>
      </c>
      <c r="T143" t="b">
        <f>ISNUMBER(SEARCH(T$1,d4_test70[[#This Row],[actualResult]]))</f>
        <v>0</v>
      </c>
      <c r="U143" t="b">
        <f>ISNUMBER(SEARCH(U$1,d4_test70[[#This Row],[actualResult]]))</f>
        <v>1</v>
      </c>
      <c r="V143" t="b">
        <f>ISNUMBER(SEARCH(V$1,d4_test70[[#This Row],[actualResult]]))</f>
        <v>0</v>
      </c>
      <c r="W143" s="10" t="str">
        <f t="shared" si="72"/>
        <v>00</v>
      </c>
      <c r="X143" s="10" t="str">
        <f t="shared" si="73"/>
        <v>11</v>
      </c>
      <c r="Y143" s="10" t="str">
        <f t="shared" si="74"/>
        <v>00</v>
      </c>
      <c r="Z143" t="b">
        <f t="shared" si="75"/>
        <v>1</v>
      </c>
      <c r="AC143" t="b">
        <f>ISNUMBER(SEARCH(AC$1,d4_test70[[#This Row],[actualResultGPT3]]))</f>
        <v>1</v>
      </c>
      <c r="AD143" t="b">
        <f>ISNUMBER(SEARCH(AD$1,d4_test70[[#This Row],[actualResultGPT3]]))</f>
        <v>1</v>
      </c>
      <c r="AE143" t="b">
        <f>ISNUMBER(SEARCH(AE$1,d4_test70[[#This Row],[actualResultGPT3]]))</f>
        <v>1</v>
      </c>
      <c r="AF143" s="10" t="str">
        <f t="shared" si="52"/>
        <v>01</v>
      </c>
      <c r="AG143" s="10" t="str">
        <f t="shared" si="53"/>
        <v>11</v>
      </c>
      <c r="AH143" s="10" t="str">
        <f t="shared" si="54"/>
        <v>01</v>
      </c>
      <c r="AI143" t="b">
        <f t="shared" si="55"/>
        <v>0</v>
      </c>
      <c r="AL143" t="b">
        <f>ISNUMBER(SEARCH(AL$1,d4_test70[[#This Row],[actualResult3ftv2]]))</f>
        <v>0</v>
      </c>
      <c r="AM143" t="b">
        <f>ISNUMBER(SEARCH(AM$1,d4_test70[[#This Row],[actualResult3ftv2]]))</f>
        <v>1</v>
      </c>
      <c r="AN143" t="b">
        <f>ISNUMBER(SEARCH(AN$1,d4_test70[[#This Row],[actualResult3ftv2]]))</f>
        <v>0</v>
      </c>
      <c r="AO143" s="10" t="str">
        <f t="shared" si="56"/>
        <v>00</v>
      </c>
      <c r="AP143" s="10" t="str">
        <f t="shared" si="57"/>
        <v>11</v>
      </c>
      <c r="AQ143" s="10" t="str">
        <f t="shared" si="58"/>
        <v>00</v>
      </c>
      <c r="AR143" t="b">
        <f t="shared" si="59"/>
        <v>1</v>
      </c>
      <c r="AU143" t="b">
        <f>ISNUMBER(SEARCH(AU$1,d4_test70[[#This Row],[actualResult3ftv2c8]]))</f>
        <v>0</v>
      </c>
      <c r="AV143" t="b">
        <f>ISNUMBER(SEARCH(AV$1,d4_test70[[#This Row],[actualResult3ftv2c8]]))</f>
        <v>1</v>
      </c>
      <c r="AW143" t="b">
        <f>ISNUMBER(SEARCH(AW$1,d4_test70[[#This Row],[actualResult3ftv2c8]]))</f>
        <v>0</v>
      </c>
      <c r="AX143" s="10" t="str">
        <f t="shared" si="60"/>
        <v>00</v>
      </c>
      <c r="AY143" s="10" t="str">
        <f t="shared" si="61"/>
        <v>11</v>
      </c>
      <c r="AZ143" s="10" t="str">
        <f t="shared" si="62"/>
        <v>00</v>
      </c>
      <c r="BA143" t="b">
        <f t="shared" si="63"/>
        <v>1</v>
      </c>
      <c r="BD143" t="b">
        <f>ISNUMBER(SEARCH(BD$1,d4_test70[[#This Row],[actualResult3ftv2c9]]))</f>
        <v>0</v>
      </c>
      <c r="BE143" t="b">
        <f>ISNUMBER(SEARCH(BE$1,d4_test70[[#This Row],[actualResult3ftv2c9]]))</f>
        <v>1</v>
      </c>
      <c r="BF143" t="b">
        <f>ISNUMBER(SEARCH(BF$1,d4_test70[[#This Row],[actualResult3ftv2c9]]))</f>
        <v>0</v>
      </c>
      <c r="BG143" s="10" t="str">
        <f t="shared" si="64"/>
        <v>00</v>
      </c>
      <c r="BH143" s="10" t="str">
        <f t="shared" si="65"/>
        <v>11</v>
      </c>
      <c r="BI143" s="10" t="str">
        <f t="shared" si="66"/>
        <v>00</v>
      </c>
      <c r="BJ143" t="b">
        <f t="shared" si="67"/>
        <v>1</v>
      </c>
      <c r="BM143" t="b">
        <f>ISNUMBER(SEARCH(BM$1,d4_test70[[#This Row],[actualResult3ftv2c10]]))</f>
        <v>0</v>
      </c>
      <c r="BN143" t="b">
        <f>ISNUMBER(SEARCH(BN$1,d4_test70[[#This Row],[actualResult3ftv2c10]]))</f>
        <v>1</v>
      </c>
      <c r="BO143" t="b">
        <f>ISNUMBER(SEARCH(BO$1,d4_test70[[#This Row],[actualResult3ftv2c10]]))</f>
        <v>0</v>
      </c>
      <c r="BP143" s="10" t="str">
        <f t="shared" si="68"/>
        <v>00</v>
      </c>
      <c r="BQ143" s="10" t="str">
        <f t="shared" si="69"/>
        <v>11</v>
      </c>
      <c r="BR143" s="10" t="str">
        <f t="shared" si="70"/>
        <v>00</v>
      </c>
      <c r="BS143" t="b">
        <f t="shared" si="71"/>
        <v>1</v>
      </c>
    </row>
    <row r="144" spans="1:71" x14ac:dyDescent="0.35">
      <c r="A144">
        <v>1631860713</v>
      </c>
      <c r="B144" t="s">
        <v>7996</v>
      </c>
      <c r="C144" t="s">
        <v>7997</v>
      </c>
      <c r="D144" t="s">
        <v>7998</v>
      </c>
      <c r="E144" t="s">
        <v>5137</v>
      </c>
      <c r="F144" t="s">
        <v>7685</v>
      </c>
      <c r="G144" t="s">
        <v>7685</v>
      </c>
      <c r="H144" t="s">
        <v>72</v>
      </c>
      <c r="I144" t="s">
        <v>7685</v>
      </c>
      <c r="J144" t="s">
        <v>34</v>
      </c>
      <c r="K144" t="s">
        <v>7685</v>
      </c>
      <c r="L144" t="s">
        <v>7685</v>
      </c>
      <c r="O144" s="13" t="b">
        <f>ISNUMBER(SEARCH(O$1,d4_test70[[#This Row],[expectedResult]]))</f>
        <v>0</v>
      </c>
      <c r="P144" s="13" t="b">
        <f>ISNUMBER(SEARCH(P$1,d4_test70[[#This Row],[expectedResult]]))</f>
        <v>1</v>
      </c>
      <c r="Q144" s="13" t="b">
        <f>ISNUMBER(SEARCH(Q$1,d4_test70[[#This Row],[expectedResult]]))</f>
        <v>0</v>
      </c>
      <c r="T144" t="b">
        <f>ISNUMBER(SEARCH(T$1,d4_test70[[#This Row],[actualResult]]))</f>
        <v>0</v>
      </c>
      <c r="U144" t="b">
        <f>ISNUMBER(SEARCH(U$1,d4_test70[[#This Row],[actualResult]]))</f>
        <v>1</v>
      </c>
      <c r="V144" t="b">
        <f>ISNUMBER(SEARCH(V$1,d4_test70[[#This Row],[actualResult]]))</f>
        <v>0</v>
      </c>
      <c r="W144" s="10" t="str">
        <f t="shared" si="72"/>
        <v>00</v>
      </c>
      <c r="X144" s="10" t="str">
        <f t="shared" si="73"/>
        <v>11</v>
      </c>
      <c r="Y144" s="10" t="str">
        <f t="shared" si="74"/>
        <v>00</v>
      </c>
      <c r="Z144" t="b">
        <f t="shared" si="75"/>
        <v>1</v>
      </c>
      <c r="AC144" t="b">
        <f>ISNUMBER(SEARCH(AC$1,d4_test70[[#This Row],[actualResultGPT3]]))</f>
        <v>1</v>
      </c>
      <c r="AD144" t="b">
        <f>ISNUMBER(SEARCH(AD$1,d4_test70[[#This Row],[actualResultGPT3]]))</f>
        <v>1</v>
      </c>
      <c r="AE144" t="b">
        <f>ISNUMBER(SEARCH(AE$1,d4_test70[[#This Row],[actualResultGPT3]]))</f>
        <v>1</v>
      </c>
      <c r="AF144" s="10" t="str">
        <f t="shared" si="52"/>
        <v>01</v>
      </c>
      <c r="AG144" s="10" t="str">
        <f t="shared" si="53"/>
        <v>11</v>
      </c>
      <c r="AH144" s="10" t="str">
        <f t="shared" si="54"/>
        <v>01</v>
      </c>
      <c r="AI144" t="b">
        <f t="shared" si="55"/>
        <v>0</v>
      </c>
      <c r="AL144" t="b">
        <f>ISNUMBER(SEARCH(AL$1,d4_test70[[#This Row],[actualResult3ftv2]]))</f>
        <v>0</v>
      </c>
      <c r="AM144" t="b">
        <f>ISNUMBER(SEARCH(AM$1,d4_test70[[#This Row],[actualResult3ftv2]]))</f>
        <v>1</v>
      </c>
      <c r="AN144" t="b">
        <f>ISNUMBER(SEARCH(AN$1,d4_test70[[#This Row],[actualResult3ftv2]]))</f>
        <v>0</v>
      </c>
      <c r="AO144" s="10" t="str">
        <f t="shared" si="56"/>
        <v>00</v>
      </c>
      <c r="AP144" s="10" t="str">
        <f t="shared" si="57"/>
        <v>11</v>
      </c>
      <c r="AQ144" s="10" t="str">
        <f t="shared" si="58"/>
        <v>00</v>
      </c>
      <c r="AR144" t="b">
        <f t="shared" si="59"/>
        <v>1</v>
      </c>
      <c r="AU144" t="b">
        <f>ISNUMBER(SEARCH(AU$1,d4_test70[[#This Row],[actualResult3ftv2c8]]))</f>
        <v>0</v>
      </c>
      <c r="AV144" t="b">
        <f>ISNUMBER(SEARCH(AV$1,d4_test70[[#This Row],[actualResult3ftv2c8]]))</f>
        <v>1</v>
      </c>
      <c r="AW144" t="b">
        <f>ISNUMBER(SEARCH(AW$1,d4_test70[[#This Row],[actualResult3ftv2c8]]))</f>
        <v>0</v>
      </c>
      <c r="AX144" s="10" t="str">
        <f t="shared" si="60"/>
        <v>00</v>
      </c>
      <c r="AY144" s="10" t="str">
        <f t="shared" si="61"/>
        <v>11</v>
      </c>
      <c r="AZ144" s="10" t="str">
        <f t="shared" si="62"/>
        <v>00</v>
      </c>
      <c r="BA144" t="b">
        <f t="shared" si="63"/>
        <v>1</v>
      </c>
      <c r="BD144" t="b">
        <f>ISNUMBER(SEARCH(BD$1,d4_test70[[#This Row],[actualResult3ftv2c9]]))</f>
        <v>0</v>
      </c>
      <c r="BE144" t="b">
        <f>ISNUMBER(SEARCH(BE$1,d4_test70[[#This Row],[actualResult3ftv2c9]]))</f>
        <v>1</v>
      </c>
      <c r="BF144" t="b">
        <f>ISNUMBER(SEARCH(BF$1,d4_test70[[#This Row],[actualResult3ftv2c9]]))</f>
        <v>0</v>
      </c>
      <c r="BG144" s="10" t="str">
        <f t="shared" si="64"/>
        <v>00</v>
      </c>
      <c r="BH144" s="10" t="str">
        <f t="shared" si="65"/>
        <v>11</v>
      </c>
      <c r="BI144" s="10" t="str">
        <f t="shared" si="66"/>
        <v>00</v>
      </c>
      <c r="BJ144" t="b">
        <f t="shared" si="67"/>
        <v>1</v>
      </c>
      <c r="BM144" t="b">
        <f>ISNUMBER(SEARCH(BM$1,d4_test70[[#This Row],[actualResult3ftv2c10]]))</f>
        <v>0</v>
      </c>
      <c r="BN144" t="b">
        <f>ISNUMBER(SEARCH(BN$1,d4_test70[[#This Row],[actualResult3ftv2c10]]))</f>
        <v>1</v>
      </c>
      <c r="BO144" t="b">
        <f>ISNUMBER(SEARCH(BO$1,d4_test70[[#This Row],[actualResult3ftv2c10]]))</f>
        <v>0</v>
      </c>
      <c r="BP144" s="10" t="str">
        <f t="shared" si="68"/>
        <v>00</v>
      </c>
      <c r="BQ144" s="10" t="str">
        <f t="shared" si="69"/>
        <v>11</v>
      </c>
      <c r="BR144" s="10" t="str">
        <f t="shared" si="70"/>
        <v>00</v>
      </c>
      <c r="BS144" t="b">
        <f t="shared" si="71"/>
        <v>1</v>
      </c>
    </row>
    <row r="145" spans="1:71" x14ac:dyDescent="0.35">
      <c r="A145">
        <v>1668983788</v>
      </c>
      <c r="B145" t="s">
        <v>769</v>
      </c>
      <c r="C145" t="s">
        <v>8203</v>
      </c>
      <c r="D145" t="s">
        <v>7978</v>
      </c>
      <c r="E145" t="s">
        <v>5190</v>
      </c>
      <c r="F145" t="s">
        <v>7685</v>
      </c>
      <c r="G145" t="s">
        <v>7685</v>
      </c>
      <c r="H145" t="s">
        <v>72</v>
      </c>
      <c r="I145" t="s">
        <v>7685</v>
      </c>
      <c r="J145" t="s">
        <v>34</v>
      </c>
      <c r="K145" t="s">
        <v>34</v>
      </c>
      <c r="L145" t="s">
        <v>7685</v>
      </c>
      <c r="O145" s="13" t="b">
        <f>ISNUMBER(SEARCH(O$1,d4_test70[[#This Row],[expectedResult]]))</f>
        <v>0</v>
      </c>
      <c r="P145" s="13" t="b">
        <f>ISNUMBER(SEARCH(P$1,d4_test70[[#This Row],[expectedResult]]))</f>
        <v>1</v>
      </c>
      <c r="Q145" s="13" t="b">
        <f>ISNUMBER(SEARCH(Q$1,d4_test70[[#This Row],[expectedResult]]))</f>
        <v>0</v>
      </c>
      <c r="T145" t="b">
        <f>ISNUMBER(SEARCH(T$1,d4_test70[[#This Row],[actualResult]]))</f>
        <v>0</v>
      </c>
      <c r="U145" t="b">
        <f>ISNUMBER(SEARCH(U$1,d4_test70[[#This Row],[actualResult]]))</f>
        <v>1</v>
      </c>
      <c r="V145" t="b">
        <f>ISNUMBER(SEARCH(V$1,d4_test70[[#This Row],[actualResult]]))</f>
        <v>0</v>
      </c>
      <c r="W145" s="10" t="str">
        <f t="shared" si="72"/>
        <v>00</v>
      </c>
      <c r="X145" s="10" t="str">
        <f t="shared" si="73"/>
        <v>11</v>
      </c>
      <c r="Y145" s="10" t="str">
        <f t="shared" si="74"/>
        <v>00</v>
      </c>
      <c r="Z145" t="b">
        <f t="shared" si="75"/>
        <v>1</v>
      </c>
      <c r="AC145" t="b">
        <f>ISNUMBER(SEARCH(AC$1,d4_test70[[#This Row],[actualResultGPT3]]))</f>
        <v>1</v>
      </c>
      <c r="AD145" t="b">
        <f>ISNUMBER(SEARCH(AD$1,d4_test70[[#This Row],[actualResultGPT3]]))</f>
        <v>1</v>
      </c>
      <c r="AE145" t="b">
        <f>ISNUMBER(SEARCH(AE$1,d4_test70[[#This Row],[actualResultGPT3]]))</f>
        <v>1</v>
      </c>
      <c r="AF145" s="10" t="str">
        <f t="shared" si="52"/>
        <v>01</v>
      </c>
      <c r="AG145" s="10" t="str">
        <f t="shared" si="53"/>
        <v>11</v>
      </c>
      <c r="AH145" s="10" t="str">
        <f t="shared" si="54"/>
        <v>01</v>
      </c>
      <c r="AI145" t="b">
        <f t="shared" si="55"/>
        <v>0</v>
      </c>
      <c r="AL145" t="b">
        <f>ISNUMBER(SEARCH(AL$1,d4_test70[[#This Row],[actualResult3ftv2]]))</f>
        <v>0</v>
      </c>
      <c r="AM145" t="b">
        <f>ISNUMBER(SEARCH(AM$1,d4_test70[[#This Row],[actualResult3ftv2]]))</f>
        <v>1</v>
      </c>
      <c r="AN145" t="b">
        <f>ISNUMBER(SEARCH(AN$1,d4_test70[[#This Row],[actualResult3ftv2]]))</f>
        <v>0</v>
      </c>
      <c r="AO145" s="10" t="str">
        <f t="shared" si="56"/>
        <v>00</v>
      </c>
      <c r="AP145" s="10" t="str">
        <f t="shared" si="57"/>
        <v>11</v>
      </c>
      <c r="AQ145" s="10" t="str">
        <f t="shared" si="58"/>
        <v>00</v>
      </c>
      <c r="AR145" t="b">
        <f t="shared" si="59"/>
        <v>1</v>
      </c>
      <c r="AU145" t="b">
        <f>ISNUMBER(SEARCH(AU$1,d4_test70[[#This Row],[actualResult3ftv2c8]]))</f>
        <v>0</v>
      </c>
      <c r="AV145" t="b">
        <f>ISNUMBER(SEARCH(AV$1,d4_test70[[#This Row],[actualResult3ftv2c8]]))</f>
        <v>1</v>
      </c>
      <c r="AW145" t="b">
        <f>ISNUMBER(SEARCH(AW$1,d4_test70[[#This Row],[actualResult3ftv2c8]]))</f>
        <v>0</v>
      </c>
      <c r="AX145" s="10" t="str">
        <f t="shared" si="60"/>
        <v>00</v>
      </c>
      <c r="AY145" s="10" t="str">
        <f t="shared" si="61"/>
        <v>11</v>
      </c>
      <c r="AZ145" s="10" t="str">
        <f t="shared" si="62"/>
        <v>00</v>
      </c>
      <c r="BA145" t="b">
        <f t="shared" si="63"/>
        <v>1</v>
      </c>
      <c r="BD145" t="b">
        <f>ISNUMBER(SEARCH(BD$1,d4_test70[[#This Row],[actualResult3ftv2c9]]))</f>
        <v>0</v>
      </c>
      <c r="BE145" t="b">
        <f>ISNUMBER(SEARCH(BE$1,d4_test70[[#This Row],[actualResult3ftv2c9]]))</f>
        <v>1</v>
      </c>
      <c r="BF145" t="b">
        <f>ISNUMBER(SEARCH(BF$1,d4_test70[[#This Row],[actualResult3ftv2c9]]))</f>
        <v>0</v>
      </c>
      <c r="BG145" s="10" t="str">
        <f t="shared" si="64"/>
        <v>00</v>
      </c>
      <c r="BH145" s="10" t="str">
        <f t="shared" si="65"/>
        <v>11</v>
      </c>
      <c r="BI145" s="10" t="str">
        <f t="shared" si="66"/>
        <v>00</v>
      </c>
      <c r="BJ145" t="b">
        <f t="shared" si="67"/>
        <v>1</v>
      </c>
      <c r="BM145" t="b">
        <f>ISNUMBER(SEARCH(BM$1,d4_test70[[#This Row],[actualResult3ftv2c10]]))</f>
        <v>0</v>
      </c>
      <c r="BN145" t="b">
        <f>ISNUMBER(SEARCH(BN$1,d4_test70[[#This Row],[actualResult3ftv2c10]]))</f>
        <v>1</v>
      </c>
      <c r="BO145" t="b">
        <f>ISNUMBER(SEARCH(BO$1,d4_test70[[#This Row],[actualResult3ftv2c10]]))</f>
        <v>0</v>
      </c>
      <c r="BP145" s="10" t="str">
        <f t="shared" si="68"/>
        <v>00</v>
      </c>
      <c r="BQ145" s="10" t="str">
        <f t="shared" si="69"/>
        <v>11</v>
      </c>
      <c r="BR145" s="10" t="str">
        <f t="shared" si="70"/>
        <v>00</v>
      </c>
      <c r="BS145" t="b">
        <f t="shared" si="71"/>
        <v>1</v>
      </c>
    </row>
    <row r="146" spans="1:71" x14ac:dyDescent="0.35">
      <c r="A146">
        <v>1478579926</v>
      </c>
      <c r="B146" t="s">
        <v>8167</v>
      </c>
      <c r="C146" t="s">
        <v>8205</v>
      </c>
      <c r="D146" t="s">
        <v>8169</v>
      </c>
      <c r="E146" t="s">
        <v>5137</v>
      </c>
      <c r="F146" t="s">
        <v>7685</v>
      </c>
      <c r="G146" t="s">
        <v>7685</v>
      </c>
      <c r="H146" t="s">
        <v>72</v>
      </c>
      <c r="I146" t="s">
        <v>7686</v>
      </c>
      <c r="J146" t="s">
        <v>34</v>
      </c>
      <c r="K146" t="s">
        <v>7685</v>
      </c>
      <c r="L146" t="s">
        <v>7685</v>
      </c>
      <c r="O146" s="13" t="b">
        <f>ISNUMBER(SEARCH(O$1,d4_test70[[#This Row],[expectedResult]]))</f>
        <v>0</v>
      </c>
      <c r="P146" s="13" t="b">
        <f>ISNUMBER(SEARCH(P$1,d4_test70[[#This Row],[expectedResult]]))</f>
        <v>1</v>
      </c>
      <c r="Q146" s="13" t="b">
        <f>ISNUMBER(SEARCH(Q$1,d4_test70[[#This Row],[expectedResult]]))</f>
        <v>0</v>
      </c>
      <c r="T146" t="b">
        <f>ISNUMBER(SEARCH(T$1,d4_test70[[#This Row],[actualResult]]))</f>
        <v>0</v>
      </c>
      <c r="U146" t="b">
        <f>ISNUMBER(SEARCH(U$1,d4_test70[[#This Row],[actualResult]]))</f>
        <v>1</v>
      </c>
      <c r="V146" t="b">
        <f>ISNUMBER(SEARCH(V$1,d4_test70[[#This Row],[actualResult]]))</f>
        <v>0</v>
      </c>
      <c r="W146" s="10" t="str">
        <f t="shared" si="72"/>
        <v>00</v>
      </c>
      <c r="X146" s="10" t="str">
        <f t="shared" si="73"/>
        <v>11</v>
      </c>
      <c r="Y146" s="10" t="str">
        <f t="shared" si="74"/>
        <v>00</v>
      </c>
      <c r="Z146" t="b">
        <f t="shared" si="75"/>
        <v>1</v>
      </c>
      <c r="AC146" t="b">
        <f>ISNUMBER(SEARCH(AC$1,d4_test70[[#This Row],[actualResultGPT3]]))</f>
        <v>1</v>
      </c>
      <c r="AD146" t="b">
        <f>ISNUMBER(SEARCH(AD$1,d4_test70[[#This Row],[actualResultGPT3]]))</f>
        <v>1</v>
      </c>
      <c r="AE146" t="b">
        <f>ISNUMBER(SEARCH(AE$1,d4_test70[[#This Row],[actualResultGPT3]]))</f>
        <v>1</v>
      </c>
      <c r="AF146" s="10" t="str">
        <f t="shared" si="52"/>
        <v>01</v>
      </c>
      <c r="AG146" s="10" t="str">
        <f t="shared" si="53"/>
        <v>11</v>
      </c>
      <c r="AH146" s="10" t="str">
        <f t="shared" si="54"/>
        <v>01</v>
      </c>
      <c r="AI146" t="b">
        <f t="shared" si="55"/>
        <v>0</v>
      </c>
      <c r="AL146" t="b">
        <f>ISNUMBER(SEARCH(AL$1,d4_test70[[#This Row],[actualResult3ftv2]]))</f>
        <v>1</v>
      </c>
      <c r="AM146" t="b">
        <f>ISNUMBER(SEARCH(AM$1,d4_test70[[#This Row],[actualResult3ftv2]]))</f>
        <v>1</v>
      </c>
      <c r="AN146" t="b">
        <f>ISNUMBER(SEARCH(AN$1,d4_test70[[#This Row],[actualResult3ftv2]]))</f>
        <v>0</v>
      </c>
      <c r="AO146" s="10" t="str">
        <f t="shared" si="56"/>
        <v>01</v>
      </c>
      <c r="AP146" s="10" t="str">
        <f t="shared" si="57"/>
        <v>11</v>
      </c>
      <c r="AQ146" s="10" t="str">
        <f t="shared" si="58"/>
        <v>00</v>
      </c>
      <c r="AR146" t="b">
        <f t="shared" si="59"/>
        <v>0</v>
      </c>
      <c r="AU146" t="b">
        <f>ISNUMBER(SEARCH(AU$1,d4_test70[[#This Row],[actualResult3ftv2c8]]))</f>
        <v>0</v>
      </c>
      <c r="AV146" t="b">
        <f>ISNUMBER(SEARCH(AV$1,d4_test70[[#This Row],[actualResult3ftv2c8]]))</f>
        <v>1</v>
      </c>
      <c r="AW146" t="b">
        <f>ISNUMBER(SEARCH(AW$1,d4_test70[[#This Row],[actualResult3ftv2c8]]))</f>
        <v>0</v>
      </c>
      <c r="AX146" s="10" t="str">
        <f t="shared" si="60"/>
        <v>00</v>
      </c>
      <c r="AY146" s="10" t="str">
        <f t="shared" si="61"/>
        <v>11</v>
      </c>
      <c r="AZ146" s="10" t="str">
        <f t="shared" si="62"/>
        <v>00</v>
      </c>
      <c r="BA146" t="b">
        <f t="shared" si="63"/>
        <v>1</v>
      </c>
      <c r="BD146" t="b">
        <f>ISNUMBER(SEARCH(BD$1,d4_test70[[#This Row],[actualResult3ftv2c9]]))</f>
        <v>0</v>
      </c>
      <c r="BE146" t="b">
        <f>ISNUMBER(SEARCH(BE$1,d4_test70[[#This Row],[actualResult3ftv2c9]]))</f>
        <v>1</v>
      </c>
      <c r="BF146" t="b">
        <f>ISNUMBER(SEARCH(BF$1,d4_test70[[#This Row],[actualResult3ftv2c9]]))</f>
        <v>0</v>
      </c>
      <c r="BG146" s="10" t="str">
        <f t="shared" si="64"/>
        <v>00</v>
      </c>
      <c r="BH146" s="10" t="str">
        <f t="shared" si="65"/>
        <v>11</v>
      </c>
      <c r="BI146" s="10" t="str">
        <f t="shared" si="66"/>
        <v>00</v>
      </c>
      <c r="BJ146" t="b">
        <f t="shared" si="67"/>
        <v>1</v>
      </c>
      <c r="BM146" t="b">
        <f>ISNUMBER(SEARCH(BM$1,d4_test70[[#This Row],[actualResult3ftv2c10]]))</f>
        <v>0</v>
      </c>
      <c r="BN146" t="b">
        <f>ISNUMBER(SEARCH(BN$1,d4_test70[[#This Row],[actualResult3ftv2c10]]))</f>
        <v>1</v>
      </c>
      <c r="BO146" t="b">
        <f>ISNUMBER(SEARCH(BO$1,d4_test70[[#This Row],[actualResult3ftv2c10]]))</f>
        <v>0</v>
      </c>
      <c r="BP146" s="10" t="str">
        <f t="shared" si="68"/>
        <v>00</v>
      </c>
      <c r="BQ146" s="10" t="str">
        <f t="shared" si="69"/>
        <v>11</v>
      </c>
      <c r="BR146" s="10" t="str">
        <f t="shared" si="70"/>
        <v>00</v>
      </c>
      <c r="BS146" t="b">
        <f t="shared" si="71"/>
        <v>1</v>
      </c>
    </row>
    <row r="147" spans="1:71" x14ac:dyDescent="0.35">
      <c r="A147">
        <v>1541153375</v>
      </c>
      <c r="B147" t="s">
        <v>787</v>
      </c>
      <c r="C147" t="s">
        <v>6778</v>
      </c>
      <c r="D147" t="s">
        <v>7977</v>
      </c>
      <c r="E147" t="s">
        <v>5190</v>
      </c>
      <c r="F147" t="s">
        <v>7685</v>
      </c>
      <c r="G147" t="s">
        <v>7685</v>
      </c>
      <c r="H147" t="s">
        <v>7846</v>
      </c>
      <c r="I147" t="s">
        <v>7686</v>
      </c>
      <c r="J147" t="s">
        <v>34</v>
      </c>
      <c r="K147" t="s">
        <v>7685</v>
      </c>
      <c r="L147" t="s">
        <v>7685</v>
      </c>
      <c r="O147" s="13" t="b">
        <f>ISNUMBER(SEARCH(O$1,d4_test70[[#This Row],[expectedResult]]))</f>
        <v>0</v>
      </c>
      <c r="P147" s="13" t="b">
        <f>ISNUMBER(SEARCH(P$1,d4_test70[[#This Row],[expectedResult]]))</f>
        <v>1</v>
      </c>
      <c r="Q147" s="13" t="b">
        <f>ISNUMBER(SEARCH(Q$1,d4_test70[[#This Row],[expectedResult]]))</f>
        <v>0</v>
      </c>
      <c r="T147" t="b">
        <f>ISNUMBER(SEARCH(T$1,d4_test70[[#This Row],[actualResult]]))</f>
        <v>0</v>
      </c>
      <c r="U147" t="b">
        <f>ISNUMBER(SEARCH(U$1,d4_test70[[#This Row],[actualResult]]))</f>
        <v>1</v>
      </c>
      <c r="V147" t="b">
        <f>ISNUMBER(SEARCH(V$1,d4_test70[[#This Row],[actualResult]]))</f>
        <v>0</v>
      </c>
      <c r="W147" s="10" t="str">
        <f t="shared" si="72"/>
        <v>00</v>
      </c>
      <c r="X147" s="10" t="str">
        <f t="shared" si="73"/>
        <v>11</v>
      </c>
      <c r="Y147" s="10" t="str">
        <f t="shared" si="74"/>
        <v>00</v>
      </c>
      <c r="Z147" t="b">
        <f t="shared" si="75"/>
        <v>1</v>
      </c>
      <c r="AC147" t="b">
        <f>ISNUMBER(SEARCH(AC$1,d4_test70[[#This Row],[actualResultGPT3]]))</f>
        <v>1</v>
      </c>
      <c r="AD147" t="b">
        <f>ISNUMBER(SEARCH(AD$1,d4_test70[[#This Row],[actualResultGPT3]]))</f>
        <v>1</v>
      </c>
      <c r="AE147" t="b">
        <f>ISNUMBER(SEARCH(AE$1,d4_test70[[#This Row],[actualResultGPT3]]))</f>
        <v>1</v>
      </c>
      <c r="AF147" s="10" t="str">
        <f t="shared" si="52"/>
        <v>01</v>
      </c>
      <c r="AG147" s="10" t="str">
        <f t="shared" si="53"/>
        <v>11</v>
      </c>
      <c r="AH147" s="10" t="str">
        <f t="shared" si="54"/>
        <v>01</v>
      </c>
      <c r="AI147" t="b">
        <f t="shared" si="55"/>
        <v>0</v>
      </c>
      <c r="AL147" t="b">
        <f>ISNUMBER(SEARCH(AL$1,d4_test70[[#This Row],[actualResult3ftv2]]))</f>
        <v>1</v>
      </c>
      <c r="AM147" t="b">
        <f>ISNUMBER(SEARCH(AM$1,d4_test70[[#This Row],[actualResult3ftv2]]))</f>
        <v>1</v>
      </c>
      <c r="AN147" t="b">
        <f>ISNUMBER(SEARCH(AN$1,d4_test70[[#This Row],[actualResult3ftv2]]))</f>
        <v>0</v>
      </c>
      <c r="AO147" s="10" t="str">
        <f t="shared" si="56"/>
        <v>01</v>
      </c>
      <c r="AP147" s="10" t="str">
        <f t="shared" si="57"/>
        <v>11</v>
      </c>
      <c r="AQ147" s="10" t="str">
        <f t="shared" si="58"/>
        <v>00</v>
      </c>
      <c r="AR147" t="b">
        <f t="shared" si="59"/>
        <v>0</v>
      </c>
      <c r="AU147" t="b">
        <f>ISNUMBER(SEARCH(AU$1,d4_test70[[#This Row],[actualResult3ftv2c8]]))</f>
        <v>0</v>
      </c>
      <c r="AV147" t="b">
        <f>ISNUMBER(SEARCH(AV$1,d4_test70[[#This Row],[actualResult3ftv2c8]]))</f>
        <v>1</v>
      </c>
      <c r="AW147" t="b">
        <f>ISNUMBER(SEARCH(AW$1,d4_test70[[#This Row],[actualResult3ftv2c8]]))</f>
        <v>0</v>
      </c>
      <c r="AX147" s="10" t="str">
        <f t="shared" si="60"/>
        <v>00</v>
      </c>
      <c r="AY147" s="10" t="str">
        <f t="shared" si="61"/>
        <v>11</v>
      </c>
      <c r="AZ147" s="10" t="str">
        <f t="shared" si="62"/>
        <v>00</v>
      </c>
      <c r="BA147" t="b">
        <f t="shared" si="63"/>
        <v>1</v>
      </c>
      <c r="BD147" t="b">
        <f>ISNUMBER(SEARCH(BD$1,d4_test70[[#This Row],[actualResult3ftv2c9]]))</f>
        <v>0</v>
      </c>
      <c r="BE147" t="b">
        <f>ISNUMBER(SEARCH(BE$1,d4_test70[[#This Row],[actualResult3ftv2c9]]))</f>
        <v>1</v>
      </c>
      <c r="BF147" t="b">
        <f>ISNUMBER(SEARCH(BF$1,d4_test70[[#This Row],[actualResult3ftv2c9]]))</f>
        <v>0</v>
      </c>
      <c r="BG147" s="10" t="str">
        <f t="shared" si="64"/>
        <v>00</v>
      </c>
      <c r="BH147" s="10" t="str">
        <f t="shared" si="65"/>
        <v>11</v>
      </c>
      <c r="BI147" s="10" t="str">
        <f t="shared" si="66"/>
        <v>00</v>
      </c>
      <c r="BJ147" t="b">
        <f t="shared" si="67"/>
        <v>1</v>
      </c>
      <c r="BM147" t="b">
        <f>ISNUMBER(SEARCH(BM$1,d4_test70[[#This Row],[actualResult3ftv2c10]]))</f>
        <v>0</v>
      </c>
      <c r="BN147" t="b">
        <f>ISNUMBER(SEARCH(BN$1,d4_test70[[#This Row],[actualResult3ftv2c10]]))</f>
        <v>1</v>
      </c>
      <c r="BO147" t="b">
        <f>ISNUMBER(SEARCH(BO$1,d4_test70[[#This Row],[actualResult3ftv2c10]]))</f>
        <v>0</v>
      </c>
      <c r="BP147" s="10" t="str">
        <f t="shared" si="68"/>
        <v>00</v>
      </c>
      <c r="BQ147" s="10" t="str">
        <f t="shared" si="69"/>
        <v>11</v>
      </c>
      <c r="BR147" s="10" t="str">
        <f t="shared" si="70"/>
        <v>00</v>
      </c>
      <c r="BS147" t="b">
        <f t="shared" si="71"/>
        <v>1</v>
      </c>
    </row>
    <row r="148" spans="1:71" x14ac:dyDescent="0.35">
      <c r="A148">
        <v>1557842870</v>
      </c>
      <c r="B148" t="s">
        <v>7984</v>
      </c>
      <c r="C148" t="s">
        <v>8206</v>
      </c>
      <c r="D148" t="s">
        <v>7986</v>
      </c>
      <c r="E148" t="s">
        <v>5119</v>
      </c>
      <c r="F148" t="s">
        <v>7685</v>
      </c>
      <c r="G148" t="s">
        <v>7685</v>
      </c>
      <c r="H148" t="s">
        <v>7846</v>
      </c>
      <c r="I148" t="s">
        <v>7685</v>
      </c>
      <c r="J148" t="s">
        <v>34</v>
      </c>
      <c r="K148" t="s">
        <v>7685</v>
      </c>
      <c r="L148" t="s">
        <v>7685</v>
      </c>
      <c r="O148" s="13" t="b">
        <f>ISNUMBER(SEARCH(O$1,d4_test70[[#This Row],[expectedResult]]))</f>
        <v>0</v>
      </c>
      <c r="P148" s="13" t="b">
        <f>ISNUMBER(SEARCH(P$1,d4_test70[[#This Row],[expectedResult]]))</f>
        <v>1</v>
      </c>
      <c r="Q148" s="13" t="b">
        <f>ISNUMBER(SEARCH(Q$1,d4_test70[[#This Row],[expectedResult]]))</f>
        <v>0</v>
      </c>
      <c r="T148" t="b">
        <f>ISNUMBER(SEARCH(T$1,d4_test70[[#This Row],[actualResult]]))</f>
        <v>0</v>
      </c>
      <c r="U148" t="b">
        <f>ISNUMBER(SEARCH(U$1,d4_test70[[#This Row],[actualResult]]))</f>
        <v>1</v>
      </c>
      <c r="V148" t="b">
        <f>ISNUMBER(SEARCH(V$1,d4_test70[[#This Row],[actualResult]]))</f>
        <v>0</v>
      </c>
      <c r="W148" s="10" t="str">
        <f t="shared" si="72"/>
        <v>00</v>
      </c>
      <c r="X148" s="10" t="str">
        <f t="shared" si="73"/>
        <v>11</v>
      </c>
      <c r="Y148" s="10" t="str">
        <f t="shared" si="74"/>
        <v>00</v>
      </c>
      <c r="Z148" t="b">
        <f t="shared" si="75"/>
        <v>1</v>
      </c>
      <c r="AC148" t="b">
        <f>ISNUMBER(SEARCH(AC$1,d4_test70[[#This Row],[actualResultGPT3]]))</f>
        <v>1</v>
      </c>
      <c r="AD148" t="b">
        <f>ISNUMBER(SEARCH(AD$1,d4_test70[[#This Row],[actualResultGPT3]]))</f>
        <v>1</v>
      </c>
      <c r="AE148" t="b">
        <f>ISNUMBER(SEARCH(AE$1,d4_test70[[#This Row],[actualResultGPT3]]))</f>
        <v>1</v>
      </c>
      <c r="AF148" s="10" t="str">
        <f t="shared" si="52"/>
        <v>01</v>
      </c>
      <c r="AG148" s="10" t="str">
        <f t="shared" si="53"/>
        <v>11</v>
      </c>
      <c r="AH148" s="10" t="str">
        <f t="shared" si="54"/>
        <v>01</v>
      </c>
      <c r="AI148" t="b">
        <f t="shared" si="55"/>
        <v>0</v>
      </c>
      <c r="AL148" t="b">
        <f>ISNUMBER(SEARCH(AL$1,d4_test70[[#This Row],[actualResult3ftv2]]))</f>
        <v>0</v>
      </c>
      <c r="AM148" t="b">
        <f>ISNUMBER(SEARCH(AM$1,d4_test70[[#This Row],[actualResult3ftv2]]))</f>
        <v>1</v>
      </c>
      <c r="AN148" t="b">
        <f>ISNUMBER(SEARCH(AN$1,d4_test70[[#This Row],[actualResult3ftv2]]))</f>
        <v>0</v>
      </c>
      <c r="AO148" s="10" t="str">
        <f t="shared" si="56"/>
        <v>00</v>
      </c>
      <c r="AP148" s="10" t="str">
        <f t="shared" si="57"/>
        <v>11</v>
      </c>
      <c r="AQ148" s="10" t="str">
        <f t="shared" si="58"/>
        <v>00</v>
      </c>
      <c r="AR148" t="b">
        <f t="shared" si="59"/>
        <v>1</v>
      </c>
      <c r="AU148" t="b">
        <f>ISNUMBER(SEARCH(AU$1,d4_test70[[#This Row],[actualResult3ftv2c8]]))</f>
        <v>0</v>
      </c>
      <c r="AV148" t="b">
        <f>ISNUMBER(SEARCH(AV$1,d4_test70[[#This Row],[actualResult3ftv2c8]]))</f>
        <v>1</v>
      </c>
      <c r="AW148" t="b">
        <f>ISNUMBER(SEARCH(AW$1,d4_test70[[#This Row],[actualResult3ftv2c8]]))</f>
        <v>0</v>
      </c>
      <c r="AX148" s="10" t="str">
        <f t="shared" si="60"/>
        <v>00</v>
      </c>
      <c r="AY148" s="10" t="str">
        <f t="shared" si="61"/>
        <v>11</v>
      </c>
      <c r="AZ148" s="10" t="str">
        <f t="shared" si="62"/>
        <v>00</v>
      </c>
      <c r="BA148" t="b">
        <f t="shared" si="63"/>
        <v>1</v>
      </c>
      <c r="BD148" t="b">
        <f>ISNUMBER(SEARCH(BD$1,d4_test70[[#This Row],[actualResult3ftv2c9]]))</f>
        <v>0</v>
      </c>
      <c r="BE148" t="b">
        <f>ISNUMBER(SEARCH(BE$1,d4_test70[[#This Row],[actualResult3ftv2c9]]))</f>
        <v>1</v>
      </c>
      <c r="BF148" t="b">
        <f>ISNUMBER(SEARCH(BF$1,d4_test70[[#This Row],[actualResult3ftv2c9]]))</f>
        <v>0</v>
      </c>
      <c r="BG148" s="10" t="str">
        <f t="shared" si="64"/>
        <v>00</v>
      </c>
      <c r="BH148" s="10" t="str">
        <f t="shared" si="65"/>
        <v>11</v>
      </c>
      <c r="BI148" s="10" t="str">
        <f t="shared" si="66"/>
        <v>00</v>
      </c>
      <c r="BJ148" t="b">
        <f t="shared" si="67"/>
        <v>1</v>
      </c>
      <c r="BM148" t="b">
        <f>ISNUMBER(SEARCH(BM$1,d4_test70[[#This Row],[actualResult3ftv2c10]]))</f>
        <v>0</v>
      </c>
      <c r="BN148" t="b">
        <f>ISNUMBER(SEARCH(BN$1,d4_test70[[#This Row],[actualResult3ftv2c10]]))</f>
        <v>1</v>
      </c>
      <c r="BO148" t="b">
        <f>ISNUMBER(SEARCH(BO$1,d4_test70[[#This Row],[actualResult3ftv2c10]]))</f>
        <v>0</v>
      </c>
      <c r="BP148" s="10" t="str">
        <f t="shared" si="68"/>
        <v>00</v>
      </c>
      <c r="BQ148" s="10" t="str">
        <f t="shared" si="69"/>
        <v>11</v>
      </c>
      <c r="BR148" s="10" t="str">
        <f t="shared" si="70"/>
        <v>00</v>
      </c>
      <c r="BS148" t="b">
        <f t="shared" si="71"/>
        <v>1</v>
      </c>
    </row>
    <row r="149" spans="1:71" x14ac:dyDescent="0.35">
      <c r="A149">
        <v>1183603761</v>
      </c>
      <c r="B149" t="s">
        <v>8030</v>
      </c>
      <c r="C149" t="s">
        <v>8208</v>
      </c>
      <c r="D149" t="s">
        <v>8032</v>
      </c>
      <c r="E149" t="s">
        <v>5190</v>
      </c>
      <c r="F149" t="s">
        <v>7685</v>
      </c>
      <c r="G149" t="s">
        <v>7685</v>
      </c>
      <c r="H149" t="s">
        <v>72</v>
      </c>
      <c r="I149" t="s">
        <v>7685</v>
      </c>
      <c r="J149" t="s">
        <v>34</v>
      </c>
      <c r="K149" t="s">
        <v>7685</v>
      </c>
      <c r="L149" t="s">
        <v>7685</v>
      </c>
      <c r="O149" s="13" t="b">
        <f>ISNUMBER(SEARCH(O$1,d4_test70[[#This Row],[expectedResult]]))</f>
        <v>0</v>
      </c>
      <c r="P149" s="13" t="b">
        <f>ISNUMBER(SEARCH(P$1,d4_test70[[#This Row],[expectedResult]]))</f>
        <v>1</v>
      </c>
      <c r="Q149" s="13" t="b">
        <f>ISNUMBER(SEARCH(Q$1,d4_test70[[#This Row],[expectedResult]]))</f>
        <v>0</v>
      </c>
      <c r="T149" t="b">
        <f>ISNUMBER(SEARCH(T$1,d4_test70[[#This Row],[actualResult]]))</f>
        <v>0</v>
      </c>
      <c r="U149" t="b">
        <f>ISNUMBER(SEARCH(U$1,d4_test70[[#This Row],[actualResult]]))</f>
        <v>1</v>
      </c>
      <c r="V149" t="b">
        <f>ISNUMBER(SEARCH(V$1,d4_test70[[#This Row],[actualResult]]))</f>
        <v>0</v>
      </c>
      <c r="W149" s="10" t="str">
        <f t="shared" si="72"/>
        <v>00</v>
      </c>
      <c r="X149" s="10" t="str">
        <f t="shared" si="73"/>
        <v>11</v>
      </c>
      <c r="Y149" s="10" t="str">
        <f t="shared" si="74"/>
        <v>00</v>
      </c>
      <c r="Z149" t="b">
        <f t="shared" si="75"/>
        <v>1</v>
      </c>
      <c r="AC149" t="b">
        <f>ISNUMBER(SEARCH(AC$1,d4_test70[[#This Row],[actualResultGPT3]]))</f>
        <v>1</v>
      </c>
      <c r="AD149" t="b">
        <f>ISNUMBER(SEARCH(AD$1,d4_test70[[#This Row],[actualResultGPT3]]))</f>
        <v>1</v>
      </c>
      <c r="AE149" t="b">
        <f>ISNUMBER(SEARCH(AE$1,d4_test70[[#This Row],[actualResultGPT3]]))</f>
        <v>1</v>
      </c>
      <c r="AF149" s="10" t="str">
        <f t="shared" si="52"/>
        <v>01</v>
      </c>
      <c r="AG149" s="10" t="str">
        <f t="shared" si="53"/>
        <v>11</v>
      </c>
      <c r="AH149" s="10" t="str">
        <f t="shared" si="54"/>
        <v>01</v>
      </c>
      <c r="AI149" t="b">
        <f t="shared" si="55"/>
        <v>0</v>
      </c>
      <c r="AL149" t="b">
        <f>ISNUMBER(SEARCH(AL$1,d4_test70[[#This Row],[actualResult3ftv2]]))</f>
        <v>0</v>
      </c>
      <c r="AM149" t="b">
        <f>ISNUMBER(SEARCH(AM$1,d4_test70[[#This Row],[actualResult3ftv2]]))</f>
        <v>1</v>
      </c>
      <c r="AN149" t="b">
        <f>ISNUMBER(SEARCH(AN$1,d4_test70[[#This Row],[actualResult3ftv2]]))</f>
        <v>0</v>
      </c>
      <c r="AO149" s="10" t="str">
        <f t="shared" si="56"/>
        <v>00</v>
      </c>
      <c r="AP149" s="10" t="str">
        <f t="shared" si="57"/>
        <v>11</v>
      </c>
      <c r="AQ149" s="10" t="str">
        <f t="shared" si="58"/>
        <v>00</v>
      </c>
      <c r="AR149" t="b">
        <f t="shared" si="59"/>
        <v>1</v>
      </c>
      <c r="AU149" t="b">
        <f>ISNUMBER(SEARCH(AU$1,d4_test70[[#This Row],[actualResult3ftv2c8]]))</f>
        <v>0</v>
      </c>
      <c r="AV149" t="b">
        <f>ISNUMBER(SEARCH(AV$1,d4_test70[[#This Row],[actualResult3ftv2c8]]))</f>
        <v>1</v>
      </c>
      <c r="AW149" t="b">
        <f>ISNUMBER(SEARCH(AW$1,d4_test70[[#This Row],[actualResult3ftv2c8]]))</f>
        <v>0</v>
      </c>
      <c r="AX149" s="10" t="str">
        <f t="shared" si="60"/>
        <v>00</v>
      </c>
      <c r="AY149" s="10" t="str">
        <f t="shared" si="61"/>
        <v>11</v>
      </c>
      <c r="AZ149" s="10" t="str">
        <f t="shared" si="62"/>
        <v>00</v>
      </c>
      <c r="BA149" t="b">
        <f t="shared" si="63"/>
        <v>1</v>
      </c>
      <c r="BD149" t="b">
        <f>ISNUMBER(SEARCH(BD$1,d4_test70[[#This Row],[actualResult3ftv2c9]]))</f>
        <v>0</v>
      </c>
      <c r="BE149" t="b">
        <f>ISNUMBER(SEARCH(BE$1,d4_test70[[#This Row],[actualResult3ftv2c9]]))</f>
        <v>1</v>
      </c>
      <c r="BF149" t="b">
        <f>ISNUMBER(SEARCH(BF$1,d4_test70[[#This Row],[actualResult3ftv2c9]]))</f>
        <v>0</v>
      </c>
      <c r="BG149" s="10" t="str">
        <f t="shared" si="64"/>
        <v>00</v>
      </c>
      <c r="BH149" s="10" t="str">
        <f t="shared" si="65"/>
        <v>11</v>
      </c>
      <c r="BI149" s="10" t="str">
        <f t="shared" si="66"/>
        <v>00</v>
      </c>
      <c r="BJ149" t="b">
        <f t="shared" si="67"/>
        <v>1</v>
      </c>
      <c r="BM149" t="b">
        <f>ISNUMBER(SEARCH(BM$1,d4_test70[[#This Row],[actualResult3ftv2c10]]))</f>
        <v>0</v>
      </c>
      <c r="BN149" t="b">
        <f>ISNUMBER(SEARCH(BN$1,d4_test70[[#This Row],[actualResult3ftv2c10]]))</f>
        <v>1</v>
      </c>
      <c r="BO149" t="b">
        <f>ISNUMBER(SEARCH(BO$1,d4_test70[[#This Row],[actualResult3ftv2c10]]))</f>
        <v>0</v>
      </c>
      <c r="BP149" s="10" t="str">
        <f t="shared" si="68"/>
        <v>00</v>
      </c>
      <c r="BQ149" s="10" t="str">
        <f t="shared" si="69"/>
        <v>11</v>
      </c>
      <c r="BR149" s="10" t="str">
        <f t="shared" si="70"/>
        <v>00</v>
      </c>
      <c r="BS149" t="b">
        <f t="shared" si="71"/>
        <v>1</v>
      </c>
    </row>
    <row r="150" spans="1:71" x14ac:dyDescent="0.35">
      <c r="A150">
        <v>1560643139</v>
      </c>
      <c r="B150" t="s">
        <v>7987</v>
      </c>
      <c r="C150" t="s">
        <v>7988</v>
      </c>
      <c r="D150" t="s">
        <v>7989</v>
      </c>
      <c r="E150" t="s">
        <v>5119</v>
      </c>
      <c r="F150" t="s">
        <v>7685</v>
      </c>
      <c r="G150" t="s">
        <v>7685</v>
      </c>
      <c r="H150" t="s">
        <v>72</v>
      </c>
      <c r="I150" t="s">
        <v>7685</v>
      </c>
      <c r="J150" t="s">
        <v>34</v>
      </c>
      <c r="K150" t="s">
        <v>7685</v>
      </c>
      <c r="L150" t="s">
        <v>7685</v>
      </c>
      <c r="O150" s="13" t="b">
        <f>ISNUMBER(SEARCH(O$1,d4_test70[[#This Row],[expectedResult]]))</f>
        <v>0</v>
      </c>
      <c r="P150" s="13" t="b">
        <f>ISNUMBER(SEARCH(P$1,d4_test70[[#This Row],[expectedResult]]))</f>
        <v>1</v>
      </c>
      <c r="Q150" s="13" t="b">
        <f>ISNUMBER(SEARCH(Q$1,d4_test70[[#This Row],[expectedResult]]))</f>
        <v>0</v>
      </c>
      <c r="T150" t="b">
        <f>ISNUMBER(SEARCH(T$1,d4_test70[[#This Row],[actualResult]]))</f>
        <v>0</v>
      </c>
      <c r="U150" t="b">
        <f>ISNUMBER(SEARCH(U$1,d4_test70[[#This Row],[actualResult]]))</f>
        <v>1</v>
      </c>
      <c r="V150" t="b">
        <f>ISNUMBER(SEARCH(V$1,d4_test70[[#This Row],[actualResult]]))</f>
        <v>0</v>
      </c>
      <c r="W150" s="10" t="str">
        <f t="shared" si="72"/>
        <v>00</v>
      </c>
      <c r="X150" s="10" t="str">
        <f t="shared" si="73"/>
        <v>11</v>
      </c>
      <c r="Y150" s="10" t="str">
        <f t="shared" si="74"/>
        <v>00</v>
      </c>
      <c r="Z150" t="b">
        <f t="shared" si="75"/>
        <v>1</v>
      </c>
      <c r="AC150" t="b">
        <f>ISNUMBER(SEARCH(AC$1,d4_test70[[#This Row],[actualResultGPT3]]))</f>
        <v>1</v>
      </c>
      <c r="AD150" t="b">
        <f>ISNUMBER(SEARCH(AD$1,d4_test70[[#This Row],[actualResultGPT3]]))</f>
        <v>1</v>
      </c>
      <c r="AE150" t="b">
        <f>ISNUMBER(SEARCH(AE$1,d4_test70[[#This Row],[actualResultGPT3]]))</f>
        <v>1</v>
      </c>
      <c r="AF150" s="10" t="str">
        <f t="shared" si="52"/>
        <v>01</v>
      </c>
      <c r="AG150" s="10" t="str">
        <f t="shared" si="53"/>
        <v>11</v>
      </c>
      <c r="AH150" s="10" t="str">
        <f t="shared" si="54"/>
        <v>01</v>
      </c>
      <c r="AI150" t="b">
        <f t="shared" si="55"/>
        <v>0</v>
      </c>
      <c r="AL150" t="b">
        <f>ISNUMBER(SEARCH(AL$1,d4_test70[[#This Row],[actualResult3ftv2]]))</f>
        <v>0</v>
      </c>
      <c r="AM150" t="b">
        <f>ISNUMBER(SEARCH(AM$1,d4_test70[[#This Row],[actualResult3ftv2]]))</f>
        <v>1</v>
      </c>
      <c r="AN150" t="b">
        <f>ISNUMBER(SEARCH(AN$1,d4_test70[[#This Row],[actualResult3ftv2]]))</f>
        <v>0</v>
      </c>
      <c r="AO150" s="10" t="str">
        <f t="shared" si="56"/>
        <v>00</v>
      </c>
      <c r="AP150" s="10" t="str">
        <f t="shared" si="57"/>
        <v>11</v>
      </c>
      <c r="AQ150" s="10" t="str">
        <f t="shared" si="58"/>
        <v>00</v>
      </c>
      <c r="AR150" t="b">
        <f t="shared" si="59"/>
        <v>1</v>
      </c>
      <c r="AU150" t="b">
        <f>ISNUMBER(SEARCH(AU$1,d4_test70[[#This Row],[actualResult3ftv2c8]]))</f>
        <v>0</v>
      </c>
      <c r="AV150" t="b">
        <f>ISNUMBER(SEARCH(AV$1,d4_test70[[#This Row],[actualResult3ftv2c8]]))</f>
        <v>1</v>
      </c>
      <c r="AW150" t="b">
        <f>ISNUMBER(SEARCH(AW$1,d4_test70[[#This Row],[actualResult3ftv2c8]]))</f>
        <v>0</v>
      </c>
      <c r="AX150" s="10" t="str">
        <f t="shared" si="60"/>
        <v>00</v>
      </c>
      <c r="AY150" s="10" t="str">
        <f t="shared" si="61"/>
        <v>11</v>
      </c>
      <c r="AZ150" s="10" t="str">
        <f t="shared" si="62"/>
        <v>00</v>
      </c>
      <c r="BA150" t="b">
        <f t="shared" si="63"/>
        <v>1</v>
      </c>
      <c r="BD150" t="b">
        <f>ISNUMBER(SEARCH(BD$1,d4_test70[[#This Row],[actualResult3ftv2c9]]))</f>
        <v>0</v>
      </c>
      <c r="BE150" t="b">
        <f>ISNUMBER(SEARCH(BE$1,d4_test70[[#This Row],[actualResult3ftv2c9]]))</f>
        <v>1</v>
      </c>
      <c r="BF150" t="b">
        <f>ISNUMBER(SEARCH(BF$1,d4_test70[[#This Row],[actualResult3ftv2c9]]))</f>
        <v>0</v>
      </c>
      <c r="BG150" s="10" t="str">
        <f t="shared" si="64"/>
        <v>00</v>
      </c>
      <c r="BH150" s="10" t="str">
        <f t="shared" si="65"/>
        <v>11</v>
      </c>
      <c r="BI150" s="10" t="str">
        <f t="shared" si="66"/>
        <v>00</v>
      </c>
      <c r="BJ150" t="b">
        <f t="shared" si="67"/>
        <v>1</v>
      </c>
      <c r="BM150" t="b">
        <f>ISNUMBER(SEARCH(BM$1,d4_test70[[#This Row],[actualResult3ftv2c10]]))</f>
        <v>0</v>
      </c>
      <c r="BN150" t="b">
        <f>ISNUMBER(SEARCH(BN$1,d4_test70[[#This Row],[actualResult3ftv2c10]]))</f>
        <v>1</v>
      </c>
      <c r="BO150" t="b">
        <f>ISNUMBER(SEARCH(BO$1,d4_test70[[#This Row],[actualResult3ftv2c10]]))</f>
        <v>0</v>
      </c>
      <c r="BP150" s="10" t="str">
        <f t="shared" si="68"/>
        <v>00</v>
      </c>
      <c r="BQ150" s="10" t="str">
        <f t="shared" si="69"/>
        <v>11</v>
      </c>
      <c r="BR150" s="10" t="str">
        <f t="shared" si="70"/>
        <v>00</v>
      </c>
      <c r="BS150" t="b">
        <f t="shared" si="71"/>
        <v>1</v>
      </c>
    </row>
    <row r="151" spans="1:71" x14ac:dyDescent="0.35">
      <c r="A151">
        <v>1006393168</v>
      </c>
      <c r="B151" t="s">
        <v>7877</v>
      </c>
      <c r="C151" t="s">
        <v>8220</v>
      </c>
      <c r="D151" t="s">
        <v>7879</v>
      </c>
      <c r="E151" t="s">
        <v>5190</v>
      </c>
      <c r="F151" t="s">
        <v>7685</v>
      </c>
      <c r="G151" t="s">
        <v>7685</v>
      </c>
      <c r="H151" t="s">
        <v>72</v>
      </c>
      <c r="I151" t="s">
        <v>7685</v>
      </c>
      <c r="J151" t="s">
        <v>34</v>
      </c>
      <c r="K151" t="s">
        <v>7685</v>
      </c>
      <c r="L151" t="s">
        <v>7685</v>
      </c>
      <c r="O151" s="13" t="b">
        <f>ISNUMBER(SEARCH(O$1,d4_test70[[#This Row],[expectedResult]]))</f>
        <v>0</v>
      </c>
      <c r="P151" s="13" t="b">
        <f>ISNUMBER(SEARCH(P$1,d4_test70[[#This Row],[expectedResult]]))</f>
        <v>1</v>
      </c>
      <c r="Q151" s="13" t="b">
        <f>ISNUMBER(SEARCH(Q$1,d4_test70[[#This Row],[expectedResult]]))</f>
        <v>0</v>
      </c>
      <c r="T151" t="b">
        <f>ISNUMBER(SEARCH(T$1,d4_test70[[#This Row],[actualResult]]))</f>
        <v>0</v>
      </c>
      <c r="U151" t="b">
        <f>ISNUMBER(SEARCH(U$1,d4_test70[[#This Row],[actualResult]]))</f>
        <v>1</v>
      </c>
      <c r="V151" t="b">
        <f>ISNUMBER(SEARCH(V$1,d4_test70[[#This Row],[actualResult]]))</f>
        <v>0</v>
      </c>
      <c r="W151" s="10" t="str">
        <f t="shared" si="72"/>
        <v>00</v>
      </c>
      <c r="X151" s="10" t="str">
        <f t="shared" si="73"/>
        <v>11</v>
      </c>
      <c r="Y151" s="10" t="str">
        <f t="shared" si="74"/>
        <v>00</v>
      </c>
      <c r="Z151" t="b">
        <f t="shared" si="75"/>
        <v>1</v>
      </c>
      <c r="AC151" t="b">
        <f>ISNUMBER(SEARCH(AC$1,d4_test70[[#This Row],[actualResultGPT3]]))</f>
        <v>1</v>
      </c>
      <c r="AD151" t="b">
        <f>ISNUMBER(SEARCH(AD$1,d4_test70[[#This Row],[actualResultGPT3]]))</f>
        <v>1</v>
      </c>
      <c r="AE151" t="b">
        <f>ISNUMBER(SEARCH(AE$1,d4_test70[[#This Row],[actualResultGPT3]]))</f>
        <v>1</v>
      </c>
      <c r="AF151" s="10" t="str">
        <f t="shared" si="52"/>
        <v>01</v>
      </c>
      <c r="AG151" s="10" t="str">
        <f t="shared" si="53"/>
        <v>11</v>
      </c>
      <c r="AH151" s="10" t="str">
        <f t="shared" si="54"/>
        <v>01</v>
      </c>
      <c r="AI151" t="b">
        <f t="shared" si="55"/>
        <v>0</v>
      </c>
      <c r="AL151" t="b">
        <f>ISNUMBER(SEARCH(AL$1,d4_test70[[#This Row],[actualResult3ftv2]]))</f>
        <v>0</v>
      </c>
      <c r="AM151" t="b">
        <f>ISNUMBER(SEARCH(AM$1,d4_test70[[#This Row],[actualResult3ftv2]]))</f>
        <v>1</v>
      </c>
      <c r="AN151" t="b">
        <f>ISNUMBER(SEARCH(AN$1,d4_test70[[#This Row],[actualResult3ftv2]]))</f>
        <v>0</v>
      </c>
      <c r="AO151" s="10" t="str">
        <f t="shared" si="56"/>
        <v>00</v>
      </c>
      <c r="AP151" s="10" t="str">
        <f t="shared" si="57"/>
        <v>11</v>
      </c>
      <c r="AQ151" s="10" t="str">
        <f t="shared" si="58"/>
        <v>00</v>
      </c>
      <c r="AR151" t="b">
        <f t="shared" si="59"/>
        <v>1</v>
      </c>
      <c r="AU151" t="b">
        <f>ISNUMBER(SEARCH(AU$1,d4_test70[[#This Row],[actualResult3ftv2c8]]))</f>
        <v>0</v>
      </c>
      <c r="AV151" t="b">
        <f>ISNUMBER(SEARCH(AV$1,d4_test70[[#This Row],[actualResult3ftv2c8]]))</f>
        <v>1</v>
      </c>
      <c r="AW151" t="b">
        <f>ISNUMBER(SEARCH(AW$1,d4_test70[[#This Row],[actualResult3ftv2c8]]))</f>
        <v>0</v>
      </c>
      <c r="AX151" s="10" t="str">
        <f t="shared" si="60"/>
        <v>00</v>
      </c>
      <c r="AY151" s="10" t="str">
        <f t="shared" si="61"/>
        <v>11</v>
      </c>
      <c r="AZ151" s="10" t="str">
        <f t="shared" si="62"/>
        <v>00</v>
      </c>
      <c r="BA151" t="b">
        <f t="shared" si="63"/>
        <v>1</v>
      </c>
      <c r="BD151" t="b">
        <f>ISNUMBER(SEARCH(BD$1,d4_test70[[#This Row],[actualResult3ftv2c9]]))</f>
        <v>0</v>
      </c>
      <c r="BE151" t="b">
        <f>ISNUMBER(SEARCH(BE$1,d4_test70[[#This Row],[actualResult3ftv2c9]]))</f>
        <v>1</v>
      </c>
      <c r="BF151" t="b">
        <f>ISNUMBER(SEARCH(BF$1,d4_test70[[#This Row],[actualResult3ftv2c9]]))</f>
        <v>0</v>
      </c>
      <c r="BG151" s="10" t="str">
        <f t="shared" si="64"/>
        <v>00</v>
      </c>
      <c r="BH151" s="10" t="str">
        <f t="shared" si="65"/>
        <v>11</v>
      </c>
      <c r="BI151" s="10" t="str">
        <f t="shared" si="66"/>
        <v>00</v>
      </c>
      <c r="BJ151" t="b">
        <f t="shared" si="67"/>
        <v>1</v>
      </c>
      <c r="BM151" t="b">
        <f>ISNUMBER(SEARCH(BM$1,d4_test70[[#This Row],[actualResult3ftv2c10]]))</f>
        <v>0</v>
      </c>
      <c r="BN151" t="b">
        <f>ISNUMBER(SEARCH(BN$1,d4_test70[[#This Row],[actualResult3ftv2c10]]))</f>
        <v>1</v>
      </c>
      <c r="BO151" t="b">
        <f>ISNUMBER(SEARCH(BO$1,d4_test70[[#This Row],[actualResult3ftv2c10]]))</f>
        <v>0</v>
      </c>
      <c r="BP151" s="10" t="str">
        <f t="shared" si="68"/>
        <v>00</v>
      </c>
      <c r="BQ151" s="10" t="str">
        <f t="shared" si="69"/>
        <v>11</v>
      </c>
      <c r="BR151" s="10" t="str">
        <f t="shared" si="70"/>
        <v>00</v>
      </c>
      <c r="BS151" t="b">
        <f t="shared" si="71"/>
        <v>1</v>
      </c>
    </row>
    <row r="154" spans="1:71" x14ac:dyDescent="0.35">
      <c r="Y154" t="s">
        <v>7466</v>
      </c>
      <c r="AH154" t="s">
        <v>7466</v>
      </c>
      <c r="AQ154" t="s">
        <v>7466</v>
      </c>
      <c r="AZ154" t="s">
        <v>7466</v>
      </c>
      <c r="BI154" t="s">
        <v>7466</v>
      </c>
      <c r="BR154" t="s">
        <v>7466</v>
      </c>
    </row>
    <row r="155" spans="1:71" x14ac:dyDescent="0.35">
      <c r="Y155" t="b">
        <v>1</v>
      </c>
      <c r="Z155" t="b">
        <v>0</v>
      </c>
      <c r="AH155" t="b">
        <v>1</v>
      </c>
      <c r="AI155" t="b">
        <v>0</v>
      </c>
      <c r="AQ155" t="b">
        <v>1</v>
      </c>
      <c r="AR155" t="b">
        <v>0</v>
      </c>
      <c r="AZ155" t="b">
        <v>1</v>
      </c>
      <c r="BA155" t="b">
        <v>0</v>
      </c>
      <c r="BI155" t="b">
        <v>1</v>
      </c>
      <c r="BJ155" t="b">
        <v>0</v>
      </c>
      <c r="BR155" t="b">
        <v>1</v>
      </c>
      <c r="BS155" t="b">
        <v>0</v>
      </c>
    </row>
    <row r="156" spans="1:71" x14ac:dyDescent="0.35">
      <c r="W156" t="s">
        <v>7465</v>
      </c>
      <c r="X156" t="b">
        <v>1</v>
      </c>
      <c r="Y156">
        <f>COUNTIF(W2:Y151, "11")</f>
        <v>159</v>
      </c>
      <c r="Z156">
        <f>COUNTIF(W2:Y151, "10")</f>
        <v>21</v>
      </c>
      <c r="AF156" t="s">
        <v>7465</v>
      </c>
      <c r="AG156" t="b">
        <v>1</v>
      </c>
      <c r="AH156">
        <f>COUNTIF(AF2:AH151, "11")</f>
        <v>180</v>
      </c>
      <c r="AI156">
        <f>COUNTIF(AF2:AH151, "10")</f>
        <v>0</v>
      </c>
      <c r="AO156" t="s">
        <v>7465</v>
      </c>
      <c r="AP156" t="b">
        <v>1</v>
      </c>
      <c r="AQ156">
        <f>COUNTIF(AO2:AQ151, "11")</f>
        <v>172</v>
      </c>
      <c r="AR156">
        <f>COUNTIF(AO2:AQ151, "10")</f>
        <v>8</v>
      </c>
      <c r="AX156" t="s">
        <v>7465</v>
      </c>
      <c r="AY156" t="b">
        <v>1</v>
      </c>
      <c r="AZ156">
        <f>COUNTIF(AX2:AZ151, "11")</f>
        <v>153</v>
      </c>
      <c r="BA156">
        <f>COUNTIF(AX2:AZ151, "10")</f>
        <v>27</v>
      </c>
      <c r="BG156" t="s">
        <v>7465</v>
      </c>
      <c r="BH156" t="b">
        <v>1</v>
      </c>
      <c r="BI156">
        <f>COUNTIF(BG2:BI151, "11")</f>
        <v>158</v>
      </c>
      <c r="BJ156">
        <f>COUNTIF(BG2:BI151, "10")</f>
        <v>22</v>
      </c>
      <c r="BP156" t="s">
        <v>7465</v>
      </c>
      <c r="BQ156" t="b">
        <v>1</v>
      </c>
      <c r="BR156">
        <f>COUNTIF(BP2:BR151, "11")</f>
        <v>164</v>
      </c>
      <c r="BS156">
        <f>COUNTIF(BP2:BR151, "10")</f>
        <v>16</v>
      </c>
    </row>
    <row r="157" spans="1:71" x14ac:dyDescent="0.35">
      <c r="X157" t="b">
        <v>0</v>
      </c>
      <c r="Y157">
        <f>COUNTIF(W2:Y151, "01")</f>
        <v>20</v>
      </c>
      <c r="Z157">
        <f>COUNTIF(W2:Y151, "00")</f>
        <v>250</v>
      </c>
      <c r="AG157" t="b">
        <v>0</v>
      </c>
      <c r="AH157">
        <f>COUNTIF(AF2:AH151, "01")</f>
        <v>234</v>
      </c>
      <c r="AI157">
        <f>COUNTIF(AF2:AH151, "00")</f>
        <v>36</v>
      </c>
      <c r="AP157" t="b">
        <v>0</v>
      </c>
      <c r="AQ157">
        <f>COUNTIF(AO2:AQ151, "01")</f>
        <v>14</v>
      </c>
      <c r="AR157">
        <v>157</v>
      </c>
      <c r="AY157" t="b">
        <v>0</v>
      </c>
      <c r="AZ157">
        <f>COUNTIF(AX2:AZ151, "01")</f>
        <v>15</v>
      </c>
      <c r="BA157">
        <f>COUNTIF(AX2:AZ151, "00")</f>
        <v>255</v>
      </c>
      <c r="BH157" t="b">
        <v>0</v>
      </c>
      <c r="BI157">
        <f>COUNTIF(BG2:BI151, "01")</f>
        <v>17</v>
      </c>
      <c r="BJ157">
        <f>COUNTIF(BG2:BI151, "00")</f>
        <v>253</v>
      </c>
      <c r="BQ157" t="b">
        <v>0</v>
      </c>
      <c r="BR157">
        <f>COUNTIF(BP2:BR151, "01")</f>
        <v>14</v>
      </c>
      <c r="BS157">
        <f>COUNTIF(BP2:BR151, "00")</f>
        <v>256</v>
      </c>
    </row>
    <row r="159" spans="1:71" x14ac:dyDescent="0.35">
      <c r="X159" t="s">
        <v>7471</v>
      </c>
      <c r="Y159">
        <f>SUM(Y156,Z157)/SUM(Y156:Z157)</f>
        <v>0.90888888888888886</v>
      </c>
      <c r="AG159" t="s">
        <v>7471</v>
      </c>
      <c r="AH159">
        <f>SUM(AH156,AI157)/SUM(AH156:AI157)</f>
        <v>0.48</v>
      </c>
      <c r="AP159" t="s">
        <v>7471</v>
      </c>
      <c r="AQ159">
        <f>SUM(AQ156,AR157)/SUM(AQ156:AR157)</f>
        <v>0.93732193732193736</v>
      </c>
      <c r="AY159" t="s">
        <v>7471</v>
      </c>
      <c r="AZ159">
        <f>SUM(AZ156,BA157)/SUM(AZ156:BA157)</f>
        <v>0.90666666666666662</v>
      </c>
      <c r="BH159" t="s">
        <v>7471</v>
      </c>
      <c r="BI159">
        <f>SUM(BI156,BJ157)/SUM(BI156:BJ157)</f>
        <v>0.91333333333333333</v>
      </c>
      <c r="BQ159" t="s">
        <v>7471</v>
      </c>
      <c r="BR159">
        <f>SUM(BR156,BS157)/SUM(BR156:BS157)</f>
        <v>0.93333333333333335</v>
      </c>
    </row>
    <row r="160" spans="1:71" x14ac:dyDescent="0.35">
      <c r="X160" t="s">
        <v>7472</v>
      </c>
      <c r="Y160">
        <f>Y156/SUM(Y156:Y157)</f>
        <v>0.88826815642458101</v>
      </c>
      <c r="AG160" t="s">
        <v>7472</v>
      </c>
      <c r="AH160">
        <f>AH156/SUM(AH156:AH157)</f>
        <v>0.43478260869565216</v>
      </c>
      <c r="AP160" t="s">
        <v>7472</v>
      </c>
      <c r="AQ160">
        <f>AQ156/SUM(AQ156:AQ157)</f>
        <v>0.92473118279569888</v>
      </c>
      <c r="AY160" t="s">
        <v>7472</v>
      </c>
      <c r="AZ160">
        <f>AZ156/SUM(AZ156:AZ157)</f>
        <v>0.9107142857142857</v>
      </c>
      <c r="BH160" t="s">
        <v>7472</v>
      </c>
      <c r="BI160">
        <f>BI156/SUM(BI156:BI157)</f>
        <v>0.9028571428571428</v>
      </c>
      <c r="BQ160" t="s">
        <v>7472</v>
      </c>
      <c r="BR160">
        <f>BR156/SUM(BR156:BR157)</f>
        <v>0.9213483146067416</v>
      </c>
    </row>
    <row r="161" spans="24:70" x14ac:dyDescent="0.35">
      <c r="X161" t="s">
        <v>7473</v>
      </c>
      <c r="Y161">
        <f>Y156/SUM(Y156:Z156)</f>
        <v>0.8833333333333333</v>
      </c>
      <c r="AG161" t="s">
        <v>7473</v>
      </c>
      <c r="AH161">
        <f>AH156/SUM(AH156:AI156)</f>
        <v>1</v>
      </c>
      <c r="AP161" t="s">
        <v>7473</v>
      </c>
      <c r="AQ161">
        <f>AQ156/SUM(AQ156:AR156)</f>
        <v>0.9555555555555556</v>
      </c>
      <c r="AY161" t="s">
        <v>7473</v>
      </c>
      <c r="AZ161">
        <f>AZ156/SUM(AZ156:BA156)</f>
        <v>0.85</v>
      </c>
      <c r="BH161" t="s">
        <v>7473</v>
      </c>
      <c r="BI161">
        <f>BI156/SUM(BI156:BJ156)</f>
        <v>0.87777777777777777</v>
      </c>
      <c r="BQ161" t="s">
        <v>7473</v>
      </c>
      <c r="BR161">
        <f>BR156/SUM(BR156:BS156)</f>
        <v>0.91111111111111109</v>
      </c>
    </row>
    <row r="163" spans="24:70" x14ac:dyDescent="0.35">
      <c r="AP163" t="s">
        <v>8331</v>
      </c>
      <c r="AQ163">
        <f>2/((1/d4_70_pre_3ft_v2)+(1/d4_70_rec_3ft_v2))</f>
        <v>0.93989071038251359</v>
      </c>
    </row>
    <row r="165" spans="24:70" x14ac:dyDescent="0.35">
      <c r="AK165" t="s">
        <v>8333</v>
      </c>
    </row>
    <row r="166" spans="24:70" x14ac:dyDescent="0.35">
      <c r="AL166" t="s">
        <v>8334</v>
      </c>
    </row>
    <row r="167" spans="24:70" x14ac:dyDescent="0.35">
      <c r="AL167">
        <f>COUNTIFS(AL2:AL151,TRUE,Q2:Q151,TRUE)+COUNTIFS(AN2:AN151,TRUE,O2:O151,TRUE)</f>
        <v>0</v>
      </c>
      <c r="AQ167" t="s">
        <v>7466</v>
      </c>
      <c r="AU167">
        <f>SUM(AQ169:AS171)</f>
        <v>166</v>
      </c>
    </row>
    <row r="168" spans="24:70" x14ac:dyDescent="0.35">
      <c r="AQ168" t="s">
        <v>8339</v>
      </c>
      <c r="AR168" t="s">
        <v>8338</v>
      </c>
      <c r="AS168" t="s">
        <v>8337</v>
      </c>
    </row>
    <row r="169" spans="24:70" x14ac:dyDescent="0.35">
      <c r="AK169" t="s">
        <v>8335</v>
      </c>
      <c r="AL169" t="s">
        <v>8336</v>
      </c>
      <c r="AO169" t="s">
        <v>7465</v>
      </c>
      <c r="AP169" t="s">
        <v>8339</v>
      </c>
      <c r="AQ169">
        <f>COUNTIFS(AQ2:AQ151, "11",AP2:AP151,"00",AO2:AO151,"00")+COUNTIFS(AQ2:AQ151, "11",AP2:AP151,"11",AO2:AO151,"00")+COUNTIFS(AQ2:AQ151, "11",AP2:AP151,"00",AO2:AO151,"11")+COUNTIFS(AQ2:AQ151, "11",AP2:AP151,"11",AO2:AO151,"11")</f>
        <v>54</v>
      </c>
      <c r="AR169">
        <f>COUNTIFS(AQ2:AQ151, "10",AP2:AP151,"01")+COUNTIFS(AQ2:AQ151, "10",AP2:AP151,"11")</f>
        <v>4</v>
      </c>
      <c r="AS169">
        <f>COUNTIFS(AQ2:AQ151, "10",AO2:AO151,"01")+COUNTIFS(AQ2:AQ151, "10",AO2:AO151,"11")</f>
        <v>0</v>
      </c>
    </row>
    <row r="170" spans="24:70" x14ac:dyDescent="0.35">
      <c r="AK170">
        <f>COUNTIFS(AM2:AM151,TRUE,Q2:Q151,TRUE)+COUNTIFS(AN2:AN151,TRUE,P2:P151,TRUE)</f>
        <v>64</v>
      </c>
      <c r="AL170">
        <f>COUNTIFS(AM2:AM151,TRUE,O2:O151,TRUE)+COUNTIFS(AL2:AL151,TRUE,P2:P151,TRUE)</f>
        <v>4</v>
      </c>
      <c r="AP170" t="s">
        <v>8338</v>
      </c>
      <c r="AQ170">
        <f>COUNTIFS(AQ2:AQ151, "01",AP2:AP151,"10")+COUNTIFS(AQ2:AQ151, "11",AP2:AP151,"10")</f>
        <v>3</v>
      </c>
      <c r="AR170">
        <f>COUNTIFS(AQ2:AQ151, "00",AP2:AP151,"11",AO2:AO151,"00")+COUNTIFS(AQ2:AQ151, "11",AP2:AP151,"11",AO2:AO151,"00")+COUNTIFS(AQ2:AQ151, "00",AP2:AP151,"11",AO2:AO151,"11")+COUNTIFS(AQ2:AQ151, "11",AP2:AP151,"11",AO2:AO151,"11")</f>
        <v>48</v>
      </c>
      <c r="AS170">
        <f>COUNTIFS(AP2:AP151, "10",AO2:AO151,"01")+COUNTIFS(AP2:AP151, "11",AO2:AO151,"01")</f>
        <v>3</v>
      </c>
    </row>
    <row r="171" spans="24:70" x14ac:dyDescent="0.35">
      <c r="AP171" t="s">
        <v>8337</v>
      </c>
      <c r="AQ171">
        <f>COUNTIFS(AQ2:AQ151, "01",AO2:AO151,"10")+COUNTIFS(AQ2:AQ151, "11",AO2:AO151,"10")</f>
        <v>0</v>
      </c>
      <c r="AR171">
        <f>COUNTIFS(AP2:AP151,"01",AO2:AO151,"10")+COUNTIFS(AP2:AP151,"11",AO2:AO151,"10")+COUNTIFS(AP2:AP151,"01",AO2:AO151,"11")</f>
        <v>1</v>
      </c>
      <c r="AS171">
        <f>COUNTIFS(AQ2:AQ151, "00",AP2:AP151,"00",AO2:AO151,"11")+COUNTIFS(AQ2:AQ151, "11",AP2:AP151,"00",AO2:AO151,"11")+COUNTIFS(AQ2:AQ151, "00",AP2:AP151,"11",AO2:AO151,"11")+COUNTIFS(AQ2:AQ151, "11",AP2:AP151,"11",AO2:AO151,"11")</f>
        <v>53</v>
      </c>
    </row>
    <row r="175" spans="24:70" x14ac:dyDescent="0.35">
      <c r="AQ175" t="s">
        <v>7466</v>
      </c>
    </row>
    <row r="176" spans="24:70" x14ac:dyDescent="0.35">
      <c r="AQ176" t="s">
        <v>8339</v>
      </c>
      <c r="AR176" t="s">
        <v>8338</v>
      </c>
      <c r="AS176" t="s">
        <v>8337</v>
      </c>
    </row>
    <row r="177" spans="41:45" x14ac:dyDescent="0.35">
      <c r="AO177" t="s">
        <v>7465</v>
      </c>
      <c r="AP177" t="s">
        <v>8339</v>
      </c>
      <c r="AQ177" s="25">
        <f t="shared" ref="AQ177:AS179" si="76">AQ169/$AU$167</f>
        <v>0.3253012048192771</v>
      </c>
      <c r="AR177" s="25">
        <f t="shared" si="76"/>
        <v>2.4096385542168676E-2</v>
      </c>
      <c r="AS177" s="25">
        <f t="shared" si="76"/>
        <v>0</v>
      </c>
    </row>
    <row r="178" spans="41:45" x14ac:dyDescent="0.35">
      <c r="AP178" t="s">
        <v>8338</v>
      </c>
      <c r="AQ178" s="25">
        <f t="shared" si="76"/>
        <v>1.8072289156626505E-2</v>
      </c>
      <c r="AR178" s="25">
        <f t="shared" si="76"/>
        <v>0.28915662650602408</v>
      </c>
      <c r="AS178" s="25">
        <f t="shared" si="76"/>
        <v>1.8072289156626505E-2</v>
      </c>
    </row>
    <row r="179" spans="41:45" x14ac:dyDescent="0.35">
      <c r="AP179" t="s">
        <v>8337</v>
      </c>
      <c r="AQ179" s="25">
        <f t="shared" si="76"/>
        <v>0</v>
      </c>
      <c r="AR179" s="25">
        <f t="shared" si="76"/>
        <v>6.024096385542169E-3</v>
      </c>
      <c r="AS179" s="25">
        <f t="shared" si="76"/>
        <v>0.31927710843373491</v>
      </c>
    </row>
    <row r="182" spans="41:45" x14ac:dyDescent="0.35">
      <c r="AQ182" t="s">
        <v>7466</v>
      </c>
    </row>
    <row r="183" spans="41:45" x14ac:dyDescent="0.35">
      <c r="AQ183" t="s">
        <v>8339</v>
      </c>
      <c r="AR183" t="s">
        <v>8338</v>
      </c>
      <c r="AS183" t="s">
        <v>8337</v>
      </c>
    </row>
    <row r="184" spans="41:45" x14ac:dyDescent="0.35">
      <c r="AO184" t="s">
        <v>7465</v>
      </c>
      <c r="AP184" t="s">
        <v>8339</v>
      </c>
      <c r="AQ184" s="25">
        <v>0.3253012048192771</v>
      </c>
      <c r="AR184" s="25">
        <v>2.4096385542168676E-2</v>
      </c>
      <c r="AS184" s="25">
        <v>0</v>
      </c>
    </row>
    <row r="185" spans="41:45" x14ac:dyDescent="0.35">
      <c r="AP185" t="s">
        <v>8338</v>
      </c>
      <c r="AQ185" s="25">
        <v>1.8072289156626505E-2</v>
      </c>
      <c r="AR185" s="25">
        <v>0.29099999999999998</v>
      </c>
      <c r="AS185" s="25">
        <v>1.6E-2</v>
      </c>
    </row>
    <row r="186" spans="41:45" x14ac:dyDescent="0.35">
      <c r="AP186" t="s">
        <v>8337</v>
      </c>
      <c r="AQ186" s="25">
        <v>0</v>
      </c>
      <c r="AR186" s="25">
        <v>6.024096385542169E-3</v>
      </c>
      <c r="AS186" s="25">
        <v>0.31927710843373491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0E8CF-4210-4EA5-AA4F-AF3C941538B3}">
  <dimension ref="A1:CW161"/>
  <sheetViews>
    <sheetView zoomScale="50" zoomScaleNormal="50" workbookViewId="0">
      <selection activeCell="F94" sqref="F94"/>
    </sheetView>
  </sheetViews>
  <sheetFormatPr defaultRowHeight="14.5" x14ac:dyDescent="0.35"/>
  <cols>
    <col min="2" max="2" width="19.54296875" customWidth="1"/>
    <col min="3" max="3" width="25.26953125" customWidth="1"/>
    <col min="4" max="4" width="11.36328125" customWidth="1"/>
    <col min="5" max="5" width="8" customWidth="1"/>
    <col min="6" max="6" width="30.453125" customWidth="1"/>
    <col min="7" max="7" width="27.6328125" customWidth="1"/>
    <col min="8" max="8" width="23.6328125" customWidth="1"/>
    <col min="9" max="9" width="22.81640625" customWidth="1"/>
    <col min="10" max="10" width="19.7265625" customWidth="1"/>
    <col min="11" max="11" width="15.26953125" customWidth="1"/>
    <col min="12" max="12" width="14.90625" customWidth="1"/>
    <col min="13" max="13" width="15.453125" customWidth="1"/>
    <col min="14" max="14" width="18.81640625" customWidth="1"/>
    <col min="15" max="15" width="16.08984375" customWidth="1"/>
  </cols>
  <sheetData>
    <row r="1" spans="1:101" x14ac:dyDescent="0.35">
      <c r="A1" t="s">
        <v>0</v>
      </c>
      <c r="B1" t="s">
        <v>1</v>
      </c>
      <c r="C1" t="s">
        <v>2</v>
      </c>
      <c r="D1" t="s">
        <v>1040</v>
      </c>
      <c r="E1" t="s">
        <v>1042</v>
      </c>
      <c r="F1" t="s">
        <v>3</v>
      </c>
      <c r="G1" t="s">
        <v>923</v>
      </c>
      <c r="H1" t="s">
        <v>922</v>
      </c>
      <c r="I1" t="s">
        <v>8268</v>
      </c>
      <c r="J1" t="s">
        <v>8286</v>
      </c>
      <c r="K1" t="s">
        <v>8288</v>
      </c>
      <c r="L1" t="s">
        <v>8289</v>
      </c>
      <c r="M1" t="s">
        <v>8290</v>
      </c>
      <c r="N1" t="s">
        <v>8299</v>
      </c>
      <c r="O1" t="s">
        <v>8308</v>
      </c>
      <c r="Q1" t="s">
        <v>7461</v>
      </c>
      <c r="R1" s="17" t="s">
        <v>7458</v>
      </c>
      <c r="S1" s="18" t="s">
        <v>7459</v>
      </c>
      <c r="T1" s="19" t="s">
        <v>7460</v>
      </c>
      <c r="V1" t="s">
        <v>7462</v>
      </c>
      <c r="W1" t="s">
        <v>7458</v>
      </c>
      <c r="X1" t="s">
        <v>7459</v>
      </c>
      <c r="Y1" t="s">
        <v>7460</v>
      </c>
      <c r="Z1" t="s">
        <v>7467</v>
      </c>
      <c r="AA1" t="s">
        <v>7468</v>
      </c>
      <c r="AB1" t="s">
        <v>7469</v>
      </c>
      <c r="AC1" t="s">
        <v>7470</v>
      </c>
      <c r="AE1" t="s">
        <v>7848</v>
      </c>
      <c r="AF1" t="s">
        <v>7458</v>
      </c>
      <c r="AG1" t="s">
        <v>7459</v>
      </c>
      <c r="AH1" t="s">
        <v>7460</v>
      </c>
      <c r="AI1" t="s">
        <v>7467</v>
      </c>
      <c r="AJ1" t="s">
        <v>7468</v>
      </c>
      <c r="AK1" t="s">
        <v>7469</v>
      </c>
      <c r="AL1" t="s">
        <v>7470</v>
      </c>
      <c r="AN1" t="s">
        <v>8269</v>
      </c>
      <c r="AO1" t="s">
        <v>7458</v>
      </c>
      <c r="AP1" t="s">
        <v>7459</v>
      </c>
      <c r="AQ1" t="s">
        <v>7460</v>
      </c>
      <c r="AR1" t="s">
        <v>7467</v>
      </c>
      <c r="AS1" t="s">
        <v>7468</v>
      </c>
      <c r="AT1" t="s">
        <v>7469</v>
      </c>
      <c r="AU1" t="s">
        <v>7470</v>
      </c>
      <c r="AW1" t="s">
        <v>8287</v>
      </c>
      <c r="AX1" t="s">
        <v>7458</v>
      </c>
      <c r="AY1" t="s">
        <v>7459</v>
      </c>
      <c r="AZ1" t="s">
        <v>7460</v>
      </c>
      <c r="BA1" t="s">
        <v>7467</v>
      </c>
      <c r="BB1" t="s">
        <v>7468</v>
      </c>
      <c r="BC1" t="s">
        <v>7469</v>
      </c>
      <c r="BD1" t="s">
        <v>7470</v>
      </c>
      <c r="BF1" t="s">
        <v>8291</v>
      </c>
      <c r="BG1" t="s">
        <v>7458</v>
      </c>
      <c r="BH1" t="s">
        <v>7459</v>
      </c>
      <c r="BI1" t="s">
        <v>7460</v>
      </c>
      <c r="BJ1" t="s">
        <v>7467</v>
      </c>
      <c r="BK1" t="s">
        <v>7468</v>
      </c>
      <c r="BL1" t="s">
        <v>7469</v>
      </c>
      <c r="BM1" t="s">
        <v>7470</v>
      </c>
      <c r="BO1" t="s">
        <v>8292</v>
      </c>
      <c r="BP1" t="s">
        <v>7458</v>
      </c>
      <c r="BQ1" t="s">
        <v>7459</v>
      </c>
      <c r="BR1" t="s">
        <v>7460</v>
      </c>
      <c r="BS1" t="s">
        <v>7467</v>
      </c>
      <c r="BT1" t="s">
        <v>7468</v>
      </c>
      <c r="BU1" t="s">
        <v>7469</v>
      </c>
      <c r="BV1" t="s">
        <v>7470</v>
      </c>
      <c r="BX1" t="s">
        <v>8293</v>
      </c>
      <c r="BY1" t="s">
        <v>7458</v>
      </c>
      <c r="BZ1" t="s">
        <v>7459</v>
      </c>
      <c r="CA1" t="s">
        <v>7460</v>
      </c>
      <c r="CB1" t="s">
        <v>7467</v>
      </c>
      <c r="CC1" t="s">
        <v>7468</v>
      </c>
      <c r="CD1" t="s">
        <v>7469</v>
      </c>
      <c r="CE1" t="s">
        <v>7470</v>
      </c>
      <c r="CG1" t="s">
        <v>8300</v>
      </c>
      <c r="CH1" t="s">
        <v>7458</v>
      </c>
      <c r="CI1" t="s">
        <v>7459</v>
      </c>
      <c r="CJ1" t="s">
        <v>7460</v>
      </c>
      <c r="CK1" t="s">
        <v>7467</v>
      </c>
      <c r="CL1" t="s">
        <v>7468</v>
      </c>
      <c r="CM1" t="s">
        <v>7469</v>
      </c>
      <c r="CN1" t="s">
        <v>7470</v>
      </c>
      <c r="CP1" t="s">
        <v>8300</v>
      </c>
      <c r="CQ1" t="s">
        <v>7458</v>
      </c>
      <c r="CR1" t="s">
        <v>7459</v>
      </c>
      <c r="CS1" t="s">
        <v>7460</v>
      </c>
      <c r="CT1" t="s">
        <v>7467</v>
      </c>
      <c r="CU1" t="s">
        <v>7468</v>
      </c>
      <c r="CV1" t="s">
        <v>7469</v>
      </c>
      <c r="CW1" t="s">
        <v>7470</v>
      </c>
    </row>
    <row r="2" spans="1:101" x14ac:dyDescent="0.35">
      <c r="A2">
        <v>6499342041</v>
      </c>
      <c r="B2" t="s">
        <v>113</v>
      </c>
      <c r="C2" t="s">
        <v>114</v>
      </c>
      <c r="D2" t="s">
        <v>7577</v>
      </c>
      <c r="E2" t="s">
        <v>5119</v>
      </c>
      <c r="F2" t="s">
        <v>115</v>
      </c>
      <c r="G2" t="s">
        <v>7688</v>
      </c>
      <c r="H2" t="s">
        <v>72</v>
      </c>
      <c r="I2" t="s">
        <v>7688</v>
      </c>
      <c r="J2" t="s">
        <v>7688</v>
      </c>
      <c r="K2" t="s">
        <v>7</v>
      </c>
      <c r="L2" t="s">
        <v>7688</v>
      </c>
      <c r="M2" t="s">
        <v>7</v>
      </c>
      <c r="N2" t="s">
        <v>7</v>
      </c>
      <c r="O2" t="s">
        <v>7</v>
      </c>
      <c r="R2" s="13" t="b">
        <f>ISNUMBER(SEARCH(R$1,d4_test70_2ft[[#This Row],[expectedResult]]))</f>
        <v>0</v>
      </c>
      <c r="S2" s="13" t="b">
        <f>ISNUMBER(SEARCH(S$1,d4_test70_2ft[[#This Row],[expectedResult]]))</f>
        <v>0</v>
      </c>
      <c r="T2" s="13" t="b">
        <f>ISNUMBER(SEARCH(T$1,d4_test70_2ft[[#This Row],[expectedResult]]))</f>
        <v>1</v>
      </c>
      <c r="W2" t="b">
        <f>ISNUMBER(SEARCH(W$1,d4_test70_2ft[[#This Row],[actualResult]]))</f>
        <v>0</v>
      </c>
      <c r="X2" t="b">
        <f>ISNUMBER(SEARCH(X$1,d4_test70_2ft[[#This Row],[actualResult]]))</f>
        <v>0</v>
      </c>
      <c r="Y2" t="b">
        <f>ISNUMBER(SEARCH(Y$1,d4_test70_2ft[[#This Row],[actualResult]]))</f>
        <v>1</v>
      </c>
      <c r="Z2" s="10" t="str">
        <f>IF(W2=$R2, IF(W2=FALSE, "00","11"), IF(W2=FALSE,"10","01"))</f>
        <v>00</v>
      </c>
      <c r="AA2" s="10" t="str">
        <f>IF(X2=$S2, IF(X2=FALSE, "00","11"), IF(X2=FALSE,"10","01"))</f>
        <v>00</v>
      </c>
      <c r="AB2" s="10" t="str">
        <f>IF(Y2=$T2, IF(Y2=FALSE, "00","11"), IF(Y2=FALSE,"10","01"))</f>
        <v>11</v>
      </c>
      <c r="AC2" t="b">
        <f>AND(W2=$R2,X2=$S2,Y2=$T2)</f>
        <v>1</v>
      </c>
      <c r="AF2" t="b">
        <f>ISNUMBER(SEARCH(AF$1,d4_test70_2ft[[#This Row],[actualResultGPT3]]))</f>
        <v>1</v>
      </c>
      <c r="AG2" t="b">
        <f>ISNUMBER(SEARCH(AG$1,d4_test70_2ft[[#This Row],[actualResultGPT3]]))</f>
        <v>1</v>
      </c>
      <c r="AH2" t="b">
        <f>ISNUMBER(SEARCH(AH$1,d4_test70_2ft[[#This Row],[actualResultGPT3]]))</f>
        <v>1</v>
      </c>
      <c r="AI2" s="10" t="str">
        <f>IF(AF2=$R2, IF(AF2=FALSE, "00","11"), IF(AF2=FALSE,"10","01"))</f>
        <v>01</v>
      </c>
      <c r="AJ2" s="10" t="str">
        <f>IF(AG2=$S2, IF(AG2=FALSE, "00","11"), IF(AG2=FALSE,"10","01"))</f>
        <v>01</v>
      </c>
      <c r="AK2" s="10" t="str">
        <f>IF(AH2=$T2, IF(AH2=FALSE, "00","11"), IF(AH2=FALSE,"10","01"))</f>
        <v>11</v>
      </c>
      <c r="AL2" t="b">
        <f>AND(AF2=$R2,AG2=$S2,AH2=$T2)</f>
        <v>0</v>
      </c>
      <c r="AO2" t="b">
        <f>ISNUMBER(SEARCH(AO$1,d4_test70_2ft[[#This Row],[actualResult3Ft]]))</f>
        <v>0</v>
      </c>
      <c r="AP2" t="b">
        <f>ISNUMBER(SEARCH(AP$1,d4_test70_2ft[[#This Row],[actualResult3Ft]]))</f>
        <v>0</v>
      </c>
      <c r="AQ2" t="b">
        <f>ISNUMBER(SEARCH(AQ$1,d4_test70_2ft[[#This Row],[actualResult3Ft]]))</f>
        <v>1</v>
      </c>
      <c r="AR2" s="10" t="str">
        <f>IF(AO2=$R2, IF(AO2=FALSE, "00","11"), IF(AO2=FALSE,"10","01"))</f>
        <v>00</v>
      </c>
      <c r="AS2" s="10" t="str">
        <f>IF(AP2=$S2, IF(AP2=FALSE, "00","11"), IF(AP2=FALSE,"10","01"))</f>
        <v>00</v>
      </c>
      <c r="AT2" s="10" t="str">
        <f>IF(AQ2=$T2, IF(AQ2=FALSE, "00","11"), IF(AQ2=FALSE,"10","01"))</f>
        <v>11</v>
      </c>
      <c r="AU2" t="b">
        <f>AND(AO2=$R2,AP2=$S2,AQ2=$T2)</f>
        <v>1</v>
      </c>
      <c r="AX2" t="b">
        <f>ISNUMBER(SEARCH(AX$1,d4_test70_2ft[[#This Row],[actualResultc2]]))</f>
        <v>0</v>
      </c>
      <c r="AY2" t="b">
        <f>ISNUMBER(SEARCH(AY$1,d4_test70_2ft[[#This Row],[actualResultc2]]))</f>
        <v>0</v>
      </c>
      <c r="AZ2" t="b">
        <f>ISNUMBER(SEARCH(AZ$1,d4_test70_2ft[[#This Row],[actualResultc2]]))</f>
        <v>1</v>
      </c>
      <c r="BA2" s="10" t="str">
        <f>IF(AX2=$R2, IF(AX2=FALSE, "00","11"), IF(AX2=FALSE,"10","01"))</f>
        <v>00</v>
      </c>
      <c r="BB2" s="10" t="str">
        <f>IF(AY2=$S2, IF(AY2=FALSE, "00","11"), IF(AY2=FALSE,"10","01"))</f>
        <v>00</v>
      </c>
      <c r="BC2" s="10" t="str">
        <f>IF(AZ2=$T2, IF(AZ2=FALSE, "00","11"), IF(AZ2=FALSE,"10","01"))</f>
        <v>11</v>
      </c>
      <c r="BD2" t="b">
        <f>AND(AX2=$R2,AY2=$S2,AZ2=$T2)</f>
        <v>1</v>
      </c>
      <c r="BG2" t="b">
        <f>ISNUMBER(SEARCH(BG$1,d4_test70_2ft[[#This Row],[actualResultc3]]))</f>
        <v>0</v>
      </c>
      <c r="BH2" t="b">
        <f>ISNUMBER(SEARCH(BH$1,d4_test70_2ft[[#This Row],[actualResultc3]]))</f>
        <v>0</v>
      </c>
      <c r="BI2" t="b">
        <f>ISNUMBER(SEARCH(BI$1,d4_test70_2ft[[#This Row],[actualResultc3]]))</f>
        <v>1</v>
      </c>
      <c r="BJ2" s="10" t="str">
        <f>IF(BG2=$R2, IF(BG2=FALSE, "00","11"), IF(BG2=FALSE,"10","01"))</f>
        <v>00</v>
      </c>
      <c r="BK2" s="10" t="str">
        <f>IF(BH2=$S2, IF(BH2=FALSE, "00","11"), IF(BH2=FALSE,"10","01"))</f>
        <v>00</v>
      </c>
      <c r="BL2" s="10" t="str">
        <f>IF(BI2=$T2, IF(BI2=FALSE, "00","11"), IF(BI2=FALSE,"10","01"))</f>
        <v>11</v>
      </c>
      <c r="BM2" t="b">
        <f>AND(BG2=$R2,BH2=$S2,BI2=$T2)</f>
        <v>1</v>
      </c>
      <c r="BP2" t="b">
        <f>ISNUMBER(SEARCH(BP$1,d4_test70_2ft[[#This Row],[actualResultc4]]))</f>
        <v>0</v>
      </c>
      <c r="BQ2" t="b">
        <f>ISNUMBER(SEARCH(BQ$1,d4_test70_2ft[[#This Row],[actualResultc4]]))</f>
        <v>0</v>
      </c>
      <c r="BR2" t="b">
        <f>ISNUMBER(SEARCH(BR$1,d4_test70_2ft[[#This Row],[actualResultc4]]))</f>
        <v>1</v>
      </c>
      <c r="BS2" s="10" t="str">
        <f>IF(BP2=$R2, IF(BP2=FALSE, "00","11"), IF(BP2=FALSE,"10","01"))</f>
        <v>00</v>
      </c>
      <c r="BT2" s="10" t="str">
        <f>IF(BQ2=$S2, IF(BQ2=FALSE, "00","11"), IF(BQ2=FALSE,"10","01"))</f>
        <v>00</v>
      </c>
      <c r="BU2" s="10" t="str">
        <f>IF(BR2=$T2, IF(BR2=FALSE, "00","11"), IF(BR2=FALSE,"10","01"))</f>
        <v>11</v>
      </c>
      <c r="BV2" t="b">
        <f>AND(BP2=$R2,BQ2=$S2,BR2=$T2)</f>
        <v>1</v>
      </c>
      <c r="BY2" t="b">
        <f>ISNUMBER(SEARCH(BY$1,d4_test70_2ft[[#This Row],[actualResultc5]]))</f>
        <v>0</v>
      </c>
      <c r="BZ2" t="b">
        <f>ISNUMBER(SEARCH(BZ$1,d4_test70_2ft[[#This Row],[actualResultc5]]))</f>
        <v>0</v>
      </c>
      <c r="CA2" t="b">
        <f>ISNUMBER(SEARCH(CA$1,d4_test70_2ft[[#This Row],[actualResultc5]]))</f>
        <v>1</v>
      </c>
      <c r="CB2" s="10" t="str">
        <f>IF(BY2=$R2, IF(BY2=FALSE, "00","11"), IF(BY2=FALSE,"10","01"))</f>
        <v>00</v>
      </c>
      <c r="CC2" s="10" t="str">
        <f>IF(BZ2=$S2, IF(BZ2=FALSE, "00","11"), IF(BZ2=FALSE,"10","01"))</f>
        <v>00</v>
      </c>
      <c r="CD2" s="10" t="str">
        <f>IF(CA2=$T2, IF(CA2=FALSE, "00","11"), IF(CA2=FALSE,"10","01"))</f>
        <v>11</v>
      </c>
      <c r="CE2" t="b">
        <f>AND(BY2=$R2,BZ2=$S2,CA2=$T2)</f>
        <v>1</v>
      </c>
      <c r="CH2" t="b">
        <f>ISNUMBER(SEARCH(CH$1,d4_test70_2ft[[#This Row],[actualResultc6]]))</f>
        <v>0</v>
      </c>
      <c r="CI2" t="b">
        <f>ISNUMBER(SEARCH(CI$1,d4_test70_2ft[[#This Row],[actualResultc6]]))</f>
        <v>0</v>
      </c>
      <c r="CJ2" t="b">
        <f>ISNUMBER(SEARCH(CJ$1,d4_test70_2ft[[#This Row],[actualResultc6]]))</f>
        <v>1</v>
      </c>
      <c r="CK2" s="10" t="str">
        <f>IF(CH2=$R2, IF(CH2=FALSE, "00","11"), IF(CH2=FALSE,"10","01"))</f>
        <v>00</v>
      </c>
      <c r="CL2" s="10" t="str">
        <f>IF(CI2=$S2, IF(CI2=FALSE, "00","11"), IF(CI2=FALSE,"10","01"))</f>
        <v>00</v>
      </c>
      <c r="CM2" s="10" t="str">
        <f>IF(CJ2=$T2, IF(CJ2=FALSE, "00","11"), IF(CJ2=FALSE,"10","01"))</f>
        <v>11</v>
      </c>
      <c r="CN2" t="b">
        <f>AND(CH2=$R2,CI2=$S2,CJ2=$T2)</f>
        <v>1</v>
      </c>
      <c r="CQ2" t="b">
        <f>ISNUMBER(SEARCH(CQ$1,d4_test70_2ft[[#This Row],[actualResultc7]]))</f>
        <v>0</v>
      </c>
      <c r="CR2" t="b">
        <f>ISNUMBER(SEARCH(CR$1,d4_test70_2ft[[#This Row],[actualResultc7]]))</f>
        <v>0</v>
      </c>
      <c r="CS2" t="b">
        <f>ISNUMBER(SEARCH(CS$1,d4_test70_2ft[[#This Row],[actualResultc7]]))</f>
        <v>1</v>
      </c>
      <c r="CT2" s="10" t="str">
        <f>IF(CQ2=$R2, IF(CQ2=FALSE, "00","11"), IF(CQ2=FALSE,"10","01"))</f>
        <v>00</v>
      </c>
      <c r="CU2" s="10" t="str">
        <f>IF(CR2=$S2, IF(CR2=FALSE, "00","11"), IF(CR2=FALSE,"10","01"))</f>
        <v>00</v>
      </c>
      <c r="CV2" s="10" t="str">
        <f>IF(CS2=$T2, IF(CS2=FALSE, "00","11"), IF(CS2=FALSE,"10","01"))</f>
        <v>11</v>
      </c>
      <c r="CW2" t="b">
        <f>AND(CQ2=$R2,CR2=$S2,CS2=$T2)</f>
        <v>1</v>
      </c>
    </row>
    <row r="3" spans="1:101" x14ac:dyDescent="0.35">
      <c r="A3" t="s">
        <v>69</v>
      </c>
      <c r="B3" t="s">
        <v>70</v>
      </c>
      <c r="C3" t="s">
        <v>993</v>
      </c>
      <c r="D3" t="s">
        <v>7570</v>
      </c>
      <c r="E3" t="s">
        <v>5119</v>
      </c>
      <c r="F3" t="s">
        <v>72</v>
      </c>
      <c r="G3" t="s">
        <v>7688</v>
      </c>
      <c r="H3" t="s">
        <v>72</v>
      </c>
      <c r="I3" t="s">
        <v>7688</v>
      </c>
      <c r="J3" t="s">
        <v>7688</v>
      </c>
      <c r="K3" t="s">
        <v>7</v>
      </c>
      <c r="L3" t="s">
        <v>7687</v>
      </c>
      <c r="M3" t="s">
        <v>24</v>
      </c>
      <c r="N3" t="s">
        <v>24</v>
      </c>
      <c r="O3" t="s">
        <v>72</v>
      </c>
      <c r="R3" s="13" t="b">
        <f>ISNUMBER(SEARCH(R$1,d4_test70_2ft[[#This Row],[expectedResult]]))</f>
        <v>1</v>
      </c>
      <c r="S3" s="13" t="b">
        <f>ISNUMBER(SEARCH(S$1,d4_test70_2ft[[#This Row],[expectedResult]]))</f>
        <v>1</v>
      </c>
      <c r="T3" s="13" t="b">
        <f>ISNUMBER(SEARCH(T$1,d4_test70_2ft[[#This Row],[expectedResult]]))</f>
        <v>1</v>
      </c>
      <c r="W3" t="b">
        <f>ISNUMBER(SEARCH(W$1,d4_test70_2ft[[#This Row],[actualResult]]))</f>
        <v>0</v>
      </c>
      <c r="X3" t="b">
        <f>ISNUMBER(SEARCH(X$1,d4_test70_2ft[[#This Row],[actualResult]]))</f>
        <v>0</v>
      </c>
      <c r="Y3" t="b">
        <f>ISNUMBER(SEARCH(Y$1,d4_test70_2ft[[#This Row],[actualResult]]))</f>
        <v>1</v>
      </c>
      <c r="Z3" s="10" t="str">
        <f t="shared" ref="Z3:Z66" si="0">IF(W3=$R3, IF(W3=FALSE, "00","11"), IF(W3=FALSE,"10","01"))</f>
        <v>10</v>
      </c>
      <c r="AA3" s="10" t="str">
        <f t="shared" ref="AA3:AA66" si="1">IF(X3=$S3, IF(X3=FALSE, "00","11"), IF(X3=FALSE,"10","01"))</f>
        <v>10</v>
      </c>
      <c r="AB3" s="10" t="str">
        <f t="shared" ref="AB3:AB66" si="2">IF(Y3=$T3, IF(Y3=FALSE, "00","11"), IF(Y3=FALSE,"10","01"))</f>
        <v>11</v>
      </c>
      <c r="AC3" t="b">
        <f t="shared" ref="AC3:AC66" si="3">AND(W3=$R3,X3=$S3,Y3=$T3)</f>
        <v>0</v>
      </c>
      <c r="AF3" t="b">
        <f>ISNUMBER(SEARCH(AF$1,d4_test70_2ft[[#This Row],[actualResultGPT3]]))</f>
        <v>1</v>
      </c>
      <c r="AG3" t="b">
        <f>ISNUMBER(SEARCH(AG$1,d4_test70_2ft[[#This Row],[actualResultGPT3]]))</f>
        <v>1</v>
      </c>
      <c r="AH3" t="b">
        <f>ISNUMBER(SEARCH(AH$1,d4_test70_2ft[[#This Row],[actualResultGPT3]]))</f>
        <v>1</v>
      </c>
      <c r="AI3" s="10" t="str">
        <f t="shared" ref="AI3:AI66" si="4">IF(AF3=$R3, IF(AF3=FALSE, "00","11"), IF(AF3=FALSE,"10","01"))</f>
        <v>11</v>
      </c>
      <c r="AJ3" s="10" t="str">
        <f t="shared" ref="AJ3:AJ66" si="5">IF(AG3=$S3, IF(AG3=FALSE, "00","11"), IF(AG3=FALSE,"10","01"))</f>
        <v>11</v>
      </c>
      <c r="AK3" s="10" t="str">
        <f t="shared" ref="AK3:AK66" si="6">IF(AH3=$T3, IF(AH3=FALSE, "00","11"), IF(AH3=FALSE,"10","01"))</f>
        <v>11</v>
      </c>
      <c r="AL3" t="b">
        <f t="shared" ref="AL3:AL66" si="7">AND(AF3=$R3,AG3=$S3,AH3=$T3)</f>
        <v>1</v>
      </c>
      <c r="AO3" t="b">
        <f>ISNUMBER(SEARCH(AO$1,d4_test70_2ft[[#This Row],[actualResult3Ft]]))</f>
        <v>0</v>
      </c>
      <c r="AP3" t="b">
        <f>ISNUMBER(SEARCH(AP$1,d4_test70_2ft[[#This Row],[actualResult3Ft]]))</f>
        <v>0</v>
      </c>
      <c r="AQ3" t="b">
        <f>ISNUMBER(SEARCH(AQ$1,d4_test70_2ft[[#This Row],[actualResult3Ft]]))</f>
        <v>1</v>
      </c>
      <c r="AR3" s="10" t="str">
        <f t="shared" ref="AR3:AR66" si="8">IF(AO3=$R3, IF(AO3=FALSE, "00","11"), IF(AO3=FALSE,"10","01"))</f>
        <v>10</v>
      </c>
      <c r="AS3" s="10" t="str">
        <f t="shared" ref="AS3:AS66" si="9">IF(AP3=$S3, IF(AP3=FALSE, "00","11"), IF(AP3=FALSE,"10","01"))</f>
        <v>10</v>
      </c>
      <c r="AT3" s="10" t="str">
        <f t="shared" ref="AT3:AT66" si="10">IF(AQ3=$T3, IF(AQ3=FALSE, "00","11"), IF(AQ3=FALSE,"10","01"))</f>
        <v>11</v>
      </c>
      <c r="AU3" t="b">
        <f t="shared" ref="AU3:AU66" si="11">AND(AO3=$R3,AP3=$S3,AQ3=$T3)</f>
        <v>0</v>
      </c>
      <c r="AX3" t="b">
        <f>ISNUMBER(SEARCH(AX$1,d4_test70_2ft[[#This Row],[actualResultc2]]))</f>
        <v>0</v>
      </c>
      <c r="AY3" t="b">
        <f>ISNUMBER(SEARCH(AY$1,d4_test70_2ft[[#This Row],[actualResultc2]]))</f>
        <v>0</v>
      </c>
      <c r="AZ3" t="b">
        <f>ISNUMBER(SEARCH(AZ$1,d4_test70_2ft[[#This Row],[actualResultc2]]))</f>
        <v>1</v>
      </c>
      <c r="BA3" s="10" t="str">
        <f t="shared" ref="BA3:BA66" si="12">IF(AX3=$R3, IF(AX3=FALSE, "00","11"), IF(AX3=FALSE,"10","01"))</f>
        <v>10</v>
      </c>
      <c r="BB3" s="10" t="str">
        <f t="shared" ref="BB3:BB66" si="13">IF(AY3=$S3, IF(AY3=FALSE, "00","11"), IF(AY3=FALSE,"10","01"))</f>
        <v>10</v>
      </c>
      <c r="BC3" s="10" t="str">
        <f t="shared" ref="BC3:BC66" si="14">IF(AZ3=$T3, IF(AZ3=FALSE, "00","11"), IF(AZ3=FALSE,"10","01"))</f>
        <v>11</v>
      </c>
      <c r="BD3" t="b">
        <f t="shared" ref="BD3:BD66" si="15">AND(AX3=$R3,AY3=$S3,AZ3=$T3)</f>
        <v>0</v>
      </c>
      <c r="BG3" t="b">
        <f>ISNUMBER(SEARCH(BG$1,d4_test70_2ft[[#This Row],[actualResultc3]]))</f>
        <v>0</v>
      </c>
      <c r="BH3" t="b">
        <f>ISNUMBER(SEARCH(BH$1,d4_test70_2ft[[#This Row],[actualResultc3]]))</f>
        <v>0</v>
      </c>
      <c r="BI3" t="b">
        <f>ISNUMBER(SEARCH(BI$1,d4_test70_2ft[[#This Row],[actualResultc3]]))</f>
        <v>1</v>
      </c>
      <c r="BJ3" s="10" t="str">
        <f t="shared" ref="BJ3:BJ66" si="16">IF(BG3=$R3, IF(BG3=FALSE, "00","11"), IF(BG3=FALSE,"10","01"))</f>
        <v>10</v>
      </c>
      <c r="BK3" s="10" t="str">
        <f t="shared" ref="BK3:BK66" si="17">IF(BH3=$S3, IF(BH3=FALSE, "00","11"), IF(BH3=FALSE,"10","01"))</f>
        <v>10</v>
      </c>
      <c r="BL3" s="10" t="str">
        <f t="shared" ref="BL3:BL66" si="18">IF(BI3=$T3, IF(BI3=FALSE, "00","11"), IF(BI3=FALSE,"10","01"))</f>
        <v>11</v>
      </c>
      <c r="BM3" t="b">
        <f t="shared" ref="BM3:BM66" si="19">AND(BG3=$R3,BH3=$S3,BI3=$T3)</f>
        <v>0</v>
      </c>
      <c r="BP3" t="b">
        <f>ISNUMBER(SEARCH(BP$1,d4_test70_2ft[[#This Row],[actualResultc4]]))</f>
        <v>1</v>
      </c>
      <c r="BQ3" t="b">
        <f>ISNUMBER(SEARCH(BQ$1,d4_test70_2ft[[#This Row],[actualResultc4]]))</f>
        <v>0</v>
      </c>
      <c r="BR3" t="b">
        <f>ISNUMBER(SEARCH(BR$1,d4_test70_2ft[[#This Row],[actualResultc4]]))</f>
        <v>0</v>
      </c>
      <c r="BS3" s="10" t="str">
        <f t="shared" ref="BS3:BS66" si="20">IF(BP3=$R3, IF(BP3=FALSE, "00","11"), IF(BP3=FALSE,"10","01"))</f>
        <v>11</v>
      </c>
      <c r="BT3" s="10" t="str">
        <f t="shared" ref="BT3:BT66" si="21">IF(BQ3=$S3, IF(BQ3=FALSE, "00","11"), IF(BQ3=FALSE,"10","01"))</f>
        <v>10</v>
      </c>
      <c r="BU3" s="10" t="str">
        <f t="shared" ref="BU3:BU66" si="22">IF(BR3=$T3, IF(BR3=FALSE, "00","11"), IF(BR3=FALSE,"10","01"))</f>
        <v>10</v>
      </c>
      <c r="BV3" t="b">
        <f t="shared" ref="BV3:BV66" si="23">AND(BP3=$R3,BQ3=$S3,BR3=$T3)</f>
        <v>0</v>
      </c>
      <c r="BY3" t="b">
        <f>ISNUMBER(SEARCH(BY$1,d4_test70_2ft[[#This Row],[actualResultc5]]))</f>
        <v>0</v>
      </c>
      <c r="BZ3" t="b">
        <f>ISNUMBER(SEARCH(BZ$1,d4_test70_2ft[[#This Row],[actualResultc5]]))</f>
        <v>1</v>
      </c>
      <c r="CA3" t="b">
        <f>ISNUMBER(SEARCH(CA$1,d4_test70_2ft[[#This Row],[actualResultc5]]))</f>
        <v>1</v>
      </c>
      <c r="CB3" s="10" t="str">
        <f t="shared" ref="CB3:CB66" si="24">IF(BY3=$R3, IF(BY3=FALSE, "00","11"), IF(BY3=FALSE,"10","01"))</f>
        <v>10</v>
      </c>
      <c r="CC3" s="10" t="str">
        <f t="shared" ref="CC3:CC66" si="25">IF(BZ3=$S3, IF(BZ3=FALSE, "00","11"), IF(BZ3=FALSE,"10","01"))</f>
        <v>11</v>
      </c>
      <c r="CD3" s="10" t="str">
        <f t="shared" ref="CD3:CD66" si="26">IF(CA3=$T3, IF(CA3=FALSE, "00","11"), IF(CA3=FALSE,"10","01"))</f>
        <v>11</v>
      </c>
      <c r="CE3" t="b">
        <f t="shared" ref="CE3:CE66" si="27">AND(BY3=$R3,BZ3=$S3,CA3=$T3)</f>
        <v>0</v>
      </c>
      <c r="CH3" t="b">
        <f>ISNUMBER(SEARCH(CH$1,d4_test70_2ft[[#This Row],[actualResultc6]]))</f>
        <v>0</v>
      </c>
      <c r="CI3" t="b">
        <f>ISNUMBER(SEARCH(CI$1,d4_test70_2ft[[#This Row],[actualResultc6]]))</f>
        <v>1</v>
      </c>
      <c r="CJ3" t="b">
        <f>ISNUMBER(SEARCH(CJ$1,d4_test70_2ft[[#This Row],[actualResultc6]]))</f>
        <v>1</v>
      </c>
      <c r="CK3" s="10" t="str">
        <f t="shared" ref="CK3:CK66" si="28">IF(CH3=$R3, IF(CH3=FALSE, "00","11"), IF(CH3=FALSE,"10","01"))</f>
        <v>10</v>
      </c>
      <c r="CL3" s="10" t="str">
        <f t="shared" ref="CL3:CL66" si="29">IF(CI3=$S3, IF(CI3=FALSE, "00","11"), IF(CI3=FALSE,"10","01"))</f>
        <v>11</v>
      </c>
      <c r="CM3" s="10" t="str">
        <f t="shared" ref="CM3:CM66" si="30">IF(CJ3=$T3, IF(CJ3=FALSE, "00","11"), IF(CJ3=FALSE,"10","01"))</f>
        <v>11</v>
      </c>
      <c r="CN3" t="b">
        <f t="shared" ref="CN3:CN66" si="31">AND(CH3=$R3,CI3=$S3,CJ3=$T3)</f>
        <v>0</v>
      </c>
      <c r="CQ3" t="b">
        <f>ISNUMBER(SEARCH(CQ$1,d4_test70_2ft[[#This Row],[actualResultc7]]))</f>
        <v>1</v>
      </c>
      <c r="CR3" t="b">
        <f>ISNUMBER(SEARCH(CR$1,d4_test70_2ft[[#This Row],[actualResultc7]]))</f>
        <v>1</v>
      </c>
      <c r="CS3" t="b">
        <f>ISNUMBER(SEARCH(CS$1,d4_test70_2ft[[#This Row],[actualResultc7]]))</f>
        <v>1</v>
      </c>
      <c r="CT3" s="10" t="str">
        <f t="shared" ref="CT3:CT66" si="32">IF(CQ3=$R3, IF(CQ3=FALSE, "00","11"), IF(CQ3=FALSE,"10","01"))</f>
        <v>11</v>
      </c>
      <c r="CU3" s="10" t="str">
        <f t="shared" ref="CU3:CU66" si="33">IF(CR3=$S3, IF(CR3=FALSE, "00","11"), IF(CR3=FALSE,"10","01"))</f>
        <v>11</v>
      </c>
      <c r="CV3" s="10" t="str">
        <f t="shared" ref="CV3:CV66" si="34">IF(CS3=$T3, IF(CS3=FALSE, "00","11"), IF(CS3=FALSE,"10","01"))</f>
        <v>11</v>
      </c>
      <c r="CW3" t="b">
        <f t="shared" ref="CW3:CW66" si="35">AND(CQ3=$R3,CR3=$S3,CS3=$T3)</f>
        <v>1</v>
      </c>
    </row>
    <row r="4" spans="1:101" x14ac:dyDescent="0.35">
      <c r="A4" t="s">
        <v>496</v>
      </c>
      <c r="B4" t="s">
        <v>497</v>
      </c>
      <c r="C4" t="s">
        <v>7761</v>
      </c>
      <c r="D4" t="s">
        <v>7601</v>
      </c>
      <c r="E4" t="s">
        <v>5119</v>
      </c>
      <c r="F4" t="s">
        <v>24</v>
      </c>
      <c r="G4" t="s">
        <v>7754</v>
      </c>
      <c r="H4" t="s">
        <v>72</v>
      </c>
      <c r="I4" t="s">
        <v>7688</v>
      </c>
      <c r="J4" t="s">
        <v>7754</v>
      </c>
      <c r="K4" t="s">
        <v>24</v>
      </c>
      <c r="L4" t="s">
        <v>7754</v>
      </c>
      <c r="M4" t="s">
        <v>24</v>
      </c>
      <c r="N4" t="s">
        <v>24</v>
      </c>
      <c r="O4" t="s">
        <v>7</v>
      </c>
      <c r="R4" s="13" t="b">
        <f>ISNUMBER(SEARCH(R$1,d4_test70_2ft[[#This Row],[expectedResult]]))</f>
        <v>0</v>
      </c>
      <c r="S4" s="13" t="b">
        <f>ISNUMBER(SEARCH(S$1,d4_test70_2ft[[#This Row],[expectedResult]]))</f>
        <v>1</v>
      </c>
      <c r="T4" s="13" t="b">
        <f>ISNUMBER(SEARCH(T$1,d4_test70_2ft[[#This Row],[expectedResult]]))</f>
        <v>1</v>
      </c>
      <c r="W4" t="b">
        <f>ISNUMBER(SEARCH(W$1,d4_test70_2ft[[#This Row],[actualResult]]))</f>
        <v>0</v>
      </c>
      <c r="X4" t="b">
        <f>ISNUMBER(SEARCH(X$1,d4_test70_2ft[[#This Row],[actualResult]]))</f>
        <v>1</v>
      </c>
      <c r="Y4" t="b">
        <f>ISNUMBER(SEARCH(Y$1,d4_test70_2ft[[#This Row],[actualResult]]))</f>
        <v>1</v>
      </c>
      <c r="Z4" s="10" t="str">
        <f t="shared" si="0"/>
        <v>00</v>
      </c>
      <c r="AA4" s="10" t="str">
        <f t="shared" si="1"/>
        <v>11</v>
      </c>
      <c r="AB4" s="10" t="str">
        <f t="shared" si="2"/>
        <v>11</v>
      </c>
      <c r="AC4" t="b">
        <f t="shared" si="3"/>
        <v>1</v>
      </c>
      <c r="AF4" t="b">
        <f>ISNUMBER(SEARCH(AF$1,d4_test70_2ft[[#This Row],[actualResultGPT3]]))</f>
        <v>1</v>
      </c>
      <c r="AG4" t="b">
        <f>ISNUMBER(SEARCH(AG$1,d4_test70_2ft[[#This Row],[actualResultGPT3]]))</f>
        <v>1</v>
      </c>
      <c r="AH4" t="b">
        <f>ISNUMBER(SEARCH(AH$1,d4_test70_2ft[[#This Row],[actualResultGPT3]]))</f>
        <v>1</v>
      </c>
      <c r="AI4" s="10" t="str">
        <f t="shared" si="4"/>
        <v>01</v>
      </c>
      <c r="AJ4" s="10" t="str">
        <f t="shared" si="5"/>
        <v>11</v>
      </c>
      <c r="AK4" s="10" t="str">
        <f t="shared" si="6"/>
        <v>11</v>
      </c>
      <c r="AL4" t="b">
        <f t="shared" si="7"/>
        <v>0</v>
      </c>
      <c r="AO4" t="b">
        <f>ISNUMBER(SEARCH(AO$1,d4_test70_2ft[[#This Row],[actualResult3Ft]]))</f>
        <v>0</v>
      </c>
      <c r="AP4" t="b">
        <f>ISNUMBER(SEARCH(AP$1,d4_test70_2ft[[#This Row],[actualResult3Ft]]))</f>
        <v>0</v>
      </c>
      <c r="AQ4" t="b">
        <f>ISNUMBER(SEARCH(AQ$1,d4_test70_2ft[[#This Row],[actualResult3Ft]]))</f>
        <v>1</v>
      </c>
      <c r="AR4" s="10" t="str">
        <f t="shared" si="8"/>
        <v>00</v>
      </c>
      <c r="AS4" s="10" t="str">
        <f t="shared" si="9"/>
        <v>10</v>
      </c>
      <c r="AT4" s="10" t="str">
        <f t="shared" si="10"/>
        <v>11</v>
      </c>
      <c r="AU4" t="b">
        <f t="shared" si="11"/>
        <v>0</v>
      </c>
      <c r="AX4" t="b">
        <f>ISNUMBER(SEARCH(AX$1,d4_test70_2ft[[#This Row],[actualResultc2]]))</f>
        <v>0</v>
      </c>
      <c r="AY4" t="b">
        <f>ISNUMBER(SEARCH(AY$1,d4_test70_2ft[[#This Row],[actualResultc2]]))</f>
        <v>1</v>
      </c>
      <c r="AZ4" t="b">
        <f>ISNUMBER(SEARCH(AZ$1,d4_test70_2ft[[#This Row],[actualResultc2]]))</f>
        <v>1</v>
      </c>
      <c r="BA4" s="10" t="str">
        <f t="shared" si="12"/>
        <v>00</v>
      </c>
      <c r="BB4" s="10" t="str">
        <f t="shared" si="13"/>
        <v>11</v>
      </c>
      <c r="BC4" s="10" t="str">
        <f t="shared" si="14"/>
        <v>11</v>
      </c>
      <c r="BD4" t="b">
        <f t="shared" si="15"/>
        <v>1</v>
      </c>
      <c r="BG4" t="b">
        <f>ISNUMBER(SEARCH(BG$1,d4_test70_2ft[[#This Row],[actualResultc3]]))</f>
        <v>0</v>
      </c>
      <c r="BH4" t="b">
        <f>ISNUMBER(SEARCH(BH$1,d4_test70_2ft[[#This Row],[actualResultc3]]))</f>
        <v>1</v>
      </c>
      <c r="BI4" t="b">
        <f>ISNUMBER(SEARCH(BI$1,d4_test70_2ft[[#This Row],[actualResultc3]]))</f>
        <v>1</v>
      </c>
      <c r="BJ4" s="10" t="str">
        <f t="shared" si="16"/>
        <v>00</v>
      </c>
      <c r="BK4" s="10" t="str">
        <f t="shared" si="17"/>
        <v>11</v>
      </c>
      <c r="BL4" s="10" t="str">
        <f t="shared" si="18"/>
        <v>11</v>
      </c>
      <c r="BM4" t="b">
        <f t="shared" si="19"/>
        <v>1</v>
      </c>
      <c r="BP4" t="b">
        <f>ISNUMBER(SEARCH(BP$1,d4_test70_2ft[[#This Row],[actualResultc4]]))</f>
        <v>0</v>
      </c>
      <c r="BQ4" t="b">
        <f>ISNUMBER(SEARCH(BQ$1,d4_test70_2ft[[#This Row],[actualResultc4]]))</f>
        <v>1</v>
      </c>
      <c r="BR4" t="b">
        <f>ISNUMBER(SEARCH(BR$1,d4_test70_2ft[[#This Row],[actualResultc4]]))</f>
        <v>1</v>
      </c>
      <c r="BS4" s="10" t="str">
        <f t="shared" si="20"/>
        <v>00</v>
      </c>
      <c r="BT4" s="10" t="str">
        <f t="shared" si="21"/>
        <v>11</v>
      </c>
      <c r="BU4" s="10" t="str">
        <f t="shared" si="22"/>
        <v>11</v>
      </c>
      <c r="BV4" t="b">
        <f t="shared" si="23"/>
        <v>1</v>
      </c>
      <c r="BY4" t="b">
        <f>ISNUMBER(SEARCH(BY$1,d4_test70_2ft[[#This Row],[actualResultc5]]))</f>
        <v>0</v>
      </c>
      <c r="BZ4" t="b">
        <f>ISNUMBER(SEARCH(BZ$1,d4_test70_2ft[[#This Row],[actualResultc5]]))</f>
        <v>1</v>
      </c>
      <c r="CA4" t="b">
        <f>ISNUMBER(SEARCH(CA$1,d4_test70_2ft[[#This Row],[actualResultc5]]))</f>
        <v>1</v>
      </c>
      <c r="CB4" s="10" t="str">
        <f t="shared" si="24"/>
        <v>00</v>
      </c>
      <c r="CC4" s="10" t="str">
        <f t="shared" si="25"/>
        <v>11</v>
      </c>
      <c r="CD4" s="10" t="str">
        <f t="shared" si="26"/>
        <v>11</v>
      </c>
      <c r="CE4" t="b">
        <f t="shared" si="27"/>
        <v>1</v>
      </c>
      <c r="CH4" t="b">
        <f>ISNUMBER(SEARCH(CH$1,d4_test70_2ft[[#This Row],[actualResultc6]]))</f>
        <v>0</v>
      </c>
      <c r="CI4" t="b">
        <f>ISNUMBER(SEARCH(CI$1,d4_test70_2ft[[#This Row],[actualResultc6]]))</f>
        <v>1</v>
      </c>
      <c r="CJ4" t="b">
        <f>ISNUMBER(SEARCH(CJ$1,d4_test70_2ft[[#This Row],[actualResultc6]]))</f>
        <v>1</v>
      </c>
      <c r="CK4" s="10" t="str">
        <f t="shared" si="28"/>
        <v>00</v>
      </c>
      <c r="CL4" s="10" t="str">
        <f t="shared" si="29"/>
        <v>11</v>
      </c>
      <c r="CM4" s="10" t="str">
        <f t="shared" si="30"/>
        <v>11</v>
      </c>
      <c r="CN4" t="b">
        <f t="shared" si="31"/>
        <v>1</v>
      </c>
      <c r="CQ4" t="b">
        <f>ISNUMBER(SEARCH(CQ$1,d4_test70_2ft[[#This Row],[actualResultc7]]))</f>
        <v>0</v>
      </c>
      <c r="CR4" t="b">
        <f>ISNUMBER(SEARCH(CR$1,d4_test70_2ft[[#This Row],[actualResultc7]]))</f>
        <v>0</v>
      </c>
      <c r="CS4" t="b">
        <f>ISNUMBER(SEARCH(CS$1,d4_test70_2ft[[#This Row],[actualResultc7]]))</f>
        <v>1</v>
      </c>
      <c r="CT4" s="10" t="str">
        <f t="shared" si="32"/>
        <v>00</v>
      </c>
      <c r="CU4" s="10" t="str">
        <f t="shared" si="33"/>
        <v>10</v>
      </c>
      <c r="CV4" s="10" t="str">
        <f t="shared" si="34"/>
        <v>11</v>
      </c>
      <c r="CW4" t="b">
        <f t="shared" si="35"/>
        <v>0</v>
      </c>
    </row>
    <row r="5" spans="1:101" x14ac:dyDescent="0.35">
      <c r="A5" t="s">
        <v>231</v>
      </c>
      <c r="B5" t="s">
        <v>232</v>
      </c>
      <c r="C5" t="s">
        <v>943</v>
      </c>
      <c r="D5" t="s">
        <v>7570</v>
      </c>
      <c r="E5" t="s">
        <v>5119</v>
      </c>
      <c r="F5" t="s">
        <v>24</v>
      </c>
      <c r="G5" t="s">
        <v>7688</v>
      </c>
      <c r="H5" t="s">
        <v>72</v>
      </c>
      <c r="I5" t="s">
        <v>7688</v>
      </c>
      <c r="J5" t="s">
        <v>7688</v>
      </c>
      <c r="K5" t="s">
        <v>7754</v>
      </c>
      <c r="L5" t="s">
        <v>7688</v>
      </c>
      <c r="M5" t="s">
        <v>24</v>
      </c>
      <c r="N5" t="s">
        <v>24</v>
      </c>
      <c r="O5" t="s">
        <v>24</v>
      </c>
      <c r="R5" s="13" t="b">
        <f>ISNUMBER(SEARCH(R$1,d4_test70_2ft[[#This Row],[expectedResult]]))</f>
        <v>0</v>
      </c>
      <c r="S5" s="13" t="b">
        <f>ISNUMBER(SEARCH(S$1,d4_test70_2ft[[#This Row],[expectedResult]]))</f>
        <v>1</v>
      </c>
      <c r="T5" s="13" t="b">
        <f>ISNUMBER(SEARCH(T$1,d4_test70_2ft[[#This Row],[expectedResult]]))</f>
        <v>1</v>
      </c>
      <c r="W5" t="b">
        <f>ISNUMBER(SEARCH(W$1,d4_test70_2ft[[#This Row],[actualResult]]))</f>
        <v>0</v>
      </c>
      <c r="X5" t="b">
        <f>ISNUMBER(SEARCH(X$1,d4_test70_2ft[[#This Row],[actualResult]]))</f>
        <v>0</v>
      </c>
      <c r="Y5" t="b">
        <f>ISNUMBER(SEARCH(Y$1,d4_test70_2ft[[#This Row],[actualResult]]))</f>
        <v>1</v>
      </c>
      <c r="Z5" s="10" t="str">
        <f t="shared" si="0"/>
        <v>00</v>
      </c>
      <c r="AA5" s="10" t="str">
        <f t="shared" si="1"/>
        <v>10</v>
      </c>
      <c r="AB5" s="10" t="str">
        <f t="shared" si="2"/>
        <v>11</v>
      </c>
      <c r="AC5" t="b">
        <f t="shared" si="3"/>
        <v>0</v>
      </c>
      <c r="AF5" t="b">
        <f>ISNUMBER(SEARCH(AF$1,d4_test70_2ft[[#This Row],[actualResultGPT3]]))</f>
        <v>1</v>
      </c>
      <c r="AG5" t="b">
        <f>ISNUMBER(SEARCH(AG$1,d4_test70_2ft[[#This Row],[actualResultGPT3]]))</f>
        <v>1</v>
      </c>
      <c r="AH5" t="b">
        <f>ISNUMBER(SEARCH(AH$1,d4_test70_2ft[[#This Row],[actualResultGPT3]]))</f>
        <v>1</v>
      </c>
      <c r="AI5" s="10" t="str">
        <f t="shared" si="4"/>
        <v>01</v>
      </c>
      <c r="AJ5" s="10" t="str">
        <f t="shared" si="5"/>
        <v>11</v>
      </c>
      <c r="AK5" s="10" t="str">
        <f t="shared" si="6"/>
        <v>11</v>
      </c>
      <c r="AL5" t="b">
        <f t="shared" si="7"/>
        <v>0</v>
      </c>
      <c r="AO5" t="b">
        <f>ISNUMBER(SEARCH(AO$1,d4_test70_2ft[[#This Row],[actualResult3Ft]]))</f>
        <v>0</v>
      </c>
      <c r="AP5" t="b">
        <f>ISNUMBER(SEARCH(AP$1,d4_test70_2ft[[#This Row],[actualResult3Ft]]))</f>
        <v>0</v>
      </c>
      <c r="AQ5" t="b">
        <f>ISNUMBER(SEARCH(AQ$1,d4_test70_2ft[[#This Row],[actualResult3Ft]]))</f>
        <v>1</v>
      </c>
      <c r="AR5" s="10" t="str">
        <f t="shared" si="8"/>
        <v>00</v>
      </c>
      <c r="AS5" s="10" t="str">
        <f t="shared" si="9"/>
        <v>10</v>
      </c>
      <c r="AT5" s="10" t="str">
        <f t="shared" si="10"/>
        <v>11</v>
      </c>
      <c r="AU5" t="b">
        <f t="shared" si="11"/>
        <v>0</v>
      </c>
      <c r="AX5" t="b">
        <f>ISNUMBER(SEARCH(AX$1,d4_test70_2ft[[#This Row],[actualResultc2]]))</f>
        <v>0</v>
      </c>
      <c r="AY5" t="b">
        <f>ISNUMBER(SEARCH(AY$1,d4_test70_2ft[[#This Row],[actualResultc2]]))</f>
        <v>0</v>
      </c>
      <c r="AZ5" t="b">
        <f>ISNUMBER(SEARCH(AZ$1,d4_test70_2ft[[#This Row],[actualResultc2]]))</f>
        <v>1</v>
      </c>
      <c r="BA5" s="10" t="str">
        <f t="shared" si="12"/>
        <v>00</v>
      </c>
      <c r="BB5" s="10" t="str">
        <f t="shared" si="13"/>
        <v>10</v>
      </c>
      <c r="BC5" s="10" t="str">
        <f t="shared" si="14"/>
        <v>11</v>
      </c>
      <c r="BD5" t="b">
        <f t="shared" si="15"/>
        <v>0</v>
      </c>
      <c r="BG5" t="b">
        <f>ISNUMBER(SEARCH(BG$1,d4_test70_2ft[[#This Row],[actualResultc3]]))</f>
        <v>0</v>
      </c>
      <c r="BH5" t="b">
        <f>ISNUMBER(SEARCH(BH$1,d4_test70_2ft[[#This Row],[actualResultc3]]))</f>
        <v>1</v>
      </c>
      <c r="BI5" t="b">
        <f>ISNUMBER(SEARCH(BI$1,d4_test70_2ft[[#This Row],[actualResultc3]]))</f>
        <v>1</v>
      </c>
      <c r="BJ5" s="10" t="str">
        <f t="shared" si="16"/>
        <v>00</v>
      </c>
      <c r="BK5" s="10" t="str">
        <f t="shared" si="17"/>
        <v>11</v>
      </c>
      <c r="BL5" s="10" t="str">
        <f t="shared" si="18"/>
        <v>11</v>
      </c>
      <c r="BM5" t="b">
        <f t="shared" si="19"/>
        <v>1</v>
      </c>
      <c r="BP5" t="b">
        <f>ISNUMBER(SEARCH(BP$1,d4_test70_2ft[[#This Row],[actualResultc4]]))</f>
        <v>0</v>
      </c>
      <c r="BQ5" t="b">
        <f>ISNUMBER(SEARCH(BQ$1,d4_test70_2ft[[#This Row],[actualResultc4]]))</f>
        <v>0</v>
      </c>
      <c r="BR5" t="b">
        <f>ISNUMBER(SEARCH(BR$1,d4_test70_2ft[[#This Row],[actualResultc4]]))</f>
        <v>1</v>
      </c>
      <c r="BS5" s="10" t="str">
        <f t="shared" si="20"/>
        <v>00</v>
      </c>
      <c r="BT5" s="10" t="str">
        <f t="shared" si="21"/>
        <v>10</v>
      </c>
      <c r="BU5" s="10" t="str">
        <f t="shared" si="22"/>
        <v>11</v>
      </c>
      <c r="BV5" t="b">
        <f t="shared" si="23"/>
        <v>0</v>
      </c>
      <c r="BY5" t="b">
        <f>ISNUMBER(SEARCH(BY$1,d4_test70_2ft[[#This Row],[actualResultc5]]))</f>
        <v>0</v>
      </c>
      <c r="BZ5" t="b">
        <f>ISNUMBER(SEARCH(BZ$1,d4_test70_2ft[[#This Row],[actualResultc5]]))</f>
        <v>1</v>
      </c>
      <c r="CA5" t="b">
        <f>ISNUMBER(SEARCH(CA$1,d4_test70_2ft[[#This Row],[actualResultc5]]))</f>
        <v>1</v>
      </c>
      <c r="CB5" s="10" t="str">
        <f t="shared" si="24"/>
        <v>00</v>
      </c>
      <c r="CC5" s="10" t="str">
        <f t="shared" si="25"/>
        <v>11</v>
      </c>
      <c r="CD5" s="10" t="str">
        <f t="shared" si="26"/>
        <v>11</v>
      </c>
      <c r="CE5" t="b">
        <f t="shared" si="27"/>
        <v>1</v>
      </c>
      <c r="CH5" t="b">
        <f>ISNUMBER(SEARCH(CH$1,d4_test70_2ft[[#This Row],[actualResultc6]]))</f>
        <v>0</v>
      </c>
      <c r="CI5" t="b">
        <f>ISNUMBER(SEARCH(CI$1,d4_test70_2ft[[#This Row],[actualResultc6]]))</f>
        <v>1</v>
      </c>
      <c r="CJ5" t="b">
        <f>ISNUMBER(SEARCH(CJ$1,d4_test70_2ft[[#This Row],[actualResultc6]]))</f>
        <v>1</v>
      </c>
      <c r="CK5" s="10" t="str">
        <f t="shared" si="28"/>
        <v>00</v>
      </c>
      <c r="CL5" s="10" t="str">
        <f t="shared" si="29"/>
        <v>11</v>
      </c>
      <c r="CM5" s="10" t="str">
        <f t="shared" si="30"/>
        <v>11</v>
      </c>
      <c r="CN5" t="b">
        <f t="shared" si="31"/>
        <v>1</v>
      </c>
      <c r="CQ5" t="b">
        <f>ISNUMBER(SEARCH(CQ$1,d4_test70_2ft[[#This Row],[actualResultc7]]))</f>
        <v>0</v>
      </c>
      <c r="CR5" t="b">
        <f>ISNUMBER(SEARCH(CR$1,d4_test70_2ft[[#This Row],[actualResultc7]]))</f>
        <v>1</v>
      </c>
      <c r="CS5" t="b">
        <f>ISNUMBER(SEARCH(CS$1,d4_test70_2ft[[#This Row],[actualResultc7]]))</f>
        <v>1</v>
      </c>
      <c r="CT5" s="10" t="str">
        <f t="shared" si="32"/>
        <v>00</v>
      </c>
      <c r="CU5" s="10" t="str">
        <f t="shared" si="33"/>
        <v>11</v>
      </c>
      <c r="CV5" s="10" t="str">
        <f t="shared" si="34"/>
        <v>11</v>
      </c>
      <c r="CW5" t="b">
        <f t="shared" si="35"/>
        <v>1</v>
      </c>
    </row>
    <row r="6" spans="1:101" x14ac:dyDescent="0.35">
      <c r="A6" t="s">
        <v>253</v>
      </c>
      <c r="B6" t="s">
        <v>254</v>
      </c>
      <c r="C6" t="s">
        <v>7823</v>
      </c>
      <c r="D6" t="s">
        <v>7604</v>
      </c>
      <c r="E6" t="s">
        <v>5137</v>
      </c>
      <c r="F6" t="s">
        <v>24</v>
      </c>
      <c r="G6" t="s">
        <v>7754</v>
      </c>
      <c r="H6" t="s">
        <v>72</v>
      </c>
      <c r="I6" t="s">
        <v>7754</v>
      </c>
      <c r="J6" t="s">
        <v>7754</v>
      </c>
      <c r="K6" t="s">
        <v>7754</v>
      </c>
      <c r="L6" t="s">
        <v>7754</v>
      </c>
      <c r="M6" t="s">
        <v>24</v>
      </c>
      <c r="N6" t="s">
        <v>24</v>
      </c>
      <c r="O6" t="s">
        <v>24</v>
      </c>
      <c r="R6" s="13" t="b">
        <f>ISNUMBER(SEARCH(R$1,d4_test70_2ft[[#This Row],[expectedResult]]))</f>
        <v>0</v>
      </c>
      <c r="S6" s="13" t="b">
        <f>ISNUMBER(SEARCH(S$1,d4_test70_2ft[[#This Row],[expectedResult]]))</f>
        <v>1</v>
      </c>
      <c r="T6" s="13" t="b">
        <f>ISNUMBER(SEARCH(T$1,d4_test70_2ft[[#This Row],[expectedResult]]))</f>
        <v>1</v>
      </c>
      <c r="W6" t="b">
        <f>ISNUMBER(SEARCH(W$1,d4_test70_2ft[[#This Row],[actualResult]]))</f>
        <v>0</v>
      </c>
      <c r="X6" t="b">
        <f>ISNUMBER(SEARCH(X$1,d4_test70_2ft[[#This Row],[actualResult]]))</f>
        <v>1</v>
      </c>
      <c r="Y6" t="b">
        <f>ISNUMBER(SEARCH(Y$1,d4_test70_2ft[[#This Row],[actualResult]]))</f>
        <v>1</v>
      </c>
      <c r="Z6" s="10" t="str">
        <f t="shared" si="0"/>
        <v>00</v>
      </c>
      <c r="AA6" s="10" t="str">
        <f t="shared" si="1"/>
        <v>11</v>
      </c>
      <c r="AB6" s="10" t="str">
        <f t="shared" si="2"/>
        <v>11</v>
      </c>
      <c r="AC6" t="b">
        <f t="shared" si="3"/>
        <v>1</v>
      </c>
      <c r="AF6" t="b">
        <f>ISNUMBER(SEARCH(AF$1,d4_test70_2ft[[#This Row],[actualResultGPT3]]))</f>
        <v>1</v>
      </c>
      <c r="AG6" t="b">
        <f>ISNUMBER(SEARCH(AG$1,d4_test70_2ft[[#This Row],[actualResultGPT3]]))</f>
        <v>1</v>
      </c>
      <c r="AH6" t="b">
        <f>ISNUMBER(SEARCH(AH$1,d4_test70_2ft[[#This Row],[actualResultGPT3]]))</f>
        <v>1</v>
      </c>
      <c r="AI6" s="10" t="str">
        <f t="shared" si="4"/>
        <v>01</v>
      </c>
      <c r="AJ6" s="10" t="str">
        <f t="shared" si="5"/>
        <v>11</v>
      </c>
      <c r="AK6" s="10" t="str">
        <f t="shared" si="6"/>
        <v>11</v>
      </c>
      <c r="AL6" t="b">
        <f t="shared" si="7"/>
        <v>0</v>
      </c>
      <c r="AO6" t="b">
        <f>ISNUMBER(SEARCH(AO$1,d4_test70_2ft[[#This Row],[actualResult3Ft]]))</f>
        <v>0</v>
      </c>
      <c r="AP6" t="b">
        <f>ISNUMBER(SEARCH(AP$1,d4_test70_2ft[[#This Row],[actualResult3Ft]]))</f>
        <v>1</v>
      </c>
      <c r="AQ6" t="b">
        <f>ISNUMBER(SEARCH(AQ$1,d4_test70_2ft[[#This Row],[actualResult3Ft]]))</f>
        <v>1</v>
      </c>
      <c r="AR6" s="10" t="str">
        <f t="shared" si="8"/>
        <v>00</v>
      </c>
      <c r="AS6" s="10" t="str">
        <f t="shared" si="9"/>
        <v>11</v>
      </c>
      <c r="AT6" s="10" t="str">
        <f t="shared" si="10"/>
        <v>11</v>
      </c>
      <c r="AU6" t="b">
        <f t="shared" si="11"/>
        <v>1</v>
      </c>
      <c r="AX6" t="b">
        <f>ISNUMBER(SEARCH(AX$1,d4_test70_2ft[[#This Row],[actualResultc2]]))</f>
        <v>0</v>
      </c>
      <c r="AY6" t="b">
        <f>ISNUMBER(SEARCH(AY$1,d4_test70_2ft[[#This Row],[actualResultc2]]))</f>
        <v>1</v>
      </c>
      <c r="AZ6" t="b">
        <f>ISNUMBER(SEARCH(AZ$1,d4_test70_2ft[[#This Row],[actualResultc2]]))</f>
        <v>1</v>
      </c>
      <c r="BA6" s="10" t="str">
        <f t="shared" si="12"/>
        <v>00</v>
      </c>
      <c r="BB6" s="10" t="str">
        <f t="shared" si="13"/>
        <v>11</v>
      </c>
      <c r="BC6" s="10" t="str">
        <f t="shared" si="14"/>
        <v>11</v>
      </c>
      <c r="BD6" t="b">
        <f t="shared" si="15"/>
        <v>1</v>
      </c>
      <c r="BG6" t="b">
        <f>ISNUMBER(SEARCH(BG$1,d4_test70_2ft[[#This Row],[actualResultc3]]))</f>
        <v>0</v>
      </c>
      <c r="BH6" t="b">
        <f>ISNUMBER(SEARCH(BH$1,d4_test70_2ft[[#This Row],[actualResultc3]]))</f>
        <v>1</v>
      </c>
      <c r="BI6" t="b">
        <f>ISNUMBER(SEARCH(BI$1,d4_test70_2ft[[#This Row],[actualResultc3]]))</f>
        <v>1</v>
      </c>
      <c r="BJ6" s="10" t="str">
        <f t="shared" si="16"/>
        <v>00</v>
      </c>
      <c r="BK6" s="10" t="str">
        <f t="shared" si="17"/>
        <v>11</v>
      </c>
      <c r="BL6" s="10" t="str">
        <f t="shared" si="18"/>
        <v>11</v>
      </c>
      <c r="BM6" t="b">
        <f t="shared" si="19"/>
        <v>1</v>
      </c>
      <c r="BP6" t="b">
        <f>ISNUMBER(SEARCH(BP$1,d4_test70_2ft[[#This Row],[actualResultc4]]))</f>
        <v>0</v>
      </c>
      <c r="BQ6" t="b">
        <f>ISNUMBER(SEARCH(BQ$1,d4_test70_2ft[[#This Row],[actualResultc4]]))</f>
        <v>1</v>
      </c>
      <c r="BR6" t="b">
        <f>ISNUMBER(SEARCH(BR$1,d4_test70_2ft[[#This Row],[actualResultc4]]))</f>
        <v>1</v>
      </c>
      <c r="BS6" s="10" t="str">
        <f t="shared" si="20"/>
        <v>00</v>
      </c>
      <c r="BT6" s="10" t="str">
        <f t="shared" si="21"/>
        <v>11</v>
      </c>
      <c r="BU6" s="10" t="str">
        <f t="shared" si="22"/>
        <v>11</v>
      </c>
      <c r="BV6" t="b">
        <f t="shared" si="23"/>
        <v>1</v>
      </c>
      <c r="BY6" t="b">
        <f>ISNUMBER(SEARCH(BY$1,d4_test70_2ft[[#This Row],[actualResultc5]]))</f>
        <v>0</v>
      </c>
      <c r="BZ6" t="b">
        <f>ISNUMBER(SEARCH(BZ$1,d4_test70_2ft[[#This Row],[actualResultc5]]))</f>
        <v>1</v>
      </c>
      <c r="CA6" t="b">
        <f>ISNUMBER(SEARCH(CA$1,d4_test70_2ft[[#This Row],[actualResultc5]]))</f>
        <v>1</v>
      </c>
      <c r="CB6" s="10" t="str">
        <f t="shared" si="24"/>
        <v>00</v>
      </c>
      <c r="CC6" s="10" t="str">
        <f t="shared" si="25"/>
        <v>11</v>
      </c>
      <c r="CD6" s="10" t="str">
        <f t="shared" si="26"/>
        <v>11</v>
      </c>
      <c r="CE6" t="b">
        <f t="shared" si="27"/>
        <v>1</v>
      </c>
      <c r="CH6" t="b">
        <f>ISNUMBER(SEARCH(CH$1,d4_test70_2ft[[#This Row],[actualResultc6]]))</f>
        <v>0</v>
      </c>
      <c r="CI6" t="b">
        <f>ISNUMBER(SEARCH(CI$1,d4_test70_2ft[[#This Row],[actualResultc6]]))</f>
        <v>1</v>
      </c>
      <c r="CJ6" t="b">
        <f>ISNUMBER(SEARCH(CJ$1,d4_test70_2ft[[#This Row],[actualResultc6]]))</f>
        <v>1</v>
      </c>
      <c r="CK6" s="10" t="str">
        <f t="shared" si="28"/>
        <v>00</v>
      </c>
      <c r="CL6" s="10" t="str">
        <f t="shared" si="29"/>
        <v>11</v>
      </c>
      <c r="CM6" s="10" t="str">
        <f t="shared" si="30"/>
        <v>11</v>
      </c>
      <c r="CN6" t="b">
        <f t="shared" si="31"/>
        <v>1</v>
      </c>
      <c r="CQ6" t="b">
        <f>ISNUMBER(SEARCH(CQ$1,d4_test70_2ft[[#This Row],[actualResultc7]]))</f>
        <v>0</v>
      </c>
      <c r="CR6" t="b">
        <f>ISNUMBER(SEARCH(CR$1,d4_test70_2ft[[#This Row],[actualResultc7]]))</f>
        <v>1</v>
      </c>
      <c r="CS6" t="b">
        <f>ISNUMBER(SEARCH(CS$1,d4_test70_2ft[[#This Row],[actualResultc7]]))</f>
        <v>1</v>
      </c>
      <c r="CT6" s="10" t="str">
        <f t="shared" si="32"/>
        <v>00</v>
      </c>
      <c r="CU6" s="10" t="str">
        <f t="shared" si="33"/>
        <v>11</v>
      </c>
      <c r="CV6" s="10" t="str">
        <f t="shared" si="34"/>
        <v>11</v>
      </c>
      <c r="CW6" t="b">
        <f t="shared" si="35"/>
        <v>1</v>
      </c>
    </row>
    <row r="7" spans="1:101" x14ac:dyDescent="0.35">
      <c r="A7" t="s">
        <v>151</v>
      </c>
      <c r="B7" t="s">
        <v>152</v>
      </c>
      <c r="C7" t="s">
        <v>970</v>
      </c>
      <c r="D7" t="s">
        <v>7583</v>
      </c>
      <c r="E7" t="s">
        <v>5119</v>
      </c>
      <c r="F7" t="s">
        <v>24</v>
      </c>
      <c r="G7" t="s">
        <v>7754</v>
      </c>
      <c r="H7" t="s">
        <v>7858</v>
      </c>
      <c r="I7" t="s">
        <v>7754</v>
      </c>
      <c r="J7" t="s">
        <v>7754</v>
      </c>
      <c r="K7" t="s">
        <v>7754</v>
      </c>
      <c r="L7" t="s">
        <v>7754</v>
      </c>
      <c r="M7" t="s">
        <v>24</v>
      </c>
      <c r="N7" t="s">
        <v>24</v>
      </c>
      <c r="O7" t="s">
        <v>24</v>
      </c>
      <c r="R7" s="13" t="b">
        <f>ISNUMBER(SEARCH(R$1,d4_test70_2ft[[#This Row],[expectedResult]]))</f>
        <v>0</v>
      </c>
      <c r="S7" s="13" t="b">
        <f>ISNUMBER(SEARCH(S$1,d4_test70_2ft[[#This Row],[expectedResult]]))</f>
        <v>1</v>
      </c>
      <c r="T7" s="13" t="b">
        <f>ISNUMBER(SEARCH(T$1,d4_test70_2ft[[#This Row],[expectedResult]]))</f>
        <v>1</v>
      </c>
      <c r="W7" t="b">
        <f>ISNUMBER(SEARCH(W$1,d4_test70_2ft[[#This Row],[actualResult]]))</f>
        <v>0</v>
      </c>
      <c r="X7" t="b">
        <f>ISNUMBER(SEARCH(X$1,d4_test70_2ft[[#This Row],[actualResult]]))</f>
        <v>1</v>
      </c>
      <c r="Y7" t="b">
        <f>ISNUMBER(SEARCH(Y$1,d4_test70_2ft[[#This Row],[actualResult]]))</f>
        <v>1</v>
      </c>
      <c r="Z7" s="10" t="str">
        <f t="shared" si="0"/>
        <v>00</v>
      </c>
      <c r="AA7" s="10" t="str">
        <f t="shared" si="1"/>
        <v>11</v>
      </c>
      <c r="AB7" s="10" t="str">
        <f t="shared" si="2"/>
        <v>11</v>
      </c>
      <c r="AC7" t="b">
        <f t="shared" si="3"/>
        <v>1</v>
      </c>
      <c r="AF7" t="b">
        <f>ISNUMBER(SEARCH(AF$1,d4_test70_2ft[[#This Row],[actualResultGPT3]]))</f>
        <v>1</v>
      </c>
      <c r="AG7" t="b">
        <f>ISNUMBER(SEARCH(AG$1,d4_test70_2ft[[#This Row],[actualResultGPT3]]))</f>
        <v>1</v>
      </c>
      <c r="AH7" t="b">
        <f>ISNUMBER(SEARCH(AH$1,d4_test70_2ft[[#This Row],[actualResultGPT3]]))</f>
        <v>1</v>
      </c>
      <c r="AI7" s="10" t="str">
        <f t="shared" si="4"/>
        <v>01</v>
      </c>
      <c r="AJ7" s="10" t="str">
        <f t="shared" si="5"/>
        <v>11</v>
      </c>
      <c r="AK7" s="10" t="str">
        <f t="shared" si="6"/>
        <v>11</v>
      </c>
      <c r="AL7" t="b">
        <f t="shared" si="7"/>
        <v>0</v>
      </c>
      <c r="AO7" t="b">
        <f>ISNUMBER(SEARCH(AO$1,d4_test70_2ft[[#This Row],[actualResult3Ft]]))</f>
        <v>0</v>
      </c>
      <c r="AP7" t="b">
        <f>ISNUMBER(SEARCH(AP$1,d4_test70_2ft[[#This Row],[actualResult3Ft]]))</f>
        <v>1</v>
      </c>
      <c r="AQ7" t="b">
        <f>ISNUMBER(SEARCH(AQ$1,d4_test70_2ft[[#This Row],[actualResult3Ft]]))</f>
        <v>1</v>
      </c>
      <c r="AR7" s="10" t="str">
        <f t="shared" si="8"/>
        <v>00</v>
      </c>
      <c r="AS7" s="10" t="str">
        <f t="shared" si="9"/>
        <v>11</v>
      </c>
      <c r="AT7" s="10" t="str">
        <f t="shared" si="10"/>
        <v>11</v>
      </c>
      <c r="AU7" t="b">
        <f t="shared" si="11"/>
        <v>1</v>
      </c>
      <c r="AX7" t="b">
        <f>ISNUMBER(SEARCH(AX$1,d4_test70_2ft[[#This Row],[actualResultc2]]))</f>
        <v>0</v>
      </c>
      <c r="AY7" t="b">
        <f>ISNUMBER(SEARCH(AY$1,d4_test70_2ft[[#This Row],[actualResultc2]]))</f>
        <v>1</v>
      </c>
      <c r="AZ7" t="b">
        <f>ISNUMBER(SEARCH(AZ$1,d4_test70_2ft[[#This Row],[actualResultc2]]))</f>
        <v>1</v>
      </c>
      <c r="BA7" s="10" t="str">
        <f t="shared" si="12"/>
        <v>00</v>
      </c>
      <c r="BB7" s="10" t="str">
        <f t="shared" si="13"/>
        <v>11</v>
      </c>
      <c r="BC7" s="10" t="str">
        <f t="shared" si="14"/>
        <v>11</v>
      </c>
      <c r="BD7" t="b">
        <f t="shared" si="15"/>
        <v>1</v>
      </c>
      <c r="BG7" t="b">
        <f>ISNUMBER(SEARCH(BG$1,d4_test70_2ft[[#This Row],[actualResultc3]]))</f>
        <v>0</v>
      </c>
      <c r="BH7" t="b">
        <f>ISNUMBER(SEARCH(BH$1,d4_test70_2ft[[#This Row],[actualResultc3]]))</f>
        <v>1</v>
      </c>
      <c r="BI7" t="b">
        <f>ISNUMBER(SEARCH(BI$1,d4_test70_2ft[[#This Row],[actualResultc3]]))</f>
        <v>1</v>
      </c>
      <c r="BJ7" s="10" t="str">
        <f t="shared" si="16"/>
        <v>00</v>
      </c>
      <c r="BK7" s="10" t="str">
        <f t="shared" si="17"/>
        <v>11</v>
      </c>
      <c r="BL7" s="10" t="str">
        <f t="shared" si="18"/>
        <v>11</v>
      </c>
      <c r="BM7" t="b">
        <f t="shared" si="19"/>
        <v>1</v>
      </c>
      <c r="BP7" t="b">
        <f>ISNUMBER(SEARCH(BP$1,d4_test70_2ft[[#This Row],[actualResultc4]]))</f>
        <v>0</v>
      </c>
      <c r="BQ7" t="b">
        <f>ISNUMBER(SEARCH(BQ$1,d4_test70_2ft[[#This Row],[actualResultc4]]))</f>
        <v>1</v>
      </c>
      <c r="BR7" t="b">
        <f>ISNUMBER(SEARCH(BR$1,d4_test70_2ft[[#This Row],[actualResultc4]]))</f>
        <v>1</v>
      </c>
      <c r="BS7" s="10" t="str">
        <f t="shared" si="20"/>
        <v>00</v>
      </c>
      <c r="BT7" s="10" t="str">
        <f t="shared" si="21"/>
        <v>11</v>
      </c>
      <c r="BU7" s="10" t="str">
        <f t="shared" si="22"/>
        <v>11</v>
      </c>
      <c r="BV7" t="b">
        <f t="shared" si="23"/>
        <v>1</v>
      </c>
      <c r="BY7" t="b">
        <f>ISNUMBER(SEARCH(BY$1,d4_test70_2ft[[#This Row],[actualResultc5]]))</f>
        <v>0</v>
      </c>
      <c r="BZ7" t="b">
        <f>ISNUMBER(SEARCH(BZ$1,d4_test70_2ft[[#This Row],[actualResultc5]]))</f>
        <v>1</v>
      </c>
      <c r="CA7" t="b">
        <f>ISNUMBER(SEARCH(CA$1,d4_test70_2ft[[#This Row],[actualResultc5]]))</f>
        <v>1</v>
      </c>
      <c r="CB7" s="10" t="str">
        <f t="shared" si="24"/>
        <v>00</v>
      </c>
      <c r="CC7" s="10" t="str">
        <f t="shared" si="25"/>
        <v>11</v>
      </c>
      <c r="CD7" s="10" t="str">
        <f t="shared" si="26"/>
        <v>11</v>
      </c>
      <c r="CE7" t="b">
        <f t="shared" si="27"/>
        <v>1</v>
      </c>
      <c r="CH7" t="b">
        <f>ISNUMBER(SEARCH(CH$1,d4_test70_2ft[[#This Row],[actualResultc6]]))</f>
        <v>0</v>
      </c>
      <c r="CI7" t="b">
        <f>ISNUMBER(SEARCH(CI$1,d4_test70_2ft[[#This Row],[actualResultc6]]))</f>
        <v>1</v>
      </c>
      <c r="CJ7" t="b">
        <f>ISNUMBER(SEARCH(CJ$1,d4_test70_2ft[[#This Row],[actualResultc6]]))</f>
        <v>1</v>
      </c>
      <c r="CK7" s="10" t="str">
        <f t="shared" si="28"/>
        <v>00</v>
      </c>
      <c r="CL7" s="10" t="str">
        <f t="shared" si="29"/>
        <v>11</v>
      </c>
      <c r="CM7" s="10" t="str">
        <f t="shared" si="30"/>
        <v>11</v>
      </c>
      <c r="CN7" t="b">
        <f t="shared" si="31"/>
        <v>1</v>
      </c>
      <c r="CQ7" t="b">
        <f>ISNUMBER(SEARCH(CQ$1,d4_test70_2ft[[#This Row],[actualResultc7]]))</f>
        <v>0</v>
      </c>
      <c r="CR7" t="b">
        <f>ISNUMBER(SEARCH(CR$1,d4_test70_2ft[[#This Row],[actualResultc7]]))</f>
        <v>1</v>
      </c>
      <c r="CS7" t="b">
        <f>ISNUMBER(SEARCH(CS$1,d4_test70_2ft[[#This Row],[actualResultc7]]))</f>
        <v>1</v>
      </c>
      <c r="CT7" s="10" t="str">
        <f t="shared" si="32"/>
        <v>00</v>
      </c>
      <c r="CU7" s="10" t="str">
        <f t="shared" si="33"/>
        <v>11</v>
      </c>
      <c r="CV7" s="10" t="str">
        <f t="shared" si="34"/>
        <v>11</v>
      </c>
      <c r="CW7" t="b">
        <f t="shared" si="35"/>
        <v>1</v>
      </c>
    </row>
    <row r="8" spans="1:101" x14ac:dyDescent="0.35">
      <c r="A8" t="s">
        <v>163</v>
      </c>
      <c r="B8" t="s">
        <v>164</v>
      </c>
      <c r="C8" t="s">
        <v>7766</v>
      </c>
      <c r="D8" t="s">
        <v>7591</v>
      </c>
      <c r="E8" t="s">
        <v>5137</v>
      </c>
      <c r="F8" t="s">
        <v>24</v>
      </c>
      <c r="G8" t="s">
        <v>7754</v>
      </c>
      <c r="H8" t="s">
        <v>7857</v>
      </c>
      <c r="I8" t="s">
        <v>7754</v>
      </c>
      <c r="J8" t="s">
        <v>7754</v>
      </c>
      <c r="K8" t="s">
        <v>7754</v>
      </c>
      <c r="L8" t="s">
        <v>7754</v>
      </c>
      <c r="M8" t="s">
        <v>24</v>
      </c>
      <c r="N8" t="s">
        <v>24</v>
      </c>
      <c r="O8" t="s">
        <v>24</v>
      </c>
      <c r="R8" s="13" t="b">
        <f>ISNUMBER(SEARCH(R$1,d4_test70_2ft[[#This Row],[expectedResult]]))</f>
        <v>0</v>
      </c>
      <c r="S8" s="13" t="b">
        <f>ISNUMBER(SEARCH(S$1,d4_test70_2ft[[#This Row],[expectedResult]]))</f>
        <v>1</v>
      </c>
      <c r="T8" s="13" t="b">
        <f>ISNUMBER(SEARCH(T$1,d4_test70_2ft[[#This Row],[expectedResult]]))</f>
        <v>1</v>
      </c>
      <c r="W8" t="b">
        <f>ISNUMBER(SEARCH(W$1,d4_test70_2ft[[#This Row],[actualResult]]))</f>
        <v>0</v>
      </c>
      <c r="X8" t="b">
        <f>ISNUMBER(SEARCH(X$1,d4_test70_2ft[[#This Row],[actualResult]]))</f>
        <v>1</v>
      </c>
      <c r="Y8" t="b">
        <f>ISNUMBER(SEARCH(Y$1,d4_test70_2ft[[#This Row],[actualResult]]))</f>
        <v>1</v>
      </c>
      <c r="Z8" s="10" t="str">
        <f t="shared" si="0"/>
        <v>00</v>
      </c>
      <c r="AA8" s="10" t="str">
        <f t="shared" si="1"/>
        <v>11</v>
      </c>
      <c r="AB8" s="10" t="str">
        <f t="shared" si="2"/>
        <v>11</v>
      </c>
      <c r="AC8" t="b">
        <f t="shared" si="3"/>
        <v>1</v>
      </c>
      <c r="AF8" t="b">
        <f>ISNUMBER(SEARCH(AF$1,d4_test70_2ft[[#This Row],[actualResultGPT3]]))</f>
        <v>1</v>
      </c>
      <c r="AG8" t="b">
        <f>ISNUMBER(SEARCH(AG$1,d4_test70_2ft[[#This Row],[actualResultGPT3]]))</f>
        <v>1</v>
      </c>
      <c r="AH8" t="b">
        <f>ISNUMBER(SEARCH(AH$1,d4_test70_2ft[[#This Row],[actualResultGPT3]]))</f>
        <v>1</v>
      </c>
      <c r="AI8" s="10" t="str">
        <f t="shared" si="4"/>
        <v>01</v>
      </c>
      <c r="AJ8" s="10" t="str">
        <f t="shared" si="5"/>
        <v>11</v>
      </c>
      <c r="AK8" s="10" t="str">
        <f t="shared" si="6"/>
        <v>11</v>
      </c>
      <c r="AL8" t="b">
        <f t="shared" si="7"/>
        <v>0</v>
      </c>
      <c r="AO8" t="b">
        <f>ISNUMBER(SEARCH(AO$1,d4_test70_2ft[[#This Row],[actualResult3Ft]]))</f>
        <v>0</v>
      </c>
      <c r="AP8" t="b">
        <f>ISNUMBER(SEARCH(AP$1,d4_test70_2ft[[#This Row],[actualResult3Ft]]))</f>
        <v>1</v>
      </c>
      <c r="AQ8" t="b">
        <f>ISNUMBER(SEARCH(AQ$1,d4_test70_2ft[[#This Row],[actualResult3Ft]]))</f>
        <v>1</v>
      </c>
      <c r="AR8" s="10" t="str">
        <f t="shared" si="8"/>
        <v>00</v>
      </c>
      <c r="AS8" s="10" t="str">
        <f t="shared" si="9"/>
        <v>11</v>
      </c>
      <c r="AT8" s="10" t="str">
        <f t="shared" si="10"/>
        <v>11</v>
      </c>
      <c r="AU8" t="b">
        <f t="shared" si="11"/>
        <v>1</v>
      </c>
      <c r="AX8" t="b">
        <f>ISNUMBER(SEARCH(AX$1,d4_test70_2ft[[#This Row],[actualResultc2]]))</f>
        <v>0</v>
      </c>
      <c r="AY8" t="b">
        <f>ISNUMBER(SEARCH(AY$1,d4_test70_2ft[[#This Row],[actualResultc2]]))</f>
        <v>1</v>
      </c>
      <c r="AZ8" t="b">
        <f>ISNUMBER(SEARCH(AZ$1,d4_test70_2ft[[#This Row],[actualResultc2]]))</f>
        <v>1</v>
      </c>
      <c r="BA8" s="10" t="str">
        <f t="shared" si="12"/>
        <v>00</v>
      </c>
      <c r="BB8" s="10" t="str">
        <f t="shared" si="13"/>
        <v>11</v>
      </c>
      <c r="BC8" s="10" t="str">
        <f t="shared" si="14"/>
        <v>11</v>
      </c>
      <c r="BD8" t="b">
        <f t="shared" si="15"/>
        <v>1</v>
      </c>
      <c r="BG8" t="b">
        <f>ISNUMBER(SEARCH(BG$1,d4_test70_2ft[[#This Row],[actualResultc3]]))</f>
        <v>0</v>
      </c>
      <c r="BH8" t="b">
        <f>ISNUMBER(SEARCH(BH$1,d4_test70_2ft[[#This Row],[actualResultc3]]))</f>
        <v>1</v>
      </c>
      <c r="BI8" t="b">
        <f>ISNUMBER(SEARCH(BI$1,d4_test70_2ft[[#This Row],[actualResultc3]]))</f>
        <v>1</v>
      </c>
      <c r="BJ8" s="10" t="str">
        <f t="shared" si="16"/>
        <v>00</v>
      </c>
      <c r="BK8" s="10" t="str">
        <f t="shared" si="17"/>
        <v>11</v>
      </c>
      <c r="BL8" s="10" t="str">
        <f t="shared" si="18"/>
        <v>11</v>
      </c>
      <c r="BM8" t="b">
        <f t="shared" si="19"/>
        <v>1</v>
      </c>
      <c r="BP8" t="b">
        <f>ISNUMBER(SEARCH(BP$1,d4_test70_2ft[[#This Row],[actualResultc4]]))</f>
        <v>0</v>
      </c>
      <c r="BQ8" t="b">
        <f>ISNUMBER(SEARCH(BQ$1,d4_test70_2ft[[#This Row],[actualResultc4]]))</f>
        <v>1</v>
      </c>
      <c r="BR8" t="b">
        <f>ISNUMBER(SEARCH(BR$1,d4_test70_2ft[[#This Row],[actualResultc4]]))</f>
        <v>1</v>
      </c>
      <c r="BS8" s="10" t="str">
        <f t="shared" si="20"/>
        <v>00</v>
      </c>
      <c r="BT8" s="10" t="str">
        <f t="shared" si="21"/>
        <v>11</v>
      </c>
      <c r="BU8" s="10" t="str">
        <f t="shared" si="22"/>
        <v>11</v>
      </c>
      <c r="BV8" t="b">
        <f t="shared" si="23"/>
        <v>1</v>
      </c>
      <c r="BY8" t="b">
        <f>ISNUMBER(SEARCH(BY$1,d4_test70_2ft[[#This Row],[actualResultc5]]))</f>
        <v>0</v>
      </c>
      <c r="BZ8" t="b">
        <f>ISNUMBER(SEARCH(BZ$1,d4_test70_2ft[[#This Row],[actualResultc5]]))</f>
        <v>1</v>
      </c>
      <c r="CA8" t="b">
        <f>ISNUMBER(SEARCH(CA$1,d4_test70_2ft[[#This Row],[actualResultc5]]))</f>
        <v>1</v>
      </c>
      <c r="CB8" s="10" t="str">
        <f t="shared" si="24"/>
        <v>00</v>
      </c>
      <c r="CC8" s="10" t="str">
        <f t="shared" si="25"/>
        <v>11</v>
      </c>
      <c r="CD8" s="10" t="str">
        <f t="shared" si="26"/>
        <v>11</v>
      </c>
      <c r="CE8" t="b">
        <f t="shared" si="27"/>
        <v>1</v>
      </c>
      <c r="CH8" t="b">
        <f>ISNUMBER(SEARCH(CH$1,d4_test70_2ft[[#This Row],[actualResultc6]]))</f>
        <v>0</v>
      </c>
      <c r="CI8" t="b">
        <f>ISNUMBER(SEARCH(CI$1,d4_test70_2ft[[#This Row],[actualResultc6]]))</f>
        <v>1</v>
      </c>
      <c r="CJ8" t="b">
        <f>ISNUMBER(SEARCH(CJ$1,d4_test70_2ft[[#This Row],[actualResultc6]]))</f>
        <v>1</v>
      </c>
      <c r="CK8" s="10" t="str">
        <f t="shared" si="28"/>
        <v>00</v>
      </c>
      <c r="CL8" s="10" t="str">
        <f t="shared" si="29"/>
        <v>11</v>
      </c>
      <c r="CM8" s="10" t="str">
        <f t="shared" si="30"/>
        <v>11</v>
      </c>
      <c r="CN8" t="b">
        <f t="shared" si="31"/>
        <v>1</v>
      </c>
      <c r="CQ8" t="b">
        <f>ISNUMBER(SEARCH(CQ$1,d4_test70_2ft[[#This Row],[actualResultc7]]))</f>
        <v>0</v>
      </c>
      <c r="CR8" t="b">
        <f>ISNUMBER(SEARCH(CR$1,d4_test70_2ft[[#This Row],[actualResultc7]]))</f>
        <v>1</v>
      </c>
      <c r="CS8" t="b">
        <f>ISNUMBER(SEARCH(CS$1,d4_test70_2ft[[#This Row],[actualResultc7]]))</f>
        <v>1</v>
      </c>
      <c r="CT8" s="10" t="str">
        <f t="shared" si="32"/>
        <v>00</v>
      </c>
      <c r="CU8" s="10" t="str">
        <f t="shared" si="33"/>
        <v>11</v>
      </c>
      <c r="CV8" s="10" t="str">
        <f t="shared" si="34"/>
        <v>11</v>
      </c>
      <c r="CW8" t="b">
        <f t="shared" si="35"/>
        <v>1</v>
      </c>
    </row>
    <row r="9" spans="1:101" x14ac:dyDescent="0.35">
      <c r="A9" t="s">
        <v>622</v>
      </c>
      <c r="B9" t="s">
        <v>623</v>
      </c>
      <c r="C9" t="s">
        <v>7826</v>
      </c>
      <c r="D9" t="s">
        <v>7596</v>
      </c>
      <c r="E9" t="s">
        <v>5137</v>
      </c>
      <c r="F9" t="s">
        <v>24</v>
      </c>
      <c r="G9" t="s">
        <v>7754</v>
      </c>
      <c r="H9" t="s">
        <v>72</v>
      </c>
      <c r="I9" t="s">
        <v>7754</v>
      </c>
      <c r="J9" t="s">
        <v>7754</v>
      </c>
      <c r="K9" t="s">
        <v>24</v>
      </c>
      <c r="L9" t="s">
        <v>7754</v>
      </c>
      <c r="M9" t="s">
        <v>24</v>
      </c>
      <c r="N9" t="s">
        <v>24</v>
      </c>
      <c r="O9" t="s">
        <v>24</v>
      </c>
      <c r="R9" s="13" t="b">
        <f>ISNUMBER(SEARCH(R$1,d4_test70_2ft[[#This Row],[expectedResult]]))</f>
        <v>0</v>
      </c>
      <c r="S9" s="13" t="b">
        <f>ISNUMBER(SEARCH(S$1,d4_test70_2ft[[#This Row],[expectedResult]]))</f>
        <v>1</v>
      </c>
      <c r="T9" s="13" t="b">
        <f>ISNUMBER(SEARCH(T$1,d4_test70_2ft[[#This Row],[expectedResult]]))</f>
        <v>1</v>
      </c>
      <c r="W9" t="b">
        <f>ISNUMBER(SEARCH(W$1,d4_test70_2ft[[#This Row],[actualResult]]))</f>
        <v>0</v>
      </c>
      <c r="X9" t="b">
        <f>ISNUMBER(SEARCH(X$1,d4_test70_2ft[[#This Row],[actualResult]]))</f>
        <v>1</v>
      </c>
      <c r="Y9" t="b">
        <f>ISNUMBER(SEARCH(Y$1,d4_test70_2ft[[#This Row],[actualResult]]))</f>
        <v>1</v>
      </c>
      <c r="Z9" s="10" t="str">
        <f t="shared" si="0"/>
        <v>00</v>
      </c>
      <c r="AA9" s="10" t="str">
        <f t="shared" si="1"/>
        <v>11</v>
      </c>
      <c r="AB9" s="10" t="str">
        <f t="shared" si="2"/>
        <v>11</v>
      </c>
      <c r="AC9" t="b">
        <f t="shared" si="3"/>
        <v>1</v>
      </c>
      <c r="AF9" t="b">
        <f>ISNUMBER(SEARCH(AF$1,d4_test70_2ft[[#This Row],[actualResultGPT3]]))</f>
        <v>1</v>
      </c>
      <c r="AG9" t="b">
        <f>ISNUMBER(SEARCH(AG$1,d4_test70_2ft[[#This Row],[actualResultGPT3]]))</f>
        <v>1</v>
      </c>
      <c r="AH9" t="b">
        <f>ISNUMBER(SEARCH(AH$1,d4_test70_2ft[[#This Row],[actualResultGPT3]]))</f>
        <v>1</v>
      </c>
      <c r="AI9" s="10" t="str">
        <f t="shared" si="4"/>
        <v>01</v>
      </c>
      <c r="AJ9" s="10" t="str">
        <f t="shared" si="5"/>
        <v>11</v>
      </c>
      <c r="AK9" s="10" t="str">
        <f t="shared" si="6"/>
        <v>11</v>
      </c>
      <c r="AL9" t="b">
        <f t="shared" si="7"/>
        <v>0</v>
      </c>
      <c r="AO9" t="b">
        <f>ISNUMBER(SEARCH(AO$1,d4_test70_2ft[[#This Row],[actualResult3Ft]]))</f>
        <v>0</v>
      </c>
      <c r="AP9" t="b">
        <f>ISNUMBER(SEARCH(AP$1,d4_test70_2ft[[#This Row],[actualResult3Ft]]))</f>
        <v>1</v>
      </c>
      <c r="AQ9" t="b">
        <f>ISNUMBER(SEARCH(AQ$1,d4_test70_2ft[[#This Row],[actualResult3Ft]]))</f>
        <v>1</v>
      </c>
      <c r="AR9" s="10" t="str">
        <f t="shared" si="8"/>
        <v>00</v>
      </c>
      <c r="AS9" s="10" t="str">
        <f t="shared" si="9"/>
        <v>11</v>
      </c>
      <c r="AT9" s="10" t="str">
        <f t="shared" si="10"/>
        <v>11</v>
      </c>
      <c r="AU9" t="b">
        <f t="shared" si="11"/>
        <v>1</v>
      </c>
      <c r="AX9" t="b">
        <f>ISNUMBER(SEARCH(AX$1,d4_test70_2ft[[#This Row],[actualResultc2]]))</f>
        <v>0</v>
      </c>
      <c r="AY9" t="b">
        <f>ISNUMBER(SEARCH(AY$1,d4_test70_2ft[[#This Row],[actualResultc2]]))</f>
        <v>1</v>
      </c>
      <c r="AZ9" t="b">
        <f>ISNUMBER(SEARCH(AZ$1,d4_test70_2ft[[#This Row],[actualResultc2]]))</f>
        <v>1</v>
      </c>
      <c r="BA9" s="10" t="str">
        <f t="shared" si="12"/>
        <v>00</v>
      </c>
      <c r="BB9" s="10" t="str">
        <f t="shared" si="13"/>
        <v>11</v>
      </c>
      <c r="BC9" s="10" t="str">
        <f t="shared" si="14"/>
        <v>11</v>
      </c>
      <c r="BD9" t="b">
        <f t="shared" si="15"/>
        <v>1</v>
      </c>
      <c r="BG9" t="b">
        <f>ISNUMBER(SEARCH(BG$1,d4_test70_2ft[[#This Row],[actualResultc3]]))</f>
        <v>0</v>
      </c>
      <c r="BH9" t="b">
        <f>ISNUMBER(SEARCH(BH$1,d4_test70_2ft[[#This Row],[actualResultc3]]))</f>
        <v>1</v>
      </c>
      <c r="BI9" t="b">
        <f>ISNUMBER(SEARCH(BI$1,d4_test70_2ft[[#This Row],[actualResultc3]]))</f>
        <v>1</v>
      </c>
      <c r="BJ9" s="10" t="str">
        <f t="shared" si="16"/>
        <v>00</v>
      </c>
      <c r="BK9" s="10" t="str">
        <f t="shared" si="17"/>
        <v>11</v>
      </c>
      <c r="BL9" s="10" t="str">
        <f t="shared" si="18"/>
        <v>11</v>
      </c>
      <c r="BM9" t="b">
        <f t="shared" si="19"/>
        <v>1</v>
      </c>
      <c r="BP9" t="b">
        <f>ISNUMBER(SEARCH(BP$1,d4_test70_2ft[[#This Row],[actualResultc4]]))</f>
        <v>0</v>
      </c>
      <c r="BQ9" t="b">
        <f>ISNUMBER(SEARCH(BQ$1,d4_test70_2ft[[#This Row],[actualResultc4]]))</f>
        <v>1</v>
      </c>
      <c r="BR9" t="b">
        <f>ISNUMBER(SEARCH(BR$1,d4_test70_2ft[[#This Row],[actualResultc4]]))</f>
        <v>1</v>
      </c>
      <c r="BS9" s="10" t="str">
        <f t="shared" si="20"/>
        <v>00</v>
      </c>
      <c r="BT9" s="10" t="str">
        <f t="shared" si="21"/>
        <v>11</v>
      </c>
      <c r="BU9" s="10" t="str">
        <f t="shared" si="22"/>
        <v>11</v>
      </c>
      <c r="BV9" t="b">
        <f t="shared" si="23"/>
        <v>1</v>
      </c>
      <c r="BY9" t="b">
        <f>ISNUMBER(SEARCH(BY$1,d4_test70_2ft[[#This Row],[actualResultc5]]))</f>
        <v>0</v>
      </c>
      <c r="BZ9" t="b">
        <f>ISNUMBER(SEARCH(BZ$1,d4_test70_2ft[[#This Row],[actualResultc5]]))</f>
        <v>1</v>
      </c>
      <c r="CA9" t="b">
        <f>ISNUMBER(SEARCH(CA$1,d4_test70_2ft[[#This Row],[actualResultc5]]))</f>
        <v>1</v>
      </c>
      <c r="CB9" s="10" t="str">
        <f t="shared" si="24"/>
        <v>00</v>
      </c>
      <c r="CC9" s="10" t="str">
        <f t="shared" si="25"/>
        <v>11</v>
      </c>
      <c r="CD9" s="10" t="str">
        <f t="shared" si="26"/>
        <v>11</v>
      </c>
      <c r="CE9" t="b">
        <f t="shared" si="27"/>
        <v>1</v>
      </c>
      <c r="CH9" t="b">
        <f>ISNUMBER(SEARCH(CH$1,d4_test70_2ft[[#This Row],[actualResultc6]]))</f>
        <v>0</v>
      </c>
      <c r="CI9" t="b">
        <f>ISNUMBER(SEARCH(CI$1,d4_test70_2ft[[#This Row],[actualResultc6]]))</f>
        <v>1</v>
      </c>
      <c r="CJ9" t="b">
        <f>ISNUMBER(SEARCH(CJ$1,d4_test70_2ft[[#This Row],[actualResultc6]]))</f>
        <v>1</v>
      </c>
      <c r="CK9" s="10" t="str">
        <f t="shared" si="28"/>
        <v>00</v>
      </c>
      <c r="CL9" s="10" t="str">
        <f t="shared" si="29"/>
        <v>11</v>
      </c>
      <c r="CM9" s="10" t="str">
        <f t="shared" si="30"/>
        <v>11</v>
      </c>
      <c r="CN9" t="b">
        <f t="shared" si="31"/>
        <v>1</v>
      </c>
      <c r="CQ9" t="b">
        <f>ISNUMBER(SEARCH(CQ$1,d4_test70_2ft[[#This Row],[actualResultc7]]))</f>
        <v>0</v>
      </c>
      <c r="CR9" t="b">
        <f>ISNUMBER(SEARCH(CR$1,d4_test70_2ft[[#This Row],[actualResultc7]]))</f>
        <v>1</v>
      </c>
      <c r="CS9" t="b">
        <f>ISNUMBER(SEARCH(CS$1,d4_test70_2ft[[#This Row],[actualResultc7]]))</f>
        <v>1</v>
      </c>
      <c r="CT9" s="10" t="str">
        <f t="shared" si="32"/>
        <v>00</v>
      </c>
      <c r="CU9" s="10" t="str">
        <f t="shared" si="33"/>
        <v>11</v>
      </c>
      <c r="CV9" s="10" t="str">
        <f t="shared" si="34"/>
        <v>11</v>
      </c>
      <c r="CW9" t="b">
        <f t="shared" si="35"/>
        <v>1</v>
      </c>
    </row>
    <row r="10" spans="1:101" x14ac:dyDescent="0.35">
      <c r="A10" t="s">
        <v>913</v>
      </c>
      <c r="B10" t="s">
        <v>914</v>
      </c>
      <c r="C10" t="s">
        <v>8239</v>
      </c>
      <c r="D10" t="s">
        <v>7598</v>
      </c>
      <c r="E10" t="s">
        <v>5119</v>
      </c>
      <c r="F10" t="s">
        <v>24</v>
      </c>
      <c r="G10" t="s">
        <v>7685</v>
      </c>
      <c r="H10" t="s">
        <v>72</v>
      </c>
      <c r="I10" t="s">
        <v>7685</v>
      </c>
      <c r="J10" t="s">
        <v>7685</v>
      </c>
      <c r="K10" t="s">
        <v>7685</v>
      </c>
      <c r="L10" t="s">
        <v>7685</v>
      </c>
      <c r="M10" t="s">
        <v>34</v>
      </c>
      <c r="N10" t="s">
        <v>34</v>
      </c>
      <c r="O10" t="s">
        <v>34</v>
      </c>
      <c r="R10" s="13" t="b">
        <f>ISNUMBER(SEARCH(R$1,d4_test70_2ft[[#This Row],[expectedResult]]))</f>
        <v>0</v>
      </c>
      <c r="S10" s="13" t="b">
        <f>ISNUMBER(SEARCH(S$1,d4_test70_2ft[[#This Row],[expectedResult]]))</f>
        <v>1</v>
      </c>
      <c r="T10" s="13" t="b">
        <f>ISNUMBER(SEARCH(T$1,d4_test70_2ft[[#This Row],[expectedResult]]))</f>
        <v>1</v>
      </c>
      <c r="W10" t="b">
        <f>ISNUMBER(SEARCH(W$1,d4_test70_2ft[[#This Row],[actualResult]]))</f>
        <v>0</v>
      </c>
      <c r="X10" t="b">
        <f>ISNUMBER(SEARCH(X$1,d4_test70_2ft[[#This Row],[actualResult]]))</f>
        <v>1</v>
      </c>
      <c r="Y10" t="b">
        <f>ISNUMBER(SEARCH(Y$1,d4_test70_2ft[[#This Row],[actualResult]]))</f>
        <v>0</v>
      </c>
      <c r="Z10" s="10" t="str">
        <f t="shared" si="0"/>
        <v>00</v>
      </c>
      <c r="AA10" s="10" t="str">
        <f t="shared" si="1"/>
        <v>11</v>
      </c>
      <c r="AB10" s="10" t="str">
        <f t="shared" si="2"/>
        <v>10</v>
      </c>
      <c r="AC10" t="b">
        <f t="shared" si="3"/>
        <v>0</v>
      </c>
      <c r="AF10" t="b">
        <f>ISNUMBER(SEARCH(AF$1,d4_test70_2ft[[#This Row],[actualResultGPT3]]))</f>
        <v>1</v>
      </c>
      <c r="AG10" t="b">
        <f>ISNUMBER(SEARCH(AG$1,d4_test70_2ft[[#This Row],[actualResultGPT3]]))</f>
        <v>1</v>
      </c>
      <c r="AH10" t="b">
        <f>ISNUMBER(SEARCH(AH$1,d4_test70_2ft[[#This Row],[actualResultGPT3]]))</f>
        <v>1</v>
      </c>
      <c r="AI10" s="10" t="str">
        <f t="shared" si="4"/>
        <v>01</v>
      </c>
      <c r="AJ10" s="10" t="str">
        <f t="shared" si="5"/>
        <v>11</v>
      </c>
      <c r="AK10" s="10" t="str">
        <f t="shared" si="6"/>
        <v>11</v>
      </c>
      <c r="AL10" t="b">
        <f t="shared" si="7"/>
        <v>0</v>
      </c>
      <c r="AO10" t="b">
        <f>ISNUMBER(SEARCH(AO$1,d4_test70_2ft[[#This Row],[actualResult3Ft]]))</f>
        <v>0</v>
      </c>
      <c r="AP10" t="b">
        <f>ISNUMBER(SEARCH(AP$1,d4_test70_2ft[[#This Row],[actualResult3Ft]]))</f>
        <v>1</v>
      </c>
      <c r="AQ10" t="b">
        <f>ISNUMBER(SEARCH(AQ$1,d4_test70_2ft[[#This Row],[actualResult3Ft]]))</f>
        <v>0</v>
      </c>
      <c r="AR10" s="10" t="str">
        <f t="shared" si="8"/>
        <v>00</v>
      </c>
      <c r="AS10" s="10" t="str">
        <f t="shared" si="9"/>
        <v>11</v>
      </c>
      <c r="AT10" s="10" t="str">
        <f t="shared" si="10"/>
        <v>10</v>
      </c>
      <c r="AU10" t="b">
        <f t="shared" si="11"/>
        <v>0</v>
      </c>
      <c r="AX10" t="b">
        <f>ISNUMBER(SEARCH(AX$1,d4_test70_2ft[[#This Row],[actualResultc2]]))</f>
        <v>0</v>
      </c>
      <c r="AY10" t="b">
        <f>ISNUMBER(SEARCH(AY$1,d4_test70_2ft[[#This Row],[actualResultc2]]))</f>
        <v>1</v>
      </c>
      <c r="AZ10" t="b">
        <f>ISNUMBER(SEARCH(AZ$1,d4_test70_2ft[[#This Row],[actualResultc2]]))</f>
        <v>0</v>
      </c>
      <c r="BA10" s="10" t="str">
        <f t="shared" si="12"/>
        <v>00</v>
      </c>
      <c r="BB10" s="10" t="str">
        <f t="shared" si="13"/>
        <v>11</v>
      </c>
      <c r="BC10" s="10" t="str">
        <f t="shared" si="14"/>
        <v>10</v>
      </c>
      <c r="BD10" t="b">
        <f t="shared" si="15"/>
        <v>0</v>
      </c>
      <c r="BG10" t="b">
        <f>ISNUMBER(SEARCH(BG$1,d4_test70_2ft[[#This Row],[actualResultc3]]))</f>
        <v>0</v>
      </c>
      <c r="BH10" t="b">
        <f>ISNUMBER(SEARCH(BH$1,d4_test70_2ft[[#This Row],[actualResultc3]]))</f>
        <v>1</v>
      </c>
      <c r="BI10" t="b">
        <f>ISNUMBER(SEARCH(BI$1,d4_test70_2ft[[#This Row],[actualResultc3]]))</f>
        <v>0</v>
      </c>
      <c r="BJ10" s="10" t="str">
        <f t="shared" si="16"/>
        <v>00</v>
      </c>
      <c r="BK10" s="10" t="str">
        <f t="shared" si="17"/>
        <v>11</v>
      </c>
      <c r="BL10" s="10" t="str">
        <f t="shared" si="18"/>
        <v>10</v>
      </c>
      <c r="BM10" t="b">
        <f t="shared" si="19"/>
        <v>0</v>
      </c>
      <c r="BP10" t="b">
        <f>ISNUMBER(SEARCH(BP$1,d4_test70_2ft[[#This Row],[actualResultc4]]))</f>
        <v>0</v>
      </c>
      <c r="BQ10" t="b">
        <f>ISNUMBER(SEARCH(BQ$1,d4_test70_2ft[[#This Row],[actualResultc4]]))</f>
        <v>1</v>
      </c>
      <c r="BR10" t="b">
        <f>ISNUMBER(SEARCH(BR$1,d4_test70_2ft[[#This Row],[actualResultc4]]))</f>
        <v>0</v>
      </c>
      <c r="BS10" s="10" t="str">
        <f t="shared" si="20"/>
        <v>00</v>
      </c>
      <c r="BT10" s="10" t="str">
        <f t="shared" si="21"/>
        <v>11</v>
      </c>
      <c r="BU10" s="10" t="str">
        <f t="shared" si="22"/>
        <v>10</v>
      </c>
      <c r="BV10" t="b">
        <f t="shared" si="23"/>
        <v>0</v>
      </c>
      <c r="BY10" t="b">
        <f>ISNUMBER(SEARCH(BY$1,d4_test70_2ft[[#This Row],[actualResultc5]]))</f>
        <v>0</v>
      </c>
      <c r="BZ10" t="b">
        <f>ISNUMBER(SEARCH(BZ$1,d4_test70_2ft[[#This Row],[actualResultc5]]))</f>
        <v>1</v>
      </c>
      <c r="CA10" t="b">
        <f>ISNUMBER(SEARCH(CA$1,d4_test70_2ft[[#This Row],[actualResultc5]]))</f>
        <v>0</v>
      </c>
      <c r="CB10" s="10" t="str">
        <f t="shared" si="24"/>
        <v>00</v>
      </c>
      <c r="CC10" s="10" t="str">
        <f t="shared" si="25"/>
        <v>11</v>
      </c>
      <c r="CD10" s="10" t="str">
        <f t="shared" si="26"/>
        <v>10</v>
      </c>
      <c r="CE10" t="b">
        <f t="shared" si="27"/>
        <v>0</v>
      </c>
      <c r="CH10" t="b">
        <f>ISNUMBER(SEARCH(CH$1,d4_test70_2ft[[#This Row],[actualResultc6]]))</f>
        <v>0</v>
      </c>
      <c r="CI10" t="b">
        <f>ISNUMBER(SEARCH(CI$1,d4_test70_2ft[[#This Row],[actualResultc6]]))</f>
        <v>1</v>
      </c>
      <c r="CJ10" t="b">
        <f>ISNUMBER(SEARCH(CJ$1,d4_test70_2ft[[#This Row],[actualResultc6]]))</f>
        <v>0</v>
      </c>
      <c r="CK10" s="10" t="str">
        <f t="shared" si="28"/>
        <v>00</v>
      </c>
      <c r="CL10" s="10" t="str">
        <f t="shared" si="29"/>
        <v>11</v>
      </c>
      <c r="CM10" s="10" t="str">
        <f t="shared" si="30"/>
        <v>10</v>
      </c>
      <c r="CN10" t="b">
        <f t="shared" si="31"/>
        <v>0</v>
      </c>
      <c r="CQ10" t="b">
        <f>ISNUMBER(SEARCH(CQ$1,d4_test70_2ft[[#This Row],[actualResultc7]]))</f>
        <v>0</v>
      </c>
      <c r="CR10" t="b">
        <f>ISNUMBER(SEARCH(CR$1,d4_test70_2ft[[#This Row],[actualResultc7]]))</f>
        <v>1</v>
      </c>
      <c r="CS10" t="b">
        <f>ISNUMBER(SEARCH(CS$1,d4_test70_2ft[[#This Row],[actualResultc7]]))</f>
        <v>0</v>
      </c>
      <c r="CT10" s="10" t="str">
        <f t="shared" si="32"/>
        <v>00</v>
      </c>
      <c r="CU10" s="10" t="str">
        <f t="shared" si="33"/>
        <v>11</v>
      </c>
      <c r="CV10" s="10" t="str">
        <f t="shared" si="34"/>
        <v>10</v>
      </c>
      <c r="CW10" t="b">
        <f t="shared" si="35"/>
        <v>0</v>
      </c>
    </row>
    <row r="11" spans="1:101" x14ac:dyDescent="0.35">
      <c r="A11" t="s">
        <v>551</v>
      </c>
      <c r="B11" t="s">
        <v>552</v>
      </c>
      <c r="C11" t="s">
        <v>7841</v>
      </c>
      <c r="D11" t="s">
        <v>7595</v>
      </c>
      <c r="E11" t="s">
        <v>5119</v>
      </c>
      <c r="F11" t="s">
        <v>24</v>
      </c>
      <c r="G11" t="s">
        <v>7685</v>
      </c>
      <c r="H11" t="s">
        <v>72</v>
      </c>
      <c r="I11" t="s">
        <v>7685</v>
      </c>
      <c r="J11" t="s">
        <v>7754</v>
      </c>
      <c r="K11" t="s">
        <v>7685</v>
      </c>
      <c r="L11" t="s">
        <v>7685</v>
      </c>
      <c r="M11" t="s">
        <v>34</v>
      </c>
      <c r="N11" t="s">
        <v>24</v>
      </c>
      <c r="O11" t="s">
        <v>24</v>
      </c>
      <c r="R11" s="13" t="b">
        <f>ISNUMBER(SEARCH(R$1,d4_test70_2ft[[#This Row],[expectedResult]]))</f>
        <v>0</v>
      </c>
      <c r="S11" s="13" t="b">
        <f>ISNUMBER(SEARCH(S$1,d4_test70_2ft[[#This Row],[expectedResult]]))</f>
        <v>1</v>
      </c>
      <c r="T11" s="13" t="b">
        <f>ISNUMBER(SEARCH(T$1,d4_test70_2ft[[#This Row],[expectedResult]]))</f>
        <v>1</v>
      </c>
      <c r="W11" t="b">
        <f>ISNUMBER(SEARCH(W$1,d4_test70_2ft[[#This Row],[actualResult]]))</f>
        <v>0</v>
      </c>
      <c r="X11" t="b">
        <f>ISNUMBER(SEARCH(X$1,d4_test70_2ft[[#This Row],[actualResult]]))</f>
        <v>1</v>
      </c>
      <c r="Y11" t="b">
        <f>ISNUMBER(SEARCH(Y$1,d4_test70_2ft[[#This Row],[actualResult]]))</f>
        <v>0</v>
      </c>
      <c r="Z11" s="10" t="str">
        <f t="shared" si="0"/>
        <v>00</v>
      </c>
      <c r="AA11" s="10" t="str">
        <f t="shared" si="1"/>
        <v>11</v>
      </c>
      <c r="AB11" s="10" t="str">
        <f t="shared" si="2"/>
        <v>10</v>
      </c>
      <c r="AC11" t="b">
        <f t="shared" si="3"/>
        <v>0</v>
      </c>
      <c r="AF11" t="b">
        <f>ISNUMBER(SEARCH(AF$1,d4_test70_2ft[[#This Row],[actualResultGPT3]]))</f>
        <v>1</v>
      </c>
      <c r="AG11" t="b">
        <f>ISNUMBER(SEARCH(AG$1,d4_test70_2ft[[#This Row],[actualResultGPT3]]))</f>
        <v>1</v>
      </c>
      <c r="AH11" t="b">
        <f>ISNUMBER(SEARCH(AH$1,d4_test70_2ft[[#This Row],[actualResultGPT3]]))</f>
        <v>1</v>
      </c>
      <c r="AI11" s="10" t="str">
        <f t="shared" si="4"/>
        <v>01</v>
      </c>
      <c r="AJ11" s="10" t="str">
        <f t="shared" si="5"/>
        <v>11</v>
      </c>
      <c r="AK11" s="10" t="str">
        <f t="shared" si="6"/>
        <v>11</v>
      </c>
      <c r="AL11" t="b">
        <f t="shared" si="7"/>
        <v>0</v>
      </c>
      <c r="AO11" t="b">
        <f>ISNUMBER(SEARCH(AO$1,d4_test70_2ft[[#This Row],[actualResult3Ft]]))</f>
        <v>0</v>
      </c>
      <c r="AP11" t="b">
        <f>ISNUMBER(SEARCH(AP$1,d4_test70_2ft[[#This Row],[actualResult3Ft]]))</f>
        <v>1</v>
      </c>
      <c r="AQ11" t="b">
        <f>ISNUMBER(SEARCH(AQ$1,d4_test70_2ft[[#This Row],[actualResult3Ft]]))</f>
        <v>0</v>
      </c>
      <c r="AR11" s="10" t="str">
        <f t="shared" si="8"/>
        <v>00</v>
      </c>
      <c r="AS11" s="10" t="str">
        <f t="shared" si="9"/>
        <v>11</v>
      </c>
      <c r="AT11" s="10" t="str">
        <f t="shared" si="10"/>
        <v>10</v>
      </c>
      <c r="AU11" t="b">
        <f t="shared" si="11"/>
        <v>0</v>
      </c>
      <c r="AX11" t="b">
        <f>ISNUMBER(SEARCH(AX$1,d4_test70_2ft[[#This Row],[actualResultc2]]))</f>
        <v>0</v>
      </c>
      <c r="AY11" t="b">
        <f>ISNUMBER(SEARCH(AY$1,d4_test70_2ft[[#This Row],[actualResultc2]]))</f>
        <v>1</v>
      </c>
      <c r="AZ11" t="b">
        <f>ISNUMBER(SEARCH(AZ$1,d4_test70_2ft[[#This Row],[actualResultc2]]))</f>
        <v>1</v>
      </c>
      <c r="BA11" s="10" t="str">
        <f t="shared" si="12"/>
        <v>00</v>
      </c>
      <c r="BB11" s="10" t="str">
        <f t="shared" si="13"/>
        <v>11</v>
      </c>
      <c r="BC11" s="10" t="str">
        <f t="shared" si="14"/>
        <v>11</v>
      </c>
      <c r="BD11" t="b">
        <f t="shared" si="15"/>
        <v>1</v>
      </c>
      <c r="BG11" t="b">
        <f>ISNUMBER(SEARCH(BG$1,d4_test70_2ft[[#This Row],[actualResultc3]]))</f>
        <v>0</v>
      </c>
      <c r="BH11" t="b">
        <f>ISNUMBER(SEARCH(BH$1,d4_test70_2ft[[#This Row],[actualResultc3]]))</f>
        <v>1</v>
      </c>
      <c r="BI11" t="b">
        <f>ISNUMBER(SEARCH(BI$1,d4_test70_2ft[[#This Row],[actualResultc3]]))</f>
        <v>0</v>
      </c>
      <c r="BJ11" s="10" t="str">
        <f t="shared" si="16"/>
        <v>00</v>
      </c>
      <c r="BK11" s="10" t="str">
        <f t="shared" si="17"/>
        <v>11</v>
      </c>
      <c r="BL11" s="10" t="str">
        <f t="shared" si="18"/>
        <v>10</v>
      </c>
      <c r="BM11" t="b">
        <f t="shared" si="19"/>
        <v>0</v>
      </c>
      <c r="BP11" t="b">
        <f>ISNUMBER(SEARCH(BP$1,d4_test70_2ft[[#This Row],[actualResultc4]]))</f>
        <v>0</v>
      </c>
      <c r="BQ11" t="b">
        <f>ISNUMBER(SEARCH(BQ$1,d4_test70_2ft[[#This Row],[actualResultc4]]))</f>
        <v>1</v>
      </c>
      <c r="BR11" t="b">
        <f>ISNUMBER(SEARCH(BR$1,d4_test70_2ft[[#This Row],[actualResultc4]]))</f>
        <v>0</v>
      </c>
      <c r="BS11" s="10" t="str">
        <f t="shared" si="20"/>
        <v>00</v>
      </c>
      <c r="BT11" s="10" t="str">
        <f t="shared" si="21"/>
        <v>11</v>
      </c>
      <c r="BU11" s="10" t="str">
        <f t="shared" si="22"/>
        <v>10</v>
      </c>
      <c r="BV11" t="b">
        <f t="shared" si="23"/>
        <v>0</v>
      </c>
      <c r="BY11" t="b">
        <f>ISNUMBER(SEARCH(BY$1,d4_test70_2ft[[#This Row],[actualResultc5]]))</f>
        <v>0</v>
      </c>
      <c r="BZ11" t="b">
        <f>ISNUMBER(SEARCH(BZ$1,d4_test70_2ft[[#This Row],[actualResultc5]]))</f>
        <v>1</v>
      </c>
      <c r="CA11" t="b">
        <f>ISNUMBER(SEARCH(CA$1,d4_test70_2ft[[#This Row],[actualResultc5]]))</f>
        <v>0</v>
      </c>
      <c r="CB11" s="10" t="str">
        <f t="shared" si="24"/>
        <v>00</v>
      </c>
      <c r="CC11" s="10" t="str">
        <f t="shared" si="25"/>
        <v>11</v>
      </c>
      <c r="CD11" s="10" t="str">
        <f t="shared" si="26"/>
        <v>10</v>
      </c>
      <c r="CE11" t="b">
        <f t="shared" si="27"/>
        <v>0</v>
      </c>
      <c r="CH11" t="b">
        <f>ISNUMBER(SEARCH(CH$1,d4_test70_2ft[[#This Row],[actualResultc6]]))</f>
        <v>0</v>
      </c>
      <c r="CI11" t="b">
        <f>ISNUMBER(SEARCH(CI$1,d4_test70_2ft[[#This Row],[actualResultc6]]))</f>
        <v>1</v>
      </c>
      <c r="CJ11" t="b">
        <f>ISNUMBER(SEARCH(CJ$1,d4_test70_2ft[[#This Row],[actualResultc6]]))</f>
        <v>1</v>
      </c>
      <c r="CK11" s="10" t="str">
        <f t="shared" si="28"/>
        <v>00</v>
      </c>
      <c r="CL11" s="10" t="str">
        <f t="shared" si="29"/>
        <v>11</v>
      </c>
      <c r="CM11" s="10" t="str">
        <f t="shared" si="30"/>
        <v>11</v>
      </c>
      <c r="CN11" t="b">
        <f t="shared" si="31"/>
        <v>1</v>
      </c>
      <c r="CQ11" t="b">
        <f>ISNUMBER(SEARCH(CQ$1,d4_test70_2ft[[#This Row],[actualResultc7]]))</f>
        <v>0</v>
      </c>
      <c r="CR11" t="b">
        <f>ISNUMBER(SEARCH(CR$1,d4_test70_2ft[[#This Row],[actualResultc7]]))</f>
        <v>1</v>
      </c>
      <c r="CS11" t="b">
        <f>ISNUMBER(SEARCH(CS$1,d4_test70_2ft[[#This Row],[actualResultc7]]))</f>
        <v>1</v>
      </c>
      <c r="CT11" s="10" t="str">
        <f t="shared" si="32"/>
        <v>00</v>
      </c>
      <c r="CU11" s="10" t="str">
        <f t="shared" si="33"/>
        <v>11</v>
      </c>
      <c r="CV11" s="10" t="str">
        <f t="shared" si="34"/>
        <v>11</v>
      </c>
      <c r="CW11" t="b">
        <f t="shared" si="35"/>
        <v>1</v>
      </c>
    </row>
    <row r="12" spans="1:101" x14ac:dyDescent="0.35">
      <c r="A12" t="s">
        <v>313</v>
      </c>
      <c r="B12" t="s">
        <v>314</v>
      </c>
      <c r="C12" t="s">
        <v>315</v>
      </c>
      <c r="D12" t="s">
        <v>7587</v>
      </c>
      <c r="E12" t="s">
        <v>5119</v>
      </c>
      <c r="F12" t="s">
        <v>24</v>
      </c>
      <c r="G12" t="s">
        <v>7685</v>
      </c>
      <c r="H12" t="s">
        <v>72</v>
      </c>
      <c r="I12" t="s">
        <v>7685</v>
      </c>
      <c r="J12" t="s">
        <v>7685</v>
      </c>
      <c r="K12" t="s">
        <v>7685</v>
      </c>
      <c r="L12" t="s">
        <v>7685</v>
      </c>
      <c r="M12" t="s">
        <v>34</v>
      </c>
      <c r="N12" t="s">
        <v>34</v>
      </c>
      <c r="O12" t="s">
        <v>34</v>
      </c>
      <c r="R12" s="13" t="b">
        <f>ISNUMBER(SEARCH(R$1,d4_test70_2ft[[#This Row],[expectedResult]]))</f>
        <v>0</v>
      </c>
      <c r="S12" s="13" t="b">
        <f>ISNUMBER(SEARCH(S$1,d4_test70_2ft[[#This Row],[expectedResult]]))</f>
        <v>1</v>
      </c>
      <c r="T12" s="13" t="b">
        <f>ISNUMBER(SEARCH(T$1,d4_test70_2ft[[#This Row],[expectedResult]]))</f>
        <v>1</v>
      </c>
      <c r="W12" t="b">
        <f>ISNUMBER(SEARCH(W$1,d4_test70_2ft[[#This Row],[actualResult]]))</f>
        <v>0</v>
      </c>
      <c r="X12" t="b">
        <f>ISNUMBER(SEARCH(X$1,d4_test70_2ft[[#This Row],[actualResult]]))</f>
        <v>1</v>
      </c>
      <c r="Y12" t="b">
        <f>ISNUMBER(SEARCH(Y$1,d4_test70_2ft[[#This Row],[actualResult]]))</f>
        <v>0</v>
      </c>
      <c r="Z12" s="10" t="str">
        <f t="shared" si="0"/>
        <v>00</v>
      </c>
      <c r="AA12" s="10" t="str">
        <f t="shared" si="1"/>
        <v>11</v>
      </c>
      <c r="AB12" s="10" t="str">
        <f t="shared" si="2"/>
        <v>10</v>
      </c>
      <c r="AC12" t="b">
        <f t="shared" si="3"/>
        <v>0</v>
      </c>
      <c r="AF12" t="b">
        <f>ISNUMBER(SEARCH(AF$1,d4_test70_2ft[[#This Row],[actualResultGPT3]]))</f>
        <v>1</v>
      </c>
      <c r="AG12" t="b">
        <f>ISNUMBER(SEARCH(AG$1,d4_test70_2ft[[#This Row],[actualResultGPT3]]))</f>
        <v>1</v>
      </c>
      <c r="AH12" t="b">
        <f>ISNUMBER(SEARCH(AH$1,d4_test70_2ft[[#This Row],[actualResultGPT3]]))</f>
        <v>1</v>
      </c>
      <c r="AI12" s="10" t="str">
        <f t="shared" si="4"/>
        <v>01</v>
      </c>
      <c r="AJ12" s="10" t="str">
        <f t="shared" si="5"/>
        <v>11</v>
      </c>
      <c r="AK12" s="10" t="str">
        <f t="shared" si="6"/>
        <v>11</v>
      </c>
      <c r="AL12" t="b">
        <f t="shared" si="7"/>
        <v>0</v>
      </c>
      <c r="AO12" t="b">
        <f>ISNUMBER(SEARCH(AO$1,d4_test70_2ft[[#This Row],[actualResult3Ft]]))</f>
        <v>0</v>
      </c>
      <c r="AP12" t="b">
        <f>ISNUMBER(SEARCH(AP$1,d4_test70_2ft[[#This Row],[actualResult3Ft]]))</f>
        <v>1</v>
      </c>
      <c r="AQ12" t="b">
        <f>ISNUMBER(SEARCH(AQ$1,d4_test70_2ft[[#This Row],[actualResult3Ft]]))</f>
        <v>0</v>
      </c>
      <c r="AR12" s="10" t="str">
        <f t="shared" si="8"/>
        <v>00</v>
      </c>
      <c r="AS12" s="10" t="str">
        <f t="shared" si="9"/>
        <v>11</v>
      </c>
      <c r="AT12" s="10" t="str">
        <f t="shared" si="10"/>
        <v>10</v>
      </c>
      <c r="AU12" t="b">
        <f t="shared" si="11"/>
        <v>0</v>
      </c>
      <c r="AX12" t="b">
        <f>ISNUMBER(SEARCH(AX$1,d4_test70_2ft[[#This Row],[actualResultc2]]))</f>
        <v>0</v>
      </c>
      <c r="AY12" t="b">
        <f>ISNUMBER(SEARCH(AY$1,d4_test70_2ft[[#This Row],[actualResultc2]]))</f>
        <v>1</v>
      </c>
      <c r="AZ12" t="b">
        <f>ISNUMBER(SEARCH(AZ$1,d4_test70_2ft[[#This Row],[actualResultc2]]))</f>
        <v>0</v>
      </c>
      <c r="BA12" s="10" t="str">
        <f t="shared" si="12"/>
        <v>00</v>
      </c>
      <c r="BB12" s="10" t="str">
        <f t="shared" si="13"/>
        <v>11</v>
      </c>
      <c r="BC12" s="10" t="str">
        <f t="shared" si="14"/>
        <v>10</v>
      </c>
      <c r="BD12" t="b">
        <f t="shared" si="15"/>
        <v>0</v>
      </c>
      <c r="BG12" t="b">
        <f>ISNUMBER(SEARCH(BG$1,d4_test70_2ft[[#This Row],[actualResultc3]]))</f>
        <v>0</v>
      </c>
      <c r="BH12" t="b">
        <f>ISNUMBER(SEARCH(BH$1,d4_test70_2ft[[#This Row],[actualResultc3]]))</f>
        <v>1</v>
      </c>
      <c r="BI12" t="b">
        <f>ISNUMBER(SEARCH(BI$1,d4_test70_2ft[[#This Row],[actualResultc3]]))</f>
        <v>0</v>
      </c>
      <c r="BJ12" s="10" t="str">
        <f t="shared" si="16"/>
        <v>00</v>
      </c>
      <c r="BK12" s="10" t="str">
        <f t="shared" si="17"/>
        <v>11</v>
      </c>
      <c r="BL12" s="10" t="str">
        <f t="shared" si="18"/>
        <v>10</v>
      </c>
      <c r="BM12" t="b">
        <f t="shared" si="19"/>
        <v>0</v>
      </c>
      <c r="BP12" t="b">
        <f>ISNUMBER(SEARCH(BP$1,d4_test70_2ft[[#This Row],[actualResultc4]]))</f>
        <v>0</v>
      </c>
      <c r="BQ12" t="b">
        <f>ISNUMBER(SEARCH(BQ$1,d4_test70_2ft[[#This Row],[actualResultc4]]))</f>
        <v>1</v>
      </c>
      <c r="BR12" t="b">
        <f>ISNUMBER(SEARCH(BR$1,d4_test70_2ft[[#This Row],[actualResultc4]]))</f>
        <v>0</v>
      </c>
      <c r="BS12" s="10" t="str">
        <f t="shared" si="20"/>
        <v>00</v>
      </c>
      <c r="BT12" s="10" t="str">
        <f t="shared" si="21"/>
        <v>11</v>
      </c>
      <c r="BU12" s="10" t="str">
        <f t="shared" si="22"/>
        <v>10</v>
      </c>
      <c r="BV12" t="b">
        <f t="shared" si="23"/>
        <v>0</v>
      </c>
      <c r="BY12" t="b">
        <f>ISNUMBER(SEARCH(BY$1,d4_test70_2ft[[#This Row],[actualResultc5]]))</f>
        <v>0</v>
      </c>
      <c r="BZ12" t="b">
        <f>ISNUMBER(SEARCH(BZ$1,d4_test70_2ft[[#This Row],[actualResultc5]]))</f>
        <v>1</v>
      </c>
      <c r="CA12" t="b">
        <f>ISNUMBER(SEARCH(CA$1,d4_test70_2ft[[#This Row],[actualResultc5]]))</f>
        <v>0</v>
      </c>
      <c r="CB12" s="10" t="str">
        <f t="shared" si="24"/>
        <v>00</v>
      </c>
      <c r="CC12" s="10" t="str">
        <f t="shared" si="25"/>
        <v>11</v>
      </c>
      <c r="CD12" s="10" t="str">
        <f t="shared" si="26"/>
        <v>10</v>
      </c>
      <c r="CE12" t="b">
        <f t="shared" si="27"/>
        <v>0</v>
      </c>
      <c r="CH12" t="b">
        <f>ISNUMBER(SEARCH(CH$1,d4_test70_2ft[[#This Row],[actualResultc6]]))</f>
        <v>0</v>
      </c>
      <c r="CI12" t="b">
        <f>ISNUMBER(SEARCH(CI$1,d4_test70_2ft[[#This Row],[actualResultc6]]))</f>
        <v>1</v>
      </c>
      <c r="CJ12" t="b">
        <f>ISNUMBER(SEARCH(CJ$1,d4_test70_2ft[[#This Row],[actualResultc6]]))</f>
        <v>0</v>
      </c>
      <c r="CK12" s="10" t="str">
        <f t="shared" si="28"/>
        <v>00</v>
      </c>
      <c r="CL12" s="10" t="str">
        <f t="shared" si="29"/>
        <v>11</v>
      </c>
      <c r="CM12" s="10" t="str">
        <f t="shared" si="30"/>
        <v>10</v>
      </c>
      <c r="CN12" t="b">
        <f t="shared" si="31"/>
        <v>0</v>
      </c>
      <c r="CQ12" t="b">
        <f>ISNUMBER(SEARCH(CQ$1,d4_test70_2ft[[#This Row],[actualResultc7]]))</f>
        <v>0</v>
      </c>
      <c r="CR12" t="b">
        <f>ISNUMBER(SEARCH(CR$1,d4_test70_2ft[[#This Row],[actualResultc7]]))</f>
        <v>1</v>
      </c>
      <c r="CS12" t="b">
        <f>ISNUMBER(SEARCH(CS$1,d4_test70_2ft[[#This Row],[actualResultc7]]))</f>
        <v>0</v>
      </c>
      <c r="CT12" s="10" t="str">
        <f t="shared" si="32"/>
        <v>00</v>
      </c>
      <c r="CU12" s="10" t="str">
        <f t="shared" si="33"/>
        <v>11</v>
      </c>
      <c r="CV12" s="10" t="str">
        <f t="shared" si="34"/>
        <v>10</v>
      </c>
      <c r="CW12" t="b">
        <f t="shared" si="35"/>
        <v>0</v>
      </c>
    </row>
    <row r="13" spans="1:101" x14ac:dyDescent="0.35">
      <c r="A13" t="s">
        <v>745</v>
      </c>
      <c r="B13" t="s">
        <v>746</v>
      </c>
      <c r="C13" t="s">
        <v>747</v>
      </c>
      <c r="D13" t="s">
        <v>7603</v>
      </c>
      <c r="E13" t="s">
        <v>5190</v>
      </c>
      <c r="F13" t="s">
        <v>24</v>
      </c>
      <c r="G13" t="s">
        <v>7754</v>
      </c>
      <c r="H13" t="s">
        <v>24</v>
      </c>
      <c r="I13" t="s">
        <v>7754</v>
      </c>
      <c r="J13" t="s">
        <v>7754</v>
      </c>
      <c r="K13" t="s">
        <v>7754</v>
      </c>
      <c r="L13" t="s">
        <v>7754</v>
      </c>
      <c r="M13" t="s">
        <v>24</v>
      </c>
      <c r="N13" t="s">
        <v>24</v>
      </c>
      <c r="O13" t="s">
        <v>24</v>
      </c>
      <c r="R13" s="13" t="b">
        <f>ISNUMBER(SEARCH(R$1,d4_test70_2ft[[#This Row],[expectedResult]]))</f>
        <v>0</v>
      </c>
      <c r="S13" s="13" t="b">
        <f>ISNUMBER(SEARCH(S$1,d4_test70_2ft[[#This Row],[expectedResult]]))</f>
        <v>1</v>
      </c>
      <c r="T13" s="13" t="b">
        <f>ISNUMBER(SEARCH(T$1,d4_test70_2ft[[#This Row],[expectedResult]]))</f>
        <v>1</v>
      </c>
      <c r="W13" t="b">
        <f>ISNUMBER(SEARCH(W$1,d4_test70_2ft[[#This Row],[actualResult]]))</f>
        <v>0</v>
      </c>
      <c r="X13" t="b">
        <f>ISNUMBER(SEARCH(X$1,d4_test70_2ft[[#This Row],[actualResult]]))</f>
        <v>1</v>
      </c>
      <c r="Y13" t="b">
        <f>ISNUMBER(SEARCH(Y$1,d4_test70_2ft[[#This Row],[actualResult]]))</f>
        <v>1</v>
      </c>
      <c r="Z13" s="10" t="str">
        <f t="shared" si="0"/>
        <v>00</v>
      </c>
      <c r="AA13" s="10" t="str">
        <f t="shared" si="1"/>
        <v>11</v>
      </c>
      <c r="AB13" s="10" t="str">
        <f t="shared" si="2"/>
        <v>11</v>
      </c>
      <c r="AC13" t="b">
        <f t="shared" si="3"/>
        <v>1</v>
      </c>
      <c r="AF13" t="b">
        <f>ISNUMBER(SEARCH(AF$1,d4_test70_2ft[[#This Row],[actualResultGPT3]]))</f>
        <v>0</v>
      </c>
      <c r="AG13" t="b">
        <f>ISNUMBER(SEARCH(AG$1,d4_test70_2ft[[#This Row],[actualResultGPT3]]))</f>
        <v>1</v>
      </c>
      <c r="AH13" t="b">
        <f>ISNUMBER(SEARCH(AH$1,d4_test70_2ft[[#This Row],[actualResultGPT3]]))</f>
        <v>1</v>
      </c>
      <c r="AI13" s="10" t="str">
        <f t="shared" si="4"/>
        <v>00</v>
      </c>
      <c r="AJ13" s="10" t="str">
        <f t="shared" si="5"/>
        <v>11</v>
      </c>
      <c r="AK13" s="10" t="str">
        <f t="shared" si="6"/>
        <v>11</v>
      </c>
      <c r="AL13" t="b">
        <f t="shared" si="7"/>
        <v>1</v>
      </c>
      <c r="AO13" t="b">
        <f>ISNUMBER(SEARCH(AO$1,d4_test70_2ft[[#This Row],[actualResult3Ft]]))</f>
        <v>0</v>
      </c>
      <c r="AP13" t="b">
        <f>ISNUMBER(SEARCH(AP$1,d4_test70_2ft[[#This Row],[actualResult3Ft]]))</f>
        <v>1</v>
      </c>
      <c r="AQ13" t="b">
        <f>ISNUMBER(SEARCH(AQ$1,d4_test70_2ft[[#This Row],[actualResult3Ft]]))</f>
        <v>1</v>
      </c>
      <c r="AR13" s="10" t="str">
        <f t="shared" si="8"/>
        <v>00</v>
      </c>
      <c r="AS13" s="10" t="str">
        <f t="shared" si="9"/>
        <v>11</v>
      </c>
      <c r="AT13" s="10" t="str">
        <f t="shared" si="10"/>
        <v>11</v>
      </c>
      <c r="AU13" t="b">
        <f t="shared" si="11"/>
        <v>1</v>
      </c>
      <c r="AX13" t="b">
        <f>ISNUMBER(SEARCH(AX$1,d4_test70_2ft[[#This Row],[actualResultc2]]))</f>
        <v>0</v>
      </c>
      <c r="AY13" t="b">
        <f>ISNUMBER(SEARCH(AY$1,d4_test70_2ft[[#This Row],[actualResultc2]]))</f>
        <v>1</v>
      </c>
      <c r="AZ13" t="b">
        <f>ISNUMBER(SEARCH(AZ$1,d4_test70_2ft[[#This Row],[actualResultc2]]))</f>
        <v>1</v>
      </c>
      <c r="BA13" s="10" t="str">
        <f t="shared" si="12"/>
        <v>00</v>
      </c>
      <c r="BB13" s="10" t="str">
        <f t="shared" si="13"/>
        <v>11</v>
      </c>
      <c r="BC13" s="10" t="str">
        <f t="shared" si="14"/>
        <v>11</v>
      </c>
      <c r="BD13" t="b">
        <f t="shared" si="15"/>
        <v>1</v>
      </c>
      <c r="BG13" t="b">
        <f>ISNUMBER(SEARCH(BG$1,d4_test70_2ft[[#This Row],[actualResultc3]]))</f>
        <v>0</v>
      </c>
      <c r="BH13" t="b">
        <f>ISNUMBER(SEARCH(BH$1,d4_test70_2ft[[#This Row],[actualResultc3]]))</f>
        <v>1</v>
      </c>
      <c r="BI13" t="b">
        <f>ISNUMBER(SEARCH(BI$1,d4_test70_2ft[[#This Row],[actualResultc3]]))</f>
        <v>1</v>
      </c>
      <c r="BJ13" s="10" t="str">
        <f t="shared" si="16"/>
        <v>00</v>
      </c>
      <c r="BK13" s="10" t="str">
        <f t="shared" si="17"/>
        <v>11</v>
      </c>
      <c r="BL13" s="10" t="str">
        <f t="shared" si="18"/>
        <v>11</v>
      </c>
      <c r="BM13" t="b">
        <f t="shared" si="19"/>
        <v>1</v>
      </c>
      <c r="BP13" t="b">
        <f>ISNUMBER(SEARCH(BP$1,d4_test70_2ft[[#This Row],[actualResultc4]]))</f>
        <v>0</v>
      </c>
      <c r="BQ13" t="b">
        <f>ISNUMBER(SEARCH(BQ$1,d4_test70_2ft[[#This Row],[actualResultc4]]))</f>
        <v>1</v>
      </c>
      <c r="BR13" t="b">
        <f>ISNUMBER(SEARCH(BR$1,d4_test70_2ft[[#This Row],[actualResultc4]]))</f>
        <v>1</v>
      </c>
      <c r="BS13" s="10" t="str">
        <f t="shared" si="20"/>
        <v>00</v>
      </c>
      <c r="BT13" s="10" t="str">
        <f t="shared" si="21"/>
        <v>11</v>
      </c>
      <c r="BU13" s="10" t="str">
        <f t="shared" si="22"/>
        <v>11</v>
      </c>
      <c r="BV13" t="b">
        <f t="shared" si="23"/>
        <v>1</v>
      </c>
      <c r="BY13" t="b">
        <f>ISNUMBER(SEARCH(BY$1,d4_test70_2ft[[#This Row],[actualResultc5]]))</f>
        <v>0</v>
      </c>
      <c r="BZ13" t="b">
        <f>ISNUMBER(SEARCH(BZ$1,d4_test70_2ft[[#This Row],[actualResultc5]]))</f>
        <v>1</v>
      </c>
      <c r="CA13" t="b">
        <f>ISNUMBER(SEARCH(CA$1,d4_test70_2ft[[#This Row],[actualResultc5]]))</f>
        <v>1</v>
      </c>
      <c r="CB13" s="10" t="str">
        <f t="shared" si="24"/>
        <v>00</v>
      </c>
      <c r="CC13" s="10" t="str">
        <f t="shared" si="25"/>
        <v>11</v>
      </c>
      <c r="CD13" s="10" t="str">
        <f t="shared" si="26"/>
        <v>11</v>
      </c>
      <c r="CE13" t="b">
        <f t="shared" si="27"/>
        <v>1</v>
      </c>
      <c r="CH13" t="b">
        <f>ISNUMBER(SEARCH(CH$1,d4_test70_2ft[[#This Row],[actualResultc6]]))</f>
        <v>0</v>
      </c>
      <c r="CI13" t="b">
        <f>ISNUMBER(SEARCH(CI$1,d4_test70_2ft[[#This Row],[actualResultc6]]))</f>
        <v>1</v>
      </c>
      <c r="CJ13" t="b">
        <f>ISNUMBER(SEARCH(CJ$1,d4_test70_2ft[[#This Row],[actualResultc6]]))</f>
        <v>1</v>
      </c>
      <c r="CK13" s="10" t="str">
        <f t="shared" si="28"/>
        <v>00</v>
      </c>
      <c r="CL13" s="10" t="str">
        <f t="shared" si="29"/>
        <v>11</v>
      </c>
      <c r="CM13" s="10" t="str">
        <f t="shared" si="30"/>
        <v>11</v>
      </c>
      <c r="CN13" t="b">
        <f t="shared" si="31"/>
        <v>1</v>
      </c>
      <c r="CQ13" t="b">
        <f>ISNUMBER(SEARCH(CQ$1,d4_test70_2ft[[#This Row],[actualResultc7]]))</f>
        <v>0</v>
      </c>
      <c r="CR13" t="b">
        <f>ISNUMBER(SEARCH(CR$1,d4_test70_2ft[[#This Row],[actualResultc7]]))</f>
        <v>1</v>
      </c>
      <c r="CS13" t="b">
        <f>ISNUMBER(SEARCH(CS$1,d4_test70_2ft[[#This Row],[actualResultc7]]))</f>
        <v>1</v>
      </c>
      <c r="CT13" s="10" t="str">
        <f t="shared" si="32"/>
        <v>00</v>
      </c>
      <c r="CU13" s="10" t="str">
        <f t="shared" si="33"/>
        <v>11</v>
      </c>
      <c r="CV13" s="10" t="str">
        <f t="shared" si="34"/>
        <v>11</v>
      </c>
      <c r="CW13" t="b">
        <f t="shared" si="35"/>
        <v>1</v>
      </c>
    </row>
    <row r="14" spans="1:101" x14ac:dyDescent="0.35">
      <c r="A14" t="s">
        <v>704</v>
      </c>
      <c r="B14" t="s">
        <v>705</v>
      </c>
      <c r="C14" t="s">
        <v>7812</v>
      </c>
      <c r="D14" t="s">
        <v>7570</v>
      </c>
      <c r="E14" t="s">
        <v>5119</v>
      </c>
      <c r="F14" t="s">
        <v>24</v>
      </c>
      <c r="G14" t="s">
        <v>7754</v>
      </c>
      <c r="H14" t="s">
        <v>72</v>
      </c>
      <c r="I14" t="s">
        <v>7754</v>
      </c>
      <c r="J14" t="s">
        <v>7754</v>
      </c>
      <c r="K14" t="s">
        <v>7754</v>
      </c>
      <c r="L14" t="s">
        <v>7754</v>
      </c>
      <c r="M14" t="s">
        <v>24</v>
      </c>
      <c r="N14" t="s">
        <v>24</v>
      </c>
      <c r="O14" t="s">
        <v>24</v>
      </c>
      <c r="R14" s="13" t="b">
        <f>ISNUMBER(SEARCH(R$1,d4_test70_2ft[[#This Row],[expectedResult]]))</f>
        <v>0</v>
      </c>
      <c r="S14" s="13" t="b">
        <f>ISNUMBER(SEARCH(S$1,d4_test70_2ft[[#This Row],[expectedResult]]))</f>
        <v>1</v>
      </c>
      <c r="T14" s="13" t="b">
        <f>ISNUMBER(SEARCH(T$1,d4_test70_2ft[[#This Row],[expectedResult]]))</f>
        <v>1</v>
      </c>
      <c r="W14" t="b">
        <f>ISNUMBER(SEARCH(W$1,d4_test70_2ft[[#This Row],[actualResult]]))</f>
        <v>0</v>
      </c>
      <c r="X14" t="b">
        <f>ISNUMBER(SEARCH(X$1,d4_test70_2ft[[#This Row],[actualResult]]))</f>
        <v>1</v>
      </c>
      <c r="Y14" t="b">
        <f>ISNUMBER(SEARCH(Y$1,d4_test70_2ft[[#This Row],[actualResult]]))</f>
        <v>1</v>
      </c>
      <c r="Z14" s="10" t="str">
        <f t="shared" si="0"/>
        <v>00</v>
      </c>
      <c r="AA14" s="10" t="str">
        <f t="shared" si="1"/>
        <v>11</v>
      </c>
      <c r="AB14" s="10" t="str">
        <f t="shared" si="2"/>
        <v>11</v>
      </c>
      <c r="AC14" t="b">
        <f t="shared" si="3"/>
        <v>1</v>
      </c>
      <c r="AF14" t="b">
        <f>ISNUMBER(SEARCH(AF$1,d4_test70_2ft[[#This Row],[actualResultGPT3]]))</f>
        <v>1</v>
      </c>
      <c r="AG14" t="b">
        <f>ISNUMBER(SEARCH(AG$1,d4_test70_2ft[[#This Row],[actualResultGPT3]]))</f>
        <v>1</v>
      </c>
      <c r="AH14" t="b">
        <f>ISNUMBER(SEARCH(AH$1,d4_test70_2ft[[#This Row],[actualResultGPT3]]))</f>
        <v>1</v>
      </c>
      <c r="AI14" s="10" t="str">
        <f t="shared" si="4"/>
        <v>01</v>
      </c>
      <c r="AJ14" s="10" t="str">
        <f t="shared" si="5"/>
        <v>11</v>
      </c>
      <c r="AK14" s="10" t="str">
        <f t="shared" si="6"/>
        <v>11</v>
      </c>
      <c r="AL14" t="b">
        <f t="shared" si="7"/>
        <v>0</v>
      </c>
      <c r="AO14" t="b">
        <f>ISNUMBER(SEARCH(AO$1,d4_test70_2ft[[#This Row],[actualResult3Ft]]))</f>
        <v>0</v>
      </c>
      <c r="AP14" t="b">
        <f>ISNUMBER(SEARCH(AP$1,d4_test70_2ft[[#This Row],[actualResult3Ft]]))</f>
        <v>1</v>
      </c>
      <c r="AQ14" t="b">
        <f>ISNUMBER(SEARCH(AQ$1,d4_test70_2ft[[#This Row],[actualResult3Ft]]))</f>
        <v>1</v>
      </c>
      <c r="AR14" s="10" t="str">
        <f t="shared" si="8"/>
        <v>00</v>
      </c>
      <c r="AS14" s="10" t="str">
        <f t="shared" si="9"/>
        <v>11</v>
      </c>
      <c r="AT14" s="10" t="str">
        <f t="shared" si="10"/>
        <v>11</v>
      </c>
      <c r="AU14" t="b">
        <f t="shared" si="11"/>
        <v>1</v>
      </c>
      <c r="AX14" t="b">
        <f>ISNUMBER(SEARCH(AX$1,d4_test70_2ft[[#This Row],[actualResultc2]]))</f>
        <v>0</v>
      </c>
      <c r="AY14" t="b">
        <f>ISNUMBER(SEARCH(AY$1,d4_test70_2ft[[#This Row],[actualResultc2]]))</f>
        <v>1</v>
      </c>
      <c r="AZ14" t="b">
        <f>ISNUMBER(SEARCH(AZ$1,d4_test70_2ft[[#This Row],[actualResultc2]]))</f>
        <v>1</v>
      </c>
      <c r="BA14" s="10" t="str">
        <f t="shared" si="12"/>
        <v>00</v>
      </c>
      <c r="BB14" s="10" t="str">
        <f t="shared" si="13"/>
        <v>11</v>
      </c>
      <c r="BC14" s="10" t="str">
        <f t="shared" si="14"/>
        <v>11</v>
      </c>
      <c r="BD14" t="b">
        <f t="shared" si="15"/>
        <v>1</v>
      </c>
      <c r="BG14" t="b">
        <f>ISNUMBER(SEARCH(BG$1,d4_test70_2ft[[#This Row],[actualResultc3]]))</f>
        <v>0</v>
      </c>
      <c r="BH14" t="b">
        <f>ISNUMBER(SEARCH(BH$1,d4_test70_2ft[[#This Row],[actualResultc3]]))</f>
        <v>1</v>
      </c>
      <c r="BI14" t="b">
        <f>ISNUMBER(SEARCH(BI$1,d4_test70_2ft[[#This Row],[actualResultc3]]))</f>
        <v>1</v>
      </c>
      <c r="BJ14" s="10" t="str">
        <f t="shared" si="16"/>
        <v>00</v>
      </c>
      <c r="BK14" s="10" t="str">
        <f t="shared" si="17"/>
        <v>11</v>
      </c>
      <c r="BL14" s="10" t="str">
        <f t="shared" si="18"/>
        <v>11</v>
      </c>
      <c r="BM14" t="b">
        <f t="shared" si="19"/>
        <v>1</v>
      </c>
      <c r="BP14" t="b">
        <f>ISNUMBER(SEARCH(BP$1,d4_test70_2ft[[#This Row],[actualResultc4]]))</f>
        <v>0</v>
      </c>
      <c r="BQ14" t="b">
        <f>ISNUMBER(SEARCH(BQ$1,d4_test70_2ft[[#This Row],[actualResultc4]]))</f>
        <v>1</v>
      </c>
      <c r="BR14" t="b">
        <f>ISNUMBER(SEARCH(BR$1,d4_test70_2ft[[#This Row],[actualResultc4]]))</f>
        <v>1</v>
      </c>
      <c r="BS14" s="10" t="str">
        <f t="shared" si="20"/>
        <v>00</v>
      </c>
      <c r="BT14" s="10" t="str">
        <f t="shared" si="21"/>
        <v>11</v>
      </c>
      <c r="BU14" s="10" t="str">
        <f t="shared" si="22"/>
        <v>11</v>
      </c>
      <c r="BV14" t="b">
        <f t="shared" si="23"/>
        <v>1</v>
      </c>
      <c r="BY14" t="b">
        <f>ISNUMBER(SEARCH(BY$1,d4_test70_2ft[[#This Row],[actualResultc5]]))</f>
        <v>0</v>
      </c>
      <c r="BZ14" t="b">
        <f>ISNUMBER(SEARCH(BZ$1,d4_test70_2ft[[#This Row],[actualResultc5]]))</f>
        <v>1</v>
      </c>
      <c r="CA14" t="b">
        <f>ISNUMBER(SEARCH(CA$1,d4_test70_2ft[[#This Row],[actualResultc5]]))</f>
        <v>1</v>
      </c>
      <c r="CB14" s="10" t="str">
        <f t="shared" si="24"/>
        <v>00</v>
      </c>
      <c r="CC14" s="10" t="str">
        <f t="shared" si="25"/>
        <v>11</v>
      </c>
      <c r="CD14" s="10" t="str">
        <f t="shared" si="26"/>
        <v>11</v>
      </c>
      <c r="CE14" t="b">
        <f t="shared" si="27"/>
        <v>1</v>
      </c>
      <c r="CH14" t="b">
        <f>ISNUMBER(SEARCH(CH$1,d4_test70_2ft[[#This Row],[actualResultc6]]))</f>
        <v>0</v>
      </c>
      <c r="CI14" t="b">
        <f>ISNUMBER(SEARCH(CI$1,d4_test70_2ft[[#This Row],[actualResultc6]]))</f>
        <v>1</v>
      </c>
      <c r="CJ14" t="b">
        <f>ISNUMBER(SEARCH(CJ$1,d4_test70_2ft[[#This Row],[actualResultc6]]))</f>
        <v>1</v>
      </c>
      <c r="CK14" s="10" t="str">
        <f t="shared" si="28"/>
        <v>00</v>
      </c>
      <c r="CL14" s="10" t="str">
        <f t="shared" si="29"/>
        <v>11</v>
      </c>
      <c r="CM14" s="10" t="str">
        <f t="shared" si="30"/>
        <v>11</v>
      </c>
      <c r="CN14" t="b">
        <f t="shared" si="31"/>
        <v>1</v>
      </c>
      <c r="CQ14" t="b">
        <f>ISNUMBER(SEARCH(CQ$1,d4_test70_2ft[[#This Row],[actualResultc7]]))</f>
        <v>0</v>
      </c>
      <c r="CR14" t="b">
        <f>ISNUMBER(SEARCH(CR$1,d4_test70_2ft[[#This Row],[actualResultc7]]))</f>
        <v>1</v>
      </c>
      <c r="CS14" t="b">
        <f>ISNUMBER(SEARCH(CS$1,d4_test70_2ft[[#This Row],[actualResultc7]]))</f>
        <v>1</v>
      </c>
      <c r="CT14" s="10" t="str">
        <f t="shared" si="32"/>
        <v>00</v>
      </c>
      <c r="CU14" s="10" t="str">
        <f t="shared" si="33"/>
        <v>11</v>
      </c>
      <c r="CV14" s="10" t="str">
        <f t="shared" si="34"/>
        <v>11</v>
      </c>
      <c r="CW14" t="b">
        <f t="shared" si="35"/>
        <v>1</v>
      </c>
    </row>
    <row r="15" spans="1:101" x14ac:dyDescent="0.35">
      <c r="A15" t="s">
        <v>452</v>
      </c>
      <c r="B15" t="s">
        <v>453</v>
      </c>
      <c r="C15" t="s">
        <v>8260</v>
      </c>
      <c r="D15" t="s">
        <v>7570</v>
      </c>
      <c r="E15" t="s">
        <v>5119</v>
      </c>
      <c r="F15" t="s">
        <v>24</v>
      </c>
      <c r="G15" t="s">
        <v>7754</v>
      </c>
      <c r="H15" t="s">
        <v>72</v>
      </c>
      <c r="I15" t="s">
        <v>7754</v>
      </c>
      <c r="J15" t="s">
        <v>7754</v>
      </c>
      <c r="K15" t="s">
        <v>7754</v>
      </c>
      <c r="L15" t="s">
        <v>7754</v>
      </c>
      <c r="M15" t="s">
        <v>24</v>
      </c>
      <c r="N15" t="s">
        <v>24</v>
      </c>
      <c r="O15" t="s">
        <v>24</v>
      </c>
      <c r="R15" s="13" t="b">
        <f>ISNUMBER(SEARCH(R$1,d4_test70_2ft[[#This Row],[expectedResult]]))</f>
        <v>0</v>
      </c>
      <c r="S15" s="13" t="b">
        <f>ISNUMBER(SEARCH(S$1,d4_test70_2ft[[#This Row],[expectedResult]]))</f>
        <v>1</v>
      </c>
      <c r="T15" s="13" t="b">
        <f>ISNUMBER(SEARCH(T$1,d4_test70_2ft[[#This Row],[expectedResult]]))</f>
        <v>1</v>
      </c>
      <c r="W15" t="b">
        <f>ISNUMBER(SEARCH(W$1,d4_test70_2ft[[#This Row],[actualResult]]))</f>
        <v>0</v>
      </c>
      <c r="X15" t="b">
        <f>ISNUMBER(SEARCH(X$1,d4_test70_2ft[[#This Row],[actualResult]]))</f>
        <v>1</v>
      </c>
      <c r="Y15" t="b">
        <f>ISNUMBER(SEARCH(Y$1,d4_test70_2ft[[#This Row],[actualResult]]))</f>
        <v>1</v>
      </c>
      <c r="Z15" s="10" t="str">
        <f t="shared" si="0"/>
        <v>00</v>
      </c>
      <c r="AA15" s="10" t="str">
        <f t="shared" si="1"/>
        <v>11</v>
      </c>
      <c r="AB15" s="10" t="str">
        <f t="shared" si="2"/>
        <v>11</v>
      </c>
      <c r="AC15" t="b">
        <f t="shared" si="3"/>
        <v>1</v>
      </c>
      <c r="AF15" t="b">
        <f>ISNUMBER(SEARCH(AF$1,d4_test70_2ft[[#This Row],[actualResultGPT3]]))</f>
        <v>1</v>
      </c>
      <c r="AG15" t="b">
        <f>ISNUMBER(SEARCH(AG$1,d4_test70_2ft[[#This Row],[actualResultGPT3]]))</f>
        <v>1</v>
      </c>
      <c r="AH15" t="b">
        <f>ISNUMBER(SEARCH(AH$1,d4_test70_2ft[[#This Row],[actualResultGPT3]]))</f>
        <v>1</v>
      </c>
      <c r="AI15" s="10" t="str">
        <f t="shared" si="4"/>
        <v>01</v>
      </c>
      <c r="AJ15" s="10" t="str">
        <f t="shared" si="5"/>
        <v>11</v>
      </c>
      <c r="AK15" s="10" t="str">
        <f t="shared" si="6"/>
        <v>11</v>
      </c>
      <c r="AL15" t="b">
        <f t="shared" si="7"/>
        <v>0</v>
      </c>
      <c r="AO15" t="b">
        <f>ISNUMBER(SEARCH(AO$1,d4_test70_2ft[[#This Row],[actualResult3Ft]]))</f>
        <v>0</v>
      </c>
      <c r="AP15" t="b">
        <f>ISNUMBER(SEARCH(AP$1,d4_test70_2ft[[#This Row],[actualResult3Ft]]))</f>
        <v>1</v>
      </c>
      <c r="AQ15" t="b">
        <f>ISNUMBER(SEARCH(AQ$1,d4_test70_2ft[[#This Row],[actualResult3Ft]]))</f>
        <v>1</v>
      </c>
      <c r="AR15" s="10" t="str">
        <f t="shared" si="8"/>
        <v>00</v>
      </c>
      <c r="AS15" s="10" t="str">
        <f t="shared" si="9"/>
        <v>11</v>
      </c>
      <c r="AT15" s="10" t="str">
        <f t="shared" si="10"/>
        <v>11</v>
      </c>
      <c r="AU15" t="b">
        <f t="shared" si="11"/>
        <v>1</v>
      </c>
      <c r="AX15" t="b">
        <f>ISNUMBER(SEARCH(AX$1,d4_test70_2ft[[#This Row],[actualResultc2]]))</f>
        <v>0</v>
      </c>
      <c r="AY15" t="b">
        <f>ISNUMBER(SEARCH(AY$1,d4_test70_2ft[[#This Row],[actualResultc2]]))</f>
        <v>1</v>
      </c>
      <c r="AZ15" t="b">
        <f>ISNUMBER(SEARCH(AZ$1,d4_test70_2ft[[#This Row],[actualResultc2]]))</f>
        <v>1</v>
      </c>
      <c r="BA15" s="10" t="str">
        <f t="shared" si="12"/>
        <v>00</v>
      </c>
      <c r="BB15" s="10" t="str">
        <f t="shared" si="13"/>
        <v>11</v>
      </c>
      <c r="BC15" s="10" t="str">
        <f t="shared" si="14"/>
        <v>11</v>
      </c>
      <c r="BD15" t="b">
        <f t="shared" si="15"/>
        <v>1</v>
      </c>
      <c r="BG15" t="b">
        <f>ISNUMBER(SEARCH(BG$1,d4_test70_2ft[[#This Row],[actualResultc3]]))</f>
        <v>0</v>
      </c>
      <c r="BH15" t="b">
        <f>ISNUMBER(SEARCH(BH$1,d4_test70_2ft[[#This Row],[actualResultc3]]))</f>
        <v>1</v>
      </c>
      <c r="BI15" t="b">
        <f>ISNUMBER(SEARCH(BI$1,d4_test70_2ft[[#This Row],[actualResultc3]]))</f>
        <v>1</v>
      </c>
      <c r="BJ15" s="10" t="str">
        <f t="shared" si="16"/>
        <v>00</v>
      </c>
      <c r="BK15" s="10" t="str">
        <f t="shared" si="17"/>
        <v>11</v>
      </c>
      <c r="BL15" s="10" t="str">
        <f t="shared" si="18"/>
        <v>11</v>
      </c>
      <c r="BM15" t="b">
        <f t="shared" si="19"/>
        <v>1</v>
      </c>
      <c r="BP15" t="b">
        <f>ISNUMBER(SEARCH(BP$1,d4_test70_2ft[[#This Row],[actualResultc4]]))</f>
        <v>0</v>
      </c>
      <c r="BQ15" t="b">
        <f>ISNUMBER(SEARCH(BQ$1,d4_test70_2ft[[#This Row],[actualResultc4]]))</f>
        <v>1</v>
      </c>
      <c r="BR15" t="b">
        <f>ISNUMBER(SEARCH(BR$1,d4_test70_2ft[[#This Row],[actualResultc4]]))</f>
        <v>1</v>
      </c>
      <c r="BS15" s="10" t="str">
        <f t="shared" si="20"/>
        <v>00</v>
      </c>
      <c r="BT15" s="10" t="str">
        <f t="shared" si="21"/>
        <v>11</v>
      </c>
      <c r="BU15" s="10" t="str">
        <f t="shared" si="22"/>
        <v>11</v>
      </c>
      <c r="BV15" t="b">
        <f t="shared" si="23"/>
        <v>1</v>
      </c>
      <c r="BY15" t="b">
        <f>ISNUMBER(SEARCH(BY$1,d4_test70_2ft[[#This Row],[actualResultc5]]))</f>
        <v>0</v>
      </c>
      <c r="BZ15" t="b">
        <f>ISNUMBER(SEARCH(BZ$1,d4_test70_2ft[[#This Row],[actualResultc5]]))</f>
        <v>1</v>
      </c>
      <c r="CA15" t="b">
        <f>ISNUMBER(SEARCH(CA$1,d4_test70_2ft[[#This Row],[actualResultc5]]))</f>
        <v>1</v>
      </c>
      <c r="CB15" s="10" t="str">
        <f t="shared" si="24"/>
        <v>00</v>
      </c>
      <c r="CC15" s="10" t="str">
        <f t="shared" si="25"/>
        <v>11</v>
      </c>
      <c r="CD15" s="10" t="str">
        <f t="shared" si="26"/>
        <v>11</v>
      </c>
      <c r="CE15" t="b">
        <f t="shared" si="27"/>
        <v>1</v>
      </c>
      <c r="CH15" t="b">
        <f>ISNUMBER(SEARCH(CH$1,d4_test70_2ft[[#This Row],[actualResultc6]]))</f>
        <v>0</v>
      </c>
      <c r="CI15" t="b">
        <f>ISNUMBER(SEARCH(CI$1,d4_test70_2ft[[#This Row],[actualResultc6]]))</f>
        <v>1</v>
      </c>
      <c r="CJ15" t="b">
        <f>ISNUMBER(SEARCH(CJ$1,d4_test70_2ft[[#This Row],[actualResultc6]]))</f>
        <v>1</v>
      </c>
      <c r="CK15" s="10" t="str">
        <f t="shared" si="28"/>
        <v>00</v>
      </c>
      <c r="CL15" s="10" t="str">
        <f t="shared" si="29"/>
        <v>11</v>
      </c>
      <c r="CM15" s="10" t="str">
        <f t="shared" si="30"/>
        <v>11</v>
      </c>
      <c r="CN15" t="b">
        <f t="shared" si="31"/>
        <v>1</v>
      </c>
      <c r="CQ15" t="b">
        <f>ISNUMBER(SEARCH(CQ$1,d4_test70_2ft[[#This Row],[actualResultc7]]))</f>
        <v>0</v>
      </c>
      <c r="CR15" t="b">
        <f>ISNUMBER(SEARCH(CR$1,d4_test70_2ft[[#This Row],[actualResultc7]]))</f>
        <v>1</v>
      </c>
      <c r="CS15" t="b">
        <f>ISNUMBER(SEARCH(CS$1,d4_test70_2ft[[#This Row],[actualResultc7]]))</f>
        <v>1</v>
      </c>
      <c r="CT15" s="10" t="str">
        <f t="shared" si="32"/>
        <v>00</v>
      </c>
      <c r="CU15" s="10" t="str">
        <f t="shared" si="33"/>
        <v>11</v>
      </c>
      <c r="CV15" s="10" t="str">
        <f t="shared" si="34"/>
        <v>11</v>
      </c>
      <c r="CW15" t="b">
        <f t="shared" si="35"/>
        <v>1</v>
      </c>
    </row>
    <row r="16" spans="1:101" x14ac:dyDescent="0.35">
      <c r="A16" t="s">
        <v>364</v>
      </c>
      <c r="B16" t="s">
        <v>365</v>
      </c>
      <c r="C16" t="s">
        <v>366</v>
      </c>
      <c r="D16" t="s">
        <v>7591</v>
      </c>
      <c r="E16" t="s">
        <v>5137</v>
      </c>
      <c r="F16" t="s">
        <v>24</v>
      </c>
      <c r="G16" t="s">
        <v>7754</v>
      </c>
      <c r="H16" t="s">
        <v>72</v>
      </c>
      <c r="I16" t="s">
        <v>7754</v>
      </c>
      <c r="J16" t="s">
        <v>7754</v>
      </c>
      <c r="K16" t="s">
        <v>7754</v>
      </c>
      <c r="L16" t="s">
        <v>7754</v>
      </c>
      <c r="M16" t="s">
        <v>24</v>
      </c>
      <c r="N16" t="s">
        <v>24</v>
      </c>
      <c r="O16" t="s">
        <v>24</v>
      </c>
      <c r="R16" s="13" t="b">
        <f>ISNUMBER(SEARCH(R$1,d4_test70_2ft[[#This Row],[expectedResult]]))</f>
        <v>0</v>
      </c>
      <c r="S16" s="13" t="b">
        <f>ISNUMBER(SEARCH(S$1,d4_test70_2ft[[#This Row],[expectedResult]]))</f>
        <v>1</v>
      </c>
      <c r="T16" s="13" t="b">
        <f>ISNUMBER(SEARCH(T$1,d4_test70_2ft[[#This Row],[expectedResult]]))</f>
        <v>1</v>
      </c>
      <c r="W16" t="b">
        <f>ISNUMBER(SEARCH(W$1,d4_test70_2ft[[#This Row],[actualResult]]))</f>
        <v>0</v>
      </c>
      <c r="X16" t="b">
        <f>ISNUMBER(SEARCH(X$1,d4_test70_2ft[[#This Row],[actualResult]]))</f>
        <v>1</v>
      </c>
      <c r="Y16" t="b">
        <f>ISNUMBER(SEARCH(Y$1,d4_test70_2ft[[#This Row],[actualResult]]))</f>
        <v>1</v>
      </c>
      <c r="Z16" s="10" t="str">
        <f t="shared" si="0"/>
        <v>00</v>
      </c>
      <c r="AA16" s="10" t="str">
        <f t="shared" si="1"/>
        <v>11</v>
      </c>
      <c r="AB16" s="10" t="str">
        <f t="shared" si="2"/>
        <v>11</v>
      </c>
      <c r="AC16" t="b">
        <f t="shared" si="3"/>
        <v>1</v>
      </c>
      <c r="AF16" t="b">
        <f>ISNUMBER(SEARCH(AF$1,d4_test70_2ft[[#This Row],[actualResultGPT3]]))</f>
        <v>1</v>
      </c>
      <c r="AG16" t="b">
        <f>ISNUMBER(SEARCH(AG$1,d4_test70_2ft[[#This Row],[actualResultGPT3]]))</f>
        <v>1</v>
      </c>
      <c r="AH16" t="b">
        <f>ISNUMBER(SEARCH(AH$1,d4_test70_2ft[[#This Row],[actualResultGPT3]]))</f>
        <v>1</v>
      </c>
      <c r="AI16" s="10" t="str">
        <f t="shared" si="4"/>
        <v>01</v>
      </c>
      <c r="AJ16" s="10" t="str">
        <f t="shared" si="5"/>
        <v>11</v>
      </c>
      <c r="AK16" s="10" t="str">
        <f t="shared" si="6"/>
        <v>11</v>
      </c>
      <c r="AL16" t="b">
        <f t="shared" si="7"/>
        <v>0</v>
      </c>
      <c r="AO16" t="b">
        <f>ISNUMBER(SEARCH(AO$1,d4_test70_2ft[[#This Row],[actualResult3Ft]]))</f>
        <v>0</v>
      </c>
      <c r="AP16" t="b">
        <f>ISNUMBER(SEARCH(AP$1,d4_test70_2ft[[#This Row],[actualResult3Ft]]))</f>
        <v>1</v>
      </c>
      <c r="AQ16" t="b">
        <f>ISNUMBER(SEARCH(AQ$1,d4_test70_2ft[[#This Row],[actualResult3Ft]]))</f>
        <v>1</v>
      </c>
      <c r="AR16" s="10" t="str">
        <f t="shared" si="8"/>
        <v>00</v>
      </c>
      <c r="AS16" s="10" t="str">
        <f t="shared" si="9"/>
        <v>11</v>
      </c>
      <c r="AT16" s="10" t="str">
        <f t="shared" si="10"/>
        <v>11</v>
      </c>
      <c r="AU16" t="b">
        <f t="shared" si="11"/>
        <v>1</v>
      </c>
      <c r="AX16" t="b">
        <f>ISNUMBER(SEARCH(AX$1,d4_test70_2ft[[#This Row],[actualResultc2]]))</f>
        <v>0</v>
      </c>
      <c r="AY16" t="b">
        <f>ISNUMBER(SEARCH(AY$1,d4_test70_2ft[[#This Row],[actualResultc2]]))</f>
        <v>1</v>
      </c>
      <c r="AZ16" t="b">
        <f>ISNUMBER(SEARCH(AZ$1,d4_test70_2ft[[#This Row],[actualResultc2]]))</f>
        <v>1</v>
      </c>
      <c r="BA16" s="10" t="str">
        <f t="shared" si="12"/>
        <v>00</v>
      </c>
      <c r="BB16" s="10" t="str">
        <f t="shared" si="13"/>
        <v>11</v>
      </c>
      <c r="BC16" s="10" t="str">
        <f t="shared" si="14"/>
        <v>11</v>
      </c>
      <c r="BD16" t="b">
        <f t="shared" si="15"/>
        <v>1</v>
      </c>
      <c r="BG16" t="b">
        <f>ISNUMBER(SEARCH(BG$1,d4_test70_2ft[[#This Row],[actualResultc3]]))</f>
        <v>0</v>
      </c>
      <c r="BH16" t="b">
        <f>ISNUMBER(SEARCH(BH$1,d4_test70_2ft[[#This Row],[actualResultc3]]))</f>
        <v>1</v>
      </c>
      <c r="BI16" t="b">
        <f>ISNUMBER(SEARCH(BI$1,d4_test70_2ft[[#This Row],[actualResultc3]]))</f>
        <v>1</v>
      </c>
      <c r="BJ16" s="10" t="str">
        <f t="shared" si="16"/>
        <v>00</v>
      </c>
      <c r="BK16" s="10" t="str">
        <f t="shared" si="17"/>
        <v>11</v>
      </c>
      <c r="BL16" s="10" t="str">
        <f t="shared" si="18"/>
        <v>11</v>
      </c>
      <c r="BM16" t="b">
        <f t="shared" si="19"/>
        <v>1</v>
      </c>
      <c r="BP16" t="b">
        <f>ISNUMBER(SEARCH(BP$1,d4_test70_2ft[[#This Row],[actualResultc4]]))</f>
        <v>0</v>
      </c>
      <c r="BQ16" t="b">
        <f>ISNUMBER(SEARCH(BQ$1,d4_test70_2ft[[#This Row],[actualResultc4]]))</f>
        <v>1</v>
      </c>
      <c r="BR16" t="b">
        <f>ISNUMBER(SEARCH(BR$1,d4_test70_2ft[[#This Row],[actualResultc4]]))</f>
        <v>1</v>
      </c>
      <c r="BS16" s="10" t="str">
        <f t="shared" si="20"/>
        <v>00</v>
      </c>
      <c r="BT16" s="10" t="str">
        <f t="shared" si="21"/>
        <v>11</v>
      </c>
      <c r="BU16" s="10" t="str">
        <f t="shared" si="22"/>
        <v>11</v>
      </c>
      <c r="BV16" t="b">
        <f t="shared" si="23"/>
        <v>1</v>
      </c>
      <c r="BY16" t="b">
        <f>ISNUMBER(SEARCH(BY$1,d4_test70_2ft[[#This Row],[actualResultc5]]))</f>
        <v>0</v>
      </c>
      <c r="BZ16" t="b">
        <f>ISNUMBER(SEARCH(BZ$1,d4_test70_2ft[[#This Row],[actualResultc5]]))</f>
        <v>1</v>
      </c>
      <c r="CA16" t="b">
        <f>ISNUMBER(SEARCH(CA$1,d4_test70_2ft[[#This Row],[actualResultc5]]))</f>
        <v>1</v>
      </c>
      <c r="CB16" s="10" t="str">
        <f t="shared" si="24"/>
        <v>00</v>
      </c>
      <c r="CC16" s="10" t="str">
        <f t="shared" si="25"/>
        <v>11</v>
      </c>
      <c r="CD16" s="10" t="str">
        <f t="shared" si="26"/>
        <v>11</v>
      </c>
      <c r="CE16" t="b">
        <f t="shared" si="27"/>
        <v>1</v>
      </c>
      <c r="CH16" t="b">
        <f>ISNUMBER(SEARCH(CH$1,d4_test70_2ft[[#This Row],[actualResultc6]]))</f>
        <v>0</v>
      </c>
      <c r="CI16" t="b">
        <f>ISNUMBER(SEARCH(CI$1,d4_test70_2ft[[#This Row],[actualResultc6]]))</f>
        <v>1</v>
      </c>
      <c r="CJ16" t="b">
        <f>ISNUMBER(SEARCH(CJ$1,d4_test70_2ft[[#This Row],[actualResultc6]]))</f>
        <v>1</v>
      </c>
      <c r="CK16" s="10" t="str">
        <f t="shared" si="28"/>
        <v>00</v>
      </c>
      <c r="CL16" s="10" t="str">
        <f t="shared" si="29"/>
        <v>11</v>
      </c>
      <c r="CM16" s="10" t="str">
        <f t="shared" si="30"/>
        <v>11</v>
      </c>
      <c r="CN16" t="b">
        <f t="shared" si="31"/>
        <v>1</v>
      </c>
      <c r="CQ16" t="b">
        <f>ISNUMBER(SEARCH(CQ$1,d4_test70_2ft[[#This Row],[actualResultc7]]))</f>
        <v>0</v>
      </c>
      <c r="CR16" t="b">
        <f>ISNUMBER(SEARCH(CR$1,d4_test70_2ft[[#This Row],[actualResultc7]]))</f>
        <v>1</v>
      </c>
      <c r="CS16" t="b">
        <f>ISNUMBER(SEARCH(CS$1,d4_test70_2ft[[#This Row],[actualResultc7]]))</f>
        <v>1</v>
      </c>
      <c r="CT16" s="10" t="str">
        <f t="shared" si="32"/>
        <v>00</v>
      </c>
      <c r="CU16" s="10" t="str">
        <f t="shared" si="33"/>
        <v>11</v>
      </c>
      <c r="CV16" s="10" t="str">
        <f t="shared" si="34"/>
        <v>11</v>
      </c>
      <c r="CW16" t="b">
        <f t="shared" si="35"/>
        <v>1</v>
      </c>
    </row>
    <row r="17" spans="1:101" x14ac:dyDescent="0.35">
      <c r="A17" t="s">
        <v>587</v>
      </c>
      <c r="B17" t="s">
        <v>588</v>
      </c>
      <c r="C17" t="s">
        <v>1016</v>
      </c>
      <c r="D17" t="s">
        <v>7593</v>
      </c>
      <c r="E17" t="s">
        <v>5119</v>
      </c>
      <c r="F17" t="s">
        <v>7</v>
      </c>
      <c r="G17" t="s">
        <v>7688</v>
      </c>
      <c r="H17" t="s">
        <v>7</v>
      </c>
      <c r="I17" t="s">
        <v>7688</v>
      </c>
      <c r="J17" t="s">
        <v>7754</v>
      </c>
      <c r="K17" t="s">
        <v>7754</v>
      </c>
      <c r="L17" t="s">
        <v>7754</v>
      </c>
      <c r="M17" t="s">
        <v>7</v>
      </c>
      <c r="N17" t="s">
        <v>7</v>
      </c>
      <c r="O17" t="s">
        <v>7</v>
      </c>
      <c r="R17" s="13" t="b">
        <f>ISNUMBER(SEARCH(R$1,d4_test70_2ft[[#This Row],[expectedResult]]))</f>
        <v>0</v>
      </c>
      <c r="S17" s="13" t="b">
        <f>ISNUMBER(SEARCH(S$1,d4_test70_2ft[[#This Row],[expectedResult]]))</f>
        <v>0</v>
      </c>
      <c r="T17" s="13" t="b">
        <f>ISNUMBER(SEARCH(T$1,d4_test70_2ft[[#This Row],[expectedResult]]))</f>
        <v>1</v>
      </c>
      <c r="W17" t="b">
        <f>ISNUMBER(SEARCH(W$1,d4_test70_2ft[[#This Row],[actualResult]]))</f>
        <v>0</v>
      </c>
      <c r="X17" t="b">
        <f>ISNUMBER(SEARCH(X$1,d4_test70_2ft[[#This Row],[actualResult]]))</f>
        <v>0</v>
      </c>
      <c r="Y17" t="b">
        <f>ISNUMBER(SEARCH(Y$1,d4_test70_2ft[[#This Row],[actualResult]]))</f>
        <v>1</v>
      </c>
      <c r="Z17" s="10" t="str">
        <f t="shared" si="0"/>
        <v>00</v>
      </c>
      <c r="AA17" s="10" t="str">
        <f t="shared" si="1"/>
        <v>00</v>
      </c>
      <c r="AB17" s="10" t="str">
        <f t="shared" si="2"/>
        <v>11</v>
      </c>
      <c r="AC17" t="b">
        <f t="shared" si="3"/>
        <v>1</v>
      </c>
      <c r="AF17" t="b">
        <f>ISNUMBER(SEARCH(AF$1,d4_test70_2ft[[#This Row],[actualResultGPT3]]))</f>
        <v>0</v>
      </c>
      <c r="AG17" t="b">
        <f>ISNUMBER(SEARCH(AG$1,d4_test70_2ft[[#This Row],[actualResultGPT3]]))</f>
        <v>0</v>
      </c>
      <c r="AH17" t="b">
        <f>ISNUMBER(SEARCH(AH$1,d4_test70_2ft[[#This Row],[actualResultGPT3]]))</f>
        <v>1</v>
      </c>
      <c r="AI17" s="10" t="str">
        <f t="shared" si="4"/>
        <v>00</v>
      </c>
      <c r="AJ17" s="10" t="str">
        <f t="shared" si="5"/>
        <v>00</v>
      </c>
      <c r="AK17" s="10" t="str">
        <f t="shared" si="6"/>
        <v>11</v>
      </c>
      <c r="AL17" t="b">
        <f t="shared" si="7"/>
        <v>1</v>
      </c>
      <c r="AO17" t="b">
        <f>ISNUMBER(SEARCH(AO$1,d4_test70_2ft[[#This Row],[actualResult3Ft]]))</f>
        <v>0</v>
      </c>
      <c r="AP17" t="b">
        <f>ISNUMBER(SEARCH(AP$1,d4_test70_2ft[[#This Row],[actualResult3Ft]]))</f>
        <v>0</v>
      </c>
      <c r="AQ17" t="b">
        <f>ISNUMBER(SEARCH(AQ$1,d4_test70_2ft[[#This Row],[actualResult3Ft]]))</f>
        <v>1</v>
      </c>
      <c r="AR17" s="10" t="str">
        <f t="shared" si="8"/>
        <v>00</v>
      </c>
      <c r="AS17" s="10" t="str">
        <f t="shared" si="9"/>
        <v>00</v>
      </c>
      <c r="AT17" s="10" t="str">
        <f t="shared" si="10"/>
        <v>11</v>
      </c>
      <c r="AU17" t="b">
        <f t="shared" si="11"/>
        <v>1</v>
      </c>
      <c r="AX17" t="b">
        <f>ISNUMBER(SEARCH(AX$1,d4_test70_2ft[[#This Row],[actualResultc2]]))</f>
        <v>0</v>
      </c>
      <c r="AY17" t="b">
        <f>ISNUMBER(SEARCH(AY$1,d4_test70_2ft[[#This Row],[actualResultc2]]))</f>
        <v>1</v>
      </c>
      <c r="AZ17" t="b">
        <f>ISNUMBER(SEARCH(AZ$1,d4_test70_2ft[[#This Row],[actualResultc2]]))</f>
        <v>1</v>
      </c>
      <c r="BA17" s="10" t="str">
        <f t="shared" si="12"/>
        <v>00</v>
      </c>
      <c r="BB17" s="10" t="str">
        <f t="shared" si="13"/>
        <v>01</v>
      </c>
      <c r="BC17" s="10" t="str">
        <f t="shared" si="14"/>
        <v>11</v>
      </c>
      <c r="BD17" t="b">
        <f t="shared" si="15"/>
        <v>0</v>
      </c>
      <c r="BG17" t="b">
        <f>ISNUMBER(SEARCH(BG$1,d4_test70_2ft[[#This Row],[actualResultc3]]))</f>
        <v>0</v>
      </c>
      <c r="BH17" t="b">
        <f>ISNUMBER(SEARCH(BH$1,d4_test70_2ft[[#This Row],[actualResultc3]]))</f>
        <v>1</v>
      </c>
      <c r="BI17" t="b">
        <f>ISNUMBER(SEARCH(BI$1,d4_test70_2ft[[#This Row],[actualResultc3]]))</f>
        <v>1</v>
      </c>
      <c r="BJ17" s="10" t="str">
        <f t="shared" si="16"/>
        <v>00</v>
      </c>
      <c r="BK17" s="10" t="str">
        <f t="shared" si="17"/>
        <v>01</v>
      </c>
      <c r="BL17" s="10" t="str">
        <f t="shared" si="18"/>
        <v>11</v>
      </c>
      <c r="BM17" t="b">
        <f t="shared" si="19"/>
        <v>0</v>
      </c>
      <c r="BP17" t="b">
        <f>ISNUMBER(SEARCH(BP$1,d4_test70_2ft[[#This Row],[actualResultc4]]))</f>
        <v>0</v>
      </c>
      <c r="BQ17" t="b">
        <f>ISNUMBER(SEARCH(BQ$1,d4_test70_2ft[[#This Row],[actualResultc4]]))</f>
        <v>1</v>
      </c>
      <c r="BR17" t="b">
        <f>ISNUMBER(SEARCH(BR$1,d4_test70_2ft[[#This Row],[actualResultc4]]))</f>
        <v>1</v>
      </c>
      <c r="BS17" s="10" t="str">
        <f t="shared" si="20"/>
        <v>00</v>
      </c>
      <c r="BT17" s="10" t="str">
        <f t="shared" si="21"/>
        <v>01</v>
      </c>
      <c r="BU17" s="10" t="str">
        <f t="shared" si="22"/>
        <v>11</v>
      </c>
      <c r="BV17" t="b">
        <f t="shared" si="23"/>
        <v>0</v>
      </c>
      <c r="BY17" t="b">
        <f>ISNUMBER(SEARCH(BY$1,d4_test70_2ft[[#This Row],[actualResultc5]]))</f>
        <v>0</v>
      </c>
      <c r="BZ17" t="b">
        <f>ISNUMBER(SEARCH(BZ$1,d4_test70_2ft[[#This Row],[actualResultc5]]))</f>
        <v>0</v>
      </c>
      <c r="CA17" t="b">
        <f>ISNUMBER(SEARCH(CA$1,d4_test70_2ft[[#This Row],[actualResultc5]]))</f>
        <v>1</v>
      </c>
      <c r="CB17" s="10" t="str">
        <f t="shared" si="24"/>
        <v>00</v>
      </c>
      <c r="CC17" s="10" t="str">
        <f t="shared" si="25"/>
        <v>00</v>
      </c>
      <c r="CD17" s="10" t="str">
        <f t="shared" si="26"/>
        <v>11</v>
      </c>
      <c r="CE17" t="b">
        <f t="shared" si="27"/>
        <v>1</v>
      </c>
      <c r="CH17" t="b">
        <f>ISNUMBER(SEARCH(CH$1,d4_test70_2ft[[#This Row],[actualResultc6]]))</f>
        <v>0</v>
      </c>
      <c r="CI17" t="b">
        <f>ISNUMBER(SEARCH(CI$1,d4_test70_2ft[[#This Row],[actualResultc6]]))</f>
        <v>0</v>
      </c>
      <c r="CJ17" t="b">
        <f>ISNUMBER(SEARCH(CJ$1,d4_test70_2ft[[#This Row],[actualResultc6]]))</f>
        <v>1</v>
      </c>
      <c r="CK17" s="10" t="str">
        <f t="shared" si="28"/>
        <v>00</v>
      </c>
      <c r="CL17" s="10" t="str">
        <f t="shared" si="29"/>
        <v>00</v>
      </c>
      <c r="CM17" s="10" t="str">
        <f t="shared" si="30"/>
        <v>11</v>
      </c>
      <c r="CN17" t="b">
        <f t="shared" si="31"/>
        <v>1</v>
      </c>
      <c r="CQ17" t="b">
        <f>ISNUMBER(SEARCH(CQ$1,d4_test70_2ft[[#This Row],[actualResultc7]]))</f>
        <v>0</v>
      </c>
      <c r="CR17" t="b">
        <f>ISNUMBER(SEARCH(CR$1,d4_test70_2ft[[#This Row],[actualResultc7]]))</f>
        <v>0</v>
      </c>
      <c r="CS17" t="b">
        <f>ISNUMBER(SEARCH(CS$1,d4_test70_2ft[[#This Row],[actualResultc7]]))</f>
        <v>1</v>
      </c>
      <c r="CT17" s="10" t="str">
        <f t="shared" si="32"/>
        <v>00</v>
      </c>
      <c r="CU17" s="10" t="str">
        <f t="shared" si="33"/>
        <v>00</v>
      </c>
      <c r="CV17" s="10" t="str">
        <f t="shared" si="34"/>
        <v>11</v>
      </c>
      <c r="CW17" t="b">
        <f t="shared" si="35"/>
        <v>1</v>
      </c>
    </row>
    <row r="18" spans="1:101" x14ac:dyDescent="0.35">
      <c r="A18" t="s">
        <v>331</v>
      </c>
      <c r="B18" t="s">
        <v>332</v>
      </c>
      <c r="C18" t="s">
        <v>333</v>
      </c>
      <c r="D18" t="s">
        <v>7599</v>
      </c>
      <c r="E18" t="s">
        <v>5119</v>
      </c>
      <c r="F18" t="s">
        <v>7</v>
      </c>
      <c r="G18" t="s">
        <v>7688</v>
      </c>
      <c r="H18" t="s">
        <v>7</v>
      </c>
      <c r="I18" t="s">
        <v>7688</v>
      </c>
      <c r="J18" t="s">
        <v>7688</v>
      </c>
      <c r="K18" t="s">
        <v>7688</v>
      </c>
      <c r="L18" t="s">
        <v>7688</v>
      </c>
      <c r="M18" t="s">
        <v>7</v>
      </c>
      <c r="N18" t="s">
        <v>7</v>
      </c>
      <c r="O18" t="s">
        <v>7</v>
      </c>
      <c r="R18" s="13" t="b">
        <f>ISNUMBER(SEARCH(R$1,d4_test70_2ft[[#This Row],[expectedResult]]))</f>
        <v>0</v>
      </c>
      <c r="S18" s="13" t="b">
        <f>ISNUMBER(SEARCH(S$1,d4_test70_2ft[[#This Row],[expectedResult]]))</f>
        <v>0</v>
      </c>
      <c r="T18" s="13" t="b">
        <f>ISNUMBER(SEARCH(T$1,d4_test70_2ft[[#This Row],[expectedResult]]))</f>
        <v>1</v>
      </c>
      <c r="W18" t="b">
        <f>ISNUMBER(SEARCH(W$1,d4_test70_2ft[[#This Row],[actualResult]]))</f>
        <v>0</v>
      </c>
      <c r="X18" t="b">
        <f>ISNUMBER(SEARCH(X$1,d4_test70_2ft[[#This Row],[actualResult]]))</f>
        <v>0</v>
      </c>
      <c r="Y18" t="b">
        <f>ISNUMBER(SEARCH(Y$1,d4_test70_2ft[[#This Row],[actualResult]]))</f>
        <v>1</v>
      </c>
      <c r="Z18" s="10" t="str">
        <f t="shared" si="0"/>
        <v>00</v>
      </c>
      <c r="AA18" s="10" t="str">
        <f t="shared" si="1"/>
        <v>00</v>
      </c>
      <c r="AB18" s="10" t="str">
        <f t="shared" si="2"/>
        <v>11</v>
      </c>
      <c r="AC18" t="b">
        <f t="shared" si="3"/>
        <v>1</v>
      </c>
      <c r="AF18" t="b">
        <f>ISNUMBER(SEARCH(AF$1,d4_test70_2ft[[#This Row],[actualResultGPT3]]))</f>
        <v>0</v>
      </c>
      <c r="AG18" t="b">
        <f>ISNUMBER(SEARCH(AG$1,d4_test70_2ft[[#This Row],[actualResultGPT3]]))</f>
        <v>0</v>
      </c>
      <c r="AH18" t="b">
        <f>ISNUMBER(SEARCH(AH$1,d4_test70_2ft[[#This Row],[actualResultGPT3]]))</f>
        <v>1</v>
      </c>
      <c r="AI18" s="10" t="str">
        <f t="shared" si="4"/>
        <v>00</v>
      </c>
      <c r="AJ18" s="10" t="str">
        <f t="shared" si="5"/>
        <v>00</v>
      </c>
      <c r="AK18" s="10" t="str">
        <f t="shared" si="6"/>
        <v>11</v>
      </c>
      <c r="AL18" t="b">
        <f t="shared" si="7"/>
        <v>1</v>
      </c>
      <c r="AO18" t="b">
        <f>ISNUMBER(SEARCH(AO$1,d4_test70_2ft[[#This Row],[actualResult3Ft]]))</f>
        <v>0</v>
      </c>
      <c r="AP18" t="b">
        <f>ISNUMBER(SEARCH(AP$1,d4_test70_2ft[[#This Row],[actualResult3Ft]]))</f>
        <v>0</v>
      </c>
      <c r="AQ18" t="b">
        <f>ISNUMBER(SEARCH(AQ$1,d4_test70_2ft[[#This Row],[actualResult3Ft]]))</f>
        <v>1</v>
      </c>
      <c r="AR18" s="10" t="str">
        <f t="shared" si="8"/>
        <v>00</v>
      </c>
      <c r="AS18" s="10" t="str">
        <f t="shared" si="9"/>
        <v>00</v>
      </c>
      <c r="AT18" s="10" t="str">
        <f t="shared" si="10"/>
        <v>11</v>
      </c>
      <c r="AU18" t="b">
        <f t="shared" si="11"/>
        <v>1</v>
      </c>
      <c r="AX18" t="b">
        <f>ISNUMBER(SEARCH(AX$1,d4_test70_2ft[[#This Row],[actualResultc2]]))</f>
        <v>0</v>
      </c>
      <c r="AY18" t="b">
        <f>ISNUMBER(SEARCH(AY$1,d4_test70_2ft[[#This Row],[actualResultc2]]))</f>
        <v>0</v>
      </c>
      <c r="AZ18" t="b">
        <f>ISNUMBER(SEARCH(AZ$1,d4_test70_2ft[[#This Row],[actualResultc2]]))</f>
        <v>1</v>
      </c>
      <c r="BA18" s="10" t="str">
        <f t="shared" si="12"/>
        <v>00</v>
      </c>
      <c r="BB18" s="10" t="str">
        <f t="shared" si="13"/>
        <v>00</v>
      </c>
      <c r="BC18" s="10" t="str">
        <f t="shared" si="14"/>
        <v>11</v>
      </c>
      <c r="BD18" t="b">
        <f t="shared" si="15"/>
        <v>1</v>
      </c>
      <c r="BG18" t="b">
        <f>ISNUMBER(SEARCH(BG$1,d4_test70_2ft[[#This Row],[actualResultc3]]))</f>
        <v>0</v>
      </c>
      <c r="BH18" t="b">
        <f>ISNUMBER(SEARCH(BH$1,d4_test70_2ft[[#This Row],[actualResultc3]]))</f>
        <v>0</v>
      </c>
      <c r="BI18" t="b">
        <f>ISNUMBER(SEARCH(BI$1,d4_test70_2ft[[#This Row],[actualResultc3]]))</f>
        <v>1</v>
      </c>
      <c r="BJ18" s="10" t="str">
        <f t="shared" si="16"/>
        <v>00</v>
      </c>
      <c r="BK18" s="10" t="str">
        <f t="shared" si="17"/>
        <v>00</v>
      </c>
      <c r="BL18" s="10" t="str">
        <f t="shared" si="18"/>
        <v>11</v>
      </c>
      <c r="BM18" t="b">
        <f t="shared" si="19"/>
        <v>1</v>
      </c>
      <c r="BP18" t="b">
        <f>ISNUMBER(SEARCH(BP$1,d4_test70_2ft[[#This Row],[actualResultc4]]))</f>
        <v>0</v>
      </c>
      <c r="BQ18" t="b">
        <f>ISNUMBER(SEARCH(BQ$1,d4_test70_2ft[[#This Row],[actualResultc4]]))</f>
        <v>0</v>
      </c>
      <c r="BR18" t="b">
        <f>ISNUMBER(SEARCH(BR$1,d4_test70_2ft[[#This Row],[actualResultc4]]))</f>
        <v>1</v>
      </c>
      <c r="BS18" s="10" t="str">
        <f t="shared" si="20"/>
        <v>00</v>
      </c>
      <c r="BT18" s="10" t="str">
        <f t="shared" si="21"/>
        <v>00</v>
      </c>
      <c r="BU18" s="10" t="str">
        <f t="shared" si="22"/>
        <v>11</v>
      </c>
      <c r="BV18" t="b">
        <f t="shared" si="23"/>
        <v>1</v>
      </c>
      <c r="BY18" t="b">
        <f>ISNUMBER(SEARCH(BY$1,d4_test70_2ft[[#This Row],[actualResultc5]]))</f>
        <v>0</v>
      </c>
      <c r="BZ18" t="b">
        <f>ISNUMBER(SEARCH(BZ$1,d4_test70_2ft[[#This Row],[actualResultc5]]))</f>
        <v>0</v>
      </c>
      <c r="CA18" t="b">
        <f>ISNUMBER(SEARCH(CA$1,d4_test70_2ft[[#This Row],[actualResultc5]]))</f>
        <v>1</v>
      </c>
      <c r="CB18" s="10" t="str">
        <f t="shared" si="24"/>
        <v>00</v>
      </c>
      <c r="CC18" s="10" t="str">
        <f t="shared" si="25"/>
        <v>00</v>
      </c>
      <c r="CD18" s="10" t="str">
        <f t="shared" si="26"/>
        <v>11</v>
      </c>
      <c r="CE18" t="b">
        <f t="shared" si="27"/>
        <v>1</v>
      </c>
      <c r="CH18" t="b">
        <f>ISNUMBER(SEARCH(CH$1,d4_test70_2ft[[#This Row],[actualResultc6]]))</f>
        <v>0</v>
      </c>
      <c r="CI18" t="b">
        <f>ISNUMBER(SEARCH(CI$1,d4_test70_2ft[[#This Row],[actualResultc6]]))</f>
        <v>0</v>
      </c>
      <c r="CJ18" t="b">
        <f>ISNUMBER(SEARCH(CJ$1,d4_test70_2ft[[#This Row],[actualResultc6]]))</f>
        <v>1</v>
      </c>
      <c r="CK18" s="10" t="str">
        <f t="shared" si="28"/>
        <v>00</v>
      </c>
      <c r="CL18" s="10" t="str">
        <f t="shared" si="29"/>
        <v>00</v>
      </c>
      <c r="CM18" s="10" t="str">
        <f t="shared" si="30"/>
        <v>11</v>
      </c>
      <c r="CN18" t="b">
        <f t="shared" si="31"/>
        <v>1</v>
      </c>
      <c r="CQ18" t="b">
        <f>ISNUMBER(SEARCH(CQ$1,d4_test70_2ft[[#This Row],[actualResultc7]]))</f>
        <v>0</v>
      </c>
      <c r="CR18" t="b">
        <f>ISNUMBER(SEARCH(CR$1,d4_test70_2ft[[#This Row],[actualResultc7]]))</f>
        <v>0</v>
      </c>
      <c r="CS18" t="b">
        <f>ISNUMBER(SEARCH(CS$1,d4_test70_2ft[[#This Row],[actualResultc7]]))</f>
        <v>1</v>
      </c>
      <c r="CT18" s="10" t="str">
        <f t="shared" si="32"/>
        <v>00</v>
      </c>
      <c r="CU18" s="10" t="str">
        <f t="shared" si="33"/>
        <v>00</v>
      </c>
      <c r="CV18" s="10" t="str">
        <f t="shared" si="34"/>
        <v>11</v>
      </c>
      <c r="CW18" t="b">
        <f t="shared" si="35"/>
        <v>1</v>
      </c>
    </row>
    <row r="19" spans="1:101" x14ac:dyDescent="0.35">
      <c r="A19" t="s">
        <v>228</v>
      </c>
      <c r="B19" t="s">
        <v>229</v>
      </c>
      <c r="C19" t="s">
        <v>230</v>
      </c>
      <c r="D19" t="s">
        <v>7570</v>
      </c>
      <c r="E19" t="s">
        <v>5119</v>
      </c>
      <c r="F19" t="s">
        <v>7</v>
      </c>
      <c r="G19" t="s">
        <v>7688</v>
      </c>
      <c r="H19" t="s">
        <v>72</v>
      </c>
      <c r="I19" t="s">
        <v>7688</v>
      </c>
      <c r="J19" t="s">
        <v>7688</v>
      </c>
      <c r="K19" t="s">
        <v>7688</v>
      </c>
      <c r="L19" t="s">
        <v>7688</v>
      </c>
      <c r="M19" t="s">
        <v>7</v>
      </c>
      <c r="N19" t="s">
        <v>7</v>
      </c>
      <c r="O19" t="s">
        <v>7</v>
      </c>
      <c r="R19" s="13" t="b">
        <f>ISNUMBER(SEARCH(R$1,d4_test70_2ft[[#This Row],[expectedResult]]))</f>
        <v>0</v>
      </c>
      <c r="S19" s="13" t="b">
        <f>ISNUMBER(SEARCH(S$1,d4_test70_2ft[[#This Row],[expectedResult]]))</f>
        <v>0</v>
      </c>
      <c r="T19" s="13" t="b">
        <f>ISNUMBER(SEARCH(T$1,d4_test70_2ft[[#This Row],[expectedResult]]))</f>
        <v>1</v>
      </c>
      <c r="W19" t="b">
        <f>ISNUMBER(SEARCH(W$1,d4_test70_2ft[[#This Row],[actualResult]]))</f>
        <v>0</v>
      </c>
      <c r="X19" t="b">
        <f>ISNUMBER(SEARCH(X$1,d4_test70_2ft[[#This Row],[actualResult]]))</f>
        <v>0</v>
      </c>
      <c r="Y19" t="b">
        <f>ISNUMBER(SEARCH(Y$1,d4_test70_2ft[[#This Row],[actualResult]]))</f>
        <v>1</v>
      </c>
      <c r="Z19" s="10" t="str">
        <f t="shared" si="0"/>
        <v>00</v>
      </c>
      <c r="AA19" s="10" t="str">
        <f t="shared" si="1"/>
        <v>00</v>
      </c>
      <c r="AB19" s="10" t="str">
        <f t="shared" si="2"/>
        <v>11</v>
      </c>
      <c r="AC19" t="b">
        <f t="shared" si="3"/>
        <v>1</v>
      </c>
      <c r="AF19" t="b">
        <f>ISNUMBER(SEARCH(AF$1,d4_test70_2ft[[#This Row],[actualResultGPT3]]))</f>
        <v>1</v>
      </c>
      <c r="AG19" t="b">
        <f>ISNUMBER(SEARCH(AG$1,d4_test70_2ft[[#This Row],[actualResultGPT3]]))</f>
        <v>1</v>
      </c>
      <c r="AH19" t="b">
        <f>ISNUMBER(SEARCH(AH$1,d4_test70_2ft[[#This Row],[actualResultGPT3]]))</f>
        <v>1</v>
      </c>
      <c r="AI19" s="10" t="str">
        <f t="shared" si="4"/>
        <v>01</v>
      </c>
      <c r="AJ19" s="10" t="str">
        <f t="shared" si="5"/>
        <v>01</v>
      </c>
      <c r="AK19" s="10" t="str">
        <f t="shared" si="6"/>
        <v>11</v>
      </c>
      <c r="AL19" t="b">
        <f t="shared" si="7"/>
        <v>0</v>
      </c>
      <c r="AO19" t="b">
        <f>ISNUMBER(SEARCH(AO$1,d4_test70_2ft[[#This Row],[actualResult3Ft]]))</f>
        <v>0</v>
      </c>
      <c r="AP19" t="b">
        <f>ISNUMBER(SEARCH(AP$1,d4_test70_2ft[[#This Row],[actualResult3Ft]]))</f>
        <v>0</v>
      </c>
      <c r="AQ19" t="b">
        <f>ISNUMBER(SEARCH(AQ$1,d4_test70_2ft[[#This Row],[actualResult3Ft]]))</f>
        <v>1</v>
      </c>
      <c r="AR19" s="10" t="str">
        <f t="shared" si="8"/>
        <v>00</v>
      </c>
      <c r="AS19" s="10" t="str">
        <f t="shared" si="9"/>
        <v>00</v>
      </c>
      <c r="AT19" s="10" t="str">
        <f t="shared" si="10"/>
        <v>11</v>
      </c>
      <c r="AU19" t="b">
        <f t="shared" si="11"/>
        <v>1</v>
      </c>
      <c r="AX19" t="b">
        <f>ISNUMBER(SEARCH(AX$1,d4_test70_2ft[[#This Row],[actualResultc2]]))</f>
        <v>0</v>
      </c>
      <c r="AY19" t="b">
        <f>ISNUMBER(SEARCH(AY$1,d4_test70_2ft[[#This Row],[actualResultc2]]))</f>
        <v>0</v>
      </c>
      <c r="AZ19" t="b">
        <f>ISNUMBER(SEARCH(AZ$1,d4_test70_2ft[[#This Row],[actualResultc2]]))</f>
        <v>1</v>
      </c>
      <c r="BA19" s="10" t="str">
        <f t="shared" si="12"/>
        <v>00</v>
      </c>
      <c r="BB19" s="10" t="str">
        <f t="shared" si="13"/>
        <v>00</v>
      </c>
      <c r="BC19" s="10" t="str">
        <f t="shared" si="14"/>
        <v>11</v>
      </c>
      <c r="BD19" t="b">
        <f t="shared" si="15"/>
        <v>1</v>
      </c>
      <c r="BG19" t="b">
        <f>ISNUMBER(SEARCH(BG$1,d4_test70_2ft[[#This Row],[actualResultc3]]))</f>
        <v>0</v>
      </c>
      <c r="BH19" t="b">
        <f>ISNUMBER(SEARCH(BH$1,d4_test70_2ft[[#This Row],[actualResultc3]]))</f>
        <v>0</v>
      </c>
      <c r="BI19" t="b">
        <f>ISNUMBER(SEARCH(BI$1,d4_test70_2ft[[#This Row],[actualResultc3]]))</f>
        <v>1</v>
      </c>
      <c r="BJ19" s="10" t="str">
        <f t="shared" si="16"/>
        <v>00</v>
      </c>
      <c r="BK19" s="10" t="str">
        <f t="shared" si="17"/>
        <v>00</v>
      </c>
      <c r="BL19" s="10" t="str">
        <f t="shared" si="18"/>
        <v>11</v>
      </c>
      <c r="BM19" t="b">
        <f t="shared" si="19"/>
        <v>1</v>
      </c>
      <c r="BP19" t="b">
        <f>ISNUMBER(SEARCH(BP$1,d4_test70_2ft[[#This Row],[actualResultc4]]))</f>
        <v>0</v>
      </c>
      <c r="BQ19" t="b">
        <f>ISNUMBER(SEARCH(BQ$1,d4_test70_2ft[[#This Row],[actualResultc4]]))</f>
        <v>0</v>
      </c>
      <c r="BR19" t="b">
        <f>ISNUMBER(SEARCH(BR$1,d4_test70_2ft[[#This Row],[actualResultc4]]))</f>
        <v>1</v>
      </c>
      <c r="BS19" s="10" t="str">
        <f t="shared" si="20"/>
        <v>00</v>
      </c>
      <c r="BT19" s="10" t="str">
        <f t="shared" si="21"/>
        <v>00</v>
      </c>
      <c r="BU19" s="10" t="str">
        <f t="shared" si="22"/>
        <v>11</v>
      </c>
      <c r="BV19" t="b">
        <f t="shared" si="23"/>
        <v>1</v>
      </c>
      <c r="BY19" t="b">
        <f>ISNUMBER(SEARCH(BY$1,d4_test70_2ft[[#This Row],[actualResultc5]]))</f>
        <v>0</v>
      </c>
      <c r="BZ19" t="b">
        <f>ISNUMBER(SEARCH(BZ$1,d4_test70_2ft[[#This Row],[actualResultc5]]))</f>
        <v>0</v>
      </c>
      <c r="CA19" t="b">
        <f>ISNUMBER(SEARCH(CA$1,d4_test70_2ft[[#This Row],[actualResultc5]]))</f>
        <v>1</v>
      </c>
      <c r="CB19" s="10" t="str">
        <f t="shared" si="24"/>
        <v>00</v>
      </c>
      <c r="CC19" s="10" t="str">
        <f t="shared" si="25"/>
        <v>00</v>
      </c>
      <c r="CD19" s="10" t="str">
        <f t="shared" si="26"/>
        <v>11</v>
      </c>
      <c r="CE19" t="b">
        <f t="shared" si="27"/>
        <v>1</v>
      </c>
      <c r="CH19" t="b">
        <f>ISNUMBER(SEARCH(CH$1,d4_test70_2ft[[#This Row],[actualResultc6]]))</f>
        <v>0</v>
      </c>
      <c r="CI19" t="b">
        <f>ISNUMBER(SEARCH(CI$1,d4_test70_2ft[[#This Row],[actualResultc6]]))</f>
        <v>0</v>
      </c>
      <c r="CJ19" t="b">
        <f>ISNUMBER(SEARCH(CJ$1,d4_test70_2ft[[#This Row],[actualResultc6]]))</f>
        <v>1</v>
      </c>
      <c r="CK19" s="10" t="str">
        <f t="shared" si="28"/>
        <v>00</v>
      </c>
      <c r="CL19" s="10" t="str">
        <f t="shared" si="29"/>
        <v>00</v>
      </c>
      <c r="CM19" s="10" t="str">
        <f t="shared" si="30"/>
        <v>11</v>
      </c>
      <c r="CN19" t="b">
        <f t="shared" si="31"/>
        <v>1</v>
      </c>
      <c r="CQ19" t="b">
        <f>ISNUMBER(SEARCH(CQ$1,d4_test70_2ft[[#This Row],[actualResultc7]]))</f>
        <v>0</v>
      </c>
      <c r="CR19" t="b">
        <f>ISNUMBER(SEARCH(CR$1,d4_test70_2ft[[#This Row],[actualResultc7]]))</f>
        <v>0</v>
      </c>
      <c r="CS19" t="b">
        <f>ISNUMBER(SEARCH(CS$1,d4_test70_2ft[[#This Row],[actualResultc7]]))</f>
        <v>1</v>
      </c>
      <c r="CT19" s="10" t="str">
        <f t="shared" si="32"/>
        <v>00</v>
      </c>
      <c r="CU19" s="10" t="str">
        <f t="shared" si="33"/>
        <v>00</v>
      </c>
      <c r="CV19" s="10" t="str">
        <f t="shared" si="34"/>
        <v>11</v>
      </c>
      <c r="CW19" t="b">
        <f t="shared" si="35"/>
        <v>1</v>
      </c>
    </row>
    <row r="20" spans="1:101" x14ac:dyDescent="0.35">
      <c r="A20" t="s">
        <v>245</v>
      </c>
      <c r="B20" t="s">
        <v>246</v>
      </c>
      <c r="C20" t="s">
        <v>7772</v>
      </c>
      <c r="D20" t="s">
        <v>7593</v>
      </c>
      <c r="E20" t="s">
        <v>5119</v>
      </c>
      <c r="F20" t="s">
        <v>7</v>
      </c>
      <c r="G20" t="s">
        <v>7688</v>
      </c>
      <c r="H20" t="s">
        <v>7</v>
      </c>
      <c r="I20" t="s">
        <v>7688</v>
      </c>
      <c r="J20" t="s">
        <v>7688</v>
      </c>
      <c r="K20" t="s">
        <v>7688</v>
      </c>
      <c r="L20" t="s">
        <v>7688</v>
      </c>
      <c r="M20" t="s">
        <v>7</v>
      </c>
      <c r="N20" t="s">
        <v>7</v>
      </c>
      <c r="O20" t="s">
        <v>7</v>
      </c>
      <c r="R20" s="13" t="b">
        <f>ISNUMBER(SEARCH(R$1,d4_test70_2ft[[#This Row],[expectedResult]]))</f>
        <v>0</v>
      </c>
      <c r="S20" s="13" t="b">
        <f>ISNUMBER(SEARCH(S$1,d4_test70_2ft[[#This Row],[expectedResult]]))</f>
        <v>0</v>
      </c>
      <c r="T20" s="13" t="b">
        <f>ISNUMBER(SEARCH(T$1,d4_test70_2ft[[#This Row],[expectedResult]]))</f>
        <v>1</v>
      </c>
      <c r="W20" t="b">
        <f>ISNUMBER(SEARCH(W$1,d4_test70_2ft[[#This Row],[actualResult]]))</f>
        <v>0</v>
      </c>
      <c r="X20" t="b">
        <f>ISNUMBER(SEARCH(X$1,d4_test70_2ft[[#This Row],[actualResult]]))</f>
        <v>0</v>
      </c>
      <c r="Y20" t="b">
        <f>ISNUMBER(SEARCH(Y$1,d4_test70_2ft[[#This Row],[actualResult]]))</f>
        <v>1</v>
      </c>
      <c r="Z20" s="10" t="str">
        <f t="shared" si="0"/>
        <v>00</v>
      </c>
      <c r="AA20" s="10" t="str">
        <f t="shared" si="1"/>
        <v>00</v>
      </c>
      <c r="AB20" s="10" t="str">
        <f t="shared" si="2"/>
        <v>11</v>
      </c>
      <c r="AC20" t="b">
        <f t="shared" si="3"/>
        <v>1</v>
      </c>
      <c r="AF20" t="b">
        <f>ISNUMBER(SEARCH(AF$1,d4_test70_2ft[[#This Row],[actualResultGPT3]]))</f>
        <v>0</v>
      </c>
      <c r="AG20" t="b">
        <f>ISNUMBER(SEARCH(AG$1,d4_test70_2ft[[#This Row],[actualResultGPT3]]))</f>
        <v>0</v>
      </c>
      <c r="AH20" t="b">
        <f>ISNUMBER(SEARCH(AH$1,d4_test70_2ft[[#This Row],[actualResultGPT3]]))</f>
        <v>1</v>
      </c>
      <c r="AI20" s="10" t="str">
        <f t="shared" si="4"/>
        <v>00</v>
      </c>
      <c r="AJ20" s="10" t="str">
        <f t="shared" si="5"/>
        <v>00</v>
      </c>
      <c r="AK20" s="10" t="str">
        <f t="shared" si="6"/>
        <v>11</v>
      </c>
      <c r="AL20" t="b">
        <f t="shared" si="7"/>
        <v>1</v>
      </c>
      <c r="AO20" t="b">
        <f>ISNUMBER(SEARCH(AO$1,d4_test70_2ft[[#This Row],[actualResult3Ft]]))</f>
        <v>0</v>
      </c>
      <c r="AP20" t="b">
        <f>ISNUMBER(SEARCH(AP$1,d4_test70_2ft[[#This Row],[actualResult3Ft]]))</f>
        <v>0</v>
      </c>
      <c r="AQ20" t="b">
        <f>ISNUMBER(SEARCH(AQ$1,d4_test70_2ft[[#This Row],[actualResult3Ft]]))</f>
        <v>1</v>
      </c>
      <c r="AR20" s="10" t="str">
        <f t="shared" si="8"/>
        <v>00</v>
      </c>
      <c r="AS20" s="10" t="str">
        <f t="shared" si="9"/>
        <v>00</v>
      </c>
      <c r="AT20" s="10" t="str">
        <f t="shared" si="10"/>
        <v>11</v>
      </c>
      <c r="AU20" t="b">
        <f t="shared" si="11"/>
        <v>1</v>
      </c>
      <c r="AX20" t="b">
        <f>ISNUMBER(SEARCH(AX$1,d4_test70_2ft[[#This Row],[actualResultc2]]))</f>
        <v>0</v>
      </c>
      <c r="AY20" t="b">
        <f>ISNUMBER(SEARCH(AY$1,d4_test70_2ft[[#This Row],[actualResultc2]]))</f>
        <v>0</v>
      </c>
      <c r="AZ20" t="b">
        <f>ISNUMBER(SEARCH(AZ$1,d4_test70_2ft[[#This Row],[actualResultc2]]))</f>
        <v>1</v>
      </c>
      <c r="BA20" s="10" t="str">
        <f t="shared" si="12"/>
        <v>00</v>
      </c>
      <c r="BB20" s="10" t="str">
        <f t="shared" si="13"/>
        <v>00</v>
      </c>
      <c r="BC20" s="10" t="str">
        <f t="shared" si="14"/>
        <v>11</v>
      </c>
      <c r="BD20" t="b">
        <f t="shared" si="15"/>
        <v>1</v>
      </c>
      <c r="BG20" t="b">
        <f>ISNUMBER(SEARCH(BG$1,d4_test70_2ft[[#This Row],[actualResultc3]]))</f>
        <v>0</v>
      </c>
      <c r="BH20" t="b">
        <f>ISNUMBER(SEARCH(BH$1,d4_test70_2ft[[#This Row],[actualResultc3]]))</f>
        <v>0</v>
      </c>
      <c r="BI20" t="b">
        <f>ISNUMBER(SEARCH(BI$1,d4_test70_2ft[[#This Row],[actualResultc3]]))</f>
        <v>1</v>
      </c>
      <c r="BJ20" s="10" t="str">
        <f t="shared" si="16"/>
        <v>00</v>
      </c>
      <c r="BK20" s="10" t="str">
        <f t="shared" si="17"/>
        <v>00</v>
      </c>
      <c r="BL20" s="10" t="str">
        <f t="shared" si="18"/>
        <v>11</v>
      </c>
      <c r="BM20" t="b">
        <f t="shared" si="19"/>
        <v>1</v>
      </c>
      <c r="BP20" t="b">
        <f>ISNUMBER(SEARCH(BP$1,d4_test70_2ft[[#This Row],[actualResultc4]]))</f>
        <v>0</v>
      </c>
      <c r="BQ20" t="b">
        <f>ISNUMBER(SEARCH(BQ$1,d4_test70_2ft[[#This Row],[actualResultc4]]))</f>
        <v>0</v>
      </c>
      <c r="BR20" t="b">
        <f>ISNUMBER(SEARCH(BR$1,d4_test70_2ft[[#This Row],[actualResultc4]]))</f>
        <v>1</v>
      </c>
      <c r="BS20" s="10" t="str">
        <f t="shared" si="20"/>
        <v>00</v>
      </c>
      <c r="BT20" s="10" t="str">
        <f t="shared" si="21"/>
        <v>00</v>
      </c>
      <c r="BU20" s="10" t="str">
        <f t="shared" si="22"/>
        <v>11</v>
      </c>
      <c r="BV20" t="b">
        <f t="shared" si="23"/>
        <v>1</v>
      </c>
      <c r="BY20" t="b">
        <f>ISNUMBER(SEARCH(BY$1,d4_test70_2ft[[#This Row],[actualResultc5]]))</f>
        <v>0</v>
      </c>
      <c r="BZ20" t="b">
        <f>ISNUMBER(SEARCH(BZ$1,d4_test70_2ft[[#This Row],[actualResultc5]]))</f>
        <v>0</v>
      </c>
      <c r="CA20" t="b">
        <f>ISNUMBER(SEARCH(CA$1,d4_test70_2ft[[#This Row],[actualResultc5]]))</f>
        <v>1</v>
      </c>
      <c r="CB20" s="10" t="str">
        <f t="shared" si="24"/>
        <v>00</v>
      </c>
      <c r="CC20" s="10" t="str">
        <f t="shared" si="25"/>
        <v>00</v>
      </c>
      <c r="CD20" s="10" t="str">
        <f t="shared" si="26"/>
        <v>11</v>
      </c>
      <c r="CE20" t="b">
        <f t="shared" si="27"/>
        <v>1</v>
      </c>
      <c r="CH20" t="b">
        <f>ISNUMBER(SEARCH(CH$1,d4_test70_2ft[[#This Row],[actualResultc6]]))</f>
        <v>0</v>
      </c>
      <c r="CI20" t="b">
        <f>ISNUMBER(SEARCH(CI$1,d4_test70_2ft[[#This Row],[actualResultc6]]))</f>
        <v>0</v>
      </c>
      <c r="CJ20" t="b">
        <f>ISNUMBER(SEARCH(CJ$1,d4_test70_2ft[[#This Row],[actualResultc6]]))</f>
        <v>1</v>
      </c>
      <c r="CK20" s="10" t="str">
        <f t="shared" si="28"/>
        <v>00</v>
      </c>
      <c r="CL20" s="10" t="str">
        <f t="shared" si="29"/>
        <v>00</v>
      </c>
      <c r="CM20" s="10" t="str">
        <f t="shared" si="30"/>
        <v>11</v>
      </c>
      <c r="CN20" t="b">
        <f t="shared" si="31"/>
        <v>1</v>
      </c>
      <c r="CQ20" t="b">
        <f>ISNUMBER(SEARCH(CQ$1,d4_test70_2ft[[#This Row],[actualResultc7]]))</f>
        <v>0</v>
      </c>
      <c r="CR20" t="b">
        <f>ISNUMBER(SEARCH(CR$1,d4_test70_2ft[[#This Row],[actualResultc7]]))</f>
        <v>0</v>
      </c>
      <c r="CS20" t="b">
        <f>ISNUMBER(SEARCH(CS$1,d4_test70_2ft[[#This Row],[actualResultc7]]))</f>
        <v>1</v>
      </c>
      <c r="CT20" s="10" t="str">
        <f t="shared" si="32"/>
        <v>00</v>
      </c>
      <c r="CU20" s="10" t="str">
        <f t="shared" si="33"/>
        <v>00</v>
      </c>
      <c r="CV20" s="10" t="str">
        <f t="shared" si="34"/>
        <v>11</v>
      </c>
      <c r="CW20" t="b">
        <f t="shared" si="35"/>
        <v>1</v>
      </c>
    </row>
    <row r="21" spans="1:101" x14ac:dyDescent="0.35">
      <c r="A21" t="s">
        <v>774</v>
      </c>
      <c r="B21" t="s">
        <v>775</v>
      </c>
      <c r="C21" t="s">
        <v>8226</v>
      </c>
      <c r="D21" t="s">
        <v>7570</v>
      </c>
      <c r="E21" t="s">
        <v>5119</v>
      </c>
      <c r="F21" t="s">
        <v>7</v>
      </c>
      <c r="G21" t="s">
        <v>7754</v>
      </c>
      <c r="H21" t="s">
        <v>7858</v>
      </c>
      <c r="I21" t="s">
        <v>7754</v>
      </c>
      <c r="J21" t="s">
        <v>7754</v>
      </c>
      <c r="K21" t="s">
        <v>7754</v>
      </c>
      <c r="L21" t="s">
        <v>7754</v>
      </c>
      <c r="M21" t="s">
        <v>24</v>
      </c>
      <c r="N21" t="s">
        <v>24</v>
      </c>
      <c r="O21" t="s">
        <v>24</v>
      </c>
      <c r="R21" s="13" t="b">
        <f>ISNUMBER(SEARCH(R$1,d4_test70_2ft[[#This Row],[expectedResult]]))</f>
        <v>0</v>
      </c>
      <c r="S21" s="13" t="b">
        <f>ISNUMBER(SEARCH(S$1,d4_test70_2ft[[#This Row],[expectedResult]]))</f>
        <v>0</v>
      </c>
      <c r="T21" s="13" t="b">
        <f>ISNUMBER(SEARCH(T$1,d4_test70_2ft[[#This Row],[expectedResult]]))</f>
        <v>1</v>
      </c>
      <c r="W21" t="b">
        <f>ISNUMBER(SEARCH(W$1,d4_test70_2ft[[#This Row],[actualResult]]))</f>
        <v>0</v>
      </c>
      <c r="X21" t="b">
        <f>ISNUMBER(SEARCH(X$1,d4_test70_2ft[[#This Row],[actualResult]]))</f>
        <v>1</v>
      </c>
      <c r="Y21" t="b">
        <f>ISNUMBER(SEARCH(Y$1,d4_test70_2ft[[#This Row],[actualResult]]))</f>
        <v>1</v>
      </c>
      <c r="Z21" s="10" t="str">
        <f t="shared" si="0"/>
        <v>00</v>
      </c>
      <c r="AA21" s="10" t="str">
        <f t="shared" si="1"/>
        <v>01</v>
      </c>
      <c r="AB21" s="10" t="str">
        <f t="shared" si="2"/>
        <v>11</v>
      </c>
      <c r="AC21" t="b">
        <f t="shared" si="3"/>
        <v>0</v>
      </c>
      <c r="AF21" t="b">
        <f>ISNUMBER(SEARCH(AF$1,d4_test70_2ft[[#This Row],[actualResultGPT3]]))</f>
        <v>1</v>
      </c>
      <c r="AG21" t="b">
        <f>ISNUMBER(SEARCH(AG$1,d4_test70_2ft[[#This Row],[actualResultGPT3]]))</f>
        <v>1</v>
      </c>
      <c r="AH21" t="b">
        <f>ISNUMBER(SEARCH(AH$1,d4_test70_2ft[[#This Row],[actualResultGPT3]]))</f>
        <v>1</v>
      </c>
      <c r="AI21" s="10" t="str">
        <f t="shared" si="4"/>
        <v>01</v>
      </c>
      <c r="AJ21" s="10" t="str">
        <f t="shared" si="5"/>
        <v>01</v>
      </c>
      <c r="AK21" s="10" t="str">
        <f t="shared" si="6"/>
        <v>11</v>
      </c>
      <c r="AL21" t="b">
        <f t="shared" si="7"/>
        <v>0</v>
      </c>
      <c r="AO21" t="b">
        <f>ISNUMBER(SEARCH(AO$1,d4_test70_2ft[[#This Row],[actualResult3Ft]]))</f>
        <v>0</v>
      </c>
      <c r="AP21" t="b">
        <f>ISNUMBER(SEARCH(AP$1,d4_test70_2ft[[#This Row],[actualResult3Ft]]))</f>
        <v>1</v>
      </c>
      <c r="AQ21" t="b">
        <f>ISNUMBER(SEARCH(AQ$1,d4_test70_2ft[[#This Row],[actualResult3Ft]]))</f>
        <v>1</v>
      </c>
      <c r="AR21" s="10" t="str">
        <f t="shared" si="8"/>
        <v>00</v>
      </c>
      <c r="AS21" s="10" t="str">
        <f t="shared" si="9"/>
        <v>01</v>
      </c>
      <c r="AT21" s="10" t="str">
        <f t="shared" si="10"/>
        <v>11</v>
      </c>
      <c r="AU21" t="b">
        <f t="shared" si="11"/>
        <v>0</v>
      </c>
      <c r="AX21" t="b">
        <f>ISNUMBER(SEARCH(AX$1,d4_test70_2ft[[#This Row],[actualResultc2]]))</f>
        <v>0</v>
      </c>
      <c r="AY21" t="b">
        <f>ISNUMBER(SEARCH(AY$1,d4_test70_2ft[[#This Row],[actualResultc2]]))</f>
        <v>1</v>
      </c>
      <c r="AZ21" t="b">
        <f>ISNUMBER(SEARCH(AZ$1,d4_test70_2ft[[#This Row],[actualResultc2]]))</f>
        <v>1</v>
      </c>
      <c r="BA21" s="10" t="str">
        <f t="shared" si="12"/>
        <v>00</v>
      </c>
      <c r="BB21" s="10" t="str">
        <f t="shared" si="13"/>
        <v>01</v>
      </c>
      <c r="BC21" s="10" t="str">
        <f t="shared" si="14"/>
        <v>11</v>
      </c>
      <c r="BD21" t="b">
        <f t="shared" si="15"/>
        <v>0</v>
      </c>
      <c r="BG21" t="b">
        <f>ISNUMBER(SEARCH(BG$1,d4_test70_2ft[[#This Row],[actualResultc3]]))</f>
        <v>0</v>
      </c>
      <c r="BH21" t="b">
        <f>ISNUMBER(SEARCH(BH$1,d4_test70_2ft[[#This Row],[actualResultc3]]))</f>
        <v>1</v>
      </c>
      <c r="BI21" t="b">
        <f>ISNUMBER(SEARCH(BI$1,d4_test70_2ft[[#This Row],[actualResultc3]]))</f>
        <v>1</v>
      </c>
      <c r="BJ21" s="10" t="str">
        <f t="shared" si="16"/>
        <v>00</v>
      </c>
      <c r="BK21" s="10" t="str">
        <f t="shared" si="17"/>
        <v>01</v>
      </c>
      <c r="BL21" s="10" t="str">
        <f t="shared" si="18"/>
        <v>11</v>
      </c>
      <c r="BM21" t="b">
        <f t="shared" si="19"/>
        <v>0</v>
      </c>
      <c r="BP21" t="b">
        <f>ISNUMBER(SEARCH(BP$1,d4_test70_2ft[[#This Row],[actualResultc4]]))</f>
        <v>0</v>
      </c>
      <c r="BQ21" t="b">
        <f>ISNUMBER(SEARCH(BQ$1,d4_test70_2ft[[#This Row],[actualResultc4]]))</f>
        <v>1</v>
      </c>
      <c r="BR21" t="b">
        <f>ISNUMBER(SEARCH(BR$1,d4_test70_2ft[[#This Row],[actualResultc4]]))</f>
        <v>1</v>
      </c>
      <c r="BS21" s="10" t="str">
        <f t="shared" si="20"/>
        <v>00</v>
      </c>
      <c r="BT21" s="10" t="str">
        <f t="shared" si="21"/>
        <v>01</v>
      </c>
      <c r="BU21" s="10" t="str">
        <f t="shared" si="22"/>
        <v>11</v>
      </c>
      <c r="BV21" t="b">
        <f t="shared" si="23"/>
        <v>0</v>
      </c>
      <c r="BY21" t="b">
        <f>ISNUMBER(SEARCH(BY$1,d4_test70_2ft[[#This Row],[actualResultc5]]))</f>
        <v>0</v>
      </c>
      <c r="BZ21" t="b">
        <f>ISNUMBER(SEARCH(BZ$1,d4_test70_2ft[[#This Row],[actualResultc5]]))</f>
        <v>1</v>
      </c>
      <c r="CA21" t="b">
        <f>ISNUMBER(SEARCH(CA$1,d4_test70_2ft[[#This Row],[actualResultc5]]))</f>
        <v>1</v>
      </c>
      <c r="CB21" s="10" t="str">
        <f t="shared" si="24"/>
        <v>00</v>
      </c>
      <c r="CC21" s="10" t="str">
        <f t="shared" si="25"/>
        <v>01</v>
      </c>
      <c r="CD21" s="10" t="str">
        <f t="shared" si="26"/>
        <v>11</v>
      </c>
      <c r="CE21" t="b">
        <f t="shared" si="27"/>
        <v>0</v>
      </c>
      <c r="CH21" t="b">
        <f>ISNUMBER(SEARCH(CH$1,d4_test70_2ft[[#This Row],[actualResultc6]]))</f>
        <v>0</v>
      </c>
      <c r="CI21" t="b">
        <f>ISNUMBER(SEARCH(CI$1,d4_test70_2ft[[#This Row],[actualResultc6]]))</f>
        <v>1</v>
      </c>
      <c r="CJ21" t="b">
        <f>ISNUMBER(SEARCH(CJ$1,d4_test70_2ft[[#This Row],[actualResultc6]]))</f>
        <v>1</v>
      </c>
      <c r="CK21" s="10" t="str">
        <f t="shared" si="28"/>
        <v>00</v>
      </c>
      <c r="CL21" s="10" t="str">
        <f t="shared" si="29"/>
        <v>01</v>
      </c>
      <c r="CM21" s="10" t="str">
        <f t="shared" si="30"/>
        <v>11</v>
      </c>
      <c r="CN21" t="b">
        <f t="shared" si="31"/>
        <v>0</v>
      </c>
      <c r="CQ21" t="b">
        <f>ISNUMBER(SEARCH(CQ$1,d4_test70_2ft[[#This Row],[actualResultc7]]))</f>
        <v>0</v>
      </c>
      <c r="CR21" t="b">
        <f>ISNUMBER(SEARCH(CR$1,d4_test70_2ft[[#This Row],[actualResultc7]]))</f>
        <v>1</v>
      </c>
      <c r="CS21" t="b">
        <f>ISNUMBER(SEARCH(CS$1,d4_test70_2ft[[#This Row],[actualResultc7]]))</f>
        <v>1</v>
      </c>
      <c r="CT21" s="10" t="str">
        <f t="shared" si="32"/>
        <v>00</v>
      </c>
      <c r="CU21" s="10" t="str">
        <f t="shared" si="33"/>
        <v>01</v>
      </c>
      <c r="CV21" s="10" t="str">
        <f t="shared" si="34"/>
        <v>11</v>
      </c>
      <c r="CW21" t="b">
        <f t="shared" si="35"/>
        <v>0</v>
      </c>
    </row>
    <row r="22" spans="1:101" x14ac:dyDescent="0.35">
      <c r="A22" t="s">
        <v>531</v>
      </c>
      <c r="B22" t="s">
        <v>532</v>
      </c>
      <c r="C22" t="s">
        <v>7770</v>
      </c>
      <c r="D22" t="s">
        <v>7608</v>
      </c>
      <c r="E22" t="s">
        <v>5119</v>
      </c>
      <c r="F22" t="s">
        <v>7</v>
      </c>
      <c r="G22" t="s">
        <v>7688</v>
      </c>
      <c r="H22" t="s">
        <v>72</v>
      </c>
      <c r="I22" t="s">
        <v>7688</v>
      </c>
      <c r="J22" t="s">
        <v>7688</v>
      </c>
      <c r="K22" t="s">
        <v>7688</v>
      </c>
      <c r="L22" t="s">
        <v>7688</v>
      </c>
      <c r="M22" t="s">
        <v>7</v>
      </c>
      <c r="N22" t="s">
        <v>7</v>
      </c>
      <c r="O22" t="s">
        <v>7</v>
      </c>
      <c r="R22" s="13" t="b">
        <f>ISNUMBER(SEARCH(R$1,d4_test70_2ft[[#This Row],[expectedResult]]))</f>
        <v>0</v>
      </c>
      <c r="S22" s="13" t="b">
        <f>ISNUMBER(SEARCH(S$1,d4_test70_2ft[[#This Row],[expectedResult]]))</f>
        <v>0</v>
      </c>
      <c r="T22" s="13" t="b">
        <f>ISNUMBER(SEARCH(T$1,d4_test70_2ft[[#This Row],[expectedResult]]))</f>
        <v>1</v>
      </c>
      <c r="W22" t="b">
        <f>ISNUMBER(SEARCH(W$1,d4_test70_2ft[[#This Row],[actualResult]]))</f>
        <v>0</v>
      </c>
      <c r="X22" t="b">
        <f>ISNUMBER(SEARCH(X$1,d4_test70_2ft[[#This Row],[actualResult]]))</f>
        <v>0</v>
      </c>
      <c r="Y22" t="b">
        <f>ISNUMBER(SEARCH(Y$1,d4_test70_2ft[[#This Row],[actualResult]]))</f>
        <v>1</v>
      </c>
      <c r="Z22" s="10" t="str">
        <f t="shared" si="0"/>
        <v>00</v>
      </c>
      <c r="AA22" s="10" t="str">
        <f t="shared" si="1"/>
        <v>00</v>
      </c>
      <c r="AB22" s="10" t="str">
        <f t="shared" si="2"/>
        <v>11</v>
      </c>
      <c r="AC22" t="b">
        <f t="shared" si="3"/>
        <v>1</v>
      </c>
      <c r="AF22" t="b">
        <f>ISNUMBER(SEARCH(AF$1,d4_test70_2ft[[#This Row],[actualResultGPT3]]))</f>
        <v>1</v>
      </c>
      <c r="AG22" t="b">
        <f>ISNUMBER(SEARCH(AG$1,d4_test70_2ft[[#This Row],[actualResultGPT3]]))</f>
        <v>1</v>
      </c>
      <c r="AH22" t="b">
        <f>ISNUMBER(SEARCH(AH$1,d4_test70_2ft[[#This Row],[actualResultGPT3]]))</f>
        <v>1</v>
      </c>
      <c r="AI22" s="10" t="str">
        <f t="shared" si="4"/>
        <v>01</v>
      </c>
      <c r="AJ22" s="10" t="str">
        <f t="shared" si="5"/>
        <v>01</v>
      </c>
      <c r="AK22" s="10" t="str">
        <f t="shared" si="6"/>
        <v>11</v>
      </c>
      <c r="AL22" t="b">
        <f t="shared" si="7"/>
        <v>0</v>
      </c>
      <c r="AO22" t="b">
        <f>ISNUMBER(SEARCH(AO$1,d4_test70_2ft[[#This Row],[actualResult3Ft]]))</f>
        <v>0</v>
      </c>
      <c r="AP22" t="b">
        <f>ISNUMBER(SEARCH(AP$1,d4_test70_2ft[[#This Row],[actualResult3Ft]]))</f>
        <v>0</v>
      </c>
      <c r="AQ22" t="b">
        <f>ISNUMBER(SEARCH(AQ$1,d4_test70_2ft[[#This Row],[actualResult3Ft]]))</f>
        <v>1</v>
      </c>
      <c r="AR22" s="10" t="str">
        <f t="shared" si="8"/>
        <v>00</v>
      </c>
      <c r="AS22" s="10" t="str">
        <f t="shared" si="9"/>
        <v>00</v>
      </c>
      <c r="AT22" s="10" t="str">
        <f t="shared" si="10"/>
        <v>11</v>
      </c>
      <c r="AU22" t="b">
        <f t="shared" si="11"/>
        <v>1</v>
      </c>
      <c r="AX22" t="b">
        <f>ISNUMBER(SEARCH(AX$1,d4_test70_2ft[[#This Row],[actualResultc2]]))</f>
        <v>0</v>
      </c>
      <c r="AY22" t="b">
        <f>ISNUMBER(SEARCH(AY$1,d4_test70_2ft[[#This Row],[actualResultc2]]))</f>
        <v>0</v>
      </c>
      <c r="AZ22" t="b">
        <f>ISNUMBER(SEARCH(AZ$1,d4_test70_2ft[[#This Row],[actualResultc2]]))</f>
        <v>1</v>
      </c>
      <c r="BA22" s="10" t="str">
        <f t="shared" si="12"/>
        <v>00</v>
      </c>
      <c r="BB22" s="10" t="str">
        <f t="shared" si="13"/>
        <v>00</v>
      </c>
      <c r="BC22" s="10" t="str">
        <f t="shared" si="14"/>
        <v>11</v>
      </c>
      <c r="BD22" t="b">
        <f t="shared" si="15"/>
        <v>1</v>
      </c>
      <c r="BG22" t="b">
        <f>ISNUMBER(SEARCH(BG$1,d4_test70_2ft[[#This Row],[actualResultc3]]))</f>
        <v>0</v>
      </c>
      <c r="BH22" t="b">
        <f>ISNUMBER(SEARCH(BH$1,d4_test70_2ft[[#This Row],[actualResultc3]]))</f>
        <v>0</v>
      </c>
      <c r="BI22" t="b">
        <f>ISNUMBER(SEARCH(BI$1,d4_test70_2ft[[#This Row],[actualResultc3]]))</f>
        <v>1</v>
      </c>
      <c r="BJ22" s="10" t="str">
        <f t="shared" si="16"/>
        <v>00</v>
      </c>
      <c r="BK22" s="10" t="str">
        <f t="shared" si="17"/>
        <v>00</v>
      </c>
      <c r="BL22" s="10" t="str">
        <f t="shared" si="18"/>
        <v>11</v>
      </c>
      <c r="BM22" t="b">
        <f t="shared" si="19"/>
        <v>1</v>
      </c>
      <c r="BP22" t="b">
        <f>ISNUMBER(SEARCH(BP$1,d4_test70_2ft[[#This Row],[actualResultc4]]))</f>
        <v>0</v>
      </c>
      <c r="BQ22" t="b">
        <f>ISNUMBER(SEARCH(BQ$1,d4_test70_2ft[[#This Row],[actualResultc4]]))</f>
        <v>0</v>
      </c>
      <c r="BR22" t="b">
        <f>ISNUMBER(SEARCH(BR$1,d4_test70_2ft[[#This Row],[actualResultc4]]))</f>
        <v>1</v>
      </c>
      <c r="BS22" s="10" t="str">
        <f t="shared" si="20"/>
        <v>00</v>
      </c>
      <c r="BT22" s="10" t="str">
        <f t="shared" si="21"/>
        <v>00</v>
      </c>
      <c r="BU22" s="10" t="str">
        <f t="shared" si="22"/>
        <v>11</v>
      </c>
      <c r="BV22" t="b">
        <f t="shared" si="23"/>
        <v>1</v>
      </c>
      <c r="BY22" t="b">
        <f>ISNUMBER(SEARCH(BY$1,d4_test70_2ft[[#This Row],[actualResultc5]]))</f>
        <v>0</v>
      </c>
      <c r="BZ22" t="b">
        <f>ISNUMBER(SEARCH(BZ$1,d4_test70_2ft[[#This Row],[actualResultc5]]))</f>
        <v>0</v>
      </c>
      <c r="CA22" t="b">
        <f>ISNUMBER(SEARCH(CA$1,d4_test70_2ft[[#This Row],[actualResultc5]]))</f>
        <v>1</v>
      </c>
      <c r="CB22" s="10" t="str">
        <f t="shared" si="24"/>
        <v>00</v>
      </c>
      <c r="CC22" s="10" t="str">
        <f t="shared" si="25"/>
        <v>00</v>
      </c>
      <c r="CD22" s="10" t="str">
        <f t="shared" si="26"/>
        <v>11</v>
      </c>
      <c r="CE22" t="b">
        <f t="shared" si="27"/>
        <v>1</v>
      </c>
      <c r="CH22" t="b">
        <f>ISNUMBER(SEARCH(CH$1,d4_test70_2ft[[#This Row],[actualResultc6]]))</f>
        <v>0</v>
      </c>
      <c r="CI22" t="b">
        <f>ISNUMBER(SEARCH(CI$1,d4_test70_2ft[[#This Row],[actualResultc6]]))</f>
        <v>0</v>
      </c>
      <c r="CJ22" t="b">
        <f>ISNUMBER(SEARCH(CJ$1,d4_test70_2ft[[#This Row],[actualResultc6]]))</f>
        <v>1</v>
      </c>
      <c r="CK22" s="10" t="str">
        <f t="shared" si="28"/>
        <v>00</v>
      </c>
      <c r="CL22" s="10" t="str">
        <f t="shared" si="29"/>
        <v>00</v>
      </c>
      <c r="CM22" s="10" t="str">
        <f t="shared" si="30"/>
        <v>11</v>
      </c>
      <c r="CN22" t="b">
        <f t="shared" si="31"/>
        <v>1</v>
      </c>
      <c r="CQ22" t="b">
        <f>ISNUMBER(SEARCH(CQ$1,d4_test70_2ft[[#This Row],[actualResultc7]]))</f>
        <v>0</v>
      </c>
      <c r="CR22" t="b">
        <f>ISNUMBER(SEARCH(CR$1,d4_test70_2ft[[#This Row],[actualResultc7]]))</f>
        <v>0</v>
      </c>
      <c r="CS22" t="b">
        <f>ISNUMBER(SEARCH(CS$1,d4_test70_2ft[[#This Row],[actualResultc7]]))</f>
        <v>1</v>
      </c>
      <c r="CT22" s="10" t="str">
        <f t="shared" si="32"/>
        <v>00</v>
      </c>
      <c r="CU22" s="10" t="str">
        <f t="shared" si="33"/>
        <v>00</v>
      </c>
      <c r="CV22" s="10" t="str">
        <f t="shared" si="34"/>
        <v>11</v>
      </c>
      <c r="CW22" t="b">
        <f t="shared" si="35"/>
        <v>1</v>
      </c>
    </row>
    <row r="23" spans="1:101" x14ac:dyDescent="0.35">
      <c r="A23" t="s">
        <v>899</v>
      </c>
      <c r="B23" t="s">
        <v>900</v>
      </c>
      <c r="C23" t="s">
        <v>901</v>
      </c>
      <c r="D23" t="s">
        <v>7591</v>
      </c>
      <c r="E23" t="s">
        <v>5130</v>
      </c>
      <c r="F23" t="s">
        <v>7</v>
      </c>
      <c r="G23" t="s">
        <v>7754</v>
      </c>
      <c r="H23" t="s">
        <v>72</v>
      </c>
      <c r="I23" t="s">
        <v>7754</v>
      </c>
      <c r="J23" t="s">
        <v>7754</v>
      </c>
      <c r="K23" t="s">
        <v>7754</v>
      </c>
      <c r="L23" t="s">
        <v>7754</v>
      </c>
      <c r="M23" t="s">
        <v>24</v>
      </c>
      <c r="N23" t="s">
        <v>24</v>
      </c>
      <c r="O23" t="s">
        <v>24</v>
      </c>
      <c r="R23" s="13" t="b">
        <f>ISNUMBER(SEARCH(R$1,d4_test70_2ft[[#This Row],[expectedResult]]))</f>
        <v>0</v>
      </c>
      <c r="S23" s="13" t="b">
        <f>ISNUMBER(SEARCH(S$1,d4_test70_2ft[[#This Row],[expectedResult]]))</f>
        <v>0</v>
      </c>
      <c r="T23" s="13" t="b">
        <f>ISNUMBER(SEARCH(T$1,d4_test70_2ft[[#This Row],[expectedResult]]))</f>
        <v>1</v>
      </c>
      <c r="W23" t="b">
        <f>ISNUMBER(SEARCH(W$1,d4_test70_2ft[[#This Row],[actualResult]]))</f>
        <v>0</v>
      </c>
      <c r="X23" t="b">
        <f>ISNUMBER(SEARCH(X$1,d4_test70_2ft[[#This Row],[actualResult]]))</f>
        <v>1</v>
      </c>
      <c r="Y23" t="b">
        <f>ISNUMBER(SEARCH(Y$1,d4_test70_2ft[[#This Row],[actualResult]]))</f>
        <v>1</v>
      </c>
      <c r="Z23" s="10" t="str">
        <f t="shared" si="0"/>
        <v>00</v>
      </c>
      <c r="AA23" s="10" t="str">
        <f t="shared" si="1"/>
        <v>01</v>
      </c>
      <c r="AB23" s="10" t="str">
        <f t="shared" si="2"/>
        <v>11</v>
      </c>
      <c r="AC23" t="b">
        <f t="shared" si="3"/>
        <v>0</v>
      </c>
      <c r="AF23" t="b">
        <f>ISNUMBER(SEARCH(AF$1,d4_test70_2ft[[#This Row],[actualResultGPT3]]))</f>
        <v>1</v>
      </c>
      <c r="AG23" t="b">
        <f>ISNUMBER(SEARCH(AG$1,d4_test70_2ft[[#This Row],[actualResultGPT3]]))</f>
        <v>1</v>
      </c>
      <c r="AH23" t="b">
        <f>ISNUMBER(SEARCH(AH$1,d4_test70_2ft[[#This Row],[actualResultGPT3]]))</f>
        <v>1</v>
      </c>
      <c r="AI23" s="10" t="str">
        <f t="shared" si="4"/>
        <v>01</v>
      </c>
      <c r="AJ23" s="10" t="str">
        <f t="shared" si="5"/>
        <v>01</v>
      </c>
      <c r="AK23" s="10" t="str">
        <f t="shared" si="6"/>
        <v>11</v>
      </c>
      <c r="AL23" t="b">
        <f t="shared" si="7"/>
        <v>0</v>
      </c>
      <c r="AO23" t="b">
        <f>ISNUMBER(SEARCH(AO$1,d4_test70_2ft[[#This Row],[actualResult3Ft]]))</f>
        <v>0</v>
      </c>
      <c r="AP23" t="b">
        <f>ISNUMBER(SEARCH(AP$1,d4_test70_2ft[[#This Row],[actualResult3Ft]]))</f>
        <v>1</v>
      </c>
      <c r="AQ23" t="b">
        <f>ISNUMBER(SEARCH(AQ$1,d4_test70_2ft[[#This Row],[actualResult3Ft]]))</f>
        <v>1</v>
      </c>
      <c r="AR23" s="10" t="str">
        <f t="shared" si="8"/>
        <v>00</v>
      </c>
      <c r="AS23" s="10" t="str">
        <f t="shared" si="9"/>
        <v>01</v>
      </c>
      <c r="AT23" s="10" t="str">
        <f t="shared" si="10"/>
        <v>11</v>
      </c>
      <c r="AU23" t="b">
        <f t="shared" si="11"/>
        <v>0</v>
      </c>
      <c r="AX23" t="b">
        <f>ISNUMBER(SEARCH(AX$1,d4_test70_2ft[[#This Row],[actualResultc2]]))</f>
        <v>0</v>
      </c>
      <c r="AY23" t="b">
        <f>ISNUMBER(SEARCH(AY$1,d4_test70_2ft[[#This Row],[actualResultc2]]))</f>
        <v>1</v>
      </c>
      <c r="AZ23" t="b">
        <f>ISNUMBER(SEARCH(AZ$1,d4_test70_2ft[[#This Row],[actualResultc2]]))</f>
        <v>1</v>
      </c>
      <c r="BA23" s="10" t="str">
        <f t="shared" si="12"/>
        <v>00</v>
      </c>
      <c r="BB23" s="10" t="str">
        <f t="shared" si="13"/>
        <v>01</v>
      </c>
      <c r="BC23" s="10" t="str">
        <f t="shared" si="14"/>
        <v>11</v>
      </c>
      <c r="BD23" t="b">
        <f t="shared" si="15"/>
        <v>0</v>
      </c>
      <c r="BG23" t="b">
        <f>ISNUMBER(SEARCH(BG$1,d4_test70_2ft[[#This Row],[actualResultc3]]))</f>
        <v>0</v>
      </c>
      <c r="BH23" t="b">
        <f>ISNUMBER(SEARCH(BH$1,d4_test70_2ft[[#This Row],[actualResultc3]]))</f>
        <v>1</v>
      </c>
      <c r="BI23" t="b">
        <f>ISNUMBER(SEARCH(BI$1,d4_test70_2ft[[#This Row],[actualResultc3]]))</f>
        <v>1</v>
      </c>
      <c r="BJ23" s="10" t="str">
        <f t="shared" si="16"/>
        <v>00</v>
      </c>
      <c r="BK23" s="10" t="str">
        <f t="shared" si="17"/>
        <v>01</v>
      </c>
      <c r="BL23" s="10" t="str">
        <f t="shared" si="18"/>
        <v>11</v>
      </c>
      <c r="BM23" t="b">
        <f t="shared" si="19"/>
        <v>0</v>
      </c>
      <c r="BP23" t="b">
        <f>ISNUMBER(SEARCH(BP$1,d4_test70_2ft[[#This Row],[actualResultc4]]))</f>
        <v>0</v>
      </c>
      <c r="BQ23" t="b">
        <f>ISNUMBER(SEARCH(BQ$1,d4_test70_2ft[[#This Row],[actualResultc4]]))</f>
        <v>1</v>
      </c>
      <c r="BR23" t="b">
        <f>ISNUMBER(SEARCH(BR$1,d4_test70_2ft[[#This Row],[actualResultc4]]))</f>
        <v>1</v>
      </c>
      <c r="BS23" s="10" t="str">
        <f t="shared" si="20"/>
        <v>00</v>
      </c>
      <c r="BT23" s="10" t="str">
        <f t="shared" si="21"/>
        <v>01</v>
      </c>
      <c r="BU23" s="10" t="str">
        <f t="shared" si="22"/>
        <v>11</v>
      </c>
      <c r="BV23" t="b">
        <f t="shared" si="23"/>
        <v>0</v>
      </c>
      <c r="BY23" t="b">
        <f>ISNUMBER(SEARCH(BY$1,d4_test70_2ft[[#This Row],[actualResultc5]]))</f>
        <v>0</v>
      </c>
      <c r="BZ23" t="b">
        <f>ISNUMBER(SEARCH(BZ$1,d4_test70_2ft[[#This Row],[actualResultc5]]))</f>
        <v>1</v>
      </c>
      <c r="CA23" t="b">
        <f>ISNUMBER(SEARCH(CA$1,d4_test70_2ft[[#This Row],[actualResultc5]]))</f>
        <v>1</v>
      </c>
      <c r="CB23" s="10" t="str">
        <f t="shared" si="24"/>
        <v>00</v>
      </c>
      <c r="CC23" s="10" t="str">
        <f t="shared" si="25"/>
        <v>01</v>
      </c>
      <c r="CD23" s="10" t="str">
        <f t="shared" si="26"/>
        <v>11</v>
      </c>
      <c r="CE23" t="b">
        <f t="shared" si="27"/>
        <v>0</v>
      </c>
      <c r="CH23" t="b">
        <f>ISNUMBER(SEARCH(CH$1,d4_test70_2ft[[#This Row],[actualResultc6]]))</f>
        <v>0</v>
      </c>
      <c r="CI23" t="b">
        <f>ISNUMBER(SEARCH(CI$1,d4_test70_2ft[[#This Row],[actualResultc6]]))</f>
        <v>1</v>
      </c>
      <c r="CJ23" t="b">
        <f>ISNUMBER(SEARCH(CJ$1,d4_test70_2ft[[#This Row],[actualResultc6]]))</f>
        <v>1</v>
      </c>
      <c r="CK23" s="10" t="str">
        <f t="shared" si="28"/>
        <v>00</v>
      </c>
      <c r="CL23" s="10" t="str">
        <f t="shared" si="29"/>
        <v>01</v>
      </c>
      <c r="CM23" s="10" t="str">
        <f t="shared" si="30"/>
        <v>11</v>
      </c>
      <c r="CN23" t="b">
        <f t="shared" si="31"/>
        <v>0</v>
      </c>
      <c r="CQ23" t="b">
        <f>ISNUMBER(SEARCH(CQ$1,d4_test70_2ft[[#This Row],[actualResultc7]]))</f>
        <v>0</v>
      </c>
      <c r="CR23" t="b">
        <f>ISNUMBER(SEARCH(CR$1,d4_test70_2ft[[#This Row],[actualResultc7]]))</f>
        <v>1</v>
      </c>
      <c r="CS23" t="b">
        <f>ISNUMBER(SEARCH(CS$1,d4_test70_2ft[[#This Row],[actualResultc7]]))</f>
        <v>1</v>
      </c>
      <c r="CT23" s="10" t="str">
        <f t="shared" si="32"/>
        <v>00</v>
      </c>
      <c r="CU23" s="10" t="str">
        <f t="shared" si="33"/>
        <v>01</v>
      </c>
      <c r="CV23" s="10" t="str">
        <f t="shared" si="34"/>
        <v>11</v>
      </c>
      <c r="CW23" t="b">
        <f t="shared" si="35"/>
        <v>0</v>
      </c>
    </row>
    <row r="24" spans="1:101" x14ac:dyDescent="0.35">
      <c r="A24" t="s">
        <v>707</v>
      </c>
      <c r="B24" t="s">
        <v>708</v>
      </c>
      <c r="C24" t="s">
        <v>709</v>
      </c>
      <c r="D24" t="s">
        <v>7612</v>
      </c>
      <c r="E24" t="s">
        <v>5119</v>
      </c>
      <c r="F24" t="s">
        <v>7</v>
      </c>
      <c r="G24" t="s">
        <v>7688</v>
      </c>
      <c r="H24" t="s">
        <v>958</v>
      </c>
      <c r="I24" t="s">
        <v>7688</v>
      </c>
      <c r="J24" t="s">
        <v>7688</v>
      </c>
      <c r="K24" t="s">
        <v>7688</v>
      </c>
      <c r="L24" t="s">
        <v>7688</v>
      </c>
      <c r="M24" t="s">
        <v>7</v>
      </c>
      <c r="N24" t="s">
        <v>7</v>
      </c>
      <c r="O24" t="s">
        <v>7</v>
      </c>
      <c r="R24" s="13" t="b">
        <f>ISNUMBER(SEARCH(R$1,d4_test70_2ft[[#This Row],[expectedResult]]))</f>
        <v>0</v>
      </c>
      <c r="S24" s="13" t="b">
        <f>ISNUMBER(SEARCH(S$1,d4_test70_2ft[[#This Row],[expectedResult]]))</f>
        <v>0</v>
      </c>
      <c r="T24" s="13" t="b">
        <f>ISNUMBER(SEARCH(T$1,d4_test70_2ft[[#This Row],[expectedResult]]))</f>
        <v>1</v>
      </c>
      <c r="W24" t="b">
        <f>ISNUMBER(SEARCH(W$1,d4_test70_2ft[[#This Row],[actualResult]]))</f>
        <v>0</v>
      </c>
      <c r="X24" t="b">
        <f>ISNUMBER(SEARCH(X$1,d4_test70_2ft[[#This Row],[actualResult]]))</f>
        <v>0</v>
      </c>
      <c r="Y24" t="b">
        <f>ISNUMBER(SEARCH(Y$1,d4_test70_2ft[[#This Row],[actualResult]]))</f>
        <v>1</v>
      </c>
      <c r="Z24" s="10" t="str">
        <f t="shared" si="0"/>
        <v>00</v>
      </c>
      <c r="AA24" s="10" t="str">
        <f t="shared" si="1"/>
        <v>00</v>
      </c>
      <c r="AB24" s="10" t="str">
        <f t="shared" si="2"/>
        <v>11</v>
      </c>
      <c r="AC24" t="b">
        <f t="shared" si="3"/>
        <v>1</v>
      </c>
      <c r="AF24" t="b">
        <f>ISNUMBER(SEARCH(AF$1,d4_test70_2ft[[#This Row],[actualResultGPT3]]))</f>
        <v>0</v>
      </c>
      <c r="AG24" t="b">
        <f>ISNUMBER(SEARCH(AG$1,d4_test70_2ft[[#This Row],[actualResultGPT3]]))</f>
        <v>0</v>
      </c>
      <c r="AH24" t="b">
        <f>ISNUMBER(SEARCH(AH$1,d4_test70_2ft[[#This Row],[actualResultGPT3]]))</f>
        <v>1</v>
      </c>
      <c r="AI24" s="10" t="str">
        <f t="shared" si="4"/>
        <v>00</v>
      </c>
      <c r="AJ24" s="10" t="str">
        <f t="shared" si="5"/>
        <v>00</v>
      </c>
      <c r="AK24" s="10" t="str">
        <f t="shared" si="6"/>
        <v>11</v>
      </c>
      <c r="AL24" t="b">
        <f t="shared" si="7"/>
        <v>1</v>
      </c>
      <c r="AO24" t="b">
        <f>ISNUMBER(SEARCH(AO$1,d4_test70_2ft[[#This Row],[actualResult3Ft]]))</f>
        <v>0</v>
      </c>
      <c r="AP24" t="b">
        <f>ISNUMBER(SEARCH(AP$1,d4_test70_2ft[[#This Row],[actualResult3Ft]]))</f>
        <v>0</v>
      </c>
      <c r="AQ24" t="b">
        <f>ISNUMBER(SEARCH(AQ$1,d4_test70_2ft[[#This Row],[actualResult3Ft]]))</f>
        <v>1</v>
      </c>
      <c r="AR24" s="10" t="str">
        <f t="shared" si="8"/>
        <v>00</v>
      </c>
      <c r="AS24" s="10" t="str">
        <f t="shared" si="9"/>
        <v>00</v>
      </c>
      <c r="AT24" s="10" t="str">
        <f t="shared" si="10"/>
        <v>11</v>
      </c>
      <c r="AU24" t="b">
        <f t="shared" si="11"/>
        <v>1</v>
      </c>
      <c r="AX24" t="b">
        <f>ISNUMBER(SEARCH(AX$1,d4_test70_2ft[[#This Row],[actualResultc2]]))</f>
        <v>0</v>
      </c>
      <c r="AY24" t="b">
        <f>ISNUMBER(SEARCH(AY$1,d4_test70_2ft[[#This Row],[actualResultc2]]))</f>
        <v>0</v>
      </c>
      <c r="AZ24" t="b">
        <f>ISNUMBER(SEARCH(AZ$1,d4_test70_2ft[[#This Row],[actualResultc2]]))</f>
        <v>1</v>
      </c>
      <c r="BA24" s="10" t="str">
        <f t="shared" si="12"/>
        <v>00</v>
      </c>
      <c r="BB24" s="10" t="str">
        <f t="shared" si="13"/>
        <v>00</v>
      </c>
      <c r="BC24" s="10" t="str">
        <f t="shared" si="14"/>
        <v>11</v>
      </c>
      <c r="BD24" t="b">
        <f t="shared" si="15"/>
        <v>1</v>
      </c>
      <c r="BG24" t="b">
        <f>ISNUMBER(SEARCH(BG$1,d4_test70_2ft[[#This Row],[actualResultc3]]))</f>
        <v>0</v>
      </c>
      <c r="BH24" t="b">
        <f>ISNUMBER(SEARCH(BH$1,d4_test70_2ft[[#This Row],[actualResultc3]]))</f>
        <v>0</v>
      </c>
      <c r="BI24" t="b">
        <f>ISNUMBER(SEARCH(BI$1,d4_test70_2ft[[#This Row],[actualResultc3]]))</f>
        <v>1</v>
      </c>
      <c r="BJ24" s="10" t="str">
        <f t="shared" si="16"/>
        <v>00</v>
      </c>
      <c r="BK24" s="10" t="str">
        <f t="shared" si="17"/>
        <v>00</v>
      </c>
      <c r="BL24" s="10" t="str">
        <f t="shared" si="18"/>
        <v>11</v>
      </c>
      <c r="BM24" t="b">
        <f t="shared" si="19"/>
        <v>1</v>
      </c>
      <c r="BP24" t="b">
        <f>ISNUMBER(SEARCH(BP$1,d4_test70_2ft[[#This Row],[actualResultc4]]))</f>
        <v>0</v>
      </c>
      <c r="BQ24" t="b">
        <f>ISNUMBER(SEARCH(BQ$1,d4_test70_2ft[[#This Row],[actualResultc4]]))</f>
        <v>0</v>
      </c>
      <c r="BR24" t="b">
        <f>ISNUMBER(SEARCH(BR$1,d4_test70_2ft[[#This Row],[actualResultc4]]))</f>
        <v>1</v>
      </c>
      <c r="BS24" s="10" t="str">
        <f t="shared" si="20"/>
        <v>00</v>
      </c>
      <c r="BT24" s="10" t="str">
        <f t="shared" si="21"/>
        <v>00</v>
      </c>
      <c r="BU24" s="10" t="str">
        <f t="shared" si="22"/>
        <v>11</v>
      </c>
      <c r="BV24" t="b">
        <f t="shared" si="23"/>
        <v>1</v>
      </c>
      <c r="BY24" t="b">
        <f>ISNUMBER(SEARCH(BY$1,d4_test70_2ft[[#This Row],[actualResultc5]]))</f>
        <v>0</v>
      </c>
      <c r="BZ24" t="b">
        <f>ISNUMBER(SEARCH(BZ$1,d4_test70_2ft[[#This Row],[actualResultc5]]))</f>
        <v>0</v>
      </c>
      <c r="CA24" t="b">
        <f>ISNUMBER(SEARCH(CA$1,d4_test70_2ft[[#This Row],[actualResultc5]]))</f>
        <v>1</v>
      </c>
      <c r="CB24" s="10" t="str">
        <f t="shared" si="24"/>
        <v>00</v>
      </c>
      <c r="CC24" s="10" t="str">
        <f t="shared" si="25"/>
        <v>00</v>
      </c>
      <c r="CD24" s="10" t="str">
        <f t="shared" si="26"/>
        <v>11</v>
      </c>
      <c r="CE24" t="b">
        <f t="shared" si="27"/>
        <v>1</v>
      </c>
      <c r="CH24" t="b">
        <f>ISNUMBER(SEARCH(CH$1,d4_test70_2ft[[#This Row],[actualResultc6]]))</f>
        <v>0</v>
      </c>
      <c r="CI24" t="b">
        <f>ISNUMBER(SEARCH(CI$1,d4_test70_2ft[[#This Row],[actualResultc6]]))</f>
        <v>0</v>
      </c>
      <c r="CJ24" t="b">
        <f>ISNUMBER(SEARCH(CJ$1,d4_test70_2ft[[#This Row],[actualResultc6]]))</f>
        <v>1</v>
      </c>
      <c r="CK24" s="10" t="str">
        <f t="shared" si="28"/>
        <v>00</v>
      </c>
      <c r="CL24" s="10" t="str">
        <f t="shared" si="29"/>
        <v>00</v>
      </c>
      <c r="CM24" s="10" t="str">
        <f t="shared" si="30"/>
        <v>11</v>
      </c>
      <c r="CN24" t="b">
        <f t="shared" si="31"/>
        <v>1</v>
      </c>
      <c r="CQ24" t="b">
        <f>ISNUMBER(SEARCH(CQ$1,d4_test70_2ft[[#This Row],[actualResultc7]]))</f>
        <v>0</v>
      </c>
      <c r="CR24" t="b">
        <f>ISNUMBER(SEARCH(CR$1,d4_test70_2ft[[#This Row],[actualResultc7]]))</f>
        <v>0</v>
      </c>
      <c r="CS24" t="b">
        <f>ISNUMBER(SEARCH(CS$1,d4_test70_2ft[[#This Row],[actualResultc7]]))</f>
        <v>1</v>
      </c>
      <c r="CT24" s="10" t="str">
        <f t="shared" si="32"/>
        <v>00</v>
      </c>
      <c r="CU24" s="10" t="str">
        <f t="shared" si="33"/>
        <v>00</v>
      </c>
      <c r="CV24" s="10" t="str">
        <f t="shared" si="34"/>
        <v>11</v>
      </c>
      <c r="CW24" t="b">
        <f t="shared" si="35"/>
        <v>1</v>
      </c>
    </row>
    <row r="25" spans="1:101" x14ac:dyDescent="0.35">
      <c r="A25" t="s">
        <v>600</v>
      </c>
      <c r="B25" t="s">
        <v>601</v>
      </c>
      <c r="C25" t="s">
        <v>7802</v>
      </c>
      <c r="D25" t="s">
        <v>7593</v>
      </c>
      <c r="E25" t="s">
        <v>5119</v>
      </c>
      <c r="F25" t="s">
        <v>7</v>
      </c>
      <c r="G25" t="s">
        <v>7688</v>
      </c>
      <c r="H25" t="s">
        <v>7857</v>
      </c>
      <c r="I25" t="s">
        <v>7688</v>
      </c>
      <c r="J25" t="s">
        <v>7754</v>
      </c>
      <c r="K25" t="s">
        <v>7754</v>
      </c>
      <c r="L25" t="s">
        <v>7688</v>
      </c>
      <c r="M25" t="s">
        <v>7</v>
      </c>
      <c r="N25" t="s">
        <v>7</v>
      </c>
      <c r="O25" t="s">
        <v>7</v>
      </c>
      <c r="R25" s="13" t="b">
        <f>ISNUMBER(SEARCH(R$1,d4_test70_2ft[[#This Row],[expectedResult]]))</f>
        <v>0</v>
      </c>
      <c r="S25" s="13" t="b">
        <f>ISNUMBER(SEARCH(S$1,d4_test70_2ft[[#This Row],[expectedResult]]))</f>
        <v>0</v>
      </c>
      <c r="T25" s="13" t="b">
        <f>ISNUMBER(SEARCH(T$1,d4_test70_2ft[[#This Row],[expectedResult]]))</f>
        <v>1</v>
      </c>
      <c r="W25" t="b">
        <f>ISNUMBER(SEARCH(W$1,d4_test70_2ft[[#This Row],[actualResult]]))</f>
        <v>0</v>
      </c>
      <c r="X25" t="b">
        <f>ISNUMBER(SEARCH(X$1,d4_test70_2ft[[#This Row],[actualResult]]))</f>
        <v>0</v>
      </c>
      <c r="Y25" t="b">
        <f>ISNUMBER(SEARCH(Y$1,d4_test70_2ft[[#This Row],[actualResult]]))</f>
        <v>1</v>
      </c>
      <c r="Z25" s="10" t="str">
        <f t="shared" si="0"/>
        <v>00</v>
      </c>
      <c r="AA25" s="10" t="str">
        <f t="shared" si="1"/>
        <v>00</v>
      </c>
      <c r="AB25" s="10" t="str">
        <f t="shared" si="2"/>
        <v>11</v>
      </c>
      <c r="AC25" t="b">
        <f t="shared" si="3"/>
        <v>1</v>
      </c>
      <c r="AF25" t="b">
        <f>ISNUMBER(SEARCH(AF$1,d4_test70_2ft[[#This Row],[actualResultGPT3]]))</f>
        <v>1</v>
      </c>
      <c r="AG25" t="b">
        <f>ISNUMBER(SEARCH(AG$1,d4_test70_2ft[[#This Row],[actualResultGPT3]]))</f>
        <v>1</v>
      </c>
      <c r="AH25" t="b">
        <f>ISNUMBER(SEARCH(AH$1,d4_test70_2ft[[#This Row],[actualResultGPT3]]))</f>
        <v>1</v>
      </c>
      <c r="AI25" s="10" t="str">
        <f t="shared" si="4"/>
        <v>01</v>
      </c>
      <c r="AJ25" s="10" t="str">
        <f t="shared" si="5"/>
        <v>01</v>
      </c>
      <c r="AK25" s="10" t="str">
        <f t="shared" si="6"/>
        <v>11</v>
      </c>
      <c r="AL25" t="b">
        <f t="shared" si="7"/>
        <v>0</v>
      </c>
      <c r="AO25" t="b">
        <f>ISNUMBER(SEARCH(AO$1,d4_test70_2ft[[#This Row],[actualResult3Ft]]))</f>
        <v>0</v>
      </c>
      <c r="AP25" t="b">
        <f>ISNUMBER(SEARCH(AP$1,d4_test70_2ft[[#This Row],[actualResult3Ft]]))</f>
        <v>0</v>
      </c>
      <c r="AQ25" t="b">
        <f>ISNUMBER(SEARCH(AQ$1,d4_test70_2ft[[#This Row],[actualResult3Ft]]))</f>
        <v>1</v>
      </c>
      <c r="AR25" s="10" t="str">
        <f t="shared" si="8"/>
        <v>00</v>
      </c>
      <c r="AS25" s="10" t="str">
        <f t="shared" si="9"/>
        <v>00</v>
      </c>
      <c r="AT25" s="10" t="str">
        <f t="shared" si="10"/>
        <v>11</v>
      </c>
      <c r="AU25" t="b">
        <f t="shared" si="11"/>
        <v>1</v>
      </c>
      <c r="AX25" t="b">
        <f>ISNUMBER(SEARCH(AX$1,d4_test70_2ft[[#This Row],[actualResultc2]]))</f>
        <v>0</v>
      </c>
      <c r="AY25" t="b">
        <f>ISNUMBER(SEARCH(AY$1,d4_test70_2ft[[#This Row],[actualResultc2]]))</f>
        <v>1</v>
      </c>
      <c r="AZ25" t="b">
        <f>ISNUMBER(SEARCH(AZ$1,d4_test70_2ft[[#This Row],[actualResultc2]]))</f>
        <v>1</v>
      </c>
      <c r="BA25" s="10" t="str">
        <f t="shared" si="12"/>
        <v>00</v>
      </c>
      <c r="BB25" s="10" t="str">
        <f t="shared" si="13"/>
        <v>01</v>
      </c>
      <c r="BC25" s="10" t="str">
        <f t="shared" si="14"/>
        <v>11</v>
      </c>
      <c r="BD25" t="b">
        <f t="shared" si="15"/>
        <v>0</v>
      </c>
      <c r="BG25" t="b">
        <f>ISNUMBER(SEARCH(BG$1,d4_test70_2ft[[#This Row],[actualResultc3]]))</f>
        <v>0</v>
      </c>
      <c r="BH25" t="b">
        <f>ISNUMBER(SEARCH(BH$1,d4_test70_2ft[[#This Row],[actualResultc3]]))</f>
        <v>1</v>
      </c>
      <c r="BI25" t="b">
        <f>ISNUMBER(SEARCH(BI$1,d4_test70_2ft[[#This Row],[actualResultc3]]))</f>
        <v>1</v>
      </c>
      <c r="BJ25" s="10" t="str">
        <f t="shared" si="16"/>
        <v>00</v>
      </c>
      <c r="BK25" s="10" t="str">
        <f t="shared" si="17"/>
        <v>01</v>
      </c>
      <c r="BL25" s="10" t="str">
        <f t="shared" si="18"/>
        <v>11</v>
      </c>
      <c r="BM25" t="b">
        <f t="shared" si="19"/>
        <v>0</v>
      </c>
      <c r="BP25" t="b">
        <f>ISNUMBER(SEARCH(BP$1,d4_test70_2ft[[#This Row],[actualResultc4]]))</f>
        <v>0</v>
      </c>
      <c r="BQ25" t="b">
        <f>ISNUMBER(SEARCH(BQ$1,d4_test70_2ft[[#This Row],[actualResultc4]]))</f>
        <v>0</v>
      </c>
      <c r="BR25" t="b">
        <f>ISNUMBER(SEARCH(BR$1,d4_test70_2ft[[#This Row],[actualResultc4]]))</f>
        <v>1</v>
      </c>
      <c r="BS25" s="10" t="str">
        <f t="shared" si="20"/>
        <v>00</v>
      </c>
      <c r="BT25" s="10" t="str">
        <f t="shared" si="21"/>
        <v>00</v>
      </c>
      <c r="BU25" s="10" t="str">
        <f t="shared" si="22"/>
        <v>11</v>
      </c>
      <c r="BV25" t="b">
        <f t="shared" si="23"/>
        <v>1</v>
      </c>
      <c r="BY25" t="b">
        <f>ISNUMBER(SEARCH(BY$1,d4_test70_2ft[[#This Row],[actualResultc5]]))</f>
        <v>0</v>
      </c>
      <c r="BZ25" t="b">
        <f>ISNUMBER(SEARCH(BZ$1,d4_test70_2ft[[#This Row],[actualResultc5]]))</f>
        <v>0</v>
      </c>
      <c r="CA25" t="b">
        <f>ISNUMBER(SEARCH(CA$1,d4_test70_2ft[[#This Row],[actualResultc5]]))</f>
        <v>1</v>
      </c>
      <c r="CB25" s="10" t="str">
        <f t="shared" si="24"/>
        <v>00</v>
      </c>
      <c r="CC25" s="10" t="str">
        <f t="shared" si="25"/>
        <v>00</v>
      </c>
      <c r="CD25" s="10" t="str">
        <f t="shared" si="26"/>
        <v>11</v>
      </c>
      <c r="CE25" t="b">
        <f t="shared" si="27"/>
        <v>1</v>
      </c>
      <c r="CH25" t="b">
        <f>ISNUMBER(SEARCH(CH$1,d4_test70_2ft[[#This Row],[actualResultc6]]))</f>
        <v>0</v>
      </c>
      <c r="CI25" t="b">
        <f>ISNUMBER(SEARCH(CI$1,d4_test70_2ft[[#This Row],[actualResultc6]]))</f>
        <v>0</v>
      </c>
      <c r="CJ25" t="b">
        <f>ISNUMBER(SEARCH(CJ$1,d4_test70_2ft[[#This Row],[actualResultc6]]))</f>
        <v>1</v>
      </c>
      <c r="CK25" s="10" t="str">
        <f t="shared" si="28"/>
        <v>00</v>
      </c>
      <c r="CL25" s="10" t="str">
        <f t="shared" si="29"/>
        <v>00</v>
      </c>
      <c r="CM25" s="10" t="str">
        <f t="shared" si="30"/>
        <v>11</v>
      </c>
      <c r="CN25" t="b">
        <f t="shared" si="31"/>
        <v>1</v>
      </c>
      <c r="CQ25" t="b">
        <f>ISNUMBER(SEARCH(CQ$1,d4_test70_2ft[[#This Row],[actualResultc7]]))</f>
        <v>0</v>
      </c>
      <c r="CR25" t="b">
        <f>ISNUMBER(SEARCH(CR$1,d4_test70_2ft[[#This Row],[actualResultc7]]))</f>
        <v>0</v>
      </c>
      <c r="CS25" t="b">
        <f>ISNUMBER(SEARCH(CS$1,d4_test70_2ft[[#This Row],[actualResultc7]]))</f>
        <v>1</v>
      </c>
      <c r="CT25" s="10" t="str">
        <f t="shared" si="32"/>
        <v>00</v>
      </c>
      <c r="CU25" s="10" t="str">
        <f t="shared" si="33"/>
        <v>00</v>
      </c>
      <c r="CV25" s="10" t="str">
        <f t="shared" si="34"/>
        <v>11</v>
      </c>
      <c r="CW25" t="b">
        <f t="shared" si="35"/>
        <v>1</v>
      </c>
    </row>
    <row r="26" spans="1:101" x14ac:dyDescent="0.35">
      <c r="A26" t="s">
        <v>179</v>
      </c>
      <c r="B26" t="s">
        <v>180</v>
      </c>
      <c r="C26" t="s">
        <v>1022</v>
      </c>
      <c r="D26" t="s">
        <v>7593</v>
      </c>
      <c r="E26" t="s">
        <v>5119</v>
      </c>
      <c r="F26" t="s">
        <v>7</v>
      </c>
      <c r="G26" t="s">
        <v>7688</v>
      </c>
      <c r="H26" t="s">
        <v>7</v>
      </c>
      <c r="I26" t="s">
        <v>7688</v>
      </c>
      <c r="J26" t="s">
        <v>7688</v>
      </c>
      <c r="K26" t="s">
        <v>7688</v>
      </c>
      <c r="L26" t="s">
        <v>7688</v>
      </c>
      <c r="M26" t="s">
        <v>7</v>
      </c>
      <c r="N26" t="s">
        <v>7</v>
      </c>
      <c r="O26" t="s">
        <v>7</v>
      </c>
      <c r="R26" s="13" t="b">
        <f>ISNUMBER(SEARCH(R$1,d4_test70_2ft[[#This Row],[expectedResult]]))</f>
        <v>0</v>
      </c>
      <c r="S26" s="13" t="b">
        <f>ISNUMBER(SEARCH(S$1,d4_test70_2ft[[#This Row],[expectedResult]]))</f>
        <v>0</v>
      </c>
      <c r="T26" s="13" t="b">
        <f>ISNUMBER(SEARCH(T$1,d4_test70_2ft[[#This Row],[expectedResult]]))</f>
        <v>1</v>
      </c>
      <c r="W26" t="b">
        <f>ISNUMBER(SEARCH(W$1,d4_test70_2ft[[#This Row],[actualResult]]))</f>
        <v>0</v>
      </c>
      <c r="X26" t="b">
        <f>ISNUMBER(SEARCH(X$1,d4_test70_2ft[[#This Row],[actualResult]]))</f>
        <v>0</v>
      </c>
      <c r="Y26" t="b">
        <f>ISNUMBER(SEARCH(Y$1,d4_test70_2ft[[#This Row],[actualResult]]))</f>
        <v>1</v>
      </c>
      <c r="Z26" s="10" t="str">
        <f t="shared" si="0"/>
        <v>00</v>
      </c>
      <c r="AA26" s="10" t="str">
        <f t="shared" si="1"/>
        <v>00</v>
      </c>
      <c r="AB26" s="10" t="str">
        <f t="shared" si="2"/>
        <v>11</v>
      </c>
      <c r="AC26" t="b">
        <f t="shared" si="3"/>
        <v>1</v>
      </c>
      <c r="AF26" t="b">
        <f>ISNUMBER(SEARCH(AF$1,d4_test70_2ft[[#This Row],[actualResultGPT3]]))</f>
        <v>0</v>
      </c>
      <c r="AG26" t="b">
        <f>ISNUMBER(SEARCH(AG$1,d4_test70_2ft[[#This Row],[actualResultGPT3]]))</f>
        <v>0</v>
      </c>
      <c r="AH26" t="b">
        <f>ISNUMBER(SEARCH(AH$1,d4_test70_2ft[[#This Row],[actualResultGPT3]]))</f>
        <v>1</v>
      </c>
      <c r="AI26" s="10" t="str">
        <f t="shared" si="4"/>
        <v>00</v>
      </c>
      <c r="AJ26" s="10" t="str">
        <f t="shared" si="5"/>
        <v>00</v>
      </c>
      <c r="AK26" s="10" t="str">
        <f t="shared" si="6"/>
        <v>11</v>
      </c>
      <c r="AL26" t="b">
        <f t="shared" si="7"/>
        <v>1</v>
      </c>
      <c r="AO26" t="b">
        <f>ISNUMBER(SEARCH(AO$1,d4_test70_2ft[[#This Row],[actualResult3Ft]]))</f>
        <v>0</v>
      </c>
      <c r="AP26" t="b">
        <f>ISNUMBER(SEARCH(AP$1,d4_test70_2ft[[#This Row],[actualResult3Ft]]))</f>
        <v>0</v>
      </c>
      <c r="AQ26" t="b">
        <f>ISNUMBER(SEARCH(AQ$1,d4_test70_2ft[[#This Row],[actualResult3Ft]]))</f>
        <v>1</v>
      </c>
      <c r="AR26" s="10" t="str">
        <f t="shared" si="8"/>
        <v>00</v>
      </c>
      <c r="AS26" s="10" t="str">
        <f t="shared" si="9"/>
        <v>00</v>
      </c>
      <c r="AT26" s="10" t="str">
        <f t="shared" si="10"/>
        <v>11</v>
      </c>
      <c r="AU26" t="b">
        <f t="shared" si="11"/>
        <v>1</v>
      </c>
      <c r="AX26" t="b">
        <f>ISNUMBER(SEARCH(AX$1,d4_test70_2ft[[#This Row],[actualResultc2]]))</f>
        <v>0</v>
      </c>
      <c r="AY26" t="b">
        <f>ISNUMBER(SEARCH(AY$1,d4_test70_2ft[[#This Row],[actualResultc2]]))</f>
        <v>0</v>
      </c>
      <c r="AZ26" t="b">
        <f>ISNUMBER(SEARCH(AZ$1,d4_test70_2ft[[#This Row],[actualResultc2]]))</f>
        <v>1</v>
      </c>
      <c r="BA26" s="10" t="str">
        <f t="shared" si="12"/>
        <v>00</v>
      </c>
      <c r="BB26" s="10" t="str">
        <f t="shared" si="13"/>
        <v>00</v>
      </c>
      <c r="BC26" s="10" t="str">
        <f t="shared" si="14"/>
        <v>11</v>
      </c>
      <c r="BD26" t="b">
        <f t="shared" si="15"/>
        <v>1</v>
      </c>
      <c r="BG26" t="b">
        <f>ISNUMBER(SEARCH(BG$1,d4_test70_2ft[[#This Row],[actualResultc3]]))</f>
        <v>0</v>
      </c>
      <c r="BH26" t="b">
        <f>ISNUMBER(SEARCH(BH$1,d4_test70_2ft[[#This Row],[actualResultc3]]))</f>
        <v>0</v>
      </c>
      <c r="BI26" t="b">
        <f>ISNUMBER(SEARCH(BI$1,d4_test70_2ft[[#This Row],[actualResultc3]]))</f>
        <v>1</v>
      </c>
      <c r="BJ26" s="10" t="str">
        <f t="shared" si="16"/>
        <v>00</v>
      </c>
      <c r="BK26" s="10" t="str">
        <f t="shared" si="17"/>
        <v>00</v>
      </c>
      <c r="BL26" s="10" t="str">
        <f t="shared" si="18"/>
        <v>11</v>
      </c>
      <c r="BM26" t="b">
        <f t="shared" si="19"/>
        <v>1</v>
      </c>
      <c r="BP26" t="b">
        <f>ISNUMBER(SEARCH(BP$1,d4_test70_2ft[[#This Row],[actualResultc4]]))</f>
        <v>0</v>
      </c>
      <c r="BQ26" t="b">
        <f>ISNUMBER(SEARCH(BQ$1,d4_test70_2ft[[#This Row],[actualResultc4]]))</f>
        <v>0</v>
      </c>
      <c r="BR26" t="b">
        <f>ISNUMBER(SEARCH(BR$1,d4_test70_2ft[[#This Row],[actualResultc4]]))</f>
        <v>1</v>
      </c>
      <c r="BS26" s="10" t="str">
        <f t="shared" si="20"/>
        <v>00</v>
      </c>
      <c r="BT26" s="10" t="str">
        <f t="shared" si="21"/>
        <v>00</v>
      </c>
      <c r="BU26" s="10" t="str">
        <f t="shared" si="22"/>
        <v>11</v>
      </c>
      <c r="BV26" t="b">
        <f t="shared" si="23"/>
        <v>1</v>
      </c>
      <c r="BY26" t="b">
        <f>ISNUMBER(SEARCH(BY$1,d4_test70_2ft[[#This Row],[actualResultc5]]))</f>
        <v>0</v>
      </c>
      <c r="BZ26" t="b">
        <f>ISNUMBER(SEARCH(BZ$1,d4_test70_2ft[[#This Row],[actualResultc5]]))</f>
        <v>0</v>
      </c>
      <c r="CA26" t="b">
        <f>ISNUMBER(SEARCH(CA$1,d4_test70_2ft[[#This Row],[actualResultc5]]))</f>
        <v>1</v>
      </c>
      <c r="CB26" s="10" t="str">
        <f t="shared" si="24"/>
        <v>00</v>
      </c>
      <c r="CC26" s="10" t="str">
        <f t="shared" si="25"/>
        <v>00</v>
      </c>
      <c r="CD26" s="10" t="str">
        <f t="shared" si="26"/>
        <v>11</v>
      </c>
      <c r="CE26" t="b">
        <f t="shared" si="27"/>
        <v>1</v>
      </c>
      <c r="CH26" t="b">
        <f>ISNUMBER(SEARCH(CH$1,d4_test70_2ft[[#This Row],[actualResultc6]]))</f>
        <v>0</v>
      </c>
      <c r="CI26" t="b">
        <f>ISNUMBER(SEARCH(CI$1,d4_test70_2ft[[#This Row],[actualResultc6]]))</f>
        <v>0</v>
      </c>
      <c r="CJ26" t="b">
        <f>ISNUMBER(SEARCH(CJ$1,d4_test70_2ft[[#This Row],[actualResultc6]]))</f>
        <v>1</v>
      </c>
      <c r="CK26" s="10" t="str">
        <f t="shared" si="28"/>
        <v>00</v>
      </c>
      <c r="CL26" s="10" t="str">
        <f t="shared" si="29"/>
        <v>00</v>
      </c>
      <c r="CM26" s="10" t="str">
        <f t="shared" si="30"/>
        <v>11</v>
      </c>
      <c r="CN26" t="b">
        <f t="shared" si="31"/>
        <v>1</v>
      </c>
      <c r="CQ26" t="b">
        <f>ISNUMBER(SEARCH(CQ$1,d4_test70_2ft[[#This Row],[actualResultc7]]))</f>
        <v>0</v>
      </c>
      <c r="CR26" t="b">
        <f>ISNUMBER(SEARCH(CR$1,d4_test70_2ft[[#This Row],[actualResultc7]]))</f>
        <v>0</v>
      </c>
      <c r="CS26" t="b">
        <f>ISNUMBER(SEARCH(CS$1,d4_test70_2ft[[#This Row],[actualResultc7]]))</f>
        <v>1</v>
      </c>
      <c r="CT26" s="10" t="str">
        <f t="shared" si="32"/>
        <v>00</v>
      </c>
      <c r="CU26" s="10" t="str">
        <f t="shared" si="33"/>
        <v>00</v>
      </c>
      <c r="CV26" s="10" t="str">
        <f t="shared" si="34"/>
        <v>11</v>
      </c>
      <c r="CW26" t="b">
        <f t="shared" si="35"/>
        <v>1</v>
      </c>
    </row>
    <row r="27" spans="1:101" x14ac:dyDescent="0.35">
      <c r="A27" t="s">
        <v>300</v>
      </c>
      <c r="B27" t="s">
        <v>301</v>
      </c>
      <c r="C27" t="s">
        <v>8232</v>
      </c>
      <c r="D27" t="s">
        <v>7563</v>
      </c>
      <c r="E27" t="s">
        <v>5119</v>
      </c>
      <c r="F27" t="s">
        <v>7</v>
      </c>
      <c r="G27" t="s">
        <v>7688</v>
      </c>
      <c r="H27" t="s">
        <v>7</v>
      </c>
      <c r="I27" t="s">
        <v>7688</v>
      </c>
      <c r="J27" t="s">
        <v>7688</v>
      </c>
      <c r="K27" t="s">
        <v>7688</v>
      </c>
      <c r="L27" t="s">
        <v>7688</v>
      </c>
      <c r="M27" t="s">
        <v>7</v>
      </c>
      <c r="N27" t="s">
        <v>7</v>
      </c>
      <c r="O27" t="s">
        <v>7</v>
      </c>
      <c r="R27" s="13" t="b">
        <f>ISNUMBER(SEARCH(R$1,d4_test70_2ft[[#This Row],[expectedResult]]))</f>
        <v>0</v>
      </c>
      <c r="S27" s="13" t="b">
        <f>ISNUMBER(SEARCH(S$1,d4_test70_2ft[[#This Row],[expectedResult]]))</f>
        <v>0</v>
      </c>
      <c r="T27" s="13" t="b">
        <f>ISNUMBER(SEARCH(T$1,d4_test70_2ft[[#This Row],[expectedResult]]))</f>
        <v>1</v>
      </c>
      <c r="W27" t="b">
        <f>ISNUMBER(SEARCH(W$1,d4_test70_2ft[[#This Row],[actualResult]]))</f>
        <v>0</v>
      </c>
      <c r="X27" t="b">
        <f>ISNUMBER(SEARCH(X$1,d4_test70_2ft[[#This Row],[actualResult]]))</f>
        <v>0</v>
      </c>
      <c r="Y27" t="b">
        <f>ISNUMBER(SEARCH(Y$1,d4_test70_2ft[[#This Row],[actualResult]]))</f>
        <v>1</v>
      </c>
      <c r="Z27" s="10" t="str">
        <f t="shared" si="0"/>
        <v>00</v>
      </c>
      <c r="AA27" s="10" t="str">
        <f t="shared" si="1"/>
        <v>00</v>
      </c>
      <c r="AB27" s="10" t="str">
        <f t="shared" si="2"/>
        <v>11</v>
      </c>
      <c r="AC27" t="b">
        <f t="shared" si="3"/>
        <v>1</v>
      </c>
      <c r="AF27" t="b">
        <f>ISNUMBER(SEARCH(AF$1,d4_test70_2ft[[#This Row],[actualResultGPT3]]))</f>
        <v>0</v>
      </c>
      <c r="AG27" t="b">
        <f>ISNUMBER(SEARCH(AG$1,d4_test70_2ft[[#This Row],[actualResultGPT3]]))</f>
        <v>0</v>
      </c>
      <c r="AH27" t="b">
        <f>ISNUMBER(SEARCH(AH$1,d4_test70_2ft[[#This Row],[actualResultGPT3]]))</f>
        <v>1</v>
      </c>
      <c r="AI27" s="10" t="str">
        <f t="shared" si="4"/>
        <v>00</v>
      </c>
      <c r="AJ27" s="10" t="str">
        <f t="shared" si="5"/>
        <v>00</v>
      </c>
      <c r="AK27" s="10" t="str">
        <f t="shared" si="6"/>
        <v>11</v>
      </c>
      <c r="AL27" t="b">
        <f t="shared" si="7"/>
        <v>1</v>
      </c>
      <c r="AO27" t="b">
        <f>ISNUMBER(SEARCH(AO$1,d4_test70_2ft[[#This Row],[actualResult3Ft]]))</f>
        <v>0</v>
      </c>
      <c r="AP27" t="b">
        <f>ISNUMBER(SEARCH(AP$1,d4_test70_2ft[[#This Row],[actualResult3Ft]]))</f>
        <v>0</v>
      </c>
      <c r="AQ27" t="b">
        <f>ISNUMBER(SEARCH(AQ$1,d4_test70_2ft[[#This Row],[actualResult3Ft]]))</f>
        <v>1</v>
      </c>
      <c r="AR27" s="10" t="str">
        <f t="shared" si="8"/>
        <v>00</v>
      </c>
      <c r="AS27" s="10" t="str">
        <f t="shared" si="9"/>
        <v>00</v>
      </c>
      <c r="AT27" s="10" t="str">
        <f t="shared" si="10"/>
        <v>11</v>
      </c>
      <c r="AU27" t="b">
        <f t="shared" si="11"/>
        <v>1</v>
      </c>
      <c r="AX27" t="b">
        <f>ISNUMBER(SEARCH(AX$1,d4_test70_2ft[[#This Row],[actualResultc2]]))</f>
        <v>0</v>
      </c>
      <c r="AY27" t="b">
        <f>ISNUMBER(SEARCH(AY$1,d4_test70_2ft[[#This Row],[actualResultc2]]))</f>
        <v>0</v>
      </c>
      <c r="AZ27" t="b">
        <f>ISNUMBER(SEARCH(AZ$1,d4_test70_2ft[[#This Row],[actualResultc2]]))</f>
        <v>1</v>
      </c>
      <c r="BA27" s="10" t="str">
        <f t="shared" si="12"/>
        <v>00</v>
      </c>
      <c r="BB27" s="10" t="str">
        <f t="shared" si="13"/>
        <v>00</v>
      </c>
      <c r="BC27" s="10" t="str">
        <f t="shared" si="14"/>
        <v>11</v>
      </c>
      <c r="BD27" t="b">
        <f t="shared" si="15"/>
        <v>1</v>
      </c>
      <c r="BG27" t="b">
        <f>ISNUMBER(SEARCH(BG$1,d4_test70_2ft[[#This Row],[actualResultc3]]))</f>
        <v>0</v>
      </c>
      <c r="BH27" t="b">
        <f>ISNUMBER(SEARCH(BH$1,d4_test70_2ft[[#This Row],[actualResultc3]]))</f>
        <v>0</v>
      </c>
      <c r="BI27" t="b">
        <f>ISNUMBER(SEARCH(BI$1,d4_test70_2ft[[#This Row],[actualResultc3]]))</f>
        <v>1</v>
      </c>
      <c r="BJ27" s="10" t="str">
        <f t="shared" si="16"/>
        <v>00</v>
      </c>
      <c r="BK27" s="10" t="str">
        <f t="shared" si="17"/>
        <v>00</v>
      </c>
      <c r="BL27" s="10" t="str">
        <f t="shared" si="18"/>
        <v>11</v>
      </c>
      <c r="BM27" t="b">
        <f t="shared" si="19"/>
        <v>1</v>
      </c>
      <c r="BP27" t="b">
        <f>ISNUMBER(SEARCH(BP$1,d4_test70_2ft[[#This Row],[actualResultc4]]))</f>
        <v>0</v>
      </c>
      <c r="BQ27" t="b">
        <f>ISNUMBER(SEARCH(BQ$1,d4_test70_2ft[[#This Row],[actualResultc4]]))</f>
        <v>0</v>
      </c>
      <c r="BR27" t="b">
        <f>ISNUMBER(SEARCH(BR$1,d4_test70_2ft[[#This Row],[actualResultc4]]))</f>
        <v>1</v>
      </c>
      <c r="BS27" s="10" t="str">
        <f t="shared" si="20"/>
        <v>00</v>
      </c>
      <c r="BT27" s="10" t="str">
        <f t="shared" si="21"/>
        <v>00</v>
      </c>
      <c r="BU27" s="10" t="str">
        <f t="shared" si="22"/>
        <v>11</v>
      </c>
      <c r="BV27" t="b">
        <f t="shared" si="23"/>
        <v>1</v>
      </c>
      <c r="BY27" t="b">
        <f>ISNUMBER(SEARCH(BY$1,d4_test70_2ft[[#This Row],[actualResultc5]]))</f>
        <v>0</v>
      </c>
      <c r="BZ27" t="b">
        <f>ISNUMBER(SEARCH(BZ$1,d4_test70_2ft[[#This Row],[actualResultc5]]))</f>
        <v>0</v>
      </c>
      <c r="CA27" t="b">
        <f>ISNUMBER(SEARCH(CA$1,d4_test70_2ft[[#This Row],[actualResultc5]]))</f>
        <v>1</v>
      </c>
      <c r="CB27" s="10" t="str">
        <f t="shared" si="24"/>
        <v>00</v>
      </c>
      <c r="CC27" s="10" t="str">
        <f t="shared" si="25"/>
        <v>00</v>
      </c>
      <c r="CD27" s="10" t="str">
        <f t="shared" si="26"/>
        <v>11</v>
      </c>
      <c r="CE27" t="b">
        <f t="shared" si="27"/>
        <v>1</v>
      </c>
      <c r="CH27" t="b">
        <f>ISNUMBER(SEARCH(CH$1,d4_test70_2ft[[#This Row],[actualResultc6]]))</f>
        <v>0</v>
      </c>
      <c r="CI27" t="b">
        <f>ISNUMBER(SEARCH(CI$1,d4_test70_2ft[[#This Row],[actualResultc6]]))</f>
        <v>0</v>
      </c>
      <c r="CJ27" t="b">
        <f>ISNUMBER(SEARCH(CJ$1,d4_test70_2ft[[#This Row],[actualResultc6]]))</f>
        <v>1</v>
      </c>
      <c r="CK27" s="10" t="str">
        <f t="shared" si="28"/>
        <v>00</v>
      </c>
      <c r="CL27" s="10" t="str">
        <f t="shared" si="29"/>
        <v>00</v>
      </c>
      <c r="CM27" s="10" t="str">
        <f t="shared" si="30"/>
        <v>11</v>
      </c>
      <c r="CN27" t="b">
        <f t="shared" si="31"/>
        <v>1</v>
      </c>
      <c r="CQ27" t="b">
        <f>ISNUMBER(SEARCH(CQ$1,d4_test70_2ft[[#This Row],[actualResultc7]]))</f>
        <v>0</v>
      </c>
      <c r="CR27" t="b">
        <f>ISNUMBER(SEARCH(CR$1,d4_test70_2ft[[#This Row],[actualResultc7]]))</f>
        <v>0</v>
      </c>
      <c r="CS27" t="b">
        <f>ISNUMBER(SEARCH(CS$1,d4_test70_2ft[[#This Row],[actualResultc7]]))</f>
        <v>1</v>
      </c>
      <c r="CT27" s="10" t="str">
        <f t="shared" si="32"/>
        <v>00</v>
      </c>
      <c r="CU27" s="10" t="str">
        <f t="shared" si="33"/>
        <v>00</v>
      </c>
      <c r="CV27" s="10" t="str">
        <f t="shared" si="34"/>
        <v>11</v>
      </c>
      <c r="CW27" t="b">
        <f t="shared" si="35"/>
        <v>1</v>
      </c>
    </row>
    <row r="28" spans="1:101" x14ac:dyDescent="0.35">
      <c r="A28" t="s">
        <v>534</v>
      </c>
      <c r="B28" t="s">
        <v>535</v>
      </c>
      <c r="C28" t="s">
        <v>945</v>
      </c>
      <c r="D28" t="s">
        <v>7610</v>
      </c>
      <c r="E28" t="s">
        <v>5119</v>
      </c>
      <c r="F28" t="s">
        <v>7</v>
      </c>
      <c r="G28" t="s">
        <v>7685</v>
      </c>
      <c r="H28" t="s">
        <v>72</v>
      </c>
      <c r="I28" t="s">
        <v>7685</v>
      </c>
      <c r="J28" t="s">
        <v>7685</v>
      </c>
      <c r="K28" t="s">
        <v>7685</v>
      </c>
      <c r="L28" t="s">
        <v>7685</v>
      </c>
      <c r="M28" t="s">
        <v>24</v>
      </c>
      <c r="N28" t="s">
        <v>24</v>
      </c>
      <c r="O28" t="s">
        <v>24</v>
      </c>
      <c r="R28" s="13" t="b">
        <f>ISNUMBER(SEARCH(R$1,d4_test70_2ft[[#This Row],[expectedResult]]))</f>
        <v>0</v>
      </c>
      <c r="S28" s="13" t="b">
        <f>ISNUMBER(SEARCH(S$1,d4_test70_2ft[[#This Row],[expectedResult]]))</f>
        <v>0</v>
      </c>
      <c r="T28" s="13" t="b">
        <f>ISNUMBER(SEARCH(T$1,d4_test70_2ft[[#This Row],[expectedResult]]))</f>
        <v>1</v>
      </c>
      <c r="W28" t="b">
        <f>ISNUMBER(SEARCH(W$1,d4_test70_2ft[[#This Row],[actualResult]]))</f>
        <v>0</v>
      </c>
      <c r="X28" t="b">
        <f>ISNUMBER(SEARCH(X$1,d4_test70_2ft[[#This Row],[actualResult]]))</f>
        <v>1</v>
      </c>
      <c r="Y28" t="b">
        <f>ISNUMBER(SEARCH(Y$1,d4_test70_2ft[[#This Row],[actualResult]]))</f>
        <v>0</v>
      </c>
      <c r="Z28" s="10" t="str">
        <f t="shared" si="0"/>
        <v>00</v>
      </c>
      <c r="AA28" s="10" t="str">
        <f t="shared" si="1"/>
        <v>01</v>
      </c>
      <c r="AB28" s="10" t="str">
        <f t="shared" si="2"/>
        <v>10</v>
      </c>
      <c r="AC28" t="b">
        <f t="shared" si="3"/>
        <v>0</v>
      </c>
      <c r="AF28" t="b">
        <f>ISNUMBER(SEARCH(AF$1,d4_test70_2ft[[#This Row],[actualResultGPT3]]))</f>
        <v>1</v>
      </c>
      <c r="AG28" t="b">
        <f>ISNUMBER(SEARCH(AG$1,d4_test70_2ft[[#This Row],[actualResultGPT3]]))</f>
        <v>1</v>
      </c>
      <c r="AH28" t="b">
        <f>ISNUMBER(SEARCH(AH$1,d4_test70_2ft[[#This Row],[actualResultGPT3]]))</f>
        <v>1</v>
      </c>
      <c r="AI28" s="10" t="str">
        <f t="shared" si="4"/>
        <v>01</v>
      </c>
      <c r="AJ28" s="10" t="str">
        <f t="shared" si="5"/>
        <v>01</v>
      </c>
      <c r="AK28" s="10" t="str">
        <f t="shared" si="6"/>
        <v>11</v>
      </c>
      <c r="AL28" t="b">
        <f t="shared" si="7"/>
        <v>0</v>
      </c>
      <c r="AO28" t="b">
        <f>ISNUMBER(SEARCH(AO$1,d4_test70_2ft[[#This Row],[actualResult3Ft]]))</f>
        <v>0</v>
      </c>
      <c r="AP28" t="b">
        <f>ISNUMBER(SEARCH(AP$1,d4_test70_2ft[[#This Row],[actualResult3Ft]]))</f>
        <v>1</v>
      </c>
      <c r="AQ28" t="b">
        <f>ISNUMBER(SEARCH(AQ$1,d4_test70_2ft[[#This Row],[actualResult3Ft]]))</f>
        <v>0</v>
      </c>
      <c r="AR28" s="10" t="str">
        <f t="shared" si="8"/>
        <v>00</v>
      </c>
      <c r="AS28" s="10" t="str">
        <f t="shared" si="9"/>
        <v>01</v>
      </c>
      <c r="AT28" s="10" t="str">
        <f t="shared" si="10"/>
        <v>10</v>
      </c>
      <c r="AU28" t="b">
        <f t="shared" si="11"/>
        <v>0</v>
      </c>
      <c r="AX28" t="b">
        <f>ISNUMBER(SEARCH(AX$1,d4_test70_2ft[[#This Row],[actualResultc2]]))</f>
        <v>0</v>
      </c>
      <c r="AY28" t="b">
        <f>ISNUMBER(SEARCH(AY$1,d4_test70_2ft[[#This Row],[actualResultc2]]))</f>
        <v>1</v>
      </c>
      <c r="AZ28" t="b">
        <f>ISNUMBER(SEARCH(AZ$1,d4_test70_2ft[[#This Row],[actualResultc2]]))</f>
        <v>0</v>
      </c>
      <c r="BA28" s="10" t="str">
        <f t="shared" si="12"/>
        <v>00</v>
      </c>
      <c r="BB28" s="10" t="str">
        <f t="shared" si="13"/>
        <v>01</v>
      </c>
      <c r="BC28" s="10" t="str">
        <f t="shared" si="14"/>
        <v>10</v>
      </c>
      <c r="BD28" t="b">
        <f t="shared" si="15"/>
        <v>0</v>
      </c>
      <c r="BG28" t="b">
        <f>ISNUMBER(SEARCH(BG$1,d4_test70_2ft[[#This Row],[actualResultc3]]))</f>
        <v>0</v>
      </c>
      <c r="BH28" t="b">
        <f>ISNUMBER(SEARCH(BH$1,d4_test70_2ft[[#This Row],[actualResultc3]]))</f>
        <v>1</v>
      </c>
      <c r="BI28" t="b">
        <f>ISNUMBER(SEARCH(BI$1,d4_test70_2ft[[#This Row],[actualResultc3]]))</f>
        <v>0</v>
      </c>
      <c r="BJ28" s="10" t="str">
        <f t="shared" si="16"/>
        <v>00</v>
      </c>
      <c r="BK28" s="10" t="str">
        <f t="shared" si="17"/>
        <v>01</v>
      </c>
      <c r="BL28" s="10" t="str">
        <f t="shared" si="18"/>
        <v>10</v>
      </c>
      <c r="BM28" t="b">
        <f t="shared" si="19"/>
        <v>0</v>
      </c>
      <c r="BP28" t="b">
        <f>ISNUMBER(SEARCH(BP$1,d4_test70_2ft[[#This Row],[actualResultc4]]))</f>
        <v>0</v>
      </c>
      <c r="BQ28" t="b">
        <f>ISNUMBER(SEARCH(BQ$1,d4_test70_2ft[[#This Row],[actualResultc4]]))</f>
        <v>1</v>
      </c>
      <c r="BR28" t="b">
        <f>ISNUMBER(SEARCH(BR$1,d4_test70_2ft[[#This Row],[actualResultc4]]))</f>
        <v>0</v>
      </c>
      <c r="BS28" s="10" t="str">
        <f t="shared" si="20"/>
        <v>00</v>
      </c>
      <c r="BT28" s="10" t="str">
        <f t="shared" si="21"/>
        <v>01</v>
      </c>
      <c r="BU28" s="10" t="str">
        <f t="shared" si="22"/>
        <v>10</v>
      </c>
      <c r="BV28" t="b">
        <f t="shared" si="23"/>
        <v>0</v>
      </c>
      <c r="BY28" t="b">
        <f>ISNUMBER(SEARCH(BY$1,d4_test70_2ft[[#This Row],[actualResultc5]]))</f>
        <v>0</v>
      </c>
      <c r="BZ28" t="b">
        <f>ISNUMBER(SEARCH(BZ$1,d4_test70_2ft[[#This Row],[actualResultc5]]))</f>
        <v>1</v>
      </c>
      <c r="CA28" t="b">
        <f>ISNUMBER(SEARCH(CA$1,d4_test70_2ft[[#This Row],[actualResultc5]]))</f>
        <v>1</v>
      </c>
      <c r="CB28" s="10" t="str">
        <f t="shared" si="24"/>
        <v>00</v>
      </c>
      <c r="CC28" s="10" t="str">
        <f t="shared" si="25"/>
        <v>01</v>
      </c>
      <c r="CD28" s="10" t="str">
        <f t="shared" si="26"/>
        <v>11</v>
      </c>
      <c r="CE28" t="b">
        <f t="shared" si="27"/>
        <v>0</v>
      </c>
      <c r="CH28" t="b">
        <f>ISNUMBER(SEARCH(CH$1,d4_test70_2ft[[#This Row],[actualResultc6]]))</f>
        <v>0</v>
      </c>
      <c r="CI28" t="b">
        <f>ISNUMBER(SEARCH(CI$1,d4_test70_2ft[[#This Row],[actualResultc6]]))</f>
        <v>1</v>
      </c>
      <c r="CJ28" t="b">
        <f>ISNUMBER(SEARCH(CJ$1,d4_test70_2ft[[#This Row],[actualResultc6]]))</f>
        <v>1</v>
      </c>
      <c r="CK28" s="10" t="str">
        <f t="shared" si="28"/>
        <v>00</v>
      </c>
      <c r="CL28" s="10" t="str">
        <f t="shared" si="29"/>
        <v>01</v>
      </c>
      <c r="CM28" s="10" t="str">
        <f t="shared" si="30"/>
        <v>11</v>
      </c>
      <c r="CN28" t="b">
        <f t="shared" si="31"/>
        <v>0</v>
      </c>
      <c r="CQ28" t="b">
        <f>ISNUMBER(SEARCH(CQ$1,d4_test70_2ft[[#This Row],[actualResultc7]]))</f>
        <v>0</v>
      </c>
      <c r="CR28" t="b">
        <f>ISNUMBER(SEARCH(CR$1,d4_test70_2ft[[#This Row],[actualResultc7]]))</f>
        <v>1</v>
      </c>
      <c r="CS28" t="b">
        <f>ISNUMBER(SEARCH(CS$1,d4_test70_2ft[[#This Row],[actualResultc7]]))</f>
        <v>1</v>
      </c>
      <c r="CT28" s="10" t="str">
        <f t="shared" si="32"/>
        <v>00</v>
      </c>
      <c r="CU28" s="10" t="str">
        <f t="shared" si="33"/>
        <v>01</v>
      </c>
      <c r="CV28" s="10" t="str">
        <f t="shared" si="34"/>
        <v>11</v>
      </c>
      <c r="CW28" t="b">
        <f t="shared" si="35"/>
        <v>0</v>
      </c>
    </row>
    <row r="29" spans="1:101" x14ac:dyDescent="0.35">
      <c r="A29" t="s">
        <v>310</v>
      </c>
      <c r="B29" t="s">
        <v>311</v>
      </c>
      <c r="C29" t="s">
        <v>312</v>
      </c>
      <c r="D29" t="s">
        <v>7584</v>
      </c>
      <c r="E29" t="s">
        <v>5130</v>
      </c>
      <c r="F29" t="s">
        <v>7</v>
      </c>
      <c r="G29" t="s">
        <v>7688</v>
      </c>
      <c r="H29" t="s">
        <v>7</v>
      </c>
      <c r="I29" t="s">
        <v>7688</v>
      </c>
      <c r="J29" t="s">
        <v>7688</v>
      </c>
      <c r="K29" t="s">
        <v>7688</v>
      </c>
      <c r="L29" t="s">
        <v>7688</v>
      </c>
      <c r="M29" t="s">
        <v>7</v>
      </c>
      <c r="N29" t="s">
        <v>7</v>
      </c>
      <c r="O29" t="s">
        <v>7</v>
      </c>
      <c r="R29" s="13" t="b">
        <f>ISNUMBER(SEARCH(R$1,d4_test70_2ft[[#This Row],[expectedResult]]))</f>
        <v>0</v>
      </c>
      <c r="S29" s="13" t="b">
        <f>ISNUMBER(SEARCH(S$1,d4_test70_2ft[[#This Row],[expectedResult]]))</f>
        <v>0</v>
      </c>
      <c r="T29" s="13" t="b">
        <f>ISNUMBER(SEARCH(T$1,d4_test70_2ft[[#This Row],[expectedResult]]))</f>
        <v>1</v>
      </c>
      <c r="W29" t="b">
        <f>ISNUMBER(SEARCH(W$1,d4_test70_2ft[[#This Row],[actualResult]]))</f>
        <v>0</v>
      </c>
      <c r="X29" t="b">
        <f>ISNUMBER(SEARCH(X$1,d4_test70_2ft[[#This Row],[actualResult]]))</f>
        <v>0</v>
      </c>
      <c r="Y29" t="b">
        <f>ISNUMBER(SEARCH(Y$1,d4_test70_2ft[[#This Row],[actualResult]]))</f>
        <v>1</v>
      </c>
      <c r="Z29" s="10" t="str">
        <f t="shared" si="0"/>
        <v>00</v>
      </c>
      <c r="AA29" s="10" t="str">
        <f t="shared" si="1"/>
        <v>00</v>
      </c>
      <c r="AB29" s="10" t="str">
        <f t="shared" si="2"/>
        <v>11</v>
      </c>
      <c r="AC29" t="b">
        <f t="shared" si="3"/>
        <v>1</v>
      </c>
      <c r="AF29" t="b">
        <f>ISNUMBER(SEARCH(AF$1,d4_test70_2ft[[#This Row],[actualResultGPT3]]))</f>
        <v>0</v>
      </c>
      <c r="AG29" t="b">
        <f>ISNUMBER(SEARCH(AG$1,d4_test70_2ft[[#This Row],[actualResultGPT3]]))</f>
        <v>0</v>
      </c>
      <c r="AH29" t="b">
        <f>ISNUMBER(SEARCH(AH$1,d4_test70_2ft[[#This Row],[actualResultGPT3]]))</f>
        <v>1</v>
      </c>
      <c r="AI29" s="10" t="str">
        <f t="shared" si="4"/>
        <v>00</v>
      </c>
      <c r="AJ29" s="10" t="str">
        <f t="shared" si="5"/>
        <v>00</v>
      </c>
      <c r="AK29" s="10" t="str">
        <f t="shared" si="6"/>
        <v>11</v>
      </c>
      <c r="AL29" t="b">
        <f t="shared" si="7"/>
        <v>1</v>
      </c>
      <c r="AO29" t="b">
        <f>ISNUMBER(SEARCH(AO$1,d4_test70_2ft[[#This Row],[actualResult3Ft]]))</f>
        <v>0</v>
      </c>
      <c r="AP29" t="b">
        <f>ISNUMBER(SEARCH(AP$1,d4_test70_2ft[[#This Row],[actualResult3Ft]]))</f>
        <v>0</v>
      </c>
      <c r="AQ29" t="b">
        <f>ISNUMBER(SEARCH(AQ$1,d4_test70_2ft[[#This Row],[actualResult3Ft]]))</f>
        <v>1</v>
      </c>
      <c r="AR29" s="10" t="str">
        <f t="shared" si="8"/>
        <v>00</v>
      </c>
      <c r="AS29" s="10" t="str">
        <f t="shared" si="9"/>
        <v>00</v>
      </c>
      <c r="AT29" s="10" t="str">
        <f t="shared" si="10"/>
        <v>11</v>
      </c>
      <c r="AU29" t="b">
        <f t="shared" si="11"/>
        <v>1</v>
      </c>
      <c r="AX29" t="b">
        <f>ISNUMBER(SEARCH(AX$1,d4_test70_2ft[[#This Row],[actualResultc2]]))</f>
        <v>0</v>
      </c>
      <c r="AY29" t="b">
        <f>ISNUMBER(SEARCH(AY$1,d4_test70_2ft[[#This Row],[actualResultc2]]))</f>
        <v>0</v>
      </c>
      <c r="AZ29" t="b">
        <f>ISNUMBER(SEARCH(AZ$1,d4_test70_2ft[[#This Row],[actualResultc2]]))</f>
        <v>1</v>
      </c>
      <c r="BA29" s="10" t="str">
        <f t="shared" si="12"/>
        <v>00</v>
      </c>
      <c r="BB29" s="10" t="str">
        <f t="shared" si="13"/>
        <v>00</v>
      </c>
      <c r="BC29" s="10" t="str">
        <f t="shared" si="14"/>
        <v>11</v>
      </c>
      <c r="BD29" t="b">
        <f t="shared" si="15"/>
        <v>1</v>
      </c>
      <c r="BG29" t="b">
        <f>ISNUMBER(SEARCH(BG$1,d4_test70_2ft[[#This Row],[actualResultc3]]))</f>
        <v>0</v>
      </c>
      <c r="BH29" t="b">
        <f>ISNUMBER(SEARCH(BH$1,d4_test70_2ft[[#This Row],[actualResultc3]]))</f>
        <v>0</v>
      </c>
      <c r="BI29" t="b">
        <f>ISNUMBER(SEARCH(BI$1,d4_test70_2ft[[#This Row],[actualResultc3]]))</f>
        <v>1</v>
      </c>
      <c r="BJ29" s="10" t="str">
        <f t="shared" si="16"/>
        <v>00</v>
      </c>
      <c r="BK29" s="10" t="str">
        <f t="shared" si="17"/>
        <v>00</v>
      </c>
      <c r="BL29" s="10" t="str">
        <f t="shared" si="18"/>
        <v>11</v>
      </c>
      <c r="BM29" t="b">
        <f t="shared" si="19"/>
        <v>1</v>
      </c>
      <c r="BP29" t="b">
        <f>ISNUMBER(SEARCH(BP$1,d4_test70_2ft[[#This Row],[actualResultc4]]))</f>
        <v>0</v>
      </c>
      <c r="BQ29" t="b">
        <f>ISNUMBER(SEARCH(BQ$1,d4_test70_2ft[[#This Row],[actualResultc4]]))</f>
        <v>0</v>
      </c>
      <c r="BR29" t="b">
        <f>ISNUMBER(SEARCH(BR$1,d4_test70_2ft[[#This Row],[actualResultc4]]))</f>
        <v>1</v>
      </c>
      <c r="BS29" s="10" t="str">
        <f t="shared" si="20"/>
        <v>00</v>
      </c>
      <c r="BT29" s="10" t="str">
        <f t="shared" si="21"/>
        <v>00</v>
      </c>
      <c r="BU29" s="10" t="str">
        <f t="shared" si="22"/>
        <v>11</v>
      </c>
      <c r="BV29" t="b">
        <f t="shared" si="23"/>
        <v>1</v>
      </c>
      <c r="BY29" t="b">
        <f>ISNUMBER(SEARCH(BY$1,d4_test70_2ft[[#This Row],[actualResultc5]]))</f>
        <v>0</v>
      </c>
      <c r="BZ29" t="b">
        <f>ISNUMBER(SEARCH(BZ$1,d4_test70_2ft[[#This Row],[actualResultc5]]))</f>
        <v>0</v>
      </c>
      <c r="CA29" t="b">
        <f>ISNUMBER(SEARCH(CA$1,d4_test70_2ft[[#This Row],[actualResultc5]]))</f>
        <v>1</v>
      </c>
      <c r="CB29" s="10" t="str">
        <f t="shared" si="24"/>
        <v>00</v>
      </c>
      <c r="CC29" s="10" t="str">
        <f t="shared" si="25"/>
        <v>00</v>
      </c>
      <c r="CD29" s="10" t="str">
        <f t="shared" si="26"/>
        <v>11</v>
      </c>
      <c r="CE29" t="b">
        <f t="shared" si="27"/>
        <v>1</v>
      </c>
      <c r="CH29" t="b">
        <f>ISNUMBER(SEARCH(CH$1,d4_test70_2ft[[#This Row],[actualResultc6]]))</f>
        <v>0</v>
      </c>
      <c r="CI29" t="b">
        <f>ISNUMBER(SEARCH(CI$1,d4_test70_2ft[[#This Row],[actualResultc6]]))</f>
        <v>0</v>
      </c>
      <c r="CJ29" t="b">
        <f>ISNUMBER(SEARCH(CJ$1,d4_test70_2ft[[#This Row],[actualResultc6]]))</f>
        <v>1</v>
      </c>
      <c r="CK29" s="10" t="str">
        <f t="shared" si="28"/>
        <v>00</v>
      </c>
      <c r="CL29" s="10" t="str">
        <f t="shared" si="29"/>
        <v>00</v>
      </c>
      <c r="CM29" s="10" t="str">
        <f t="shared" si="30"/>
        <v>11</v>
      </c>
      <c r="CN29" t="b">
        <f t="shared" si="31"/>
        <v>1</v>
      </c>
      <c r="CQ29" t="b">
        <f>ISNUMBER(SEARCH(CQ$1,d4_test70_2ft[[#This Row],[actualResultc7]]))</f>
        <v>0</v>
      </c>
      <c r="CR29" t="b">
        <f>ISNUMBER(SEARCH(CR$1,d4_test70_2ft[[#This Row],[actualResultc7]]))</f>
        <v>0</v>
      </c>
      <c r="CS29" t="b">
        <f>ISNUMBER(SEARCH(CS$1,d4_test70_2ft[[#This Row],[actualResultc7]]))</f>
        <v>1</v>
      </c>
      <c r="CT29" s="10" t="str">
        <f t="shared" si="32"/>
        <v>00</v>
      </c>
      <c r="CU29" s="10" t="str">
        <f t="shared" si="33"/>
        <v>00</v>
      </c>
      <c r="CV29" s="10" t="str">
        <f t="shared" si="34"/>
        <v>11</v>
      </c>
      <c r="CW29" t="b">
        <f t="shared" si="35"/>
        <v>1</v>
      </c>
    </row>
    <row r="30" spans="1:101" x14ac:dyDescent="0.35">
      <c r="A30" t="s">
        <v>343</v>
      </c>
      <c r="B30" t="s">
        <v>344</v>
      </c>
      <c r="C30" t="s">
        <v>345</v>
      </c>
      <c r="D30" t="s">
        <v>7588</v>
      </c>
      <c r="E30" t="s">
        <v>5119</v>
      </c>
      <c r="F30" t="s">
        <v>7</v>
      </c>
      <c r="G30" t="s">
        <v>7754</v>
      </c>
      <c r="H30" t="s">
        <v>7857</v>
      </c>
      <c r="I30" t="s">
        <v>7685</v>
      </c>
      <c r="J30" t="s">
        <v>7754</v>
      </c>
      <c r="K30" t="s">
        <v>7688</v>
      </c>
      <c r="L30" t="s">
        <v>7754</v>
      </c>
      <c r="M30" t="s">
        <v>24</v>
      </c>
      <c r="N30" t="s">
        <v>24</v>
      </c>
      <c r="O30" t="s">
        <v>24</v>
      </c>
      <c r="R30" s="13" t="b">
        <f>ISNUMBER(SEARCH(R$1,d4_test70_2ft[[#This Row],[expectedResult]]))</f>
        <v>0</v>
      </c>
      <c r="S30" s="13" t="b">
        <f>ISNUMBER(SEARCH(S$1,d4_test70_2ft[[#This Row],[expectedResult]]))</f>
        <v>0</v>
      </c>
      <c r="T30" s="13" t="b">
        <f>ISNUMBER(SEARCH(T$1,d4_test70_2ft[[#This Row],[expectedResult]]))</f>
        <v>1</v>
      </c>
      <c r="W30" t="b">
        <f>ISNUMBER(SEARCH(W$1,d4_test70_2ft[[#This Row],[actualResult]]))</f>
        <v>0</v>
      </c>
      <c r="X30" t="b">
        <f>ISNUMBER(SEARCH(X$1,d4_test70_2ft[[#This Row],[actualResult]]))</f>
        <v>1</v>
      </c>
      <c r="Y30" t="b">
        <f>ISNUMBER(SEARCH(Y$1,d4_test70_2ft[[#This Row],[actualResult]]))</f>
        <v>1</v>
      </c>
      <c r="Z30" s="10" t="str">
        <f t="shared" si="0"/>
        <v>00</v>
      </c>
      <c r="AA30" s="10" t="str">
        <f t="shared" si="1"/>
        <v>01</v>
      </c>
      <c r="AB30" s="10" t="str">
        <f t="shared" si="2"/>
        <v>11</v>
      </c>
      <c r="AC30" t="b">
        <f t="shared" si="3"/>
        <v>0</v>
      </c>
      <c r="AF30" t="b">
        <f>ISNUMBER(SEARCH(AF$1,d4_test70_2ft[[#This Row],[actualResultGPT3]]))</f>
        <v>1</v>
      </c>
      <c r="AG30" t="b">
        <f>ISNUMBER(SEARCH(AG$1,d4_test70_2ft[[#This Row],[actualResultGPT3]]))</f>
        <v>1</v>
      </c>
      <c r="AH30" t="b">
        <f>ISNUMBER(SEARCH(AH$1,d4_test70_2ft[[#This Row],[actualResultGPT3]]))</f>
        <v>1</v>
      </c>
      <c r="AI30" s="10" t="str">
        <f t="shared" si="4"/>
        <v>01</v>
      </c>
      <c r="AJ30" s="10" t="str">
        <f t="shared" si="5"/>
        <v>01</v>
      </c>
      <c r="AK30" s="10" t="str">
        <f t="shared" si="6"/>
        <v>11</v>
      </c>
      <c r="AL30" t="b">
        <f t="shared" si="7"/>
        <v>0</v>
      </c>
      <c r="AO30" t="b">
        <f>ISNUMBER(SEARCH(AO$1,d4_test70_2ft[[#This Row],[actualResult3Ft]]))</f>
        <v>0</v>
      </c>
      <c r="AP30" t="b">
        <f>ISNUMBER(SEARCH(AP$1,d4_test70_2ft[[#This Row],[actualResult3Ft]]))</f>
        <v>1</v>
      </c>
      <c r="AQ30" t="b">
        <f>ISNUMBER(SEARCH(AQ$1,d4_test70_2ft[[#This Row],[actualResult3Ft]]))</f>
        <v>0</v>
      </c>
      <c r="AR30" s="10" t="str">
        <f t="shared" si="8"/>
        <v>00</v>
      </c>
      <c r="AS30" s="10" t="str">
        <f t="shared" si="9"/>
        <v>01</v>
      </c>
      <c r="AT30" s="10" t="str">
        <f t="shared" si="10"/>
        <v>10</v>
      </c>
      <c r="AU30" t="b">
        <f t="shared" si="11"/>
        <v>0</v>
      </c>
      <c r="AX30" t="b">
        <f>ISNUMBER(SEARCH(AX$1,d4_test70_2ft[[#This Row],[actualResultc2]]))</f>
        <v>0</v>
      </c>
      <c r="AY30" t="b">
        <f>ISNUMBER(SEARCH(AY$1,d4_test70_2ft[[#This Row],[actualResultc2]]))</f>
        <v>1</v>
      </c>
      <c r="AZ30" t="b">
        <f>ISNUMBER(SEARCH(AZ$1,d4_test70_2ft[[#This Row],[actualResultc2]]))</f>
        <v>1</v>
      </c>
      <c r="BA30" s="10" t="str">
        <f t="shared" si="12"/>
        <v>00</v>
      </c>
      <c r="BB30" s="10" t="str">
        <f t="shared" si="13"/>
        <v>01</v>
      </c>
      <c r="BC30" s="10" t="str">
        <f t="shared" si="14"/>
        <v>11</v>
      </c>
      <c r="BD30" t="b">
        <f t="shared" si="15"/>
        <v>0</v>
      </c>
      <c r="BG30" t="b">
        <f>ISNUMBER(SEARCH(BG$1,d4_test70_2ft[[#This Row],[actualResultc3]]))</f>
        <v>0</v>
      </c>
      <c r="BH30" t="b">
        <f>ISNUMBER(SEARCH(BH$1,d4_test70_2ft[[#This Row],[actualResultc3]]))</f>
        <v>0</v>
      </c>
      <c r="BI30" t="b">
        <f>ISNUMBER(SEARCH(BI$1,d4_test70_2ft[[#This Row],[actualResultc3]]))</f>
        <v>1</v>
      </c>
      <c r="BJ30" s="10" t="str">
        <f t="shared" si="16"/>
        <v>00</v>
      </c>
      <c r="BK30" s="10" t="str">
        <f t="shared" si="17"/>
        <v>00</v>
      </c>
      <c r="BL30" s="10" t="str">
        <f t="shared" si="18"/>
        <v>11</v>
      </c>
      <c r="BM30" t="b">
        <f t="shared" si="19"/>
        <v>1</v>
      </c>
      <c r="BP30" t="b">
        <f>ISNUMBER(SEARCH(BP$1,d4_test70_2ft[[#This Row],[actualResultc4]]))</f>
        <v>0</v>
      </c>
      <c r="BQ30" t="b">
        <f>ISNUMBER(SEARCH(BQ$1,d4_test70_2ft[[#This Row],[actualResultc4]]))</f>
        <v>1</v>
      </c>
      <c r="BR30" t="b">
        <f>ISNUMBER(SEARCH(BR$1,d4_test70_2ft[[#This Row],[actualResultc4]]))</f>
        <v>1</v>
      </c>
      <c r="BS30" s="10" t="str">
        <f t="shared" si="20"/>
        <v>00</v>
      </c>
      <c r="BT30" s="10" t="str">
        <f t="shared" si="21"/>
        <v>01</v>
      </c>
      <c r="BU30" s="10" t="str">
        <f t="shared" si="22"/>
        <v>11</v>
      </c>
      <c r="BV30" t="b">
        <f t="shared" si="23"/>
        <v>0</v>
      </c>
      <c r="BY30" t="b">
        <f>ISNUMBER(SEARCH(BY$1,d4_test70_2ft[[#This Row],[actualResultc5]]))</f>
        <v>0</v>
      </c>
      <c r="BZ30" t="b">
        <f>ISNUMBER(SEARCH(BZ$1,d4_test70_2ft[[#This Row],[actualResultc5]]))</f>
        <v>1</v>
      </c>
      <c r="CA30" t="b">
        <f>ISNUMBER(SEARCH(CA$1,d4_test70_2ft[[#This Row],[actualResultc5]]))</f>
        <v>1</v>
      </c>
      <c r="CB30" s="10" t="str">
        <f t="shared" si="24"/>
        <v>00</v>
      </c>
      <c r="CC30" s="10" t="str">
        <f t="shared" si="25"/>
        <v>01</v>
      </c>
      <c r="CD30" s="10" t="str">
        <f t="shared" si="26"/>
        <v>11</v>
      </c>
      <c r="CE30" t="b">
        <f t="shared" si="27"/>
        <v>0</v>
      </c>
      <c r="CH30" t="b">
        <f>ISNUMBER(SEARCH(CH$1,d4_test70_2ft[[#This Row],[actualResultc6]]))</f>
        <v>0</v>
      </c>
      <c r="CI30" t="b">
        <f>ISNUMBER(SEARCH(CI$1,d4_test70_2ft[[#This Row],[actualResultc6]]))</f>
        <v>1</v>
      </c>
      <c r="CJ30" t="b">
        <f>ISNUMBER(SEARCH(CJ$1,d4_test70_2ft[[#This Row],[actualResultc6]]))</f>
        <v>1</v>
      </c>
      <c r="CK30" s="10" t="str">
        <f t="shared" si="28"/>
        <v>00</v>
      </c>
      <c r="CL30" s="10" t="str">
        <f t="shared" si="29"/>
        <v>01</v>
      </c>
      <c r="CM30" s="10" t="str">
        <f t="shared" si="30"/>
        <v>11</v>
      </c>
      <c r="CN30" t="b">
        <f t="shared" si="31"/>
        <v>0</v>
      </c>
      <c r="CQ30" t="b">
        <f>ISNUMBER(SEARCH(CQ$1,d4_test70_2ft[[#This Row],[actualResultc7]]))</f>
        <v>0</v>
      </c>
      <c r="CR30" t="b">
        <f>ISNUMBER(SEARCH(CR$1,d4_test70_2ft[[#This Row],[actualResultc7]]))</f>
        <v>1</v>
      </c>
      <c r="CS30" t="b">
        <f>ISNUMBER(SEARCH(CS$1,d4_test70_2ft[[#This Row],[actualResultc7]]))</f>
        <v>1</v>
      </c>
      <c r="CT30" s="10" t="str">
        <f t="shared" si="32"/>
        <v>00</v>
      </c>
      <c r="CU30" s="10" t="str">
        <f t="shared" si="33"/>
        <v>01</v>
      </c>
      <c r="CV30" s="10" t="str">
        <f t="shared" si="34"/>
        <v>11</v>
      </c>
      <c r="CW30" t="b">
        <f t="shared" si="35"/>
        <v>0</v>
      </c>
    </row>
    <row r="31" spans="1:101" x14ac:dyDescent="0.35">
      <c r="A31" t="s">
        <v>628</v>
      </c>
      <c r="B31" t="s">
        <v>629</v>
      </c>
      <c r="C31" t="s">
        <v>630</v>
      </c>
      <c r="D31" t="s">
        <v>7570</v>
      </c>
      <c r="E31" t="s">
        <v>5119</v>
      </c>
      <c r="F31" t="s">
        <v>7</v>
      </c>
      <c r="G31" t="s">
        <v>7688</v>
      </c>
      <c r="H31" t="s">
        <v>72</v>
      </c>
      <c r="I31" t="s">
        <v>7688</v>
      </c>
      <c r="J31" t="s">
        <v>7688</v>
      </c>
      <c r="K31" t="s">
        <v>7688</v>
      </c>
      <c r="L31" t="s">
        <v>7688</v>
      </c>
      <c r="M31" t="s">
        <v>7</v>
      </c>
      <c r="N31" t="s">
        <v>7</v>
      </c>
      <c r="O31" t="s">
        <v>24</v>
      </c>
      <c r="R31" s="13" t="b">
        <f>ISNUMBER(SEARCH(R$1,d4_test70_2ft[[#This Row],[expectedResult]]))</f>
        <v>0</v>
      </c>
      <c r="S31" s="13" t="b">
        <f>ISNUMBER(SEARCH(S$1,d4_test70_2ft[[#This Row],[expectedResult]]))</f>
        <v>0</v>
      </c>
      <c r="T31" s="13" t="b">
        <f>ISNUMBER(SEARCH(T$1,d4_test70_2ft[[#This Row],[expectedResult]]))</f>
        <v>1</v>
      </c>
      <c r="W31" t="b">
        <f>ISNUMBER(SEARCH(W$1,d4_test70_2ft[[#This Row],[actualResult]]))</f>
        <v>0</v>
      </c>
      <c r="X31" t="b">
        <f>ISNUMBER(SEARCH(X$1,d4_test70_2ft[[#This Row],[actualResult]]))</f>
        <v>0</v>
      </c>
      <c r="Y31" t="b">
        <f>ISNUMBER(SEARCH(Y$1,d4_test70_2ft[[#This Row],[actualResult]]))</f>
        <v>1</v>
      </c>
      <c r="Z31" s="10" t="str">
        <f t="shared" si="0"/>
        <v>00</v>
      </c>
      <c r="AA31" s="10" t="str">
        <f t="shared" si="1"/>
        <v>00</v>
      </c>
      <c r="AB31" s="10" t="str">
        <f t="shared" si="2"/>
        <v>11</v>
      </c>
      <c r="AC31" t="b">
        <f t="shared" si="3"/>
        <v>1</v>
      </c>
      <c r="AF31" t="b">
        <f>ISNUMBER(SEARCH(AF$1,d4_test70_2ft[[#This Row],[actualResultGPT3]]))</f>
        <v>1</v>
      </c>
      <c r="AG31" t="b">
        <f>ISNUMBER(SEARCH(AG$1,d4_test70_2ft[[#This Row],[actualResultGPT3]]))</f>
        <v>1</v>
      </c>
      <c r="AH31" t="b">
        <f>ISNUMBER(SEARCH(AH$1,d4_test70_2ft[[#This Row],[actualResultGPT3]]))</f>
        <v>1</v>
      </c>
      <c r="AI31" s="10" t="str">
        <f t="shared" si="4"/>
        <v>01</v>
      </c>
      <c r="AJ31" s="10" t="str">
        <f t="shared" si="5"/>
        <v>01</v>
      </c>
      <c r="AK31" s="10" t="str">
        <f t="shared" si="6"/>
        <v>11</v>
      </c>
      <c r="AL31" t="b">
        <f t="shared" si="7"/>
        <v>0</v>
      </c>
      <c r="AO31" t="b">
        <f>ISNUMBER(SEARCH(AO$1,d4_test70_2ft[[#This Row],[actualResult3Ft]]))</f>
        <v>0</v>
      </c>
      <c r="AP31" t="b">
        <f>ISNUMBER(SEARCH(AP$1,d4_test70_2ft[[#This Row],[actualResult3Ft]]))</f>
        <v>0</v>
      </c>
      <c r="AQ31" t="b">
        <f>ISNUMBER(SEARCH(AQ$1,d4_test70_2ft[[#This Row],[actualResult3Ft]]))</f>
        <v>1</v>
      </c>
      <c r="AR31" s="10" t="str">
        <f t="shared" si="8"/>
        <v>00</v>
      </c>
      <c r="AS31" s="10" t="str">
        <f t="shared" si="9"/>
        <v>00</v>
      </c>
      <c r="AT31" s="10" t="str">
        <f t="shared" si="10"/>
        <v>11</v>
      </c>
      <c r="AU31" t="b">
        <f t="shared" si="11"/>
        <v>1</v>
      </c>
      <c r="AX31" t="b">
        <f>ISNUMBER(SEARCH(AX$1,d4_test70_2ft[[#This Row],[actualResultc2]]))</f>
        <v>0</v>
      </c>
      <c r="AY31" t="b">
        <f>ISNUMBER(SEARCH(AY$1,d4_test70_2ft[[#This Row],[actualResultc2]]))</f>
        <v>0</v>
      </c>
      <c r="AZ31" t="b">
        <f>ISNUMBER(SEARCH(AZ$1,d4_test70_2ft[[#This Row],[actualResultc2]]))</f>
        <v>1</v>
      </c>
      <c r="BA31" s="10" t="str">
        <f t="shared" si="12"/>
        <v>00</v>
      </c>
      <c r="BB31" s="10" t="str">
        <f t="shared" si="13"/>
        <v>00</v>
      </c>
      <c r="BC31" s="10" t="str">
        <f t="shared" si="14"/>
        <v>11</v>
      </c>
      <c r="BD31" t="b">
        <f t="shared" si="15"/>
        <v>1</v>
      </c>
      <c r="BG31" t="b">
        <f>ISNUMBER(SEARCH(BG$1,d4_test70_2ft[[#This Row],[actualResultc3]]))</f>
        <v>0</v>
      </c>
      <c r="BH31" t="b">
        <f>ISNUMBER(SEARCH(BH$1,d4_test70_2ft[[#This Row],[actualResultc3]]))</f>
        <v>0</v>
      </c>
      <c r="BI31" t="b">
        <f>ISNUMBER(SEARCH(BI$1,d4_test70_2ft[[#This Row],[actualResultc3]]))</f>
        <v>1</v>
      </c>
      <c r="BJ31" s="10" t="str">
        <f t="shared" si="16"/>
        <v>00</v>
      </c>
      <c r="BK31" s="10" t="str">
        <f t="shared" si="17"/>
        <v>00</v>
      </c>
      <c r="BL31" s="10" t="str">
        <f t="shared" si="18"/>
        <v>11</v>
      </c>
      <c r="BM31" t="b">
        <f t="shared" si="19"/>
        <v>1</v>
      </c>
      <c r="BP31" t="b">
        <f>ISNUMBER(SEARCH(BP$1,d4_test70_2ft[[#This Row],[actualResultc4]]))</f>
        <v>0</v>
      </c>
      <c r="BQ31" t="b">
        <f>ISNUMBER(SEARCH(BQ$1,d4_test70_2ft[[#This Row],[actualResultc4]]))</f>
        <v>0</v>
      </c>
      <c r="BR31" t="b">
        <f>ISNUMBER(SEARCH(BR$1,d4_test70_2ft[[#This Row],[actualResultc4]]))</f>
        <v>1</v>
      </c>
      <c r="BS31" s="10" t="str">
        <f t="shared" si="20"/>
        <v>00</v>
      </c>
      <c r="BT31" s="10" t="str">
        <f t="shared" si="21"/>
        <v>00</v>
      </c>
      <c r="BU31" s="10" t="str">
        <f t="shared" si="22"/>
        <v>11</v>
      </c>
      <c r="BV31" t="b">
        <f t="shared" si="23"/>
        <v>1</v>
      </c>
      <c r="BY31" t="b">
        <f>ISNUMBER(SEARCH(BY$1,d4_test70_2ft[[#This Row],[actualResultc5]]))</f>
        <v>0</v>
      </c>
      <c r="BZ31" t="b">
        <f>ISNUMBER(SEARCH(BZ$1,d4_test70_2ft[[#This Row],[actualResultc5]]))</f>
        <v>0</v>
      </c>
      <c r="CA31" t="b">
        <f>ISNUMBER(SEARCH(CA$1,d4_test70_2ft[[#This Row],[actualResultc5]]))</f>
        <v>1</v>
      </c>
      <c r="CB31" s="10" t="str">
        <f t="shared" si="24"/>
        <v>00</v>
      </c>
      <c r="CC31" s="10" t="str">
        <f t="shared" si="25"/>
        <v>00</v>
      </c>
      <c r="CD31" s="10" t="str">
        <f t="shared" si="26"/>
        <v>11</v>
      </c>
      <c r="CE31" t="b">
        <f t="shared" si="27"/>
        <v>1</v>
      </c>
      <c r="CH31" t="b">
        <f>ISNUMBER(SEARCH(CH$1,d4_test70_2ft[[#This Row],[actualResultc6]]))</f>
        <v>0</v>
      </c>
      <c r="CI31" t="b">
        <f>ISNUMBER(SEARCH(CI$1,d4_test70_2ft[[#This Row],[actualResultc6]]))</f>
        <v>0</v>
      </c>
      <c r="CJ31" t="b">
        <f>ISNUMBER(SEARCH(CJ$1,d4_test70_2ft[[#This Row],[actualResultc6]]))</f>
        <v>1</v>
      </c>
      <c r="CK31" s="10" t="str">
        <f t="shared" si="28"/>
        <v>00</v>
      </c>
      <c r="CL31" s="10" t="str">
        <f t="shared" si="29"/>
        <v>00</v>
      </c>
      <c r="CM31" s="10" t="str">
        <f t="shared" si="30"/>
        <v>11</v>
      </c>
      <c r="CN31" t="b">
        <f t="shared" si="31"/>
        <v>1</v>
      </c>
      <c r="CQ31" t="b">
        <f>ISNUMBER(SEARCH(CQ$1,d4_test70_2ft[[#This Row],[actualResultc7]]))</f>
        <v>0</v>
      </c>
      <c r="CR31" t="b">
        <f>ISNUMBER(SEARCH(CR$1,d4_test70_2ft[[#This Row],[actualResultc7]]))</f>
        <v>1</v>
      </c>
      <c r="CS31" t="b">
        <f>ISNUMBER(SEARCH(CS$1,d4_test70_2ft[[#This Row],[actualResultc7]]))</f>
        <v>1</v>
      </c>
      <c r="CT31" s="10" t="str">
        <f t="shared" si="32"/>
        <v>00</v>
      </c>
      <c r="CU31" s="10" t="str">
        <f t="shared" si="33"/>
        <v>01</v>
      </c>
      <c r="CV31" s="10" t="str">
        <f t="shared" si="34"/>
        <v>11</v>
      </c>
      <c r="CW31" t="b">
        <f t="shared" si="35"/>
        <v>0</v>
      </c>
    </row>
    <row r="32" spans="1:101" x14ac:dyDescent="0.35">
      <c r="A32" t="s">
        <v>548</v>
      </c>
      <c r="B32" t="s">
        <v>549</v>
      </c>
      <c r="C32" t="s">
        <v>940</v>
      </c>
      <c r="D32" t="s">
        <v>7613</v>
      </c>
      <c r="E32" t="s">
        <v>5119</v>
      </c>
      <c r="F32" t="s">
        <v>7</v>
      </c>
      <c r="G32" t="s">
        <v>7688</v>
      </c>
      <c r="H32" t="s">
        <v>72</v>
      </c>
      <c r="I32" t="s">
        <v>7688</v>
      </c>
      <c r="J32" t="s">
        <v>7688</v>
      </c>
      <c r="K32" t="s">
        <v>7688</v>
      </c>
      <c r="L32" t="s">
        <v>7688</v>
      </c>
      <c r="M32" t="s">
        <v>7</v>
      </c>
      <c r="N32" t="s">
        <v>7</v>
      </c>
      <c r="O32" t="s">
        <v>7</v>
      </c>
      <c r="R32" s="13" t="b">
        <f>ISNUMBER(SEARCH(R$1,d4_test70_2ft[[#This Row],[expectedResult]]))</f>
        <v>0</v>
      </c>
      <c r="S32" s="13" t="b">
        <f>ISNUMBER(SEARCH(S$1,d4_test70_2ft[[#This Row],[expectedResult]]))</f>
        <v>0</v>
      </c>
      <c r="T32" s="13" t="b">
        <f>ISNUMBER(SEARCH(T$1,d4_test70_2ft[[#This Row],[expectedResult]]))</f>
        <v>1</v>
      </c>
      <c r="W32" t="b">
        <f>ISNUMBER(SEARCH(W$1,d4_test70_2ft[[#This Row],[actualResult]]))</f>
        <v>0</v>
      </c>
      <c r="X32" t="b">
        <f>ISNUMBER(SEARCH(X$1,d4_test70_2ft[[#This Row],[actualResult]]))</f>
        <v>0</v>
      </c>
      <c r="Y32" t="b">
        <f>ISNUMBER(SEARCH(Y$1,d4_test70_2ft[[#This Row],[actualResult]]))</f>
        <v>1</v>
      </c>
      <c r="Z32" s="10" t="str">
        <f t="shared" si="0"/>
        <v>00</v>
      </c>
      <c r="AA32" s="10" t="str">
        <f t="shared" si="1"/>
        <v>00</v>
      </c>
      <c r="AB32" s="10" t="str">
        <f t="shared" si="2"/>
        <v>11</v>
      </c>
      <c r="AC32" t="b">
        <f t="shared" si="3"/>
        <v>1</v>
      </c>
      <c r="AF32" t="b">
        <f>ISNUMBER(SEARCH(AF$1,d4_test70_2ft[[#This Row],[actualResultGPT3]]))</f>
        <v>1</v>
      </c>
      <c r="AG32" t="b">
        <f>ISNUMBER(SEARCH(AG$1,d4_test70_2ft[[#This Row],[actualResultGPT3]]))</f>
        <v>1</v>
      </c>
      <c r="AH32" t="b">
        <f>ISNUMBER(SEARCH(AH$1,d4_test70_2ft[[#This Row],[actualResultGPT3]]))</f>
        <v>1</v>
      </c>
      <c r="AI32" s="10" t="str">
        <f t="shared" si="4"/>
        <v>01</v>
      </c>
      <c r="AJ32" s="10" t="str">
        <f t="shared" si="5"/>
        <v>01</v>
      </c>
      <c r="AK32" s="10" t="str">
        <f t="shared" si="6"/>
        <v>11</v>
      </c>
      <c r="AL32" t="b">
        <f t="shared" si="7"/>
        <v>0</v>
      </c>
      <c r="AO32" t="b">
        <f>ISNUMBER(SEARCH(AO$1,d4_test70_2ft[[#This Row],[actualResult3Ft]]))</f>
        <v>0</v>
      </c>
      <c r="AP32" t="b">
        <f>ISNUMBER(SEARCH(AP$1,d4_test70_2ft[[#This Row],[actualResult3Ft]]))</f>
        <v>0</v>
      </c>
      <c r="AQ32" t="b">
        <f>ISNUMBER(SEARCH(AQ$1,d4_test70_2ft[[#This Row],[actualResult3Ft]]))</f>
        <v>1</v>
      </c>
      <c r="AR32" s="10" t="str">
        <f t="shared" si="8"/>
        <v>00</v>
      </c>
      <c r="AS32" s="10" t="str">
        <f t="shared" si="9"/>
        <v>00</v>
      </c>
      <c r="AT32" s="10" t="str">
        <f t="shared" si="10"/>
        <v>11</v>
      </c>
      <c r="AU32" t="b">
        <f t="shared" si="11"/>
        <v>1</v>
      </c>
      <c r="AX32" t="b">
        <f>ISNUMBER(SEARCH(AX$1,d4_test70_2ft[[#This Row],[actualResultc2]]))</f>
        <v>0</v>
      </c>
      <c r="AY32" t="b">
        <f>ISNUMBER(SEARCH(AY$1,d4_test70_2ft[[#This Row],[actualResultc2]]))</f>
        <v>0</v>
      </c>
      <c r="AZ32" t="b">
        <f>ISNUMBER(SEARCH(AZ$1,d4_test70_2ft[[#This Row],[actualResultc2]]))</f>
        <v>1</v>
      </c>
      <c r="BA32" s="10" t="str">
        <f t="shared" si="12"/>
        <v>00</v>
      </c>
      <c r="BB32" s="10" t="str">
        <f t="shared" si="13"/>
        <v>00</v>
      </c>
      <c r="BC32" s="10" t="str">
        <f t="shared" si="14"/>
        <v>11</v>
      </c>
      <c r="BD32" t="b">
        <f t="shared" si="15"/>
        <v>1</v>
      </c>
      <c r="BG32" t="b">
        <f>ISNUMBER(SEARCH(BG$1,d4_test70_2ft[[#This Row],[actualResultc3]]))</f>
        <v>0</v>
      </c>
      <c r="BH32" t="b">
        <f>ISNUMBER(SEARCH(BH$1,d4_test70_2ft[[#This Row],[actualResultc3]]))</f>
        <v>0</v>
      </c>
      <c r="BI32" t="b">
        <f>ISNUMBER(SEARCH(BI$1,d4_test70_2ft[[#This Row],[actualResultc3]]))</f>
        <v>1</v>
      </c>
      <c r="BJ32" s="10" t="str">
        <f t="shared" si="16"/>
        <v>00</v>
      </c>
      <c r="BK32" s="10" t="str">
        <f t="shared" si="17"/>
        <v>00</v>
      </c>
      <c r="BL32" s="10" t="str">
        <f t="shared" si="18"/>
        <v>11</v>
      </c>
      <c r="BM32" t="b">
        <f t="shared" si="19"/>
        <v>1</v>
      </c>
      <c r="BP32" t="b">
        <f>ISNUMBER(SEARCH(BP$1,d4_test70_2ft[[#This Row],[actualResultc4]]))</f>
        <v>0</v>
      </c>
      <c r="BQ32" t="b">
        <f>ISNUMBER(SEARCH(BQ$1,d4_test70_2ft[[#This Row],[actualResultc4]]))</f>
        <v>0</v>
      </c>
      <c r="BR32" t="b">
        <f>ISNUMBER(SEARCH(BR$1,d4_test70_2ft[[#This Row],[actualResultc4]]))</f>
        <v>1</v>
      </c>
      <c r="BS32" s="10" t="str">
        <f t="shared" si="20"/>
        <v>00</v>
      </c>
      <c r="BT32" s="10" t="str">
        <f t="shared" si="21"/>
        <v>00</v>
      </c>
      <c r="BU32" s="10" t="str">
        <f t="shared" si="22"/>
        <v>11</v>
      </c>
      <c r="BV32" t="b">
        <f t="shared" si="23"/>
        <v>1</v>
      </c>
      <c r="BY32" t="b">
        <f>ISNUMBER(SEARCH(BY$1,d4_test70_2ft[[#This Row],[actualResultc5]]))</f>
        <v>0</v>
      </c>
      <c r="BZ32" t="b">
        <f>ISNUMBER(SEARCH(BZ$1,d4_test70_2ft[[#This Row],[actualResultc5]]))</f>
        <v>0</v>
      </c>
      <c r="CA32" t="b">
        <f>ISNUMBER(SEARCH(CA$1,d4_test70_2ft[[#This Row],[actualResultc5]]))</f>
        <v>1</v>
      </c>
      <c r="CB32" s="10" t="str">
        <f t="shared" si="24"/>
        <v>00</v>
      </c>
      <c r="CC32" s="10" t="str">
        <f t="shared" si="25"/>
        <v>00</v>
      </c>
      <c r="CD32" s="10" t="str">
        <f t="shared" si="26"/>
        <v>11</v>
      </c>
      <c r="CE32" t="b">
        <f t="shared" si="27"/>
        <v>1</v>
      </c>
      <c r="CH32" t="b">
        <f>ISNUMBER(SEARCH(CH$1,d4_test70_2ft[[#This Row],[actualResultc6]]))</f>
        <v>0</v>
      </c>
      <c r="CI32" t="b">
        <f>ISNUMBER(SEARCH(CI$1,d4_test70_2ft[[#This Row],[actualResultc6]]))</f>
        <v>0</v>
      </c>
      <c r="CJ32" t="b">
        <f>ISNUMBER(SEARCH(CJ$1,d4_test70_2ft[[#This Row],[actualResultc6]]))</f>
        <v>1</v>
      </c>
      <c r="CK32" s="10" t="str">
        <f t="shared" si="28"/>
        <v>00</v>
      </c>
      <c r="CL32" s="10" t="str">
        <f t="shared" si="29"/>
        <v>00</v>
      </c>
      <c r="CM32" s="10" t="str">
        <f t="shared" si="30"/>
        <v>11</v>
      </c>
      <c r="CN32" t="b">
        <f t="shared" si="31"/>
        <v>1</v>
      </c>
      <c r="CQ32" t="b">
        <f>ISNUMBER(SEARCH(CQ$1,d4_test70_2ft[[#This Row],[actualResultc7]]))</f>
        <v>0</v>
      </c>
      <c r="CR32" t="b">
        <f>ISNUMBER(SEARCH(CR$1,d4_test70_2ft[[#This Row],[actualResultc7]]))</f>
        <v>0</v>
      </c>
      <c r="CS32" t="b">
        <f>ISNUMBER(SEARCH(CS$1,d4_test70_2ft[[#This Row],[actualResultc7]]))</f>
        <v>1</v>
      </c>
      <c r="CT32" s="10" t="str">
        <f t="shared" si="32"/>
        <v>00</v>
      </c>
      <c r="CU32" s="10" t="str">
        <f t="shared" si="33"/>
        <v>00</v>
      </c>
      <c r="CV32" s="10" t="str">
        <f t="shared" si="34"/>
        <v>11</v>
      </c>
      <c r="CW32" t="b">
        <f t="shared" si="35"/>
        <v>1</v>
      </c>
    </row>
    <row r="33" spans="1:101" x14ac:dyDescent="0.35">
      <c r="A33" t="s">
        <v>283</v>
      </c>
      <c r="B33" t="s">
        <v>284</v>
      </c>
      <c r="C33" t="s">
        <v>1034</v>
      </c>
      <c r="D33" t="s">
        <v>7570</v>
      </c>
      <c r="E33" t="s">
        <v>5119</v>
      </c>
      <c r="F33" t="s">
        <v>7</v>
      </c>
      <c r="G33" t="s">
        <v>7688</v>
      </c>
      <c r="H33" t="s">
        <v>24</v>
      </c>
      <c r="I33" t="s">
        <v>7688</v>
      </c>
      <c r="J33" t="s">
        <v>7688</v>
      </c>
      <c r="K33" t="s">
        <v>7688</v>
      </c>
      <c r="L33" t="s">
        <v>7688</v>
      </c>
      <c r="M33" t="s">
        <v>7</v>
      </c>
      <c r="N33" t="s">
        <v>7</v>
      </c>
      <c r="O33" t="s">
        <v>7</v>
      </c>
      <c r="R33" s="13" t="b">
        <f>ISNUMBER(SEARCH(R$1,d4_test70_2ft[[#This Row],[expectedResult]]))</f>
        <v>0</v>
      </c>
      <c r="S33" s="13" t="b">
        <f>ISNUMBER(SEARCH(S$1,d4_test70_2ft[[#This Row],[expectedResult]]))</f>
        <v>0</v>
      </c>
      <c r="T33" s="13" t="b">
        <f>ISNUMBER(SEARCH(T$1,d4_test70_2ft[[#This Row],[expectedResult]]))</f>
        <v>1</v>
      </c>
      <c r="W33" t="b">
        <f>ISNUMBER(SEARCH(W$1,d4_test70_2ft[[#This Row],[actualResult]]))</f>
        <v>0</v>
      </c>
      <c r="X33" t="b">
        <f>ISNUMBER(SEARCH(X$1,d4_test70_2ft[[#This Row],[actualResult]]))</f>
        <v>0</v>
      </c>
      <c r="Y33" t="b">
        <f>ISNUMBER(SEARCH(Y$1,d4_test70_2ft[[#This Row],[actualResult]]))</f>
        <v>1</v>
      </c>
      <c r="Z33" s="10" t="str">
        <f t="shared" si="0"/>
        <v>00</v>
      </c>
      <c r="AA33" s="10" t="str">
        <f t="shared" si="1"/>
        <v>00</v>
      </c>
      <c r="AB33" s="10" t="str">
        <f t="shared" si="2"/>
        <v>11</v>
      </c>
      <c r="AC33" t="b">
        <f t="shared" si="3"/>
        <v>1</v>
      </c>
      <c r="AF33" t="b">
        <f>ISNUMBER(SEARCH(AF$1,d4_test70_2ft[[#This Row],[actualResultGPT3]]))</f>
        <v>0</v>
      </c>
      <c r="AG33" t="b">
        <f>ISNUMBER(SEARCH(AG$1,d4_test70_2ft[[#This Row],[actualResultGPT3]]))</f>
        <v>1</v>
      </c>
      <c r="AH33" t="b">
        <f>ISNUMBER(SEARCH(AH$1,d4_test70_2ft[[#This Row],[actualResultGPT3]]))</f>
        <v>1</v>
      </c>
      <c r="AI33" s="10" t="str">
        <f t="shared" si="4"/>
        <v>00</v>
      </c>
      <c r="AJ33" s="10" t="str">
        <f t="shared" si="5"/>
        <v>01</v>
      </c>
      <c r="AK33" s="10" t="str">
        <f t="shared" si="6"/>
        <v>11</v>
      </c>
      <c r="AL33" t="b">
        <f t="shared" si="7"/>
        <v>0</v>
      </c>
      <c r="AO33" t="b">
        <f>ISNUMBER(SEARCH(AO$1,d4_test70_2ft[[#This Row],[actualResult3Ft]]))</f>
        <v>0</v>
      </c>
      <c r="AP33" t="b">
        <f>ISNUMBER(SEARCH(AP$1,d4_test70_2ft[[#This Row],[actualResult3Ft]]))</f>
        <v>0</v>
      </c>
      <c r="AQ33" t="b">
        <f>ISNUMBER(SEARCH(AQ$1,d4_test70_2ft[[#This Row],[actualResult3Ft]]))</f>
        <v>1</v>
      </c>
      <c r="AR33" s="10" t="str">
        <f t="shared" si="8"/>
        <v>00</v>
      </c>
      <c r="AS33" s="10" t="str">
        <f t="shared" si="9"/>
        <v>00</v>
      </c>
      <c r="AT33" s="10" t="str">
        <f t="shared" si="10"/>
        <v>11</v>
      </c>
      <c r="AU33" t="b">
        <f t="shared" si="11"/>
        <v>1</v>
      </c>
      <c r="AX33" t="b">
        <f>ISNUMBER(SEARCH(AX$1,d4_test70_2ft[[#This Row],[actualResultc2]]))</f>
        <v>0</v>
      </c>
      <c r="AY33" t="b">
        <f>ISNUMBER(SEARCH(AY$1,d4_test70_2ft[[#This Row],[actualResultc2]]))</f>
        <v>0</v>
      </c>
      <c r="AZ33" t="b">
        <f>ISNUMBER(SEARCH(AZ$1,d4_test70_2ft[[#This Row],[actualResultc2]]))</f>
        <v>1</v>
      </c>
      <c r="BA33" s="10" t="str">
        <f t="shared" si="12"/>
        <v>00</v>
      </c>
      <c r="BB33" s="10" t="str">
        <f t="shared" si="13"/>
        <v>00</v>
      </c>
      <c r="BC33" s="10" t="str">
        <f t="shared" si="14"/>
        <v>11</v>
      </c>
      <c r="BD33" t="b">
        <f t="shared" si="15"/>
        <v>1</v>
      </c>
      <c r="BG33" t="b">
        <f>ISNUMBER(SEARCH(BG$1,d4_test70_2ft[[#This Row],[actualResultc3]]))</f>
        <v>0</v>
      </c>
      <c r="BH33" t="b">
        <f>ISNUMBER(SEARCH(BH$1,d4_test70_2ft[[#This Row],[actualResultc3]]))</f>
        <v>0</v>
      </c>
      <c r="BI33" t="b">
        <f>ISNUMBER(SEARCH(BI$1,d4_test70_2ft[[#This Row],[actualResultc3]]))</f>
        <v>1</v>
      </c>
      <c r="BJ33" s="10" t="str">
        <f t="shared" si="16"/>
        <v>00</v>
      </c>
      <c r="BK33" s="10" t="str">
        <f t="shared" si="17"/>
        <v>00</v>
      </c>
      <c r="BL33" s="10" t="str">
        <f t="shared" si="18"/>
        <v>11</v>
      </c>
      <c r="BM33" t="b">
        <f t="shared" si="19"/>
        <v>1</v>
      </c>
      <c r="BP33" t="b">
        <f>ISNUMBER(SEARCH(BP$1,d4_test70_2ft[[#This Row],[actualResultc4]]))</f>
        <v>0</v>
      </c>
      <c r="BQ33" t="b">
        <f>ISNUMBER(SEARCH(BQ$1,d4_test70_2ft[[#This Row],[actualResultc4]]))</f>
        <v>0</v>
      </c>
      <c r="BR33" t="b">
        <f>ISNUMBER(SEARCH(BR$1,d4_test70_2ft[[#This Row],[actualResultc4]]))</f>
        <v>1</v>
      </c>
      <c r="BS33" s="10" t="str">
        <f t="shared" si="20"/>
        <v>00</v>
      </c>
      <c r="BT33" s="10" t="str">
        <f t="shared" si="21"/>
        <v>00</v>
      </c>
      <c r="BU33" s="10" t="str">
        <f t="shared" si="22"/>
        <v>11</v>
      </c>
      <c r="BV33" t="b">
        <f t="shared" si="23"/>
        <v>1</v>
      </c>
      <c r="BY33" t="b">
        <f>ISNUMBER(SEARCH(BY$1,d4_test70_2ft[[#This Row],[actualResultc5]]))</f>
        <v>0</v>
      </c>
      <c r="BZ33" t="b">
        <f>ISNUMBER(SEARCH(BZ$1,d4_test70_2ft[[#This Row],[actualResultc5]]))</f>
        <v>0</v>
      </c>
      <c r="CA33" t="b">
        <f>ISNUMBER(SEARCH(CA$1,d4_test70_2ft[[#This Row],[actualResultc5]]))</f>
        <v>1</v>
      </c>
      <c r="CB33" s="10" t="str">
        <f t="shared" si="24"/>
        <v>00</v>
      </c>
      <c r="CC33" s="10" t="str">
        <f t="shared" si="25"/>
        <v>00</v>
      </c>
      <c r="CD33" s="10" t="str">
        <f t="shared" si="26"/>
        <v>11</v>
      </c>
      <c r="CE33" t="b">
        <f t="shared" si="27"/>
        <v>1</v>
      </c>
      <c r="CH33" t="b">
        <f>ISNUMBER(SEARCH(CH$1,d4_test70_2ft[[#This Row],[actualResultc6]]))</f>
        <v>0</v>
      </c>
      <c r="CI33" t="b">
        <f>ISNUMBER(SEARCH(CI$1,d4_test70_2ft[[#This Row],[actualResultc6]]))</f>
        <v>0</v>
      </c>
      <c r="CJ33" t="b">
        <f>ISNUMBER(SEARCH(CJ$1,d4_test70_2ft[[#This Row],[actualResultc6]]))</f>
        <v>1</v>
      </c>
      <c r="CK33" s="10" t="str">
        <f t="shared" si="28"/>
        <v>00</v>
      </c>
      <c r="CL33" s="10" t="str">
        <f t="shared" si="29"/>
        <v>00</v>
      </c>
      <c r="CM33" s="10" t="str">
        <f t="shared" si="30"/>
        <v>11</v>
      </c>
      <c r="CN33" t="b">
        <f t="shared" si="31"/>
        <v>1</v>
      </c>
      <c r="CQ33" t="b">
        <f>ISNUMBER(SEARCH(CQ$1,d4_test70_2ft[[#This Row],[actualResultc7]]))</f>
        <v>0</v>
      </c>
      <c r="CR33" t="b">
        <f>ISNUMBER(SEARCH(CR$1,d4_test70_2ft[[#This Row],[actualResultc7]]))</f>
        <v>0</v>
      </c>
      <c r="CS33" t="b">
        <f>ISNUMBER(SEARCH(CS$1,d4_test70_2ft[[#This Row],[actualResultc7]]))</f>
        <v>1</v>
      </c>
      <c r="CT33" s="10" t="str">
        <f t="shared" si="32"/>
        <v>00</v>
      </c>
      <c r="CU33" s="10" t="str">
        <f t="shared" si="33"/>
        <v>00</v>
      </c>
      <c r="CV33" s="10" t="str">
        <f t="shared" si="34"/>
        <v>11</v>
      </c>
      <c r="CW33" t="b">
        <f t="shared" si="35"/>
        <v>1</v>
      </c>
    </row>
    <row r="34" spans="1:101" x14ac:dyDescent="0.35">
      <c r="A34" t="s">
        <v>826</v>
      </c>
      <c r="B34" t="s">
        <v>827</v>
      </c>
      <c r="C34" t="s">
        <v>8185</v>
      </c>
      <c r="D34" t="s">
        <v>7586</v>
      </c>
      <c r="E34" t="s">
        <v>5119</v>
      </c>
      <c r="F34" t="s">
        <v>7</v>
      </c>
      <c r="G34" t="s">
        <v>7754</v>
      </c>
      <c r="H34" t="s">
        <v>24</v>
      </c>
      <c r="I34" t="s">
        <v>7688</v>
      </c>
      <c r="J34" t="s">
        <v>7754</v>
      </c>
      <c r="K34" t="s">
        <v>7688</v>
      </c>
      <c r="L34" t="s">
        <v>7688</v>
      </c>
      <c r="M34" t="s">
        <v>7</v>
      </c>
      <c r="N34" t="s">
        <v>7</v>
      </c>
      <c r="O34" t="s">
        <v>7</v>
      </c>
      <c r="R34" s="13" t="b">
        <f>ISNUMBER(SEARCH(R$1,d4_test70_2ft[[#This Row],[expectedResult]]))</f>
        <v>0</v>
      </c>
      <c r="S34" s="13" t="b">
        <f>ISNUMBER(SEARCH(S$1,d4_test70_2ft[[#This Row],[expectedResult]]))</f>
        <v>0</v>
      </c>
      <c r="T34" s="13" t="b">
        <f>ISNUMBER(SEARCH(T$1,d4_test70_2ft[[#This Row],[expectedResult]]))</f>
        <v>1</v>
      </c>
      <c r="W34" t="b">
        <f>ISNUMBER(SEARCH(W$1,d4_test70_2ft[[#This Row],[actualResult]]))</f>
        <v>0</v>
      </c>
      <c r="X34" t="b">
        <f>ISNUMBER(SEARCH(X$1,d4_test70_2ft[[#This Row],[actualResult]]))</f>
        <v>1</v>
      </c>
      <c r="Y34" t="b">
        <f>ISNUMBER(SEARCH(Y$1,d4_test70_2ft[[#This Row],[actualResult]]))</f>
        <v>1</v>
      </c>
      <c r="Z34" s="10" t="str">
        <f t="shared" si="0"/>
        <v>00</v>
      </c>
      <c r="AA34" s="10" t="str">
        <f t="shared" si="1"/>
        <v>01</v>
      </c>
      <c r="AB34" s="10" t="str">
        <f t="shared" si="2"/>
        <v>11</v>
      </c>
      <c r="AC34" t="b">
        <f t="shared" si="3"/>
        <v>0</v>
      </c>
      <c r="AF34" t="b">
        <f>ISNUMBER(SEARCH(AF$1,d4_test70_2ft[[#This Row],[actualResultGPT3]]))</f>
        <v>0</v>
      </c>
      <c r="AG34" t="b">
        <f>ISNUMBER(SEARCH(AG$1,d4_test70_2ft[[#This Row],[actualResultGPT3]]))</f>
        <v>1</v>
      </c>
      <c r="AH34" t="b">
        <f>ISNUMBER(SEARCH(AH$1,d4_test70_2ft[[#This Row],[actualResultGPT3]]))</f>
        <v>1</v>
      </c>
      <c r="AI34" s="10" t="str">
        <f t="shared" si="4"/>
        <v>00</v>
      </c>
      <c r="AJ34" s="10" t="str">
        <f t="shared" si="5"/>
        <v>01</v>
      </c>
      <c r="AK34" s="10" t="str">
        <f t="shared" si="6"/>
        <v>11</v>
      </c>
      <c r="AL34" t="b">
        <f t="shared" si="7"/>
        <v>0</v>
      </c>
      <c r="AO34" t="b">
        <f>ISNUMBER(SEARCH(AO$1,d4_test70_2ft[[#This Row],[actualResult3Ft]]))</f>
        <v>0</v>
      </c>
      <c r="AP34" t="b">
        <f>ISNUMBER(SEARCH(AP$1,d4_test70_2ft[[#This Row],[actualResult3Ft]]))</f>
        <v>0</v>
      </c>
      <c r="AQ34" t="b">
        <f>ISNUMBER(SEARCH(AQ$1,d4_test70_2ft[[#This Row],[actualResult3Ft]]))</f>
        <v>1</v>
      </c>
      <c r="AR34" s="10" t="str">
        <f t="shared" si="8"/>
        <v>00</v>
      </c>
      <c r="AS34" s="10" t="str">
        <f t="shared" si="9"/>
        <v>00</v>
      </c>
      <c r="AT34" s="10" t="str">
        <f t="shared" si="10"/>
        <v>11</v>
      </c>
      <c r="AU34" t="b">
        <f t="shared" si="11"/>
        <v>1</v>
      </c>
      <c r="AX34" t="b">
        <f>ISNUMBER(SEARCH(AX$1,d4_test70_2ft[[#This Row],[actualResultc2]]))</f>
        <v>0</v>
      </c>
      <c r="AY34" t="b">
        <f>ISNUMBER(SEARCH(AY$1,d4_test70_2ft[[#This Row],[actualResultc2]]))</f>
        <v>1</v>
      </c>
      <c r="AZ34" t="b">
        <f>ISNUMBER(SEARCH(AZ$1,d4_test70_2ft[[#This Row],[actualResultc2]]))</f>
        <v>1</v>
      </c>
      <c r="BA34" s="10" t="str">
        <f t="shared" si="12"/>
        <v>00</v>
      </c>
      <c r="BB34" s="10" t="str">
        <f t="shared" si="13"/>
        <v>01</v>
      </c>
      <c r="BC34" s="10" t="str">
        <f t="shared" si="14"/>
        <v>11</v>
      </c>
      <c r="BD34" t="b">
        <f t="shared" si="15"/>
        <v>0</v>
      </c>
      <c r="BG34" t="b">
        <f>ISNUMBER(SEARCH(BG$1,d4_test70_2ft[[#This Row],[actualResultc3]]))</f>
        <v>0</v>
      </c>
      <c r="BH34" t="b">
        <f>ISNUMBER(SEARCH(BH$1,d4_test70_2ft[[#This Row],[actualResultc3]]))</f>
        <v>0</v>
      </c>
      <c r="BI34" t="b">
        <f>ISNUMBER(SEARCH(BI$1,d4_test70_2ft[[#This Row],[actualResultc3]]))</f>
        <v>1</v>
      </c>
      <c r="BJ34" s="10" t="str">
        <f t="shared" si="16"/>
        <v>00</v>
      </c>
      <c r="BK34" s="10" t="str">
        <f t="shared" si="17"/>
        <v>00</v>
      </c>
      <c r="BL34" s="10" t="str">
        <f t="shared" si="18"/>
        <v>11</v>
      </c>
      <c r="BM34" t="b">
        <f t="shared" si="19"/>
        <v>1</v>
      </c>
      <c r="BP34" t="b">
        <f>ISNUMBER(SEARCH(BP$1,d4_test70_2ft[[#This Row],[actualResultc4]]))</f>
        <v>0</v>
      </c>
      <c r="BQ34" t="b">
        <f>ISNUMBER(SEARCH(BQ$1,d4_test70_2ft[[#This Row],[actualResultc4]]))</f>
        <v>0</v>
      </c>
      <c r="BR34" t="b">
        <f>ISNUMBER(SEARCH(BR$1,d4_test70_2ft[[#This Row],[actualResultc4]]))</f>
        <v>1</v>
      </c>
      <c r="BS34" s="10" t="str">
        <f t="shared" si="20"/>
        <v>00</v>
      </c>
      <c r="BT34" s="10" t="str">
        <f t="shared" si="21"/>
        <v>00</v>
      </c>
      <c r="BU34" s="10" t="str">
        <f t="shared" si="22"/>
        <v>11</v>
      </c>
      <c r="BV34" t="b">
        <f t="shared" si="23"/>
        <v>1</v>
      </c>
      <c r="BY34" t="b">
        <f>ISNUMBER(SEARCH(BY$1,d4_test70_2ft[[#This Row],[actualResultc5]]))</f>
        <v>0</v>
      </c>
      <c r="BZ34" t="b">
        <f>ISNUMBER(SEARCH(BZ$1,d4_test70_2ft[[#This Row],[actualResultc5]]))</f>
        <v>0</v>
      </c>
      <c r="CA34" t="b">
        <f>ISNUMBER(SEARCH(CA$1,d4_test70_2ft[[#This Row],[actualResultc5]]))</f>
        <v>1</v>
      </c>
      <c r="CB34" s="10" t="str">
        <f t="shared" si="24"/>
        <v>00</v>
      </c>
      <c r="CC34" s="10" t="str">
        <f t="shared" si="25"/>
        <v>00</v>
      </c>
      <c r="CD34" s="10" t="str">
        <f t="shared" si="26"/>
        <v>11</v>
      </c>
      <c r="CE34" t="b">
        <f t="shared" si="27"/>
        <v>1</v>
      </c>
      <c r="CH34" t="b">
        <f>ISNUMBER(SEARCH(CH$1,d4_test70_2ft[[#This Row],[actualResultc6]]))</f>
        <v>0</v>
      </c>
      <c r="CI34" t="b">
        <f>ISNUMBER(SEARCH(CI$1,d4_test70_2ft[[#This Row],[actualResultc6]]))</f>
        <v>0</v>
      </c>
      <c r="CJ34" t="b">
        <f>ISNUMBER(SEARCH(CJ$1,d4_test70_2ft[[#This Row],[actualResultc6]]))</f>
        <v>1</v>
      </c>
      <c r="CK34" s="10" t="str">
        <f t="shared" si="28"/>
        <v>00</v>
      </c>
      <c r="CL34" s="10" t="str">
        <f t="shared" si="29"/>
        <v>00</v>
      </c>
      <c r="CM34" s="10" t="str">
        <f t="shared" si="30"/>
        <v>11</v>
      </c>
      <c r="CN34" t="b">
        <f t="shared" si="31"/>
        <v>1</v>
      </c>
      <c r="CQ34" t="b">
        <f>ISNUMBER(SEARCH(CQ$1,d4_test70_2ft[[#This Row],[actualResultc7]]))</f>
        <v>0</v>
      </c>
      <c r="CR34" t="b">
        <f>ISNUMBER(SEARCH(CR$1,d4_test70_2ft[[#This Row],[actualResultc7]]))</f>
        <v>0</v>
      </c>
      <c r="CS34" t="b">
        <f>ISNUMBER(SEARCH(CS$1,d4_test70_2ft[[#This Row],[actualResultc7]]))</f>
        <v>1</v>
      </c>
      <c r="CT34" s="10" t="str">
        <f t="shared" si="32"/>
        <v>00</v>
      </c>
      <c r="CU34" s="10" t="str">
        <f t="shared" si="33"/>
        <v>00</v>
      </c>
      <c r="CV34" s="10" t="str">
        <f t="shared" si="34"/>
        <v>11</v>
      </c>
      <c r="CW34" t="b">
        <f t="shared" si="35"/>
        <v>1</v>
      </c>
    </row>
    <row r="35" spans="1:101" x14ac:dyDescent="0.35">
      <c r="A35" t="s">
        <v>721</v>
      </c>
      <c r="B35" t="s">
        <v>722</v>
      </c>
      <c r="C35" t="s">
        <v>986</v>
      </c>
      <c r="D35" t="s">
        <v>7588</v>
      </c>
      <c r="E35" t="s">
        <v>5119</v>
      </c>
      <c r="F35" t="s">
        <v>7</v>
      </c>
      <c r="G35" t="s">
        <v>7685</v>
      </c>
      <c r="H35" t="s">
        <v>72</v>
      </c>
      <c r="I35" t="s">
        <v>7685</v>
      </c>
      <c r="J35" t="s">
        <v>7685</v>
      </c>
      <c r="K35" t="s">
        <v>7685</v>
      </c>
      <c r="L35" t="s">
        <v>7685</v>
      </c>
      <c r="M35" t="s">
        <v>34</v>
      </c>
      <c r="N35" t="s">
        <v>34</v>
      </c>
      <c r="O35" t="s">
        <v>7</v>
      </c>
      <c r="R35" s="13" t="b">
        <f>ISNUMBER(SEARCH(R$1,d4_test70_2ft[[#This Row],[expectedResult]]))</f>
        <v>0</v>
      </c>
      <c r="S35" s="13" t="b">
        <f>ISNUMBER(SEARCH(S$1,d4_test70_2ft[[#This Row],[expectedResult]]))</f>
        <v>0</v>
      </c>
      <c r="T35" s="13" t="b">
        <f>ISNUMBER(SEARCH(T$1,d4_test70_2ft[[#This Row],[expectedResult]]))</f>
        <v>1</v>
      </c>
      <c r="W35" t="b">
        <f>ISNUMBER(SEARCH(W$1,d4_test70_2ft[[#This Row],[actualResult]]))</f>
        <v>0</v>
      </c>
      <c r="X35" t="b">
        <f>ISNUMBER(SEARCH(X$1,d4_test70_2ft[[#This Row],[actualResult]]))</f>
        <v>1</v>
      </c>
      <c r="Y35" t="b">
        <f>ISNUMBER(SEARCH(Y$1,d4_test70_2ft[[#This Row],[actualResult]]))</f>
        <v>0</v>
      </c>
      <c r="Z35" s="10" t="str">
        <f t="shared" si="0"/>
        <v>00</v>
      </c>
      <c r="AA35" s="10" t="str">
        <f t="shared" si="1"/>
        <v>01</v>
      </c>
      <c r="AB35" s="10" t="str">
        <f t="shared" si="2"/>
        <v>10</v>
      </c>
      <c r="AC35" t="b">
        <f t="shared" si="3"/>
        <v>0</v>
      </c>
      <c r="AF35" t="b">
        <f>ISNUMBER(SEARCH(AF$1,d4_test70_2ft[[#This Row],[actualResultGPT3]]))</f>
        <v>1</v>
      </c>
      <c r="AG35" t="b">
        <f>ISNUMBER(SEARCH(AG$1,d4_test70_2ft[[#This Row],[actualResultGPT3]]))</f>
        <v>1</v>
      </c>
      <c r="AH35" t="b">
        <f>ISNUMBER(SEARCH(AH$1,d4_test70_2ft[[#This Row],[actualResultGPT3]]))</f>
        <v>1</v>
      </c>
      <c r="AI35" s="10" t="str">
        <f t="shared" si="4"/>
        <v>01</v>
      </c>
      <c r="AJ35" s="10" t="str">
        <f t="shared" si="5"/>
        <v>01</v>
      </c>
      <c r="AK35" s="10" t="str">
        <f t="shared" si="6"/>
        <v>11</v>
      </c>
      <c r="AL35" t="b">
        <f t="shared" si="7"/>
        <v>0</v>
      </c>
      <c r="AO35" t="b">
        <f>ISNUMBER(SEARCH(AO$1,d4_test70_2ft[[#This Row],[actualResult3Ft]]))</f>
        <v>0</v>
      </c>
      <c r="AP35" t="b">
        <f>ISNUMBER(SEARCH(AP$1,d4_test70_2ft[[#This Row],[actualResult3Ft]]))</f>
        <v>1</v>
      </c>
      <c r="AQ35" t="b">
        <f>ISNUMBER(SEARCH(AQ$1,d4_test70_2ft[[#This Row],[actualResult3Ft]]))</f>
        <v>0</v>
      </c>
      <c r="AR35" s="10" t="str">
        <f t="shared" si="8"/>
        <v>00</v>
      </c>
      <c r="AS35" s="10" t="str">
        <f t="shared" si="9"/>
        <v>01</v>
      </c>
      <c r="AT35" s="10" t="str">
        <f t="shared" si="10"/>
        <v>10</v>
      </c>
      <c r="AU35" t="b">
        <f t="shared" si="11"/>
        <v>0</v>
      </c>
      <c r="AX35" t="b">
        <f>ISNUMBER(SEARCH(AX$1,d4_test70_2ft[[#This Row],[actualResultc2]]))</f>
        <v>0</v>
      </c>
      <c r="AY35" t="b">
        <f>ISNUMBER(SEARCH(AY$1,d4_test70_2ft[[#This Row],[actualResultc2]]))</f>
        <v>1</v>
      </c>
      <c r="AZ35" t="b">
        <f>ISNUMBER(SEARCH(AZ$1,d4_test70_2ft[[#This Row],[actualResultc2]]))</f>
        <v>0</v>
      </c>
      <c r="BA35" s="10" t="str">
        <f t="shared" si="12"/>
        <v>00</v>
      </c>
      <c r="BB35" s="10" t="str">
        <f t="shared" si="13"/>
        <v>01</v>
      </c>
      <c r="BC35" s="10" t="str">
        <f t="shared" si="14"/>
        <v>10</v>
      </c>
      <c r="BD35" t="b">
        <f t="shared" si="15"/>
        <v>0</v>
      </c>
      <c r="BG35" t="b">
        <f>ISNUMBER(SEARCH(BG$1,d4_test70_2ft[[#This Row],[actualResultc3]]))</f>
        <v>0</v>
      </c>
      <c r="BH35" t="b">
        <f>ISNUMBER(SEARCH(BH$1,d4_test70_2ft[[#This Row],[actualResultc3]]))</f>
        <v>1</v>
      </c>
      <c r="BI35" t="b">
        <f>ISNUMBER(SEARCH(BI$1,d4_test70_2ft[[#This Row],[actualResultc3]]))</f>
        <v>0</v>
      </c>
      <c r="BJ35" s="10" t="str">
        <f t="shared" si="16"/>
        <v>00</v>
      </c>
      <c r="BK35" s="10" t="str">
        <f t="shared" si="17"/>
        <v>01</v>
      </c>
      <c r="BL35" s="10" t="str">
        <f t="shared" si="18"/>
        <v>10</v>
      </c>
      <c r="BM35" t="b">
        <f t="shared" si="19"/>
        <v>0</v>
      </c>
      <c r="BP35" t="b">
        <f>ISNUMBER(SEARCH(BP$1,d4_test70_2ft[[#This Row],[actualResultc4]]))</f>
        <v>0</v>
      </c>
      <c r="BQ35" t="b">
        <f>ISNUMBER(SEARCH(BQ$1,d4_test70_2ft[[#This Row],[actualResultc4]]))</f>
        <v>1</v>
      </c>
      <c r="BR35" t="b">
        <f>ISNUMBER(SEARCH(BR$1,d4_test70_2ft[[#This Row],[actualResultc4]]))</f>
        <v>0</v>
      </c>
      <c r="BS35" s="10" t="str">
        <f t="shared" si="20"/>
        <v>00</v>
      </c>
      <c r="BT35" s="10" t="str">
        <f t="shared" si="21"/>
        <v>01</v>
      </c>
      <c r="BU35" s="10" t="str">
        <f t="shared" si="22"/>
        <v>10</v>
      </c>
      <c r="BV35" t="b">
        <f t="shared" si="23"/>
        <v>0</v>
      </c>
      <c r="BY35" t="b">
        <f>ISNUMBER(SEARCH(BY$1,d4_test70_2ft[[#This Row],[actualResultc5]]))</f>
        <v>0</v>
      </c>
      <c r="BZ35" t="b">
        <f>ISNUMBER(SEARCH(BZ$1,d4_test70_2ft[[#This Row],[actualResultc5]]))</f>
        <v>1</v>
      </c>
      <c r="CA35" t="b">
        <f>ISNUMBER(SEARCH(CA$1,d4_test70_2ft[[#This Row],[actualResultc5]]))</f>
        <v>0</v>
      </c>
      <c r="CB35" s="10" t="str">
        <f t="shared" si="24"/>
        <v>00</v>
      </c>
      <c r="CC35" s="10" t="str">
        <f t="shared" si="25"/>
        <v>01</v>
      </c>
      <c r="CD35" s="10" t="str">
        <f t="shared" si="26"/>
        <v>10</v>
      </c>
      <c r="CE35" t="b">
        <f t="shared" si="27"/>
        <v>0</v>
      </c>
      <c r="CH35" t="b">
        <f>ISNUMBER(SEARCH(CH$1,d4_test70_2ft[[#This Row],[actualResultc6]]))</f>
        <v>0</v>
      </c>
      <c r="CI35" t="b">
        <f>ISNUMBER(SEARCH(CI$1,d4_test70_2ft[[#This Row],[actualResultc6]]))</f>
        <v>1</v>
      </c>
      <c r="CJ35" t="b">
        <f>ISNUMBER(SEARCH(CJ$1,d4_test70_2ft[[#This Row],[actualResultc6]]))</f>
        <v>0</v>
      </c>
      <c r="CK35" s="10" t="str">
        <f t="shared" si="28"/>
        <v>00</v>
      </c>
      <c r="CL35" s="10" t="str">
        <f t="shared" si="29"/>
        <v>01</v>
      </c>
      <c r="CM35" s="10" t="str">
        <f t="shared" si="30"/>
        <v>10</v>
      </c>
      <c r="CN35" t="b">
        <f t="shared" si="31"/>
        <v>0</v>
      </c>
      <c r="CQ35" t="b">
        <f>ISNUMBER(SEARCH(CQ$1,d4_test70_2ft[[#This Row],[actualResultc7]]))</f>
        <v>0</v>
      </c>
      <c r="CR35" t="b">
        <f>ISNUMBER(SEARCH(CR$1,d4_test70_2ft[[#This Row],[actualResultc7]]))</f>
        <v>0</v>
      </c>
      <c r="CS35" t="b">
        <f>ISNUMBER(SEARCH(CS$1,d4_test70_2ft[[#This Row],[actualResultc7]]))</f>
        <v>1</v>
      </c>
      <c r="CT35" s="10" t="str">
        <f t="shared" si="32"/>
        <v>00</v>
      </c>
      <c r="CU35" s="10" t="str">
        <f t="shared" si="33"/>
        <v>00</v>
      </c>
      <c r="CV35" s="10" t="str">
        <f t="shared" si="34"/>
        <v>11</v>
      </c>
      <c r="CW35" t="b">
        <f t="shared" si="35"/>
        <v>1</v>
      </c>
    </row>
    <row r="36" spans="1:101" x14ac:dyDescent="0.35">
      <c r="A36" t="s">
        <v>873</v>
      </c>
      <c r="B36" t="s">
        <v>874</v>
      </c>
      <c r="C36" t="s">
        <v>954</v>
      </c>
      <c r="D36" t="s">
        <v>7587</v>
      </c>
      <c r="E36" t="s">
        <v>5119</v>
      </c>
      <c r="F36" t="s">
        <v>7</v>
      </c>
      <c r="G36" t="s">
        <v>7754</v>
      </c>
      <c r="H36" t="s">
        <v>72</v>
      </c>
      <c r="I36" t="s">
        <v>7754</v>
      </c>
      <c r="J36" t="s">
        <v>7754</v>
      </c>
      <c r="K36" t="s">
        <v>7685</v>
      </c>
      <c r="L36" t="s">
        <v>7754</v>
      </c>
      <c r="M36" t="s">
        <v>24</v>
      </c>
      <c r="N36" t="s">
        <v>24</v>
      </c>
      <c r="O36" t="s">
        <v>24</v>
      </c>
      <c r="R36" s="13" t="b">
        <f>ISNUMBER(SEARCH(R$1,d4_test70_2ft[[#This Row],[expectedResult]]))</f>
        <v>0</v>
      </c>
      <c r="S36" s="13" t="b">
        <f>ISNUMBER(SEARCH(S$1,d4_test70_2ft[[#This Row],[expectedResult]]))</f>
        <v>0</v>
      </c>
      <c r="T36" s="13" t="b">
        <f>ISNUMBER(SEARCH(T$1,d4_test70_2ft[[#This Row],[expectedResult]]))</f>
        <v>1</v>
      </c>
      <c r="W36" t="b">
        <f>ISNUMBER(SEARCH(W$1,d4_test70_2ft[[#This Row],[actualResult]]))</f>
        <v>0</v>
      </c>
      <c r="X36" t="b">
        <f>ISNUMBER(SEARCH(X$1,d4_test70_2ft[[#This Row],[actualResult]]))</f>
        <v>1</v>
      </c>
      <c r="Y36" t="b">
        <f>ISNUMBER(SEARCH(Y$1,d4_test70_2ft[[#This Row],[actualResult]]))</f>
        <v>1</v>
      </c>
      <c r="Z36" s="10" t="str">
        <f t="shared" si="0"/>
        <v>00</v>
      </c>
      <c r="AA36" s="10" t="str">
        <f t="shared" si="1"/>
        <v>01</v>
      </c>
      <c r="AB36" s="10" t="str">
        <f t="shared" si="2"/>
        <v>11</v>
      </c>
      <c r="AC36" t="b">
        <f t="shared" si="3"/>
        <v>0</v>
      </c>
      <c r="AF36" t="b">
        <f>ISNUMBER(SEARCH(AF$1,d4_test70_2ft[[#This Row],[actualResultGPT3]]))</f>
        <v>1</v>
      </c>
      <c r="AG36" t="b">
        <f>ISNUMBER(SEARCH(AG$1,d4_test70_2ft[[#This Row],[actualResultGPT3]]))</f>
        <v>1</v>
      </c>
      <c r="AH36" t="b">
        <f>ISNUMBER(SEARCH(AH$1,d4_test70_2ft[[#This Row],[actualResultGPT3]]))</f>
        <v>1</v>
      </c>
      <c r="AI36" s="10" t="str">
        <f t="shared" si="4"/>
        <v>01</v>
      </c>
      <c r="AJ36" s="10" t="str">
        <f t="shared" si="5"/>
        <v>01</v>
      </c>
      <c r="AK36" s="10" t="str">
        <f t="shared" si="6"/>
        <v>11</v>
      </c>
      <c r="AL36" t="b">
        <f t="shared" si="7"/>
        <v>0</v>
      </c>
      <c r="AO36" t="b">
        <f>ISNUMBER(SEARCH(AO$1,d4_test70_2ft[[#This Row],[actualResult3Ft]]))</f>
        <v>0</v>
      </c>
      <c r="AP36" t="b">
        <f>ISNUMBER(SEARCH(AP$1,d4_test70_2ft[[#This Row],[actualResult3Ft]]))</f>
        <v>1</v>
      </c>
      <c r="AQ36" t="b">
        <f>ISNUMBER(SEARCH(AQ$1,d4_test70_2ft[[#This Row],[actualResult3Ft]]))</f>
        <v>1</v>
      </c>
      <c r="AR36" s="10" t="str">
        <f t="shared" si="8"/>
        <v>00</v>
      </c>
      <c r="AS36" s="10" t="str">
        <f t="shared" si="9"/>
        <v>01</v>
      </c>
      <c r="AT36" s="10" t="str">
        <f t="shared" si="10"/>
        <v>11</v>
      </c>
      <c r="AU36" t="b">
        <f t="shared" si="11"/>
        <v>0</v>
      </c>
      <c r="AX36" t="b">
        <f>ISNUMBER(SEARCH(AX$1,d4_test70_2ft[[#This Row],[actualResultc2]]))</f>
        <v>0</v>
      </c>
      <c r="AY36" t="b">
        <f>ISNUMBER(SEARCH(AY$1,d4_test70_2ft[[#This Row],[actualResultc2]]))</f>
        <v>1</v>
      </c>
      <c r="AZ36" t="b">
        <f>ISNUMBER(SEARCH(AZ$1,d4_test70_2ft[[#This Row],[actualResultc2]]))</f>
        <v>1</v>
      </c>
      <c r="BA36" s="10" t="str">
        <f t="shared" si="12"/>
        <v>00</v>
      </c>
      <c r="BB36" s="10" t="str">
        <f t="shared" si="13"/>
        <v>01</v>
      </c>
      <c r="BC36" s="10" t="str">
        <f t="shared" si="14"/>
        <v>11</v>
      </c>
      <c r="BD36" t="b">
        <f t="shared" si="15"/>
        <v>0</v>
      </c>
      <c r="BG36" t="b">
        <f>ISNUMBER(SEARCH(BG$1,d4_test70_2ft[[#This Row],[actualResultc3]]))</f>
        <v>0</v>
      </c>
      <c r="BH36" t="b">
        <f>ISNUMBER(SEARCH(BH$1,d4_test70_2ft[[#This Row],[actualResultc3]]))</f>
        <v>1</v>
      </c>
      <c r="BI36" t="b">
        <f>ISNUMBER(SEARCH(BI$1,d4_test70_2ft[[#This Row],[actualResultc3]]))</f>
        <v>0</v>
      </c>
      <c r="BJ36" s="10" t="str">
        <f t="shared" si="16"/>
        <v>00</v>
      </c>
      <c r="BK36" s="10" t="str">
        <f t="shared" si="17"/>
        <v>01</v>
      </c>
      <c r="BL36" s="10" t="str">
        <f t="shared" si="18"/>
        <v>10</v>
      </c>
      <c r="BM36" t="b">
        <f t="shared" si="19"/>
        <v>0</v>
      </c>
      <c r="BP36" t="b">
        <f>ISNUMBER(SEARCH(BP$1,d4_test70_2ft[[#This Row],[actualResultc4]]))</f>
        <v>0</v>
      </c>
      <c r="BQ36" t="b">
        <f>ISNUMBER(SEARCH(BQ$1,d4_test70_2ft[[#This Row],[actualResultc4]]))</f>
        <v>1</v>
      </c>
      <c r="BR36" t="b">
        <f>ISNUMBER(SEARCH(BR$1,d4_test70_2ft[[#This Row],[actualResultc4]]))</f>
        <v>1</v>
      </c>
      <c r="BS36" s="10" t="str">
        <f t="shared" si="20"/>
        <v>00</v>
      </c>
      <c r="BT36" s="10" t="str">
        <f t="shared" si="21"/>
        <v>01</v>
      </c>
      <c r="BU36" s="10" t="str">
        <f t="shared" si="22"/>
        <v>11</v>
      </c>
      <c r="BV36" t="b">
        <f t="shared" si="23"/>
        <v>0</v>
      </c>
      <c r="BY36" t="b">
        <f>ISNUMBER(SEARCH(BY$1,d4_test70_2ft[[#This Row],[actualResultc5]]))</f>
        <v>0</v>
      </c>
      <c r="BZ36" t="b">
        <f>ISNUMBER(SEARCH(BZ$1,d4_test70_2ft[[#This Row],[actualResultc5]]))</f>
        <v>1</v>
      </c>
      <c r="CA36" t="b">
        <f>ISNUMBER(SEARCH(CA$1,d4_test70_2ft[[#This Row],[actualResultc5]]))</f>
        <v>1</v>
      </c>
      <c r="CB36" s="10" t="str">
        <f t="shared" si="24"/>
        <v>00</v>
      </c>
      <c r="CC36" s="10" t="str">
        <f t="shared" si="25"/>
        <v>01</v>
      </c>
      <c r="CD36" s="10" t="str">
        <f t="shared" si="26"/>
        <v>11</v>
      </c>
      <c r="CE36" t="b">
        <f t="shared" si="27"/>
        <v>0</v>
      </c>
      <c r="CH36" t="b">
        <f>ISNUMBER(SEARCH(CH$1,d4_test70_2ft[[#This Row],[actualResultc6]]))</f>
        <v>0</v>
      </c>
      <c r="CI36" t="b">
        <f>ISNUMBER(SEARCH(CI$1,d4_test70_2ft[[#This Row],[actualResultc6]]))</f>
        <v>1</v>
      </c>
      <c r="CJ36" t="b">
        <f>ISNUMBER(SEARCH(CJ$1,d4_test70_2ft[[#This Row],[actualResultc6]]))</f>
        <v>1</v>
      </c>
      <c r="CK36" s="10" t="str">
        <f t="shared" si="28"/>
        <v>00</v>
      </c>
      <c r="CL36" s="10" t="str">
        <f t="shared" si="29"/>
        <v>01</v>
      </c>
      <c r="CM36" s="10" t="str">
        <f t="shared" si="30"/>
        <v>11</v>
      </c>
      <c r="CN36" t="b">
        <f t="shared" si="31"/>
        <v>0</v>
      </c>
      <c r="CQ36" t="b">
        <f>ISNUMBER(SEARCH(CQ$1,d4_test70_2ft[[#This Row],[actualResultc7]]))</f>
        <v>0</v>
      </c>
      <c r="CR36" t="b">
        <f>ISNUMBER(SEARCH(CR$1,d4_test70_2ft[[#This Row],[actualResultc7]]))</f>
        <v>1</v>
      </c>
      <c r="CS36" t="b">
        <f>ISNUMBER(SEARCH(CS$1,d4_test70_2ft[[#This Row],[actualResultc7]]))</f>
        <v>1</v>
      </c>
      <c r="CT36" s="10" t="str">
        <f t="shared" si="32"/>
        <v>00</v>
      </c>
      <c r="CU36" s="10" t="str">
        <f t="shared" si="33"/>
        <v>01</v>
      </c>
      <c r="CV36" s="10" t="str">
        <f t="shared" si="34"/>
        <v>11</v>
      </c>
      <c r="CW36" t="b">
        <f t="shared" si="35"/>
        <v>0</v>
      </c>
    </row>
    <row r="37" spans="1:101" x14ac:dyDescent="0.35">
      <c r="A37" t="s">
        <v>130</v>
      </c>
      <c r="B37" t="s">
        <v>131</v>
      </c>
      <c r="C37" t="s">
        <v>7796</v>
      </c>
      <c r="D37" t="s">
        <v>7570</v>
      </c>
      <c r="E37" t="s">
        <v>5119</v>
      </c>
      <c r="F37" t="s">
        <v>7</v>
      </c>
      <c r="G37" t="s">
        <v>7688</v>
      </c>
      <c r="H37" t="s">
        <v>7</v>
      </c>
      <c r="I37" t="s">
        <v>7688</v>
      </c>
      <c r="J37" t="s">
        <v>7688</v>
      </c>
      <c r="K37" t="s">
        <v>7688</v>
      </c>
      <c r="L37" t="s">
        <v>7688</v>
      </c>
      <c r="M37" t="s">
        <v>7</v>
      </c>
      <c r="N37" t="s">
        <v>7</v>
      </c>
      <c r="O37" t="s">
        <v>7</v>
      </c>
      <c r="R37" s="13" t="b">
        <f>ISNUMBER(SEARCH(R$1,d4_test70_2ft[[#This Row],[expectedResult]]))</f>
        <v>0</v>
      </c>
      <c r="S37" s="13" t="b">
        <f>ISNUMBER(SEARCH(S$1,d4_test70_2ft[[#This Row],[expectedResult]]))</f>
        <v>0</v>
      </c>
      <c r="T37" s="13" t="b">
        <f>ISNUMBER(SEARCH(T$1,d4_test70_2ft[[#This Row],[expectedResult]]))</f>
        <v>1</v>
      </c>
      <c r="W37" t="b">
        <f>ISNUMBER(SEARCH(W$1,d4_test70_2ft[[#This Row],[actualResult]]))</f>
        <v>0</v>
      </c>
      <c r="X37" t="b">
        <f>ISNUMBER(SEARCH(X$1,d4_test70_2ft[[#This Row],[actualResult]]))</f>
        <v>0</v>
      </c>
      <c r="Y37" t="b">
        <f>ISNUMBER(SEARCH(Y$1,d4_test70_2ft[[#This Row],[actualResult]]))</f>
        <v>1</v>
      </c>
      <c r="Z37" s="10" t="str">
        <f t="shared" si="0"/>
        <v>00</v>
      </c>
      <c r="AA37" s="10" t="str">
        <f t="shared" si="1"/>
        <v>00</v>
      </c>
      <c r="AB37" s="10" t="str">
        <f t="shared" si="2"/>
        <v>11</v>
      </c>
      <c r="AC37" t="b">
        <f t="shared" si="3"/>
        <v>1</v>
      </c>
      <c r="AF37" t="b">
        <f>ISNUMBER(SEARCH(AF$1,d4_test70_2ft[[#This Row],[actualResultGPT3]]))</f>
        <v>0</v>
      </c>
      <c r="AG37" t="b">
        <f>ISNUMBER(SEARCH(AG$1,d4_test70_2ft[[#This Row],[actualResultGPT3]]))</f>
        <v>0</v>
      </c>
      <c r="AH37" t="b">
        <f>ISNUMBER(SEARCH(AH$1,d4_test70_2ft[[#This Row],[actualResultGPT3]]))</f>
        <v>1</v>
      </c>
      <c r="AI37" s="10" t="str">
        <f t="shared" si="4"/>
        <v>00</v>
      </c>
      <c r="AJ37" s="10" t="str">
        <f t="shared" si="5"/>
        <v>00</v>
      </c>
      <c r="AK37" s="10" t="str">
        <f t="shared" si="6"/>
        <v>11</v>
      </c>
      <c r="AL37" t="b">
        <f t="shared" si="7"/>
        <v>1</v>
      </c>
      <c r="AO37" t="b">
        <f>ISNUMBER(SEARCH(AO$1,d4_test70_2ft[[#This Row],[actualResult3Ft]]))</f>
        <v>0</v>
      </c>
      <c r="AP37" t="b">
        <f>ISNUMBER(SEARCH(AP$1,d4_test70_2ft[[#This Row],[actualResult3Ft]]))</f>
        <v>0</v>
      </c>
      <c r="AQ37" t="b">
        <f>ISNUMBER(SEARCH(AQ$1,d4_test70_2ft[[#This Row],[actualResult3Ft]]))</f>
        <v>1</v>
      </c>
      <c r="AR37" s="10" t="str">
        <f t="shared" si="8"/>
        <v>00</v>
      </c>
      <c r="AS37" s="10" t="str">
        <f t="shared" si="9"/>
        <v>00</v>
      </c>
      <c r="AT37" s="10" t="str">
        <f t="shared" si="10"/>
        <v>11</v>
      </c>
      <c r="AU37" t="b">
        <f t="shared" si="11"/>
        <v>1</v>
      </c>
      <c r="AX37" t="b">
        <f>ISNUMBER(SEARCH(AX$1,d4_test70_2ft[[#This Row],[actualResultc2]]))</f>
        <v>0</v>
      </c>
      <c r="AY37" t="b">
        <f>ISNUMBER(SEARCH(AY$1,d4_test70_2ft[[#This Row],[actualResultc2]]))</f>
        <v>0</v>
      </c>
      <c r="AZ37" t="b">
        <f>ISNUMBER(SEARCH(AZ$1,d4_test70_2ft[[#This Row],[actualResultc2]]))</f>
        <v>1</v>
      </c>
      <c r="BA37" s="10" t="str">
        <f t="shared" si="12"/>
        <v>00</v>
      </c>
      <c r="BB37" s="10" t="str">
        <f t="shared" si="13"/>
        <v>00</v>
      </c>
      <c r="BC37" s="10" t="str">
        <f t="shared" si="14"/>
        <v>11</v>
      </c>
      <c r="BD37" t="b">
        <f t="shared" si="15"/>
        <v>1</v>
      </c>
      <c r="BG37" t="b">
        <f>ISNUMBER(SEARCH(BG$1,d4_test70_2ft[[#This Row],[actualResultc3]]))</f>
        <v>0</v>
      </c>
      <c r="BH37" t="b">
        <f>ISNUMBER(SEARCH(BH$1,d4_test70_2ft[[#This Row],[actualResultc3]]))</f>
        <v>0</v>
      </c>
      <c r="BI37" t="b">
        <f>ISNUMBER(SEARCH(BI$1,d4_test70_2ft[[#This Row],[actualResultc3]]))</f>
        <v>1</v>
      </c>
      <c r="BJ37" s="10" t="str">
        <f t="shared" si="16"/>
        <v>00</v>
      </c>
      <c r="BK37" s="10" t="str">
        <f t="shared" si="17"/>
        <v>00</v>
      </c>
      <c r="BL37" s="10" t="str">
        <f t="shared" si="18"/>
        <v>11</v>
      </c>
      <c r="BM37" t="b">
        <f t="shared" si="19"/>
        <v>1</v>
      </c>
      <c r="BP37" t="b">
        <f>ISNUMBER(SEARCH(BP$1,d4_test70_2ft[[#This Row],[actualResultc4]]))</f>
        <v>0</v>
      </c>
      <c r="BQ37" t="b">
        <f>ISNUMBER(SEARCH(BQ$1,d4_test70_2ft[[#This Row],[actualResultc4]]))</f>
        <v>0</v>
      </c>
      <c r="BR37" t="b">
        <f>ISNUMBER(SEARCH(BR$1,d4_test70_2ft[[#This Row],[actualResultc4]]))</f>
        <v>1</v>
      </c>
      <c r="BS37" s="10" t="str">
        <f t="shared" si="20"/>
        <v>00</v>
      </c>
      <c r="BT37" s="10" t="str">
        <f t="shared" si="21"/>
        <v>00</v>
      </c>
      <c r="BU37" s="10" t="str">
        <f t="shared" si="22"/>
        <v>11</v>
      </c>
      <c r="BV37" t="b">
        <f t="shared" si="23"/>
        <v>1</v>
      </c>
      <c r="BY37" t="b">
        <f>ISNUMBER(SEARCH(BY$1,d4_test70_2ft[[#This Row],[actualResultc5]]))</f>
        <v>0</v>
      </c>
      <c r="BZ37" t="b">
        <f>ISNUMBER(SEARCH(BZ$1,d4_test70_2ft[[#This Row],[actualResultc5]]))</f>
        <v>0</v>
      </c>
      <c r="CA37" t="b">
        <f>ISNUMBER(SEARCH(CA$1,d4_test70_2ft[[#This Row],[actualResultc5]]))</f>
        <v>1</v>
      </c>
      <c r="CB37" s="10" t="str">
        <f t="shared" si="24"/>
        <v>00</v>
      </c>
      <c r="CC37" s="10" t="str">
        <f t="shared" si="25"/>
        <v>00</v>
      </c>
      <c r="CD37" s="10" t="str">
        <f t="shared" si="26"/>
        <v>11</v>
      </c>
      <c r="CE37" t="b">
        <f t="shared" si="27"/>
        <v>1</v>
      </c>
      <c r="CH37" t="b">
        <f>ISNUMBER(SEARCH(CH$1,d4_test70_2ft[[#This Row],[actualResultc6]]))</f>
        <v>0</v>
      </c>
      <c r="CI37" t="b">
        <f>ISNUMBER(SEARCH(CI$1,d4_test70_2ft[[#This Row],[actualResultc6]]))</f>
        <v>0</v>
      </c>
      <c r="CJ37" t="b">
        <f>ISNUMBER(SEARCH(CJ$1,d4_test70_2ft[[#This Row],[actualResultc6]]))</f>
        <v>1</v>
      </c>
      <c r="CK37" s="10" t="str">
        <f t="shared" si="28"/>
        <v>00</v>
      </c>
      <c r="CL37" s="10" t="str">
        <f t="shared" si="29"/>
        <v>00</v>
      </c>
      <c r="CM37" s="10" t="str">
        <f t="shared" si="30"/>
        <v>11</v>
      </c>
      <c r="CN37" t="b">
        <f t="shared" si="31"/>
        <v>1</v>
      </c>
      <c r="CQ37" t="b">
        <f>ISNUMBER(SEARCH(CQ$1,d4_test70_2ft[[#This Row],[actualResultc7]]))</f>
        <v>0</v>
      </c>
      <c r="CR37" t="b">
        <f>ISNUMBER(SEARCH(CR$1,d4_test70_2ft[[#This Row],[actualResultc7]]))</f>
        <v>0</v>
      </c>
      <c r="CS37" t="b">
        <f>ISNUMBER(SEARCH(CS$1,d4_test70_2ft[[#This Row],[actualResultc7]]))</f>
        <v>1</v>
      </c>
      <c r="CT37" s="10" t="str">
        <f t="shared" si="32"/>
        <v>00</v>
      </c>
      <c r="CU37" s="10" t="str">
        <f t="shared" si="33"/>
        <v>00</v>
      </c>
      <c r="CV37" s="10" t="str">
        <f t="shared" si="34"/>
        <v>11</v>
      </c>
      <c r="CW37" t="b">
        <f t="shared" si="35"/>
        <v>1</v>
      </c>
    </row>
    <row r="38" spans="1:101" x14ac:dyDescent="0.35">
      <c r="A38" t="s">
        <v>136</v>
      </c>
      <c r="B38" t="s">
        <v>137</v>
      </c>
      <c r="C38" t="s">
        <v>967</v>
      </c>
      <c r="D38" t="s">
        <v>7570</v>
      </c>
      <c r="E38" t="s">
        <v>5119</v>
      </c>
      <c r="F38" t="s">
        <v>7</v>
      </c>
      <c r="G38" t="s">
        <v>7688</v>
      </c>
      <c r="H38" t="s">
        <v>7</v>
      </c>
      <c r="I38" t="s">
        <v>7688</v>
      </c>
      <c r="J38" t="s">
        <v>7688</v>
      </c>
      <c r="K38" t="s">
        <v>7688</v>
      </c>
      <c r="L38" t="s">
        <v>7688</v>
      </c>
      <c r="M38" t="s">
        <v>7</v>
      </c>
      <c r="N38" t="s">
        <v>7</v>
      </c>
      <c r="O38" t="s">
        <v>7</v>
      </c>
      <c r="R38" s="13" t="b">
        <f>ISNUMBER(SEARCH(R$1,d4_test70_2ft[[#This Row],[expectedResult]]))</f>
        <v>0</v>
      </c>
      <c r="S38" s="13" t="b">
        <f>ISNUMBER(SEARCH(S$1,d4_test70_2ft[[#This Row],[expectedResult]]))</f>
        <v>0</v>
      </c>
      <c r="T38" s="13" t="b">
        <f>ISNUMBER(SEARCH(T$1,d4_test70_2ft[[#This Row],[expectedResult]]))</f>
        <v>1</v>
      </c>
      <c r="W38" t="b">
        <f>ISNUMBER(SEARCH(W$1,d4_test70_2ft[[#This Row],[actualResult]]))</f>
        <v>0</v>
      </c>
      <c r="X38" t="b">
        <f>ISNUMBER(SEARCH(X$1,d4_test70_2ft[[#This Row],[actualResult]]))</f>
        <v>0</v>
      </c>
      <c r="Y38" t="b">
        <f>ISNUMBER(SEARCH(Y$1,d4_test70_2ft[[#This Row],[actualResult]]))</f>
        <v>1</v>
      </c>
      <c r="Z38" s="10" t="str">
        <f t="shared" si="0"/>
        <v>00</v>
      </c>
      <c r="AA38" s="10" t="str">
        <f t="shared" si="1"/>
        <v>00</v>
      </c>
      <c r="AB38" s="10" t="str">
        <f t="shared" si="2"/>
        <v>11</v>
      </c>
      <c r="AC38" t="b">
        <f t="shared" si="3"/>
        <v>1</v>
      </c>
      <c r="AF38" t="b">
        <f>ISNUMBER(SEARCH(AF$1,d4_test70_2ft[[#This Row],[actualResultGPT3]]))</f>
        <v>0</v>
      </c>
      <c r="AG38" t="b">
        <f>ISNUMBER(SEARCH(AG$1,d4_test70_2ft[[#This Row],[actualResultGPT3]]))</f>
        <v>0</v>
      </c>
      <c r="AH38" t="b">
        <f>ISNUMBER(SEARCH(AH$1,d4_test70_2ft[[#This Row],[actualResultGPT3]]))</f>
        <v>1</v>
      </c>
      <c r="AI38" s="10" t="str">
        <f t="shared" si="4"/>
        <v>00</v>
      </c>
      <c r="AJ38" s="10" t="str">
        <f t="shared" si="5"/>
        <v>00</v>
      </c>
      <c r="AK38" s="10" t="str">
        <f t="shared" si="6"/>
        <v>11</v>
      </c>
      <c r="AL38" t="b">
        <f t="shared" si="7"/>
        <v>1</v>
      </c>
      <c r="AO38" t="b">
        <f>ISNUMBER(SEARCH(AO$1,d4_test70_2ft[[#This Row],[actualResult3Ft]]))</f>
        <v>0</v>
      </c>
      <c r="AP38" t="b">
        <f>ISNUMBER(SEARCH(AP$1,d4_test70_2ft[[#This Row],[actualResult3Ft]]))</f>
        <v>0</v>
      </c>
      <c r="AQ38" t="b">
        <f>ISNUMBER(SEARCH(AQ$1,d4_test70_2ft[[#This Row],[actualResult3Ft]]))</f>
        <v>1</v>
      </c>
      <c r="AR38" s="10" t="str">
        <f t="shared" si="8"/>
        <v>00</v>
      </c>
      <c r="AS38" s="10" t="str">
        <f t="shared" si="9"/>
        <v>00</v>
      </c>
      <c r="AT38" s="10" t="str">
        <f t="shared" si="10"/>
        <v>11</v>
      </c>
      <c r="AU38" t="b">
        <f t="shared" si="11"/>
        <v>1</v>
      </c>
      <c r="AX38" t="b">
        <f>ISNUMBER(SEARCH(AX$1,d4_test70_2ft[[#This Row],[actualResultc2]]))</f>
        <v>0</v>
      </c>
      <c r="AY38" t="b">
        <f>ISNUMBER(SEARCH(AY$1,d4_test70_2ft[[#This Row],[actualResultc2]]))</f>
        <v>0</v>
      </c>
      <c r="AZ38" t="b">
        <f>ISNUMBER(SEARCH(AZ$1,d4_test70_2ft[[#This Row],[actualResultc2]]))</f>
        <v>1</v>
      </c>
      <c r="BA38" s="10" t="str">
        <f t="shared" si="12"/>
        <v>00</v>
      </c>
      <c r="BB38" s="10" t="str">
        <f t="shared" si="13"/>
        <v>00</v>
      </c>
      <c r="BC38" s="10" t="str">
        <f t="shared" si="14"/>
        <v>11</v>
      </c>
      <c r="BD38" t="b">
        <f t="shared" si="15"/>
        <v>1</v>
      </c>
      <c r="BG38" t="b">
        <f>ISNUMBER(SEARCH(BG$1,d4_test70_2ft[[#This Row],[actualResultc3]]))</f>
        <v>0</v>
      </c>
      <c r="BH38" t="b">
        <f>ISNUMBER(SEARCH(BH$1,d4_test70_2ft[[#This Row],[actualResultc3]]))</f>
        <v>0</v>
      </c>
      <c r="BI38" t="b">
        <f>ISNUMBER(SEARCH(BI$1,d4_test70_2ft[[#This Row],[actualResultc3]]))</f>
        <v>1</v>
      </c>
      <c r="BJ38" s="10" t="str">
        <f t="shared" si="16"/>
        <v>00</v>
      </c>
      <c r="BK38" s="10" t="str">
        <f t="shared" si="17"/>
        <v>00</v>
      </c>
      <c r="BL38" s="10" t="str">
        <f t="shared" si="18"/>
        <v>11</v>
      </c>
      <c r="BM38" t="b">
        <f t="shared" si="19"/>
        <v>1</v>
      </c>
      <c r="BP38" t="b">
        <f>ISNUMBER(SEARCH(BP$1,d4_test70_2ft[[#This Row],[actualResultc4]]))</f>
        <v>0</v>
      </c>
      <c r="BQ38" t="b">
        <f>ISNUMBER(SEARCH(BQ$1,d4_test70_2ft[[#This Row],[actualResultc4]]))</f>
        <v>0</v>
      </c>
      <c r="BR38" t="b">
        <f>ISNUMBER(SEARCH(BR$1,d4_test70_2ft[[#This Row],[actualResultc4]]))</f>
        <v>1</v>
      </c>
      <c r="BS38" s="10" t="str">
        <f t="shared" si="20"/>
        <v>00</v>
      </c>
      <c r="BT38" s="10" t="str">
        <f t="shared" si="21"/>
        <v>00</v>
      </c>
      <c r="BU38" s="10" t="str">
        <f t="shared" si="22"/>
        <v>11</v>
      </c>
      <c r="BV38" t="b">
        <f t="shared" si="23"/>
        <v>1</v>
      </c>
      <c r="BY38" t="b">
        <f>ISNUMBER(SEARCH(BY$1,d4_test70_2ft[[#This Row],[actualResultc5]]))</f>
        <v>0</v>
      </c>
      <c r="BZ38" t="b">
        <f>ISNUMBER(SEARCH(BZ$1,d4_test70_2ft[[#This Row],[actualResultc5]]))</f>
        <v>0</v>
      </c>
      <c r="CA38" t="b">
        <f>ISNUMBER(SEARCH(CA$1,d4_test70_2ft[[#This Row],[actualResultc5]]))</f>
        <v>1</v>
      </c>
      <c r="CB38" s="10" t="str">
        <f t="shared" si="24"/>
        <v>00</v>
      </c>
      <c r="CC38" s="10" t="str">
        <f t="shared" si="25"/>
        <v>00</v>
      </c>
      <c r="CD38" s="10" t="str">
        <f t="shared" si="26"/>
        <v>11</v>
      </c>
      <c r="CE38" t="b">
        <f t="shared" si="27"/>
        <v>1</v>
      </c>
      <c r="CH38" t="b">
        <f>ISNUMBER(SEARCH(CH$1,d4_test70_2ft[[#This Row],[actualResultc6]]))</f>
        <v>0</v>
      </c>
      <c r="CI38" t="b">
        <f>ISNUMBER(SEARCH(CI$1,d4_test70_2ft[[#This Row],[actualResultc6]]))</f>
        <v>0</v>
      </c>
      <c r="CJ38" t="b">
        <f>ISNUMBER(SEARCH(CJ$1,d4_test70_2ft[[#This Row],[actualResultc6]]))</f>
        <v>1</v>
      </c>
      <c r="CK38" s="10" t="str">
        <f t="shared" si="28"/>
        <v>00</v>
      </c>
      <c r="CL38" s="10" t="str">
        <f t="shared" si="29"/>
        <v>00</v>
      </c>
      <c r="CM38" s="10" t="str">
        <f t="shared" si="30"/>
        <v>11</v>
      </c>
      <c r="CN38" t="b">
        <f t="shared" si="31"/>
        <v>1</v>
      </c>
      <c r="CQ38" t="b">
        <f>ISNUMBER(SEARCH(CQ$1,d4_test70_2ft[[#This Row],[actualResultc7]]))</f>
        <v>0</v>
      </c>
      <c r="CR38" t="b">
        <f>ISNUMBER(SEARCH(CR$1,d4_test70_2ft[[#This Row],[actualResultc7]]))</f>
        <v>0</v>
      </c>
      <c r="CS38" t="b">
        <f>ISNUMBER(SEARCH(CS$1,d4_test70_2ft[[#This Row],[actualResultc7]]))</f>
        <v>1</v>
      </c>
      <c r="CT38" s="10" t="str">
        <f t="shared" si="32"/>
        <v>00</v>
      </c>
      <c r="CU38" s="10" t="str">
        <f t="shared" si="33"/>
        <v>00</v>
      </c>
      <c r="CV38" s="10" t="str">
        <f t="shared" si="34"/>
        <v>11</v>
      </c>
      <c r="CW38" t="b">
        <f t="shared" si="35"/>
        <v>1</v>
      </c>
    </row>
    <row r="39" spans="1:101" x14ac:dyDescent="0.35">
      <c r="A39" t="s">
        <v>613</v>
      </c>
      <c r="B39" t="s">
        <v>614</v>
      </c>
      <c r="C39" t="s">
        <v>615</v>
      </c>
      <c r="D39" t="s">
        <v>7570</v>
      </c>
      <c r="E39" t="s">
        <v>5119</v>
      </c>
      <c r="F39" t="s">
        <v>7</v>
      </c>
      <c r="G39" t="s">
        <v>7688</v>
      </c>
      <c r="H39" t="s">
        <v>72</v>
      </c>
      <c r="I39" t="s">
        <v>7688</v>
      </c>
      <c r="J39" t="s">
        <v>7688</v>
      </c>
      <c r="K39" t="s">
        <v>7688</v>
      </c>
      <c r="L39" t="s">
        <v>7688</v>
      </c>
      <c r="M39" t="s">
        <v>7</v>
      </c>
      <c r="N39" t="s">
        <v>7</v>
      </c>
      <c r="O39" t="s">
        <v>7</v>
      </c>
      <c r="R39" s="13" t="b">
        <f>ISNUMBER(SEARCH(R$1,d4_test70_2ft[[#This Row],[expectedResult]]))</f>
        <v>0</v>
      </c>
      <c r="S39" s="13" t="b">
        <f>ISNUMBER(SEARCH(S$1,d4_test70_2ft[[#This Row],[expectedResult]]))</f>
        <v>0</v>
      </c>
      <c r="T39" s="13" t="b">
        <f>ISNUMBER(SEARCH(T$1,d4_test70_2ft[[#This Row],[expectedResult]]))</f>
        <v>1</v>
      </c>
      <c r="W39" t="b">
        <f>ISNUMBER(SEARCH(W$1,d4_test70_2ft[[#This Row],[actualResult]]))</f>
        <v>0</v>
      </c>
      <c r="X39" t="b">
        <f>ISNUMBER(SEARCH(X$1,d4_test70_2ft[[#This Row],[actualResult]]))</f>
        <v>0</v>
      </c>
      <c r="Y39" t="b">
        <f>ISNUMBER(SEARCH(Y$1,d4_test70_2ft[[#This Row],[actualResult]]))</f>
        <v>1</v>
      </c>
      <c r="Z39" s="10" t="str">
        <f t="shared" si="0"/>
        <v>00</v>
      </c>
      <c r="AA39" s="10" t="str">
        <f t="shared" si="1"/>
        <v>00</v>
      </c>
      <c r="AB39" s="10" t="str">
        <f t="shared" si="2"/>
        <v>11</v>
      </c>
      <c r="AC39" t="b">
        <f t="shared" si="3"/>
        <v>1</v>
      </c>
      <c r="AF39" t="b">
        <f>ISNUMBER(SEARCH(AF$1,d4_test70_2ft[[#This Row],[actualResultGPT3]]))</f>
        <v>1</v>
      </c>
      <c r="AG39" t="b">
        <f>ISNUMBER(SEARCH(AG$1,d4_test70_2ft[[#This Row],[actualResultGPT3]]))</f>
        <v>1</v>
      </c>
      <c r="AH39" t="b">
        <f>ISNUMBER(SEARCH(AH$1,d4_test70_2ft[[#This Row],[actualResultGPT3]]))</f>
        <v>1</v>
      </c>
      <c r="AI39" s="10" t="str">
        <f t="shared" si="4"/>
        <v>01</v>
      </c>
      <c r="AJ39" s="10" t="str">
        <f t="shared" si="5"/>
        <v>01</v>
      </c>
      <c r="AK39" s="10" t="str">
        <f t="shared" si="6"/>
        <v>11</v>
      </c>
      <c r="AL39" t="b">
        <f t="shared" si="7"/>
        <v>0</v>
      </c>
      <c r="AO39" t="b">
        <f>ISNUMBER(SEARCH(AO$1,d4_test70_2ft[[#This Row],[actualResult3Ft]]))</f>
        <v>0</v>
      </c>
      <c r="AP39" t="b">
        <f>ISNUMBER(SEARCH(AP$1,d4_test70_2ft[[#This Row],[actualResult3Ft]]))</f>
        <v>0</v>
      </c>
      <c r="AQ39" t="b">
        <f>ISNUMBER(SEARCH(AQ$1,d4_test70_2ft[[#This Row],[actualResult3Ft]]))</f>
        <v>1</v>
      </c>
      <c r="AR39" s="10" t="str">
        <f t="shared" si="8"/>
        <v>00</v>
      </c>
      <c r="AS39" s="10" t="str">
        <f t="shared" si="9"/>
        <v>00</v>
      </c>
      <c r="AT39" s="10" t="str">
        <f t="shared" si="10"/>
        <v>11</v>
      </c>
      <c r="AU39" t="b">
        <f t="shared" si="11"/>
        <v>1</v>
      </c>
      <c r="AX39" t="b">
        <f>ISNUMBER(SEARCH(AX$1,d4_test70_2ft[[#This Row],[actualResultc2]]))</f>
        <v>0</v>
      </c>
      <c r="AY39" t="b">
        <f>ISNUMBER(SEARCH(AY$1,d4_test70_2ft[[#This Row],[actualResultc2]]))</f>
        <v>0</v>
      </c>
      <c r="AZ39" t="b">
        <f>ISNUMBER(SEARCH(AZ$1,d4_test70_2ft[[#This Row],[actualResultc2]]))</f>
        <v>1</v>
      </c>
      <c r="BA39" s="10" t="str">
        <f t="shared" si="12"/>
        <v>00</v>
      </c>
      <c r="BB39" s="10" t="str">
        <f t="shared" si="13"/>
        <v>00</v>
      </c>
      <c r="BC39" s="10" t="str">
        <f t="shared" si="14"/>
        <v>11</v>
      </c>
      <c r="BD39" t="b">
        <f t="shared" si="15"/>
        <v>1</v>
      </c>
      <c r="BG39" t="b">
        <f>ISNUMBER(SEARCH(BG$1,d4_test70_2ft[[#This Row],[actualResultc3]]))</f>
        <v>0</v>
      </c>
      <c r="BH39" t="b">
        <f>ISNUMBER(SEARCH(BH$1,d4_test70_2ft[[#This Row],[actualResultc3]]))</f>
        <v>0</v>
      </c>
      <c r="BI39" t="b">
        <f>ISNUMBER(SEARCH(BI$1,d4_test70_2ft[[#This Row],[actualResultc3]]))</f>
        <v>1</v>
      </c>
      <c r="BJ39" s="10" t="str">
        <f t="shared" si="16"/>
        <v>00</v>
      </c>
      <c r="BK39" s="10" t="str">
        <f t="shared" si="17"/>
        <v>00</v>
      </c>
      <c r="BL39" s="10" t="str">
        <f t="shared" si="18"/>
        <v>11</v>
      </c>
      <c r="BM39" t="b">
        <f t="shared" si="19"/>
        <v>1</v>
      </c>
      <c r="BP39" t="b">
        <f>ISNUMBER(SEARCH(BP$1,d4_test70_2ft[[#This Row],[actualResultc4]]))</f>
        <v>0</v>
      </c>
      <c r="BQ39" t="b">
        <f>ISNUMBER(SEARCH(BQ$1,d4_test70_2ft[[#This Row],[actualResultc4]]))</f>
        <v>0</v>
      </c>
      <c r="BR39" t="b">
        <f>ISNUMBER(SEARCH(BR$1,d4_test70_2ft[[#This Row],[actualResultc4]]))</f>
        <v>1</v>
      </c>
      <c r="BS39" s="10" t="str">
        <f t="shared" si="20"/>
        <v>00</v>
      </c>
      <c r="BT39" s="10" t="str">
        <f t="shared" si="21"/>
        <v>00</v>
      </c>
      <c r="BU39" s="10" t="str">
        <f t="shared" si="22"/>
        <v>11</v>
      </c>
      <c r="BV39" t="b">
        <f t="shared" si="23"/>
        <v>1</v>
      </c>
      <c r="BY39" t="b">
        <f>ISNUMBER(SEARCH(BY$1,d4_test70_2ft[[#This Row],[actualResultc5]]))</f>
        <v>0</v>
      </c>
      <c r="BZ39" t="b">
        <f>ISNUMBER(SEARCH(BZ$1,d4_test70_2ft[[#This Row],[actualResultc5]]))</f>
        <v>0</v>
      </c>
      <c r="CA39" t="b">
        <f>ISNUMBER(SEARCH(CA$1,d4_test70_2ft[[#This Row],[actualResultc5]]))</f>
        <v>1</v>
      </c>
      <c r="CB39" s="10" t="str">
        <f t="shared" si="24"/>
        <v>00</v>
      </c>
      <c r="CC39" s="10" t="str">
        <f t="shared" si="25"/>
        <v>00</v>
      </c>
      <c r="CD39" s="10" t="str">
        <f t="shared" si="26"/>
        <v>11</v>
      </c>
      <c r="CE39" t="b">
        <f t="shared" si="27"/>
        <v>1</v>
      </c>
      <c r="CH39" t="b">
        <f>ISNUMBER(SEARCH(CH$1,d4_test70_2ft[[#This Row],[actualResultc6]]))</f>
        <v>0</v>
      </c>
      <c r="CI39" t="b">
        <f>ISNUMBER(SEARCH(CI$1,d4_test70_2ft[[#This Row],[actualResultc6]]))</f>
        <v>0</v>
      </c>
      <c r="CJ39" t="b">
        <f>ISNUMBER(SEARCH(CJ$1,d4_test70_2ft[[#This Row],[actualResultc6]]))</f>
        <v>1</v>
      </c>
      <c r="CK39" s="10" t="str">
        <f t="shared" si="28"/>
        <v>00</v>
      </c>
      <c r="CL39" s="10" t="str">
        <f t="shared" si="29"/>
        <v>00</v>
      </c>
      <c r="CM39" s="10" t="str">
        <f t="shared" si="30"/>
        <v>11</v>
      </c>
      <c r="CN39" t="b">
        <f t="shared" si="31"/>
        <v>1</v>
      </c>
      <c r="CQ39" t="b">
        <f>ISNUMBER(SEARCH(CQ$1,d4_test70_2ft[[#This Row],[actualResultc7]]))</f>
        <v>0</v>
      </c>
      <c r="CR39" t="b">
        <f>ISNUMBER(SEARCH(CR$1,d4_test70_2ft[[#This Row],[actualResultc7]]))</f>
        <v>0</v>
      </c>
      <c r="CS39" t="b">
        <f>ISNUMBER(SEARCH(CS$1,d4_test70_2ft[[#This Row],[actualResultc7]]))</f>
        <v>1</v>
      </c>
      <c r="CT39" s="10" t="str">
        <f t="shared" si="32"/>
        <v>00</v>
      </c>
      <c r="CU39" s="10" t="str">
        <f t="shared" si="33"/>
        <v>00</v>
      </c>
      <c r="CV39" s="10" t="str">
        <f t="shared" si="34"/>
        <v>11</v>
      </c>
      <c r="CW39" t="b">
        <f t="shared" si="35"/>
        <v>1</v>
      </c>
    </row>
    <row r="40" spans="1:101" x14ac:dyDescent="0.35">
      <c r="A40" t="s">
        <v>455</v>
      </c>
      <c r="B40" t="s">
        <v>456</v>
      </c>
      <c r="C40" t="s">
        <v>457</v>
      </c>
      <c r="D40" t="s">
        <v>7584</v>
      </c>
      <c r="E40" t="s">
        <v>5130</v>
      </c>
      <c r="F40" t="s">
        <v>7</v>
      </c>
      <c r="G40" t="s">
        <v>7688</v>
      </c>
      <c r="H40" t="s">
        <v>24</v>
      </c>
      <c r="I40" t="s">
        <v>7688</v>
      </c>
      <c r="J40" t="s">
        <v>7688</v>
      </c>
      <c r="K40" t="s">
        <v>7688</v>
      </c>
      <c r="L40" t="s">
        <v>7688</v>
      </c>
      <c r="M40" t="s">
        <v>7</v>
      </c>
      <c r="N40" t="s">
        <v>7</v>
      </c>
      <c r="O40" t="s">
        <v>7</v>
      </c>
      <c r="R40" s="13" t="b">
        <f>ISNUMBER(SEARCH(R$1,d4_test70_2ft[[#This Row],[expectedResult]]))</f>
        <v>0</v>
      </c>
      <c r="S40" s="13" t="b">
        <f>ISNUMBER(SEARCH(S$1,d4_test70_2ft[[#This Row],[expectedResult]]))</f>
        <v>0</v>
      </c>
      <c r="T40" s="13" t="b">
        <f>ISNUMBER(SEARCH(T$1,d4_test70_2ft[[#This Row],[expectedResult]]))</f>
        <v>1</v>
      </c>
      <c r="W40" t="b">
        <f>ISNUMBER(SEARCH(W$1,d4_test70_2ft[[#This Row],[actualResult]]))</f>
        <v>0</v>
      </c>
      <c r="X40" t="b">
        <f>ISNUMBER(SEARCH(X$1,d4_test70_2ft[[#This Row],[actualResult]]))</f>
        <v>0</v>
      </c>
      <c r="Y40" t="b">
        <f>ISNUMBER(SEARCH(Y$1,d4_test70_2ft[[#This Row],[actualResult]]))</f>
        <v>1</v>
      </c>
      <c r="Z40" s="10" t="str">
        <f t="shared" si="0"/>
        <v>00</v>
      </c>
      <c r="AA40" s="10" t="str">
        <f t="shared" si="1"/>
        <v>00</v>
      </c>
      <c r="AB40" s="10" t="str">
        <f t="shared" si="2"/>
        <v>11</v>
      </c>
      <c r="AC40" t="b">
        <f t="shared" si="3"/>
        <v>1</v>
      </c>
      <c r="AF40" t="b">
        <f>ISNUMBER(SEARCH(AF$1,d4_test70_2ft[[#This Row],[actualResultGPT3]]))</f>
        <v>0</v>
      </c>
      <c r="AG40" t="b">
        <f>ISNUMBER(SEARCH(AG$1,d4_test70_2ft[[#This Row],[actualResultGPT3]]))</f>
        <v>1</v>
      </c>
      <c r="AH40" t="b">
        <f>ISNUMBER(SEARCH(AH$1,d4_test70_2ft[[#This Row],[actualResultGPT3]]))</f>
        <v>1</v>
      </c>
      <c r="AI40" s="10" t="str">
        <f t="shared" si="4"/>
        <v>00</v>
      </c>
      <c r="AJ40" s="10" t="str">
        <f t="shared" si="5"/>
        <v>01</v>
      </c>
      <c r="AK40" s="10" t="str">
        <f t="shared" si="6"/>
        <v>11</v>
      </c>
      <c r="AL40" t="b">
        <f t="shared" si="7"/>
        <v>0</v>
      </c>
      <c r="AO40" t="b">
        <f>ISNUMBER(SEARCH(AO$1,d4_test70_2ft[[#This Row],[actualResult3Ft]]))</f>
        <v>0</v>
      </c>
      <c r="AP40" t="b">
        <f>ISNUMBER(SEARCH(AP$1,d4_test70_2ft[[#This Row],[actualResult3Ft]]))</f>
        <v>0</v>
      </c>
      <c r="AQ40" t="b">
        <f>ISNUMBER(SEARCH(AQ$1,d4_test70_2ft[[#This Row],[actualResult3Ft]]))</f>
        <v>1</v>
      </c>
      <c r="AR40" s="10" t="str">
        <f t="shared" si="8"/>
        <v>00</v>
      </c>
      <c r="AS40" s="10" t="str">
        <f t="shared" si="9"/>
        <v>00</v>
      </c>
      <c r="AT40" s="10" t="str">
        <f t="shared" si="10"/>
        <v>11</v>
      </c>
      <c r="AU40" t="b">
        <f t="shared" si="11"/>
        <v>1</v>
      </c>
      <c r="AX40" t="b">
        <f>ISNUMBER(SEARCH(AX$1,d4_test70_2ft[[#This Row],[actualResultc2]]))</f>
        <v>0</v>
      </c>
      <c r="AY40" t="b">
        <f>ISNUMBER(SEARCH(AY$1,d4_test70_2ft[[#This Row],[actualResultc2]]))</f>
        <v>0</v>
      </c>
      <c r="AZ40" t="b">
        <f>ISNUMBER(SEARCH(AZ$1,d4_test70_2ft[[#This Row],[actualResultc2]]))</f>
        <v>1</v>
      </c>
      <c r="BA40" s="10" t="str">
        <f t="shared" si="12"/>
        <v>00</v>
      </c>
      <c r="BB40" s="10" t="str">
        <f t="shared" si="13"/>
        <v>00</v>
      </c>
      <c r="BC40" s="10" t="str">
        <f t="shared" si="14"/>
        <v>11</v>
      </c>
      <c r="BD40" t="b">
        <f t="shared" si="15"/>
        <v>1</v>
      </c>
      <c r="BG40" t="b">
        <f>ISNUMBER(SEARCH(BG$1,d4_test70_2ft[[#This Row],[actualResultc3]]))</f>
        <v>0</v>
      </c>
      <c r="BH40" t="b">
        <f>ISNUMBER(SEARCH(BH$1,d4_test70_2ft[[#This Row],[actualResultc3]]))</f>
        <v>0</v>
      </c>
      <c r="BI40" t="b">
        <f>ISNUMBER(SEARCH(BI$1,d4_test70_2ft[[#This Row],[actualResultc3]]))</f>
        <v>1</v>
      </c>
      <c r="BJ40" s="10" t="str">
        <f t="shared" si="16"/>
        <v>00</v>
      </c>
      <c r="BK40" s="10" t="str">
        <f t="shared" si="17"/>
        <v>00</v>
      </c>
      <c r="BL40" s="10" t="str">
        <f t="shared" si="18"/>
        <v>11</v>
      </c>
      <c r="BM40" t="b">
        <f t="shared" si="19"/>
        <v>1</v>
      </c>
      <c r="BP40" t="b">
        <f>ISNUMBER(SEARCH(BP$1,d4_test70_2ft[[#This Row],[actualResultc4]]))</f>
        <v>0</v>
      </c>
      <c r="BQ40" t="b">
        <f>ISNUMBER(SEARCH(BQ$1,d4_test70_2ft[[#This Row],[actualResultc4]]))</f>
        <v>0</v>
      </c>
      <c r="BR40" t="b">
        <f>ISNUMBER(SEARCH(BR$1,d4_test70_2ft[[#This Row],[actualResultc4]]))</f>
        <v>1</v>
      </c>
      <c r="BS40" s="10" t="str">
        <f t="shared" si="20"/>
        <v>00</v>
      </c>
      <c r="BT40" s="10" t="str">
        <f t="shared" si="21"/>
        <v>00</v>
      </c>
      <c r="BU40" s="10" t="str">
        <f t="shared" si="22"/>
        <v>11</v>
      </c>
      <c r="BV40" t="b">
        <f t="shared" si="23"/>
        <v>1</v>
      </c>
      <c r="BY40" t="b">
        <f>ISNUMBER(SEARCH(BY$1,d4_test70_2ft[[#This Row],[actualResultc5]]))</f>
        <v>0</v>
      </c>
      <c r="BZ40" t="b">
        <f>ISNUMBER(SEARCH(BZ$1,d4_test70_2ft[[#This Row],[actualResultc5]]))</f>
        <v>0</v>
      </c>
      <c r="CA40" t="b">
        <f>ISNUMBER(SEARCH(CA$1,d4_test70_2ft[[#This Row],[actualResultc5]]))</f>
        <v>1</v>
      </c>
      <c r="CB40" s="10" t="str">
        <f t="shared" si="24"/>
        <v>00</v>
      </c>
      <c r="CC40" s="10" t="str">
        <f t="shared" si="25"/>
        <v>00</v>
      </c>
      <c r="CD40" s="10" t="str">
        <f t="shared" si="26"/>
        <v>11</v>
      </c>
      <c r="CE40" t="b">
        <f t="shared" si="27"/>
        <v>1</v>
      </c>
      <c r="CH40" t="b">
        <f>ISNUMBER(SEARCH(CH$1,d4_test70_2ft[[#This Row],[actualResultc6]]))</f>
        <v>0</v>
      </c>
      <c r="CI40" t="b">
        <f>ISNUMBER(SEARCH(CI$1,d4_test70_2ft[[#This Row],[actualResultc6]]))</f>
        <v>0</v>
      </c>
      <c r="CJ40" t="b">
        <f>ISNUMBER(SEARCH(CJ$1,d4_test70_2ft[[#This Row],[actualResultc6]]))</f>
        <v>1</v>
      </c>
      <c r="CK40" s="10" t="str">
        <f t="shared" si="28"/>
        <v>00</v>
      </c>
      <c r="CL40" s="10" t="str">
        <f t="shared" si="29"/>
        <v>00</v>
      </c>
      <c r="CM40" s="10" t="str">
        <f t="shared" si="30"/>
        <v>11</v>
      </c>
      <c r="CN40" t="b">
        <f t="shared" si="31"/>
        <v>1</v>
      </c>
      <c r="CQ40" t="b">
        <f>ISNUMBER(SEARCH(CQ$1,d4_test70_2ft[[#This Row],[actualResultc7]]))</f>
        <v>0</v>
      </c>
      <c r="CR40" t="b">
        <f>ISNUMBER(SEARCH(CR$1,d4_test70_2ft[[#This Row],[actualResultc7]]))</f>
        <v>0</v>
      </c>
      <c r="CS40" t="b">
        <f>ISNUMBER(SEARCH(CS$1,d4_test70_2ft[[#This Row],[actualResultc7]]))</f>
        <v>1</v>
      </c>
      <c r="CT40" s="10" t="str">
        <f t="shared" si="32"/>
        <v>00</v>
      </c>
      <c r="CU40" s="10" t="str">
        <f t="shared" si="33"/>
        <v>00</v>
      </c>
      <c r="CV40" s="10" t="str">
        <f t="shared" si="34"/>
        <v>11</v>
      </c>
      <c r="CW40" t="b">
        <f t="shared" si="35"/>
        <v>1</v>
      </c>
    </row>
    <row r="41" spans="1:101" x14ac:dyDescent="0.35">
      <c r="A41" t="s">
        <v>499</v>
      </c>
      <c r="B41" t="s">
        <v>500</v>
      </c>
      <c r="C41" t="s">
        <v>501</v>
      </c>
      <c r="D41" t="s">
        <v>7612</v>
      </c>
      <c r="E41" t="s">
        <v>5119</v>
      </c>
      <c r="F41" t="s">
        <v>7</v>
      </c>
      <c r="G41" t="s">
        <v>7688</v>
      </c>
      <c r="H41" t="s">
        <v>958</v>
      </c>
      <c r="I41" t="s">
        <v>7688</v>
      </c>
      <c r="J41" t="s">
        <v>7688</v>
      </c>
      <c r="K41" t="s">
        <v>7688</v>
      </c>
      <c r="L41" t="s">
        <v>7688</v>
      </c>
      <c r="M41" t="s">
        <v>7</v>
      </c>
      <c r="N41" t="s">
        <v>7</v>
      </c>
      <c r="O41" t="s">
        <v>7</v>
      </c>
      <c r="R41" s="13" t="b">
        <f>ISNUMBER(SEARCH(R$1,d4_test70_2ft[[#This Row],[expectedResult]]))</f>
        <v>0</v>
      </c>
      <c r="S41" s="13" t="b">
        <f>ISNUMBER(SEARCH(S$1,d4_test70_2ft[[#This Row],[expectedResult]]))</f>
        <v>0</v>
      </c>
      <c r="T41" s="13" t="b">
        <f>ISNUMBER(SEARCH(T$1,d4_test70_2ft[[#This Row],[expectedResult]]))</f>
        <v>1</v>
      </c>
      <c r="W41" t="b">
        <f>ISNUMBER(SEARCH(W$1,d4_test70_2ft[[#This Row],[actualResult]]))</f>
        <v>0</v>
      </c>
      <c r="X41" t="b">
        <f>ISNUMBER(SEARCH(X$1,d4_test70_2ft[[#This Row],[actualResult]]))</f>
        <v>0</v>
      </c>
      <c r="Y41" t="b">
        <f>ISNUMBER(SEARCH(Y$1,d4_test70_2ft[[#This Row],[actualResult]]))</f>
        <v>1</v>
      </c>
      <c r="Z41" s="10" t="str">
        <f t="shared" si="0"/>
        <v>00</v>
      </c>
      <c r="AA41" s="10" t="str">
        <f t="shared" si="1"/>
        <v>00</v>
      </c>
      <c r="AB41" s="10" t="str">
        <f t="shared" si="2"/>
        <v>11</v>
      </c>
      <c r="AC41" t="b">
        <f t="shared" si="3"/>
        <v>1</v>
      </c>
      <c r="AF41" t="b">
        <f>ISNUMBER(SEARCH(AF$1,d4_test70_2ft[[#This Row],[actualResultGPT3]]))</f>
        <v>0</v>
      </c>
      <c r="AG41" t="b">
        <f>ISNUMBER(SEARCH(AG$1,d4_test70_2ft[[#This Row],[actualResultGPT3]]))</f>
        <v>0</v>
      </c>
      <c r="AH41" t="b">
        <f>ISNUMBER(SEARCH(AH$1,d4_test70_2ft[[#This Row],[actualResultGPT3]]))</f>
        <v>1</v>
      </c>
      <c r="AI41" s="10" t="str">
        <f t="shared" si="4"/>
        <v>00</v>
      </c>
      <c r="AJ41" s="10" t="str">
        <f t="shared" si="5"/>
        <v>00</v>
      </c>
      <c r="AK41" s="10" t="str">
        <f t="shared" si="6"/>
        <v>11</v>
      </c>
      <c r="AL41" t="b">
        <f t="shared" si="7"/>
        <v>1</v>
      </c>
      <c r="AO41" t="b">
        <f>ISNUMBER(SEARCH(AO$1,d4_test70_2ft[[#This Row],[actualResult3Ft]]))</f>
        <v>0</v>
      </c>
      <c r="AP41" t="b">
        <f>ISNUMBER(SEARCH(AP$1,d4_test70_2ft[[#This Row],[actualResult3Ft]]))</f>
        <v>0</v>
      </c>
      <c r="AQ41" t="b">
        <f>ISNUMBER(SEARCH(AQ$1,d4_test70_2ft[[#This Row],[actualResult3Ft]]))</f>
        <v>1</v>
      </c>
      <c r="AR41" s="10" t="str">
        <f t="shared" si="8"/>
        <v>00</v>
      </c>
      <c r="AS41" s="10" t="str">
        <f t="shared" si="9"/>
        <v>00</v>
      </c>
      <c r="AT41" s="10" t="str">
        <f t="shared" si="10"/>
        <v>11</v>
      </c>
      <c r="AU41" t="b">
        <f t="shared" si="11"/>
        <v>1</v>
      </c>
      <c r="AX41" t="b">
        <f>ISNUMBER(SEARCH(AX$1,d4_test70_2ft[[#This Row],[actualResultc2]]))</f>
        <v>0</v>
      </c>
      <c r="AY41" t="b">
        <f>ISNUMBER(SEARCH(AY$1,d4_test70_2ft[[#This Row],[actualResultc2]]))</f>
        <v>0</v>
      </c>
      <c r="AZ41" t="b">
        <f>ISNUMBER(SEARCH(AZ$1,d4_test70_2ft[[#This Row],[actualResultc2]]))</f>
        <v>1</v>
      </c>
      <c r="BA41" s="10" t="str">
        <f t="shared" si="12"/>
        <v>00</v>
      </c>
      <c r="BB41" s="10" t="str">
        <f t="shared" si="13"/>
        <v>00</v>
      </c>
      <c r="BC41" s="10" t="str">
        <f t="shared" si="14"/>
        <v>11</v>
      </c>
      <c r="BD41" t="b">
        <f t="shared" si="15"/>
        <v>1</v>
      </c>
      <c r="BG41" t="b">
        <f>ISNUMBER(SEARCH(BG$1,d4_test70_2ft[[#This Row],[actualResultc3]]))</f>
        <v>0</v>
      </c>
      <c r="BH41" t="b">
        <f>ISNUMBER(SEARCH(BH$1,d4_test70_2ft[[#This Row],[actualResultc3]]))</f>
        <v>0</v>
      </c>
      <c r="BI41" t="b">
        <f>ISNUMBER(SEARCH(BI$1,d4_test70_2ft[[#This Row],[actualResultc3]]))</f>
        <v>1</v>
      </c>
      <c r="BJ41" s="10" t="str">
        <f t="shared" si="16"/>
        <v>00</v>
      </c>
      <c r="BK41" s="10" t="str">
        <f t="shared" si="17"/>
        <v>00</v>
      </c>
      <c r="BL41" s="10" t="str">
        <f t="shared" si="18"/>
        <v>11</v>
      </c>
      <c r="BM41" t="b">
        <f t="shared" si="19"/>
        <v>1</v>
      </c>
      <c r="BP41" t="b">
        <f>ISNUMBER(SEARCH(BP$1,d4_test70_2ft[[#This Row],[actualResultc4]]))</f>
        <v>0</v>
      </c>
      <c r="BQ41" t="b">
        <f>ISNUMBER(SEARCH(BQ$1,d4_test70_2ft[[#This Row],[actualResultc4]]))</f>
        <v>0</v>
      </c>
      <c r="BR41" t="b">
        <f>ISNUMBER(SEARCH(BR$1,d4_test70_2ft[[#This Row],[actualResultc4]]))</f>
        <v>1</v>
      </c>
      <c r="BS41" s="10" t="str">
        <f t="shared" si="20"/>
        <v>00</v>
      </c>
      <c r="BT41" s="10" t="str">
        <f t="shared" si="21"/>
        <v>00</v>
      </c>
      <c r="BU41" s="10" t="str">
        <f t="shared" si="22"/>
        <v>11</v>
      </c>
      <c r="BV41" t="b">
        <f t="shared" si="23"/>
        <v>1</v>
      </c>
      <c r="BY41" t="b">
        <f>ISNUMBER(SEARCH(BY$1,d4_test70_2ft[[#This Row],[actualResultc5]]))</f>
        <v>0</v>
      </c>
      <c r="BZ41" t="b">
        <f>ISNUMBER(SEARCH(BZ$1,d4_test70_2ft[[#This Row],[actualResultc5]]))</f>
        <v>0</v>
      </c>
      <c r="CA41" t="b">
        <f>ISNUMBER(SEARCH(CA$1,d4_test70_2ft[[#This Row],[actualResultc5]]))</f>
        <v>1</v>
      </c>
      <c r="CB41" s="10" t="str">
        <f t="shared" si="24"/>
        <v>00</v>
      </c>
      <c r="CC41" s="10" t="str">
        <f t="shared" si="25"/>
        <v>00</v>
      </c>
      <c r="CD41" s="10" t="str">
        <f t="shared" si="26"/>
        <v>11</v>
      </c>
      <c r="CE41" t="b">
        <f t="shared" si="27"/>
        <v>1</v>
      </c>
      <c r="CH41" t="b">
        <f>ISNUMBER(SEARCH(CH$1,d4_test70_2ft[[#This Row],[actualResultc6]]))</f>
        <v>0</v>
      </c>
      <c r="CI41" t="b">
        <f>ISNUMBER(SEARCH(CI$1,d4_test70_2ft[[#This Row],[actualResultc6]]))</f>
        <v>0</v>
      </c>
      <c r="CJ41" t="b">
        <f>ISNUMBER(SEARCH(CJ$1,d4_test70_2ft[[#This Row],[actualResultc6]]))</f>
        <v>1</v>
      </c>
      <c r="CK41" s="10" t="str">
        <f t="shared" si="28"/>
        <v>00</v>
      </c>
      <c r="CL41" s="10" t="str">
        <f t="shared" si="29"/>
        <v>00</v>
      </c>
      <c r="CM41" s="10" t="str">
        <f t="shared" si="30"/>
        <v>11</v>
      </c>
      <c r="CN41" t="b">
        <f t="shared" si="31"/>
        <v>1</v>
      </c>
      <c r="CQ41" t="b">
        <f>ISNUMBER(SEARCH(CQ$1,d4_test70_2ft[[#This Row],[actualResultc7]]))</f>
        <v>0</v>
      </c>
      <c r="CR41" t="b">
        <f>ISNUMBER(SEARCH(CR$1,d4_test70_2ft[[#This Row],[actualResultc7]]))</f>
        <v>0</v>
      </c>
      <c r="CS41" t="b">
        <f>ISNUMBER(SEARCH(CS$1,d4_test70_2ft[[#This Row],[actualResultc7]]))</f>
        <v>1</v>
      </c>
      <c r="CT41" s="10" t="str">
        <f t="shared" si="32"/>
        <v>00</v>
      </c>
      <c r="CU41" s="10" t="str">
        <f t="shared" si="33"/>
        <v>00</v>
      </c>
      <c r="CV41" s="10" t="str">
        <f t="shared" si="34"/>
        <v>11</v>
      </c>
      <c r="CW41" t="b">
        <f t="shared" si="35"/>
        <v>1</v>
      </c>
    </row>
    <row r="42" spans="1:101" x14ac:dyDescent="0.35">
      <c r="A42" t="s">
        <v>265</v>
      </c>
      <c r="B42" t="s">
        <v>266</v>
      </c>
      <c r="C42" t="s">
        <v>7768</v>
      </c>
      <c r="D42" t="s">
        <v>7606</v>
      </c>
      <c r="E42" t="s">
        <v>5119</v>
      </c>
      <c r="F42" t="s">
        <v>7</v>
      </c>
      <c r="G42" t="s">
        <v>7754</v>
      </c>
      <c r="H42" t="s">
        <v>24</v>
      </c>
      <c r="I42" t="s">
        <v>7754</v>
      </c>
      <c r="J42" t="s">
        <v>7754</v>
      </c>
      <c r="K42" t="s">
        <v>7754</v>
      </c>
      <c r="L42" t="s">
        <v>7754</v>
      </c>
      <c r="M42" t="s">
        <v>24</v>
      </c>
      <c r="N42" t="s">
        <v>24</v>
      </c>
      <c r="O42" t="s">
        <v>24</v>
      </c>
      <c r="R42" s="13" t="b">
        <f>ISNUMBER(SEARCH(R$1,d4_test70_2ft[[#This Row],[expectedResult]]))</f>
        <v>0</v>
      </c>
      <c r="S42" s="13" t="b">
        <f>ISNUMBER(SEARCH(S$1,d4_test70_2ft[[#This Row],[expectedResult]]))</f>
        <v>0</v>
      </c>
      <c r="T42" s="13" t="b">
        <f>ISNUMBER(SEARCH(T$1,d4_test70_2ft[[#This Row],[expectedResult]]))</f>
        <v>1</v>
      </c>
      <c r="W42" t="b">
        <f>ISNUMBER(SEARCH(W$1,d4_test70_2ft[[#This Row],[actualResult]]))</f>
        <v>0</v>
      </c>
      <c r="X42" t="b">
        <f>ISNUMBER(SEARCH(X$1,d4_test70_2ft[[#This Row],[actualResult]]))</f>
        <v>1</v>
      </c>
      <c r="Y42" t="b">
        <f>ISNUMBER(SEARCH(Y$1,d4_test70_2ft[[#This Row],[actualResult]]))</f>
        <v>1</v>
      </c>
      <c r="Z42" s="10" t="str">
        <f t="shared" si="0"/>
        <v>00</v>
      </c>
      <c r="AA42" s="10" t="str">
        <f t="shared" si="1"/>
        <v>01</v>
      </c>
      <c r="AB42" s="10" t="str">
        <f t="shared" si="2"/>
        <v>11</v>
      </c>
      <c r="AC42" t="b">
        <f t="shared" si="3"/>
        <v>0</v>
      </c>
      <c r="AF42" t="b">
        <f>ISNUMBER(SEARCH(AF$1,d4_test70_2ft[[#This Row],[actualResultGPT3]]))</f>
        <v>0</v>
      </c>
      <c r="AG42" t="b">
        <f>ISNUMBER(SEARCH(AG$1,d4_test70_2ft[[#This Row],[actualResultGPT3]]))</f>
        <v>1</v>
      </c>
      <c r="AH42" t="b">
        <f>ISNUMBER(SEARCH(AH$1,d4_test70_2ft[[#This Row],[actualResultGPT3]]))</f>
        <v>1</v>
      </c>
      <c r="AI42" s="10" t="str">
        <f t="shared" si="4"/>
        <v>00</v>
      </c>
      <c r="AJ42" s="10" t="str">
        <f t="shared" si="5"/>
        <v>01</v>
      </c>
      <c r="AK42" s="10" t="str">
        <f t="shared" si="6"/>
        <v>11</v>
      </c>
      <c r="AL42" t="b">
        <f t="shared" si="7"/>
        <v>0</v>
      </c>
      <c r="AO42" t="b">
        <f>ISNUMBER(SEARCH(AO$1,d4_test70_2ft[[#This Row],[actualResult3Ft]]))</f>
        <v>0</v>
      </c>
      <c r="AP42" t="b">
        <f>ISNUMBER(SEARCH(AP$1,d4_test70_2ft[[#This Row],[actualResult3Ft]]))</f>
        <v>1</v>
      </c>
      <c r="AQ42" t="b">
        <f>ISNUMBER(SEARCH(AQ$1,d4_test70_2ft[[#This Row],[actualResult3Ft]]))</f>
        <v>1</v>
      </c>
      <c r="AR42" s="10" t="str">
        <f t="shared" si="8"/>
        <v>00</v>
      </c>
      <c r="AS42" s="10" t="str">
        <f t="shared" si="9"/>
        <v>01</v>
      </c>
      <c r="AT42" s="10" t="str">
        <f t="shared" si="10"/>
        <v>11</v>
      </c>
      <c r="AU42" t="b">
        <f t="shared" si="11"/>
        <v>0</v>
      </c>
      <c r="AX42" t="b">
        <f>ISNUMBER(SEARCH(AX$1,d4_test70_2ft[[#This Row],[actualResultc2]]))</f>
        <v>0</v>
      </c>
      <c r="AY42" t="b">
        <f>ISNUMBER(SEARCH(AY$1,d4_test70_2ft[[#This Row],[actualResultc2]]))</f>
        <v>1</v>
      </c>
      <c r="AZ42" t="b">
        <f>ISNUMBER(SEARCH(AZ$1,d4_test70_2ft[[#This Row],[actualResultc2]]))</f>
        <v>1</v>
      </c>
      <c r="BA42" s="10" t="str">
        <f t="shared" si="12"/>
        <v>00</v>
      </c>
      <c r="BB42" s="10" t="str">
        <f t="shared" si="13"/>
        <v>01</v>
      </c>
      <c r="BC42" s="10" t="str">
        <f t="shared" si="14"/>
        <v>11</v>
      </c>
      <c r="BD42" t="b">
        <f t="shared" si="15"/>
        <v>0</v>
      </c>
      <c r="BG42" t="b">
        <f>ISNUMBER(SEARCH(BG$1,d4_test70_2ft[[#This Row],[actualResultc3]]))</f>
        <v>0</v>
      </c>
      <c r="BH42" t="b">
        <f>ISNUMBER(SEARCH(BH$1,d4_test70_2ft[[#This Row],[actualResultc3]]))</f>
        <v>1</v>
      </c>
      <c r="BI42" t="b">
        <f>ISNUMBER(SEARCH(BI$1,d4_test70_2ft[[#This Row],[actualResultc3]]))</f>
        <v>1</v>
      </c>
      <c r="BJ42" s="10" t="str">
        <f t="shared" si="16"/>
        <v>00</v>
      </c>
      <c r="BK42" s="10" t="str">
        <f t="shared" si="17"/>
        <v>01</v>
      </c>
      <c r="BL42" s="10" t="str">
        <f t="shared" si="18"/>
        <v>11</v>
      </c>
      <c r="BM42" t="b">
        <f t="shared" si="19"/>
        <v>0</v>
      </c>
      <c r="BP42" t="b">
        <f>ISNUMBER(SEARCH(BP$1,d4_test70_2ft[[#This Row],[actualResultc4]]))</f>
        <v>0</v>
      </c>
      <c r="BQ42" t="b">
        <f>ISNUMBER(SEARCH(BQ$1,d4_test70_2ft[[#This Row],[actualResultc4]]))</f>
        <v>1</v>
      </c>
      <c r="BR42" t="b">
        <f>ISNUMBER(SEARCH(BR$1,d4_test70_2ft[[#This Row],[actualResultc4]]))</f>
        <v>1</v>
      </c>
      <c r="BS42" s="10" t="str">
        <f t="shared" si="20"/>
        <v>00</v>
      </c>
      <c r="BT42" s="10" t="str">
        <f t="shared" si="21"/>
        <v>01</v>
      </c>
      <c r="BU42" s="10" t="str">
        <f t="shared" si="22"/>
        <v>11</v>
      </c>
      <c r="BV42" t="b">
        <f t="shared" si="23"/>
        <v>0</v>
      </c>
      <c r="BY42" t="b">
        <f>ISNUMBER(SEARCH(BY$1,d4_test70_2ft[[#This Row],[actualResultc5]]))</f>
        <v>0</v>
      </c>
      <c r="BZ42" t="b">
        <f>ISNUMBER(SEARCH(BZ$1,d4_test70_2ft[[#This Row],[actualResultc5]]))</f>
        <v>1</v>
      </c>
      <c r="CA42" t="b">
        <f>ISNUMBER(SEARCH(CA$1,d4_test70_2ft[[#This Row],[actualResultc5]]))</f>
        <v>1</v>
      </c>
      <c r="CB42" s="10" t="str">
        <f t="shared" si="24"/>
        <v>00</v>
      </c>
      <c r="CC42" s="10" t="str">
        <f t="shared" si="25"/>
        <v>01</v>
      </c>
      <c r="CD42" s="10" t="str">
        <f t="shared" si="26"/>
        <v>11</v>
      </c>
      <c r="CE42" t="b">
        <f t="shared" si="27"/>
        <v>0</v>
      </c>
      <c r="CH42" t="b">
        <f>ISNUMBER(SEARCH(CH$1,d4_test70_2ft[[#This Row],[actualResultc6]]))</f>
        <v>0</v>
      </c>
      <c r="CI42" t="b">
        <f>ISNUMBER(SEARCH(CI$1,d4_test70_2ft[[#This Row],[actualResultc6]]))</f>
        <v>1</v>
      </c>
      <c r="CJ42" t="b">
        <f>ISNUMBER(SEARCH(CJ$1,d4_test70_2ft[[#This Row],[actualResultc6]]))</f>
        <v>1</v>
      </c>
      <c r="CK42" s="10" t="str">
        <f t="shared" si="28"/>
        <v>00</v>
      </c>
      <c r="CL42" s="10" t="str">
        <f t="shared" si="29"/>
        <v>01</v>
      </c>
      <c r="CM42" s="10" t="str">
        <f t="shared" si="30"/>
        <v>11</v>
      </c>
      <c r="CN42" t="b">
        <f t="shared" si="31"/>
        <v>0</v>
      </c>
      <c r="CQ42" t="b">
        <f>ISNUMBER(SEARCH(CQ$1,d4_test70_2ft[[#This Row],[actualResultc7]]))</f>
        <v>0</v>
      </c>
      <c r="CR42" t="b">
        <f>ISNUMBER(SEARCH(CR$1,d4_test70_2ft[[#This Row],[actualResultc7]]))</f>
        <v>1</v>
      </c>
      <c r="CS42" t="b">
        <f>ISNUMBER(SEARCH(CS$1,d4_test70_2ft[[#This Row],[actualResultc7]]))</f>
        <v>1</v>
      </c>
      <c r="CT42" s="10" t="str">
        <f t="shared" si="32"/>
        <v>00</v>
      </c>
      <c r="CU42" s="10" t="str">
        <f t="shared" si="33"/>
        <v>01</v>
      </c>
      <c r="CV42" s="10" t="str">
        <f t="shared" si="34"/>
        <v>11</v>
      </c>
      <c r="CW42" t="b">
        <f t="shared" si="35"/>
        <v>0</v>
      </c>
    </row>
    <row r="43" spans="1:101" x14ac:dyDescent="0.35">
      <c r="A43" t="s">
        <v>337</v>
      </c>
      <c r="B43" t="s">
        <v>338</v>
      </c>
      <c r="C43" t="s">
        <v>8263</v>
      </c>
      <c r="D43" t="s">
        <v>7584</v>
      </c>
      <c r="E43" t="s">
        <v>5130</v>
      </c>
      <c r="F43" t="s">
        <v>7</v>
      </c>
      <c r="G43" t="s">
        <v>7688</v>
      </c>
      <c r="H43" t="s">
        <v>24</v>
      </c>
      <c r="I43" t="s">
        <v>7688</v>
      </c>
      <c r="J43" t="s">
        <v>7688</v>
      </c>
      <c r="K43" t="s">
        <v>7688</v>
      </c>
      <c r="L43" t="s">
        <v>7688</v>
      </c>
      <c r="M43" t="s">
        <v>7</v>
      </c>
      <c r="N43" t="s">
        <v>7</v>
      </c>
      <c r="O43" t="s">
        <v>7</v>
      </c>
      <c r="R43" s="13" t="b">
        <f>ISNUMBER(SEARCH(R$1,d4_test70_2ft[[#This Row],[expectedResult]]))</f>
        <v>0</v>
      </c>
      <c r="S43" s="13" t="b">
        <f>ISNUMBER(SEARCH(S$1,d4_test70_2ft[[#This Row],[expectedResult]]))</f>
        <v>0</v>
      </c>
      <c r="T43" s="13" t="b">
        <f>ISNUMBER(SEARCH(T$1,d4_test70_2ft[[#This Row],[expectedResult]]))</f>
        <v>1</v>
      </c>
      <c r="W43" t="b">
        <f>ISNUMBER(SEARCH(W$1,d4_test70_2ft[[#This Row],[actualResult]]))</f>
        <v>0</v>
      </c>
      <c r="X43" t="b">
        <f>ISNUMBER(SEARCH(X$1,d4_test70_2ft[[#This Row],[actualResult]]))</f>
        <v>0</v>
      </c>
      <c r="Y43" t="b">
        <f>ISNUMBER(SEARCH(Y$1,d4_test70_2ft[[#This Row],[actualResult]]))</f>
        <v>1</v>
      </c>
      <c r="Z43" s="10" t="str">
        <f t="shared" si="0"/>
        <v>00</v>
      </c>
      <c r="AA43" s="10" t="str">
        <f t="shared" si="1"/>
        <v>00</v>
      </c>
      <c r="AB43" s="10" t="str">
        <f t="shared" si="2"/>
        <v>11</v>
      </c>
      <c r="AC43" t="b">
        <f t="shared" si="3"/>
        <v>1</v>
      </c>
      <c r="AF43" t="b">
        <f>ISNUMBER(SEARCH(AF$1,d4_test70_2ft[[#This Row],[actualResultGPT3]]))</f>
        <v>0</v>
      </c>
      <c r="AG43" t="b">
        <f>ISNUMBER(SEARCH(AG$1,d4_test70_2ft[[#This Row],[actualResultGPT3]]))</f>
        <v>1</v>
      </c>
      <c r="AH43" t="b">
        <f>ISNUMBER(SEARCH(AH$1,d4_test70_2ft[[#This Row],[actualResultGPT3]]))</f>
        <v>1</v>
      </c>
      <c r="AI43" s="10" t="str">
        <f t="shared" si="4"/>
        <v>00</v>
      </c>
      <c r="AJ43" s="10" t="str">
        <f t="shared" si="5"/>
        <v>01</v>
      </c>
      <c r="AK43" s="10" t="str">
        <f t="shared" si="6"/>
        <v>11</v>
      </c>
      <c r="AL43" t="b">
        <f t="shared" si="7"/>
        <v>0</v>
      </c>
      <c r="AO43" t="b">
        <f>ISNUMBER(SEARCH(AO$1,d4_test70_2ft[[#This Row],[actualResult3Ft]]))</f>
        <v>0</v>
      </c>
      <c r="AP43" t="b">
        <f>ISNUMBER(SEARCH(AP$1,d4_test70_2ft[[#This Row],[actualResult3Ft]]))</f>
        <v>0</v>
      </c>
      <c r="AQ43" t="b">
        <f>ISNUMBER(SEARCH(AQ$1,d4_test70_2ft[[#This Row],[actualResult3Ft]]))</f>
        <v>1</v>
      </c>
      <c r="AR43" s="10" t="str">
        <f t="shared" si="8"/>
        <v>00</v>
      </c>
      <c r="AS43" s="10" t="str">
        <f t="shared" si="9"/>
        <v>00</v>
      </c>
      <c r="AT43" s="10" t="str">
        <f t="shared" si="10"/>
        <v>11</v>
      </c>
      <c r="AU43" t="b">
        <f t="shared" si="11"/>
        <v>1</v>
      </c>
      <c r="AX43" t="b">
        <f>ISNUMBER(SEARCH(AX$1,d4_test70_2ft[[#This Row],[actualResultc2]]))</f>
        <v>0</v>
      </c>
      <c r="AY43" t="b">
        <f>ISNUMBER(SEARCH(AY$1,d4_test70_2ft[[#This Row],[actualResultc2]]))</f>
        <v>0</v>
      </c>
      <c r="AZ43" t="b">
        <f>ISNUMBER(SEARCH(AZ$1,d4_test70_2ft[[#This Row],[actualResultc2]]))</f>
        <v>1</v>
      </c>
      <c r="BA43" s="10" t="str">
        <f t="shared" si="12"/>
        <v>00</v>
      </c>
      <c r="BB43" s="10" t="str">
        <f t="shared" si="13"/>
        <v>00</v>
      </c>
      <c r="BC43" s="10" t="str">
        <f t="shared" si="14"/>
        <v>11</v>
      </c>
      <c r="BD43" t="b">
        <f t="shared" si="15"/>
        <v>1</v>
      </c>
      <c r="BG43" t="b">
        <f>ISNUMBER(SEARCH(BG$1,d4_test70_2ft[[#This Row],[actualResultc3]]))</f>
        <v>0</v>
      </c>
      <c r="BH43" t="b">
        <f>ISNUMBER(SEARCH(BH$1,d4_test70_2ft[[#This Row],[actualResultc3]]))</f>
        <v>0</v>
      </c>
      <c r="BI43" t="b">
        <f>ISNUMBER(SEARCH(BI$1,d4_test70_2ft[[#This Row],[actualResultc3]]))</f>
        <v>1</v>
      </c>
      <c r="BJ43" s="10" t="str">
        <f t="shared" si="16"/>
        <v>00</v>
      </c>
      <c r="BK43" s="10" t="str">
        <f t="shared" si="17"/>
        <v>00</v>
      </c>
      <c r="BL43" s="10" t="str">
        <f t="shared" si="18"/>
        <v>11</v>
      </c>
      <c r="BM43" t="b">
        <f t="shared" si="19"/>
        <v>1</v>
      </c>
      <c r="BP43" t="b">
        <f>ISNUMBER(SEARCH(BP$1,d4_test70_2ft[[#This Row],[actualResultc4]]))</f>
        <v>0</v>
      </c>
      <c r="BQ43" t="b">
        <f>ISNUMBER(SEARCH(BQ$1,d4_test70_2ft[[#This Row],[actualResultc4]]))</f>
        <v>0</v>
      </c>
      <c r="BR43" t="b">
        <f>ISNUMBER(SEARCH(BR$1,d4_test70_2ft[[#This Row],[actualResultc4]]))</f>
        <v>1</v>
      </c>
      <c r="BS43" s="10" t="str">
        <f t="shared" si="20"/>
        <v>00</v>
      </c>
      <c r="BT43" s="10" t="str">
        <f t="shared" si="21"/>
        <v>00</v>
      </c>
      <c r="BU43" s="10" t="str">
        <f t="shared" si="22"/>
        <v>11</v>
      </c>
      <c r="BV43" t="b">
        <f t="shared" si="23"/>
        <v>1</v>
      </c>
      <c r="BY43" t="b">
        <f>ISNUMBER(SEARCH(BY$1,d4_test70_2ft[[#This Row],[actualResultc5]]))</f>
        <v>0</v>
      </c>
      <c r="BZ43" t="b">
        <f>ISNUMBER(SEARCH(BZ$1,d4_test70_2ft[[#This Row],[actualResultc5]]))</f>
        <v>0</v>
      </c>
      <c r="CA43" t="b">
        <f>ISNUMBER(SEARCH(CA$1,d4_test70_2ft[[#This Row],[actualResultc5]]))</f>
        <v>1</v>
      </c>
      <c r="CB43" s="10" t="str">
        <f t="shared" si="24"/>
        <v>00</v>
      </c>
      <c r="CC43" s="10" t="str">
        <f t="shared" si="25"/>
        <v>00</v>
      </c>
      <c r="CD43" s="10" t="str">
        <f t="shared" si="26"/>
        <v>11</v>
      </c>
      <c r="CE43" t="b">
        <f t="shared" si="27"/>
        <v>1</v>
      </c>
      <c r="CH43" t="b">
        <f>ISNUMBER(SEARCH(CH$1,d4_test70_2ft[[#This Row],[actualResultc6]]))</f>
        <v>0</v>
      </c>
      <c r="CI43" t="b">
        <f>ISNUMBER(SEARCH(CI$1,d4_test70_2ft[[#This Row],[actualResultc6]]))</f>
        <v>0</v>
      </c>
      <c r="CJ43" t="b">
        <f>ISNUMBER(SEARCH(CJ$1,d4_test70_2ft[[#This Row],[actualResultc6]]))</f>
        <v>1</v>
      </c>
      <c r="CK43" s="10" t="str">
        <f t="shared" si="28"/>
        <v>00</v>
      </c>
      <c r="CL43" s="10" t="str">
        <f t="shared" si="29"/>
        <v>00</v>
      </c>
      <c r="CM43" s="10" t="str">
        <f t="shared" si="30"/>
        <v>11</v>
      </c>
      <c r="CN43" t="b">
        <f t="shared" si="31"/>
        <v>1</v>
      </c>
      <c r="CQ43" t="b">
        <f>ISNUMBER(SEARCH(CQ$1,d4_test70_2ft[[#This Row],[actualResultc7]]))</f>
        <v>0</v>
      </c>
      <c r="CR43" t="b">
        <f>ISNUMBER(SEARCH(CR$1,d4_test70_2ft[[#This Row],[actualResultc7]]))</f>
        <v>0</v>
      </c>
      <c r="CS43" t="b">
        <f>ISNUMBER(SEARCH(CS$1,d4_test70_2ft[[#This Row],[actualResultc7]]))</f>
        <v>1</v>
      </c>
      <c r="CT43" s="10" t="str">
        <f t="shared" si="32"/>
        <v>00</v>
      </c>
      <c r="CU43" s="10" t="str">
        <f t="shared" si="33"/>
        <v>00</v>
      </c>
      <c r="CV43" s="10" t="str">
        <f t="shared" si="34"/>
        <v>11</v>
      </c>
      <c r="CW43" t="b">
        <f t="shared" si="35"/>
        <v>1</v>
      </c>
    </row>
    <row r="44" spans="1:101" x14ac:dyDescent="0.35">
      <c r="A44" t="s">
        <v>242</v>
      </c>
      <c r="B44" t="s">
        <v>243</v>
      </c>
      <c r="C44" t="s">
        <v>244</v>
      </c>
      <c r="D44" t="s">
        <v>7595</v>
      </c>
      <c r="E44" t="s">
        <v>5119</v>
      </c>
      <c r="F44" t="s">
        <v>7</v>
      </c>
      <c r="G44" t="s">
        <v>7754</v>
      </c>
      <c r="H44" t="s">
        <v>7</v>
      </c>
      <c r="I44" t="s">
        <v>7754</v>
      </c>
      <c r="J44" t="s">
        <v>7754</v>
      </c>
      <c r="K44" t="s">
        <v>7754</v>
      </c>
      <c r="L44" t="s">
        <v>7754</v>
      </c>
      <c r="M44" t="s">
        <v>24</v>
      </c>
      <c r="N44" t="s">
        <v>24</v>
      </c>
      <c r="O44" t="s">
        <v>24</v>
      </c>
      <c r="R44" s="13" t="b">
        <f>ISNUMBER(SEARCH(R$1,d4_test70_2ft[[#This Row],[expectedResult]]))</f>
        <v>0</v>
      </c>
      <c r="S44" s="13" t="b">
        <f>ISNUMBER(SEARCH(S$1,d4_test70_2ft[[#This Row],[expectedResult]]))</f>
        <v>0</v>
      </c>
      <c r="T44" s="13" t="b">
        <f>ISNUMBER(SEARCH(T$1,d4_test70_2ft[[#This Row],[expectedResult]]))</f>
        <v>1</v>
      </c>
      <c r="W44" t="b">
        <f>ISNUMBER(SEARCH(W$1,d4_test70_2ft[[#This Row],[actualResult]]))</f>
        <v>0</v>
      </c>
      <c r="X44" t="b">
        <f>ISNUMBER(SEARCH(X$1,d4_test70_2ft[[#This Row],[actualResult]]))</f>
        <v>1</v>
      </c>
      <c r="Y44" t="b">
        <f>ISNUMBER(SEARCH(Y$1,d4_test70_2ft[[#This Row],[actualResult]]))</f>
        <v>1</v>
      </c>
      <c r="Z44" s="10" t="str">
        <f t="shared" si="0"/>
        <v>00</v>
      </c>
      <c r="AA44" s="10" t="str">
        <f t="shared" si="1"/>
        <v>01</v>
      </c>
      <c r="AB44" s="10" t="str">
        <f t="shared" si="2"/>
        <v>11</v>
      </c>
      <c r="AC44" t="b">
        <f t="shared" si="3"/>
        <v>0</v>
      </c>
      <c r="AF44" t="b">
        <f>ISNUMBER(SEARCH(AF$1,d4_test70_2ft[[#This Row],[actualResultGPT3]]))</f>
        <v>0</v>
      </c>
      <c r="AG44" t="b">
        <f>ISNUMBER(SEARCH(AG$1,d4_test70_2ft[[#This Row],[actualResultGPT3]]))</f>
        <v>0</v>
      </c>
      <c r="AH44" t="b">
        <f>ISNUMBER(SEARCH(AH$1,d4_test70_2ft[[#This Row],[actualResultGPT3]]))</f>
        <v>1</v>
      </c>
      <c r="AI44" s="10" t="str">
        <f t="shared" si="4"/>
        <v>00</v>
      </c>
      <c r="AJ44" s="10" t="str">
        <f t="shared" si="5"/>
        <v>00</v>
      </c>
      <c r="AK44" s="10" t="str">
        <f t="shared" si="6"/>
        <v>11</v>
      </c>
      <c r="AL44" t="b">
        <f t="shared" si="7"/>
        <v>1</v>
      </c>
      <c r="AO44" t="b">
        <f>ISNUMBER(SEARCH(AO$1,d4_test70_2ft[[#This Row],[actualResult3Ft]]))</f>
        <v>0</v>
      </c>
      <c r="AP44" t="b">
        <f>ISNUMBER(SEARCH(AP$1,d4_test70_2ft[[#This Row],[actualResult3Ft]]))</f>
        <v>1</v>
      </c>
      <c r="AQ44" t="b">
        <f>ISNUMBER(SEARCH(AQ$1,d4_test70_2ft[[#This Row],[actualResult3Ft]]))</f>
        <v>1</v>
      </c>
      <c r="AR44" s="10" t="str">
        <f t="shared" si="8"/>
        <v>00</v>
      </c>
      <c r="AS44" s="10" t="str">
        <f t="shared" si="9"/>
        <v>01</v>
      </c>
      <c r="AT44" s="10" t="str">
        <f t="shared" si="10"/>
        <v>11</v>
      </c>
      <c r="AU44" t="b">
        <f t="shared" si="11"/>
        <v>0</v>
      </c>
      <c r="AX44" t="b">
        <f>ISNUMBER(SEARCH(AX$1,d4_test70_2ft[[#This Row],[actualResultc2]]))</f>
        <v>0</v>
      </c>
      <c r="AY44" t="b">
        <f>ISNUMBER(SEARCH(AY$1,d4_test70_2ft[[#This Row],[actualResultc2]]))</f>
        <v>1</v>
      </c>
      <c r="AZ44" t="b">
        <f>ISNUMBER(SEARCH(AZ$1,d4_test70_2ft[[#This Row],[actualResultc2]]))</f>
        <v>1</v>
      </c>
      <c r="BA44" s="10" t="str">
        <f t="shared" si="12"/>
        <v>00</v>
      </c>
      <c r="BB44" s="10" t="str">
        <f t="shared" si="13"/>
        <v>01</v>
      </c>
      <c r="BC44" s="10" t="str">
        <f t="shared" si="14"/>
        <v>11</v>
      </c>
      <c r="BD44" t="b">
        <f t="shared" si="15"/>
        <v>0</v>
      </c>
      <c r="BG44" t="b">
        <f>ISNUMBER(SEARCH(BG$1,d4_test70_2ft[[#This Row],[actualResultc3]]))</f>
        <v>0</v>
      </c>
      <c r="BH44" t="b">
        <f>ISNUMBER(SEARCH(BH$1,d4_test70_2ft[[#This Row],[actualResultc3]]))</f>
        <v>1</v>
      </c>
      <c r="BI44" t="b">
        <f>ISNUMBER(SEARCH(BI$1,d4_test70_2ft[[#This Row],[actualResultc3]]))</f>
        <v>1</v>
      </c>
      <c r="BJ44" s="10" t="str">
        <f t="shared" si="16"/>
        <v>00</v>
      </c>
      <c r="BK44" s="10" t="str">
        <f t="shared" si="17"/>
        <v>01</v>
      </c>
      <c r="BL44" s="10" t="str">
        <f t="shared" si="18"/>
        <v>11</v>
      </c>
      <c r="BM44" t="b">
        <f t="shared" si="19"/>
        <v>0</v>
      </c>
      <c r="BP44" t="b">
        <f>ISNUMBER(SEARCH(BP$1,d4_test70_2ft[[#This Row],[actualResultc4]]))</f>
        <v>0</v>
      </c>
      <c r="BQ44" t="b">
        <f>ISNUMBER(SEARCH(BQ$1,d4_test70_2ft[[#This Row],[actualResultc4]]))</f>
        <v>1</v>
      </c>
      <c r="BR44" t="b">
        <f>ISNUMBER(SEARCH(BR$1,d4_test70_2ft[[#This Row],[actualResultc4]]))</f>
        <v>1</v>
      </c>
      <c r="BS44" s="10" t="str">
        <f t="shared" si="20"/>
        <v>00</v>
      </c>
      <c r="BT44" s="10" t="str">
        <f t="shared" si="21"/>
        <v>01</v>
      </c>
      <c r="BU44" s="10" t="str">
        <f t="shared" si="22"/>
        <v>11</v>
      </c>
      <c r="BV44" t="b">
        <f t="shared" si="23"/>
        <v>0</v>
      </c>
      <c r="BY44" t="b">
        <f>ISNUMBER(SEARCH(BY$1,d4_test70_2ft[[#This Row],[actualResultc5]]))</f>
        <v>0</v>
      </c>
      <c r="BZ44" t="b">
        <f>ISNUMBER(SEARCH(BZ$1,d4_test70_2ft[[#This Row],[actualResultc5]]))</f>
        <v>1</v>
      </c>
      <c r="CA44" t="b">
        <f>ISNUMBER(SEARCH(CA$1,d4_test70_2ft[[#This Row],[actualResultc5]]))</f>
        <v>1</v>
      </c>
      <c r="CB44" s="10" t="str">
        <f t="shared" si="24"/>
        <v>00</v>
      </c>
      <c r="CC44" s="10" t="str">
        <f t="shared" si="25"/>
        <v>01</v>
      </c>
      <c r="CD44" s="10" t="str">
        <f t="shared" si="26"/>
        <v>11</v>
      </c>
      <c r="CE44" t="b">
        <f t="shared" si="27"/>
        <v>0</v>
      </c>
      <c r="CH44" t="b">
        <f>ISNUMBER(SEARCH(CH$1,d4_test70_2ft[[#This Row],[actualResultc6]]))</f>
        <v>0</v>
      </c>
      <c r="CI44" t="b">
        <f>ISNUMBER(SEARCH(CI$1,d4_test70_2ft[[#This Row],[actualResultc6]]))</f>
        <v>1</v>
      </c>
      <c r="CJ44" t="b">
        <f>ISNUMBER(SEARCH(CJ$1,d4_test70_2ft[[#This Row],[actualResultc6]]))</f>
        <v>1</v>
      </c>
      <c r="CK44" s="10" t="str">
        <f t="shared" si="28"/>
        <v>00</v>
      </c>
      <c r="CL44" s="10" t="str">
        <f t="shared" si="29"/>
        <v>01</v>
      </c>
      <c r="CM44" s="10" t="str">
        <f t="shared" si="30"/>
        <v>11</v>
      </c>
      <c r="CN44" t="b">
        <f t="shared" si="31"/>
        <v>0</v>
      </c>
      <c r="CQ44" t="b">
        <f>ISNUMBER(SEARCH(CQ$1,d4_test70_2ft[[#This Row],[actualResultc7]]))</f>
        <v>0</v>
      </c>
      <c r="CR44" t="b">
        <f>ISNUMBER(SEARCH(CR$1,d4_test70_2ft[[#This Row],[actualResultc7]]))</f>
        <v>1</v>
      </c>
      <c r="CS44" t="b">
        <f>ISNUMBER(SEARCH(CS$1,d4_test70_2ft[[#This Row],[actualResultc7]]))</f>
        <v>1</v>
      </c>
      <c r="CT44" s="10" t="str">
        <f t="shared" si="32"/>
        <v>00</v>
      </c>
      <c r="CU44" s="10" t="str">
        <f t="shared" si="33"/>
        <v>01</v>
      </c>
      <c r="CV44" s="10" t="str">
        <f t="shared" si="34"/>
        <v>11</v>
      </c>
      <c r="CW44" t="b">
        <f t="shared" si="35"/>
        <v>0</v>
      </c>
    </row>
    <row r="45" spans="1:101" x14ac:dyDescent="0.35">
      <c r="A45" t="s">
        <v>8</v>
      </c>
      <c r="B45" t="s">
        <v>9</v>
      </c>
      <c r="C45" t="s">
        <v>8183</v>
      </c>
      <c r="D45" t="s">
        <v>7570</v>
      </c>
      <c r="E45" t="s">
        <v>5119</v>
      </c>
      <c r="F45" t="s">
        <v>7</v>
      </c>
      <c r="G45" t="s">
        <v>7688</v>
      </c>
      <c r="H45" t="s">
        <v>7</v>
      </c>
      <c r="I45" t="s">
        <v>7688</v>
      </c>
      <c r="J45" t="s">
        <v>7688</v>
      </c>
      <c r="K45" t="s">
        <v>7688</v>
      </c>
      <c r="L45" t="s">
        <v>7688</v>
      </c>
      <c r="M45" t="s">
        <v>7</v>
      </c>
      <c r="N45" t="s">
        <v>7</v>
      </c>
      <c r="O45" t="s">
        <v>7</v>
      </c>
      <c r="R45" s="13" t="b">
        <f>ISNUMBER(SEARCH(R$1,d4_test70_2ft[[#This Row],[expectedResult]]))</f>
        <v>0</v>
      </c>
      <c r="S45" s="13" t="b">
        <f>ISNUMBER(SEARCH(S$1,d4_test70_2ft[[#This Row],[expectedResult]]))</f>
        <v>0</v>
      </c>
      <c r="T45" s="13" t="b">
        <f>ISNUMBER(SEARCH(T$1,d4_test70_2ft[[#This Row],[expectedResult]]))</f>
        <v>1</v>
      </c>
      <c r="W45" t="b">
        <f>ISNUMBER(SEARCH(W$1,d4_test70_2ft[[#This Row],[actualResult]]))</f>
        <v>0</v>
      </c>
      <c r="X45" t="b">
        <f>ISNUMBER(SEARCH(X$1,d4_test70_2ft[[#This Row],[actualResult]]))</f>
        <v>0</v>
      </c>
      <c r="Y45" t="b">
        <f>ISNUMBER(SEARCH(Y$1,d4_test70_2ft[[#This Row],[actualResult]]))</f>
        <v>1</v>
      </c>
      <c r="Z45" s="10" t="str">
        <f t="shared" si="0"/>
        <v>00</v>
      </c>
      <c r="AA45" s="10" t="str">
        <f t="shared" si="1"/>
        <v>00</v>
      </c>
      <c r="AB45" s="10" t="str">
        <f t="shared" si="2"/>
        <v>11</v>
      </c>
      <c r="AC45" t="b">
        <f t="shared" si="3"/>
        <v>1</v>
      </c>
      <c r="AF45" t="b">
        <f>ISNUMBER(SEARCH(AF$1,d4_test70_2ft[[#This Row],[actualResultGPT3]]))</f>
        <v>0</v>
      </c>
      <c r="AG45" t="b">
        <f>ISNUMBER(SEARCH(AG$1,d4_test70_2ft[[#This Row],[actualResultGPT3]]))</f>
        <v>0</v>
      </c>
      <c r="AH45" t="b">
        <f>ISNUMBER(SEARCH(AH$1,d4_test70_2ft[[#This Row],[actualResultGPT3]]))</f>
        <v>1</v>
      </c>
      <c r="AI45" s="10" t="str">
        <f t="shared" si="4"/>
        <v>00</v>
      </c>
      <c r="AJ45" s="10" t="str">
        <f t="shared" si="5"/>
        <v>00</v>
      </c>
      <c r="AK45" s="10" t="str">
        <f t="shared" si="6"/>
        <v>11</v>
      </c>
      <c r="AL45" t="b">
        <f t="shared" si="7"/>
        <v>1</v>
      </c>
      <c r="AO45" t="b">
        <f>ISNUMBER(SEARCH(AO$1,d4_test70_2ft[[#This Row],[actualResult3Ft]]))</f>
        <v>0</v>
      </c>
      <c r="AP45" t="b">
        <f>ISNUMBER(SEARCH(AP$1,d4_test70_2ft[[#This Row],[actualResult3Ft]]))</f>
        <v>0</v>
      </c>
      <c r="AQ45" t="b">
        <f>ISNUMBER(SEARCH(AQ$1,d4_test70_2ft[[#This Row],[actualResult3Ft]]))</f>
        <v>1</v>
      </c>
      <c r="AR45" s="10" t="str">
        <f t="shared" si="8"/>
        <v>00</v>
      </c>
      <c r="AS45" s="10" t="str">
        <f t="shared" si="9"/>
        <v>00</v>
      </c>
      <c r="AT45" s="10" t="str">
        <f t="shared" si="10"/>
        <v>11</v>
      </c>
      <c r="AU45" t="b">
        <f t="shared" si="11"/>
        <v>1</v>
      </c>
      <c r="AX45" t="b">
        <f>ISNUMBER(SEARCH(AX$1,d4_test70_2ft[[#This Row],[actualResultc2]]))</f>
        <v>0</v>
      </c>
      <c r="AY45" t="b">
        <f>ISNUMBER(SEARCH(AY$1,d4_test70_2ft[[#This Row],[actualResultc2]]))</f>
        <v>0</v>
      </c>
      <c r="AZ45" t="b">
        <f>ISNUMBER(SEARCH(AZ$1,d4_test70_2ft[[#This Row],[actualResultc2]]))</f>
        <v>1</v>
      </c>
      <c r="BA45" s="10" t="str">
        <f t="shared" si="12"/>
        <v>00</v>
      </c>
      <c r="BB45" s="10" t="str">
        <f t="shared" si="13"/>
        <v>00</v>
      </c>
      <c r="BC45" s="10" t="str">
        <f t="shared" si="14"/>
        <v>11</v>
      </c>
      <c r="BD45" t="b">
        <f t="shared" si="15"/>
        <v>1</v>
      </c>
      <c r="BG45" t="b">
        <f>ISNUMBER(SEARCH(BG$1,d4_test70_2ft[[#This Row],[actualResultc3]]))</f>
        <v>0</v>
      </c>
      <c r="BH45" t="b">
        <f>ISNUMBER(SEARCH(BH$1,d4_test70_2ft[[#This Row],[actualResultc3]]))</f>
        <v>0</v>
      </c>
      <c r="BI45" t="b">
        <f>ISNUMBER(SEARCH(BI$1,d4_test70_2ft[[#This Row],[actualResultc3]]))</f>
        <v>1</v>
      </c>
      <c r="BJ45" s="10" t="str">
        <f t="shared" si="16"/>
        <v>00</v>
      </c>
      <c r="BK45" s="10" t="str">
        <f t="shared" si="17"/>
        <v>00</v>
      </c>
      <c r="BL45" s="10" t="str">
        <f t="shared" si="18"/>
        <v>11</v>
      </c>
      <c r="BM45" t="b">
        <f t="shared" si="19"/>
        <v>1</v>
      </c>
      <c r="BP45" t="b">
        <f>ISNUMBER(SEARCH(BP$1,d4_test70_2ft[[#This Row],[actualResultc4]]))</f>
        <v>0</v>
      </c>
      <c r="BQ45" t="b">
        <f>ISNUMBER(SEARCH(BQ$1,d4_test70_2ft[[#This Row],[actualResultc4]]))</f>
        <v>0</v>
      </c>
      <c r="BR45" t="b">
        <f>ISNUMBER(SEARCH(BR$1,d4_test70_2ft[[#This Row],[actualResultc4]]))</f>
        <v>1</v>
      </c>
      <c r="BS45" s="10" t="str">
        <f t="shared" si="20"/>
        <v>00</v>
      </c>
      <c r="BT45" s="10" t="str">
        <f t="shared" si="21"/>
        <v>00</v>
      </c>
      <c r="BU45" s="10" t="str">
        <f t="shared" si="22"/>
        <v>11</v>
      </c>
      <c r="BV45" t="b">
        <f t="shared" si="23"/>
        <v>1</v>
      </c>
      <c r="BY45" t="b">
        <f>ISNUMBER(SEARCH(BY$1,d4_test70_2ft[[#This Row],[actualResultc5]]))</f>
        <v>0</v>
      </c>
      <c r="BZ45" t="b">
        <f>ISNUMBER(SEARCH(BZ$1,d4_test70_2ft[[#This Row],[actualResultc5]]))</f>
        <v>0</v>
      </c>
      <c r="CA45" t="b">
        <f>ISNUMBER(SEARCH(CA$1,d4_test70_2ft[[#This Row],[actualResultc5]]))</f>
        <v>1</v>
      </c>
      <c r="CB45" s="10" t="str">
        <f t="shared" si="24"/>
        <v>00</v>
      </c>
      <c r="CC45" s="10" t="str">
        <f t="shared" si="25"/>
        <v>00</v>
      </c>
      <c r="CD45" s="10" t="str">
        <f t="shared" si="26"/>
        <v>11</v>
      </c>
      <c r="CE45" t="b">
        <f t="shared" si="27"/>
        <v>1</v>
      </c>
      <c r="CH45" t="b">
        <f>ISNUMBER(SEARCH(CH$1,d4_test70_2ft[[#This Row],[actualResultc6]]))</f>
        <v>0</v>
      </c>
      <c r="CI45" t="b">
        <f>ISNUMBER(SEARCH(CI$1,d4_test70_2ft[[#This Row],[actualResultc6]]))</f>
        <v>0</v>
      </c>
      <c r="CJ45" t="b">
        <f>ISNUMBER(SEARCH(CJ$1,d4_test70_2ft[[#This Row],[actualResultc6]]))</f>
        <v>1</v>
      </c>
      <c r="CK45" s="10" t="str">
        <f t="shared" si="28"/>
        <v>00</v>
      </c>
      <c r="CL45" s="10" t="str">
        <f t="shared" si="29"/>
        <v>00</v>
      </c>
      <c r="CM45" s="10" t="str">
        <f t="shared" si="30"/>
        <v>11</v>
      </c>
      <c r="CN45" t="b">
        <f t="shared" si="31"/>
        <v>1</v>
      </c>
      <c r="CQ45" t="b">
        <f>ISNUMBER(SEARCH(CQ$1,d4_test70_2ft[[#This Row],[actualResultc7]]))</f>
        <v>0</v>
      </c>
      <c r="CR45" t="b">
        <f>ISNUMBER(SEARCH(CR$1,d4_test70_2ft[[#This Row],[actualResultc7]]))</f>
        <v>0</v>
      </c>
      <c r="CS45" t="b">
        <f>ISNUMBER(SEARCH(CS$1,d4_test70_2ft[[#This Row],[actualResultc7]]))</f>
        <v>1</v>
      </c>
      <c r="CT45" s="10" t="str">
        <f t="shared" si="32"/>
        <v>00</v>
      </c>
      <c r="CU45" s="10" t="str">
        <f t="shared" si="33"/>
        <v>00</v>
      </c>
      <c r="CV45" s="10" t="str">
        <f t="shared" si="34"/>
        <v>11</v>
      </c>
      <c r="CW45" t="b">
        <f t="shared" si="35"/>
        <v>1</v>
      </c>
    </row>
    <row r="46" spans="1:101" x14ac:dyDescent="0.35">
      <c r="A46" t="s">
        <v>464</v>
      </c>
      <c r="B46" t="s">
        <v>465</v>
      </c>
      <c r="C46" t="s">
        <v>7798</v>
      </c>
      <c r="D46" t="s">
        <v>7597</v>
      </c>
      <c r="E46" t="s">
        <v>5119</v>
      </c>
      <c r="F46" t="s">
        <v>7</v>
      </c>
      <c r="G46" t="s">
        <v>7754</v>
      </c>
      <c r="H46" t="s">
        <v>72</v>
      </c>
      <c r="I46" t="s">
        <v>7754</v>
      </c>
      <c r="J46" t="s">
        <v>7754</v>
      </c>
      <c r="K46" t="s">
        <v>7688</v>
      </c>
      <c r="L46" t="s">
        <v>7754</v>
      </c>
      <c r="M46" t="s">
        <v>24</v>
      </c>
      <c r="N46" t="s">
        <v>34</v>
      </c>
      <c r="O46" t="s">
        <v>7</v>
      </c>
      <c r="R46" s="13" t="b">
        <f>ISNUMBER(SEARCH(R$1,d4_test70_2ft[[#This Row],[expectedResult]]))</f>
        <v>0</v>
      </c>
      <c r="S46" s="13" t="b">
        <f>ISNUMBER(SEARCH(S$1,d4_test70_2ft[[#This Row],[expectedResult]]))</f>
        <v>0</v>
      </c>
      <c r="T46" s="13" t="b">
        <f>ISNUMBER(SEARCH(T$1,d4_test70_2ft[[#This Row],[expectedResult]]))</f>
        <v>1</v>
      </c>
      <c r="W46" t="b">
        <f>ISNUMBER(SEARCH(W$1,d4_test70_2ft[[#This Row],[actualResult]]))</f>
        <v>0</v>
      </c>
      <c r="X46" t="b">
        <f>ISNUMBER(SEARCH(X$1,d4_test70_2ft[[#This Row],[actualResult]]))</f>
        <v>1</v>
      </c>
      <c r="Y46" t="b">
        <f>ISNUMBER(SEARCH(Y$1,d4_test70_2ft[[#This Row],[actualResult]]))</f>
        <v>1</v>
      </c>
      <c r="Z46" s="10" t="str">
        <f t="shared" si="0"/>
        <v>00</v>
      </c>
      <c r="AA46" s="10" t="str">
        <f t="shared" si="1"/>
        <v>01</v>
      </c>
      <c r="AB46" s="10" t="str">
        <f t="shared" si="2"/>
        <v>11</v>
      </c>
      <c r="AC46" t="b">
        <f t="shared" si="3"/>
        <v>0</v>
      </c>
      <c r="AF46" t="b">
        <f>ISNUMBER(SEARCH(AF$1,d4_test70_2ft[[#This Row],[actualResultGPT3]]))</f>
        <v>1</v>
      </c>
      <c r="AG46" t="b">
        <f>ISNUMBER(SEARCH(AG$1,d4_test70_2ft[[#This Row],[actualResultGPT3]]))</f>
        <v>1</v>
      </c>
      <c r="AH46" t="b">
        <f>ISNUMBER(SEARCH(AH$1,d4_test70_2ft[[#This Row],[actualResultGPT3]]))</f>
        <v>1</v>
      </c>
      <c r="AI46" s="10" t="str">
        <f t="shared" si="4"/>
        <v>01</v>
      </c>
      <c r="AJ46" s="10" t="str">
        <f t="shared" si="5"/>
        <v>01</v>
      </c>
      <c r="AK46" s="10" t="str">
        <f t="shared" si="6"/>
        <v>11</v>
      </c>
      <c r="AL46" t="b">
        <f t="shared" si="7"/>
        <v>0</v>
      </c>
      <c r="AO46" t="b">
        <f>ISNUMBER(SEARCH(AO$1,d4_test70_2ft[[#This Row],[actualResult3Ft]]))</f>
        <v>0</v>
      </c>
      <c r="AP46" t="b">
        <f>ISNUMBER(SEARCH(AP$1,d4_test70_2ft[[#This Row],[actualResult3Ft]]))</f>
        <v>1</v>
      </c>
      <c r="AQ46" t="b">
        <f>ISNUMBER(SEARCH(AQ$1,d4_test70_2ft[[#This Row],[actualResult3Ft]]))</f>
        <v>1</v>
      </c>
      <c r="AR46" s="10" t="str">
        <f t="shared" si="8"/>
        <v>00</v>
      </c>
      <c r="AS46" s="10" t="str">
        <f t="shared" si="9"/>
        <v>01</v>
      </c>
      <c r="AT46" s="10" t="str">
        <f t="shared" si="10"/>
        <v>11</v>
      </c>
      <c r="AU46" t="b">
        <f t="shared" si="11"/>
        <v>0</v>
      </c>
      <c r="AX46" t="b">
        <f>ISNUMBER(SEARCH(AX$1,d4_test70_2ft[[#This Row],[actualResultc2]]))</f>
        <v>0</v>
      </c>
      <c r="AY46" t="b">
        <f>ISNUMBER(SEARCH(AY$1,d4_test70_2ft[[#This Row],[actualResultc2]]))</f>
        <v>1</v>
      </c>
      <c r="AZ46" t="b">
        <f>ISNUMBER(SEARCH(AZ$1,d4_test70_2ft[[#This Row],[actualResultc2]]))</f>
        <v>1</v>
      </c>
      <c r="BA46" s="10" t="str">
        <f t="shared" si="12"/>
        <v>00</v>
      </c>
      <c r="BB46" s="10" t="str">
        <f t="shared" si="13"/>
        <v>01</v>
      </c>
      <c r="BC46" s="10" t="str">
        <f t="shared" si="14"/>
        <v>11</v>
      </c>
      <c r="BD46" t="b">
        <f t="shared" si="15"/>
        <v>0</v>
      </c>
      <c r="BG46" t="b">
        <f>ISNUMBER(SEARCH(BG$1,d4_test70_2ft[[#This Row],[actualResultc3]]))</f>
        <v>0</v>
      </c>
      <c r="BH46" t="b">
        <f>ISNUMBER(SEARCH(BH$1,d4_test70_2ft[[#This Row],[actualResultc3]]))</f>
        <v>0</v>
      </c>
      <c r="BI46" t="b">
        <f>ISNUMBER(SEARCH(BI$1,d4_test70_2ft[[#This Row],[actualResultc3]]))</f>
        <v>1</v>
      </c>
      <c r="BJ46" s="10" t="str">
        <f t="shared" si="16"/>
        <v>00</v>
      </c>
      <c r="BK46" s="10" t="str">
        <f t="shared" si="17"/>
        <v>00</v>
      </c>
      <c r="BL46" s="10" t="str">
        <f t="shared" si="18"/>
        <v>11</v>
      </c>
      <c r="BM46" t="b">
        <f t="shared" si="19"/>
        <v>1</v>
      </c>
      <c r="BP46" t="b">
        <f>ISNUMBER(SEARCH(BP$1,d4_test70_2ft[[#This Row],[actualResultc4]]))</f>
        <v>0</v>
      </c>
      <c r="BQ46" t="b">
        <f>ISNUMBER(SEARCH(BQ$1,d4_test70_2ft[[#This Row],[actualResultc4]]))</f>
        <v>1</v>
      </c>
      <c r="BR46" t="b">
        <f>ISNUMBER(SEARCH(BR$1,d4_test70_2ft[[#This Row],[actualResultc4]]))</f>
        <v>1</v>
      </c>
      <c r="BS46" s="10" t="str">
        <f t="shared" si="20"/>
        <v>00</v>
      </c>
      <c r="BT46" s="10" t="str">
        <f t="shared" si="21"/>
        <v>01</v>
      </c>
      <c r="BU46" s="10" t="str">
        <f t="shared" si="22"/>
        <v>11</v>
      </c>
      <c r="BV46" t="b">
        <f t="shared" si="23"/>
        <v>0</v>
      </c>
      <c r="BY46" t="b">
        <f>ISNUMBER(SEARCH(BY$1,d4_test70_2ft[[#This Row],[actualResultc5]]))</f>
        <v>0</v>
      </c>
      <c r="BZ46" t="b">
        <f>ISNUMBER(SEARCH(BZ$1,d4_test70_2ft[[#This Row],[actualResultc5]]))</f>
        <v>1</v>
      </c>
      <c r="CA46" t="b">
        <f>ISNUMBER(SEARCH(CA$1,d4_test70_2ft[[#This Row],[actualResultc5]]))</f>
        <v>1</v>
      </c>
      <c r="CB46" s="10" t="str">
        <f t="shared" si="24"/>
        <v>00</v>
      </c>
      <c r="CC46" s="10" t="str">
        <f t="shared" si="25"/>
        <v>01</v>
      </c>
      <c r="CD46" s="10" t="str">
        <f t="shared" si="26"/>
        <v>11</v>
      </c>
      <c r="CE46" t="b">
        <f t="shared" si="27"/>
        <v>0</v>
      </c>
      <c r="CH46" t="b">
        <f>ISNUMBER(SEARCH(CH$1,d4_test70_2ft[[#This Row],[actualResultc6]]))</f>
        <v>0</v>
      </c>
      <c r="CI46" t="b">
        <f>ISNUMBER(SEARCH(CI$1,d4_test70_2ft[[#This Row],[actualResultc6]]))</f>
        <v>1</v>
      </c>
      <c r="CJ46" t="b">
        <f>ISNUMBER(SEARCH(CJ$1,d4_test70_2ft[[#This Row],[actualResultc6]]))</f>
        <v>0</v>
      </c>
      <c r="CK46" s="10" t="str">
        <f t="shared" si="28"/>
        <v>00</v>
      </c>
      <c r="CL46" s="10" t="str">
        <f t="shared" si="29"/>
        <v>01</v>
      </c>
      <c r="CM46" s="10" t="str">
        <f t="shared" si="30"/>
        <v>10</v>
      </c>
      <c r="CN46" t="b">
        <f t="shared" si="31"/>
        <v>0</v>
      </c>
      <c r="CQ46" t="b">
        <f>ISNUMBER(SEARCH(CQ$1,d4_test70_2ft[[#This Row],[actualResultc7]]))</f>
        <v>0</v>
      </c>
      <c r="CR46" t="b">
        <f>ISNUMBER(SEARCH(CR$1,d4_test70_2ft[[#This Row],[actualResultc7]]))</f>
        <v>0</v>
      </c>
      <c r="CS46" t="b">
        <f>ISNUMBER(SEARCH(CS$1,d4_test70_2ft[[#This Row],[actualResultc7]]))</f>
        <v>1</v>
      </c>
      <c r="CT46" s="10" t="str">
        <f t="shared" si="32"/>
        <v>00</v>
      </c>
      <c r="CU46" s="10" t="str">
        <f t="shared" si="33"/>
        <v>00</v>
      </c>
      <c r="CV46" s="10" t="str">
        <f t="shared" si="34"/>
        <v>11</v>
      </c>
      <c r="CW46" t="b">
        <f t="shared" si="35"/>
        <v>1</v>
      </c>
    </row>
    <row r="47" spans="1:101" x14ac:dyDescent="0.35">
      <c r="A47" t="s">
        <v>905</v>
      </c>
      <c r="B47" t="s">
        <v>906</v>
      </c>
      <c r="C47" t="s">
        <v>907</v>
      </c>
      <c r="D47" t="s">
        <v>7581</v>
      </c>
      <c r="E47" t="s">
        <v>5190</v>
      </c>
      <c r="F47" t="s">
        <v>7</v>
      </c>
      <c r="G47" t="s">
        <v>7754</v>
      </c>
      <c r="H47" t="s">
        <v>72</v>
      </c>
      <c r="I47" t="s">
        <v>7754</v>
      </c>
      <c r="J47" t="s">
        <v>7754</v>
      </c>
      <c r="K47" t="s">
        <v>7754</v>
      </c>
      <c r="L47" t="s">
        <v>7685</v>
      </c>
      <c r="M47" t="s">
        <v>24</v>
      </c>
      <c r="N47" t="s">
        <v>24</v>
      </c>
      <c r="O47" t="s">
        <v>24</v>
      </c>
      <c r="R47" s="13" t="b">
        <f>ISNUMBER(SEARCH(R$1,d4_test70_2ft[[#This Row],[expectedResult]]))</f>
        <v>0</v>
      </c>
      <c r="S47" s="13" t="b">
        <f>ISNUMBER(SEARCH(S$1,d4_test70_2ft[[#This Row],[expectedResult]]))</f>
        <v>0</v>
      </c>
      <c r="T47" s="13" t="b">
        <f>ISNUMBER(SEARCH(T$1,d4_test70_2ft[[#This Row],[expectedResult]]))</f>
        <v>1</v>
      </c>
      <c r="W47" t="b">
        <f>ISNUMBER(SEARCH(W$1,d4_test70_2ft[[#This Row],[actualResult]]))</f>
        <v>0</v>
      </c>
      <c r="X47" t="b">
        <f>ISNUMBER(SEARCH(X$1,d4_test70_2ft[[#This Row],[actualResult]]))</f>
        <v>1</v>
      </c>
      <c r="Y47" t="b">
        <f>ISNUMBER(SEARCH(Y$1,d4_test70_2ft[[#This Row],[actualResult]]))</f>
        <v>1</v>
      </c>
      <c r="Z47" s="10" t="str">
        <f t="shared" si="0"/>
        <v>00</v>
      </c>
      <c r="AA47" s="10" t="str">
        <f t="shared" si="1"/>
        <v>01</v>
      </c>
      <c r="AB47" s="10" t="str">
        <f t="shared" si="2"/>
        <v>11</v>
      </c>
      <c r="AC47" t="b">
        <f t="shared" si="3"/>
        <v>0</v>
      </c>
      <c r="AF47" t="b">
        <f>ISNUMBER(SEARCH(AF$1,d4_test70_2ft[[#This Row],[actualResultGPT3]]))</f>
        <v>1</v>
      </c>
      <c r="AG47" t="b">
        <f>ISNUMBER(SEARCH(AG$1,d4_test70_2ft[[#This Row],[actualResultGPT3]]))</f>
        <v>1</v>
      </c>
      <c r="AH47" t="b">
        <f>ISNUMBER(SEARCH(AH$1,d4_test70_2ft[[#This Row],[actualResultGPT3]]))</f>
        <v>1</v>
      </c>
      <c r="AI47" s="10" t="str">
        <f t="shared" si="4"/>
        <v>01</v>
      </c>
      <c r="AJ47" s="10" t="str">
        <f t="shared" si="5"/>
        <v>01</v>
      </c>
      <c r="AK47" s="10" t="str">
        <f t="shared" si="6"/>
        <v>11</v>
      </c>
      <c r="AL47" t="b">
        <f t="shared" si="7"/>
        <v>0</v>
      </c>
      <c r="AO47" t="b">
        <f>ISNUMBER(SEARCH(AO$1,d4_test70_2ft[[#This Row],[actualResult3Ft]]))</f>
        <v>0</v>
      </c>
      <c r="AP47" t="b">
        <f>ISNUMBER(SEARCH(AP$1,d4_test70_2ft[[#This Row],[actualResult3Ft]]))</f>
        <v>1</v>
      </c>
      <c r="AQ47" t="b">
        <f>ISNUMBER(SEARCH(AQ$1,d4_test70_2ft[[#This Row],[actualResult3Ft]]))</f>
        <v>1</v>
      </c>
      <c r="AR47" s="10" t="str">
        <f t="shared" si="8"/>
        <v>00</v>
      </c>
      <c r="AS47" s="10" t="str">
        <f t="shared" si="9"/>
        <v>01</v>
      </c>
      <c r="AT47" s="10" t="str">
        <f t="shared" si="10"/>
        <v>11</v>
      </c>
      <c r="AU47" t="b">
        <f t="shared" si="11"/>
        <v>0</v>
      </c>
      <c r="AX47" t="b">
        <f>ISNUMBER(SEARCH(AX$1,d4_test70_2ft[[#This Row],[actualResultc2]]))</f>
        <v>0</v>
      </c>
      <c r="AY47" t="b">
        <f>ISNUMBER(SEARCH(AY$1,d4_test70_2ft[[#This Row],[actualResultc2]]))</f>
        <v>1</v>
      </c>
      <c r="AZ47" t="b">
        <f>ISNUMBER(SEARCH(AZ$1,d4_test70_2ft[[#This Row],[actualResultc2]]))</f>
        <v>1</v>
      </c>
      <c r="BA47" s="10" t="str">
        <f t="shared" si="12"/>
        <v>00</v>
      </c>
      <c r="BB47" s="10" t="str">
        <f t="shared" si="13"/>
        <v>01</v>
      </c>
      <c r="BC47" s="10" t="str">
        <f t="shared" si="14"/>
        <v>11</v>
      </c>
      <c r="BD47" t="b">
        <f t="shared" si="15"/>
        <v>0</v>
      </c>
      <c r="BG47" t="b">
        <f>ISNUMBER(SEARCH(BG$1,d4_test70_2ft[[#This Row],[actualResultc3]]))</f>
        <v>0</v>
      </c>
      <c r="BH47" t="b">
        <f>ISNUMBER(SEARCH(BH$1,d4_test70_2ft[[#This Row],[actualResultc3]]))</f>
        <v>1</v>
      </c>
      <c r="BI47" t="b">
        <f>ISNUMBER(SEARCH(BI$1,d4_test70_2ft[[#This Row],[actualResultc3]]))</f>
        <v>1</v>
      </c>
      <c r="BJ47" s="10" t="str">
        <f t="shared" si="16"/>
        <v>00</v>
      </c>
      <c r="BK47" s="10" t="str">
        <f t="shared" si="17"/>
        <v>01</v>
      </c>
      <c r="BL47" s="10" t="str">
        <f t="shared" si="18"/>
        <v>11</v>
      </c>
      <c r="BM47" t="b">
        <f t="shared" si="19"/>
        <v>0</v>
      </c>
      <c r="BP47" t="b">
        <f>ISNUMBER(SEARCH(BP$1,d4_test70_2ft[[#This Row],[actualResultc4]]))</f>
        <v>0</v>
      </c>
      <c r="BQ47" t="b">
        <f>ISNUMBER(SEARCH(BQ$1,d4_test70_2ft[[#This Row],[actualResultc4]]))</f>
        <v>1</v>
      </c>
      <c r="BR47" t="b">
        <f>ISNUMBER(SEARCH(BR$1,d4_test70_2ft[[#This Row],[actualResultc4]]))</f>
        <v>0</v>
      </c>
      <c r="BS47" s="10" t="str">
        <f t="shared" si="20"/>
        <v>00</v>
      </c>
      <c r="BT47" s="10" t="str">
        <f t="shared" si="21"/>
        <v>01</v>
      </c>
      <c r="BU47" s="10" t="str">
        <f t="shared" si="22"/>
        <v>10</v>
      </c>
      <c r="BV47" t="b">
        <f t="shared" si="23"/>
        <v>0</v>
      </c>
      <c r="BY47" t="b">
        <f>ISNUMBER(SEARCH(BY$1,d4_test70_2ft[[#This Row],[actualResultc5]]))</f>
        <v>0</v>
      </c>
      <c r="BZ47" t="b">
        <f>ISNUMBER(SEARCH(BZ$1,d4_test70_2ft[[#This Row],[actualResultc5]]))</f>
        <v>1</v>
      </c>
      <c r="CA47" t="b">
        <f>ISNUMBER(SEARCH(CA$1,d4_test70_2ft[[#This Row],[actualResultc5]]))</f>
        <v>1</v>
      </c>
      <c r="CB47" s="10" t="str">
        <f t="shared" si="24"/>
        <v>00</v>
      </c>
      <c r="CC47" s="10" t="str">
        <f t="shared" si="25"/>
        <v>01</v>
      </c>
      <c r="CD47" s="10" t="str">
        <f t="shared" si="26"/>
        <v>11</v>
      </c>
      <c r="CE47" t="b">
        <f t="shared" si="27"/>
        <v>0</v>
      </c>
      <c r="CH47" t="b">
        <f>ISNUMBER(SEARCH(CH$1,d4_test70_2ft[[#This Row],[actualResultc6]]))</f>
        <v>0</v>
      </c>
      <c r="CI47" t="b">
        <f>ISNUMBER(SEARCH(CI$1,d4_test70_2ft[[#This Row],[actualResultc6]]))</f>
        <v>1</v>
      </c>
      <c r="CJ47" t="b">
        <f>ISNUMBER(SEARCH(CJ$1,d4_test70_2ft[[#This Row],[actualResultc6]]))</f>
        <v>1</v>
      </c>
      <c r="CK47" s="10" t="str">
        <f t="shared" si="28"/>
        <v>00</v>
      </c>
      <c r="CL47" s="10" t="str">
        <f t="shared" si="29"/>
        <v>01</v>
      </c>
      <c r="CM47" s="10" t="str">
        <f t="shared" si="30"/>
        <v>11</v>
      </c>
      <c r="CN47" t="b">
        <f t="shared" si="31"/>
        <v>0</v>
      </c>
      <c r="CQ47" t="b">
        <f>ISNUMBER(SEARCH(CQ$1,d4_test70_2ft[[#This Row],[actualResultc7]]))</f>
        <v>0</v>
      </c>
      <c r="CR47" t="b">
        <f>ISNUMBER(SEARCH(CR$1,d4_test70_2ft[[#This Row],[actualResultc7]]))</f>
        <v>1</v>
      </c>
      <c r="CS47" t="b">
        <f>ISNUMBER(SEARCH(CS$1,d4_test70_2ft[[#This Row],[actualResultc7]]))</f>
        <v>1</v>
      </c>
      <c r="CT47" s="10" t="str">
        <f t="shared" si="32"/>
        <v>00</v>
      </c>
      <c r="CU47" s="10" t="str">
        <f t="shared" si="33"/>
        <v>01</v>
      </c>
      <c r="CV47" s="10" t="str">
        <f t="shared" si="34"/>
        <v>11</v>
      </c>
      <c r="CW47" t="b">
        <f t="shared" si="35"/>
        <v>0</v>
      </c>
    </row>
    <row r="48" spans="1:101" x14ac:dyDescent="0.35">
      <c r="A48" t="s">
        <v>444</v>
      </c>
      <c r="B48" t="s">
        <v>445</v>
      </c>
      <c r="C48" t="s">
        <v>446</v>
      </c>
      <c r="D48" t="s">
        <v>7570</v>
      </c>
      <c r="E48" t="s">
        <v>5119</v>
      </c>
      <c r="F48" t="s">
        <v>7</v>
      </c>
      <c r="G48" t="s">
        <v>7688</v>
      </c>
      <c r="H48" t="s">
        <v>7</v>
      </c>
      <c r="I48" t="s">
        <v>7688</v>
      </c>
      <c r="J48" t="s">
        <v>7688</v>
      </c>
      <c r="K48" t="s">
        <v>7688</v>
      </c>
      <c r="L48" t="s">
        <v>7688</v>
      </c>
      <c r="M48" t="s">
        <v>7</v>
      </c>
      <c r="N48" t="s">
        <v>7</v>
      </c>
      <c r="O48" t="s">
        <v>7</v>
      </c>
      <c r="R48" s="13" t="b">
        <f>ISNUMBER(SEARCH(R$1,d4_test70_2ft[[#This Row],[expectedResult]]))</f>
        <v>0</v>
      </c>
      <c r="S48" s="13" t="b">
        <f>ISNUMBER(SEARCH(S$1,d4_test70_2ft[[#This Row],[expectedResult]]))</f>
        <v>0</v>
      </c>
      <c r="T48" s="13" t="b">
        <f>ISNUMBER(SEARCH(T$1,d4_test70_2ft[[#This Row],[expectedResult]]))</f>
        <v>1</v>
      </c>
      <c r="W48" t="b">
        <f>ISNUMBER(SEARCH(W$1,d4_test70_2ft[[#This Row],[actualResult]]))</f>
        <v>0</v>
      </c>
      <c r="X48" t="b">
        <f>ISNUMBER(SEARCH(X$1,d4_test70_2ft[[#This Row],[actualResult]]))</f>
        <v>0</v>
      </c>
      <c r="Y48" t="b">
        <f>ISNUMBER(SEARCH(Y$1,d4_test70_2ft[[#This Row],[actualResult]]))</f>
        <v>1</v>
      </c>
      <c r="Z48" s="10" t="str">
        <f t="shared" si="0"/>
        <v>00</v>
      </c>
      <c r="AA48" s="10" t="str">
        <f t="shared" si="1"/>
        <v>00</v>
      </c>
      <c r="AB48" s="10" t="str">
        <f t="shared" si="2"/>
        <v>11</v>
      </c>
      <c r="AC48" t="b">
        <f t="shared" si="3"/>
        <v>1</v>
      </c>
      <c r="AF48" t="b">
        <f>ISNUMBER(SEARCH(AF$1,d4_test70_2ft[[#This Row],[actualResultGPT3]]))</f>
        <v>0</v>
      </c>
      <c r="AG48" t="b">
        <f>ISNUMBER(SEARCH(AG$1,d4_test70_2ft[[#This Row],[actualResultGPT3]]))</f>
        <v>0</v>
      </c>
      <c r="AH48" t="b">
        <f>ISNUMBER(SEARCH(AH$1,d4_test70_2ft[[#This Row],[actualResultGPT3]]))</f>
        <v>1</v>
      </c>
      <c r="AI48" s="10" t="str">
        <f t="shared" si="4"/>
        <v>00</v>
      </c>
      <c r="AJ48" s="10" t="str">
        <f t="shared" si="5"/>
        <v>00</v>
      </c>
      <c r="AK48" s="10" t="str">
        <f t="shared" si="6"/>
        <v>11</v>
      </c>
      <c r="AL48" t="b">
        <f t="shared" si="7"/>
        <v>1</v>
      </c>
      <c r="AO48" t="b">
        <f>ISNUMBER(SEARCH(AO$1,d4_test70_2ft[[#This Row],[actualResult3Ft]]))</f>
        <v>0</v>
      </c>
      <c r="AP48" t="b">
        <f>ISNUMBER(SEARCH(AP$1,d4_test70_2ft[[#This Row],[actualResult3Ft]]))</f>
        <v>0</v>
      </c>
      <c r="AQ48" t="b">
        <f>ISNUMBER(SEARCH(AQ$1,d4_test70_2ft[[#This Row],[actualResult3Ft]]))</f>
        <v>1</v>
      </c>
      <c r="AR48" s="10" t="str">
        <f t="shared" si="8"/>
        <v>00</v>
      </c>
      <c r="AS48" s="10" t="str">
        <f t="shared" si="9"/>
        <v>00</v>
      </c>
      <c r="AT48" s="10" t="str">
        <f t="shared" si="10"/>
        <v>11</v>
      </c>
      <c r="AU48" t="b">
        <f t="shared" si="11"/>
        <v>1</v>
      </c>
      <c r="AX48" t="b">
        <f>ISNUMBER(SEARCH(AX$1,d4_test70_2ft[[#This Row],[actualResultc2]]))</f>
        <v>0</v>
      </c>
      <c r="AY48" t="b">
        <f>ISNUMBER(SEARCH(AY$1,d4_test70_2ft[[#This Row],[actualResultc2]]))</f>
        <v>0</v>
      </c>
      <c r="AZ48" t="b">
        <f>ISNUMBER(SEARCH(AZ$1,d4_test70_2ft[[#This Row],[actualResultc2]]))</f>
        <v>1</v>
      </c>
      <c r="BA48" s="10" t="str">
        <f t="shared" si="12"/>
        <v>00</v>
      </c>
      <c r="BB48" s="10" t="str">
        <f t="shared" si="13"/>
        <v>00</v>
      </c>
      <c r="BC48" s="10" t="str">
        <f t="shared" si="14"/>
        <v>11</v>
      </c>
      <c r="BD48" t="b">
        <f t="shared" si="15"/>
        <v>1</v>
      </c>
      <c r="BG48" t="b">
        <f>ISNUMBER(SEARCH(BG$1,d4_test70_2ft[[#This Row],[actualResultc3]]))</f>
        <v>0</v>
      </c>
      <c r="BH48" t="b">
        <f>ISNUMBER(SEARCH(BH$1,d4_test70_2ft[[#This Row],[actualResultc3]]))</f>
        <v>0</v>
      </c>
      <c r="BI48" t="b">
        <f>ISNUMBER(SEARCH(BI$1,d4_test70_2ft[[#This Row],[actualResultc3]]))</f>
        <v>1</v>
      </c>
      <c r="BJ48" s="10" t="str">
        <f t="shared" si="16"/>
        <v>00</v>
      </c>
      <c r="BK48" s="10" t="str">
        <f t="shared" si="17"/>
        <v>00</v>
      </c>
      <c r="BL48" s="10" t="str">
        <f t="shared" si="18"/>
        <v>11</v>
      </c>
      <c r="BM48" t="b">
        <f t="shared" si="19"/>
        <v>1</v>
      </c>
      <c r="BP48" t="b">
        <f>ISNUMBER(SEARCH(BP$1,d4_test70_2ft[[#This Row],[actualResultc4]]))</f>
        <v>0</v>
      </c>
      <c r="BQ48" t="b">
        <f>ISNUMBER(SEARCH(BQ$1,d4_test70_2ft[[#This Row],[actualResultc4]]))</f>
        <v>0</v>
      </c>
      <c r="BR48" t="b">
        <f>ISNUMBER(SEARCH(BR$1,d4_test70_2ft[[#This Row],[actualResultc4]]))</f>
        <v>1</v>
      </c>
      <c r="BS48" s="10" t="str">
        <f t="shared" si="20"/>
        <v>00</v>
      </c>
      <c r="BT48" s="10" t="str">
        <f t="shared" si="21"/>
        <v>00</v>
      </c>
      <c r="BU48" s="10" t="str">
        <f t="shared" si="22"/>
        <v>11</v>
      </c>
      <c r="BV48" t="b">
        <f t="shared" si="23"/>
        <v>1</v>
      </c>
      <c r="BY48" t="b">
        <f>ISNUMBER(SEARCH(BY$1,d4_test70_2ft[[#This Row],[actualResultc5]]))</f>
        <v>0</v>
      </c>
      <c r="BZ48" t="b">
        <f>ISNUMBER(SEARCH(BZ$1,d4_test70_2ft[[#This Row],[actualResultc5]]))</f>
        <v>0</v>
      </c>
      <c r="CA48" t="b">
        <f>ISNUMBER(SEARCH(CA$1,d4_test70_2ft[[#This Row],[actualResultc5]]))</f>
        <v>1</v>
      </c>
      <c r="CB48" s="10" t="str">
        <f t="shared" si="24"/>
        <v>00</v>
      </c>
      <c r="CC48" s="10" t="str">
        <f t="shared" si="25"/>
        <v>00</v>
      </c>
      <c r="CD48" s="10" t="str">
        <f t="shared" si="26"/>
        <v>11</v>
      </c>
      <c r="CE48" t="b">
        <f t="shared" si="27"/>
        <v>1</v>
      </c>
      <c r="CH48" t="b">
        <f>ISNUMBER(SEARCH(CH$1,d4_test70_2ft[[#This Row],[actualResultc6]]))</f>
        <v>0</v>
      </c>
      <c r="CI48" t="b">
        <f>ISNUMBER(SEARCH(CI$1,d4_test70_2ft[[#This Row],[actualResultc6]]))</f>
        <v>0</v>
      </c>
      <c r="CJ48" t="b">
        <f>ISNUMBER(SEARCH(CJ$1,d4_test70_2ft[[#This Row],[actualResultc6]]))</f>
        <v>1</v>
      </c>
      <c r="CK48" s="10" t="str">
        <f t="shared" si="28"/>
        <v>00</v>
      </c>
      <c r="CL48" s="10" t="str">
        <f t="shared" si="29"/>
        <v>00</v>
      </c>
      <c r="CM48" s="10" t="str">
        <f t="shared" si="30"/>
        <v>11</v>
      </c>
      <c r="CN48" t="b">
        <f t="shared" si="31"/>
        <v>1</v>
      </c>
      <c r="CQ48" t="b">
        <f>ISNUMBER(SEARCH(CQ$1,d4_test70_2ft[[#This Row],[actualResultc7]]))</f>
        <v>0</v>
      </c>
      <c r="CR48" t="b">
        <f>ISNUMBER(SEARCH(CR$1,d4_test70_2ft[[#This Row],[actualResultc7]]))</f>
        <v>0</v>
      </c>
      <c r="CS48" t="b">
        <f>ISNUMBER(SEARCH(CS$1,d4_test70_2ft[[#This Row],[actualResultc7]]))</f>
        <v>1</v>
      </c>
      <c r="CT48" s="10" t="str">
        <f t="shared" si="32"/>
        <v>00</v>
      </c>
      <c r="CU48" s="10" t="str">
        <f t="shared" si="33"/>
        <v>00</v>
      </c>
      <c r="CV48" s="10" t="str">
        <f t="shared" si="34"/>
        <v>11</v>
      </c>
      <c r="CW48" t="b">
        <f t="shared" si="35"/>
        <v>1</v>
      </c>
    </row>
    <row r="49" spans="1:101" x14ac:dyDescent="0.35">
      <c r="A49" t="s">
        <v>808</v>
      </c>
      <c r="B49" t="s">
        <v>809</v>
      </c>
      <c r="C49" t="s">
        <v>810</v>
      </c>
      <c r="D49" t="s">
        <v>7590</v>
      </c>
      <c r="E49" t="s">
        <v>5137</v>
      </c>
      <c r="F49" t="s">
        <v>7</v>
      </c>
      <c r="G49" t="s">
        <v>7688</v>
      </c>
      <c r="H49" t="s">
        <v>72</v>
      </c>
      <c r="I49" t="s">
        <v>7688</v>
      </c>
      <c r="J49" t="s">
        <v>7754</v>
      </c>
      <c r="K49" t="s">
        <v>7688</v>
      </c>
      <c r="L49" t="s">
        <v>7688</v>
      </c>
      <c r="M49" t="s">
        <v>7</v>
      </c>
      <c r="N49" t="s">
        <v>7</v>
      </c>
      <c r="O49" t="s">
        <v>7</v>
      </c>
      <c r="R49" s="13" t="b">
        <f>ISNUMBER(SEARCH(R$1,d4_test70_2ft[[#This Row],[expectedResult]]))</f>
        <v>0</v>
      </c>
      <c r="S49" s="13" t="b">
        <f>ISNUMBER(SEARCH(S$1,d4_test70_2ft[[#This Row],[expectedResult]]))</f>
        <v>0</v>
      </c>
      <c r="T49" s="13" t="b">
        <f>ISNUMBER(SEARCH(T$1,d4_test70_2ft[[#This Row],[expectedResult]]))</f>
        <v>1</v>
      </c>
      <c r="W49" t="b">
        <f>ISNUMBER(SEARCH(W$1,d4_test70_2ft[[#This Row],[actualResult]]))</f>
        <v>0</v>
      </c>
      <c r="X49" t="b">
        <f>ISNUMBER(SEARCH(X$1,d4_test70_2ft[[#This Row],[actualResult]]))</f>
        <v>0</v>
      </c>
      <c r="Y49" t="b">
        <f>ISNUMBER(SEARCH(Y$1,d4_test70_2ft[[#This Row],[actualResult]]))</f>
        <v>1</v>
      </c>
      <c r="Z49" s="10" t="str">
        <f t="shared" si="0"/>
        <v>00</v>
      </c>
      <c r="AA49" s="10" t="str">
        <f t="shared" si="1"/>
        <v>00</v>
      </c>
      <c r="AB49" s="10" t="str">
        <f t="shared" si="2"/>
        <v>11</v>
      </c>
      <c r="AC49" t="b">
        <f t="shared" si="3"/>
        <v>1</v>
      </c>
      <c r="AF49" t="b">
        <f>ISNUMBER(SEARCH(AF$1,d4_test70_2ft[[#This Row],[actualResultGPT3]]))</f>
        <v>1</v>
      </c>
      <c r="AG49" t="b">
        <f>ISNUMBER(SEARCH(AG$1,d4_test70_2ft[[#This Row],[actualResultGPT3]]))</f>
        <v>1</v>
      </c>
      <c r="AH49" t="b">
        <f>ISNUMBER(SEARCH(AH$1,d4_test70_2ft[[#This Row],[actualResultGPT3]]))</f>
        <v>1</v>
      </c>
      <c r="AI49" s="10" t="str">
        <f t="shared" si="4"/>
        <v>01</v>
      </c>
      <c r="AJ49" s="10" t="str">
        <f t="shared" si="5"/>
        <v>01</v>
      </c>
      <c r="AK49" s="10" t="str">
        <f t="shared" si="6"/>
        <v>11</v>
      </c>
      <c r="AL49" t="b">
        <f t="shared" si="7"/>
        <v>0</v>
      </c>
      <c r="AO49" t="b">
        <f>ISNUMBER(SEARCH(AO$1,d4_test70_2ft[[#This Row],[actualResult3Ft]]))</f>
        <v>0</v>
      </c>
      <c r="AP49" t="b">
        <f>ISNUMBER(SEARCH(AP$1,d4_test70_2ft[[#This Row],[actualResult3Ft]]))</f>
        <v>0</v>
      </c>
      <c r="AQ49" t="b">
        <f>ISNUMBER(SEARCH(AQ$1,d4_test70_2ft[[#This Row],[actualResult3Ft]]))</f>
        <v>1</v>
      </c>
      <c r="AR49" s="10" t="str">
        <f t="shared" si="8"/>
        <v>00</v>
      </c>
      <c r="AS49" s="10" t="str">
        <f t="shared" si="9"/>
        <v>00</v>
      </c>
      <c r="AT49" s="10" t="str">
        <f t="shared" si="10"/>
        <v>11</v>
      </c>
      <c r="AU49" t="b">
        <f t="shared" si="11"/>
        <v>1</v>
      </c>
      <c r="AX49" t="b">
        <f>ISNUMBER(SEARCH(AX$1,d4_test70_2ft[[#This Row],[actualResultc2]]))</f>
        <v>0</v>
      </c>
      <c r="AY49" t="b">
        <f>ISNUMBER(SEARCH(AY$1,d4_test70_2ft[[#This Row],[actualResultc2]]))</f>
        <v>1</v>
      </c>
      <c r="AZ49" t="b">
        <f>ISNUMBER(SEARCH(AZ$1,d4_test70_2ft[[#This Row],[actualResultc2]]))</f>
        <v>1</v>
      </c>
      <c r="BA49" s="10" t="str">
        <f t="shared" si="12"/>
        <v>00</v>
      </c>
      <c r="BB49" s="10" t="str">
        <f t="shared" si="13"/>
        <v>01</v>
      </c>
      <c r="BC49" s="10" t="str">
        <f t="shared" si="14"/>
        <v>11</v>
      </c>
      <c r="BD49" t="b">
        <f t="shared" si="15"/>
        <v>0</v>
      </c>
      <c r="BG49" t="b">
        <f>ISNUMBER(SEARCH(BG$1,d4_test70_2ft[[#This Row],[actualResultc3]]))</f>
        <v>0</v>
      </c>
      <c r="BH49" t="b">
        <f>ISNUMBER(SEARCH(BH$1,d4_test70_2ft[[#This Row],[actualResultc3]]))</f>
        <v>0</v>
      </c>
      <c r="BI49" t="b">
        <f>ISNUMBER(SEARCH(BI$1,d4_test70_2ft[[#This Row],[actualResultc3]]))</f>
        <v>1</v>
      </c>
      <c r="BJ49" s="10" t="str">
        <f t="shared" si="16"/>
        <v>00</v>
      </c>
      <c r="BK49" s="10" t="str">
        <f t="shared" si="17"/>
        <v>00</v>
      </c>
      <c r="BL49" s="10" t="str">
        <f t="shared" si="18"/>
        <v>11</v>
      </c>
      <c r="BM49" t="b">
        <f t="shared" si="19"/>
        <v>1</v>
      </c>
      <c r="BP49" t="b">
        <f>ISNUMBER(SEARCH(BP$1,d4_test70_2ft[[#This Row],[actualResultc4]]))</f>
        <v>0</v>
      </c>
      <c r="BQ49" t="b">
        <f>ISNUMBER(SEARCH(BQ$1,d4_test70_2ft[[#This Row],[actualResultc4]]))</f>
        <v>0</v>
      </c>
      <c r="BR49" t="b">
        <f>ISNUMBER(SEARCH(BR$1,d4_test70_2ft[[#This Row],[actualResultc4]]))</f>
        <v>1</v>
      </c>
      <c r="BS49" s="10" t="str">
        <f t="shared" si="20"/>
        <v>00</v>
      </c>
      <c r="BT49" s="10" t="str">
        <f t="shared" si="21"/>
        <v>00</v>
      </c>
      <c r="BU49" s="10" t="str">
        <f t="shared" si="22"/>
        <v>11</v>
      </c>
      <c r="BV49" t="b">
        <f t="shared" si="23"/>
        <v>1</v>
      </c>
      <c r="BY49" t="b">
        <f>ISNUMBER(SEARCH(BY$1,d4_test70_2ft[[#This Row],[actualResultc5]]))</f>
        <v>0</v>
      </c>
      <c r="BZ49" t="b">
        <f>ISNUMBER(SEARCH(BZ$1,d4_test70_2ft[[#This Row],[actualResultc5]]))</f>
        <v>0</v>
      </c>
      <c r="CA49" t="b">
        <f>ISNUMBER(SEARCH(CA$1,d4_test70_2ft[[#This Row],[actualResultc5]]))</f>
        <v>1</v>
      </c>
      <c r="CB49" s="10" t="str">
        <f t="shared" si="24"/>
        <v>00</v>
      </c>
      <c r="CC49" s="10" t="str">
        <f t="shared" si="25"/>
        <v>00</v>
      </c>
      <c r="CD49" s="10" t="str">
        <f t="shared" si="26"/>
        <v>11</v>
      </c>
      <c r="CE49" t="b">
        <f t="shared" si="27"/>
        <v>1</v>
      </c>
      <c r="CH49" t="b">
        <f>ISNUMBER(SEARCH(CH$1,d4_test70_2ft[[#This Row],[actualResultc6]]))</f>
        <v>0</v>
      </c>
      <c r="CI49" t="b">
        <f>ISNUMBER(SEARCH(CI$1,d4_test70_2ft[[#This Row],[actualResultc6]]))</f>
        <v>0</v>
      </c>
      <c r="CJ49" t="b">
        <f>ISNUMBER(SEARCH(CJ$1,d4_test70_2ft[[#This Row],[actualResultc6]]))</f>
        <v>1</v>
      </c>
      <c r="CK49" s="10" t="str">
        <f t="shared" si="28"/>
        <v>00</v>
      </c>
      <c r="CL49" s="10" t="str">
        <f t="shared" si="29"/>
        <v>00</v>
      </c>
      <c r="CM49" s="10" t="str">
        <f t="shared" si="30"/>
        <v>11</v>
      </c>
      <c r="CN49" t="b">
        <f t="shared" si="31"/>
        <v>1</v>
      </c>
      <c r="CQ49" t="b">
        <f>ISNUMBER(SEARCH(CQ$1,d4_test70_2ft[[#This Row],[actualResultc7]]))</f>
        <v>0</v>
      </c>
      <c r="CR49" t="b">
        <f>ISNUMBER(SEARCH(CR$1,d4_test70_2ft[[#This Row],[actualResultc7]]))</f>
        <v>0</v>
      </c>
      <c r="CS49" t="b">
        <f>ISNUMBER(SEARCH(CS$1,d4_test70_2ft[[#This Row],[actualResultc7]]))</f>
        <v>1</v>
      </c>
      <c r="CT49" s="10" t="str">
        <f t="shared" si="32"/>
        <v>00</v>
      </c>
      <c r="CU49" s="10" t="str">
        <f t="shared" si="33"/>
        <v>00</v>
      </c>
      <c r="CV49" s="10" t="str">
        <f t="shared" si="34"/>
        <v>11</v>
      </c>
      <c r="CW49" t="b">
        <f t="shared" si="35"/>
        <v>1</v>
      </c>
    </row>
    <row r="50" spans="1:101" x14ac:dyDescent="0.35">
      <c r="A50" t="s">
        <v>742</v>
      </c>
      <c r="B50" t="s">
        <v>743</v>
      </c>
      <c r="C50" t="s">
        <v>744</v>
      </c>
      <c r="D50" t="s">
        <v>7570</v>
      </c>
      <c r="E50" t="s">
        <v>5119</v>
      </c>
      <c r="F50" t="s">
        <v>7</v>
      </c>
      <c r="G50" t="s">
        <v>7754</v>
      </c>
      <c r="H50" t="s">
        <v>72</v>
      </c>
      <c r="I50" t="s">
        <v>7754</v>
      </c>
      <c r="J50" t="s">
        <v>7754</v>
      </c>
      <c r="K50" t="s">
        <v>7754</v>
      </c>
      <c r="L50" t="s">
        <v>7754</v>
      </c>
      <c r="M50" t="s">
        <v>24</v>
      </c>
      <c r="N50" t="s">
        <v>24</v>
      </c>
      <c r="O50" t="s">
        <v>24</v>
      </c>
      <c r="R50" s="13" t="b">
        <f>ISNUMBER(SEARCH(R$1,d4_test70_2ft[[#This Row],[expectedResult]]))</f>
        <v>0</v>
      </c>
      <c r="S50" s="13" t="b">
        <f>ISNUMBER(SEARCH(S$1,d4_test70_2ft[[#This Row],[expectedResult]]))</f>
        <v>0</v>
      </c>
      <c r="T50" s="13" t="b">
        <f>ISNUMBER(SEARCH(T$1,d4_test70_2ft[[#This Row],[expectedResult]]))</f>
        <v>1</v>
      </c>
      <c r="W50" t="b">
        <f>ISNUMBER(SEARCH(W$1,d4_test70_2ft[[#This Row],[actualResult]]))</f>
        <v>0</v>
      </c>
      <c r="X50" t="b">
        <f>ISNUMBER(SEARCH(X$1,d4_test70_2ft[[#This Row],[actualResult]]))</f>
        <v>1</v>
      </c>
      <c r="Y50" t="b">
        <f>ISNUMBER(SEARCH(Y$1,d4_test70_2ft[[#This Row],[actualResult]]))</f>
        <v>1</v>
      </c>
      <c r="Z50" s="10" t="str">
        <f t="shared" si="0"/>
        <v>00</v>
      </c>
      <c r="AA50" s="10" t="str">
        <f t="shared" si="1"/>
        <v>01</v>
      </c>
      <c r="AB50" s="10" t="str">
        <f t="shared" si="2"/>
        <v>11</v>
      </c>
      <c r="AC50" t="b">
        <f t="shared" si="3"/>
        <v>0</v>
      </c>
      <c r="AF50" t="b">
        <f>ISNUMBER(SEARCH(AF$1,d4_test70_2ft[[#This Row],[actualResultGPT3]]))</f>
        <v>1</v>
      </c>
      <c r="AG50" t="b">
        <f>ISNUMBER(SEARCH(AG$1,d4_test70_2ft[[#This Row],[actualResultGPT3]]))</f>
        <v>1</v>
      </c>
      <c r="AH50" t="b">
        <f>ISNUMBER(SEARCH(AH$1,d4_test70_2ft[[#This Row],[actualResultGPT3]]))</f>
        <v>1</v>
      </c>
      <c r="AI50" s="10" t="str">
        <f t="shared" si="4"/>
        <v>01</v>
      </c>
      <c r="AJ50" s="10" t="str">
        <f t="shared" si="5"/>
        <v>01</v>
      </c>
      <c r="AK50" s="10" t="str">
        <f t="shared" si="6"/>
        <v>11</v>
      </c>
      <c r="AL50" t="b">
        <f t="shared" si="7"/>
        <v>0</v>
      </c>
      <c r="AO50" t="b">
        <f>ISNUMBER(SEARCH(AO$1,d4_test70_2ft[[#This Row],[actualResult3Ft]]))</f>
        <v>0</v>
      </c>
      <c r="AP50" t="b">
        <f>ISNUMBER(SEARCH(AP$1,d4_test70_2ft[[#This Row],[actualResult3Ft]]))</f>
        <v>1</v>
      </c>
      <c r="AQ50" t="b">
        <f>ISNUMBER(SEARCH(AQ$1,d4_test70_2ft[[#This Row],[actualResult3Ft]]))</f>
        <v>1</v>
      </c>
      <c r="AR50" s="10" t="str">
        <f t="shared" si="8"/>
        <v>00</v>
      </c>
      <c r="AS50" s="10" t="str">
        <f t="shared" si="9"/>
        <v>01</v>
      </c>
      <c r="AT50" s="10" t="str">
        <f t="shared" si="10"/>
        <v>11</v>
      </c>
      <c r="AU50" t="b">
        <f t="shared" si="11"/>
        <v>0</v>
      </c>
      <c r="AX50" t="b">
        <f>ISNUMBER(SEARCH(AX$1,d4_test70_2ft[[#This Row],[actualResultc2]]))</f>
        <v>0</v>
      </c>
      <c r="AY50" t="b">
        <f>ISNUMBER(SEARCH(AY$1,d4_test70_2ft[[#This Row],[actualResultc2]]))</f>
        <v>1</v>
      </c>
      <c r="AZ50" t="b">
        <f>ISNUMBER(SEARCH(AZ$1,d4_test70_2ft[[#This Row],[actualResultc2]]))</f>
        <v>1</v>
      </c>
      <c r="BA50" s="10" t="str">
        <f t="shared" si="12"/>
        <v>00</v>
      </c>
      <c r="BB50" s="10" t="str">
        <f t="shared" si="13"/>
        <v>01</v>
      </c>
      <c r="BC50" s="10" t="str">
        <f t="shared" si="14"/>
        <v>11</v>
      </c>
      <c r="BD50" t="b">
        <f t="shared" si="15"/>
        <v>0</v>
      </c>
      <c r="BG50" t="b">
        <f>ISNUMBER(SEARCH(BG$1,d4_test70_2ft[[#This Row],[actualResultc3]]))</f>
        <v>0</v>
      </c>
      <c r="BH50" t="b">
        <f>ISNUMBER(SEARCH(BH$1,d4_test70_2ft[[#This Row],[actualResultc3]]))</f>
        <v>1</v>
      </c>
      <c r="BI50" t="b">
        <f>ISNUMBER(SEARCH(BI$1,d4_test70_2ft[[#This Row],[actualResultc3]]))</f>
        <v>1</v>
      </c>
      <c r="BJ50" s="10" t="str">
        <f t="shared" si="16"/>
        <v>00</v>
      </c>
      <c r="BK50" s="10" t="str">
        <f t="shared" si="17"/>
        <v>01</v>
      </c>
      <c r="BL50" s="10" t="str">
        <f t="shared" si="18"/>
        <v>11</v>
      </c>
      <c r="BM50" t="b">
        <f t="shared" si="19"/>
        <v>0</v>
      </c>
      <c r="BP50" t="b">
        <f>ISNUMBER(SEARCH(BP$1,d4_test70_2ft[[#This Row],[actualResultc4]]))</f>
        <v>0</v>
      </c>
      <c r="BQ50" t="b">
        <f>ISNUMBER(SEARCH(BQ$1,d4_test70_2ft[[#This Row],[actualResultc4]]))</f>
        <v>1</v>
      </c>
      <c r="BR50" t="b">
        <f>ISNUMBER(SEARCH(BR$1,d4_test70_2ft[[#This Row],[actualResultc4]]))</f>
        <v>1</v>
      </c>
      <c r="BS50" s="10" t="str">
        <f t="shared" si="20"/>
        <v>00</v>
      </c>
      <c r="BT50" s="10" t="str">
        <f t="shared" si="21"/>
        <v>01</v>
      </c>
      <c r="BU50" s="10" t="str">
        <f t="shared" si="22"/>
        <v>11</v>
      </c>
      <c r="BV50" t="b">
        <f t="shared" si="23"/>
        <v>0</v>
      </c>
      <c r="BY50" t="b">
        <f>ISNUMBER(SEARCH(BY$1,d4_test70_2ft[[#This Row],[actualResultc5]]))</f>
        <v>0</v>
      </c>
      <c r="BZ50" t="b">
        <f>ISNUMBER(SEARCH(BZ$1,d4_test70_2ft[[#This Row],[actualResultc5]]))</f>
        <v>1</v>
      </c>
      <c r="CA50" t="b">
        <f>ISNUMBER(SEARCH(CA$1,d4_test70_2ft[[#This Row],[actualResultc5]]))</f>
        <v>1</v>
      </c>
      <c r="CB50" s="10" t="str">
        <f t="shared" si="24"/>
        <v>00</v>
      </c>
      <c r="CC50" s="10" t="str">
        <f t="shared" si="25"/>
        <v>01</v>
      </c>
      <c r="CD50" s="10" t="str">
        <f t="shared" si="26"/>
        <v>11</v>
      </c>
      <c r="CE50" t="b">
        <f t="shared" si="27"/>
        <v>0</v>
      </c>
      <c r="CH50" t="b">
        <f>ISNUMBER(SEARCH(CH$1,d4_test70_2ft[[#This Row],[actualResultc6]]))</f>
        <v>0</v>
      </c>
      <c r="CI50" t="b">
        <f>ISNUMBER(SEARCH(CI$1,d4_test70_2ft[[#This Row],[actualResultc6]]))</f>
        <v>1</v>
      </c>
      <c r="CJ50" t="b">
        <f>ISNUMBER(SEARCH(CJ$1,d4_test70_2ft[[#This Row],[actualResultc6]]))</f>
        <v>1</v>
      </c>
      <c r="CK50" s="10" t="str">
        <f t="shared" si="28"/>
        <v>00</v>
      </c>
      <c r="CL50" s="10" t="str">
        <f t="shared" si="29"/>
        <v>01</v>
      </c>
      <c r="CM50" s="10" t="str">
        <f t="shared" si="30"/>
        <v>11</v>
      </c>
      <c r="CN50" t="b">
        <f t="shared" si="31"/>
        <v>0</v>
      </c>
      <c r="CQ50" t="b">
        <f>ISNUMBER(SEARCH(CQ$1,d4_test70_2ft[[#This Row],[actualResultc7]]))</f>
        <v>0</v>
      </c>
      <c r="CR50" t="b">
        <f>ISNUMBER(SEARCH(CR$1,d4_test70_2ft[[#This Row],[actualResultc7]]))</f>
        <v>1</v>
      </c>
      <c r="CS50" t="b">
        <f>ISNUMBER(SEARCH(CS$1,d4_test70_2ft[[#This Row],[actualResultc7]]))</f>
        <v>1</v>
      </c>
      <c r="CT50" s="10" t="str">
        <f t="shared" si="32"/>
        <v>00</v>
      </c>
      <c r="CU50" s="10" t="str">
        <f t="shared" si="33"/>
        <v>01</v>
      </c>
      <c r="CV50" s="10" t="str">
        <f t="shared" si="34"/>
        <v>11</v>
      </c>
      <c r="CW50" t="b">
        <f t="shared" si="35"/>
        <v>0</v>
      </c>
    </row>
    <row r="51" spans="1:101" x14ac:dyDescent="0.35">
      <c r="A51">
        <v>1669091583</v>
      </c>
      <c r="B51" t="s">
        <v>81</v>
      </c>
      <c r="C51" t="s">
        <v>8223</v>
      </c>
      <c r="D51" t="s">
        <v>7558</v>
      </c>
      <c r="E51" t="s">
        <v>5119</v>
      </c>
      <c r="F51" t="s">
        <v>13</v>
      </c>
      <c r="G51" t="s">
        <v>7687</v>
      </c>
      <c r="H51" t="s">
        <v>959</v>
      </c>
      <c r="I51" t="s">
        <v>7687</v>
      </c>
      <c r="J51" t="s">
        <v>13</v>
      </c>
      <c r="K51" t="s">
        <v>13</v>
      </c>
      <c r="L51" t="s">
        <v>13</v>
      </c>
      <c r="M51" t="s">
        <v>13</v>
      </c>
      <c r="N51" t="s">
        <v>13</v>
      </c>
      <c r="O51" t="s">
        <v>13</v>
      </c>
      <c r="R51" s="13" t="b">
        <f>ISNUMBER(SEARCH(R$1,d4_test70_2ft[[#This Row],[expectedResult]]))</f>
        <v>1</v>
      </c>
      <c r="S51" s="13" t="b">
        <f>ISNUMBER(SEARCH(S$1,d4_test70_2ft[[#This Row],[expectedResult]]))</f>
        <v>0</v>
      </c>
      <c r="T51" s="13" t="b">
        <f>ISNUMBER(SEARCH(T$1,d4_test70_2ft[[#This Row],[expectedResult]]))</f>
        <v>0</v>
      </c>
      <c r="W51" t="b">
        <f>ISNUMBER(SEARCH(W$1,d4_test70_2ft[[#This Row],[actualResult]]))</f>
        <v>1</v>
      </c>
      <c r="X51" t="b">
        <f>ISNUMBER(SEARCH(X$1,d4_test70_2ft[[#This Row],[actualResult]]))</f>
        <v>0</v>
      </c>
      <c r="Y51" t="b">
        <f>ISNUMBER(SEARCH(Y$1,d4_test70_2ft[[#This Row],[actualResult]]))</f>
        <v>0</v>
      </c>
      <c r="Z51" s="10" t="str">
        <f t="shared" si="0"/>
        <v>11</v>
      </c>
      <c r="AA51" s="10" t="str">
        <f t="shared" si="1"/>
        <v>00</v>
      </c>
      <c r="AB51" s="10" t="str">
        <f t="shared" si="2"/>
        <v>00</v>
      </c>
      <c r="AC51" t="b">
        <f t="shared" si="3"/>
        <v>1</v>
      </c>
      <c r="AF51" t="b">
        <f>ISNUMBER(SEARCH(AF$1,d4_test70_2ft[[#This Row],[actualResultGPT3]]))</f>
        <v>1</v>
      </c>
      <c r="AG51" t="b">
        <f>ISNUMBER(SEARCH(AG$1,d4_test70_2ft[[#This Row],[actualResultGPT3]]))</f>
        <v>1</v>
      </c>
      <c r="AH51" t="b">
        <f>ISNUMBER(SEARCH(AH$1,d4_test70_2ft[[#This Row],[actualResultGPT3]]))</f>
        <v>1</v>
      </c>
      <c r="AI51" s="10" t="str">
        <f t="shared" si="4"/>
        <v>11</v>
      </c>
      <c r="AJ51" s="10" t="str">
        <f t="shared" si="5"/>
        <v>01</v>
      </c>
      <c r="AK51" s="10" t="str">
        <f t="shared" si="6"/>
        <v>01</v>
      </c>
      <c r="AL51" t="b">
        <f t="shared" si="7"/>
        <v>0</v>
      </c>
      <c r="AO51" t="b">
        <f>ISNUMBER(SEARCH(AO$1,d4_test70_2ft[[#This Row],[actualResult3Ft]]))</f>
        <v>1</v>
      </c>
      <c r="AP51" t="b">
        <f>ISNUMBER(SEARCH(AP$1,d4_test70_2ft[[#This Row],[actualResult3Ft]]))</f>
        <v>0</v>
      </c>
      <c r="AQ51" t="b">
        <f>ISNUMBER(SEARCH(AQ$1,d4_test70_2ft[[#This Row],[actualResult3Ft]]))</f>
        <v>0</v>
      </c>
      <c r="AR51" s="10" t="str">
        <f t="shared" si="8"/>
        <v>11</v>
      </c>
      <c r="AS51" s="10" t="str">
        <f t="shared" si="9"/>
        <v>00</v>
      </c>
      <c r="AT51" s="10" t="str">
        <f t="shared" si="10"/>
        <v>00</v>
      </c>
      <c r="AU51" t="b">
        <f t="shared" si="11"/>
        <v>1</v>
      </c>
      <c r="AX51" t="b">
        <f>ISNUMBER(SEARCH(AX$1,d4_test70_2ft[[#This Row],[actualResultc2]]))</f>
        <v>1</v>
      </c>
      <c r="AY51" t="b">
        <f>ISNUMBER(SEARCH(AY$1,d4_test70_2ft[[#This Row],[actualResultc2]]))</f>
        <v>0</v>
      </c>
      <c r="AZ51" t="b">
        <f>ISNUMBER(SEARCH(AZ$1,d4_test70_2ft[[#This Row],[actualResultc2]]))</f>
        <v>0</v>
      </c>
      <c r="BA51" s="10" t="str">
        <f t="shared" si="12"/>
        <v>11</v>
      </c>
      <c r="BB51" s="10" t="str">
        <f t="shared" si="13"/>
        <v>00</v>
      </c>
      <c r="BC51" s="10" t="str">
        <f t="shared" si="14"/>
        <v>00</v>
      </c>
      <c r="BD51" t="b">
        <f t="shared" si="15"/>
        <v>1</v>
      </c>
      <c r="BG51" t="b">
        <f>ISNUMBER(SEARCH(BG$1,d4_test70_2ft[[#This Row],[actualResultc3]]))</f>
        <v>1</v>
      </c>
      <c r="BH51" t="b">
        <f>ISNUMBER(SEARCH(BH$1,d4_test70_2ft[[#This Row],[actualResultc3]]))</f>
        <v>0</v>
      </c>
      <c r="BI51" t="b">
        <f>ISNUMBER(SEARCH(BI$1,d4_test70_2ft[[#This Row],[actualResultc3]]))</f>
        <v>0</v>
      </c>
      <c r="BJ51" s="10" t="str">
        <f t="shared" si="16"/>
        <v>11</v>
      </c>
      <c r="BK51" s="10" t="str">
        <f t="shared" si="17"/>
        <v>00</v>
      </c>
      <c r="BL51" s="10" t="str">
        <f t="shared" si="18"/>
        <v>00</v>
      </c>
      <c r="BM51" t="b">
        <f t="shared" si="19"/>
        <v>1</v>
      </c>
      <c r="BP51" t="b">
        <f>ISNUMBER(SEARCH(BP$1,d4_test70_2ft[[#This Row],[actualResultc4]]))</f>
        <v>1</v>
      </c>
      <c r="BQ51" t="b">
        <f>ISNUMBER(SEARCH(BQ$1,d4_test70_2ft[[#This Row],[actualResultc4]]))</f>
        <v>0</v>
      </c>
      <c r="BR51" t="b">
        <f>ISNUMBER(SEARCH(BR$1,d4_test70_2ft[[#This Row],[actualResultc4]]))</f>
        <v>0</v>
      </c>
      <c r="BS51" s="10" t="str">
        <f t="shared" si="20"/>
        <v>11</v>
      </c>
      <c r="BT51" s="10" t="str">
        <f t="shared" si="21"/>
        <v>00</v>
      </c>
      <c r="BU51" s="10" t="str">
        <f t="shared" si="22"/>
        <v>00</v>
      </c>
      <c r="BV51" t="b">
        <f t="shared" si="23"/>
        <v>1</v>
      </c>
      <c r="BY51" t="b">
        <f>ISNUMBER(SEARCH(BY$1,d4_test70_2ft[[#This Row],[actualResultc5]]))</f>
        <v>1</v>
      </c>
      <c r="BZ51" t="b">
        <f>ISNUMBER(SEARCH(BZ$1,d4_test70_2ft[[#This Row],[actualResultc5]]))</f>
        <v>0</v>
      </c>
      <c r="CA51" t="b">
        <f>ISNUMBER(SEARCH(CA$1,d4_test70_2ft[[#This Row],[actualResultc5]]))</f>
        <v>0</v>
      </c>
      <c r="CB51" s="10" t="str">
        <f t="shared" si="24"/>
        <v>11</v>
      </c>
      <c r="CC51" s="10" t="str">
        <f t="shared" si="25"/>
        <v>00</v>
      </c>
      <c r="CD51" s="10" t="str">
        <f t="shared" si="26"/>
        <v>00</v>
      </c>
      <c r="CE51" t="b">
        <f t="shared" si="27"/>
        <v>1</v>
      </c>
      <c r="CH51" t="b">
        <f>ISNUMBER(SEARCH(CH$1,d4_test70_2ft[[#This Row],[actualResultc6]]))</f>
        <v>1</v>
      </c>
      <c r="CI51" t="b">
        <f>ISNUMBER(SEARCH(CI$1,d4_test70_2ft[[#This Row],[actualResultc6]]))</f>
        <v>0</v>
      </c>
      <c r="CJ51" t="b">
        <f>ISNUMBER(SEARCH(CJ$1,d4_test70_2ft[[#This Row],[actualResultc6]]))</f>
        <v>0</v>
      </c>
      <c r="CK51" s="10" t="str">
        <f t="shared" si="28"/>
        <v>11</v>
      </c>
      <c r="CL51" s="10" t="str">
        <f t="shared" si="29"/>
        <v>00</v>
      </c>
      <c r="CM51" s="10" t="str">
        <f t="shared" si="30"/>
        <v>00</v>
      </c>
      <c r="CN51" t="b">
        <f t="shared" si="31"/>
        <v>1</v>
      </c>
      <c r="CQ51" t="b">
        <f>ISNUMBER(SEARCH(CQ$1,d4_test70_2ft[[#This Row],[actualResultc7]]))</f>
        <v>1</v>
      </c>
      <c r="CR51" t="b">
        <f>ISNUMBER(SEARCH(CR$1,d4_test70_2ft[[#This Row],[actualResultc7]]))</f>
        <v>0</v>
      </c>
      <c r="CS51" t="b">
        <f>ISNUMBER(SEARCH(CS$1,d4_test70_2ft[[#This Row],[actualResultc7]]))</f>
        <v>0</v>
      </c>
      <c r="CT51" s="10" t="str">
        <f t="shared" si="32"/>
        <v>11</v>
      </c>
      <c r="CU51" s="10" t="str">
        <f t="shared" si="33"/>
        <v>00</v>
      </c>
      <c r="CV51" s="10" t="str">
        <f t="shared" si="34"/>
        <v>00</v>
      </c>
      <c r="CW51" t="b">
        <f t="shared" si="35"/>
        <v>1</v>
      </c>
    </row>
    <row r="52" spans="1:101" x14ac:dyDescent="0.35">
      <c r="A52" t="s">
        <v>186</v>
      </c>
      <c r="B52" t="s">
        <v>187</v>
      </c>
      <c r="C52" t="s">
        <v>8225</v>
      </c>
      <c r="D52" t="s">
        <v>7570</v>
      </c>
      <c r="E52" t="s">
        <v>5119</v>
      </c>
      <c r="F52" t="s">
        <v>13</v>
      </c>
      <c r="G52" t="s">
        <v>7687</v>
      </c>
      <c r="H52" t="s">
        <v>935</v>
      </c>
      <c r="I52" t="s">
        <v>7687</v>
      </c>
      <c r="J52" t="s">
        <v>7687</v>
      </c>
      <c r="K52" t="s">
        <v>7687</v>
      </c>
      <c r="L52" t="s">
        <v>7687</v>
      </c>
      <c r="M52" t="s">
        <v>13</v>
      </c>
      <c r="N52" t="s">
        <v>13</v>
      </c>
      <c r="O52" t="s">
        <v>13</v>
      </c>
      <c r="R52" s="13" t="b">
        <f>ISNUMBER(SEARCH(R$1,d4_test70_2ft[[#This Row],[expectedResult]]))</f>
        <v>1</v>
      </c>
      <c r="S52" s="13" t="b">
        <f>ISNUMBER(SEARCH(S$1,d4_test70_2ft[[#This Row],[expectedResult]]))</f>
        <v>0</v>
      </c>
      <c r="T52" s="13" t="b">
        <f>ISNUMBER(SEARCH(T$1,d4_test70_2ft[[#This Row],[expectedResult]]))</f>
        <v>0</v>
      </c>
      <c r="W52" t="b">
        <f>ISNUMBER(SEARCH(W$1,d4_test70_2ft[[#This Row],[actualResult]]))</f>
        <v>1</v>
      </c>
      <c r="X52" t="b">
        <f>ISNUMBER(SEARCH(X$1,d4_test70_2ft[[#This Row],[actualResult]]))</f>
        <v>0</v>
      </c>
      <c r="Y52" t="b">
        <f>ISNUMBER(SEARCH(Y$1,d4_test70_2ft[[#This Row],[actualResult]]))</f>
        <v>0</v>
      </c>
      <c r="Z52" s="10" t="str">
        <f t="shared" si="0"/>
        <v>11</v>
      </c>
      <c r="AA52" s="10" t="str">
        <f t="shared" si="1"/>
        <v>00</v>
      </c>
      <c r="AB52" s="10" t="str">
        <f t="shared" si="2"/>
        <v>00</v>
      </c>
      <c r="AC52" t="b">
        <f t="shared" si="3"/>
        <v>1</v>
      </c>
      <c r="AF52" t="b">
        <f>ISNUMBER(SEARCH(AF$1,d4_test70_2ft[[#This Row],[actualResultGPT3]]))</f>
        <v>1</v>
      </c>
      <c r="AG52" t="b">
        <f>ISNUMBER(SEARCH(AG$1,d4_test70_2ft[[#This Row],[actualResultGPT3]]))</f>
        <v>0</v>
      </c>
      <c r="AH52" t="b">
        <f>ISNUMBER(SEARCH(AH$1,d4_test70_2ft[[#This Row],[actualResultGPT3]]))</f>
        <v>0</v>
      </c>
      <c r="AI52" s="10" t="str">
        <f t="shared" si="4"/>
        <v>11</v>
      </c>
      <c r="AJ52" s="10" t="str">
        <f t="shared" si="5"/>
        <v>00</v>
      </c>
      <c r="AK52" s="10" t="str">
        <f t="shared" si="6"/>
        <v>00</v>
      </c>
      <c r="AL52" t="b">
        <f t="shared" si="7"/>
        <v>1</v>
      </c>
      <c r="AO52" t="b">
        <f>ISNUMBER(SEARCH(AO$1,d4_test70_2ft[[#This Row],[actualResult3Ft]]))</f>
        <v>1</v>
      </c>
      <c r="AP52" t="b">
        <f>ISNUMBER(SEARCH(AP$1,d4_test70_2ft[[#This Row],[actualResult3Ft]]))</f>
        <v>0</v>
      </c>
      <c r="AQ52" t="b">
        <f>ISNUMBER(SEARCH(AQ$1,d4_test70_2ft[[#This Row],[actualResult3Ft]]))</f>
        <v>0</v>
      </c>
      <c r="AR52" s="10" t="str">
        <f t="shared" si="8"/>
        <v>11</v>
      </c>
      <c r="AS52" s="10" t="str">
        <f t="shared" si="9"/>
        <v>00</v>
      </c>
      <c r="AT52" s="10" t="str">
        <f t="shared" si="10"/>
        <v>00</v>
      </c>
      <c r="AU52" t="b">
        <f t="shared" si="11"/>
        <v>1</v>
      </c>
      <c r="AX52" t="b">
        <f>ISNUMBER(SEARCH(AX$1,d4_test70_2ft[[#This Row],[actualResultc2]]))</f>
        <v>1</v>
      </c>
      <c r="AY52" t="b">
        <f>ISNUMBER(SEARCH(AY$1,d4_test70_2ft[[#This Row],[actualResultc2]]))</f>
        <v>0</v>
      </c>
      <c r="AZ52" t="b">
        <f>ISNUMBER(SEARCH(AZ$1,d4_test70_2ft[[#This Row],[actualResultc2]]))</f>
        <v>0</v>
      </c>
      <c r="BA52" s="10" t="str">
        <f t="shared" si="12"/>
        <v>11</v>
      </c>
      <c r="BB52" s="10" t="str">
        <f t="shared" si="13"/>
        <v>00</v>
      </c>
      <c r="BC52" s="10" t="str">
        <f t="shared" si="14"/>
        <v>00</v>
      </c>
      <c r="BD52" t="b">
        <f t="shared" si="15"/>
        <v>1</v>
      </c>
      <c r="BG52" t="b">
        <f>ISNUMBER(SEARCH(BG$1,d4_test70_2ft[[#This Row],[actualResultc3]]))</f>
        <v>1</v>
      </c>
      <c r="BH52" t="b">
        <f>ISNUMBER(SEARCH(BH$1,d4_test70_2ft[[#This Row],[actualResultc3]]))</f>
        <v>0</v>
      </c>
      <c r="BI52" t="b">
        <f>ISNUMBER(SEARCH(BI$1,d4_test70_2ft[[#This Row],[actualResultc3]]))</f>
        <v>0</v>
      </c>
      <c r="BJ52" s="10" t="str">
        <f t="shared" si="16"/>
        <v>11</v>
      </c>
      <c r="BK52" s="10" t="str">
        <f t="shared" si="17"/>
        <v>00</v>
      </c>
      <c r="BL52" s="10" t="str">
        <f t="shared" si="18"/>
        <v>00</v>
      </c>
      <c r="BM52" t="b">
        <f t="shared" si="19"/>
        <v>1</v>
      </c>
      <c r="BP52" t="b">
        <f>ISNUMBER(SEARCH(BP$1,d4_test70_2ft[[#This Row],[actualResultc4]]))</f>
        <v>1</v>
      </c>
      <c r="BQ52" t="b">
        <f>ISNUMBER(SEARCH(BQ$1,d4_test70_2ft[[#This Row],[actualResultc4]]))</f>
        <v>0</v>
      </c>
      <c r="BR52" t="b">
        <f>ISNUMBER(SEARCH(BR$1,d4_test70_2ft[[#This Row],[actualResultc4]]))</f>
        <v>0</v>
      </c>
      <c r="BS52" s="10" t="str">
        <f t="shared" si="20"/>
        <v>11</v>
      </c>
      <c r="BT52" s="10" t="str">
        <f t="shared" si="21"/>
        <v>00</v>
      </c>
      <c r="BU52" s="10" t="str">
        <f t="shared" si="22"/>
        <v>00</v>
      </c>
      <c r="BV52" t="b">
        <f t="shared" si="23"/>
        <v>1</v>
      </c>
      <c r="BY52" t="b">
        <f>ISNUMBER(SEARCH(BY$1,d4_test70_2ft[[#This Row],[actualResultc5]]))</f>
        <v>1</v>
      </c>
      <c r="BZ52" t="b">
        <f>ISNUMBER(SEARCH(BZ$1,d4_test70_2ft[[#This Row],[actualResultc5]]))</f>
        <v>0</v>
      </c>
      <c r="CA52" t="b">
        <f>ISNUMBER(SEARCH(CA$1,d4_test70_2ft[[#This Row],[actualResultc5]]))</f>
        <v>0</v>
      </c>
      <c r="CB52" s="10" t="str">
        <f t="shared" si="24"/>
        <v>11</v>
      </c>
      <c r="CC52" s="10" t="str">
        <f t="shared" si="25"/>
        <v>00</v>
      </c>
      <c r="CD52" s="10" t="str">
        <f t="shared" si="26"/>
        <v>00</v>
      </c>
      <c r="CE52" t="b">
        <f t="shared" si="27"/>
        <v>1</v>
      </c>
      <c r="CH52" t="b">
        <f>ISNUMBER(SEARCH(CH$1,d4_test70_2ft[[#This Row],[actualResultc6]]))</f>
        <v>1</v>
      </c>
      <c r="CI52" t="b">
        <f>ISNUMBER(SEARCH(CI$1,d4_test70_2ft[[#This Row],[actualResultc6]]))</f>
        <v>0</v>
      </c>
      <c r="CJ52" t="b">
        <f>ISNUMBER(SEARCH(CJ$1,d4_test70_2ft[[#This Row],[actualResultc6]]))</f>
        <v>0</v>
      </c>
      <c r="CK52" s="10" t="str">
        <f t="shared" si="28"/>
        <v>11</v>
      </c>
      <c r="CL52" s="10" t="str">
        <f t="shared" si="29"/>
        <v>00</v>
      </c>
      <c r="CM52" s="10" t="str">
        <f t="shared" si="30"/>
        <v>00</v>
      </c>
      <c r="CN52" t="b">
        <f t="shared" si="31"/>
        <v>1</v>
      </c>
      <c r="CQ52" t="b">
        <f>ISNUMBER(SEARCH(CQ$1,d4_test70_2ft[[#This Row],[actualResultc7]]))</f>
        <v>1</v>
      </c>
      <c r="CR52" t="b">
        <f>ISNUMBER(SEARCH(CR$1,d4_test70_2ft[[#This Row],[actualResultc7]]))</f>
        <v>0</v>
      </c>
      <c r="CS52" t="b">
        <f>ISNUMBER(SEARCH(CS$1,d4_test70_2ft[[#This Row],[actualResultc7]]))</f>
        <v>0</v>
      </c>
      <c r="CT52" s="10" t="str">
        <f t="shared" si="32"/>
        <v>11</v>
      </c>
      <c r="CU52" s="10" t="str">
        <f t="shared" si="33"/>
        <v>00</v>
      </c>
      <c r="CV52" s="10" t="str">
        <f t="shared" si="34"/>
        <v>00</v>
      </c>
      <c r="CW52" t="b">
        <f t="shared" si="35"/>
        <v>1</v>
      </c>
    </row>
    <row r="53" spans="1:101" x14ac:dyDescent="0.35">
      <c r="A53" t="s">
        <v>849</v>
      </c>
      <c r="B53" t="s">
        <v>850</v>
      </c>
      <c r="C53" t="s">
        <v>7809</v>
      </c>
      <c r="D53" t="s">
        <v>7585</v>
      </c>
      <c r="E53" t="s">
        <v>5119</v>
      </c>
      <c r="F53" t="s">
        <v>13</v>
      </c>
      <c r="G53" t="s">
        <v>7687</v>
      </c>
      <c r="H53" t="s">
        <v>13</v>
      </c>
      <c r="I53" t="s">
        <v>7687</v>
      </c>
      <c r="J53" t="s">
        <v>13</v>
      </c>
      <c r="K53" t="s">
        <v>13</v>
      </c>
      <c r="L53" t="s">
        <v>13</v>
      </c>
      <c r="M53" t="s">
        <v>13</v>
      </c>
      <c r="N53" t="s">
        <v>13</v>
      </c>
      <c r="O53" t="s">
        <v>13</v>
      </c>
      <c r="R53" s="13" t="b">
        <f>ISNUMBER(SEARCH(R$1,d4_test70_2ft[[#This Row],[expectedResult]]))</f>
        <v>1</v>
      </c>
      <c r="S53" s="13" t="b">
        <f>ISNUMBER(SEARCH(S$1,d4_test70_2ft[[#This Row],[expectedResult]]))</f>
        <v>0</v>
      </c>
      <c r="T53" s="13" t="b">
        <f>ISNUMBER(SEARCH(T$1,d4_test70_2ft[[#This Row],[expectedResult]]))</f>
        <v>0</v>
      </c>
      <c r="W53" t="b">
        <f>ISNUMBER(SEARCH(W$1,d4_test70_2ft[[#This Row],[actualResult]]))</f>
        <v>1</v>
      </c>
      <c r="X53" t="b">
        <f>ISNUMBER(SEARCH(X$1,d4_test70_2ft[[#This Row],[actualResult]]))</f>
        <v>0</v>
      </c>
      <c r="Y53" t="b">
        <f>ISNUMBER(SEARCH(Y$1,d4_test70_2ft[[#This Row],[actualResult]]))</f>
        <v>0</v>
      </c>
      <c r="Z53" s="10" t="str">
        <f t="shared" si="0"/>
        <v>11</v>
      </c>
      <c r="AA53" s="10" t="str">
        <f t="shared" si="1"/>
        <v>00</v>
      </c>
      <c r="AB53" s="10" t="str">
        <f t="shared" si="2"/>
        <v>00</v>
      </c>
      <c r="AC53" t="b">
        <f t="shared" si="3"/>
        <v>1</v>
      </c>
      <c r="AF53" t="b">
        <f>ISNUMBER(SEARCH(AF$1,d4_test70_2ft[[#This Row],[actualResultGPT3]]))</f>
        <v>1</v>
      </c>
      <c r="AG53" t="b">
        <f>ISNUMBER(SEARCH(AG$1,d4_test70_2ft[[#This Row],[actualResultGPT3]]))</f>
        <v>0</v>
      </c>
      <c r="AH53" t="b">
        <f>ISNUMBER(SEARCH(AH$1,d4_test70_2ft[[#This Row],[actualResultGPT3]]))</f>
        <v>0</v>
      </c>
      <c r="AI53" s="10" t="str">
        <f t="shared" si="4"/>
        <v>11</v>
      </c>
      <c r="AJ53" s="10" t="str">
        <f t="shared" si="5"/>
        <v>00</v>
      </c>
      <c r="AK53" s="10" t="str">
        <f t="shared" si="6"/>
        <v>00</v>
      </c>
      <c r="AL53" t="b">
        <f t="shared" si="7"/>
        <v>1</v>
      </c>
      <c r="AO53" t="b">
        <f>ISNUMBER(SEARCH(AO$1,d4_test70_2ft[[#This Row],[actualResult3Ft]]))</f>
        <v>1</v>
      </c>
      <c r="AP53" t="b">
        <f>ISNUMBER(SEARCH(AP$1,d4_test70_2ft[[#This Row],[actualResult3Ft]]))</f>
        <v>0</v>
      </c>
      <c r="AQ53" t="b">
        <f>ISNUMBER(SEARCH(AQ$1,d4_test70_2ft[[#This Row],[actualResult3Ft]]))</f>
        <v>0</v>
      </c>
      <c r="AR53" s="10" t="str">
        <f t="shared" si="8"/>
        <v>11</v>
      </c>
      <c r="AS53" s="10" t="str">
        <f t="shared" si="9"/>
        <v>00</v>
      </c>
      <c r="AT53" s="10" t="str">
        <f t="shared" si="10"/>
        <v>00</v>
      </c>
      <c r="AU53" t="b">
        <f t="shared" si="11"/>
        <v>1</v>
      </c>
      <c r="AX53" t="b">
        <f>ISNUMBER(SEARCH(AX$1,d4_test70_2ft[[#This Row],[actualResultc2]]))</f>
        <v>1</v>
      </c>
      <c r="AY53" t="b">
        <f>ISNUMBER(SEARCH(AY$1,d4_test70_2ft[[#This Row],[actualResultc2]]))</f>
        <v>0</v>
      </c>
      <c r="AZ53" t="b">
        <f>ISNUMBER(SEARCH(AZ$1,d4_test70_2ft[[#This Row],[actualResultc2]]))</f>
        <v>0</v>
      </c>
      <c r="BA53" s="10" t="str">
        <f t="shared" si="12"/>
        <v>11</v>
      </c>
      <c r="BB53" s="10" t="str">
        <f t="shared" si="13"/>
        <v>00</v>
      </c>
      <c r="BC53" s="10" t="str">
        <f t="shared" si="14"/>
        <v>00</v>
      </c>
      <c r="BD53" t="b">
        <f t="shared" si="15"/>
        <v>1</v>
      </c>
      <c r="BG53" t="b">
        <f>ISNUMBER(SEARCH(BG$1,d4_test70_2ft[[#This Row],[actualResultc3]]))</f>
        <v>1</v>
      </c>
      <c r="BH53" t="b">
        <f>ISNUMBER(SEARCH(BH$1,d4_test70_2ft[[#This Row],[actualResultc3]]))</f>
        <v>0</v>
      </c>
      <c r="BI53" t="b">
        <f>ISNUMBER(SEARCH(BI$1,d4_test70_2ft[[#This Row],[actualResultc3]]))</f>
        <v>0</v>
      </c>
      <c r="BJ53" s="10" t="str">
        <f t="shared" si="16"/>
        <v>11</v>
      </c>
      <c r="BK53" s="10" t="str">
        <f t="shared" si="17"/>
        <v>00</v>
      </c>
      <c r="BL53" s="10" t="str">
        <f t="shared" si="18"/>
        <v>00</v>
      </c>
      <c r="BM53" t="b">
        <f t="shared" si="19"/>
        <v>1</v>
      </c>
      <c r="BP53" t="b">
        <f>ISNUMBER(SEARCH(BP$1,d4_test70_2ft[[#This Row],[actualResultc4]]))</f>
        <v>1</v>
      </c>
      <c r="BQ53" t="b">
        <f>ISNUMBER(SEARCH(BQ$1,d4_test70_2ft[[#This Row],[actualResultc4]]))</f>
        <v>0</v>
      </c>
      <c r="BR53" t="b">
        <f>ISNUMBER(SEARCH(BR$1,d4_test70_2ft[[#This Row],[actualResultc4]]))</f>
        <v>0</v>
      </c>
      <c r="BS53" s="10" t="str">
        <f t="shared" si="20"/>
        <v>11</v>
      </c>
      <c r="BT53" s="10" t="str">
        <f t="shared" si="21"/>
        <v>00</v>
      </c>
      <c r="BU53" s="10" t="str">
        <f t="shared" si="22"/>
        <v>00</v>
      </c>
      <c r="BV53" t="b">
        <f t="shared" si="23"/>
        <v>1</v>
      </c>
      <c r="BY53" t="b">
        <f>ISNUMBER(SEARCH(BY$1,d4_test70_2ft[[#This Row],[actualResultc5]]))</f>
        <v>1</v>
      </c>
      <c r="BZ53" t="b">
        <f>ISNUMBER(SEARCH(BZ$1,d4_test70_2ft[[#This Row],[actualResultc5]]))</f>
        <v>0</v>
      </c>
      <c r="CA53" t="b">
        <f>ISNUMBER(SEARCH(CA$1,d4_test70_2ft[[#This Row],[actualResultc5]]))</f>
        <v>0</v>
      </c>
      <c r="CB53" s="10" t="str">
        <f t="shared" si="24"/>
        <v>11</v>
      </c>
      <c r="CC53" s="10" t="str">
        <f t="shared" si="25"/>
        <v>00</v>
      </c>
      <c r="CD53" s="10" t="str">
        <f t="shared" si="26"/>
        <v>00</v>
      </c>
      <c r="CE53" t="b">
        <f t="shared" si="27"/>
        <v>1</v>
      </c>
      <c r="CH53" t="b">
        <f>ISNUMBER(SEARCH(CH$1,d4_test70_2ft[[#This Row],[actualResultc6]]))</f>
        <v>1</v>
      </c>
      <c r="CI53" t="b">
        <f>ISNUMBER(SEARCH(CI$1,d4_test70_2ft[[#This Row],[actualResultc6]]))</f>
        <v>0</v>
      </c>
      <c r="CJ53" t="b">
        <f>ISNUMBER(SEARCH(CJ$1,d4_test70_2ft[[#This Row],[actualResultc6]]))</f>
        <v>0</v>
      </c>
      <c r="CK53" s="10" t="str">
        <f t="shared" si="28"/>
        <v>11</v>
      </c>
      <c r="CL53" s="10" t="str">
        <f t="shared" si="29"/>
        <v>00</v>
      </c>
      <c r="CM53" s="10" t="str">
        <f t="shared" si="30"/>
        <v>00</v>
      </c>
      <c r="CN53" t="b">
        <f t="shared" si="31"/>
        <v>1</v>
      </c>
      <c r="CQ53" t="b">
        <f>ISNUMBER(SEARCH(CQ$1,d4_test70_2ft[[#This Row],[actualResultc7]]))</f>
        <v>1</v>
      </c>
      <c r="CR53" t="b">
        <f>ISNUMBER(SEARCH(CR$1,d4_test70_2ft[[#This Row],[actualResultc7]]))</f>
        <v>0</v>
      </c>
      <c r="CS53" t="b">
        <f>ISNUMBER(SEARCH(CS$1,d4_test70_2ft[[#This Row],[actualResultc7]]))</f>
        <v>0</v>
      </c>
      <c r="CT53" s="10" t="str">
        <f t="shared" si="32"/>
        <v>11</v>
      </c>
      <c r="CU53" s="10" t="str">
        <f t="shared" si="33"/>
        <v>00</v>
      </c>
      <c r="CV53" s="10" t="str">
        <f t="shared" si="34"/>
        <v>00</v>
      </c>
      <c r="CW53" t="b">
        <f t="shared" si="35"/>
        <v>1</v>
      </c>
    </row>
    <row r="54" spans="1:101" x14ac:dyDescent="0.35">
      <c r="A54" t="s">
        <v>55</v>
      </c>
      <c r="B54" t="s">
        <v>56</v>
      </c>
      <c r="C54" t="s">
        <v>57</v>
      </c>
      <c r="D54" t="s">
        <v>7585</v>
      </c>
      <c r="E54" t="s">
        <v>5119</v>
      </c>
      <c r="F54" t="s">
        <v>13</v>
      </c>
      <c r="G54" t="s">
        <v>7687</v>
      </c>
      <c r="H54" t="s">
        <v>935</v>
      </c>
      <c r="I54" t="s">
        <v>7687</v>
      </c>
      <c r="J54" t="s">
        <v>7687</v>
      </c>
      <c r="K54" t="s">
        <v>13</v>
      </c>
      <c r="L54" t="s">
        <v>7687</v>
      </c>
      <c r="M54" t="s">
        <v>13</v>
      </c>
      <c r="N54" t="s">
        <v>13</v>
      </c>
      <c r="O54" t="s">
        <v>13</v>
      </c>
      <c r="R54" s="13" t="b">
        <f>ISNUMBER(SEARCH(R$1,d4_test70_2ft[[#This Row],[expectedResult]]))</f>
        <v>1</v>
      </c>
      <c r="S54" s="13" t="b">
        <f>ISNUMBER(SEARCH(S$1,d4_test70_2ft[[#This Row],[expectedResult]]))</f>
        <v>0</v>
      </c>
      <c r="T54" s="13" t="b">
        <f>ISNUMBER(SEARCH(T$1,d4_test70_2ft[[#This Row],[expectedResult]]))</f>
        <v>0</v>
      </c>
      <c r="W54" t="b">
        <f>ISNUMBER(SEARCH(W$1,d4_test70_2ft[[#This Row],[actualResult]]))</f>
        <v>1</v>
      </c>
      <c r="X54" t="b">
        <f>ISNUMBER(SEARCH(X$1,d4_test70_2ft[[#This Row],[actualResult]]))</f>
        <v>0</v>
      </c>
      <c r="Y54" t="b">
        <f>ISNUMBER(SEARCH(Y$1,d4_test70_2ft[[#This Row],[actualResult]]))</f>
        <v>0</v>
      </c>
      <c r="Z54" s="10" t="str">
        <f t="shared" si="0"/>
        <v>11</v>
      </c>
      <c r="AA54" s="10" t="str">
        <f t="shared" si="1"/>
        <v>00</v>
      </c>
      <c r="AB54" s="10" t="str">
        <f t="shared" si="2"/>
        <v>00</v>
      </c>
      <c r="AC54" t="b">
        <f t="shared" si="3"/>
        <v>1</v>
      </c>
      <c r="AF54" t="b">
        <f>ISNUMBER(SEARCH(AF$1,d4_test70_2ft[[#This Row],[actualResultGPT3]]))</f>
        <v>1</v>
      </c>
      <c r="AG54" t="b">
        <f>ISNUMBER(SEARCH(AG$1,d4_test70_2ft[[#This Row],[actualResultGPT3]]))</f>
        <v>0</v>
      </c>
      <c r="AH54" t="b">
        <f>ISNUMBER(SEARCH(AH$1,d4_test70_2ft[[#This Row],[actualResultGPT3]]))</f>
        <v>0</v>
      </c>
      <c r="AI54" s="10" t="str">
        <f t="shared" si="4"/>
        <v>11</v>
      </c>
      <c r="AJ54" s="10" t="str">
        <f t="shared" si="5"/>
        <v>00</v>
      </c>
      <c r="AK54" s="10" t="str">
        <f t="shared" si="6"/>
        <v>00</v>
      </c>
      <c r="AL54" t="b">
        <f t="shared" si="7"/>
        <v>1</v>
      </c>
      <c r="AO54" t="b">
        <f>ISNUMBER(SEARCH(AO$1,d4_test70_2ft[[#This Row],[actualResult3Ft]]))</f>
        <v>1</v>
      </c>
      <c r="AP54" t="b">
        <f>ISNUMBER(SEARCH(AP$1,d4_test70_2ft[[#This Row],[actualResult3Ft]]))</f>
        <v>0</v>
      </c>
      <c r="AQ54" t="b">
        <f>ISNUMBER(SEARCH(AQ$1,d4_test70_2ft[[#This Row],[actualResult3Ft]]))</f>
        <v>0</v>
      </c>
      <c r="AR54" s="10" t="str">
        <f t="shared" si="8"/>
        <v>11</v>
      </c>
      <c r="AS54" s="10" t="str">
        <f t="shared" si="9"/>
        <v>00</v>
      </c>
      <c r="AT54" s="10" t="str">
        <f t="shared" si="10"/>
        <v>00</v>
      </c>
      <c r="AU54" t="b">
        <f t="shared" si="11"/>
        <v>1</v>
      </c>
      <c r="AX54" t="b">
        <f>ISNUMBER(SEARCH(AX$1,d4_test70_2ft[[#This Row],[actualResultc2]]))</f>
        <v>1</v>
      </c>
      <c r="AY54" t="b">
        <f>ISNUMBER(SEARCH(AY$1,d4_test70_2ft[[#This Row],[actualResultc2]]))</f>
        <v>0</v>
      </c>
      <c r="AZ54" t="b">
        <f>ISNUMBER(SEARCH(AZ$1,d4_test70_2ft[[#This Row],[actualResultc2]]))</f>
        <v>0</v>
      </c>
      <c r="BA54" s="10" t="str">
        <f t="shared" si="12"/>
        <v>11</v>
      </c>
      <c r="BB54" s="10" t="str">
        <f t="shared" si="13"/>
        <v>00</v>
      </c>
      <c r="BC54" s="10" t="str">
        <f t="shared" si="14"/>
        <v>00</v>
      </c>
      <c r="BD54" t="b">
        <f t="shared" si="15"/>
        <v>1</v>
      </c>
      <c r="BG54" t="b">
        <f>ISNUMBER(SEARCH(BG$1,d4_test70_2ft[[#This Row],[actualResultc3]]))</f>
        <v>1</v>
      </c>
      <c r="BH54" t="b">
        <f>ISNUMBER(SEARCH(BH$1,d4_test70_2ft[[#This Row],[actualResultc3]]))</f>
        <v>0</v>
      </c>
      <c r="BI54" t="b">
        <f>ISNUMBER(SEARCH(BI$1,d4_test70_2ft[[#This Row],[actualResultc3]]))</f>
        <v>0</v>
      </c>
      <c r="BJ54" s="10" t="str">
        <f t="shared" si="16"/>
        <v>11</v>
      </c>
      <c r="BK54" s="10" t="str">
        <f t="shared" si="17"/>
        <v>00</v>
      </c>
      <c r="BL54" s="10" t="str">
        <f t="shared" si="18"/>
        <v>00</v>
      </c>
      <c r="BM54" t="b">
        <f t="shared" si="19"/>
        <v>1</v>
      </c>
      <c r="BP54" t="b">
        <f>ISNUMBER(SEARCH(BP$1,d4_test70_2ft[[#This Row],[actualResultc4]]))</f>
        <v>1</v>
      </c>
      <c r="BQ54" t="b">
        <f>ISNUMBER(SEARCH(BQ$1,d4_test70_2ft[[#This Row],[actualResultc4]]))</f>
        <v>0</v>
      </c>
      <c r="BR54" t="b">
        <f>ISNUMBER(SEARCH(BR$1,d4_test70_2ft[[#This Row],[actualResultc4]]))</f>
        <v>0</v>
      </c>
      <c r="BS54" s="10" t="str">
        <f t="shared" si="20"/>
        <v>11</v>
      </c>
      <c r="BT54" s="10" t="str">
        <f t="shared" si="21"/>
        <v>00</v>
      </c>
      <c r="BU54" s="10" t="str">
        <f t="shared" si="22"/>
        <v>00</v>
      </c>
      <c r="BV54" t="b">
        <f t="shared" si="23"/>
        <v>1</v>
      </c>
      <c r="BY54" t="b">
        <f>ISNUMBER(SEARCH(BY$1,d4_test70_2ft[[#This Row],[actualResultc5]]))</f>
        <v>1</v>
      </c>
      <c r="BZ54" t="b">
        <f>ISNUMBER(SEARCH(BZ$1,d4_test70_2ft[[#This Row],[actualResultc5]]))</f>
        <v>0</v>
      </c>
      <c r="CA54" t="b">
        <f>ISNUMBER(SEARCH(CA$1,d4_test70_2ft[[#This Row],[actualResultc5]]))</f>
        <v>0</v>
      </c>
      <c r="CB54" s="10" t="str">
        <f t="shared" si="24"/>
        <v>11</v>
      </c>
      <c r="CC54" s="10" t="str">
        <f t="shared" si="25"/>
        <v>00</v>
      </c>
      <c r="CD54" s="10" t="str">
        <f t="shared" si="26"/>
        <v>00</v>
      </c>
      <c r="CE54" t="b">
        <f t="shared" si="27"/>
        <v>1</v>
      </c>
      <c r="CH54" t="b">
        <f>ISNUMBER(SEARCH(CH$1,d4_test70_2ft[[#This Row],[actualResultc6]]))</f>
        <v>1</v>
      </c>
      <c r="CI54" t="b">
        <f>ISNUMBER(SEARCH(CI$1,d4_test70_2ft[[#This Row],[actualResultc6]]))</f>
        <v>0</v>
      </c>
      <c r="CJ54" t="b">
        <f>ISNUMBER(SEARCH(CJ$1,d4_test70_2ft[[#This Row],[actualResultc6]]))</f>
        <v>0</v>
      </c>
      <c r="CK54" s="10" t="str">
        <f t="shared" si="28"/>
        <v>11</v>
      </c>
      <c r="CL54" s="10" t="str">
        <f t="shared" si="29"/>
        <v>00</v>
      </c>
      <c r="CM54" s="10" t="str">
        <f t="shared" si="30"/>
        <v>00</v>
      </c>
      <c r="CN54" t="b">
        <f t="shared" si="31"/>
        <v>1</v>
      </c>
      <c r="CQ54" t="b">
        <f>ISNUMBER(SEARCH(CQ$1,d4_test70_2ft[[#This Row],[actualResultc7]]))</f>
        <v>1</v>
      </c>
      <c r="CR54" t="b">
        <f>ISNUMBER(SEARCH(CR$1,d4_test70_2ft[[#This Row],[actualResultc7]]))</f>
        <v>0</v>
      </c>
      <c r="CS54" t="b">
        <f>ISNUMBER(SEARCH(CS$1,d4_test70_2ft[[#This Row],[actualResultc7]]))</f>
        <v>0</v>
      </c>
      <c r="CT54" s="10" t="str">
        <f t="shared" si="32"/>
        <v>11</v>
      </c>
      <c r="CU54" s="10" t="str">
        <f t="shared" si="33"/>
        <v>00</v>
      </c>
      <c r="CV54" s="10" t="str">
        <f t="shared" si="34"/>
        <v>00</v>
      </c>
      <c r="CW54" t="b">
        <f t="shared" si="35"/>
        <v>1</v>
      </c>
    </row>
    <row r="55" spans="1:101" x14ac:dyDescent="0.35">
      <c r="A55" t="s">
        <v>352</v>
      </c>
      <c r="B55" t="s">
        <v>353</v>
      </c>
      <c r="C55" t="s">
        <v>8187</v>
      </c>
      <c r="D55" t="s">
        <v>7570</v>
      </c>
      <c r="E55" t="s">
        <v>5119</v>
      </c>
      <c r="F55" t="s">
        <v>13</v>
      </c>
      <c r="G55" t="s">
        <v>7687</v>
      </c>
      <c r="H55" t="s">
        <v>935</v>
      </c>
      <c r="I55" t="s">
        <v>7687</v>
      </c>
      <c r="J55" t="s">
        <v>7687</v>
      </c>
      <c r="K55" t="s">
        <v>13</v>
      </c>
      <c r="L55" t="s">
        <v>7687</v>
      </c>
      <c r="M55" t="s">
        <v>13</v>
      </c>
      <c r="N55" t="s">
        <v>13</v>
      </c>
      <c r="O55" t="s">
        <v>13</v>
      </c>
      <c r="R55" s="13" t="b">
        <f>ISNUMBER(SEARCH(R$1,d4_test70_2ft[[#This Row],[expectedResult]]))</f>
        <v>1</v>
      </c>
      <c r="S55" s="13" t="b">
        <f>ISNUMBER(SEARCH(S$1,d4_test70_2ft[[#This Row],[expectedResult]]))</f>
        <v>0</v>
      </c>
      <c r="T55" s="13" t="b">
        <f>ISNUMBER(SEARCH(T$1,d4_test70_2ft[[#This Row],[expectedResult]]))</f>
        <v>0</v>
      </c>
      <c r="W55" t="b">
        <f>ISNUMBER(SEARCH(W$1,d4_test70_2ft[[#This Row],[actualResult]]))</f>
        <v>1</v>
      </c>
      <c r="X55" t="b">
        <f>ISNUMBER(SEARCH(X$1,d4_test70_2ft[[#This Row],[actualResult]]))</f>
        <v>0</v>
      </c>
      <c r="Y55" t="b">
        <f>ISNUMBER(SEARCH(Y$1,d4_test70_2ft[[#This Row],[actualResult]]))</f>
        <v>0</v>
      </c>
      <c r="Z55" s="10" t="str">
        <f t="shared" si="0"/>
        <v>11</v>
      </c>
      <c r="AA55" s="10" t="str">
        <f t="shared" si="1"/>
        <v>00</v>
      </c>
      <c r="AB55" s="10" t="str">
        <f t="shared" si="2"/>
        <v>00</v>
      </c>
      <c r="AC55" t="b">
        <f t="shared" si="3"/>
        <v>1</v>
      </c>
      <c r="AF55" t="b">
        <f>ISNUMBER(SEARCH(AF$1,d4_test70_2ft[[#This Row],[actualResultGPT3]]))</f>
        <v>1</v>
      </c>
      <c r="AG55" t="b">
        <f>ISNUMBER(SEARCH(AG$1,d4_test70_2ft[[#This Row],[actualResultGPT3]]))</f>
        <v>0</v>
      </c>
      <c r="AH55" t="b">
        <f>ISNUMBER(SEARCH(AH$1,d4_test70_2ft[[#This Row],[actualResultGPT3]]))</f>
        <v>0</v>
      </c>
      <c r="AI55" s="10" t="str">
        <f t="shared" si="4"/>
        <v>11</v>
      </c>
      <c r="AJ55" s="10" t="str">
        <f t="shared" si="5"/>
        <v>00</v>
      </c>
      <c r="AK55" s="10" t="str">
        <f t="shared" si="6"/>
        <v>00</v>
      </c>
      <c r="AL55" t="b">
        <f t="shared" si="7"/>
        <v>1</v>
      </c>
      <c r="AO55" t="b">
        <f>ISNUMBER(SEARCH(AO$1,d4_test70_2ft[[#This Row],[actualResult3Ft]]))</f>
        <v>1</v>
      </c>
      <c r="AP55" t="b">
        <f>ISNUMBER(SEARCH(AP$1,d4_test70_2ft[[#This Row],[actualResult3Ft]]))</f>
        <v>0</v>
      </c>
      <c r="AQ55" t="b">
        <f>ISNUMBER(SEARCH(AQ$1,d4_test70_2ft[[#This Row],[actualResult3Ft]]))</f>
        <v>0</v>
      </c>
      <c r="AR55" s="10" t="str">
        <f t="shared" si="8"/>
        <v>11</v>
      </c>
      <c r="AS55" s="10" t="str">
        <f t="shared" si="9"/>
        <v>00</v>
      </c>
      <c r="AT55" s="10" t="str">
        <f t="shared" si="10"/>
        <v>00</v>
      </c>
      <c r="AU55" t="b">
        <f t="shared" si="11"/>
        <v>1</v>
      </c>
      <c r="AX55" t="b">
        <f>ISNUMBER(SEARCH(AX$1,d4_test70_2ft[[#This Row],[actualResultc2]]))</f>
        <v>1</v>
      </c>
      <c r="AY55" t="b">
        <f>ISNUMBER(SEARCH(AY$1,d4_test70_2ft[[#This Row],[actualResultc2]]))</f>
        <v>0</v>
      </c>
      <c r="AZ55" t="b">
        <f>ISNUMBER(SEARCH(AZ$1,d4_test70_2ft[[#This Row],[actualResultc2]]))</f>
        <v>0</v>
      </c>
      <c r="BA55" s="10" t="str">
        <f t="shared" si="12"/>
        <v>11</v>
      </c>
      <c r="BB55" s="10" t="str">
        <f t="shared" si="13"/>
        <v>00</v>
      </c>
      <c r="BC55" s="10" t="str">
        <f t="shared" si="14"/>
        <v>00</v>
      </c>
      <c r="BD55" t="b">
        <f t="shared" si="15"/>
        <v>1</v>
      </c>
      <c r="BG55" t="b">
        <f>ISNUMBER(SEARCH(BG$1,d4_test70_2ft[[#This Row],[actualResultc3]]))</f>
        <v>1</v>
      </c>
      <c r="BH55" t="b">
        <f>ISNUMBER(SEARCH(BH$1,d4_test70_2ft[[#This Row],[actualResultc3]]))</f>
        <v>0</v>
      </c>
      <c r="BI55" t="b">
        <f>ISNUMBER(SEARCH(BI$1,d4_test70_2ft[[#This Row],[actualResultc3]]))</f>
        <v>0</v>
      </c>
      <c r="BJ55" s="10" t="str">
        <f t="shared" si="16"/>
        <v>11</v>
      </c>
      <c r="BK55" s="10" t="str">
        <f t="shared" si="17"/>
        <v>00</v>
      </c>
      <c r="BL55" s="10" t="str">
        <f t="shared" si="18"/>
        <v>00</v>
      </c>
      <c r="BM55" t="b">
        <f t="shared" si="19"/>
        <v>1</v>
      </c>
      <c r="BP55" t="b">
        <f>ISNUMBER(SEARCH(BP$1,d4_test70_2ft[[#This Row],[actualResultc4]]))</f>
        <v>1</v>
      </c>
      <c r="BQ55" t="b">
        <f>ISNUMBER(SEARCH(BQ$1,d4_test70_2ft[[#This Row],[actualResultc4]]))</f>
        <v>0</v>
      </c>
      <c r="BR55" t="b">
        <f>ISNUMBER(SEARCH(BR$1,d4_test70_2ft[[#This Row],[actualResultc4]]))</f>
        <v>0</v>
      </c>
      <c r="BS55" s="10" t="str">
        <f t="shared" si="20"/>
        <v>11</v>
      </c>
      <c r="BT55" s="10" t="str">
        <f t="shared" si="21"/>
        <v>00</v>
      </c>
      <c r="BU55" s="10" t="str">
        <f t="shared" si="22"/>
        <v>00</v>
      </c>
      <c r="BV55" t="b">
        <f t="shared" si="23"/>
        <v>1</v>
      </c>
      <c r="BY55" t="b">
        <f>ISNUMBER(SEARCH(BY$1,d4_test70_2ft[[#This Row],[actualResultc5]]))</f>
        <v>1</v>
      </c>
      <c r="BZ55" t="b">
        <f>ISNUMBER(SEARCH(BZ$1,d4_test70_2ft[[#This Row],[actualResultc5]]))</f>
        <v>0</v>
      </c>
      <c r="CA55" t="b">
        <f>ISNUMBER(SEARCH(CA$1,d4_test70_2ft[[#This Row],[actualResultc5]]))</f>
        <v>0</v>
      </c>
      <c r="CB55" s="10" t="str">
        <f t="shared" si="24"/>
        <v>11</v>
      </c>
      <c r="CC55" s="10" t="str">
        <f t="shared" si="25"/>
        <v>00</v>
      </c>
      <c r="CD55" s="10" t="str">
        <f t="shared" si="26"/>
        <v>00</v>
      </c>
      <c r="CE55" t="b">
        <f t="shared" si="27"/>
        <v>1</v>
      </c>
      <c r="CH55" t="b">
        <f>ISNUMBER(SEARCH(CH$1,d4_test70_2ft[[#This Row],[actualResultc6]]))</f>
        <v>1</v>
      </c>
      <c r="CI55" t="b">
        <f>ISNUMBER(SEARCH(CI$1,d4_test70_2ft[[#This Row],[actualResultc6]]))</f>
        <v>0</v>
      </c>
      <c r="CJ55" t="b">
        <f>ISNUMBER(SEARCH(CJ$1,d4_test70_2ft[[#This Row],[actualResultc6]]))</f>
        <v>0</v>
      </c>
      <c r="CK55" s="10" t="str">
        <f t="shared" si="28"/>
        <v>11</v>
      </c>
      <c r="CL55" s="10" t="str">
        <f t="shared" si="29"/>
        <v>00</v>
      </c>
      <c r="CM55" s="10" t="str">
        <f t="shared" si="30"/>
        <v>00</v>
      </c>
      <c r="CN55" t="b">
        <f t="shared" si="31"/>
        <v>1</v>
      </c>
      <c r="CQ55" t="b">
        <f>ISNUMBER(SEARCH(CQ$1,d4_test70_2ft[[#This Row],[actualResultc7]]))</f>
        <v>1</v>
      </c>
      <c r="CR55" t="b">
        <f>ISNUMBER(SEARCH(CR$1,d4_test70_2ft[[#This Row],[actualResultc7]]))</f>
        <v>0</v>
      </c>
      <c r="CS55" t="b">
        <f>ISNUMBER(SEARCH(CS$1,d4_test70_2ft[[#This Row],[actualResultc7]]))</f>
        <v>0</v>
      </c>
      <c r="CT55" s="10" t="str">
        <f t="shared" si="32"/>
        <v>11</v>
      </c>
      <c r="CU55" s="10" t="str">
        <f t="shared" si="33"/>
        <v>00</v>
      </c>
      <c r="CV55" s="10" t="str">
        <f t="shared" si="34"/>
        <v>00</v>
      </c>
      <c r="CW55" t="b">
        <f t="shared" si="35"/>
        <v>1</v>
      </c>
    </row>
    <row r="56" spans="1:101" x14ac:dyDescent="0.35">
      <c r="A56">
        <v>655192558</v>
      </c>
      <c r="B56" t="s">
        <v>857</v>
      </c>
      <c r="C56" t="s">
        <v>996</v>
      </c>
      <c r="D56" t="s">
        <v>7553</v>
      </c>
      <c r="E56" t="s">
        <v>5119</v>
      </c>
      <c r="F56" t="s">
        <v>13</v>
      </c>
      <c r="G56" t="s">
        <v>7687</v>
      </c>
      <c r="H56" t="s">
        <v>935</v>
      </c>
      <c r="I56" t="s">
        <v>7687</v>
      </c>
      <c r="J56" t="s">
        <v>13</v>
      </c>
      <c r="K56" t="s">
        <v>13</v>
      </c>
      <c r="L56" t="s">
        <v>7687</v>
      </c>
      <c r="M56" t="s">
        <v>13</v>
      </c>
      <c r="N56" t="s">
        <v>13</v>
      </c>
      <c r="O56" t="s">
        <v>13</v>
      </c>
      <c r="R56" s="13" t="b">
        <f>ISNUMBER(SEARCH(R$1,d4_test70_2ft[[#This Row],[expectedResult]]))</f>
        <v>1</v>
      </c>
      <c r="S56" s="13" t="b">
        <f>ISNUMBER(SEARCH(S$1,d4_test70_2ft[[#This Row],[expectedResult]]))</f>
        <v>0</v>
      </c>
      <c r="T56" s="13" t="b">
        <f>ISNUMBER(SEARCH(T$1,d4_test70_2ft[[#This Row],[expectedResult]]))</f>
        <v>0</v>
      </c>
      <c r="W56" t="b">
        <f>ISNUMBER(SEARCH(W$1,d4_test70_2ft[[#This Row],[actualResult]]))</f>
        <v>1</v>
      </c>
      <c r="X56" t="b">
        <f>ISNUMBER(SEARCH(X$1,d4_test70_2ft[[#This Row],[actualResult]]))</f>
        <v>0</v>
      </c>
      <c r="Y56" t="b">
        <f>ISNUMBER(SEARCH(Y$1,d4_test70_2ft[[#This Row],[actualResult]]))</f>
        <v>0</v>
      </c>
      <c r="Z56" s="10" t="str">
        <f t="shared" si="0"/>
        <v>11</v>
      </c>
      <c r="AA56" s="10" t="str">
        <f t="shared" si="1"/>
        <v>00</v>
      </c>
      <c r="AB56" s="10" t="str">
        <f t="shared" si="2"/>
        <v>00</v>
      </c>
      <c r="AC56" t="b">
        <f t="shared" si="3"/>
        <v>1</v>
      </c>
      <c r="AF56" t="b">
        <f>ISNUMBER(SEARCH(AF$1,d4_test70_2ft[[#This Row],[actualResultGPT3]]))</f>
        <v>1</v>
      </c>
      <c r="AG56" t="b">
        <f>ISNUMBER(SEARCH(AG$1,d4_test70_2ft[[#This Row],[actualResultGPT3]]))</f>
        <v>0</v>
      </c>
      <c r="AH56" t="b">
        <f>ISNUMBER(SEARCH(AH$1,d4_test70_2ft[[#This Row],[actualResultGPT3]]))</f>
        <v>0</v>
      </c>
      <c r="AI56" s="10" t="str">
        <f t="shared" si="4"/>
        <v>11</v>
      </c>
      <c r="AJ56" s="10" t="str">
        <f t="shared" si="5"/>
        <v>00</v>
      </c>
      <c r="AK56" s="10" t="str">
        <f t="shared" si="6"/>
        <v>00</v>
      </c>
      <c r="AL56" t="b">
        <f t="shared" si="7"/>
        <v>1</v>
      </c>
      <c r="AO56" t="b">
        <f>ISNUMBER(SEARCH(AO$1,d4_test70_2ft[[#This Row],[actualResult3Ft]]))</f>
        <v>1</v>
      </c>
      <c r="AP56" t="b">
        <f>ISNUMBER(SEARCH(AP$1,d4_test70_2ft[[#This Row],[actualResult3Ft]]))</f>
        <v>0</v>
      </c>
      <c r="AQ56" t="b">
        <f>ISNUMBER(SEARCH(AQ$1,d4_test70_2ft[[#This Row],[actualResult3Ft]]))</f>
        <v>0</v>
      </c>
      <c r="AR56" s="10" t="str">
        <f t="shared" si="8"/>
        <v>11</v>
      </c>
      <c r="AS56" s="10" t="str">
        <f t="shared" si="9"/>
        <v>00</v>
      </c>
      <c r="AT56" s="10" t="str">
        <f t="shared" si="10"/>
        <v>00</v>
      </c>
      <c r="AU56" t="b">
        <f t="shared" si="11"/>
        <v>1</v>
      </c>
      <c r="AX56" t="b">
        <f>ISNUMBER(SEARCH(AX$1,d4_test70_2ft[[#This Row],[actualResultc2]]))</f>
        <v>1</v>
      </c>
      <c r="AY56" t="b">
        <f>ISNUMBER(SEARCH(AY$1,d4_test70_2ft[[#This Row],[actualResultc2]]))</f>
        <v>0</v>
      </c>
      <c r="AZ56" t="b">
        <f>ISNUMBER(SEARCH(AZ$1,d4_test70_2ft[[#This Row],[actualResultc2]]))</f>
        <v>0</v>
      </c>
      <c r="BA56" s="10" t="str">
        <f t="shared" si="12"/>
        <v>11</v>
      </c>
      <c r="BB56" s="10" t="str">
        <f t="shared" si="13"/>
        <v>00</v>
      </c>
      <c r="BC56" s="10" t="str">
        <f t="shared" si="14"/>
        <v>00</v>
      </c>
      <c r="BD56" t="b">
        <f t="shared" si="15"/>
        <v>1</v>
      </c>
      <c r="BG56" t="b">
        <f>ISNUMBER(SEARCH(BG$1,d4_test70_2ft[[#This Row],[actualResultc3]]))</f>
        <v>1</v>
      </c>
      <c r="BH56" t="b">
        <f>ISNUMBER(SEARCH(BH$1,d4_test70_2ft[[#This Row],[actualResultc3]]))</f>
        <v>0</v>
      </c>
      <c r="BI56" t="b">
        <f>ISNUMBER(SEARCH(BI$1,d4_test70_2ft[[#This Row],[actualResultc3]]))</f>
        <v>0</v>
      </c>
      <c r="BJ56" s="10" t="str">
        <f t="shared" si="16"/>
        <v>11</v>
      </c>
      <c r="BK56" s="10" t="str">
        <f t="shared" si="17"/>
        <v>00</v>
      </c>
      <c r="BL56" s="10" t="str">
        <f t="shared" si="18"/>
        <v>00</v>
      </c>
      <c r="BM56" t="b">
        <f t="shared" si="19"/>
        <v>1</v>
      </c>
      <c r="BP56" t="b">
        <f>ISNUMBER(SEARCH(BP$1,d4_test70_2ft[[#This Row],[actualResultc4]]))</f>
        <v>1</v>
      </c>
      <c r="BQ56" t="b">
        <f>ISNUMBER(SEARCH(BQ$1,d4_test70_2ft[[#This Row],[actualResultc4]]))</f>
        <v>0</v>
      </c>
      <c r="BR56" t="b">
        <f>ISNUMBER(SEARCH(BR$1,d4_test70_2ft[[#This Row],[actualResultc4]]))</f>
        <v>0</v>
      </c>
      <c r="BS56" s="10" t="str">
        <f t="shared" si="20"/>
        <v>11</v>
      </c>
      <c r="BT56" s="10" t="str">
        <f t="shared" si="21"/>
        <v>00</v>
      </c>
      <c r="BU56" s="10" t="str">
        <f t="shared" si="22"/>
        <v>00</v>
      </c>
      <c r="BV56" t="b">
        <f t="shared" si="23"/>
        <v>1</v>
      </c>
      <c r="BY56" t="b">
        <f>ISNUMBER(SEARCH(BY$1,d4_test70_2ft[[#This Row],[actualResultc5]]))</f>
        <v>1</v>
      </c>
      <c r="BZ56" t="b">
        <f>ISNUMBER(SEARCH(BZ$1,d4_test70_2ft[[#This Row],[actualResultc5]]))</f>
        <v>0</v>
      </c>
      <c r="CA56" t="b">
        <f>ISNUMBER(SEARCH(CA$1,d4_test70_2ft[[#This Row],[actualResultc5]]))</f>
        <v>0</v>
      </c>
      <c r="CB56" s="10" t="str">
        <f t="shared" si="24"/>
        <v>11</v>
      </c>
      <c r="CC56" s="10" t="str">
        <f t="shared" si="25"/>
        <v>00</v>
      </c>
      <c r="CD56" s="10" t="str">
        <f t="shared" si="26"/>
        <v>00</v>
      </c>
      <c r="CE56" t="b">
        <f t="shared" si="27"/>
        <v>1</v>
      </c>
      <c r="CH56" t="b">
        <f>ISNUMBER(SEARCH(CH$1,d4_test70_2ft[[#This Row],[actualResultc6]]))</f>
        <v>1</v>
      </c>
      <c r="CI56" t="b">
        <f>ISNUMBER(SEARCH(CI$1,d4_test70_2ft[[#This Row],[actualResultc6]]))</f>
        <v>0</v>
      </c>
      <c r="CJ56" t="b">
        <f>ISNUMBER(SEARCH(CJ$1,d4_test70_2ft[[#This Row],[actualResultc6]]))</f>
        <v>0</v>
      </c>
      <c r="CK56" s="10" t="str">
        <f t="shared" si="28"/>
        <v>11</v>
      </c>
      <c r="CL56" s="10" t="str">
        <f t="shared" si="29"/>
        <v>00</v>
      </c>
      <c r="CM56" s="10" t="str">
        <f t="shared" si="30"/>
        <v>00</v>
      </c>
      <c r="CN56" t="b">
        <f t="shared" si="31"/>
        <v>1</v>
      </c>
      <c r="CQ56" t="b">
        <f>ISNUMBER(SEARCH(CQ$1,d4_test70_2ft[[#This Row],[actualResultc7]]))</f>
        <v>1</v>
      </c>
      <c r="CR56" t="b">
        <f>ISNUMBER(SEARCH(CR$1,d4_test70_2ft[[#This Row],[actualResultc7]]))</f>
        <v>0</v>
      </c>
      <c r="CS56" t="b">
        <f>ISNUMBER(SEARCH(CS$1,d4_test70_2ft[[#This Row],[actualResultc7]]))</f>
        <v>0</v>
      </c>
      <c r="CT56" s="10" t="str">
        <f t="shared" si="32"/>
        <v>11</v>
      </c>
      <c r="CU56" s="10" t="str">
        <f t="shared" si="33"/>
        <v>00</v>
      </c>
      <c r="CV56" s="10" t="str">
        <f t="shared" si="34"/>
        <v>00</v>
      </c>
      <c r="CW56" t="b">
        <f t="shared" si="35"/>
        <v>1</v>
      </c>
    </row>
    <row r="57" spans="1:101" x14ac:dyDescent="0.35">
      <c r="A57" t="s">
        <v>387</v>
      </c>
      <c r="B57" t="s">
        <v>388</v>
      </c>
      <c r="C57" t="s">
        <v>1010</v>
      </c>
      <c r="D57" t="s">
        <v>7570</v>
      </c>
      <c r="E57" t="s">
        <v>5119</v>
      </c>
      <c r="F57" t="s">
        <v>13</v>
      </c>
      <c r="G57" t="s">
        <v>7687</v>
      </c>
      <c r="H57" t="s">
        <v>13</v>
      </c>
      <c r="I57" t="s">
        <v>7687</v>
      </c>
      <c r="J57" t="s">
        <v>7687</v>
      </c>
      <c r="K57" t="s">
        <v>13</v>
      </c>
      <c r="L57" t="s">
        <v>13</v>
      </c>
      <c r="M57" t="s">
        <v>13</v>
      </c>
      <c r="N57" t="s">
        <v>13</v>
      </c>
      <c r="O57" t="s">
        <v>13</v>
      </c>
      <c r="R57" s="13" t="b">
        <f>ISNUMBER(SEARCH(R$1,d4_test70_2ft[[#This Row],[expectedResult]]))</f>
        <v>1</v>
      </c>
      <c r="S57" s="13" t="b">
        <f>ISNUMBER(SEARCH(S$1,d4_test70_2ft[[#This Row],[expectedResult]]))</f>
        <v>0</v>
      </c>
      <c r="T57" s="13" t="b">
        <f>ISNUMBER(SEARCH(T$1,d4_test70_2ft[[#This Row],[expectedResult]]))</f>
        <v>0</v>
      </c>
      <c r="W57" t="b">
        <f>ISNUMBER(SEARCH(W$1,d4_test70_2ft[[#This Row],[actualResult]]))</f>
        <v>1</v>
      </c>
      <c r="X57" t="b">
        <f>ISNUMBER(SEARCH(X$1,d4_test70_2ft[[#This Row],[actualResult]]))</f>
        <v>0</v>
      </c>
      <c r="Y57" t="b">
        <f>ISNUMBER(SEARCH(Y$1,d4_test70_2ft[[#This Row],[actualResult]]))</f>
        <v>0</v>
      </c>
      <c r="Z57" s="10" t="str">
        <f t="shared" si="0"/>
        <v>11</v>
      </c>
      <c r="AA57" s="10" t="str">
        <f t="shared" si="1"/>
        <v>00</v>
      </c>
      <c r="AB57" s="10" t="str">
        <f t="shared" si="2"/>
        <v>00</v>
      </c>
      <c r="AC57" t="b">
        <f t="shared" si="3"/>
        <v>1</v>
      </c>
      <c r="AF57" t="b">
        <f>ISNUMBER(SEARCH(AF$1,d4_test70_2ft[[#This Row],[actualResultGPT3]]))</f>
        <v>1</v>
      </c>
      <c r="AG57" t="b">
        <f>ISNUMBER(SEARCH(AG$1,d4_test70_2ft[[#This Row],[actualResultGPT3]]))</f>
        <v>0</v>
      </c>
      <c r="AH57" t="b">
        <f>ISNUMBER(SEARCH(AH$1,d4_test70_2ft[[#This Row],[actualResultGPT3]]))</f>
        <v>0</v>
      </c>
      <c r="AI57" s="10" t="str">
        <f t="shared" si="4"/>
        <v>11</v>
      </c>
      <c r="AJ57" s="10" t="str">
        <f t="shared" si="5"/>
        <v>00</v>
      </c>
      <c r="AK57" s="10" t="str">
        <f t="shared" si="6"/>
        <v>00</v>
      </c>
      <c r="AL57" t="b">
        <f t="shared" si="7"/>
        <v>1</v>
      </c>
      <c r="AO57" t="b">
        <f>ISNUMBER(SEARCH(AO$1,d4_test70_2ft[[#This Row],[actualResult3Ft]]))</f>
        <v>1</v>
      </c>
      <c r="AP57" t="b">
        <f>ISNUMBER(SEARCH(AP$1,d4_test70_2ft[[#This Row],[actualResult3Ft]]))</f>
        <v>0</v>
      </c>
      <c r="AQ57" t="b">
        <f>ISNUMBER(SEARCH(AQ$1,d4_test70_2ft[[#This Row],[actualResult3Ft]]))</f>
        <v>0</v>
      </c>
      <c r="AR57" s="10" t="str">
        <f t="shared" si="8"/>
        <v>11</v>
      </c>
      <c r="AS57" s="10" t="str">
        <f t="shared" si="9"/>
        <v>00</v>
      </c>
      <c r="AT57" s="10" t="str">
        <f t="shared" si="10"/>
        <v>00</v>
      </c>
      <c r="AU57" t="b">
        <f t="shared" si="11"/>
        <v>1</v>
      </c>
      <c r="AX57" t="b">
        <f>ISNUMBER(SEARCH(AX$1,d4_test70_2ft[[#This Row],[actualResultc2]]))</f>
        <v>1</v>
      </c>
      <c r="AY57" t="b">
        <f>ISNUMBER(SEARCH(AY$1,d4_test70_2ft[[#This Row],[actualResultc2]]))</f>
        <v>0</v>
      </c>
      <c r="AZ57" t="b">
        <f>ISNUMBER(SEARCH(AZ$1,d4_test70_2ft[[#This Row],[actualResultc2]]))</f>
        <v>0</v>
      </c>
      <c r="BA57" s="10" t="str">
        <f t="shared" si="12"/>
        <v>11</v>
      </c>
      <c r="BB57" s="10" t="str">
        <f t="shared" si="13"/>
        <v>00</v>
      </c>
      <c r="BC57" s="10" t="str">
        <f t="shared" si="14"/>
        <v>00</v>
      </c>
      <c r="BD57" t="b">
        <f t="shared" si="15"/>
        <v>1</v>
      </c>
      <c r="BG57" t="b">
        <f>ISNUMBER(SEARCH(BG$1,d4_test70_2ft[[#This Row],[actualResultc3]]))</f>
        <v>1</v>
      </c>
      <c r="BH57" t="b">
        <f>ISNUMBER(SEARCH(BH$1,d4_test70_2ft[[#This Row],[actualResultc3]]))</f>
        <v>0</v>
      </c>
      <c r="BI57" t="b">
        <f>ISNUMBER(SEARCH(BI$1,d4_test70_2ft[[#This Row],[actualResultc3]]))</f>
        <v>0</v>
      </c>
      <c r="BJ57" s="10" t="str">
        <f t="shared" si="16"/>
        <v>11</v>
      </c>
      <c r="BK57" s="10" t="str">
        <f t="shared" si="17"/>
        <v>00</v>
      </c>
      <c r="BL57" s="10" t="str">
        <f t="shared" si="18"/>
        <v>00</v>
      </c>
      <c r="BM57" t="b">
        <f t="shared" si="19"/>
        <v>1</v>
      </c>
      <c r="BP57" t="b">
        <f>ISNUMBER(SEARCH(BP$1,d4_test70_2ft[[#This Row],[actualResultc4]]))</f>
        <v>1</v>
      </c>
      <c r="BQ57" t="b">
        <f>ISNUMBER(SEARCH(BQ$1,d4_test70_2ft[[#This Row],[actualResultc4]]))</f>
        <v>0</v>
      </c>
      <c r="BR57" t="b">
        <f>ISNUMBER(SEARCH(BR$1,d4_test70_2ft[[#This Row],[actualResultc4]]))</f>
        <v>0</v>
      </c>
      <c r="BS57" s="10" t="str">
        <f t="shared" si="20"/>
        <v>11</v>
      </c>
      <c r="BT57" s="10" t="str">
        <f t="shared" si="21"/>
        <v>00</v>
      </c>
      <c r="BU57" s="10" t="str">
        <f t="shared" si="22"/>
        <v>00</v>
      </c>
      <c r="BV57" t="b">
        <f t="shared" si="23"/>
        <v>1</v>
      </c>
      <c r="BY57" t="b">
        <f>ISNUMBER(SEARCH(BY$1,d4_test70_2ft[[#This Row],[actualResultc5]]))</f>
        <v>1</v>
      </c>
      <c r="BZ57" t="b">
        <f>ISNUMBER(SEARCH(BZ$1,d4_test70_2ft[[#This Row],[actualResultc5]]))</f>
        <v>0</v>
      </c>
      <c r="CA57" t="b">
        <f>ISNUMBER(SEARCH(CA$1,d4_test70_2ft[[#This Row],[actualResultc5]]))</f>
        <v>0</v>
      </c>
      <c r="CB57" s="10" t="str">
        <f t="shared" si="24"/>
        <v>11</v>
      </c>
      <c r="CC57" s="10" t="str">
        <f t="shared" si="25"/>
        <v>00</v>
      </c>
      <c r="CD57" s="10" t="str">
        <f t="shared" si="26"/>
        <v>00</v>
      </c>
      <c r="CE57" t="b">
        <f t="shared" si="27"/>
        <v>1</v>
      </c>
      <c r="CH57" t="b">
        <f>ISNUMBER(SEARCH(CH$1,d4_test70_2ft[[#This Row],[actualResultc6]]))</f>
        <v>1</v>
      </c>
      <c r="CI57" t="b">
        <f>ISNUMBER(SEARCH(CI$1,d4_test70_2ft[[#This Row],[actualResultc6]]))</f>
        <v>0</v>
      </c>
      <c r="CJ57" t="b">
        <f>ISNUMBER(SEARCH(CJ$1,d4_test70_2ft[[#This Row],[actualResultc6]]))</f>
        <v>0</v>
      </c>
      <c r="CK57" s="10" t="str">
        <f t="shared" si="28"/>
        <v>11</v>
      </c>
      <c r="CL57" s="10" t="str">
        <f t="shared" si="29"/>
        <v>00</v>
      </c>
      <c r="CM57" s="10" t="str">
        <f t="shared" si="30"/>
        <v>00</v>
      </c>
      <c r="CN57" t="b">
        <f t="shared" si="31"/>
        <v>1</v>
      </c>
      <c r="CQ57" t="b">
        <f>ISNUMBER(SEARCH(CQ$1,d4_test70_2ft[[#This Row],[actualResultc7]]))</f>
        <v>1</v>
      </c>
      <c r="CR57" t="b">
        <f>ISNUMBER(SEARCH(CR$1,d4_test70_2ft[[#This Row],[actualResultc7]]))</f>
        <v>0</v>
      </c>
      <c r="CS57" t="b">
        <f>ISNUMBER(SEARCH(CS$1,d4_test70_2ft[[#This Row],[actualResultc7]]))</f>
        <v>0</v>
      </c>
      <c r="CT57" s="10" t="str">
        <f t="shared" si="32"/>
        <v>11</v>
      </c>
      <c r="CU57" s="10" t="str">
        <f t="shared" si="33"/>
        <v>00</v>
      </c>
      <c r="CV57" s="10" t="str">
        <f t="shared" si="34"/>
        <v>00</v>
      </c>
      <c r="CW57" t="b">
        <f t="shared" si="35"/>
        <v>1</v>
      </c>
    </row>
    <row r="58" spans="1:101" x14ac:dyDescent="0.35">
      <c r="A58" t="s">
        <v>672</v>
      </c>
      <c r="B58" t="s">
        <v>673</v>
      </c>
      <c r="C58" t="s">
        <v>7806</v>
      </c>
      <c r="D58" t="s">
        <v>7585</v>
      </c>
      <c r="E58" t="s">
        <v>5119</v>
      </c>
      <c r="F58" t="s">
        <v>13</v>
      </c>
      <c r="G58" t="s">
        <v>7687</v>
      </c>
      <c r="H58" t="s">
        <v>13</v>
      </c>
      <c r="I58" t="s">
        <v>7687</v>
      </c>
      <c r="J58" t="s">
        <v>13</v>
      </c>
      <c r="K58" t="s">
        <v>13</v>
      </c>
      <c r="L58" t="s">
        <v>13</v>
      </c>
      <c r="M58" t="s">
        <v>13</v>
      </c>
      <c r="N58" t="s">
        <v>13</v>
      </c>
      <c r="O58" t="s">
        <v>13</v>
      </c>
      <c r="R58" s="13" t="b">
        <f>ISNUMBER(SEARCH(R$1,d4_test70_2ft[[#This Row],[expectedResult]]))</f>
        <v>1</v>
      </c>
      <c r="S58" s="13" t="b">
        <f>ISNUMBER(SEARCH(S$1,d4_test70_2ft[[#This Row],[expectedResult]]))</f>
        <v>0</v>
      </c>
      <c r="T58" s="13" t="b">
        <f>ISNUMBER(SEARCH(T$1,d4_test70_2ft[[#This Row],[expectedResult]]))</f>
        <v>0</v>
      </c>
      <c r="W58" t="b">
        <f>ISNUMBER(SEARCH(W$1,d4_test70_2ft[[#This Row],[actualResult]]))</f>
        <v>1</v>
      </c>
      <c r="X58" t="b">
        <f>ISNUMBER(SEARCH(X$1,d4_test70_2ft[[#This Row],[actualResult]]))</f>
        <v>0</v>
      </c>
      <c r="Y58" t="b">
        <f>ISNUMBER(SEARCH(Y$1,d4_test70_2ft[[#This Row],[actualResult]]))</f>
        <v>0</v>
      </c>
      <c r="Z58" s="10" t="str">
        <f t="shared" si="0"/>
        <v>11</v>
      </c>
      <c r="AA58" s="10" t="str">
        <f t="shared" si="1"/>
        <v>00</v>
      </c>
      <c r="AB58" s="10" t="str">
        <f t="shared" si="2"/>
        <v>00</v>
      </c>
      <c r="AC58" t="b">
        <f t="shared" si="3"/>
        <v>1</v>
      </c>
      <c r="AF58" t="b">
        <f>ISNUMBER(SEARCH(AF$1,d4_test70_2ft[[#This Row],[actualResultGPT3]]))</f>
        <v>1</v>
      </c>
      <c r="AG58" t="b">
        <f>ISNUMBER(SEARCH(AG$1,d4_test70_2ft[[#This Row],[actualResultGPT3]]))</f>
        <v>0</v>
      </c>
      <c r="AH58" t="b">
        <f>ISNUMBER(SEARCH(AH$1,d4_test70_2ft[[#This Row],[actualResultGPT3]]))</f>
        <v>0</v>
      </c>
      <c r="AI58" s="10" t="str">
        <f t="shared" si="4"/>
        <v>11</v>
      </c>
      <c r="AJ58" s="10" t="str">
        <f t="shared" si="5"/>
        <v>00</v>
      </c>
      <c r="AK58" s="10" t="str">
        <f t="shared" si="6"/>
        <v>00</v>
      </c>
      <c r="AL58" t="b">
        <f t="shared" si="7"/>
        <v>1</v>
      </c>
      <c r="AO58" t="b">
        <f>ISNUMBER(SEARCH(AO$1,d4_test70_2ft[[#This Row],[actualResult3Ft]]))</f>
        <v>1</v>
      </c>
      <c r="AP58" t="b">
        <f>ISNUMBER(SEARCH(AP$1,d4_test70_2ft[[#This Row],[actualResult3Ft]]))</f>
        <v>0</v>
      </c>
      <c r="AQ58" t="b">
        <f>ISNUMBER(SEARCH(AQ$1,d4_test70_2ft[[#This Row],[actualResult3Ft]]))</f>
        <v>0</v>
      </c>
      <c r="AR58" s="10" t="str">
        <f t="shared" si="8"/>
        <v>11</v>
      </c>
      <c r="AS58" s="10" t="str">
        <f t="shared" si="9"/>
        <v>00</v>
      </c>
      <c r="AT58" s="10" t="str">
        <f t="shared" si="10"/>
        <v>00</v>
      </c>
      <c r="AU58" t="b">
        <f t="shared" si="11"/>
        <v>1</v>
      </c>
      <c r="AX58" t="b">
        <f>ISNUMBER(SEARCH(AX$1,d4_test70_2ft[[#This Row],[actualResultc2]]))</f>
        <v>1</v>
      </c>
      <c r="AY58" t="b">
        <f>ISNUMBER(SEARCH(AY$1,d4_test70_2ft[[#This Row],[actualResultc2]]))</f>
        <v>0</v>
      </c>
      <c r="AZ58" t="b">
        <f>ISNUMBER(SEARCH(AZ$1,d4_test70_2ft[[#This Row],[actualResultc2]]))</f>
        <v>0</v>
      </c>
      <c r="BA58" s="10" t="str">
        <f t="shared" si="12"/>
        <v>11</v>
      </c>
      <c r="BB58" s="10" t="str">
        <f t="shared" si="13"/>
        <v>00</v>
      </c>
      <c r="BC58" s="10" t="str">
        <f t="shared" si="14"/>
        <v>00</v>
      </c>
      <c r="BD58" t="b">
        <f t="shared" si="15"/>
        <v>1</v>
      </c>
      <c r="BG58" t="b">
        <f>ISNUMBER(SEARCH(BG$1,d4_test70_2ft[[#This Row],[actualResultc3]]))</f>
        <v>1</v>
      </c>
      <c r="BH58" t="b">
        <f>ISNUMBER(SEARCH(BH$1,d4_test70_2ft[[#This Row],[actualResultc3]]))</f>
        <v>0</v>
      </c>
      <c r="BI58" t="b">
        <f>ISNUMBER(SEARCH(BI$1,d4_test70_2ft[[#This Row],[actualResultc3]]))</f>
        <v>0</v>
      </c>
      <c r="BJ58" s="10" t="str">
        <f t="shared" si="16"/>
        <v>11</v>
      </c>
      <c r="BK58" s="10" t="str">
        <f t="shared" si="17"/>
        <v>00</v>
      </c>
      <c r="BL58" s="10" t="str">
        <f t="shared" si="18"/>
        <v>00</v>
      </c>
      <c r="BM58" t="b">
        <f t="shared" si="19"/>
        <v>1</v>
      </c>
      <c r="BP58" t="b">
        <f>ISNUMBER(SEARCH(BP$1,d4_test70_2ft[[#This Row],[actualResultc4]]))</f>
        <v>1</v>
      </c>
      <c r="BQ58" t="b">
        <f>ISNUMBER(SEARCH(BQ$1,d4_test70_2ft[[#This Row],[actualResultc4]]))</f>
        <v>0</v>
      </c>
      <c r="BR58" t="b">
        <f>ISNUMBER(SEARCH(BR$1,d4_test70_2ft[[#This Row],[actualResultc4]]))</f>
        <v>0</v>
      </c>
      <c r="BS58" s="10" t="str">
        <f t="shared" si="20"/>
        <v>11</v>
      </c>
      <c r="BT58" s="10" t="str">
        <f t="shared" si="21"/>
        <v>00</v>
      </c>
      <c r="BU58" s="10" t="str">
        <f t="shared" si="22"/>
        <v>00</v>
      </c>
      <c r="BV58" t="b">
        <f t="shared" si="23"/>
        <v>1</v>
      </c>
      <c r="BY58" t="b">
        <f>ISNUMBER(SEARCH(BY$1,d4_test70_2ft[[#This Row],[actualResultc5]]))</f>
        <v>1</v>
      </c>
      <c r="BZ58" t="b">
        <f>ISNUMBER(SEARCH(BZ$1,d4_test70_2ft[[#This Row],[actualResultc5]]))</f>
        <v>0</v>
      </c>
      <c r="CA58" t="b">
        <f>ISNUMBER(SEARCH(CA$1,d4_test70_2ft[[#This Row],[actualResultc5]]))</f>
        <v>0</v>
      </c>
      <c r="CB58" s="10" t="str">
        <f t="shared" si="24"/>
        <v>11</v>
      </c>
      <c r="CC58" s="10" t="str">
        <f t="shared" si="25"/>
        <v>00</v>
      </c>
      <c r="CD58" s="10" t="str">
        <f t="shared" si="26"/>
        <v>00</v>
      </c>
      <c r="CE58" t="b">
        <f t="shared" si="27"/>
        <v>1</v>
      </c>
      <c r="CH58" t="b">
        <f>ISNUMBER(SEARCH(CH$1,d4_test70_2ft[[#This Row],[actualResultc6]]))</f>
        <v>1</v>
      </c>
      <c r="CI58" t="b">
        <f>ISNUMBER(SEARCH(CI$1,d4_test70_2ft[[#This Row],[actualResultc6]]))</f>
        <v>0</v>
      </c>
      <c r="CJ58" t="b">
        <f>ISNUMBER(SEARCH(CJ$1,d4_test70_2ft[[#This Row],[actualResultc6]]))</f>
        <v>0</v>
      </c>
      <c r="CK58" s="10" t="str">
        <f t="shared" si="28"/>
        <v>11</v>
      </c>
      <c r="CL58" s="10" t="str">
        <f t="shared" si="29"/>
        <v>00</v>
      </c>
      <c r="CM58" s="10" t="str">
        <f t="shared" si="30"/>
        <v>00</v>
      </c>
      <c r="CN58" t="b">
        <f t="shared" si="31"/>
        <v>1</v>
      </c>
      <c r="CQ58" t="b">
        <f>ISNUMBER(SEARCH(CQ$1,d4_test70_2ft[[#This Row],[actualResultc7]]))</f>
        <v>1</v>
      </c>
      <c r="CR58" t="b">
        <f>ISNUMBER(SEARCH(CR$1,d4_test70_2ft[[#This Row],[actualResultc7]]))</f>
        <v>0</v>
      </c>
      <c r="CS58" t="b">
        <f>ISNUMBER(SEARCH(CS$1,d4_test70_2ft[[#This Row],[actualResultc7]]))</f>
        <v>0</v>
      </c>
      <c r="CT58" s="10" t="str">
        <f t="shared" si="32"/>
        <v>11</v>
      </c>
      <c r="CU58" s="10" t="str">
        <f t="shared" si="33"/>
        <v>00</v>
      </c>
      <c r="CV58" s="10" t="str">
        <f t="shared" si="34"/>
        <v>00</v>
      </c>
      <c r="CW58" t="b">
        <f t="shared" si="35"/>
        <v>1</v>
      </c>
    </row>
    <row r="59" spans="1:101" x14ac:dyDescent="0.35">
      <c r="A59">
        <v>1625077286</v>
      </c>
      <c r="B59" t="s">
        <v>58</v>
      </c>
      <c r="C59" t="s">
        <v>8229</v>
      </c>
      <c r="D59" t="s">
        <v>7573</v>
      </c>
      <c r="E59" t="s">
        <v>5119</v>
      </c>
      <c r="F59" t="s">
        <v>13</v>
      </c>
      <c r="G59" t="s">
        <v>7687</v>
      </c>
      <c r="H59" t="s">
        <v>935</v>
      </c>
      <c r="I59" t="s">
        <v>7687</v>
      </c>
      <c r="J59" t="s">
        <v>13</v>
      </c>
      <c r="K59" t="s">
        <v>13</v>
      </c>
      <c r="L59" t="s">
        <v>7687</v>
      </c>
      <c r="M59" t="s">
        <v>13</v>
      </c>
      <c r="N59" t="s">
        <v>13</v>
      </c>
      <c r="O59" t="s">
        <v>13</v>
      </c>
      <c r="R59" s="13" t="b">
        <f>ISNUMBER(SEARCH(R$1,d4_test70_2ft[[#This Row],[expectedResult]]))</f>
        <v>1</v>
      </c>
      <c r="S59" s="13" t="b">
        <f>ISNUMBER(SEARCH(S$1,d4_test70_2ft[[#This Row],[expectedResult]]))</f>
        <v>0</v>
      </c>
      <c r="T59" s="13" t="b">
        <f>ISNUMBER(SEARCH(T$1,d4_test70_2ft[[#This Row],[expectedResult]]))</f>
        <v>0</v>
      </c>
      <c r="W59" t="b">
        <f>ISNUMBER(SEARCH(W$1,d4_test70_2ft[[#This Row],[actualResult]]))</f>
        <v>1</v>
      </c>
      <c r="X59" t="b">
        <f>ISNUMBER(SEARCH(X$1,d4_test70_2ft[[#This Row],[actualResult]]))</f>
        <v>0</v>
      </c>
      <c r="Y59" t="b">
        <f>ISNUMBER(SEARCH(Y$1,d4_test70_2ft[[#This Row],[actualResult]]))</f>
        <v>0</v>
      </c>
      <c r="Z59" s="10" t="str">
        <f t="shared" si="0"/>
        <v>11</v>
      </c>
      <c r="AA59" s="10" t="str">
        <f t="shared" si="1"/>
        <v>00</v>
      </c>
      <c r="AB59" s="10" t="str">
        <f t="shared" si="2"/>
        <v>00</v>
      </c>
      <c r="AC59" t="b">
        <f t="shared" si="3"/>
        <v>1</v>
      </c>
      <c r="AF59" t="b">
        <f>ISNUMBER(SEARCH(AF$1,d4_test70_2ft[[#This Row],[actualResultGPT3]]))</f>
        <v>1</v>
      </c>
      <c r="AG59" t="b">
        <f>ISNUMBER(SEARCH(AG$1,d4_test70_2ft[[#This Row],[actualResultGPT3]]))</f>
        <v>0</v>
      </c>
      <c r="AH59" t="b">
        <f>ISNUMBER(SEARCH(AH$1,d4_test70_2ft[[#This Row],[actualResultGPT3]]))</f>
        <v>0</v>
      </c>
      <c r="AI59" s="10" t="str">
        <f t="shared" si="4"/>
        <v>11</v>
      </c>
      <c r="AJ59" s="10" t="str">
        <f t="shared" si="5"/>
        <v>00</v>
      </c>
      <c r="AK59" s="10" t="str">
        <f t="shared" si="6"/>
        <v>00</v>
      </c>
      <c r="AL59" t="b">
        <f t="shared" si="7"/>
        <v>1</v>
      </c>
      <c r="AO59" t="b">
        <f>ISNUMBER(SEARCH(AO$1,d4_test70_2ft[[#This Row],[actualResult3Ft]]))</f>
        <v>1</v>
      </c>
      <c r="AP59" t="b">
        <f>ISNUMBER(SEARCH(AP$1,d4_test70_2ft[[#This Row],[actualResult3Ft]]))</f>
        <v>0</v>
      </c>
      <c r="AQ59" t="b">
        <f>ISNUMBER(SEARCH(AQ$1,d4_test70_2ft[[#This Row],[actualResult3Ft]]))</f>
        <v>0</v>
      </c>
      <c r="AR59" s="10" t="str">
        <f t="shared" si="8"/>
        <v>11</v>
      </c>
      <c r="AS59" s="10" t="str">
        <f t="shared" si="9"/>
        <v>00</v>
      </c>
      <c r="AT59" s="10" t="str">
        <f t="shared" si="10"/>
        <v>00</v>
      </c>
      <c r="AU59" t="b">
        <f t="shared" si="11"/>
        <v>1</v>
      </c>
      <c r="AX59" t="b">
        <f>ISNUMBER(SEARCH(AX$1,d4_test70_2ft[[#This Row],[actualResultc2]]))</f>
        <v>1</v>
      </c>
      <c r="AY59" t="b">
        <f>ISNUMBER(SEARCH(AY$1,d4_test70_2ft[[#This Row],[actualResultc2]]))</f>
        <v>0</v>
      </c>
      <c r="AZ59" t="b">
        <f>ISNUMBER(SEARCH(AZ$1,d4_test70_2ft[[#This Row],[actualResultc2]]))</f>
        <v>0</v>
      </c>
      <c r="BA59" s="10" t="str">
        <f t="shared" si="12"/>
        <v>11</v>
      </c>
      <c r="BB59" s="10" t="str">
        <f t="shared" si="13"/>
        <v>00</v>
      </c>
      <c r="BC59" s="10" t="str">
        <f t="shared" si="14"/>
        <v>00</v>
      </c>
      <c r="BD59" t="b">
        <f t="shared" si="15"/>
        <v>1</v>
      </c>
      <c r="BG59" t="b">
        <f>ISNUMBER(SEARCH(BG$1,d4_test70_2ft[[#This Row],[actualResultc3]]))</f>
        <v>1</v>
      </c>
      <c r="BH59" t="b">
        <f>ISNUMBER(SEARCH(BH$1,d4_test70_2ft[[#This Row],[actualResultc3]]))</f>
        <v>0</v>
      </c>
      <c r="BI59" t="b">
        <f>ISNUMBER(SEARCH(BI$1,d4_test70_2ft[[#This Row],[actualResultc3]]))</f>
        <v>0</v>
      </c>
      <c r="BJ59" s="10" t="str">
        <f t="shared" si="16"/>
        <v>11</v>
      </c>
      <c r="BK59" s="10" t="str">
        <f t="shared" si="17"/>
        <v>00</v>
      </c>
      <c r="BL59" s="10" t="str">
        <f t="shared" si="18"/>
        <v>00</v>
      </c>
      <c r="BM59" t="b">
        <f t="shared" si="19"/>
        <v>1</v>
      </c>
      <c r="BP59" t="b">
        <f>ISNUMBER(SEARCH(BP$1,d4_test70_2ft[[#This Row],[actualResultc4]]))</f>
        <v>1</v>
      </c>
      <c r="BQ59" t="b">
        <f>ISNUMBER(SEARCH(BQ$1,d4_test70_2ft[[#This Row],[actualResultc4]]))</f>
        <v>0</v>
      </c>
      <c r="BR59" t="b">
        <f>ISNUMBER(SEARCH(BR$1,d4_test70_2ft[[#This Row],[actualResultc4]]))</f>
        <v>0</v>
      </c>
      <c r="BS59" s="10" t="str">
        <f t="shared" si="20"/>
        <v>11</v>
      </c>
      <c r="BT59" s="10" t="str">
        <f t="shared" si="21"/>
        <v>00</v>
      </c>
      <c r="BU59" s="10" t="str">
        <f t="shared" si="22"/>
        <v>00</v>
      </c>
      <c r="BV59" t="b">
        <f t="shared" si="23"/>
        <v>1</v>
      </c>
      <c r="BY59" t="b">
        <f>ISNUMBER(SEARCH(BY$1,d4_test70_2ft[[#This Row],[actualResultc5]]))</f>
        <v>1</v>
      </c>
      <c r="BZ59" t="b">
        <f>ISNUMBER(SEARCH(BZ$1,d4_test70_2ft[[#This Row],[actualResultc5]]))</f>
        <v>0</v>
      </c>
      <c r="CA59" t="b">
        <f>ISNUMBER(SEARCH(CA$1,d4_test70_2ft[[#This Row],[actualResultc5]]))</f>
        <v>0</v>
      </c>
      <c r="CB59" s="10" t="str">
        <f t="shared" si="24"/>
        <v>11</v>
      </c>
      <c r="CC59" s="10" t="str">
        <f t="shared" si="25"/>
        <v>00</v>
      </c>
      <c r="CD59" s="10" t="str">
        <f t="shared" si="26"/>
        <v>00</v>
      </c>
      <c r="CE59" t="b">
        <f t="shared" si="27"/>
        <v>1</v>
      </c>
      <c r="CH59" t="b">
        <f>ISNUMBER(SEARCH(CH$1,d4_test70_2ft[[#This Row],[actualResultc6]]))</f>
        <v>1</v>
      </c>
      <c r="CI59" t="b">
        <f>ISNUMBER(SEARCH(CI$1,d4_test70_2ft[[#This Row],[actualResultc6]]))</f>
        <v>0</v>
      </c>
      <c r="CJ59" t="b">
        <f>ISNUMBER(SEARCH(CJ$1,d4_test70_2ft[[#This Row],[actualResultc6]]))</f>
        <v>0</v>
      </c>
      <c r="CK59" s="10" t="str">
        <f t="shared" si="28"/>
        <v>11</v>
      </c>
      <c r="CL59" s="10" t="str">
        <f t="shared" si="29"/>
        <v>00</v>
      </c>
      <c r="CM59" s="10" t="str">
        <f t="shared" si="30"/>
        <v>00</v>
      </c>
      <c r="CN59" t="b">
        <f t="shared" si="31"/>
        <v>1</v>
      </c>
      <c r="CQ59" t="b">
        <f>ISNUMBER(SEARCH(CQ$1,d4_test70_2ft[[#This Row],[actualResultc7]]))</f>
        <v>1</v>
      </c>
      <c r="CR59" t="b">
        <f>ISNUMBER(SEARCH(CR$1,d4_test70_2ft[[#This Row],[actualResultc7]]))</f>
        <v>0</v>
      </c>
      <c r="CS59" t="b">
        <f>ISNUMBER(SEARCH(CS$1,d4_test70_2ft[[#This Row],[actualResultc7]]))</f>
        <v>0</v>
      </c>
      <c r="CT59" s="10" t="str">
        <f t="shared" si="32"/>
        <v>11</v>
      </c>
      <c r="CU59" s="10" t="str">
        <f t="shared" si="33"/>
        <v>00</v>
      </c>
      <c r="CV59" s="10" t="str">
        <f t="shared" si="34"/>
        <v>00</v>
      </c>
      <c r="CW59" t="b">
        <f t="shared" si="35"/>
        <v>1</v>
      </c>
    </row>
    <row r="60" spans="1:101" x14ac:dyDescent="0.35">
      <c r="A60" t="s">
        <v>268</v>
      </c>
      <c r="B60" t="s">
        <v>269</v>
      </c>
      <c r="C60" t="s">
        <v>270</v>
      </c>
      <c r="D60" t="s">
        <v>7570</v>
      </c>
      <c r="E60" t="s">
        <v>5119</v>
      </c>
      <c r="F60" t="s">
        <v>13</v>
      </c>
      <c r="G60" t="s">
        <v>7687</v>
      </c>
      <c r="H60" t="s">
        <v>13</v>
      </c>
      <c r="I60" t="s">
        <v>7687</v>
      </c>
      <c r="J60" t="s">
        <v>7687</v>
      </c>
      <c r="K60" t="s">
        <v>7687</v>
      </c>
      <c r="L60" t="s">
        <v>7687</v>
      </c>
      <c r="M60" t="s">
        <v>13</v>
      </c>
      <c r="N60" t="s">
        <v>13</v>
      </c>
      <c r="O60" t="s">
        <v>13</v>
      </c>
      <c r="R60" s="13" t="b">
        <f>ISNUMBER(SEARCH(R$1,d4_test70_2ft[[#This Row],[expectedResult]]))</f>
        <v>1</v>
      </c>
      <c r="S60" s="13" t="b">
        <f>ISNUMBER(SEARCH(S$1,d4_test70_2ft[[#This Row],[expectedResult]]))</f>
        <v>0</v>
      </c>
      <c r="T60" s="13" t="b">
        <f>ISNUMBER(SEARCH(T$1,d4_test70_2ft[[#This Row],[expectedResult]]))</f>
        <v>0</v>
      </c>
      <c r="W60" t="b">
        <f>ISNUMBER(SEARCH(W$1,d4_test70_2ft[[#This Row],[actualResult]]))</f>
        <v>1</v>
      </c>
      <c r="X60" t="b">
        <f>ISNUMBER(SEARCH(X$1,d4_test70_2ft[[#This Row],[actualResult]]))</f>
        <v>0</v>
      </c>
      <c r="Y60" t="b">
        <f>ISNUMBER(SEARCH(Y$1,d4_test70_2ft[[#This Row],[actualResult]]))</f>
        <v>0</v>
      </c>
      <c r="Z60" s="10" t="str">
        <f t="shared" si="0"/>
        <v>11</v>
      </c>
      <c r="AA60" s="10" t="str">
        <f t="shared" si="1"/>
        <v>00</v>
      </c>
      <c r="AB60" s="10" t="str">
        <f t="shared" si="2"/>
        <v>00</v>
      </c>
      <c r="AC60" t="b">
        <f t="shared" si="3"/>
        <v>1</v>
      </c>
      <c r="AF60" t="b">
        <f>ISNUMBER(SEARCH(AF$1,d4_test70_2ft[[#This Row],[actualResultGPT3]]))</f>
        <v>1</v>
      </c>
      <c r="AG60" t="b">
        <f>ISNUMBER(SEARCH(AG$1,d4_test70_2ft[[#This Row],[actualResultGPT3]]))</f>
        <v>0</v>
      </c>
      <c r="AH60" t="b">
        <f>ISNUMBER(SEARCH(AH$1,d4_test70_2ft[[#This Row],[actualResultGPT3]]))</f>
        <v>0</v>
      </c>
      <c r="AI60" s="10" t="str">
        <f t="shared" si="4"/>
        <v>11</v>
      </c>
      <c r="AJ60" s="10" t="str">
        <f t="shared" si="5"/>
        <v>00</v>
      </c>
      <c r="AK60" s="10" t="str">
        <f t="shared" si="6"/>
        <v>00</v>
      </c>
      <c r="AL60" t="b">
        <f t="shared" si="7"/>
        <v>1</v>
      </c>
      <c r="AO60" t="b">
        <f>ISNUMBER(SEARCH(AO$1,d4_test70_2ft[[#This Row],[actualResult3Ft]]))</f>
        <v>1</v>
      </c>
      <c r="AP60" t="b">
        <f>ISNUMBER(SEARCH(AP$1,d4_test70_2ft[[#This Row],[actualResult3Ft]]))</f>
        <v>0</v>
      </c>
      <c r="AQ60" t="b">
        <f>ISNUMBER(SEARCH(AQ$1,d4_test70_2ft[[#This Row],[actualResult3Ft]]))</f>
        <v>0</v>
      </c>
      <c r="AR60" s="10" t="str">
        <f t="shared" si="8"/>
        <v>11</v>
      </c>
      <c r="AS60" s="10" t="str">
        <f t="shared" si="9"/>
        <v>00</v>
      </c>
      <c r="AT60" s="10" t="str">
        <f t="shared" si="10"/>
        <v>00</v>
      </c>
      <c r="AU60" t="b">
        <f t="shared" si="11"/>
        <v>1</v>
      </c>
      <c r="AX60" t="b">
        <f>ISNUMBER(SEARCH(AX$1,d4_test70_2ft[[#This Row],[actualResultc2]]))</f>
        <v>1</v>
      </c>
      <c r="AY60" t="b">
        <f>ISNUMBER(SEARCH(AY$1,d4_test70_2ft[[#This Row],[actualResultc2]]))</f>
        <v>0</v>
      </c>
      <c r="AZ60" t="b">
        <f>ISNUMBER(SEARCH(AZ$1,d4_test70_2ft[[#This Row],[actualResultc2]]))</f>
        <v>0</v>
      </c>
      <c r="BA60" s="10" t="str">
        <f t="shared" si="12"/>
        <v>11</v>
      </c>
      <c r="BB60" s="10" t="str">
        <f t="shared" si="13"/>
        <v>00</v>
      </c>
      <c r="BC60" s="10" t="str">
        <f t="shared" si="14"/>
        <v>00</v>
      </c>
      <c r="BD60" t="b">
        <f t="shared" si="15"/>
        <v>1</v>
      </c>
      <c r="BG60" t="b">
        <f>ISNUMBER(SEARCH(BG$1,d4_test70_2ft[[#This Row],[actualResultc3]]))</f>
        <v>1</v>
      </c>
      <c r="BH60" t="b">
        <f>ISNUMBER(SEARCH(BH$1,d4_test70_2ft[[#This Row],[actualResultc3]]))</f>
        <v>0</v>
      </c>
      <c r="BI60" t="b">
        <f>ISNUMBER(SEARCH(BI$1,d4_test70_2ft[[#This Row],[actualResultc3]]))</f>
        <v>0</v>
      </c>
      <c r="BJ60" s="10" t="str">
        <f t="shared" si="16"/>
        <v>11</v>
      </c>
      <c r="BK60" s="10" t="str">
        <f t="shared" si="17"/>
        <v>00</v>
      </c>
      <c r="BL60" s="10" t="str">
        <f t="shared" si="18"/>
        <v>00</v>
      </c>
      <c r="BM60" t="b">
        <f t="shared" si="19"/>
        <v>1</v>
      </c>
      <c r="BP60" t="b">
        <f>ISNUMBER(SEARCH(BP$1,d4_test70_2ft[[#This Row],[actualResultc4]]))</f>
        <v>1</v>
      </c>
      <c r="BQ60" t="b">
        <f>ISNUMBER(SEARCH(BQ$1,d4_test70_2ft[[#This Row],[actualResultc4]]))</f>
        <v>0</v>
      </c>
      <c r="BR60" t="b">
        <f>ISNUMBER(SEARCH(BR$1,d4_test70_2ft[[#This Row],[actualResultc4]]))</f>
        <v>0</v>
      </c>
      <c r="BS60" s="10" t="str">
        <f t="shared" si="20"/>
        <v>11</v>
      </c>
      <c r="BT60" s="10" t="str">
        <f t="shared" si="21"/>
        <v>00</v>
      </c>
      <c r="BU60" s="10" t="str">
        <f t="shared" si="22"/>
        <v>00</v>
      </c>
      <c r="BV60" t="b">
        <f t="shared" si="23"/>
        <v>1</v>
      </c>
      <c r="BY60" t="b">
        <f>ISNUMBER(SEARCH(BY$1,d4_test70_2ft[[#This Row],[actualResultc5]]))</f>
        <v>1</v>
      </c>
      <c r="BZ60" t="b">
        <f>ISNUMBER(SEARCH(BZ$1,d4_test70_2ft[[#This Row],[actualResultc5]]))</f>
        <v>0</v>
      </c>
      <c r="CA60" t="b">
        <f>ISNUMBER(SEARCH(CA$1,d4_test70_2ft[[#This Row],[actualResultc5]]))</f>
        <v>0</v>
      </c>
      <c r="CB60" s="10" t="str">
        <f t="shared" si="24"/>
        <v>11</v>
      </c>
      <c r="CC60" s="10" t="str">
        <f t="shared" si="25"/>
        <v>00</v>
      </c>
      <c r="CD60" s="10" t="str">
        <f t="shared" si="26"/>
        <v>00</v>
      </c>
      <c r="CE60" t="b">
        <f t="shared" si="27"/>
        <v>1</v>
      </c>
      <c r="CH60" t="b">
        <f>ISNUMBER(SEARCH(CH$1,d4_test70_2ft[[#This Row],[actualResultc6]]))</f>
        <v>1</v>
      </c>
      <c r="CI60" t="b">
        <f>ISNUMBER(SEARCH(CI$1,d4_test70_2ft[[#This Row],[actualResultc6]]))</f>
        <v>0</v>
      </c>
      <c r="CJ60" t="b">
        <f>ISNUMBER(SEARCH(CJ$1,d4_test70_2ft[[#This Row],[actualResultc6]]))</f>
        <v>0</v>
      </c>
      <c r="CK60" s="10" t="str">
        <f t="shared" si="28"/>
        <v>11</v>
      </c>
      <c r="CL60" s="10" t="str">
        <f t="shared" si="29"/>
        <v>00</v>
      </c>
      <c r="CM60" s="10" t="str">
        <f t="shared" si="30"/>
        <v>00</v>
      </c>
      <c r="CN60" t="b">
        <f t="shared" si="31"/>
        <v>1</v>
      </c>
      <c r="CQ60" t="b">
        <f>ISNUMBER(SEARCH(CQ$1,d4_test70_2ft[[#This Row],[actualResultc7]]))</f>
        <v>1</v>
      </c>
      <c r="CR60" t="b">
        <f>ISNUMBER(SEARCH(CR$1,d4_test70_2ft[[#This Row],[actualResultc7]]))</f>
        <v>0</v>
      </c>
      <c r="CS60" t="b">
        <f>ISNUMBER(SEARCH(CS$1,d4_test70_2ft[[#This Row],[actualResultc7]]))</f>
        <v>0</v>
      </c>
      <c r="CT60" s="10" t="str">
        <f t="shared" si="32"/>
        <v>11</v>
      </c>
      <c r="CU60" s="10" t="str">
        <f t="shared" si="33"/>
        <v>00</v>
      </c>
      <c r="CV60" s="10" t="str">
        <f t="shared" si="34"/>
        <v>00</v>
      </c>
      <c r="CW60" t="b">
        <f t="shared" si="35"/>
        <v>1</v>
      </c>
    </row>
    <row r="61" spans="1:101" x14ac:dyDescent="0.35">
      <c r="A61" t="s">
        <v>373</v>
      </c>
      <c r="B61" t="s">
        <v>374</v>
      </c>
      <c r="C61" t="s">
        <v>375</v>
      </c>
      <c r="D61" t="s">
        <v>7563</v>
      </c>
      <c r="E61" t="s">
        <v>5119</v>
      </c>
      <c r="F61" t="s">
        <v>13</v>
      </c>
      <c r="G61" t="s">
        <v>7687</v>
      </c>
      <c r="H61" t="s">
        <v>72</v>
      </c>
      <c r="I61" t="s">
        <v>7687</v>
      </c>
      <c r="J61" t="s">
        <v>7687</v>
      </c>
      <c r="K61" t="s">
        <v>13</v>
      </c>
      <c r="L61" t="s">
        <v>7687</v>
      </c>
      <c r="M61" t="s">
        <v>13</v>
      </c>
      <c r="N61" t="s">
        <v>13</v>
      </c>
      <c r="O61" t="s">
        <v>13</v>
      </c>
      <c r="R61" s="13" t="b">
        <f>ISNUMBER(SEARCH(R$1,d4_test70_2ft[[#This Row],[expectedResult]]))</f>
        <v>1</v>
      </c>
      <c r="S61" s="13" t="b">
        <f>ISNUMBER(SEARCH(S$1,d4_test70_2ft[[#This Row],[expectedResult]]))</f>
        <v>0</v>
      </c>
      <c r="T61" s="13" t="b">
        <f>ISNUMBER(SEARCH(T$1,d4_test70_2ft[[#This Row],[expectedResult]]))</f>
        <v>0</v>
      </c>
      <c r="W61" t="b">
        <f>ISNUMBER(SEARCH(W$1,d4_test70_2ft[[#This Row],[actualResult]]))</f>
        <v>1</v>
      </c>
      <c r="X61" t="b">
        <f>ISNUMBER(SEARCH(X$1,d4_test70_2ft[[#This Row],[actualResult]]))</f>
        <v>0</v>
      </c>
      <c r="Y61" t="b">
        <f>ISNUMBER(SEARCH(Y$1,d4_test70_2ft[[#This Row],[actualResult]]))</f>
        <v>0</v>
      </c>
      <c r="Z61" s="10" t="str">
        <f t="shared" si="0"/>
        <v>11</v>
      </c>
      <c r="AA61" s="10" t="str">
        <f t="shared" si="1"/>
        <v>00</v>
      </c>
      <c r="AB61" s="10" t="str">
        <f t="shared" si="2"/>
        <v>00</v>
      </c>
      <c r="AC61" t="b">
        <f t="shared" si="3"/>
        <v>1</v>
      </c>
      <c r="AF61" t="b">
        <f>ISNUMBER(SEARCH(AF$1,d4_test70_2ft[[#This Row],[actualResultGPT3]]))</f>
        <v>1</v>
      </c>
      <c r="AG61" t="b">
        <f>ISNUMBER(SEARCH(AG$1,d4_test70_2ft[[#This Row],[actualResultGPT3]]))</f>
        <v>1</v>
      </c>
      <c r="AH61" t="b">
        <f>ISNUMBER(SEARCH(AH$1,d4_test70_2ft[[#This Row],[actualResultGPT3]]))</f>
        <v>1</v>
      </c>
      <c r="AI61" s="10" t="str">
        <f t="shared" si="4"/>
        <v>11</v>
      </c>
      <c r="AJ61" s="10" t="str">
        <f t="shared" si="5"/>
        <v>01</v>
      </c>
      <c r="AK61" s="10" t="str">
        <f t="shared" si="6"/>
        <v>01</v>
      </c>
      <c r="AL61" t="b">
        <f t="shared" si="7"/>
        <v>0</v>
      </c>
      <c r="AO61" t="b">
        <f>ISNUMBER(SEARCH(AO$1,d4_test70_2ft[[#This Row],[actualResult3Ft]]))</f>
        <v>1</v>
      </c>
      <c r="AP61" t="b">
        <f>ISNUMBER(SEARCH(AP$1,d4_test70_2ft[[#This Row],[actualResult3Ft]]))</f>
        <v>0</v>
      </c>
      <c r="AQ61" t="b">
        <f>ISNUMBER(SEARCH(AQ$1,d4_test70_2ft[[#This Row],[actualResult3Ft]]))</f>
        <v>0</v>
      </c>
      <c r="AR61" s="10" t="str">
        <f t="shared" si="8"/>
        <v>11</v>
      </c>
      <c r="AS61" s="10" t="str">
        <f t="shared" si="9"/>
        <v>00</v>
      </c>
      <c r="AT61" s="10" t="str">
        <f t="shared" si="10"/>
        <v>00</v>
      </c>
      <c r="AU61" t="b">
        <f t="shared" si="11"/>
        <v>1</v>
      </c>
      <c r="AX61" t="b">
        <f>ISNUMBER(SEARCH(AX$1,d4_test70_2ft[[#This Row],[actualResultc2]]))</f>
        <v>1</v>
      </c>
      <c r="AY61" t="b">
        <f>ISNUMBER(SEARCH(AY$1,d4_test70_2ft[[#This Row],[actualResultc2]]))</f>
        <v>0</v>
      </c>
      <c r="AZ61" t="b">
        <f>ISNUMBER(SEARCH(AZ$1,d4_test70_2ft[[#This Row],[actualResultc2]]))</f>
        <v>0</v>
      </c>
      <c r="BA61" s="10" t="str">
        <f t="shared" si="12"/>
        <v>11</v>
      </c>
      <c r="BB61" s="10" t="str">
        <f t="shared" si="13"/>
        <v>00</v>
      </c>
      <c r="BC61" s="10" t="str">
        <f t="shared" si="14"/>
        <v>00</v>
      </c>
      <c r="BD61" t="b">
        <f t="shared" si="15"/>
        <v>1</v>
      </c>
      <c r="BG61" t="b">
        <f>ISNUMBER(SEARCH(BG$1,d4_test70_2ft[[#This Row],[actualResultc3]]))</f>
        <v>1</v>
      </c>
      <c r="BH61" t="b">
        <f>ISNUMBER(SEARCH(BH$1,d4_test70_2ft[[#This Row],[actualResultc3]]))</f>
        <v>0</v>
      </c>
      <c r="BI61" t="b">
        <f>ISNUMBER(SEARCH(BI$1,d4_test70_2ft[[#This Row],[actualResultc3]]))</f>
        <v>0</v>
      </c>
      <c r="BJ61" s="10" t="str">
        <f t="shared" si="16"/>
        <v>11</v>
      </c>
      <c r="BK61" s="10" t="str">
        <f t="shared" si="17"/>
        <v>00</v>
      </c>
      <c r="BL61" s="10" t="str">
        <f t="shared" si="18"/>
        <v>00</v>
      </c>
      <c r="BM61" t="b">
        <f t="shared" si="19"/>
        <v>1</v>
      </c>
      <c r="BP61" t="b">
        <f>ISNUMBER(SEARCH(BP$1,d4_test70_2ft[[#This Row],[actualResultc4]]))</f>
        <v>1</v>
      </c>
      <c r="BQ61" t="b">
        <f>ISNUMBER(SEARCH(BQ$1,d4_test70_2ft[[#This Row],[actualResultc4]]))</f>
        <v>0</v>
      </c>
      <c r="BR61" t="b">
        <f>ISNUMBER(SEARCH(BR$1,d4_test70_2ft[[#This Row],[actualResultc4]]))</f>
        <v>0</v>
      </c>
      <c r="BS61" s="10" t="str">
        <f t="shared" si="20"/>
        <v>11</v>
      </c>
      <c r="BT61" s="10" t="str">
        <f t="shared" si="21"/>
        <v>00</v>
      </c>
      <c r="BU61" s="10" t="str">
        <f t="shared" si="22"/>
        <v>00</v>
      </c>
      <c r="BV61" t="b">
        <f t="shared" si="23"/>
        <v>1</v>
      </c>
      <c r="BY61" t="b">
        <f>ISNUMBER(SEARCH(BY$1,d4_test70_2ft[[#This Row],[actualResultc5]]))</f>
        <v>1</v>
      </c>
      <c r="BZ61" t="b">
        <f>ISNUMBER(SEARCH(BZ$1,d4_test70_2ft[[#This Row],[actualResultc5]]))</f>
        <v>0</v>
      </c>
      <c r="CA61" t="b">
        <f>ISNUMBER(SEARCH(CA$1,d4_test70_2ft[[#This Row],[actualResultc5]]))</f>
        <v>0</v>
      </c>
      <c r="CB61" s="10" t="str">
        <f t="shared" si="24"/>
        <v>11</v>
      </c>
      <c r="CC61" s="10" t="str">
        <f t="shared" si="25"/>
        <v>00</v>
      </c>
      <c r="CD61" s="10" t="str">
        <f t="shared" si="26"/>
        <v>00</v>
      </c>
      <c r="CE61" t="b">
        <f t="shared" si="27"/>
        <v>1</v>
      </c>
      <c r="CH61" t="b">
        <f>ISNUMBER(SEARCH(CH$1,d4_test70_2ft[[#This Row],[actualResultc6]]))</f>
        <v>1</v>
      </c>
      <c r="CI61" t="b">
        <f>ISNUMBER(SEARCH(CI$1,d4_test70_2ft[[#This Row],[actualResultc6]]))</f>
        <v>0</v>
      </c>
      <c r="CJ61" t="b">
        <f>ISNUMBER(SEARCH(CJ$1,d4_test70_2ft[[#This Row],[actualResultc6]]))</f>
        <v>0</v>
      </c>
      <c r="CK61" s="10" t="str">
        <f t="shared" si="28"/>
        <v>11</v>
      </c>
      <c r="CL61" s="10" t="str">
        <f t="shared" si="29"/>
        <v>00</v>
      </c>
      <c r="CM61" s="10" t="str">
        <f t="shared" si="30"/>
        <v>00</v>
      </c>
      <c r="CN61" t="b">
        <f t="shared" si="31"/>
        <v>1</v>
      </c>
      <c r="CQ61" t="b">
        <f>ISNUMBER(SEARCH(CQ$1,d4_test70_2ft[[#This Row],[actualResultc7]]))</f>
        <v>1</v>
      </c>
      <c r="CR61" t="b">
        <f>ISNUMBER(SEARCH(CR$1,d4_test70_2ft[[#This Row],[actualResultc7]]))</f>
        <v>0</v>
      </c>
      <c r="CS61" t="b">
        <f>ISNUMBER(SEARCH(CS$1,d4_test70_2ft[[#This Row],[actualResultc7]]))</f>
        <v>0</v>
      </c>
      <c r="CT61" s="10" t="str">
        <f t="shared" si="32"/>
        <v>11</v>
      </c>
      <c r="CU61" s="10" t="str">
        <f t="shared" si="33"/>
        <v>00</v>
      </c>
      <c r="CV61" s="10" t="str">
        <f t="shared" si="34"/>
        <v>00</v>
      </c>
      <c r="CW61" t="b">
        <f t="shared" si="35"/>
        <v>1</v>
      </c>
    </row>
    <row r="62" spans="1:101" x14ac:dyDescent="0.35">
      <c r="A62">
        <v>1431955703</v>
      </c>
      <c r="B62" t="s">
        <v>174</v>
      </c>
      <c r="C62" t="s">
        <v>7783</v>
      </c>
      <c r="D62" t="s">
        <v>7546</v>
      </c>
      <c r="E62" t="s">
        <v>5119</v>
      </c>
      <c r="F62" t="s">
        <v>13</v>
      </c>
      <c r="G62" t="s">
        <v>7687</v>
      </c>
      <c r="H62" t="s">
        <v>7860</v>
      </c>
      <c r="I62" t="s">
        <v>7687</v>
      </c>
      <c r="J62" t="s">
        <v>13</v>
      </c>
      <c r="K62" t="s">
        <v>13</v>
      </c>
      <c r="L62" t="s">
        <v>13</v>
      </c>
      <c r="M62" t="s">
        <v>13</v>
      </c>
      <c r="N62" t="s">
        <v>13</v>
      </c>
      <c r="O62" t="s">
        <v>13</v>
      </c>
      <c r="R62" s="13" t="b">
        <f>ISNUMBER(SEARCH(R$1,d4_test70_2ft[[#This Row],[expectedResult]]))</f>
        <v>1</v>
      </c>
      <c r="S62" s="13" t="b">
        <f>ISNUMBER(SEARCH(S$1,d4_test70_2ft[[#This Row],[expectedResult]]))</f>
        <v>0</v>
      </c>
      <c r="T62" s="13" t="b">
        <f>ISNUMBER(SEARCH(T$1,d4_test70_2ft[[#This Row],[expectedResult]]))</f>
        <v>0</v>
      </c>
      <c r="W62" t="b">
        <f>ISNUMBER(SEARCH(W$1,d4_test70_2ft[[#This Row],[actualResult]]))</f>
        <v>1</v>
      </c>
      <c r="X62" t="b">
        <f>ISNUMBER(SEARCH(X$1,d4_test70_2ft[[#This Row],[actualResult]]))</f>
        <v>0</v>
      </c>
      <c r="Y62" t="b">
        <f>ISNUMBER(SEARCH(Y$1,d4_test70_2ft[[#This Row],[actualResult]]))</f>
        <v>0</v>
      </c>
      <c r="Z62" s="10" t="str">
        <f t="shared" si="0"/>
        <v>11</v>
      </c>
      <c r="AA62" s="10" t="str">
        <f t="shared" si="1"/>
        <v>00</v>
      </c>
      <c r="AB62" s="10" t="str">
        <f t="shared" si="2"/>
        <v>00</v>
      </c>
      <c r="AC62" t="b">
        <f t="shared" si="3"/>
        <v>1</v>
      </c>
      <c r="AF62" t="b">
        <f>ISNUMBER(SEARCH(AF$1,d4_test70_2ft[[#This Row],[actualResultGPT3]]))</f>
        <v>1</v>
      </c>
      <c r="AG62" t="b">
        <f>ISNUMBER(SEARCH(AG$1,d4_test70_2ft[[#This Row],[actualResultGPT3]]))</f>
        <v>0</v>
      </c>
      <c r="AH62" t="b">
        <f>ISNUMBER(SEARCH(AH$1,d4_test70_2ft[[#This Row],[actualResultGPT3]]))</f>
        <v>0</v>
      </c>
      <c r="AI62" s="10" t="str">
        <f t="shared" si="4"/>
        <v>11</v>
      </c>
      <c r="AJ62" s="10" t="str">
        <f t="shared" si="5"/>
        <v>00</v>
      </c>
      <c r="AK62" s="10" t="str">
        <f t="shared" si="6"/>
        <v>00</v>
      </c>
      <c r="AL62" t="b">
        <f t="shared" si="7"/>
        <v>1</v>
      </c>
      <c r="AO62" t="b">
        <f>ISNUMBER(SEARCH(AO$1,d4_test70_2ft[[#This Row],[actualResult3Ft]]))</f>
        <v>1</v>
      </c>
      <c r="AP62" t="b">
        <f>ISNUMBER(SEARCH(AP$1,d4_test70_2ft[[#This Row],[actualResult3Ft]]))</f>
        <v>0</v>
      </c>
      <c r="AQ62" t="b">
        <f>ISNUMBER(SEARCH(AQ$1,d4_test70_2ft[[#This Row],[actualResult3Ft]]))</f>
        <v>0</v>
      </c>
      <c r="AR62" s="10" t="str">
        <f t="shared" si="8"/>
        <v>11</v>
      </c>
      <c r="AS62" s="10" t="str">
        <f t="shared" si="9"/>
        <v>00</v>
      </c>
      <c r="AT62" s="10" t="str">
        <f t="shared" si="10"/>
        <v>00</v>
      </c>
      <c r="AU62" t="b">
        <f t="shared" si="11"/>
        <v>1</v>
      </c>
      <c r="AX62" t="b">
        <f>ISNUMBER(SEARCH(AX$1,d4_test70_2ft[[#This Row],[actualResultc2]]))</f>
        <v>1</v>
      </c>
      <c r="AY62" t="b">
        <f>ISNUMBER(SEARCH(AY$1,d4_test70_2ft[[#This Row],[actualResultc2]]))</f>
        <v>0</v>
      </c>
      <c r="AZ62" t="b">
        <f>ISNUMBER(SEARCH(AZ$1,d4_test70_2ft[[#This Row],[actualResultc2]]))</f>
        <v>0</v>
      </c>
      <c r="BA62" s="10" t="str">
        <f t="shared" si="12"/>
        <v>11</v>
      </c>
      <c r="BB62" s="10" t="str">
        <f t="shared" si="13"/>
        <v>00</v>
      </c>
      <c r="BC62" s="10" t="str">
        <f t="shared" si="14"/>
        <v>00</v>
      </c>
      <c r="BD62" t="b">
        <f t="shared" si="15"/>
        <v>1</v>
      </c>
      <c r="BG62" t="b">
        <f>ISNUMBER(SEARCH(BG$1,d4_test70_2ft[[#This Row],[actualResultc3]]))</f>
        <v>1</v>
      </c>
      <c r="BH62" t="b">
        <f>ISNUMBER(SEARCH(BH$1,d4_test70_2ft[[#This Row],[actualResultc3]]))</f>
        <v>0</v>
      </c>
      <c r="BI62" t="b">
        <f>ISNUMBER(SEARCH(BI$1,d4_test70_2ft[[#This Row],[actualResultc3]]))</f>
        <v>0</v>
      </c>
      <c r="BJ62" s="10" t="str">
        <f t="shared" si="16"/>
        <v>11</v>
      </c>
      <c r="BK62" s="10" t="str">
        <f t="shared" si="17"/>
        <v>00</v>
      </c>
      <c r="BL62" s="10" t="str">
        <f t="shared" si="18"/>
        <v>00</v>
      </c>
      <c r="BM62" t="b">
        <f t="shared" si="19"/>
        <v>1</v>
      </c>
      <c r="BP62" t="b">
        <f>ISNUMBER(SEARCH(BP$1,d4_test70_2ft[[#This Row],[actualResultc4]]))</f>
        <v>1</v>
      </c>
      <c r="BQ62" t="b">
        <f>ISNUMBER(SEARCH(BQ$1,d4_test70_2ft[[#This Row],[actualResultc4]]))</f>
        <v>0</v>
      </c>
      <c r="BR62" t="b">
        <f>ISNUMBER(SEARCH(BR$1,d4_test70_2ft[[#This Row],[actualResultc4]]))</f>
        <v>0</v>
      </c>
      <c r="BS62" s="10" t="str">
        <f t="shared" si="20"/>
        <v>11</v>
      </c>
      <c r="BT62" s="10" t="str">
        <f t="shared" si="21"/>
        <v>00</v>
      </c>
      <c r="BU62" s="10" t="str">
        <f t="shared" si="22"/>
        <v>00</v>
      </c>
      <c r="BV62" t="b">
        <f t="shared" si="23"/>
        <v>1</v>
      </c>
      <c r="BY62" t="b">
        <f>ISNUMBER(SEARCH(BY$1,d4_test70_2ft[[#This Row],[actualResultc5]]))</f>
        <v>1</v>
      </c>
      <c r="BZ62" t="b">
        <f>ISNUMBER(SEARCH(BZ$1,d4_test70_2ft[[#This Row],[actualResultc5]]))</f>
        <v>0</v>
      </c>
      <c r="CA62" t="b">
        <f>ISNUMBER(SEARCH(CA$1,d4_test70_2ft[[#This Row],[actualResultc5]]))</f>
        <v>0</v>
      </c>
      <c r="CB62" s="10" t="str">
        <f t="shared" si="24"/>
        <v>11</v>
      </c>
      <c r="CC62" s="10" t="str">
        <f t="shared" si="25"/>
        <v>00</v>
      </c>
      <c r="CD62" s="10" t="str">
        <f t="shared" si="26"/>
        <v>00</v>
      </c>
      <c r="CE62" t="b">
        <f t="shared" si="27"/>
        <v>1</v>
      </c>
      <c r="CH62" t="b">
        <f>ISNUMBER(SEARCH(CH$1,d4_test70_2ft[[#This Row],[actualResultc6]]))</f>
        <v>1</v>
      </c>
      <c r="CI62" t="b">
        <f>ISNUMBER(SEARCH(CI$1,d4_test70_2ft[[#This Row],[actualResultc6]]))</f>
        <v>0</v>
      </c>
      <c r="CJ62" t="b">
        <f>ISNUMBER(SEARCH(CJ$1,d4_test70_2ft[[#This Row],[actualResultc6]]))</f>
        <v>0</v>
      </c>
      <c r="CK62" s="10" t="str">
        <f t="shared" si="28"/>
        <v>11</v>
      </c>
      <c r="CL62" s="10" t="str">
        <f t="shared" si="29"/>
        <v>00</v>
      </c>
      <c r="CM62" s="10" t="str">
        <f t="shared" si="30"/>
        <v>00</v>
      </c>
      <c r="CN62" t="b">
        <f t="shared" si="31"/>
        <v>1</v>
      </c>
      <c r="CQ62" t="b">
        <f>ISNUMBER(SEARCH(CQ$1,d4_test70_2ft[[#This Row],[actualResultc7]]))</f>
        <v>1</v>
      </c>
      <c r="CR62" t="b">
        <f>ISNUMBER(SEARCH(CR$1,d4_test70_2ft[[#This Row],[actualResultc7]]))</f>
        <v>0</v>
      </c>
      <c r="CS62" t="b">
        <f>ISNUMBER(SEARCH(CS$1,d4_test70_2ft[[#This Row],[actualResultc7]]))</f>
        <v>0</v>
      </c>
      <c r="CT62" s="10" t="str">
        <f t="shared" si="32"/>
        <v>11</v>
      </c>
      <c r="CU62" s="10" t="str">
        <f t="shared" si="33"/>
        <v>00</v>
      </c>
      <c r="CV62" s="10" t="str">
        <f t="shared" si="34"/>
        <v>00</v>
      </c>
      <c r="CW62" t="b">
        <f t="shared" si="35"/>
        <v>1</v>
      </c>
    </row>
    <row r="63" spans="1:101" x14ac:dyDescent="0.35">
      <c r="A63">
        <v>1513169978</v>
      </c>
      <c r="B63" t="s">
        <v>537</v>
      </c>
      <c r="C63" t="s">
        <v>7785</v>
      </c>
      <c r="D63" t="s">
        <v>7570</v>
      </c>
      <c r="E63" t="s">
        <v>5119</v>
      </c>
      <c r="F63" t="s">
        <v>13</v>
      </c>
      <c r="G63" t="s">
        <v>7687</v>
      </c>
      <c r="H63" t="s">
        <v>13</v>
      </c>
      <c r="I63" t="s">
        <v>7687</v>
      </c>
      <c r="J63" t="s">
        <v>13</v>
      </c>
      <c r="K63" t="s">
        <v>13</v>
      </c>
      <c r="L63" t="s">
        <v>13</v>
      </c>
      <c r="M63" t="s">
        <v>13</v>
      </c>
      <c r="N63" t="s">
        <v>13</v>
      </c>
      <c r="O63" t="s">
        <v>13</v>
      </c>
      <c r="R63" s="13" t="b">
        <f>ISNUMBER(SEARCH(R$1,d4_test70_2ft[[#This Row],[expectedResult]]))</f>
        <v>1</v>
      </c>
      <c r="S63" s="13" t="b">
        <f>ISNUMBER(SEARCH(S$1,d4_test70_2ft[[#This Row],[expectedResult]]))</f>
        <v>0</v>
      </c>
      <c r="T63" s="13" t="b">
        <f>ISNUMBER(SEARCH(T$1,d4_test70_2ft[[#This Row],[expectedResult]]))</f>
        <v>0</v>
      </c>
      <c r="W63" t="b">
        <f>ISNUMBER(SEARCH(W$1,d4_test70_2ft[[#This Row],[actualResult]]))</f>
        <v>1</v>
      </c>
      <c r="X63" t="b">
        <f>ISNUMBER(SEARCH(X$1,d4_test70_2ft[[#This Row],[actualResult]]))</f>
        <v>0</v>
      </c>
      <c r="Y63" t="b">
        <f>ISNUMBER(SEARCH(Y$1,d4_test70_2ft[[#This Row],[actualResult]]))</f>
        <v>0</v>
      </c>
      <c r="Z63" s="10" t="str">
        <f t="shared" si="0"/>
        <v>11</v>
      </c>
      <c r="AA63" s="10" t="str">
        <f t="shared" si="1"/>
        <v>00</v>
      </c>
      <c r="AB63" s="10" t="str">
        <f t="shared" si="2"/>
        <v>00</v>
      </c>
      <c r="AC63" t="b">
        <f t="shared" si="3"/>
        <v>1</v>
      </c>
      <c r="AF63" t="b">
        <f>ISNUMBER(SEARCH(AF$1,d4_test70_2ft[[#This Row],[actualResultGPT3]]))</f>
        <v>1</v>
      </c>
      <c r="AG63" t="b">
        <f>ISNUMBER(SEARCH(AG$1,d4_test70_2ft[[#This Row],[actualResultGPT3]]))</f>
        <v>0</v>
      </c>
      <c r="AH63" t="b">
        <f>ISNUMBER(SEARCH(AH$1,d4_test70_2ft[[#This Row],[actualResultGPT3]]))</f>
        <v>0</v>
      </c>
      <c r="AI63" s="10" t="str">
        <f t="shared" si="4"/>
        <v>11</v>
      </c>
      <c r="AJ63" s="10" t="str">
        <f t="shared" si="5"/>
        <v>00</v>
      </c>
      <c r="AK63" s="10" t="str">
        <f t="shared" si="6"/>
        <v>00</v>
      </c>
      <c r="AL63" t="b">
        <f t="shared" si="7"/>
        <v>1</v>
      </c>
      <c r="AO63" t="b">
        <f>ISNUMBER(SEARCH(AO$1,d4_test70_2ft[[#This Row],[actualResult3Ft]]))</f>
        <v>1</v>
      </c>
      <c r="AP63" t="b">
        <f>ISNUMBER(SEARCH(AP$1,d4_test70_2ft[[#This Row],[actualResult3Ft]]))</f>
        <v>0</v>
      </c>
      <c r="AQ63" t="b">
        <f>ISNUMBER(SEARCH(AQ$1,d4_test70_2ft[[#This Row],[actualResult3Ft]]))</f>
        <v>0</v>
      </c>
      <c r="AR63" s="10" t="str">
        <f t="shared" si="8"/>
        <v>11</v>
      </c>
      <c r="AS63" s="10" t="str">
        <f t="shared" si="9"/>
        <v>00</v>
      </c>
      <c r="AT63" s="10" t="str">
        <f t="shared" si="10"/>
        <v>00</v>
      </c>
      <c r="AU63" t="b">
        <f t="shared" si="11"/>
        <v>1</v>
      </c>
      <c r="AX63" t="b">
        <f>ISNUMBER(SEARCH(AX$1,d4_test70_2ft[[#This Row],[actualResultc2]]))</f>
        <v>1</v>
      </c>
      <c r="AY63" t="b">
        <f>ISNUMBER(SEARCH(AY$1,d4_test70_2ft[[#This Row],[actualResultc2]]))</f>
        <v>0</v>
      </c>
      <c r="AZ63" t="b">
        <f>ISNUMBER(SEARCH(AZ$1,d4_test70_2ft[[#This Row],[actualResultc2]]))</f>
        <v>0</v>
      </c>
      <c r="BA63" s="10" t="str">
        <f t="shared" si="12"/>
        <v>11</v>
      </c>
      <c r="BB63" s="10" t="str">
        <f t="shared" si="13"/>
        <v>00</v>
      </c>
      <c r="BC63" s="10" t="str">
        <f t="shared" si="14"/>
        <v>00</v>
      </c>
      <c r="BD63" t="b">
        <f t="shared" si="15"/>
        <v>1</v>
      </c>
      <c r="BG63" t="b">
        <f>ISNUMBER(SEARCH(BG$1,d4_test70_2ft[[#This Row],[actualResultc3]]))</f>
        <v>1</v>
      </c>
      <c r="BH63" t="b">
        <f>ISNUMBER(SEARCH(BH$1,d4_test70_2ft[[#This Row],[actualResultc3]]))</f>
        <v>0</v>
      </c>
      <c r="BI63" t="b">
        <f>ISNUMBER(SEARCH(BI$1,d4_test70_2ft[[#This Row],[actualResultc3]]))</f>
        <v>0</v>
      </c>
      <c r="BJ63" s="10" t="str">
        <f t="shared" si="16"/>
        <v>11</v>
      </c>
      <c r="BK63" s="10" t="str">
        <f t="shared" si="17"/>
        <v>00</v>
      </c>
      <c r="BL63" s="10" t="str">
        <f t="shared" si="18"/>
        <v>00</v>
      </c>
      <c r="BM63" t="b">
        <f t="shared" si="19"/>
        <v>1</v>
      </c>
      <c r="BP63" t="b">
        <f>ISNUMBER(SEARCH(BP$1,d4_test70_2ft[[#This Row],[actualResultc4]]))</f>
        <v>1</v>
      </c>
      <c r="BQ63" t="b">
        <f>ISNUMBER(SEARCH(BQ$1,d4_test70_2ft[[#This Row],[actualResultc4]]))</f>
        <v>0</v>
      </c>
      <c r="BR63" t="b">
        <f>ISNUMBER(SEARCH(BR$1,d4_test70_2ft[[#This Row],[actualResultc4]]))</f>
        <v>0</v>
      </c>
      <c r="BS63" s="10" t="str">
        <f t="shared" si="20"/>
        <v>11</v>
      </c>
      <c r="BT63" s="10" t="str">
        <f t="shared" si="21"/>
        <v>00</v>
      </c>
      <c r="BU63" s="10" t="str">
        <f t="shared" si="22"/>
        <v>00</v>
      </c>
      <c r="BV63" t="b">
        <f t="shared" si="23"/>
        <v>1</v>
      </c>
      <c r="BY63" t="b">
        <f>ISNUMBER(SEARCH(BY$1,d4_test70_2ft[[#This Row],[actualResultc5]]))</f>
        <v>1</v>
      </c>
      <c r="BZ63" t="b">
        <f>ISNUMBER(SEARCH(BZ$1,d4_test70_2ft[[#This Row],[actualResultc5]]))</f>
        <v>0</v>
      </c>
      <c r="CA63" t="b">
        <f>ISNUMBER(SEARCH(CA$1,d4_test70_2ft[[#This Row],[actualResultc5]]))</f>
        <v>0</v>
      </c>
      <c r="CB63" s="10" t="str">
        <f t="shared" si="24"/>
        <v>11</v>
      </c>
      <c r="CC63" s="10" t="str">
        <f t="shared" si="25"/>
        <v>00</v>
      </c>
      <c r="CD63" s="10" t="str">
        <f t="shared" si="26"/>
        <v>00</v>
      </c>
      <c r="CE63" t="b">
        <f t="shared" si="27"/>
        <v>1</v>
      </c>
      <c r="CH63" t="b">
        <f>ISNUMBER(SEARCH(CH$1,d4_test70_2ft[[#This Row],[actualResultc6]]))</f>
        <v>1</v>
      </c>
      <c r="CI63" t="b">
        <f>ISNUMBER(SEARCH(CI$1,d4_test70_2ft[[#This Row],[actualResultc6]]))</f>
        <v>0</v>
      </c>
      <c r="CJ63" t="b">
        <f>ISNUMBER(SEARCH(CJ$1,d4_test70_2ft[[#This Row],[actualResultc6]]))</f>
        <v>0</v>
      </c>
      <c r="CK63" s="10" t="str">
        <f t="shared" si="28"/>
        <v>11</v>
      </c>
      <c r="CL63" s="10" t="str">
        <f t="shared" si="29"/>
        <v>00</v>
      </c>
      <c r="CM63" s="10" t="str">
        <f t="shared" si="30"/>
        <v>00</v>
      </c>
      <c r="CN63" t="b">
        <f t="shared" si="31"/>
        <v>1</v>
      </c>
      <c r="CQ63" t="b">
        <f>ISNUMBER(SEARCH(CQ$1,d4_test70_2ft[[#This Row],[actualResultc7]]))</f>
        <v>1</v>
      </c>
      <c r="CR63" t="b">
        <f>ISNUMBER(SEARCH(CR$1,d4_test70_2ft[[#This Row],[actualResultc7]]))</f>
        <v>0</v>
      </c>
      <c r="CS63" t="b">
        <f>ISNUMBER(SEARCH(CS$1,d4_test70_2ft[[#This Row],[actualResultc7]]))</f>
        <v>0</v>
      </c>
      <c r="CT63" s="10" t="str">
        <f t="shared" si="32"/>
        <v>11</v>
      </c>
      <c r="CU63" s="10" t="str">
        <f t="shared" si="33"/>
        <v>00</v>
      </c>
      <c r="CV63" s="10" t="str">
        <f t="shared" si="34"/>
        <v>00</v>
      </c>
      <c r="CW63" t="b">
        <f t="shared" si="35"/>
        <v>1</v>
      </c>
    </row>
    <row r="64" spans="1:101" x14ac:dyDescent="0.35">
      <c r="A64" t="s">
        <v>802</v>
      </c>
      <c r="B64" t="s">
        <v>803</v>
      </c>
      <c r="C64" t="s">
        <v>1003</v>
      </c>
      <c r="D64" t="s">
        <v>7585</v>
      </c>
      <c r="E64" t="s">
        <v>5119</v>
      </c>
      <c r="F64" t="s">
        <v>13</v>
      </c>
      <c r="G64" t="s">
        <v>7687</v>
      </c>
      <c r="H64" t="s">
        <v>13</v>
      </c>
      <c r="I64" t="s">
        <v>7687</v>
      </c>
      <c r="J64" t="s">
        <v>7687</v>
      </c>
      <c r="K64" t="s">
        <v>13</v>
      </c>
      <c r="L64" t="s">
        <v>7687</v>
      </c>
      <c r="M64" t="s">
        <v>13</v>
      </c>
      <c r="N64" t="s">
        <v>13</v>
      </c>
      <c r="O64" t="s">
        <v>13</v>
      </c>
      <c r="R64" s="13" t="b">
        <f>ISNUMBER(SEARCH(R$1,d4_test70_2ft[[#This Row],[expectedResult]]))</f>
        <v>1</v>
      </c>
      <c r="S64" s="13" t="b">
        <f>ISNUMBER(SEARCH(S$1,d4_test70_2ft[[#This Row],[expectedResult]]))</f>
        <v>0</v>
      </c>
      <c r="T64" s="13" t="b">
        <f>ISNUMBER(SEARCH(T$1,d4_test70_2ft[[#This Row],[expectedResult]]))</f>
        <v>0</v>
      </c>
      <c r="W64" t="b">
        <f>ISNUMBER(SEARCH(W$1,d4_test70_2ft[[#This Row],[actualResult]]))</f>
        <v>1</v>
      </c>
      <c r="X64" t="b">
        <f>ISNUMBER(SEARCH(X$1,d4_test70_2ft[[#This Row],[actualResult]]))</f>
        <v>0</v>
      </c>
      <c r="Y64" t="b">
        <f>ISNUMBER(SEARCH(Y$1,d4_test70_2ft[[#This Row],[actualResult]]))</f>
        <v>0</v>
      </c>
      <c r="Z64" s="10" t="str">
        <f t="shared" si="0"/>
        <v>11</v>
      </c>
      <c r="AA64" s="10" t="str">
        <f t="shared" si="1"/>
        <v>00</v>
      </c>
      <c r="AB64" s="10" t="str">
        <f t="shared" si="2"/>
        <v>00</v>
      </c>
      <c r="AC64" t="b">
        <f t="shared" si="3"/>
        <v>1</v>
      </c>
      <c r="AF64" t="b">
        <f>ISNUMBER(SEARCH(AF$1,d4_test70_2ft[[#This Row],[actualResultGPT3]]))</f>
        <v>1</v>
      </c>
      <c r="AG64" t="b">
        <f>ISNUMBER(SEARCH(AG$1,d4_test70_2ft[[#This Row],[actualResultGPT3]]))</f>
        <v>0</v>
      </c>
      <c r="AH64" t="b">
        <f>ISNUMBER(SEARCH(AH$1,d4_test70_2ft[[#This Row],[actualResultGPT3]]))</f>
        <v>0</v>
      </c>
      <c r="AI64" s="10" t="str">
        <f t="shared" si="4"/>
        <v>11</v>
      </c>
      <c r="AJ64" s="10" t="str">
        <f t="shared" si="5"/>
        <v>00</v>
      </c>
      <c r="AK64" s="10" t="str">
        <f t="shared" si="6"/>
        <v>00</v>
      </c>
      <c r="AL64" t="b">
        <f t="shared" si="7"/>
        <v>1</v>
      </c>
      <c r="AO64" t="b">
        <f>ISNUMBER(SEARCH(AO$1,d4_test70_2ft[[#This Row],[actualResult3Ft]]))</f>
        <v>1</v>
      </c>
      <c r="AP64" t="b">
        <f>ISNUMBER(SEARCH(AP$1,d4_test70_2ft[[#This Row],[actualResult3Ft]]))</f>
        <v>0</v>
      </c>
      <c r="AQ64" t="b">
        <f>ISNUMBER(SEARCH(AQ$1,d4_test70_2ft[[#This Row],[actualResult3Ft]]))</f>
        <v>0</v>
      </c>
      <c r="AR64" s="10" t="str">
        <f t="shared" si="8"/>
        <v>11</v>
      </c>
      <c r="AS64" s="10" t="str">
        <f t="shared" si="9"/>
        <v>00</v>
      </c>
      <c r="AT64" s="10" t="str">
        <f t="shared" si="10"/>
        <v>00</v>
      </c>
      <c r="AU64" t="b">
        <f t="shared" si="11"/>
        <v>1</v>
      </c>
      <c r="AX64" t="b">
        <f>ISNUMBER(SEARCH(AX$1,d4_test70_2ft[[#This Row],[actualResultc2]]))</f>
        <v>1</v>
      </c>
      <c r="AY64" t="b">
        <f>ISNUMBER(SEARCH(AY$1,d4_test70_2ft[[#This Row],[actualResultc2]]))</f>
        <v>0</v>
      </c>
      <c r="AZ64" t="b">
        <f>ISNUMBER(SEARCH(AZ$1,d4_test70_2ft[[#This Row],[actualResultc2]]))</f>
        <v>0</v>
      </c>
      <c r="BA64" s="10" t="str">
        <f t="shared" si="12"/>
        <v>11</v>
      </c>
      <c r="BB64" s="10" t="str">
        <f t="shared" si="13"/>
        <v>00</v>
      </c>
      <c r="BC64" s="10" t="str">
        <f t="shared" si="14"/>
        <v>00</v>
      </c>
      <c r="BD64" t="b">
        <f t="shared" si="15"/>
        <v>1</v>
      </c>
      <c r="BG64" t="b">
        <f>ISNUMBER(SEARCH(BG$1,d4_test70_2ft[[#This Row],[actualResultc3]]))</f>
        <v>1</v>
      </c>
      <c r="BH64" t="b">
        <f>ISNUMBER(SEARCH(BH$1,d4_test70_2ft[[#This Row],[actualResultc3]]))</f>
        <v>0</v>
      </c>
      <c r="BI64" t="b">
        <f>ISNUMBER(SEARCH(BI$1,d4_test70_2ft[[#This Row],[actualResultc3]]))</f>
        <v>0</v>
      </c>
      <c r="BJ64" s="10" t="str">
        <f t="shared" si="16"/>
        <v>11</v>
      </c>
      <c r="BK64" s="10" t="str">
        <f t="shared" si="17"/>
        <v>00</v>
      </c>
      <c r="BL64" s="10" t="str">
        <f t="shared" si="18"/>
        <v>00</v>
      </c>
      <c r="BM64" t="b">
        <f t="shared" si="19"/>
        <v>1</v>
      </c>
      <c r="BP64" t="b">
        <f>ISNUMBER(SEARCH(BP$1,d4_test70_2ft[[#This Row],[actualResultc4]]))</f>
        <v>1</v>
      </c>
      <c r="BQ64" t="b">
        <f>ISNUMBER(SEARCH(BQ$1,d4_test70_2ft[[#This Row],[actualResultc4]]))</f>
        <v>0</v>
      </c>
      <c r="BR64" t="b">
        <f>ISNUMBER(SEARCH(BR$1,d4_test70_2ft[[#This Row],[actualResultc4]]))</f>
        <v>0</v>
      </c>
      <c r="BS64" s="10" t="str">
        <f t="shared" si="20"/>
        <v>11</v>
      </c>
      <c r="BT64" s="10" t="str">
        <f t="shared" si="21"/>
        <v>00</v>
      </c>
      <c r="BU64" s="10" t="str">
        <f t="shared" si="22"/>
        <v>00</v>
      </c>
      <c r="BV64" t="b">
        <f t="shared" si="23"/>
        <v>1</v>
      </c>
      <c r="BY64" t="b">
        <f>ISNUMBER(SEARCH(BY$1,d4_test70_2ft[[#This Row],[actualResultc5]]))</f>
        <v>1</v>
      </c>
      <c r="BZ64" t="b">
        <f>ISNUMBER(SEARCH(BZ$1,d4_test70_2ft[[#This Row],[actualResultc5]]))</f>
        <v>0</v>
      </c>
      <c r="CA64" t="b">
        <f>ISNUMBER(SEARCH(CA$1,d4_test70_2ft[[#This Row],[actualResultc5]]))</f>
        <v>0</v>
      </c>
      <c r="CB64" s="10" t="str">
        <f t="shared" si="24"/>
        <v>11</v>
      </c>
      <c r="CC64" s="10" t="str">
        <f t="shared" si="25"/>
        <v>00</v>
      </c>
      <c r="CD64" s="10" t="str">
        <f t="shared" si="26"/>
        <v>00</v>
      </c>
      <c r="CE64" t="b">
        <f t="shared" si="27"/>
        <v>1</v>
      </c>
      <c r="CH64" t="b">
        <f>ISNUMBER(SEARCH(CH$1,d4_test70_2ft[[#This Row],[actualResultc6]]))</f>
        <v>1</v>
      </c>
      <c r="CI64" t="b">
        <f>ISNUMBER(SEARCH(CI$1,d4_test70_2ft[[#This Row],[actualResultc6]]))</f>
        <v>0</v>
      </c>
      <c r="CJ64" t="b">
        <f>ISNUMBER(SEARCH(CJ$1,d4_test70_2ft[[#This Row],[actualResultc6]]))</f>
        <v>0</v>
      </c>
      <c r="CK64" s="10" t="str">
        <f t="shared" si="28"/>
        <v>11</v>
      </c>
      <c r="CL64" s="10" t="str">
        <f t="shared" si="29"/>
        <v>00</v>
      </c>
      <c r="CM64" s="10" t="str">
        <f t="shared" si="30"/>
        <v>00</v>
      </c>
      <c r="CN64" t="b">
        <f t="shared" si="31"/>
        <v>1</v>
      </c>
      <c r="CQ64" t="b">
        <f>ISNUMBER(SEARCH(CQ$1,d4_test70_2ft[[#This Row],[actualResultc7]]))</f>
        <v>1</v>
      </c>
      <c r="CR64" t="b">
        <f>ISNUMBER(SEARCH(CR$1,d4_test70_2ft[[#This Row],[actualResultc7]]))</f>
        <v>0</v>
      </c>
      <c r="CS64" t="b">
        <f>ISNUMBER(SEARCH(CS$1,d4_test70_2ft[[#This Row],[actualResultc7]]))</f>
        <v>0</v>
      </c>
      <c r="CT64" s="10" t="str">
        <f t="shared" si="32"/>
        <v>11</v>
      </c>
      <c r="CU64" s="10" t="str">
        <f t="shared" si="33"/>
        <v>00</v>
      </c>
      <c r="CV64" s="10" t="str">
        <f t="shared" si="34"/>
        <v>00</v>
      </c>
      <c r="CW64" t="b">
        <f t="shared" si="35"/>
        <v>1</v>
      </c>
    </row>
    <row r="65" spans="1:101" x14ac:dyDescent="0.35">
      <c r="A65" t="s">
        <v>289</v>
      </c>
      <c r="B65" t="s">
        <v>290</v>
      </c>
      <c r="C65" t="s">
        <v>8214</v>
      </c>
      <c r="D65" t="s">
        <v>7585</v>
      </c>
      <c r="E65" t="s">
        <v>5119</v>
      </c>
      <c r="F65" t="s">
        <v>13</v>
      </c>
      <c r="G65" t="s">
        <v>7687</v>
      </c>
      <c r="H65" t="s">
        <v>935</v>
      </c>
      <c r="I65" t="s">
        <v>7687</v>
      </c>
      <c r="J65" t="s">
        <v>7687</v>
      </c>
      <c r="K65" t="s">
        <v>13</v>
      </c>
      <c r="L65" t="s">
        <v>7687</v>
      </c>
      <c r="M65" t="s">
        <v>13</v>
      </c>
      <c r="N65" t="s">
        <v>13</v>
      </c>
      <c r="O65" t="s">
        <v>13</v>
      </c>
      <c r="R65" s="13" t="b">
        <f>ISNUMBER(SEARCH(R$1,d4_test70_2ft[[#This Row],[expectedResult]]))</f>
        <v>1</v>
      </c>
      <c r="S65" s="13" t="b">
        <f>ISNUMBER(SEARCH(S$1,d4_test70_2ft[[#This Row],[expectedResult]]))</f>
        <v>0</v>
      </c>
      <c r="T65" s="13" t="b">
        <f>ISNUMBER(SEARCH(T$1,d4_test70_2ft[[#This Row],[expectedResult]]))</f>
        <v>0</v>
      </c>
      <c r="W65" t="b">
        <f>ISNUMBER(SEARCH(W$1,d4_test70_2ft[[#This Row],[actualResult]]))</f>
        <v>1</v>
      </c>
      <c r="X65" t="b">
        <f>ISNUMBER(SEARCH(X$1,d4_test70_2ft[[#This Row],[actualResult]]))</f>
        <v>0</v>
      </c>
      <c r="Y65" t="b">
        <f>ISNUMBER(SEARCH(Y$1,d4_test70_2ft[[#This Row],[actualResult]]))</f>
        <v>0</v>
      </c>
      <c r="Z65" s="10" t="str">
        <f t="shared" si="0"/>
        <v>11</v>
      </c>
      <c r="AA65" s="10" t="str">
        <f t="shared" si="1"/>
        <v>00</v>
      </c>
      <c r="AB65" s="10" t="str">
        <f t="shared" si="2"/>
        <v>00</v>
      </c>
      <c r="AC65" t="b">
        <f t="shared" si="3"/>
        <v>1</v>
      </c>
      <c r="AF65" t="b">
        <f>ISNUMBER(SEARCH(AF$1,d4_test70_2ft[[#This Row],[actualResultGPT3]]))</f>
        <v>1</v>
      </c>
      <c r="AG65" t="b">
        <f>ISNUMBER(SEARCH(AG$1,d4_test70_2ft[[#This Row],[actualResultGPT3]]))</f>
        <v>0</v>
      </c>
      <c r="AH65" t="b">
        <f>ISNUMBER(SEARCH(AH$1,d4_test70_2ft[[#This Row],[actualResultGPT3]]))</f>
        <v>0</v>
      </c>
      <c r="AI65" s="10" t="str">
        <f t="shared" si="4"/>
        <v>11</v>
      </c>
      <c r="AJ65" s="10" t="str">
        <f t="shared" si="5"/>
        <v>00</v>
      </c>
      <c r="AK65" s="10" t="str">
        <f t="shared" si="6"/>
        <v>00</v>
      </c>
      <c r="AL65" t="b">
        <f t="shared" si="7"/>
        <v>1</v>
      </c>
      <c r="AO65" t="b">
        <f>ISNUMBER(SEARCH(AO$1,d4_test70_2ft[[#This Row],[actualResult3Ft]]))</f>
        <v>1</v>
      </c>
      <c r="AP65" t="b">
        <f>ISNUMBER(SEARCH(AP$1,d4_test70_2ft[[#This Row],[actualResult3Ft]]))</f>
        <v>0</v>
      </c>
      <c r="AQ65" t="b">
        <f>ISNUMBER(SEARCH(AQ$1,d4_test70_2ft[[#This Row],[actualResult3Ft]]))</f>
        <v>0</v>
      </c>
      <c r="AR65" s="10" t="str">
        <f t="shared" si="8"/>
        <v>11</v>
      </c>
      <c r="AS65" s="10" t="str">
        <f t="shared" si="9"/>
        <v>00</v>
      </c>
      <c r="AT65" s="10" t="str">
        <f t="shared" si="10"/>
        <v>00</v>
      </c>
      <c r="AU65" t="b">
        <f t="shared" si="11"/>
        <v>1</v>
      </c>
      <c r="AX65" t="b">
        <f>ISNUMBER(SEARCH(AX$1,d4_test70_2ft[[#This Row],[actualResultc2]]))</f>
        <v>1</v>
      </c>
      <c r="AY65" t="b">
        <f>ISNUMBER(SEARCH(AY$1,d4_test70_2ft[[#This Row],[actualResultc2]]))</f>
        <v>0</v>
      </c>
      <c r="AZ65" t="b">
        <f>ISNUMBER(SEARCH(AZ$1,d4_test70_2ft[[#This Row],[actualResultc2]]))</f>
        <v>0</v>
      </c>
      <c r="BA65" s="10" t="str">
        <f t="shared" si="12"/>
        <v>11</v>
      </c>
      <c r="BB65" s="10" t="str">
        <f t="shared" si="13"/>
        <v>00</v>
      </c>
      <c r="BC65" s="10" t="str">
        <f t="shared" si="14"/>
        <v>00</v>
      </c>
      <c r="BD65" t="b">
        <f t="shared" si="15"/>
        <v>1</v>
      </c>
      <c r="BG65" t="b">
        <f>ISNUMBER(SEARCH(BG$1,d4_test70_2ft[[#This Row],[actualResultc3]]))</f>
        <v>1</v>
      </c>
      <c r="BH65" t="b">
        <f>ISNUMBER(SEARCH(BH$1,d4_test70_2ft[[#This Row],[actualResultc3]]))</f>
        <v>0</v>
      </c>
      <c r="BI65" t="b">
        <f>ISNUMBER(SEARCH(BI$1,d4_test70_2ft[[#This Row],[actualResultc3]]))</f>
        <v>0</v>
      </c>
      <c r="BJ65" s="10" t="str">
        <f t="shared" si="16"/>
        <v>11</v>
      </c>
      <c r="BK65" s="10" t="str">
        <f t="shared" si="17"/>
        <v>00</v>
      </c>
      <c r="BL65" s="10" t="str">
        <f t="shared" si="18"/>
        <v>00</v>
      </c>
      <c r="BM65" t="b">
        <f t="shared" si="19"/>
        <v>1</v>
      </c>
      <c r="BP65" t="b">
        <f>ISNUMBER(SEARCH(BP$1,d4_test70_2ft[[#This Row],[actualResultc4]]))</f>
        <v>1</v>
      </c>
      <c r="BQ65" t="b">
        <f>ISNUMBER(SEARCH(BQ$1,d4_test70_2ft[[#This Row],[actualResultc4]]))</f>
        <v>0</v>
      </c>
      <c r="BR65" t="b">
        <f>ISNUMBER(SEARCH(BR$1,d4_test70_2ft[[#This Row],[actualResultc4]]))</f>
        <v>0</v>
      </c>
      <c r="BS65" s="10" t="str">
        <f t="shared" si="20"/>
        <v>11</v>
      </c>
      <c r="BT65" s="10" t="str">
        <f t="shared" si="21"/>
        <v>00</v>
      </c>
      <c r="BU65" s="10" t="str">
        <f t="shared" si="22"/>
        <v>00</v>
      </c>
      <c r="BV65" t="b">
        <f t="shared" si="23"/>
        <v>1</v>
      </c>
      <c r="BY65" t="b">
        <f>ISNUMBER(SEARCH(BY$1,d4_test70_2ft[[#This Row],[actualResultc5]]))</f>
        <v>1</v>
      </c>
      <c r="BZ65" t="b">
        <f>ISNUMBER(SEARCH(BZ$1,d4_test70_2ft[[#This Row],[actualResultc5]]))</f>
        <v>0</v>
      </c>
      <c r="CA65" t="b">
        <f>ISNUMBER(SEARCH(CA$1,d4_test70_2ft[[#This Row],[actualResultc5]]))</f>
        <v>0</v>
      </c>
      <c r="CB65" s="10" t="str">
        <f t="shared" si="24"/>
        <v>11</v>
      </c>
      <c r="CC65" s="10" t="str">
        <f t="shared" si="25"/>
        <v>00</v>
      </c>
      <c r="CD65" s="10" t="str">
        <f t="shared" si="26"/>
        <v>00</v>
      </c>
      <c r="CE65" t="b">
        <f t="shared" si="27"/>
        <v>1</v>
      </c>
      <c r="CH65" t="b">
        <f>ISNUMBER(SEARCH(CH$1,d4_test70_2ft[[#This Row],[actualResultc6]]))</f>
        <v>1</v>
      </c>
      <c r="CI65" t="b">
        <f>ISNUMBER(SEARCH(CI$1,d4_test70_2ft[[#This Row],[actualResultc6]]))</f>
        <v>0</v>
      </c>
      <c r="CJ65" t="b">
        <f>ISNUMBER(SEARCH(CJ$1,d4_test70_2ft[[#This Row],[actualResultc6]]))</f>
        <v>0</v>
      </c>
      <c r="CK65" s="10" t="str">
        <f t="shared" si="28"/>
        <v>11</v>
      </c>
      <c r="CL65" s="10" t="str">
        <f t="shared" si="29"/>
        <v>00</v>
      </c>
      <c r="CM65" s="10" t="str">
        <f t="shared" si="30"/>
        <v>00</v>
      </c>
      <c r="CN65" t="b">
        <f t="shared" si="31"/>
        <v>1</v>
      </c>
      <c r="CQ65" t="b">
        <f>ISNUMBER(SEARCH(CQ$1,d4_test70_2ft[[#This Row],[actualResultc7]]))</f>
        <v>1</v>
      </c>
      <c r="CR65" t="b">
        <f>ISNUMBER(SEARCH(CR$1,d4_test70_2ft[[#This Row],[actualResultc7]]))</f>
        <v>0</v>
      </c>
      <c r="CS65" t="b">
        <f>ISNUMBER(SEARCH(CS$1,d4_test70_2ft[[#This Row],[actualResultc7]]))</f>
        <v>0</v>
      </c>
      <c r="CT65" s="10" t="str">
        <f t="shared" si="32"/>
        <v>11</v>
      </c>
      <c r="CU65" s="10" t="str">
        <f t="shared" si="33"/>
        <v>00</v>
      </c>
      <c r="CV65" s="10" t="str">
        <f t="shared" si="34"/>
        <v>00</v>
      </c>
      <c r="CW65" t="b">
        <f t="shared" si="35"/>
        <v>1</v>
      </c>
    </row>
    <row r="66" spans="1:101" x14ac:dyDescent="0.35">
      <c r="A66">
        <v>533412119</v>
      </c>
      <c r="B66" t="s">
        <v>393</v>
      </c>
      <c r="C66" t="s">
        <v>7765</v>
      </c>
      <c r="D66" t="s">
        <v>7548</v>
      </c>
      <c r="E66" t="s">
        <v>5119</v>
      </c>
      <c r="F66" t="s">
        <v>13</v>
      </c>
      <c r="G66" t="s">
        <v>7687</v>
      </c>
      <c r="H66" t="s">
        <v>13</v>
      </c>
      <c r="I66" t="s">
        <v>7687</v>
      </c>
      <c r="J66" t="s">
        <v>13</v>
      </c>
      <c r="K66" t="s">
        <v>13</v>
      </c>
      <c r="L66" t="s">
        <v>13</v>
      </c>
      <c r="M66" t="s">
        <v>13</v>
      </c>
      <c r="N66" t="s">
        <v>13</v>
      </c>
      <c r="O66" t="s">
        <v>13</v>
      </c>
      <c r="R66" s="13" t="b">
        <f>ISNUMBER(SEARCH(R$1,d4_test70_2ft[[#This Row],[expectedResult]]))</f>
        <v>1</v>
      </c>
      <c r="S66" s="13" t="b">
        <f>ISNUMBER(SEARCH(S$1,d4_test70_2ft[[#This Row],[expectedResult]]))</f>
        <v>0</v>
      </c>
      <c r="T66" s="13" t="b">
        <f>ISNUMBER(SEARCH(T$1,d4_test70_2ft[[#This Row],[expectedResult]]))</f>
        <v>0</v>
      </c>
      <c r="W66" t="b">
        <f>ISNUMBER(SEARCH(W$1,d4_test70_2ft[[#This Row],[actualResult]]))</f>
        <v>1</v>
      </c>
      <c r="X66" t="b">
        <f>ISNUMBER(SEARCH(X$1,d4_test70_2ft[[#This Row],[actualResult]]))</f>
        <v>0</v>
      </c>
      <c r="Y66" t="b">
        <f>ISNUMBER(SEARCH(Y$1,d4_test70_2ft[[#This Row],[actualResult]]))</f>
        <v>0</v>
      </c>
      <c r="Z66" s="10" t="str">
        <f t="shared" si="0"/>
        <v>11</v>
      </c>
      <c r="AA66" s="10" t="str">
        <f t="shared" si="1"/>
        <v>00</v>
      </c>
      <c r="AB66" s="10" t="str">
        <f t="shared" si="2"/>
        <v>00</v>
      </c>
      <c r="AC66" t="b">
        <f t="shared" si="3"/>
        <v>1</v>
      </c>
      <c r="AF66" t="b">
        <f>ISNUMBER(SEARCH(AF$1,d4_test70_2ft[[#This Row],[actualResultGPT3]]))</f>
        <v>1</v>
      </c>
      <c r="AG66" t="b">
        <f>ISNUMBER(SEARCH(AG$1,d4_test70_2ft[[#This Row],[actualResultGPT3]]))</f>
        <v>0</v>
      </c>
      <c r="AH66" t="b">
        <f>ISNUMBER(SEARCH(AH$1,d4_test70_2ft[[#This Row],[actualResultGPT3]]))</f>
        <v>0</v>
      </c>
      <c r="AI66" s="10" t="str">
        <f t="shared" si="4"/>
        <v>11</v>
      </c>
      <c r="AJ66" s="10" t="str">
        <f t="shared" si="5"/>
        <v>00</v>
      </c>
      <c r="AK66" s="10" t="str">
        <f t="shared" si="6"/>
        <v>00</v>
      </c>
      <c r="AL66" t="b">
        <f t="shared" si="7"/>
        <v>1</v>
      </c>
      <c r="AO66" t="b">
        <f>ISNUMBER(SEARCH(AO$1,d4_test70_2ft[[#This Row],[actualResult3Ft]]))</f>
        <v>1</v>
      </c>
      <c r="AP66" t="b">
        <f>ISNUMBER(SEARCH(AP$1,d4_test70_2ft[[#This Row],[actualResult3Ft]]))</f>
        <v>0</v>
      </c>
      <c r="AQ66" t="b">
        <f>ISNUMBER(SEARCH(AQ$1,d4_test70_2ft[[#This Row],[actualResult3Ft]]))</f>
        <v>0</v>
      </c>
      <c r="AR66" s="10" t="str">
        <f t="shared" si="8"/>
        <v>11</v>
      </c>
      <c r="AS66" s="10" t="str">
        <f t="shared" si="9"/>
        <v>00</v>
      </c>
      <c r="AT66" s="10" t="str">
        <f t="shared" si="10"/>
        <v>00</v>
      </c>
      <c r="AU66" t="b">
        <f t="shared" si="11"/>
        <v>1</v>
      </c>
      <c r="AX66" t="b">
        <f>ISNUMBER(SEARCH(AX$1,d4_test70_2ft[[#This Row],[actualResultc2]]))</f>
        <v>1</v>
      </c>
      <c r="AY66" t="b">
        <f>ISNUMBER(SEARCH(AY$1,d4_test70_2ft[[#This Row],[actualResultc2]]))</f>
        <v>0</v>
      </c>
      <c r="AZ66" t="b">
        <f>ISNUMBER(SEARCH(AZ$1,d4_test70_2ft[[#This Row],[actualResultc2]]))</f>
        <v>0</v>
      </c>
      <c r="BA66" s="10" t="str">
        <f t="shared" si="12"/>
        <v>11</v>
      </c>
      <c r="BB66" s="10" t="str">
        <f t="shared" si="13"/>
        <v>00</v>
      </c>
      <c r="BC66" s="10" t="str">
        <f t="shared" si="14"/>
        <v>00</v>
      </c>
      <c r="BD66" t="b">
        <f t="shared" si="15"/>
        <v>1</v>
      </c>
      <c r="BG66" t="b">
        <f>ISNUMBER(SEARCH(BG$1,d4_test70_2ft[[#This Row],[actualResultc3]]))</f>
        <v>1</v>
      </c>
      <c r="BH66" t="b">
        <f>ISNUMBER(SEARCH(BH$1,d4_test70_2ft[[#This Row],[actualResultc3]]))</f>
        <v>0</v>
      </c>
      <c r="BI66" t="b">
        <f>ISNUMBER(SEARCH(BI$1,d4_test70_2ft[[#This Row],[actualResultc3]]))</f>
        <v>0</v>
      </c>
      <c r="BJ66" s="10" t="str">
        <f t="shared" si="16"/>
        <v>11</v>
      </c>
      <c r="BK66" s="10" t="str">
        <f t="shared" si="17"/>
        <v>00</v>
      </c>
      <c r="BL66" s="10" t="str">
        <f t="shared" si="18"/>
        <v>00</v>
      </c>
      <c r="BM66" t="b">
        <f t="shared" si="19"/>
        <v>1</v>
      </c>
      <c r="BP66" t="b">
        <f>ISNUMBER(SEARCH(BP$1,d4_test70_2ft[[#This Row],[actualResultc4]]))</f>
        <v>1</v>
      </c>
      <c r="BQ66" t="b">
        <f>ISNUMBER(SEARCH(BQ$1,d4_test70_2ft[[#This Row],[actualResultc4]]))</f>
        <v>0</v>
      </c>
      <c r="BR66" t="b">
        <f>ISNUMBER(SEARCH(BR$1,d4_test70_2ft[[#This Row],[actualResultc4]]))</f>
        <v>0</v>
      </c>
      <c r="BS66" s="10" t="str">
        <f t="shared" si="20"/>
        <v>11</v>
      </c>
      <c r="BT66" s="10" t="str">
        <f t="shared" si="21"/>
        <v>00</v>
      </c>
      <c r="BU66" s="10" t="str">
        <f t="shared" si="22"/>
        <v>00</v>
      </c>
      <c r="BV66" t="b">
        <f t="shared" si="23"/>
        <v>1</v>
      </c>
      <c r="BY66" t="b">
        <f>ISNUMBER(SEARCH(BY$1,d4_test70_2ft[[#This Row],[actualResultc5]]))</f>
        <v>1</v>
      </c>
      <c r="BZ66" t="b">
        <f>ISNUMBER(SEARCH(BZ$1,d4_test70_2ft[[#This Row],[actualResultc5]]))</f>
        <v>0</v>
      </c>
      <c r="CA66" t="b">
        <f>ISNUMBER(SEARCH(CA$1,d4_test70_2ft[[#This Row],[actualResultc5]]))</f>
        <v>0</v>
      </c>
      <c r="CB66" s="10" t="str">
        <f t="shared" si="24"/>
        <v>11</v>
      </c>
      <c r="CC66" s="10" t="str">
        <f t="shared" si="25"/>
        <v>00</v>
      </c>
      <c r="CD66" s="10" t="str">
        <f t="shared" si="26"/>
        <v>00</v>
      </c>
      <c r="CE66" t="b">
        <f t="shared" si="27"/>
        <v>1</v>
      </c>
      <c r="CH66" t="b">
        <f>ISNUMBER(SEARCH(CH$1,d4_test70_2ft[[#This Row],[actualResultc6]]))</f>
        <v>1</v>
      </c>
      <c r="CI66" t="b">
        <f>ISNUMBER(SEARCH(CI$1,d4_test70_2ft[[#This Row],[actualResultc6]]))</f>
        <v>0</v>
      </c>
      <c r="CJ66" t="b">
        <f>ISNUMBER(SEARCH(CJ$1,d4_test70_2ft[[#This Row],[actualResultc6]]))</f>
        <v>0</v>
      </c>
      <c r="CK66" s="10" t="str">
        <f t="shared" si="28"/>
        <v>11</v>
      </c>
      <c r="CL66" s="10" t="str">
        <f t="shared" si="29"/>
        <v>00</v>
      </c>
      <c r="CM66" s="10" t="str">
        <f t="shared" si="30"/>
        <v>00</v>
      </c>
      <c r="CN66" t="b">
        <f t="shared" si="31"/>
        <v>1</v>
      </c>
      <c r="CQ66" t="b">
        <f>ISNUMBER(SEARCH(CQ$1,d4_test70_2ft[[#This Row],[actualResultc7]]))</f>
        <v>1</v>
      </c>
      <c r="CR66" t="b">
        <f>ISNUMBER(SEARCH(CR$1,d4_test70_2ft[[#This Row],[actualResultc7]]))</f>
        <v>0</v>
      </c>
      <c r="CS66" t="b">
        <f>ISNUMBER(SEARCH(CS$1,d4_test70_2ft[[#This Row],[actualResultc7]]))</f>
        <v>0</v>
      </c>
      <c r="CT66" s="10" t="str">
        <f t="shared" si="32"/>
        <v>11</v>
      </c>
      <c r="CU66" s="10" t="str">
        <f t="shared" si="33"/>
        <v>00</v>
      </c>
      <c r="CV66" s="10" t="str">
        <f t="shared" si="34"/>
        <v>00</v>
      </c>
      <c r="CW66" t="b">
        <f t="shared" si="35"/>
        <v>1</v>
      </c>
    </row>
    <row r="67" spans="1:101" x14ac:dyDescent="0.35">
      <c r="A67">
        <v>1483744837</v>
      </c>
      <c r="B67" t="s">
        <v>418</v>
      </c>
      <c r="C67" t="s">
        <v>1028</v>
      </c>
      <c r="D67" t="s">
        <v>7568</v>
      </c>
      <c r="E67" t="s">
        <v>5119</v>
      </c>
      <c r="F67" t="s">
        <v>13</v>
      </c>
      <c r="G67" t="s">
        <v>7687</v>
      </c>
      <c r="H67" t="s">
        <v>13</v>
      </c>
      <c r="I67" t="s">
        <v>7687</v>
      </c>
      <c r="J67" t="s">
        <v>13</v>
      </c>
      <c r="K67" t="s">
        <v>13</v>
      </c>
      <c r="L67" t="s">
        <v>7687</v>
      </c>
      <c r="M67" t="s">
        <v>13</v>
      </c>
      <c r="N67" t="s">
        <v>13</v>
      </c>
      <c r="O67" t="s">
        <v>13</v>
      </c>
      <c r="R67" s="13" t="b">
        <f>ISNUMBER(SEARCH(R$1,d4_test70_2ft[[#This Row],[expectedResult]]))</f>
        <v>1</v>
      </c>
      <c r="S67" s="13" t="b">
        <f>ISNUMBER(SEARCH(S$1,d4_test70_2ft[[#This Row],[expectedResult]]))</f>
        <v>0</v>
      </c>
      <c r="T67" s="13" t="b">
        <f>ISNUMBER(SEARCH(T$1,d4_test70_2ft[[#This Row],[expectedResult]]))</f>
        <v>0</v>
      </c>
      <c r="W67" t="b">
        <f>ISNUMBER(SEARCH(W$1,d4_test70_2ft[[#This Row],[actualResult]]))</f>
        <v>1</v>
      </c>
      <c r="X67" t="b">
        <f>ISNUMBER(SEARCH(X$1,d4_test70_2ft[[#This Row],[actualResult]]))</f>
        <v>0</v>
      </c>
      <c r="Y67" t="b">
        <f>ISNUMBER(SEARCH(Y$1,d4_test70_2ft[[#This Row],[actualResult]]))</f>
        <v>0</v>
      </c>
      <c r="Z67" s="10" t="str">
        <f t="shared" ref="Z67:Z130" si="36">IF(W67=$R67, IF(W67=FALSE, "00","11"), IF(W67=FALSE,"10","01"))</f>
        <v>11</v>
      </c>
      <c r="AA67" s="10" t="str">
        <f t="shared" ref="AA67:AA130" si="37">IF(X67=$S67, IF(X67=FALSE, "00","11"), IF(X67=FALSE,"10","01"))</f>
        <v>00</v>
      </c>
      <c r="AB67" s="10" t="str">
        <f t="shared" ref="AB67:AB130" si="38">IF(Y67=$T67, IF(Y67=FALSE, "00","11"), IF(Y67=FALSE,"10","01"))</f>
        <v>00</v>
      </c>
      <c r="AC67" t="b">
        <f t="shared" ref="AC67:AC130" si="39">AND(W67=$R67,X67=$S67,Y67=$T67)</f>
        <v>1</v>
      </c>
      <c r="AF67" t="b">
        <f>ISNUMBER(SEARCH(AF$1,d4_test70_2ft[[#This Row],[actualResultGPT3]]))</f>
        <v>1</v>
      </c>
      <c r="AG67" t="b">
        <f>ISNUMBER(SEARCH(AG$1,d4_test70_2ft[[#This Row],[actualResultGPT3]]))</f>
        <v>0</v>
      </c>
      <c r="AH67" t="b">
        <f>ISNUMBER(SEARCH(AH$1,d4_test70_2ft[[#This Row],[actualResultGPT3]]))</f>
        <v>0</v>
      </c>
      <c r="AI67" s="10" t="str">
        <f t="shared" ref="AI67:AI130" si="40">IF(AF67=$R67, IF(AF67=FALSE, "00","11"), IF(AF67=FALSE,"10","01"))</f>
        <v>11</v>
      </c>
      <c r="AJ67" s="10" t="str">
        <f t="shared" ref="AJ67:AJ130" si="41">IF(AG67=$S67, IF(AG67=FALSE, "00","11"), IF(AG67=FALSE,"10","01"))</f>
        <v>00</v>
      </c>
      <c r="AK67" s="10" t="str">
        <f t="shared" ref="AK67:AK130" si="42">IF(AH67=$T67, IF(AH67=FALSE, "00","11"), IF(AH67=FALSE,"10","01"))</f>
        <v>00</v>
      </c>
      <c r="AL67" t="b">
        <f t="shared" ref="AL67:AL130" si="43">AND(AF67=$R67,AG67=$S67,AH67=$T67)</f>
        <v>1</v>
      </c>
      <c r="AO67" t="b">
        <f>ISNUMBER(SEARCH(AO$1,d4_test70_2ft[[#This Row],[actualResult3Ft]]))</f>
        <v>1</v>
      </c>
      <c r="AP67" t="b">
        <f>ISNUMBER(SEARCH(AP$1,d4_test70_2ft[[#This Row],[actualResult3Ft]]))</f>
        <v>0</v>
      </c>
      <c r="AQ67" t="b">
        <f>ISNUMBER(SEARCH(AQ$1,d4_test70_2ft[[#This Row],[actualResult3Ft]]))</f>
        <v>0</v>
      </c>
      <c r="AR67" s="10" t="str">
        <f t="shared" ref="AR67:AR130" si="44">IF(AO67=$R67, IF(AO67=FALSE, "00","11"), IF(AO67=FALSE,"10","01"))</f>
        <v>11</v>
      </c>
      <c r="AS67" s="10" t="str">
        <f t="shared" ref="AS67:AS130" si="45">IF(AP67=$S67, IF(AP67=FALSE, "00","11"), IF(AP67=FALSE,"10","01"))</f>
        <v>00</v>
      </c>
      <c r="AT67" s="10" t="str">
        <f t="shared" ref="AT67:AT130" si="46">IF(AQ67=$T67, IF(AQ67=FALSE, "00","11"), IF(AQ67=FALSE,"10","01"))</f>
        <v>00</v>
      </c>
      <c r="AU67" t="b">
        <f t="shared" ref="AU67:AU130" si="47">AND(AO67=$R67,AP67=$S67,AQ67=$T67)</f>
        <v>1</v>
      </c>
      <c r="AX67" t="b">
        <f>ISNUMBER(SEARCH(AX$1,d4_test70_2ft[[#This Row],[actualResultc2]]))</f>
        <v>1</v>
      </c>
      <c r="AY67" t="b">
        <f>ISNUMBER(SEARCH(AY$1,d4_test70_2ft[[#This Row],[actualResultc2]]))</f>
        <v>0</v>
      </c>
      <c r="AZ67" t="b">
        <f>ISNUMBER(SEARCH(AZ$1,d4_test70_2ft[[#This Row],[actualResultc2]]))</f>
        <v>0</v>
      </c>
      <c r="BA67" s="10" t="str">
        <f t="shared" ref="BA67:BA130" si="48">IF(AX67=$R67, IF(AX67=FALSE, "00","11"), IF(AX67=FALSE,"10","01"))</f>
        <v>11</v>
      </c>
      <c r="BB67" s="10" t="str">
        <f t="shared" ref="BB67:BB130" si="49">IF(AY67=$S67, IF(AY67=FALSE, "00","11"), IF(AY67=FALSE,"10","01"))</f>
        <v>00</v>
      </c>
      <c r="BC67" s="10" t="str">
        <f t="shared" ref="BC67:BC130" si="50">IF(AZ67=$T67, IF(AZ67=FALSE, "00","11"), IF(AZ67=FALSE,"10","01"))</f>
        <v>00</v>
      </c>
      <c r="BD67" t="b">
        <f t="shared" ref="BD67:BD130" si="51">AND(AX67=$R67,AY67=$S67,AZ67=$T67)</f>
        <v>1</v>
      </c>
      <c r="BG67" t="b">
        <f>ISNUMBER(SEARCH(BG$1,d4_test70_2ft[[#This Row],[actualResultc3]]))</f>
        <v>1</v>
      </c>
      <c r="BH67" t="b">
        <f>ISNUMBER(SEARCH(BH$1,d4_test70_2ft[[#This Row],[actualResultc3]]))</f>
        <v>0</v>
      </c>
      <c r="BI67" t="b">
        <f>ISNUMBER(SEARCH(BI$1,d4_test70_2ft[[#This Row],[actualResultc3]]))</f>
        <v>0</v>
      </c>
      <c r="BJ67" s="10" t="str">
        <f t="shared" ref="BJ67:BJ130" si="52">IF(BG67=$R67, IF(BG67=FALSE, "00","11"), IF(BG67=FALSE,"10","01"))</f>
        <v>11</v>
      </c>
      <c r="BK67" s="10" t="str">
        <f t="shared" ref="BK67:BK130" si="53">IF(BH67=$S67, IF(BH67=FALSE, "00","11"), IF(BH67=FALSE,"10","01"))</f>
        <v>00</v>
      </c>
      <c r="BL67" s="10" t="str">
        <f t="shared" ref="BL67:BL130" si="54">IF(BI67=$T67, IF(BI67=FALSE, "00","11"), IF(BI67=FALSE,"10","01"))</f>
        <v>00</v>
      </c>
      <c r="BM67" t="b">
        <f t="shared" ref="BM67:BM130" si="55">AND(BG67=$R67,BH67=$S67,BI67=$T67)</f>
        <v>1</v>
      </c>
      <c r="BP67" t="b">
        <f>ISNUMBER(SEARCH(BP$1,d4_test70_2ft[[#This Row],[actualResultc4]]))</f>
        <v>1</v>
      </c>
      <c r="BQ67" t="b">
        <f>ISNUMBER(SEARCH(BQ$1,d4_test70_2ft[[#This Row],[actualResultc4]]))</f>
        <v>0</v>
      </c>
      <c r="BR67" t="b">
        <f>ISNUMBER(SEARCH(BR$1,d4_test70_2ft[[#This Row],[actualResultc4]]))</f>
        <v>0</v>
      </c>
      <c r="BS67" s="10" t="str">
        <f t="shared" ref="BS67:BS130" si="56">IF(BP67=$R67, IF(BP67=FALSE, "00","11"), IF(BP67=FALSE,"10","01"))</f>
        <v>11</v>
      </c>
      <c r="BT67" s="10" t="str">
        <f t="shared" ref="BT67:BT130" si="57">IF(BQ67=$S67, IF(BQ67=FALSE, "00","11"), IF(BQ67=FALSE,"10","01"))</f>
        <v>00</v>
      </c>
      <c r="BU67" s="10" t="str">
        <f t="shared" ref="BU67:BU130" si="58">IF(BR67=$T67, IF(BR67=FALSE, "00","11"), IF(BR67=FALSE,"10","01"))</f>
        <v>00</v>
      </c>
      <c r="BV67" t="b">
        <f t="shared" ref="BV67:BV130" si="59">AND(BP67=$R67,BQ67=$S67,BR67=$T67)</f>
        <v>1</v>
      </c>
      <c r="BY67" t="b">
        <f>ISNUMBER(SEARCH(BY$1,d4_test70_2ft[[#This Row],[actualResultc5]]))</f>
        <v>1</v>
      </c>
      <c r="BZ67" t="b">
        <f>ISNUMBER(SEARCH(BZ$1,d4_test70_2ft[[#This Row],[actualResultc5]]))</f>
        <v>0</v>
      </c>
      <c r="CA67" t="b">
        <f>ISNUMBER(SEARCH(CA$1,d4_test70_2ft[[#This Row],[actualResultc5]]))</f>
        <v>0</v>
      </c>
      <c r="CB67" s="10" t="str">
        <f t="shared" ref="CB67:CB130" si="60">IF(BY67=$R67, IF(BY67=FALSE, "00","11"), IF(BY67=FALSE,"10","01"))</f>
        <v>11</v>
      </c>
      <c r="CC67" s="10" t="str">
        <f t="shared" ref="CC67:CC130" si="61">IF(BZ67=$S67, IF(BZ67=FALSE, "00","11"), IF(BZ67=FALSE,"10","01"))</f>
        <v>00</v>
      </c>
      <c r="CD67" s="10" t="str">
        <f t="shared" ref="CD67:CD130" si="62">IF(CA67=$T67, IF(CA67=FALSE, "00","11"), IF(CA67=FALSE,"10","01"))</f>
        <v>00</v>
      </c>
      <c r="CE67" t="b">
        <f t="shared" ref="CE67:CE130" si="63">AND(BY67=$R67,BZ67=$S67,CA67=$T67)</f>
        <v>1</v>
      </c>
      <c r="CH67" t="b">
        <f>ISNUMBER(SEARCH(CH$1,d4_test70_2ft[[#This Row],[actualResultc6]]))</f>
        <v>1</v>
      </c>
      <c r="CI67" t="b">
        <f>ISNUMBER(SEARCH(CI$1,d4_test70_2ft[[#This Row],[actualResultc6]]))</f>
        <v>0</v>
      </c>
      <c r="CJ67" t="b">
        <f>ISNUMBER(SEARCH(CJ$1,d4_test70_2ft[[#This Row],[actualResultc6]]))</f>
        <v>0</v>
      </c>
      <c r="CK67" s="10" t="str">
        <f t="shared" ref="CK67:CK130" si="64">IF(CH67=$R67, IF(CH67=FALSE, "00","11"), IF(CH67=FALSE,"10","01"))</f>
        <v>11</v>
      </c>
      <c r="CL67" s="10" t="str">
        <f t="shared" ref="CL67:CL130" si="65">IF(CI67=$S67, IF(CI67=FALSE, "00","11"), IF(CI67=FALSE,"10","01"))</f>
        <v>00</v>
      </c>
      <c r="CM67" s="10" t="str">
        <f t="shared" ref="CM67:CM130" si="66">IF(CJ67=$T67, IF(CJ67=FALSE, "00","11"), IF(CJ67=FALSE,"10","01"))</f>
        <v>00</v>
      </c>
      <c r="CN67" t="b">
        <f t="shared" ref="CN67:CN130" si="67">AND(CH67=$R67,CI67=$S67,CJ67=$T67)</f>
        <v>1</v>
      </c>
      <c r="CQ67" t="b">
        <f>ISNUMBER(SEARCH(CQ$1,d4_test70_2ft[[#This Row],[actualResultc7]]))</f>
        <v>1</v>
      </c>
      <c r="CR67" t="b">
        <f>ISNUMBER(SEARCH(CR$1,d4_test70_2ft[[#This Row],[actualResultc7]]))</f>
        <v>0</v>
      </c>
      <c r="CS67" t="b">
        <f>ISNUMBER(SEARCH(CS$1,d4_test70_2ft[[#This Row],[actualResultc7]]))</f>
        <v>0</v>
      </c>
      <c r="CT67" s="10" t="str">
        <f t="shared" ref="CT67:CT130" si="68">IF(CQ67=$R67, IF(CQ67=FALSE, "00","11"), IF(CQ67=FALSE,"10","01"))</f>
        <v>11</v>
      </c>
      <c r="CU67" s="10" t="str">
        <f t="shared" ref="CU67:CU130" si="69">IF(CR67=$S67, IF(CR67=FALSE, "00","11"), IF(CR67=FALSE,"10","01"))</f>
        <v>00</v>
      </c>
      <c r="CV67" s="10" t="str">
        <f t="shared" ref="CV67:CV130" si="70">IF(CS67=$T67, IF(CS67=FALSE, "00","11"), IF(CS67=FALSE,"10","01"))</f>
        <v>00</v>
      </c>
      <c r="CW67" t="b">
        <f t="shared" ref="CW67:CW130" si="71">AND(CQ67=$R67,CR67=$S67,CS67=$T67)</f>
        <v>1</v>
      </c>
    </row>
    <row r="68" spans="1:101" x14ac:dyDescent="0.35">
      <c r="A68">
        <v>936971630</v>
      </c>
      <c r="B68" t="s">
        <v>916</v>
      </c>
      <c r="C68" t="s">
        <v>8236</v>
      </c>
      <c r="D68" t="s">
        <v>7558</v>
      </c>
      <c r="E68" t="s">
        <v>5119</v>
      </c>
      <c r="F68" t="s">
        <v>13</v>
      </c>
      <c r="G68" t="s">
        <v>7687</v>
      </c>
      <c r="H68" t="s">
        <v>13</v>
      </c>
      <c r="I68" t="s">
        <v>7687</v>
      </c>
      <c r="J68" t="s">
        <v>13</v>
      </c>
      <c r="K68" t="s">
        <v>13</v>
      </c>
      <c r="L68" t="s">
        <v>13</v>
      </c>
      <c r="M68" t="s">
        <v>13</v>
      </c>
      <c r="N68" t="s">
        <v>13</v>
      </c>
      <c r="O68" t="s">
        <v>13</v>
      </c>
      <c r="R68" s="13" t="b">
        <f>ISNUMBER(SEARCH(R$1,d4_test70_2ft[[#This Row],[expectedResult]]))</f>
        <v>1</v>
      </c>
      <c r="S68" s="13" t="b">
        <f>ISNUMBER(SEARCH(S$1,d4_test70_2ft[[#This Row],[expectedResult]]))</f>
        <v>0</v>
      </c>
      <c r="T68" s="13" t="b">
        <f>ISNUMBER(SEARCH(T$1,d4_test70_2ft[[#This Row],[expectedResult]]))</f>
        <v>0</v>
      </c>
      <c r="W68" t="b">
        <f>ISNUMBER(SEARCH(W$1,d4_test70_2ft[[#This Row],[actualResult]]))</f>
        <v>1</v>
      </c>
      <c r="X68" t="b">
        <f>ISNUMBER(SEARCH(X$1,d4_test70_2ft[[#This Row],[actualResult]]))</f>
        <v>0</v>
      </c>
      <c r="Y68" t="b">
        <f>ISNUMBER(SEARCH(Y$1,d4_test70_2ft[[#This Row],[actualResult]]))</f>
        <v>0</v>
      </c>
      <c r="Z68" s="10" t="str">
        <f t="shared" si="36"/>
        <v>11</v>
      </c>
      <c r="AA68" s="10" t="str">
        <f t="shared" si="37"/>
        <v>00</v>
      </c>
      <c r="AB68" s="10" t="str">
        <f t="shared" si="38"/>
        <v>00</v>
      </c>
      <c r="AC68" t="b">
        <f t="shared" si="39"/>
        <v>1</v>
      </c>
      <c r="AF68" t="b">
        <f>ISNUMBER(SEARCH(AF$1,d4_test70_2ft[[#This Row],[actualResultGPT3]]))</f>
        <v>1</v>
      </c>
      <c r="AG68" t="b">
        <f>ISNUMBER(SEARCH(AG$1,d4_test70_2ft[[#This Row],[actualResultGPT3]]))</f>
        <v>0</v>
      </c>
      <c r="AH68" t="b">
        <f>ISNUMBER(SEARCH(AH$1,d4_test70_2ft[[#This Row],[actualResultGPT3]]))</f>
        <v>0</v>
      </c>
      <c r="AI68" s="10" t="str">
        <f t="shared" si="40"/>
        <v>11</v>
      </c>
      <c r="AJ68" s="10" t="str">
        <f t="shared" si="41"/>
        <v>00</v>
      </c>
      <c r="AK68" s="10" t="str">
        <f t="shared" si="42"/>
        <v>00</v>
      </c>
      <c r="AL68" t="b">
        <f t="shared" si="43"/>
        <v>1</v>
      </c>
      <c r="AO68" t="b">
        <f>ISNUMBER(SEARCH(AO$1,d4_test70_2ft[[#This Row],[actualResult3Ft]]))</f>
        <v>1</v>
      </c>
      <c r="AP68" t="b">
        <f>ISNUMBER(SEARCH(AP$1,d4_test70_2ft[[#This Row],[actualResult3Ft]]))</f>
        <v>0</v>
      </c>
      <c r="AQ68" t="b">
        <f>ISNUMBER(SEARCH(AQ$1,d4_test70_2ft[[#This Row],[actualResult3Ft]]))</f>
        <v>0</v>
      </c>
      <c r="AR68" s="10" t="str">
        <f t="shared" si="44"/>
        <v>11</v>
      </c>
      <c r="AS68" s="10" t="str">
        <f t="shared" si="45"/>
        <v>00</v>
      </c>
      <c r="AT68" s="10" t="str">
        <f t="shared" si="46"/>
        <v>00</v>
      </c>
      <c r="AU68" t="b">
        <f t="shared" si="47"/>
        <v>1</v>
      </c>
      <c r="AX68" t="b">
        <f>ISNUMBER(SEARCH(AX$1,d4_test70_2ft[[#This Row],[actualResultc2]]))</f>
        <v>1</v>
      </c>
      <c r="AY68" t="b">
        <f>ISNUMBER(SEARCH(AY$1,d4_test70_2ft[[#This Row],[actualResultc2]]))</f>
        <v>0</v>
      </c>
      <c r="AZ68" t="b">
        <f>ISNUMBER(SEARCH(AZ$1,d4_test70_2ft[[#This Row],[actualResultc2]]))</f>
        <v>0</v>
      </c>
      <c r="BA68" s="10" t="str">
        <f t="shared" si="48"/>
        <v>11</v>
      </c>
      <c r="BB68" s="10" t="str">
        <f t="shared" si="49"/>
        <v>00</v>
      </c>
      <c r="BC68" s="10" t="str">
        <f t="shared" si="50"/>
        <v>00</v>
      </c>
      <c r="BD68" t="b">
        <f t="shared" si="51"/>
        <v>1</v>
      </c>
      <c r="BG68" t="b">
        <f>ISNUMBER(SEARCH(BG$1,d4_test70_2ft[[#This Row],[actualResultc3]]))</f>
        <v>1</v>
      </c>
      <c r="BH68" t="b">
        <f>ISNUMBER(SEARCH(BH$1,d4_test70_2ft[[#This Row],[actualResultc3]]))</f>
        <v>0</v>
      </c>
      <c r="BI68" t="b">
        <f>ISNUMBER(SEARCH(BI$1,d4_test70_2ft[[#This Row],[actualResultc3]]))</f>
        <v>0</v>
      </c>
      <c r="BJ68" s="10" t="str">
        <f t="shared" si="52"/>
        <v>11</v>
      </c>
      <c r="BK68" s="10" t="str">
        <f t="shared" si="53"/>
        <v>00</v>
      </c>
      <c r="BL68" s="10" t="str">
        <f t="shared" si="54"/>
        <v>00</v>
      </c>
      <c r="BM68" t="b">
        <f t="shared" si="55"/>
        <v>1</v>
      </c>
      <c r="BP68" t="b">
        <f>ISNUMBER(SEARCH(BP$1,d4_test70_2ft[[#This Row],[actualResultc4]]))</f>
        <v>1</v>
      </c>
      <c r="BQ68" t="b">
        <f>ISNUMBER(SEARCH(BQ$1,d4_test70_2ft[[#This Row],[actualResultc4]]))</f>
        <v>0</v>
      </c>
      <c r="BR68" t="b">
        <f>ISNUMBER(SEARCH(BR$1,d4_test70_2ft[[#This Row],[actualResultc4]]))</f>
        <v>0</v>
      </c>
      <c r="BS68" s="10" t="str">
        <f t="shared" si="56"/>
        <v>11</v>
      </c>
      <c r="BT68" s="10" t="str">
        <f t="shared" si="57"/>
        <v>00</v>
      </c>
      <c r="BU68" s="10" t="str">
        <f t="shared" si="58"/>
        <v>00</v>
      </c>
      <c r="BV68" t="b">
        <f t="shared" si="59"/>
        <v>1</v>
      </c>
      <c r="BY68" t="b">
        <f>ISNUMBER(SEARCH(BY$1,d4_test70_2ft[[#This Row],[actualResultc5]]))</f>
        <v>1</v>
      </c>
      <c r="BZ68" t="b">
        <f>ISNUMBER(SEARCH(BZ$1,d4_test70_2ft[[#This Row],[actualResultc5]]))</f>
        <v>0</v>
      </c>
      <c r="CA68" t="b">
        <f>ISNUMBER(SEARCH(CA$1,d4_test70_2ft[[#This Row],[actualResultc5]]))</f>
        <v>0</v>
      </c>
      <c r="CB68" s="10" t="str">
        <f t="shared" si="60"/>
        <v>11</v>
      </c>
      <c r="CC68" s="10" t="str">
        <f t="shared" si="61"/>
        <v>00</v>
      </c>
      <c r="CD68" s="10" t="str">
        <f t="shared" si="62"/>
        <v>00</v>
      </c>
      <c r="CE68" t="b">
        <f t="shared" si="63"/>
        <v>1</v>
      </c>
      <c r="CH68" t="b">
        <f>ISNUMBER(SEARCH(CH$1,d4_test70_2ft[[#This Row],[actualResultc6]]))</f>
        <v>1</v>
      </c>
      <c r="CI68" t="b">
        <f>ISNUMBER(SEARCH(CI$1,d4_test70_2ft[[#This Row],[actualResultc6]]))</f>
        <v>0</v>
      </c>
      <c r="CJ68" t="b">
        <f>ISNUMBER(SEARCH(CJ$1,d4_test70_2ft[[#This Row],[actualResultc6]]))</f>
        <v>0</v>
      </c>
      <c r="CK68" s="10" t="str">
        <f t="shared" si="64"/>
        <v>11</v>
      </c>
      <c r="CL68" s="10" t="str">
        <f t="shared" si="65"/>
        <v>00</v>
      </c>
      <c r="CM68" s="10" t="str">
        <f t="shared" si="66"/>
        <v>00</v>
      </c>
      <c r="CN68" t="b">
        <f t="shared" si="67"/>
        <v>1</v>
      </c>
      <c r="CQ68" t="b">
        <f>ISNUMBER(SEARCH(CQ$1,d4_test70_2ft[[#This Row],[actualResultc7]]))</f>
        <v>1</v>
      </c>
      <c r="CR68" t="b">
        <f>ISNUMBER(SEARCH(CR$1,d4_test70_2ft[[#This Row],[actualResultc7]]))</f>
        <v>0</v>
      </c>
      <c r="CS68" t="b">
        <f>ISNUMBER(SEARCH(CS$1,d4_test70_2ft[[#This Row],[actualResultc7]]))</f>
        <v>0</v>
      </c>
      <c r="CT68" s="10" t="str">
        <f t="shared" si="68"/>
        <v>11</v>
      </c>
      <c r="CU68" s="10" t="str">
        <f t="shared" si="69"/>
        <v>00</v>
      </c>
      <c r="CV68" s="10" t="str">
        <f t="shared" si="70"/>
        <v>00</v>
      </c>
      <c r="CW68" t="b">
        <f t="shared" si="71"/>
        <v>1</v>
      </c>
    </row>
    <row r="69" spans="1:101" x14ac:dyDescent="0.35">
      <c r="A69" t="s">
        <v>841</v>
      </c>
      <c r="B69" t="s">
        <v>842</v>
      </c>
      <c r="C69" t="s">
        <v>934</v>
      </c>
      <c r="D69" t="s">
        <v>7570</v>
      </c>
      <c r="E69" t="s">
        <v>5119</v>
      </c>
      <c r="F69" t="s">
        <v>13</v>
      </c>
      <c r="G69" t="s">
        <v>7687</v>
      </c>
      <c r="H69" t="s">
        <v>13</v>
      </c>
      <c r="I69" t="s">
        <v>7687</v>
      </c>
      <c r="J69" t="s">
        <v>7687</v>
      </c>
      <c r="K69" t="s">
        <v>13</v>
      </c>
      <c r="L69" t="s">
        <v>7687</v>
      </c>
      <c r="M69" t="s">
        <v>13</v>
      </c>
      <c r="N69" t="s">
        <v>13</v>
      </c>
      <c r="O69" t="s">
        <v>13</v>
      </c>
      <c r="R69" s="13" t="b">
        <f>ISNUMBER(SEARCH(R$1,d4_test70_2ft[[#This Row],[expectedResult]]))</f>
        <v>1</v>
      </c>
      <c r="S69" s="13" t="b">
        <f>ISNUMBER(SEARCH(S$1,d4_test70_2ft[[#This Row],[expectedResult]]))</f>
        <v>0</v>
      </c>
      <c r="T69" s="13" t="b">
        <f>ISNUMBER(SEARCH(T$1,d4_test70_2ft[[#This Row],[expectedResult]]))</f>
        <v>0</v>
      </c>
      <c r="W69" t="b">
        <f>ISNUMBER(SEARCH(W$1,d4_test70_2ft[[#This Row],[actualResult]]))</f>
        <v>1</v>
      </c>
      <c r="X69" t="b">
        <f>ISNUMBER(SEARCH(X$1,d4_test70_2ft[[#This Row],[actualResult]]))</f>
        <v>0</v>
      </c>
      <c r="Y69" t="b">
        <f>ISNUMBER(SEARCH(Y$1,d4_test70_2ft[[#This Row],[actualResult]]))</f>
        <v>0</v>
      </c>
      <c r="Z69" s="10" t="str">
        <f t="shared" si="36"/>
        <v>11</v>
      </c>
      <c r="AA69" s="10" t="str">
        <f t="shared" si="37"/>
        <v>00</v>
      </c>
      <c r="AB69" s="10" t="str">
        <f t="shared" si="38"/>
        <v>00</v>
      </c>
      <c r="AC69" t="b">
        <f t="shared" si="39"/>
        <v>1</v>
      </c>
      <c r="AF69" t="b">
        <f>ISNUMBER(SEARCH(AF$1,d4_test70_2ft[[#This Row],[actualResultGPT3]]))</f>
        <v>1</v>
      </c>
      <c r="AG69" t="b">
        <f>ISNUMBER(SEARCH(AG$1,d4_test70_2ft[[#This Row],[actualResultGPT3]]))</f>
        <v>0</v>
      </c>
      <c r="AH69" t="b">
        <f>ISNUMBER(SEARCH(AH$1,d4_test70_2ft[[#This Row],[actualResultGPT3]]))</f>
        <v>0</v>
      </c>
      <c r="AI69" s="10" t="str">
        <f t="shared" si="40"/>
        <v>11</v>
      </c>
      <c r="AJ69" s="10" t="str">
        <f t="shared" si="41"/>
        <v>00</v>
      </c>
      <c r="AK69" s="10" t="str">
        <f t="shared" si="42"/>
        <v>00</v>
      </c>
      <c r="AL69" t="b">
        <f t="shared" si="43"/>
        <v>1</v>
      </c>
      <c r="AO69" t="b">
        <f>ISNUMBER(SEARCH(AO$1,d4_test70_2ft[[#This Row],[actualResult3Ft]]))</f>
        <v>1</v>
      </c>
      <c r="AP69" t="b">
        <f>ISNUMBER(SEARCH(AP$1,d4_test70_2ft[[#This Row],[actualResult3Ft]]))</f>
        <v>0</v>
      </c>
      <c r="AQ69" t="b">
        <f>ISNUMBER(SEARCH(AQ$1,d4_test70_2ft[[#This Row],[actualResult3Ft]]))</f>
        <v>0</v>
      </c>
      <c r="AR69" s="10" t="str">
        <f t="shared" si="44"/>
        <v>11</v>
      </c>
      <c r="AS69" s="10" t="str">
        <f t="shared" si="45"/>
        <v>00</v>
      </c>
      <c r="AT69" s="10" t="str">
        <f t="shared" si="46"/>
        <v>00</v>
      </c>
      <c r="AU69" t="b">
        <f t="shared" si="47"/>
        <v>1</v>
      </c>
      <c r="AX69" t="b">
        <f>ISNUMBER(SEARCH(AX$1,d4_test70_2ft[[#This Row],[actualResultc2]]))</f>
        <v>1</v>
      </c>
      <c r="AY69" t="b">
        <f>ISNUMBER(SEARCH(AY$1,d4_test70_2ft[[#This Row],[actualResultc2]]))</f>
        <v>0</v>
      </c>
      <c r="AZ69" t="b">
        <f>ISNUMBER(SEARCH(AZ$1,d4_test70_2ft[[#This Row],[actualResultc2]]))</f>
        <v>0</v>
      </c>
      <c r="BA69" s="10" t="str">
        <f t="shared" si="48"/>
        <v>11</v>
      </c>
      <c r="BB69" s="10" t="str">
        <f t="shared" si="49"/>
        <v>00</v>
      </c>
      <c r="BC69" s="10" t="str">
        <f t="shared" si="50"/>
        <v>00</v>
      </c>
      <c r="BD69" t="b">
        <f t="shared" si="51"/>
        <v>1</v>
      </c>
      <c r="BG69" t="b">
        <f>ISNUMBER(SEARCH(BG$1,d4_test70_2ft[[#This Row],[actualResultc3]]))</f>
        <v>1</v>
      </c>
      <c r="BH69" t="b">
        <f>ISNUMBER(SEARCH(BH$1,d4_test70_2ft[[#This Row],[actualResultc3]]))</f>
        <v>0</v>
      </c>
      <c r="BI69" t="b">
        <f>ISNUMBER(SEARCH(BI$1,d4_test70_2ft[[#This Row],[actualResultc3]]))</f>
        <v>0</v>
      </c>
      <c r="BJ69" s="10" t="str">
        <f t="shared" si="52"/>
        <v>11</v>
      </c>
      <c r="BK69" s="10" t="str">
        <f t="shared" si="53"/>
        <v>00</v>
      </c>
      <c r="BL69" s="10" t="str">
        <f t="shared" si="54"/>
        <v>00</v>
      </c>
      <c r="BM69" t="b">
        <f t="shared" si="55"/>
        <v>1</v>
      </c>
      <c r="BP69" t="b">
        <f>ISNUMBER(SEARCH(BP$1,d4_test70_2ft[[#This Row],[actualResultc4]]))</f>
        <v>1</v>
      </c>
      <c r="BQ69" t="b">
        <f>ISNUMBER(SEARCH(BQ$1,d4_test70_2ft[[#This Row],[actualResultc4]]))</f>
        <v>0</v>
      </c>
      <c r="BR69" t="b">
        <f>ISNUMBER(SEARCH(BR$1,d4_test70_2ft[[#This Row],[actualResultc4]]))</f>
        <v>0</v>
      </c>
      <c r="BS69" s="10" t="str">
        <f t="shared" si="56"/>
        <v>11</v>
      </c>
      <c r="BT69" s="10" t="str">
        <f t="shared" si="57"/>
        <v>00</v>
      </c>
      <c r="BU69" s="10" t="str">
        <f t="shared" si="58"/>
        <v>00</v>
      </c>
      <c r="BV69" t="b">
        <f t="shared" si="59"/>
        <v>1</v>
      </c>
      <c r="BY69" t="b">
        <f>ISNUMBER(SEARCH(BY$1,d4_test70_2ft[[#This Row],[actualResultc5]]))</f>
        <v>1</v>
      </c>
      <c r="BZ69" t="b">
        <f>ISNUMBER(SEARCH(BZ$1,d4_test70_2ft[[#This Row],[actualResultc5]]))</f>
        <v>0</v>
      </c>
      <c r="CA69" t="b">
        <f>ISNUMBER(SEARCH(CA$1,d4_test70_2ft[[#This Row],[actualResultc5]]))</f>
        <v>0</v>
      </c>
      <c r="CB69" s="10" t="str">
        <f t="shared" si="60"/>
        <v>11</v>
      </c>
      <c r="CC69" s="10" t="str">
        <f t="shared" si="61"/>
        <v>00</v>
      </c>
      <c r="CD69" s="10" t="str">
        <f t="shared" si="62"/>
        <v>00</v>
      </c>
      <c r="CE69" t="b">
        <f t="shared" si="63"/>
        <v>1</v>
      </c>
      <c r="CH69" t="b">
        <f>ISNUMBER(SEARCH(CH$1,d4_test70_2ft[[#This Row],[actualResultc6]]))</f>
        <v>1</v>
      </c>
      <c r="CI69" t="b">
        <f>ISNUMBER(SEARCH(CI$1,d4_test70_2ft[[#This Row],[actualResultc6]]))</f>
        <v>0</v>
      </c>
      <c r="CJ69" t="b">
        <f>ISNUMBER(SEARCH(CJ$1,d4_test70_2ft[[#This Row],[actualResultc6]]))</f>
        <v>0</v>
      </c>
      <c r="CK69" s="10" t="str">
        <f t="shared" si="64"/>
        <v>11</v>
      </c>
      <c r="CL69" s="10" t="str">
        <f t="shared" si="65"/>
        <v>00</v>
      </c>
      <c r="CM69" s="10" t="str">
        <f t="shared" si="66"/>
        <v>00</v>
      </c>
      <c r="CN69" t="b">
        <f t="shared" si="67"/>
        <v>1</v>
      </c>
      <c r="CQ69" t="b">
        <f>ISNUMBER(SEARCH(CQ$1,d4_test70_2ft[[#This Row],[actualResultc7]]))</f>
        <v>1</v>
      </c>
      <c r="CR69" t="b">
        <f>ISNUMBER(SEARCH(CR$1,d4_test70_2ft[[#This Row],[actualResultc7]]))</f>
        <v>0</v>
      </c>
      <c r="CS69" t="b">
        <f>ISNUMBER(SEARCH(CS$1,d4_test70_2ft[[#This Row],[actualResultc7]]))</f>
        <v>0</v>
      </c>
      <c r="CT69" s="10" t="str">
        <f t="shared" si="68"/>
        <v>11</v>
      </c>
      <c r="CU69" s="10" t="str">
        <f t="shared" si="69"/>
        <v>00</v>
      </c>
      <c r="CV69" s="10" t="str">
        <f t="shared" si="70"/>
        <v>00</v>
      </c>
      <c r="CW69" t="b">
        <f t="shared" si="71"/>
        <v>1</v>
      </c>
    </row>
    <row r="70" spans="1:101" x14ac:dyDescent="0.35">
      <c r="A70" t="s">
        <v>730</v>
      </c>
      <c r="B70" t="s">
        <v>731</v>
      </c>
      <c r="C70" t="s">
        <v>972</v>
      </c>
      <c r="D70" t="s">
        <v>7585</v>
      </c>
      <c r="E70" t="s">
        <v>5119</v>
      </c>
      <c r="F70" t="s">
        <v>13</v>
      </c>
      <c r="G70" t="s">
        <v>7687</v>
      </c>
      <c r="H70" t="s">
        <v>13</v>
      </c>
      <c r="I70" t="s">
        <v>7687</v>
      </c>
      <c r="J70" t="s">
        <v>7687</v>
      </c>
      <c r="K70" t="s">
        <v>13</v>
      </c>
      <c r="L70" t="s">
        <v>7687</v>
      </c>
      <c r="M70" t="s">
        <v>13</v>
      </c>
      <c r="N70" t="s">
        <v>13</v>
      </c>
      <c r="O70" t="s">
        <v>13</v>
      </c>
      <c r="R70" s="13" t="b">
        <f>ISNUMBER(SEARCH(R$1,d4_test70_2ft[[#This Row],[expectedResult]]))</f>
        <v>1</v>
      </c>
      <c r="S70" s="13" t="b">
        <f>ISNUMBER(SEARCH(S$1,d4_test70_2ft[[#This Row],[expectedResult]]))</f>
        <v>0</v>
      </c>
      <c r="T70" s="13" t="b">
        <f>ISNUMBER(SEARCH(T$1,d4_test70_2ft[[#This Row],[expectedResult]]))</f>
        <v>0</v>
      </c>
      <c r="W70" t="b">
        <f>ISNUMBER(SEARCH(W$1,d4_test70_2ft[[#This Row],[actualResult]]))</f>
        <v>1</v>
      </c>
      <c r="X70" t="b">
        <f>ISNUMBER(SEARCH(X$1,d4_test70_2ft[[#This Row],[actualResult]]))</f>
        <v>0</v>
      </c>
      <c r="Y70" t="b">
        <f>ISNUMBER(SEARCH(Y$1,d4_test70_2ft[[#This Row],[actualResult]]))</f>
        <v>0</v>
      </c>
      <c r="Z70" s="10" t="str">
        <f t="shared" si="36"/>
        <v>11</v>
      </c>
      <c r="AA70" s="10" t="str">
        <f t="shared" si="37"/>
        <v>00</v>
      </c>
      <c r="AB70" s="10" t="str">
        <f t="shared" si="38"/>
        <v>00</v>
      </c>
      <c r="AC70" t="b">
        <f t="shared" si="39"/>
        <v>1</v>
      </c>
      <c r="AF70" t="b">
        <f>ISNUMBER(SEARCH(AF$1,d4_test70_2ft[[#This Row],[actualResultGPT3]]))</f>
        <v>1</v>
      </c>
      <c r="AG70" t="b">
        <f>ISNUMBER(SEARCH(AG$1,d4_test70_2ft[[#This Row],[actualResultGPT3]]))</f>
        <v>0</v>
      </c>
      <c r="AH70" t="b">
        <f>ISNUMBER(SEARCH(AH$1,d4_test70_2ft[[#This Row],[actualResultGPT3]]))</f>
        <v>0</v>
      </c>
      <c r="AI70" s="10" t="str">
        <f t="shared" si="40"/>
        <v>11</v>
      </c>
      <c r="AJ70" s="10" t="str">
        <f t="shared" si="41"/>
        <v>00</v>
      </c>
      <c r="AK70" s="10" t="str">
        <f t="shared" si="42"/>
        <v>00</v>
      </c>
      <c r="AL70" t="b">
        <f t="shared" si="43"/>
        <v>1</v>
      </c>
      <c r="AO70" t="b">
        <f>ISNUMBER(SEARCH(AO$1,d4_test70_2ft[[#This Row],[actualResult3Ft]]))</f>
        <v>1</v>
      </c>
      <c r="AP70" t="b">
        <f>ISNUMBER(SEARCH(AP$1,d4_test70_2ft[[#This Row],[actualResult3Ft]]))</f>
        <v>0</v>
      </c>
      <c r="AQ70" t="b">
        <f>ISNUMBER(SEARCH(AQ$1,d4_test70_2ft[[#This Row],[actualResult3Ft]]))</f>
        <v>0</v>
      </c>
      <c r="AR70" s="10" t="str">
        <f t="shared" si="44"/>
        <v>11</v>
      </c>
      <c r="AS70" s="10" t="str">
        <f t="shared" si="45"/>
        <v>00</v>
      </c>
      <c r="AT70" s="10" t="str">
        <f t="shared" si="46"/>
        <v>00</v>
      </c>
      <c r="AU70" t="b">
        <f t="shared" si="47"/>
        <v>1</v>
      </c>
      <c r="AX70" t="b">
        <f>ISNUMBER(SEARCH(AX$1,d4_test70_2ft[[#This Row],[actualResultc2]]))</f>
        <v>1</v>
      </c>
      <c r="AY70" t="b">
        <f>ISNUMBER(SEARCH(AY$1,d4_test70_2ft[[#This Row],[actualResultc2]]))</f>
        <v>0</v>
      </c>
      <c r="AZ70" t="b">
        <f>ISNUMBER(SEARCH(AZ$1,d4_test70_2ft[[#This Row],[actualResultc2]]))</f>
        <v>0</v>
      </c>
      <c r="BA70" s="10" t="str">
        <f t="shared" si="48"/>
        <v>11</v>
      </c>
      <c r="BB70" s="10" t="str">
        <f t="shared" si="49"/>
        <v>00</v>
      </c>
      <c r="BC70" s="10" t="str">
        <f t="shared" si="50"/>
        <v>00</v>
      </c>
      <c r="BD70" t="b">
        <f t="shared" si="51"/>
        <v>1</v>
      </c>
      <c r="BG70" t="b">
        <f>ISNUMBER(SEARCH(BG$1,d4_test70_2ft[[#This Row],[actualResultc3]]))</f>
        <v>1</v>
      </c>
      <c r="BH70" t="b">
        <f>ISNUMBER(SEARCH(BH$1,d4_test70_2ft[[#This Row],[actualResultc3]]))</f>
        <v>0</v>
      </c>
      <c r="BI70" t="b">
        <f>ISNUMBER(SEARCH(BI$1,d4_test70_2ft[[#This Row],[actualResultc3]]))</f>
        <v>0</v>
      </c>
      <c r="BJ70" s="10" t="str">
        <f t="shared" si="52"/>
        <v>11</v>
      </c>
      <c r="BK70" s="10" t="str">
        <f t="shared" si="53"/>
        <v>00</v>
      </c>
      <c r="BL70" s="10" t="str">
        <f t="shared" si="54"/>
        <v>00</v>
      </c>
      <c r="BM70" t="b">
        <f t="shared" si="55"/>
        <v>1</v>
      </c>
      <c r="BP70" t="b">
        <f>ISNUMBER(SEARCH(BP$1,d4_test70_2ft[[#This Row],[actualResultc4]]))</f>
        <v>1</v>
      </c>
      <c r="BQ70" t="b">
        <f>ISNUMBER(SEARCH(BQ$1,d4_test70_2ft[[#This Row],[actualResultc4]]))</f>
        <v>0</v>
      </c>
      <c r="BR70" t="b">
        <f>ISNUMBER(SEARCH(BR$1,d4_test70_2ft[[#This Row],[actualResultc4]]))</f>
        <v>0</v>
      </c>
      <c r="BS70" s="10" t="str">
        <f t="shared" si="56"/>
        <v>11</v>
      </c>
      <c r="BT70" s="10" t="str">
        <f t="shared" si="57"/>
        <v>00</v>
      </c>
      <c r="BU70" s="10" t="str">
        <f t="shared" si="58"/>
        <v>00</v>
      </c>
      <c r="BV70" t="b">
        <f t="shared" si="59"/>
        <v>1</v>
      </c>
      <c r="BY70" t="b">
        <f>ISNUMBER(SEARCH(BY$1,d4_test70_2ft[[#This Row],[actualResultc5]]))</f>
        <v>1</v>
      </c>
      <c r="BZ70" t="b">
        <f>ISNUMBER(SEARCH(BZ$1,d4_test70_2ft[[#This Row],[actualResultc5]]))</f>
        <v>0</v>
      </c>
      <c r="CA70" t="b">
        <f>ISNUMBER(SEARCH(CA$1,d4_test70_2ft[[#This Row],[actualResultc5]]))</f>
        <v>0</v>
      </c>
      <c r="CB70" s="10" t="str">
        <f t="shared" si="60"/>
        <v>11</v>
      </c>
      <c r="CC70" s="10" t="str">
        <f t="shared" si="61"/>
        <v>00</v>
      </c>
      <c r="CD70" s="10" t="str">
        <f t="shared" si="62"/>
        <v>00</v>
      </c>
      <c r="CE70" t="b">
        <f t="shared" si="63"/>
        <v>1</v>
      </c>
      <c r="CH70" t="b">
        <f>ISNUMBER(SEARCH(CH$1,d4_test70_2ft[[#This Row],[actualResultc6]]))</f>
        <v>1</v>
      </c>
      <c r="CI70" t="b">
        <f>ISNUMBER(SEARCH(CI$1,d4_test70_2ft[[#This Row],[actualResultc6]]))</f>
        <v>0</v>
      </c>
      <c r="CJ70" t="b">
        <f>ISNUMBER(SEARCH(CJ$1,d4_test70_2ft[[#This Row],[actualResultc6]]))</f>
        <v>0</v>
      </c>
      <c r="CK70" s="10" t="str">
        <f t="shared" si="64"/>
        <v>11</v>
      </c>
      <c r="CL70" s="10" t="str">
        <f t="shared" si="65"/>
        <v>00</v>
      </c>
      <c r="CM70" s="10" t="str">
        <f t="shared" si="66"/>
        <v>00</v>
      </c>
      <c r="CN70" t="b">
        <f t="shared" si="67"/>
        <v>1</v>
      </c>
      <c r="CQ70" t="b">
        <f>ISNUMBER(SEARCH(CQ$1,d4_test70_2ft[[#This Row],[actualResultc7]]))</f>
        <v>1</v>
      </c>
      <c r="CR70" t="b">
        <f>ISNUMBER(SEARCH(CR$1,d4_test70_2ft[[#This Row],[actualResultc7]]))</f>
        <v>0</v>
      </c>
      <c r="CS70" t="b">
        <f>ISNUMBER(SEARCH(CS$1,d4_test70_2ft[[#This Row],[actualResultc7]]))</f>
        <v>0</v>
      </c>
      <c r="CT70" s="10" t="str">
        <f t="shared" si="68"/>
        <v>11</v>
      </c>
      <c r="CU70" s="10" t="str">
        <f t="shared" si="69"/>
        <v>00</v>
      </c>
      <c r="CV70" s="10" t="str">
        <f t="shared" si="70"/>
        <v>00</v>
      </c>
      <c r="CW70" t="b">
        <f t="shared" si="71"/>
        <v>1</v>
      </c>
    </row>
    <row r="71" spans="1:101" x14ac:dyDescent="0.35">
      <c r="A71" t="s">
        <v>381</v>
      </c>
      <c r="B71" t="s">
        <v>382</v>
      </c>
      <c r="C71" t="s">
        <v>383</v>
      </c>
      <c r="D71" t="s">
        <v>7586</v>
      </c>
      <c r="E71" t="s">
        <v>5119</v>
      </c>
      <c r="F71" t="s">
        <v>13</v>
      </c>
      <c r="G71" t="s">
        <v>7687</v>
      </c>
      <c r="H71" t="s">
        <v>13</v>
      </c>
      <c r="I71" t="s">
        <v>7687</v>
      </c>
      <c r="J71" t="s">
        <v>7687</v>
      </c>
      <c r="K71" t="s">
        <v>13</v>
      </c>
      <c r="L71" t="s">
        <v>7687</v>
      </c>
      <c r="M71" t="s">
        <v>13</v>
      </c>
      <c r="N71" t="s">
        <v>13</v>
      </c>
      <c r="O71" t="s">
        <v>13</v>
      </c>
      <c r="R71" s="13" t="b">
        <f>ISNUMBER(SEARCH(R$1,d4_test70_2ft[[#This Row],[expectedResult]]))</f>
        <v>1</v>
      </c>
      <c r="S71" s="13" t="b">
        <f>ISNUMBER(SEARCH(S$1,d4_test70_2ft[[#This Row],[expectedResult]]))</f>
        <v>0</v>
      </c>
      <c r="T71" s="13" t="b">
        <f>ISNUMBER(SEARCH(T$1,d4_test70_2ft[[#This Row],[expectedResult]]))</f>
        <v>0</v>
      </c>
      <c r="W71" t="b">
        <f>ISNUMBER(SEARCH(W$1,d4_test70_2ft[[#This Row],[actualResult]]))</f>
        <v>1</v>
      </c>
      <c r="X71" t="b">
        <f>ISNUMBER(SEARCH(X$1,d4_test70_2ft[[#This Row],[actualResult]]))</f>
        <v>0</v>
      </c>
      <c r="Y71" t="b">
        <f>ISNUMBER(SEARCH(Y$1,d4_test70_2ft[[#This Row],[actualResult]]))</f>
        <v>0</v>
      </c>
      <c r="Z71" s="10" t="str">
        <f t="shared" si="36"/>
        <v>11</v>
      </c>
      <c r="AA71" s="10" t="str">
        <f t="shared" si="37"/>
        <v>00</v>
      </c>
      <c r="AB71" s="10" t="str">
        <f t="shared" si="38"/>
        <v>00</v>
      </c>
      <c r="AC71" t="b">
        <f t="shared" si="39"/>
        <v>1</v>
      </c>
      <c r="AF71" t="b">
        <f>ISNUMBER(SEARCH(AF$1,d4_test70_2ft[[#This Row],[actualResultGPT3]]))</f>
        <v>1</v>
      </c>
      <c r="AG71" t="b">
        <f>ISNUMBER(SEARCH(AG$1,d4_test70_2ft[[#This Row],[actualResultGPT3]]))</f>
        <v>0</v>
      </c>
      <c r="AH71" t="b">
        <f>ISNUMBER(SEARCH(AH$1,d4_test70_2ft[[#This Row],[actualResultGPT3]]))</f>
        <v>0</v>
      </c>
      <c r="AI71" s="10" t="str">
        <f t="shared" si="40"/>
        <v>11</v>
      </c>
      <c r="AJ71" s="10" t="str">
        <f t="shared" si="41"/>
        <v>00</v>
      </c>
      <c r="AK71" s="10" t="str">
        <f t="shared" si="42"/>
        <v>00</v>
      </c>
      <c r="AL71" t="b">
        <f t="shared" si="43"/>
        <v>1</v>
      </c>
      <c r="AO71" t="b">
        <f>ISNUMBER(SEARCH(AO$1,d4_test70_2ft[[#This Row],[actualResult3Ft]]))</f>
        <v>1</v>
      </c>
      <c r="AP71" t="b">
        <f>ISNUMBER(SEARCH(AP$1,d4_test70_2ft[[#This Row],[actualResult3Ft]]))</f>
        <v>0</v>
      </c>
      <c r="AQ71" t="b">
        <f>ISNUMBER(SEARCH(AQ$1,d4_test70_2ft[[#This Row],[actualResult3Ft]]))</f>
        <v>0</v>
      </c>
      <c r="AR71" s="10" t="str">
        <f t="shared" si="44"/>
        <v>11</v>
      </c>
      <c r="AS71" s="10" t="str">
        <f t="shared" si="45"/>
        <v>00</v>
      </c>
      <c r="AT71" s="10" t="str">
        <f t="shared" si="46"/>
        <v>00</v>
      </c>
      <c r="AU71" t="b">
        <f t="shared" si="47"/>
        <v>1</v>
      </c>
      <c r="AX71" t="b">
        <f>ISNUMBER(SEARCH(AX$1,d4_test70_2ft[[#This Row],[actualResultc2]]))</f>
        <v>1</v>
      </c>
      <c r="AY71" t="b">
        <f>ISNUMBER(SEARCH(AY$1,d4_test70_2ft[[#This Row],[actualResultc2]]))</f>
        <v>0</v>
      </c>
      <c r="AZ71" t="b">
        <f>ISNUMBER(SEARCH(AZ$1,d4_test70_2ft[[#This Row],[actualResultc2]]))</f>
        <v>0</v>
      </c>
      <c r="BA71" s="10" t="str">
        <f t="shared" si="48"/>
        <v>11</v>
      </c>
      <c r="BB71" s="10" t="str">
        <f t="shared" si="49"/>
        <v>00</v>
      </c>
      <c r="BC71" s="10" t="str">
        <f t="shared" si="50"/>
        <v>00</v>
      </c>
      <c r="BD71" t="b">
        <f t="shared" si="51"/>
        <v>1</v>
      </c>
      <c r="BG71" t="b">
        <f>ISNUMBER(SEARCH(BG$1,d4_test70_2ft[[#This Row],[actualResultc3]]))</f>
        <v>1</v>
      </c>
      <c r="BH71" t="b">
        <f>ISNUMBER(SEARCH(BH$1,d4_test70_2ft[[#This Row],[actualResultc3]]))</f>
        <v>0</v>
      </c>
      <c r="BI71" t="b">
        <f>ISNUMBER(SEARCH(BI$1,d4_test70_2ft[[#This Row],[actualResultc3]]))</f>
        <v>0</v>
      </c>
      <c r="BJ71" s="10" t="str">
        <f t="shared" si="52"/>
        <v>11</v>
      </c>
      <c r="BK71" s="10" t="str">
        <f t="shared" si="53"/>
        <v>00</v>
      </c>
      <c r="BL71" s="10" t="str">
        <f t="shared" si="54"/>
        <v>00</v>
      </c>
      <c r="BM71" t="b">
        <f t="shared" si="55"/>
        <v>1</v>
      </c>
      <c r="BP71" t="b">
        <f>ISNUMBER(SEARCH(BP$1,d4_test70_2ft[[#This Row],[actualResultc4]]))</f>
        <v>1</v>
      </c>
      <c r="BQ71" t="b">
        <f>ISNUMBER(SEARCH(BQ$1,d4_test70_2ft[[#This Row],[actualResultc4]]))</f>
        <v>0</v>
      </c>
      <c r="BR71" t="b">
        <f>ISNUMBER(SEARCH(BR$1,d4_test70_2ft[[#This Row],[actualResultc4]]))</f>
        <v>0</v>
      </c>
      <c r="BS71" s="10" t="str">
        <f t="shared" si="56"/>
        <v>11</v>
      </c>
      <c r="BT71" s="10" t="str">
        <f t="shared" si="57"/>
        <v>00</v>
      </c>
      <c r="BU71" s="10" t="str">
        <f t="shared" si="58"/>
        <v>00</v>
      </c>
      <c r="BV71" t="b">
        <f t="shared" si="59"/>
        <v>1</v>
      </c>
      <c r="BY71" t="b">
        <f>ISNUMBER(SEARCH(BY$1,d4_test70_2ft[[#This Row],[actualResultc5]]))</f>
        <v>1</v>
      </c>
      <c r="BZ71" t="b">
        <f>ISNUMBER(SEARCH(BZ$1,d4_test70_2ft[[#This Row],[actualResultc5]]))</f>
        <v>0</v>
      </c>
      <c r="CA71" t="b">
        <f>ISNUMBER(SEARCH(CA$1,d4_test70_2ft[[#This Row],[actualResultc5]]))</f>
        <v>0</v>
      </c>
      <c r="CB71" s="10" t="str">
        <f t="shared" si="60"/>
        <v>11</v>
      </c>
      <c r="CC71" s="10" t="str">
        <f t="shared" si="61"/>
        <v>00</v>
      </c>
      <c r="CD71" s="10" t="str">
        <f t="shared" si="62"/>
        <v>00</v>
      </c>
      <c r="CE71" t="b">
        <f t="shared" si="63"/>
        <v>1</v>
      </c>
      <c r="CH71" t="b">
        <f>ISNUMBER(SEARCH(CH$1,d4_test70_2ft[[#This Row],[actualResultc6]]))</f>
        <v>1</v>
      </c>
      <c r="CI71" t="b">
        <f>ISNUMBER(SEARCH(CI$1,d4_test70_2ft[[#This Row],[actualResultc6]]))</f>
        <v>0</v>
      </c>
      <c r="CJ71" t="b">
        <f>ISNUMBER(SEARCH(CJ$1,d4_test70_2ft[[#This Row],[actualResultc6]]))</f>
        <v>0</v>
      </c>
      <c r="CK71" s="10" t="str">
        <f t="shared" si="64"/>
        <v>11</v>
      </c>
      <c r="CL71" s="10" t="str">
        <f t="shared" si="65"/>
        <v>00</v>
      </c>
      <c r="CM71" s="10" t="str">
        <f t="shared" si="66"/>
        <v>00</v>
      </c>
      <c r="CN71" t="b">
        <f t="shared" si="67"/>
        <v>1</v>
      </c>
      <c r="CQ71" t="b">
        <f>ISNUMBER(SEARCH(CQ$1,d4_test70_2ft[[#This Row],[actualResultc7]]))</f>
        <v>1</v>
      </c>
      <c r="CR71" t="b">
        <f>ISNUMBER(SEARCH(CR$1,d4_test70_2ft[[#This Row],[actualResultc7]]))</f>
        <v>0</v>
      </c>
      <c r="CS71" t="b">
        <f>ISNUMBER(SEARCH(CS$1,d4_test70_2ft[[#This Row],[actualResultc7]]))</f>
        <v>0</v>
      </c>
      <c r="CT71" s="10" t="str">
        <f t="shared" si="68"/>
        <v>11</v>
      </c>
      <c r="CU71" s="10" t="str">
        <f t="shared" si="69"/>
        <v>00</v>
      </c>
      <c r="CV71" s="10" t="str">
        <f t="shared" si="70"/>
        <v>00</v>
      </c>
      <c r="CW71" t="b">
        <f t="shared" si="71"/>
        <v>1</v>
      </c>
    </row>
    <row r="72" spans="1:101" x14ac:dyDescent="0.35">
      <c r="A72">
        <v>1400326821</v>
      </c>
      <c r="B72" t="s">
        <v>209</v>
      </c>
      <c r="C72" t="s">
        <v>1001</v>
      </c>
      <c r="D72" t="s">
        <v>7558</v>
      </c>
      <c r="E72" t="s">
        <v>5119</v>
      </c>
      <c r="F72" t="s">
        <v>13</v>
      </c>
      <c r="G72" t="s">
        <v>7687</v>
      </c>
      <c r="H72" t="s">
        <v>13</v>
      </c>
      <c r="I72" t="s">
        <v>7687</v>
      </c>
      <c r="J72" t="s">
        <v>13</v>
      </c>
      <c r="K72" t="s">
        <v>13</v>
      </c>
      <c r="L72" t="s">
        <v>7687</v>
      </c>
      <c r="M72" t="s">
        <v>13</v>
      </c>
      <c r="N72" t="s">
        <v>13</v>
      </c>
      <c r="O72" t="s">
        <v>13</v>
      </c>
      <c r="R72" s="13" t="b">
        <f>ISNUMBER(SEARCH(R$1,d4_test70_2ft[[#This Row],[expectedResult]]))</f>
        <v>1</v>
      </c>
      <c r="S72" s="13" t="b">
        <f>ISNUMBER(SEARCH(S$1,d4_test70_2ft[[#This Row],[expectedResult]]))</f>
        <v>0</v>
      </c>
      <c r="T72" s="13" t="b">
        <f>ISNUMBER(SEARCH(T$1,d4_test70_2ft[[#This Row],[expectedResult]]))</f>
        <v>0</v>
      </c>
      <c r="W72" t="b">
        <f>ISNUMBER(SEARCH(W$1,d4_test70_2ft[[#This Row],[actualResult]]))</f>
        <v>1</v>
      </c>
      <c r="X72" t="b">
        <f>ISNUMBER(SEARCH(X$1,d4_test70_2ft[[#This Row],[actualResult]]))</f>
        <v>0</v>
      </c>
      <c r="Y72" t="b">
        <f>ISNUMBER(SEARCH(Y$1,d4_test70_2ft[[#This Row],[actualResult]]))</f>
        <v>0</v>
      </c>
      <c r="Z72" s="10" t="str">
        <f t="shared" si="36"/>
        <v>11</v>
      </c>
      <c r="AA72" s="10" t="str">
        <f t="shared" si="37"/>
        <v>00</v>
      </c>
      <c r="AB72" s="10" t="str">
        <f t="shared" si="38"/>
        <v>00</v>
      </c>
      <c r="AC72" t="b">
        <f t="shared" si="39"/>
        <v>1</v>
      </c>
      <c r="AF72" t="b">
        <f>ISNUMBER(SEARCH(AF$1,d4_test70_2ft[[#This Row],[actualResultGPT3]]))</f>
        <v>1</v>
      </c>
      <c r="AG72" t="b">
        <f>ISNUMBER(SEARCH(AG$1,d4_test70_2ft[[#This Row],[actualResultGPT3]]))</f>
        <v>0</v>
      </c>
      <c r="AH72" t="b">
        <f>ISNUMBER(SEARCH(AH$1,d4_test70_2ft[[#This Row],[actualResultGPT3]]))</f>
        <v>0</v>
      </c>
      <c r="AI72" s="10" t="str">
        <f t="shared" si="40"/>
        <v>11</v>
      </c>
      <c r="AJ72" s="10" t="str">
        <f t="shared" si="41"/>
        <v>00</v>
      </c>
      <c r="AK72" s="10" t="str">
        <f t="shared" si="42"/>
        <v>00</v>
      </c>
      <c r="AL72" t="b">
        <f t="shared" si="43"/>
        <v>1</v>
      </c>
      <c r="AO72" t="b">
        <f>ISNUMBER(SEARCH(AO$1,d4_test70_2ft[[#This Row],[actualResult3Ft]]))</f>
        <v>1</v>
      </c>
      <c r="AP72" t="b">
        <f>ISNUMBER(SEARCH(AP$1,d4_test70_2ft[[#This Row],[actualResult3Ft]]))</f>
        <v>0</v>
      </c>
      <c r="AQ72" t="b">
        <f>ISNUMBER(SEARCH(AQ$1,d4_test70_2ft[[#This Row],[actualResult3Ft]]))</f>
        <v>0</v>
      </c>
      <c r="AR72" s="10" t="str">
        <f t="shared" si="44"/>
        <v>11</v>
      </c>
      <c r="AS72" s="10" t="str">
        <f t="shared" si="45"/>
        <v>00</v>
      </c>
      <c r="AT72" s="10" t="str">
        <f t="shared" si="46"/>
        <v>00</v>
      </c>
      <c r="AU72" t="b">
        <f t="shared" si="47"/>
        <v>1</v>
      </c>
      <c r="AX72" t="b">
        <f>ISNUMBER(SEARCH(AX$1,d4_test70_2ft[[#This Row],[actualResultc2]]))</f>
        <v>1</v>
      </c>
      <c r="AY72" t="b">
        <f>ISNUMBER(SEARCH(AY$1,d4_test70_2ft[[#This Row],[actualResultc2]]))</f>
        <v>0</v>
      </c>
      <c r="AZ72" t="b">
        <f>ISNUMBER(SEARCH(AZ$1,d4_test70_2ft[[#This Row],[actualResultc2]]))</f>
        <v>0</v>
      </c>
      <c r="BA72" s="10" t="str">
        <f t="shared" si="48"/>
        <v>11</v>
      </c>
      <c r="BB72" s="10" t="str">
        <f t="shared" si="49"/>
        <v>00</v>
      </c>
      <c r="BC72" s="10" t="str">
        <f t="shared" si="50"/>
        <v>00</v>
      </c>
      <c r="BD72" t="b">
        <f t="shared" si="51"/>
        <v>1</v>
      </c>
      <c r="BG72" t="b">
        <f>ISNUMBER(SEARCH(BG$1,d4_test70_2ft[[#This Row],[actualResultc3]]))</f>
        <v>1</v>
      </c>
      <c r="BH72" t="b">
        <f>ISNUMBER(SEARCH(BH$1,d4_test70_2ft[[#This Row],[actualResultc3]]))</f>
        <v>0</v>
      </c>
      <c r="BI72" t="b">
        <f>ISNUMBER(SEARCH(BI$1,d4_test70_2ft[[#This Row],[actualResultc3]]))</f>
        <v>0</v>
      </c>
      <c r="BJ72" s="10" t="str">
        <f t="shared" si="52"/>
        <v>11</v>
      </c>
      <c r="BK72" s="10" t="str">
        <f t="shared" si="53"/>
        <v>00</v>
      </c>
      <c r="BL72" s="10" t="str">
        <f t="shared" si="54"/>
        <v>00</v>
      </c>
      <c r="BM72" t="b">
        <f t="shared" si="55"/>
        <v>1</v>
      </c>
      <c r="BP72" t="b">
        <f>ISNUMBER(SEARCH(BP$1,d4_test70_2ft[[#This Row],[actualResultc4]]))</f>
        <v>1</v>
      </c>
      <c r="BQ72" t="b">
        <f>ISNUMBER(SEARCH(BQ$1,d4_test70_2ft[[#This Row],[actualResultc4]]))</f>
        <v>0</v>
      </c>
      <c r="BR72" t="b">
        <f>ISNUMBER(SEARCH(BR$1,d4_test70_2ft[[#This Row],[actualResultc4]]))</f>
        <v>0</v>
      </c>
      <c r="BS72" s="10" t="str">
        <f t="shared" si="56"/>
        <v>11</v>
      </c>
      <c r="BT72" s="10" t="str">
        <f t="shared" si="57"/>
        <v>00</v>
      </c>
      <c r="BU72" s="10" t="str">
        <f t="shared" si="58"/>
        <v>00</v>
      </c>
      <c r="BV72" t="b">
        <f t="shared" si="59"/>
        <v>1</v>
      </c>
      <c r="BY72" t="b">
        <f>ISNUMBER(SEARCH(BY$1,d4_test70_2ft[[#This Row],[actualResultc5]]))</f>
        <v>1</v>
      </c>
      <c r="BZ72" t="b">
        <f>ISNUMBER(SEARCH(BZ$1,d4_test70_2ft[[#This Row],[actualResultc5]]))</f>
        <v>0</v>
      </c>
      <c r="CA72" t="b">
        <f>ISNUMBER(SEARCH(CA$1,d4_test70_2ft[[#This Row],[actualResultc5]]))</f>
        <v>0</v>
      </c>
      <c r="CB72" s="10" t="str">
        <f t="shared" si="60"/>
        <v>11</v>
      </c>
      <c r="CC72" s="10" t="str">
        <f t="shared" si="61"/>
        <v>00</v>
      </c>
      <c r="CD72" s="10" t="str">
        <f t="shared" si="62"/>
        <v>00</v>
      </c>
      <c r="CE72" t="b">
        <f t="shared" si="63"/>
        <v>1</v>
      </c>
      <c r="CH72" t="b">
        <f>ISNUMBER(SEARCH(CH$1,d4_test70_2ft[[#This Row],[actualResultc6]]))</f>
        <v>1</v>
      </c>
      <c r="CI72" t="b">
        <f>ISNUMBER(SEARCH(CI$1,d4_test70_2ft[[#This Row],[actualResultc6]]))</f>
        <v>0</v>
      </c>
      <c r="CJ72" t="b">
        <f>ISNUMBER(SEARCH(CJ$1,d4_test70_2ft[[#This Row],[actualResultc6]]))</f>
        <v>0</v>
      </c>
      <c r="CK72" s="10" t="str">
        <f t="shared" si="64"/>
        <v>11</v>
      </c>
      <c r="CL72" s="10" t="str">
        <f t="shared" si="65"/>
        <v>00</v>
      </c>
      <c r="CM72" s="10" t="str">
        <f t="shared" si="66"/>
        <v>00</v>
      </c>
      <c r="CN72" t="b">
        <f t="shared" si="67"/>
        <v>1</v>
      </c>
      <c r="CQ72" t="b">
        <f>ISNUMBER(SEARCH(CQ$1,d4_test70_2ft[[#This Row],[actualResultc7]]))</f>
        <v>1</v>
      </c>
      <c r="CR72" t="b">
        <f>ISNUMBER(SEARCH(CR$1,d4_test70_2ft[[#This Row],[actualResultc7]]))</f>
        <v>0</v>
      </c>
      <c r="CS72" t="b">
        <f>ISNUMBER(SEARCH(CS$1,d4_test70_2ft[[#This Row],[actualResultc7]]))</f>
        <v>0</v>
      </c>
      <c r="CT72" s="10" t="str">
        <f t="shared" si="68"/>
        <v>11</v>
      </c>
      <c r="CU72" s="10" t="str">
        <f t="shared" si="69"/>
        <v>00</v>
      </c>
      <c r="CV72" s="10" t="str">
        <f t="shared" si="70"/>
        <v>00</v>
      </c>
      <c r="CW72" t="b">
        <f t="shared" si="71"/>
        <v>1</v>
      </c>
    </row>
    <row r="73" spans="1:101" x14ac:dyDescent="0.35">
      <c r="A73" t="s">
        <v>390</v>
      </c>
      <c r="B73" t="s">
        <v>391</v>
      </c>
      <c r="C73" t="s">
        <v>971</v>
      </c>
      <c r="D73" t="s">
        <v>7570</v>
      </c>
      <c r="E73" t="s">
        <v>5119</v>
      </c>
      <c r="F73" t="s">
        <v>13</v>
      </c>
      <c r="G73" t="s">
        <v>7687</v>
      </c>
      <c r="H73" t="s">
        <v>13</v>
      </c>
      <c r="I73" t="s">
        <v>7687</v>
      </c>
      <c r="J73" t="s">
        <v>7687</v>
      </c>
      <c r="K73" t="s">
        <v>13</v>
      </c>
      <c r="L73" t="s">
        <v>7687</v>
      </c>
      <c r="M73" t="s">
        <v>13</v>
      </c>
      <c r="N73" t="s">
        <v>13</v>
      </c>
      <c r="O73" t="s">
        <v>13</v>
      </c>
      <c r="R73" s="13" t="b">
        <f>ISNUMBER(SEARCH(R$1,d4_test70_2ft[[#This Row],[expectedResult]]))</f>
        <v>1</v>
      </c>
      <c r="S73" s="13" t="b">
        <f>ISNUMBER(SEARCH(S$1,d4_test70_2ft[[#This Row],[expectedResult]]))</f>
        <v>0</v>
      </c>
      <c r="T73" s="13" t="b">
        <f>ISNUMBER(SEARCH(T$1,d4_test70_2ft[[#This Row],[expectedResult]]))</f>
        <v>0</v>
      </c>
      <c r="W73" t="b">
        <f>ISNUMBER(SEARCH(W$1,d4_test70_2ft[[#This Row],[actualResult]]))</f>
        <v>1</v>
      </c>
      <c r="X73" t="b">
        <f>ISNUMBER(SEARCH(X$1,d4_test70_2ft[[#This Row],[actualResult]]))</f>
        <v>0</v>
      </c>
      <c r="Y73" t="b">
        <f>ISNUMBER(SEARCH(Y$1,d4_test70_2ft[[#This Row],[actualResult]]))</f>
        <v>0</v>
      </c>
      <c r="Z73" s="10" t="str">
        <f t="shared" si="36"/>
        <v>11</v>
      </c>
      <c r="AA73" s="10" t="str">
        <f t="shared" si="37"/>
        <v>00</v>
      </c>
      <c r="AB73" s="10" t="str">
        <f t="shared" si="38"/>
        <v>00</v>
      </c>
      <c r="AC73" t="b">
        <f t="shared" si="39"/>
        <v>1</v>
      </c>
      <c r="AF73" t="b">
        <f>ISNUMBER(SEARCH(AF$1,d4_test70_2ft[[#This Row],[actualResultGPT3]]))</f>
        <v>1</v>
      </c>
      <c r="AG73" t="b">
        <f>ISNUMBER(SEARCH(AG$1,d4_test70_2ft[[#This Row],[actualResultGPT3]]))</f>
        <v>0</v>
      </c>
      <c r="AH73" t="b">
        <f>ISNUMBER(SEARCH(AH$1,d4_test70_2ft[[#This Row],[actualResultGPT3]]))</f>
        <v>0</v>
      </c>
      <c r="AI73" s="10" t="str">
        <f t="shared" si="40"/>
        <v>11</v>
      </c>
      <c r="AJ73" s="10" t="str">
        <f t="shared" si="41"/>
        <v>00</v>
      </c>
      <c r="AK73" s="10" t="str">
        <f t="shared" si="42"/>
        <v>00</v>
      </c>
      <c r="AL73" t="b">
        <f t="shared" si="43"/>
        <v>1</v>
      </c>
      <c r="AO73" t="b">
        <f>ISNUMBER(SEARCH(AO$1,d4_test70_2ft[[#This Row],[actualResult3Ft]]))</f>
        <v>1</v>
      </c>
      <c r="AP73" t="b">
        <f>ISNUMBER(SEARCH(AP$1,d4_test70_2ft[[#This Row],[actualResult3Ft]]))</f>
        <v>0</v>
      </c>
      <c r="AQ73" t="b">
        <f>ISNUMBER(SEARCH(AQ$1,d4_test70_2ft[[#This Row],[actualResult3Ft]]))</f>
        <v>0</v>
      </c>
      <c r="AR73" s="10" t="str">
        <f t="shared" si="44"/>
        <v>11</v>
      </c>
      <c r="AS73" s="10" t="str">
        <f t="shared" si="45"/>
        <v>00</v>
      </c>
      <c r="AT73" s="10" t="str">
        <f t="shared" si="46"/>
        <v>00</v>
      </c>
      <c r="AU73" t="b">
        <f t="shared" si="47"/>
        <v>1</v>
      </c>
      <c r="AX73" t="b">
        <f>ISNUMBER(SEARCH(AX$1,d4_test70_2ft[[#This Row],[actualResultc2]]))</f>
        <v>1</v>
      </c>
      <c r="AY73" t="b">
        <f>ISNUMBER(SEARCH(AY$1,d4_test70_2ft[[#This Row],[actualResultc2]]))</f>
        <v>0</v>
      </c>
      <c r="AZ73" t="b">
        <f>ISNUMBER(SEARCH(AZ$1,d4_test70_2ft[[#This Row],[actualResultc2]]))</f>
        <v>0</v>
      </c>
      <c r="BA73" s="10" t="str">
        <f t="shared" si="48"/>
        <v>11</v>
      </c>
      <c r="BB73" s="10" t="str">
        <f t="shared" si="49"/>
        <v>00</v>
      </c>
      <c r="BC73" s="10" t="str">
        <f t="shared" si="50"/>
        <v>00</v>
      </c>
      <c r="BD73" t="b">
        <f t="shared" si="51"/>
        <v>1</v>
      </c>
      <c r="BG73" t="b">
        <f>ISNUMBER(SEARCH(BG$1,d4_test70_2ft[[#This Row],[actualResultc3]]))</f>
        <v>1</v>
      </c>
      <c r="BH73" t="b">
        <f>ISNUMBER(SEARCH(BH$1,d4_test70_2ft[[#This Row],[actualResultc3]]))</f>
        <v>0</v>
      </c>
      <c r="BI73" t="b">
        <f>ISNUMBER(SEARCH(BI$1,d4_test70_2ft[[#This Row],[actualResultc3]]))</f>
        <v>0</v>
      </c>
      <c r="BJ73" s="10" t="str">
        <f t="shared" si="52"/>
        <v>11</v>
      </c>
      <c r="BK73" s="10" t="str">
        <f t="shared" si="53"/>
        <v>00</v>
      </c>
      <c r="BL73" s="10" t="str">
        <f t="shared" si="54"/>
        <v>00</v>
      </c>
      <c r="BM73" t="b">
        <f t="shared" si="55"/>
        <v>1</v>
      </c>
      <c r="BP73" t="b">
        <f>ISNUMBER(SEARCH(BP$1,d4_test70_2ft[[#This Row],[actualResultc4]]))</f>
        <v>1</v>
      </c>
      <c r="BQ73" t="b">
        <f>ISNUMBER(SEARCH(BQ$1,d4_test70_2ft[[#This Row],[actualResultc4]]))</f>
        <v>0</v>
      </c>
      <c r="BR73" t="b">
        <f>ISNUMBER(SEARCH(BR$1,d4_test70_2ft[[#This Row],[actualResultc4]]))</f>
        <v>0</v>
      </c>
      <c r="BS73" s="10" t="str">
        <f t="shared" si="56"/>
        <v>11</v>
      </c>
      <c r="BT73" s="10" t="str">
        <f t="shared" si="57"/>
        <v>00</v>
      </c>
      <c r="BU73" s="10" t="str">
        <f t="shared" si="58"/>
        <v>00</v>
      </c>
      <c r="BV73" t="b">
        <f t="shared" si="59"/>
        <v>1</v>
      </c>
      <c r="BY73" t="b">
        <f>ISNUMBER(SEARCH(BY$1,d4_test70_2ft[[#This Row],[actualResultc5]]))</f>
        <v>1</v>
      </c>
      <c r="BZ73" t="b">
        <f>ISNUMBER(SEARCH(BZ$1,d4_test70_2ft[[#This Row],[actualResultc5]]))</f>
        <v>0</v>
      </c>
      <c r="CA73" t="b">
        <f>ISNUMBER(SEARCH(CA$1,d4_test70_2ft[[#This Row],[actualResultc5]]))</f>
        <v>0</v>
      </c>
      <c r="CB73" s="10" t="str">
        <f t="shared" si="60"/>
        <v>11</v>
      </c>
      <c r="CC73" s="10" t="str">
        <f t="shared" si="61"/>
        <v>00</v>
      </c>
      <c r="CD73" s="10" t="str">
        <f t="shared" si="62"/>
        <v>00</v>
      </c>
      <c r="CE73" t="b">
        <f t="shared" si="63"/>
        <v>1</v>
      </c>
      <c r="CH73" t="b">
        <f>ISNUMBER(SEARCH(CH$1,d4_test70_2ft[[#This Row],[actualResultc6]]))</f>
        <v>1</v>
      </c>
      <c r="CI73" t="b">
        <f>ISNUMBER(SEARCH(CI$1,d4_test70_2ft[[#This Row],[actualResultc6]]))</f>
        <v>0</v>
      </c>
      <c r="CJ73" t="b">
        <f>ISNUMBER(SEARCH(CJ$1,d4_test70_2ft[[#This Row],[actualResultc6]]))</f>
        <v>0</v>
      </c>
      <c r="CK73" s="10" t="str">
        <f t="shared" si="64"/>
        <v>11</v>
      </c>
      <c r="CL73" s="10" t="str">
        <f t="shared" si="65"/>
        <v>00</v>
      </c>
      <c r="CM73" s="10" t="str">
        <f t="shared" si="66"/>
        <v>00</v>
      </c>
      <c r="CN73" t="b">
        <f t="shared" si="67"/>
        <v>1</v>
      </c>
      <c r="CQ73" t="b">
        <f>ISNUMBER(SEARCH(CQ$1,d4_test70_2ft[[#This Row],[actualResultc7]]))</f>
        <v>1</v>
      </c>
      <c r="CR73" t="b">
        <f>ISNUMBER(SEARCH(CR$1,d4_test70_2ft[[#This Row],[actualResultc7]]))</f>
        <v>0</v>
      </c>
      <c r="CS73" t="b">
        <f>ISNUMBER(SEARCH(CS$1,d4_test70_2ft[[#This Row],[actualResultc7]]))</f>
        <v>0</v>
      </c>
      <c r="CT73" s="10" t="str">
        <f t="shared" si="68"/>
        <v>11</v>
      </c>
      <c r="CU73" s="10" t="str">
        <f t="shared" si="69"/>
        <v>00</v>
      </c>
      <c r="CV73" s="10" t="str">
        <f t="shared" si="70"/>
        <v>00</v>
      </c>
      <c r="CW73" t="b">
        <f t="shared" si="71"/>
        <v>1</v>
      </c>
    </row>
    <row r="74" spans="1:101" x14ac:dyDescent="0.35">
      <c r="A74" t="s">
        <v>485</v>
      </c>
      <c r="B74" t="s">
        <v>486</v>
      </c>
      <c r="C74" t="s">
        <v>8240</v>
      </c>
      <c r="D74" t="s">
        <v>7585</v>
      </c>
      <c r="E74" t="s">
        <v>5119</v>
      </c>
      <c r="F74" t="s">
        <v>13</v>
      </c>
      <c r="G74" t="s">
        <v>7687</v>
      </c>
      <c r="H74" t="s">
        <v>13</v>
      </c>
      <c r="I74" t="s">
        <v>7687</v>
      </c>
      <c r="J74" t="s">
        <v>7687</v>
      </c>
      <c r="K74" t="s">
        <v>13</v>
      </c>
      <c r="L74" t="s">
        <v>7687</v>
      </c>
      <c r="M74" t="s">
        <v>13</v>
      </c>
      <c r="N74" t="s">
        <v>13</v>
      </c>
      <c r="O74" t="s">
        <v>13</v>
      </c>
      <c r="R74" s="13" t="b">
        <f>ISNUMBER(SEARCH(R$1,d4_test70_2ft[[#This Row],[expectedResult]]))</f>
        <v>1</v>
      </c>
      <c r="S74" s="13" t="b">
        <f>ISNUMBER(SEARCH(S$1,d4_test70_2ft[[#This Row],[expectedResult]]))</f>
        <v>0</v>
      </c>
      <c r="T74" s="13" t="b">
        <f>ISNUMBER(SEARCH(T$1,d4_test70_2ft[[#This Row],[expectedResult]]))</f>
        <v>0</v>
      </c>
      <c r="W74" t="b">
        <f>ISNUMBER(SEARCH(W$1,d4_test70_2ft[[#This Row],[actualResult]]))</f>
        <v>1</v>
      </c>
      <c r="X74" t="b">
        <f>ISNUMBER(SEARCH(X$1,d4_test70_2ft[[#This Row],[actualResult]]))</f>
        <v>0</v>
      </c>
      <c r="Y74" t="b">
        <f>ISNUMBER(SEARCH(Y$1,d4_test70_2ft[[#This Row],[actualResult]]))</f>
        <v>0</v>
      </c>
      <c r="Z74" s="10" t="str">
        <f t="shared" si="36"/>
        <v>11</v>
      </c>
      <c r="AA74" s="10" t="str">
        <f t="shared" si="37"/>
        <v>00</v>
      </c>
      <c r="AB74" s="10" t="str">
        <f t="shared" si="38"/>
        <v>00</v>
      </c>
      <c r="AC74" t="b">
        <f t="shared" si="39"/>
        <v>1</v>
      </c>
      <c r="AF74" t="b">
        <f>ISNUMBER(SEARCH(AF$1,d4_test70_2ft[[#This Row],[actualResultGPT3]]))</f>
        <v>1</v>
      </c>
      <c r="AG74" t="b">
        <f>ISNUMBER(SEARCH(AG$1,d4_test70_2ft[[#This Row],[actualResultGPT3]]))</f>
        <v>0</v>
      </c>
      <c r="AH74" t="b">
        <f>ISNUMBER(SEARCH(AH$1,d4_test70_2ft[[#This Row],[actualResultGPT3]]))</f>
        <v>0</v>
      </c>
      <c r="AI74" s="10" t="str">
        <f t="shared" si="40"/>
        <v>11</v>
      </c>
      <c r="AJ74" s="10" t="str">
        <f t="shared" si="41"/>
        <v>00</v>
      </c>
      <c r="AK74" s="10" t="str">
        <f t="shared" si="42"/>
        <v>00</v>
      </c>
      <c r="AL74" t="b">
        <f t="shared" si="43"/>
        <v>1</v>
      </c>
      <c r="AO74" t="b">
        <f>ISNUMBER(SEARCH(AO$1,d4_test70_2ft[[#This Row],[actualResult3Ft]]))</f>
        <v>1</v>
      </c>
      <c r="AP74" t="b">
        <f>ISNUMBER(SEARCH(AP$1,d4_test70_2ft[[#This Row],[actualResult3Ft]]))</f>
        <v>0</v>
      </c>
      <c r="AQ74" t="b">
        <f>ISNUMBER(SEARCH(AQ$1,d4_test70_2ft[[#This Row],[actualResult3Ft]]))</f>
        <v>0</v>
      </c>
      <c r="AR74" s="10" t="str">
        <f t="shared" si="44"/>
        <v>11</v>
      </c>
      <c r="AS74" s="10" t="str">
        <f t="shared" si="45"/>
        <v>00</v>
      </c>
      <c r="AT74" s="10" t="str">
        <f t="shared" si="46"/>
        <v>00</v>
      </c>
      <c r="AU74" t="b">
        <f t="shared" si="47"/>
        <v>1</v>
      </c>
      <c r="AX74" t="b">
        <f>ISNUMBER(SEARCH(AX$1,d4_test70_2ft[[#This Row],[actualResultc2]]))</f>
        <v>1</v>
      </c>
      <c r="AY74" t="b">
        <f>ISNUMBER(SEARCH(AY$1,d4_test70_2ft[[#This Row],[actualResultc2]]))</f>
        <v>0</v>
      </c>
      <c r="AZ74" t="b">
        <f>ISNUMBER(SEARCH(AZ$1,d4_test70_2ft[[#This Row],[actualResultc2]]))</f>
        <v>0</v>
      </c>
      <c r="BA74" s="10" t="str">
        <f t="shared" si="48"/>
        <v>11</v>
      </c>
      <c r="BB74" s="10" t="str">
        <f t="shared" si="49"/>
        <v>00</v>
      </c>
      <c r="BC74" s="10" t="str">
        <f t="shared" si="50"/>
        <v>00</v>
      </c>
      <c r="BD74" t="b">
        <f t="shared" si="51"/>
        <v>1</v>
      </c>
      <c r="BG74" t="b">
        <f>ISNUMBER(SEARCH(BG$1,d4_test70_2ft[[#This Row],[actualResultc3]]))</f>
        <v>1</v>
      </c>
      <c r="BH74" t="b">
        <f>ISNUMBER(SEARCH(BH$1,d4_test70_2ft[[#This Row],[actualResultc3]]))</f>
        <v>0</v>
      </c>
      <c r="BI74" t="b">
        <f>ISNUMBER(SEARCH(BI$1,d4_test70_2ft[[#This Row],[actualResultc3]]))</f>
        <v>0</v>
      </c>
      <c r="BJ74" s="10" t="str">
        <f t="shared" si="52"/>
        <v>11</v>
      </c>
      <c r="BK74" s="10" t="str">
        <f t="shared" si="53"/>
        <v>00</v>
      </c>
      <c r="BL74" s="10" t="str">
        <f t="shared" si="54"/>
        <v>00</v>
      </c>
      <c r="BM74" t="b">
        <f t="shared" si="55"/>
        <v>1</v>
      </c>
      <c r="BP74" t="b">
        <f>ISNUMBER(SEARCH(BP$1,d4_test70_2ft[[#This Row],[actualResultc4]]))</f>
        <v>1</v>
      </c>
      <c r="BQ74" t="b">
        <f>ISNUMBER(SEARCH(BQ$1,d4_test70_2ft[[#This Row],[actualResultc4]]))</f>
        <v>0</v>
      </c>
      <c r="BR74" t="b">
        <f>ISNUMBER(SEARCH(BR$1,d4_test70_2ft[[#This Row],[actualResultc4]]))</f>
        <v>0</v>
      </c>
      <c r="BS74" s="10" t="str">
        <f t="shared" si="56"/>
        <v>11</v>
      </c>
      <c r="BT74" s="10" t="str">
        <f t="shared" si="57"/>
        <v>00</v>
      </c>
      <c r="BU74" s="10" t="str">
        <f t="shared" si="58"/>
        <v>00</v>
      </c>
      <c r="BV74" t="b">
        <f t="shared" si="59"/>
        <v>1</v>
      </c>
      <c r="BY74" t="b">
        <f>ISNUMBER(SEARCH(BY$1,d4_test70_2ft[[#This Row],[actualResultc5]]))</f>
        <v>1</v>
      </c>
      <c r="BZ74" t="b">
        <f>ISNUMBER(SEARCH(BZ$1,d4_test70_2ft[[#This Row],[actualResultc5]]))</f>
        <v>0</v>
      </c>
      <c r="CA74" t="b">
        <f>ISNUMBER(SEARCH(CA$1,d4_test70_2ft[[#This Row],[actualResultc5]]))</f>
        <v>0</v>
      </c>
      <c r="CB74" s="10" t="str">
        <f t="shared" si="60"/>
        <v>11</v>
      </c>
      <c r="CC74" s="10" t="str">
        <f t="shared" si="61"/>
        <v>00</v>
      </c>
      <c r="CD74" s="10" t="str">
        <f t="shared" si="62"/>
        <v>00</v>
      </c>
      <c r="CE74" t="b">
        <f t="shared" si="63"/>
        <v>1</v>
      </c>
      <c r="CH74" t="b">
        <f>ISNUMBER(SEARCH(CH$1,d4_test70_2ft[[#This Row],[actualResultc6]]))</f>
        <v>1</v>
      </c>
      <c r="CI74" t="b">
        <f>ISNUMBER(SEARCH(CI$1,d4_test70_2ft[[#This Row],[actualResultc6]]))</f>
        <v>0</v>
      </c>
      <c r="CJ74" t="b">
        <f>ISNUMBER(SEARCH(CJ$1,d4_test70_2ft[[#This Row],[actualResultc6]]))</f>
        <v>0</v>
      </c>
      <c r="CK74" s="10" t="str">
        <f t="shared" si="64"/>
        <v>11</v>
      </c>
      <c r="CL74" s="10" t="str">
        <f t="shared" si="65"/>
        <v>00</v>
      </c>
      <c r="CM74" s="10" t="str">
        <f t="shared" si="66"/>
        <v>00</v>
      </c>
      <c r="CN74" t="b">
        <f t="shared" si="67"/>
        <v>1</v>
      </c>
      <c r="CQ74" t="b">
        <f>ISNUMBER(SEARCH(CQ$1,d4_test70_2ft[[#This Row],[actualResultc7]]))</f>
        <v>1</v>
      </c>
      <c r="CR74" t="b">
        <f>ISNUMBER(SEARCH(CR$1,d4_test70_2ft[[#This Row],[actualResultc7]]))</f>
        <v>0</v>
      </c>
      <c r="CS74" t="b">
        <f>ISNUMBER(SEARCH(CS$1,d4_test70_2ft[[#This Row],[actualResultc7]]))</f>
        <v>0</v>
      </c>
      <c r="CT74" s="10" t="str">
        <f t="shared" si="68"/>
        <v>11</v>
      </c>
      <c r="CU74" s="10" t="str">
        <f t="shared" si="69"/>
        <v>00</v>
      </c>
      <c r="CV74" s="10" t="str">
        <f t="shared" si="70"/>
        <v>00</v>
      </c>
      <c r="CW74" t="b">
        <f t="shared" si="71"/>
        <v>1</v>
      </c>
    </row>
    <row r="75" spans="1:101" x14ac:dyDescent="0.35">
      <c r="A75">
        <v>6444559661</v>
      </c>
      <c r="B75" t="s">
        <v>362</v>
      </c>
      <c r="C75" t="s">
        <v>1008</v>
      </c>
      <c r="D75" t="s">
        <v>7575</v>
      </c>
      <c r="E75" t="s">
        <v>5119</v>
      </c>
      <c r="F75" t="s">
        <v>13</v>
      </c>
      <c r="G75" t="s">
        <v>7687</v>
      </c>
      <c r="H75" t="s">
        <v>935</v>
      </c>
      <c r="I75" t="s">
        <v>7687</v>
      </c>
      <c r="J75" t="s">
        <v>13</v>
      </c>
      <c r="K75" t="s">
        <v>13</v>
      </c>
      <c r="L75" t="s">
        <v>7687</v>
      </c>
      <c r="M75" t="s">
        <v>13</v>
      </c>
      <c r="N75" t="s">
        <v>13</v>
      </c>
      <c r="O75" t="s">
        <v>13</v>
      </c>
      <c r="R75" s="13" t="b">
        <f>ISNUMBER(SEARCH(R$1,d4_test70_2ft[[#This Row],[expectedResult]]))</f>
        <v>1</v>
      </c>
      <c r="S75" s="13" t="b">
        <f>ISNUMBER(SEARCH(S$1,d4_test70_2ft[[#This Row],[expectedResult]]))</f>
        <v>0</v>
      </c>
      <c r="T75" s="13" t="b">
        <f>ISNUMBER(SEARCH(T$1,d4_test70_2ft[[#This Row],[expectedResult]]))</f>
        <v>0</v>
      </c>
      <c r="W75" t="b">
        <f>ISNUMBER(SEARCH(W$1,d4_test70_2ft[[#This Row],[actualResult]]))</f>
        <v>1</v>
      </c>
      <c r="X75" t="b">
        <f>ISNUMBER(SEARCH(X$1,d4_test70_2ft[[#This Row],[actualResult]]))</f>
        <v>0</v>
      </c>
      <c r="Y75" t="b">
        <f>ISNUMBER(SEARCH(Y$1,d4_test70_2ft[[#This Row],[actualResult]]))</f>
        <v>0</v>
      </c>
      <c r="Z75" s="10" t="str">
        <f t="shared" si="36"/>
        <v>11</v>
      </c>
      <c r="AA75" s="10" t="str">
        <f t="shared" si="37"/>
        <v>00</v>
      </c>
      <c r="AB75" s="10" t="str">
        <f t="shared" si="38"/>
        <v>00</v>
      </c>
      <c r="AC75" t="b">
        <f t="shared" si="39"/>
        <v>1</v>
      </c>
      <c r="AF75" t="b">
        <f>ISNUMBER(SEARCH(AF$1,d4_test70_2ft[[#This Row],[actualResultGPT3]]))</f>
        <v>1</v>
      </c>
      <c r="AG75" t="b">
        <f>ISNUMBER(SEARCH(AG$1,d4_test70_2ft[[#This Row],[actualResultGPT3]]))</f>
        <v>0</v>
      </c>
      <c r="AH75" t="b">
        <f>ISNUMBER(SEARCH(AH$1,d4_test70_2ft[[#This Row],[actualResultGPT3]]))</f>
        <v>0</v>
      </c>
      <c r="AI75" s="10" t="str">
        <f t="shared" si="40"/>
        <v>11</v>
      </c>
      <c r="AJ75" s="10" t="str">
        <f t="shared" si="41"/>
        <v>00</v>
      </c>
      <c r="AK75" s="10" t="str">
        <f t="shared" si="42"/>
        <v>00</v>
      </c>
      <c r="AL75" t="b">
        <f t="shared" si="43"/>
        <v>1</v>
      </c>
      <c r="AO75" t="b">
        <f>ISNUMBER(SEARCH(AO$1,d4_test70_2ft[[#This Row],[actualResult3Ft]]))</f>
        <v>1</v>
      </c>
      <c r="AP75" t="b">
        <f>ISNUMBER(SEARCH(AP$1,d4_test70_2ft[[#This Row],[actualResult3Ft]]))</f>
        <v>0</v>
      </c>
      <c r="AQ75" t="b">
        <f>ISNUMBER(SEARCH(AQ$1,d4_test70_2ft[[#This Row],[actualResult3Ft]]))</f>
        <v>0</v>
      </c>
      <c r="AR75" s="10" t="str">
        <f t="shared" si="44"/>
        <v>11</v>
      </c>
      <c r="AS75" s="10" t="str">
        <f t="shared" si="45"/>
        <v>00</v>
      </c>
      <c r="AT75" s="10" t="str">
        <f t="shared" si="46"/>
        <v>00</v>
      </c>
      <c r="AU75" t="b">
        <f t="shared" si="47"/>
        <v>1</v>
      </c>
      <c r="AX75" t="b">
        <f>ISNUMBER(SEARCH(AX$1,d4_test70_2ft[[#This Row],[actualResultc2]]))</f>
        <v>1</v>
      </c>
      <c r="AY75" t="b">
        <f>ISNUMBER(SEARCH(AY$1,d4_test70_2ft[[#This Row],[actualResultc2]]))</f>
        <v>0</v>
      </c>
      <c r="AZ75" t="b">
        <f>ISNUMBER(SEARCH(AZ$1,d4_test70_2ft[[#This Row],[actualResultc2]]))</f>
        <v>0</v>
      </c>
      <c r="BA75" s="10" t="str">
        <f t="shared" si="48"/>
        <v>11</v>
      </c>
      <c r="BB75" s="10" t="str">
        <f t="shared" si="49"/>
        <v>00</v>
      </c>
      <c r="BC75" s="10" t="str">
        <f t="shared" si="50"/>
        <v>00</v>
      </c>
      <c r="BD75" t="b">
        <f t="shared" si="51"/>
        <v>1</v>
      </c>
      <c r="BG75" t="b">
        <f>ISNUMBER(SEARCH(BG$1,d4_test70_2ft[[#This Row],[actualResultc3]]))</f>
        <v>1</v>
      </c>
      <c r="BH75" t="b">
        <f>ISNUMBER(SEARCH(BH$1,d4_test70_2ft[[#This Row],[actualResultc3]]))</f>
        <v>0</v>
      </c>
      <c r="BI75" t="b">
        <f>ISNUMBER(SEARCH(BI$1,d4_test70_2ft[[#This Row],[actualResultc3]]))</f>
        <v>0</v>
      </c>
      <c r="BJ75" s="10" t="str">
        <f t="shared" si="52"/>
        <v>11</v>
      </c>
      <c r="BK75" s="10" t="str">
        <f t="shared" si="53"/>
        <v>00</v>
      </c>
      <c r="BL75" s="10" t="str">
        <f t="shared" si="54"/>
        <v>00</v>
      </c>
      <c r="BM75" t="b">
        <f t="shared" si="55"/>
        <v>1</v>
      </c>
      <c r="BP75" t="b">
        <f>ISNUMBER(SEARCH(BP$1,d4_test70_2ft[[#This Row],[actualResultc4]]))</f>
        <v>1</v>
      </c>
      <c r="BQ75" t="b">
        <f>ISNUMBER(SEARCH(BQ$1,d4_test70_2ft[[#This Row],[actualResultc4]]))</f>
        <v>0</v>
      </c>
      <c r="BR75" t="b">
        <f>ISNUMBER(SEARCH(BR$1,d4_test70_2ft[[#This Row],[actualResultc4]]))</f>
        <v>0</v>
      </c>
      <c r="BS75" s="10" t="str">
        <f t="shared" si="56"/>
        <v>11</v>
      </c>
      <c r="BT75" s="10" t="str">
        <f t="shared" si="57"/>
        <v>00</v>
      </c>
      <c r="BU75" s="10" t="str">
        <f t="shared" si="58"/>
        <v>00</v>
      </c>
      <c r="BV75" t="b">
        <f t="shared" si="59"/>
        <v>1</v>
      </c>
      <c r="BY75" t="b">
        <f>ISNUMBER(SEARCH(BY$1,d4_test70_2ft[[#This Row],[actualResultc5]]))</f>
        <v>1</v>
      </c>
      <c r="BZ75" t="b">
        <f>ISNUMBER(SEARCH(BZ$1,d4_test70_2ft[[#This Row],[actualResultc5]]))</f>
        <v>0</v>
      </c>
      <c r="CA75" t="b">
        <f>ISNUMBER(SEARCH(CA$1,d4_test70_2ft[[#This Row],[actualResultc5]]))</f>
        <v>0</v>
      </c>
      <c r="CB75" s="10" t="str">
        <f t="shared" si="60"/>
        <v>11</v>
      </c>
      <c r="CC75" s="10" t="str">
        <f t="shared" si="61"/>
        <v>00</v>
      </c>
      <c r="CD75" s="10" t="str">
        <f t="shared" si="62"/>
        <v>00</v>
      </c>
      <c r="CE75" t="b">
        <f t="shared" si="63"/>
        <v>1</v>
      </c>
      <c r="CH75" t="b">
        <f>ISNUMBER(SEARCH(CH$1,d4_test70_2ft[[#This Row],[actualResultc6]]))</f>
        <v>1</v>
      </c>
      <c r="CI75" t="b">
        <f>ISNUMBER(SEARCH(CI$1,d4_test70_2ft[[#This Row],[actualResultc6]]))</f>
        <v>0</v>
      </c>
      <c r="CJ75" t="b">
        <f>ISNUMBER(SEARCH(CJ$1,d4_test70_2ft[[#This Row],[actualResultc6]]))</f>
        <v>0</v>
      </c>
      <c r="CK75" s="10" t="str">
        <f t="shared" si="64"/>
        <v>11</v>
      </c>
      <c r="CL75" s="10" t="str">
        <f t="shared" si="65"/>
        <v>00</v>
      </c>
      <c r="CM75" s="10" t="str">
        <f t="shared" si="66"/>
        <v>00</v>
      </c>
      <c r="CN75" t="b">
        <f t="shared" si="67"/>
        <v>1</v>
      </c>
      <c r="CQ75" t="b">
        <f>ISNUMBER(SEARCH(CQ$1,d4_test70_2ft[[#This Row],[actualResultc7]]))</f>
        <v>1</v>
      </c>
      <c r="CR75" t="b">
        <f>ISNUMBER(SEARCH(CR$1,d4_test70_2ft[[#This Row],[actualResultc7]]))</f>
        <v>0</v>
      </c>
      <c r="CS75" t="b">
        <f>ISNUMBER(SEARCH(CS$1,d4_test70_2ft[[#This Row],[actualResultc7]]))</f>
        <v>0</v>
      </c>
      <c r="CT75" s="10" t="str">
        <f t="shared" si="68"/>
        <v>11</v>
      </c>
      <c r="CU75" s="10" t="str">
        <f t="shared" si="69"/>
        <v>00</v>
      </c>
      <c r="CV75" s="10" t="str">
        <f t="shared" si="70"/>
        <v>00</v>
      </c>
      <c r="CW75" t="b">
        <f t="shared" si="71"/>
        <v>1</v>
      </c>
    </row>
    <row r="76" spans="1:101" x14ac:dyDescent="0.35">
      <c r="A76" t="s">
        <v>846</v>
      </c>
      <c r="B76" t="s">
        <v>847</v>
      </c>
      <c r="C76" t="s">
        <v>848</v>
      </c>
      <c r="D76" t="s">
        <v>7585</v>
      </c>
      <c r="E76" t="s">
        <v>5119</v>
      </c>
      <c r="F76" t="s">
        <v>13</v>
      </c>
      <c r="G76" t="s">
        <v>7687</v>
      </c>
      <c r="H76" t="s">
        <v>959</v>
      </c>
      <c r="I76" t="s">
        <v>7687</v>
      </c>
      <c r="J76" t="s">
        <v>7687</v>
      </c>
      <c r="K76" t="s">
        <v>13</v>
      </c>
      <c r="L76" t="s">
        <v>7687</v>
      </c>
      <c r="M76" t="s">
        <v>13</v>
      </c>
      <c r="N76" t="s">
        <v>13</v>
      </c>
      <c r="O76" t="s">
        <v>13</v>
      </c>
      <c r="R76" s="13" t="b">
        <f>ISNUMBER(SEARCH(R$1,d4_test70_2ft[[#This Row],[expectedResult]]))</f>
        <v>1</v>
      </c>
      <c r="S76" s="13" t="b">
        <f>ISNUMBER(SEARCH(S$1,d4_test70_2ft[[#This Row],[expectedResult]]))</f>
        <v>0</v>
      </c>
      <c r="T76" s="13" t="b">
        <f>ISNUMBER(SEARCH(T$1,d4_test70_2ft[[#This Row],[expectedResult]]))</f>
        <v>0</v>
      </c>
      <c r="W76" t="b">
        <f>ISNUMBER(SEARCH(W$1,d4_test70_2ft[[#This Row],[actualResult]]))</f>
        <v>1</v>
      </c>
      <c r="X76" t="b">
        <f>ISNUMBER(SEARCH(X$1,d4_test70_2ft[[#This Row],[actualResult]]))</f>
        <v>0</v>
      </c>
      <c r="Y76" t="b">
        <f>ISNUMBER(SEARCH(Y$1,d4_test70_2ft[[#This Row],[actualResult]]))</f>
        <v>0</v>
      </c>
      <c r="Z76" s="10" t="str">
        <f t="shared" si="36"/>
        <v>11</v>
      </c>
      <c r="AA76" s="10" t="str">
        <f t="shared" si="37"/>
        <v>00</v>
      </c>
      <c r="AB76" s="10" t="str">
        <f t="shared" si="38"/>
        <v>00</v>
      </c>
      <c r="AC76" t="b">
        <f t="shared" si="39"/>
        <v>1</v>
      </c>
      <c r="AF76" t="b">
        <f>ISNUMBER(SEARCH(AF$1,d4_test70_2ft[[#This Row],[actualResultGPT3]]))</f>
        <v>1</v>
      </c>
      <c r="AG76" t="b">
        <f>ISNUMBER(SEARCH(AG$1,d4_test70_2ft[[#This Row],[actualResultGPT3]]))</f>
        <v>1</v>
      </c>
      <c r="AH76" t="b">
        <f>ISNUMBER(SEARCH(AH$1,d4_test70_2ft[[#This Row],[actualResultGPT3]]))</f>
        <v>1</v>
      </c>
      <c r="AI76" s="10" t="str">
        <f t="shared" si="40"/>
        <v>11</v>
      </c>
      <c r="AJ76" s="10" t="str">
        <f t="shared" si="41"/>
        <v>01</v>
      </c>
      <c r="AK76" s="10" t="str">
        <f t="shared" si="42"/>
        <v>01</v>
      </c>
      <c r="AL76" t="b">
        <f t="shared" si="43"/>
        <v>0</v>
      </c>
      <c r="AO76" t="b">
        <f>ISNUMBER(SEARCH(AO$1,d4_test70_2ft[[#This Row],[actualResult3Ft]]))</f>
        <v>1</v>
      </c>
      <c r="AP76" t="b">
        <f>ISNUMBER(SEARCH(AP$1,d4_test70_2ft[[#This Row],[actualResult3Ft]]))</f>
        <v>0</v>
      </c>
      <c r="AQ76" t="b">
        <f>ISNUMBER(SEARCH(AQ$1,d4_test70_2ft[[#This Row],[actualResult3Ft]]))</f>
        <v>0</v>
      </c>
      <c r="AR76" s="10" t="str">
        <f t="shared" si="44"/>
        <v>11</v>
      </c>
      <c r="AS76" s="10" t="str">
        <f t="shared" si="45"/>
        <v>00</v>
      </c>
      <c r="AT76" s="10" t="str">
        <f t="shared" si="46"/>
        <v>00</v>
      </c>
      <c r="AU76" t="b">
        <f t="shared" si="47"/>
        <v>1</v>
      </c>
      <c r="AX76" t="b">
        <f>ISNUMBER(SEARCH(AX$1,d4_test70_2ft[[#This Row],[actualResultc2]]))</f>
        <v>1</v>
      </c>
      <c r="AY76" t="b">
        <f>ISNUMBER(SEARCH(AY$1,d4_test70_2ft[[#This Row],[actualResultc2]]))</f>
        <v>0</v>
      </c>
      <c r="AZ76" t="b">
        <f>ISNUMBER(SEARCH(AZ$1,d4_test70_2ft[[#This Row],[actualResultc2]]))</f>
        <v>0</v>
      </c>
      <c r="BA76" s="10" t="str">
        <f t="shared" si="48"/>
        <v>11</v>
      </c>
      <c r="BB76" s="10" t="str">
        <f t="shared" si="49"/>
        <v>00</v>
      </c>
      <c r="BC76" s="10" t="str">
        <f t="shared" si="50"/>
        <v>00</v>
      </c>
      <c r="BD76" t="b">
        <f t="shared" si="51"/>
        <v>1</v>
      </c>
      <c r="BG76" t="b">
        <f>ISNUMBER(SEARCH(BG$1,d4_test70_2ft[[#This Row],[actualResultc3]]))</f>
        <v>1</v>
      </c>
      <c r="BH76" t="b">
        <f>ISNUMBER(SEARCH(BH$1,d4_test70_2ft[[#This Row],[actualResultc3]]))</f>
        <v>0</v>
      </c>
      <c r="BI76" t="b">
        <f>ISNUMBER(SEARCH(BI$1,d4_test70_2ft[[#This Row],[actualResultc3]]))</f>
        <v>0</v>
      </c>
      <c r="BJ76" s="10" t="str">
        <f t="shared" si="52"/>
        <v>11</v>
      </c>
      <c r="BK76" s="10" t="str">
        <f t="shared" si="53"/>
        <v>00</v>
      </c>
      <c r="BL76" s="10" t="str">
        <f t="shared" si="54"/>
        <v>00</v>
      </c>
      <c r="BM76" t="b">
        <f t="shared" si="55"/>
        <v>1</v>
      </c>
      <c r="BP76" t="b">
        <f>ISNUMBER(SEARCH(BP$1,d4_test70_2ft[[#This Row],[actualResultc4]]))</f>
        <v>1</v>
      </c>
      <c r="BQ76" t="b">
        <f>ISNUMBER(SEARCH(BQ$1,d4_test70_2ft[[#This Row],[actualResultc4]]))</f>
        <v>0</v>
      </c>
      <c r="BR76" t="b">
        <f>ISNUMBER(SEARCH(BR$1,d4_test70_2ft[[#This Row],[actualResultc4]]))</f>
        <v>0</v>
      </c>
      <c r="BS76" s="10" t="str">
        <f t="shared" si="56"/>
        <v>11</v>
      </c>
      <c r="BT76" s="10" t="str">
        <f t="shared" si="57"/>
        <v>00</v>
      </c>
      <c r="BU76" s="10" t="str">
        <f t="shared" si="58"/>
        <v>00</v>
      </c>
      <c r="BV76" t="b">
        <f t="shared" si="59"/>
        <v>1</v>
      </c>
      <c r="BY76" t="b">
        <f>ISNUMBER(SEARCH(BY$1,d4_test70_2ft[[#This Row],[actualResultc5]]))</f>
        <v>1</v>
      </c>
      <c r="BZ76" t="b">
        <f>ISNUMBER(SEARCH(BZ$1,d4_test70_2ft[[#This Row],[actualResultc5]]))</f>
        <v>0</v>
      </c>
      <c r="CA76" t="b">
        <f>ISNUMBER(SEARCH(CA$1,d4_test70_2ft[[#This Row],[actualResultc5]]))</f>
        <v>0</v>
      </c>
      <c r="CB76" s="10" t="str">
        <f t="shared" si="60"/>
        <v>11</v>
      </c>
      <c r="CC76" s="10" t="str">
        <f t="shared" si="61"/>
        <v>00</v>
      </c>
      <c r="CD76" s="10" t="str">
        <f t="shared" si="62"/>
        <v>00</v>
      </c>
      <c r="CE76" t="b">
        <f t="shared" si="63"/>
        <v>1</v>
      </c>
      <c r="CH76" t="b">
        <f>ISNUMBER(SEARCH(CH$1,d4_test70_2ft[[#This Row],[actualResultc6]]))</f>
        <v>1</v>
      </c>
      <c r="CI76" t="b">
        <f>ISNUMBER(SEARCH(CI$1,d4_test70_2ft[[#This Row],[actualResultc6]]))</f>
        <v>0</v>
      </c>
      <c r="CJ76" t="b">
        <f>ISNUMBER(SEARCH(CJ$1,d4_test70_2ft[[#This Row],[actualResultc6]]))</f>
        <v>0</v>
      </c>
      <c r="CK76" s="10" t="str">
        <f t="shared" si="64"/>
        <v>11</v>
      </c>
      <c r="CL76" s="10" t="str">
        <f t="shared" si="65"/>
        <v>00</v>
      </c>
      <c r="CM76" s="10" t="str">
        <f t="shared" si="66"/>
        <v>00</v>
      </c>
      <c r="CN76" t="b">
        <f t="shared" si="67"/>
        <v>1</v>
      </c>
      <c r="CQ76" t="b">
        <f>ISNUMBER(SEARCH(CQ$1,d4_test70_2ft[[#This Row],[actualResultc7]]))</f>
        <v>1</v>
      </c>
      <c r="CR76" t="b">
        <f>ISNUMBER(SEARCH(CR$1,d4_test70_2ft[[#This Row],[actualResultc7]]))</f>
        <v>0</v>
      </c>
      <c r="CS76" t="b">
        <f>ISNUMBER(SEARCH(CS$1,d4_test70_2ft[[#This Row],[actualResultc7]]))</f>
        <v>0</v>
      </c>
      <c r="CT76" s="10" t="str">
        <f t="shared" si="68"/>
        <v>11</v>
      </c>
      <c r="CU76" s="10" t="str">
        <f t="shared" si="69"/>
        <v>00</v>
      </c>
      <c r="CV76" s="10" t="str">
        <f t="shared" si="70"/>
        <v>00</v>
      </c>
      <c r="CW76" t="b">
        <f t="shared" si="71"/>
        <v>1</v>
      </c>
    </row>
    <row r="77" spans="1:101" x14ac:dyDescent="0.35">
      <c r="A77" t="s">
        <v>214</v>
      </c>
      <c r="B77" t="s">
        <v>215</v>
      </c>
      <c r="C77" t="s">
        <v>1029</v>
      </c>
      <c r="D77" t="s">
        <v>7585</v>
      </c>
      <c r="E77" t="s">
        <v>5119</v>
      </c>
      <c r="F77" t="s">
        <v>13</v>
      </c>
      <c r="G77" t="s">
        <v>7687</v>
      </c>
      <c r="H77" t="s">
        <v>13</v>
      </c>
      <c r="I77" t="s">
        <v>7687</v>
      </c>
      <c r="J77" t="s">
        <v>7687</v>
      </c>
      <c r="K77" t="s">
        <v>13</v>
      </c>
      <c r="L77" t="s">
        <v>7687</v>
      </c>
      <c r="M77" t="s">
        <v>13</v>
      </c>
      <c r="N77" t="s">
        <v>13</v>
      </c>
      <c r="O77" t="s">
        <v>13</v>
      </c>
      <c r="R77" s="13" t="b">
        <f>ISNUMBER(SEARCH(R$1,d4_test70_2ft[[#This Row],[expectedResult]]))</f>
        <v>1</v>
      </c>
      <c r="S77" s="13" t="b">
        <f>ISNUMBER(SEARCH(S$1,d4_test70_2ft[[#This Row],[expectedResult]]))</f>
        <v>0</v>
      </c>
      <c r="T77" s="13" t="b">
        <f>ISNUMBER(SEARCH(T$1,d4_test70_2ft[[#This Row],[expectedResult]]))</f>
        <v>0</v>
      </c>
      <c r="W77" t="b">
        <f>ISNUMBER(SEARCH(W$1,d4_test70_2ft[[#This Row],[actualResult]]))</f>
        <v>1</v>
      </c>
      <c r="X77" t="b">
        <f>ISNUMBER(SEARCH(X$1,d4_test70_2ft[[#This Row],[actualResult]]))</f>
        <v>0</v>
      </c>
      <c r="Y77" t="b">
        <f>ISNUMBER(SEARCH(Y$1,d4_test70_2ft[[#This Row],[actualResult]]))</f>
        <v>0</v>
      </c>
      <c r="Z77" s="10" t="str">
        <f t="shared" si="36"/>
        <v>11</v>
      </c>
      <c r="AA77" s="10" t="str">
        <f t="shared" si="37"/>
        <v>00</v>
      </c>
      <c r="AB77" s="10" t="str">
        <f t="shared" si="38"/>
        <v>00</v>
      </c>
      <c r="AC77" t="b">
        <f t="shared" si="39"/>
        <v>1</v>
      </c>
      <c r="AF77" t="b">
        <f>ISNUMBER(SEARCH(AF$1,d4_test70_2ft[[#This Row],[actualResultGPT3]]))</f>
        <v>1</v>
      </c>
      <c r="AG77" t="b">
        <f>ISNUMBER(SEARCH(AG$1,d4_test70_2ft[[#This Row],[actualResultGPT3]]))</f>
        <v>0</v>
      </c>
      <c r="AH77" t="b">
        <f>ISNUMBER(SEARCH(AH$1,d4_test70_2ft[[#This Row],[actualResultGPT3]]))</f>
        <v>0</v>
      </c>
      <c r="AI77" s="10" t="str">
        <f t="shared" si="40"/>
        <v>11</v>
      </c>
      <c r="AJ77" s="10" t="str">
        <f t="shared" si="41"/>
        <v>00</v>
      </c>
      <c r="AK77" s="10" t="str">
        <f t="shared" si="42"/>
        <v>00</v>
      </c>
      <c r="AL77" t="b">
        <f t="shared" si="43"/>
        <v>1</v>
      </c>
      <c r="AO77" t="b">
        <f>ISNUMBER(SEARCH(AO$1,d4_test70_2ft[[#This Row],[actualResult3Ft]]))</f>
        <v>1</v>
      </c>
      <c r="AP77" t="b">
        <f>ISNUMBER(SEARCH(AP$1,d4_test70_2ft[[#This Row],[actualResult3Ft]]))</f>
        <v>0</v>
      </c>
      <c r="AQ77" t="b">
        <f>ISNUMBER(SEARCH(AQ$1,d4_test70_2ft[[#This Row],[actualResult3Ft]]))</f>
        <v>0</v>
      </c>
      <c r="AR77" s="10" t="str">
        <f t="shared" si="44"/>
        <v>11</v>
      </c>
      <c r="AS77" s="10" t="str">
        <f t="shared" si="45"/>
        <v>00</v>
      </c>
      <c r="AT77" s="10" t="str">
        <f t="shared" si="46"/>
        <v>00</v>
      </c>
      <c r="AU77" t="b">
        <f t="shared" si="47"/>
        <v>1</v>
      </c>
      <c r="AX77" t="b">
        <f>ISNUMBER(SEARCH(AX$1,d4_test70_2ft[[#This Row],[actualResultc2]]))</f>
        <v>1</v>
      </c>
      <c r="AY77" t="b">
        <f>ISNUMBER(SEARCH(AY$1,d4_test70_2ft[[#This Row],[actualResultc2]]))</f>
        <v>0</v>
      </c>
      <c r="AZ77" t="b">
        <f>ISNUMBER(SEARCH(AZ$1,d4_test70_2ft[[#This Row],[actualResultc2]]))</f>
        <v>0</v>
      </c>
      <c r="BA77" s="10" t="str">
        <f t="shared" si="48"/>
        <v>11</v>
      </c>
      <c r="BB77" s="10" t="str">
        <f t="shared" si="49"/>
        <v>00</v>
      </c>
      <c r="BC77" s="10" t="str">
        <f t="shared" si="50"/>
        <v>00</v>
      </c>
      <c r="BD77" t="b">
        <f t="shared" si="51"/>
        <v>1</v>
      </c>
      <c r="BG77" t="b">
        <f>ISNUMBER(SEARCH(BG$1,d4_test70_2ft[[#This Row],[actualResultc3]]))</f>
        <v>1</v>
      </c>
      <c r="BH77" t="b">
        <f>ISNUMBER(SEARCH(BH$1,d4_test70_2ft[[#This Row],[actualResultc3]]))</f>
        <v>0</v>
      </c>
      <c r="BI77" t="b">
        <f>ISNUMBER(SEARCH(BI$1,d4_test70_2ft[[#This Row],[actualResultc3]]))</f>
        <v>0</v>
      </c>
      <c r="BJ77" s="10" t="str">
        <f t="shared" si="52"/>
        <v>11</v>
      </c>
      <c r="BK77" s="10" t="str">
        <f t="shared" si="53"/>
        <v>00</v>
      </c>
      <c r="BL77" s="10" t="str">
        <f t="shared" si="54"/>
        <v>00</v>
      </c>
      <c r="BM77" t="b">
        <f t="shared" si="55"/>
        <v>1</v>
      </c>
      <c r="BP77" t="b">
        <f>ISNUMBER(SEARCH(BP$1,d4_test70_2ft[[#This Row],[actualResultc4]]))</f>
        <v>1</v>
      </c>
      <c r="BQ77" t="b">
        <f>ISNUMBER(SEARCH(BQ$1,d4_test70_2ft[[#This Row],[actualResultc4]]))</f>
        <v>0</v>
      </c>
      <c r="BR77" t="b">
        <f>ISNUMBER(SEARCH(BR$1,d4_test70_2ft[[#This Row],[actualResultc4]]))</f>
        <v>0</v>
      </c>
      <c r="BS77" s="10" t="str">
        <f t="shared" si="56"/>
        <v>11</v>
      </c>
      <c r="BT77" s="10" t="str">
        <f t="shared" si="57"/>
        <v>00</v>
      </c>
      <c r="BU77" s="10" t="str">
        <f t="shared" si="58"/>
        <v>00</v>
      </c>
      <c r="BV77" t="b">
        <f t="shared" si="59"/>
        <v>1</v>
      </c>
      <c r="BY77" t="b">
        <f>ISNUMBER(SEARCH(BY$1,d4_test70_2ft[[#This Row],[actualResultc5]]))</f>
        <v>1</v>
      </c>
      <c r="BZ77" t="b">
        <f>ISNUMBER(SEARCH(BZ$1,d4_test70_2ft[[#This Row],[actualResultc5]]))</f>
        <v>0</v>
      </c>
      <c r="CA77" t="b">
        <f>ISNUMBER(SEARCH(CA$1,d4_test70_2ft[[#This Row],[actualResultc5]]))</f>
        <v>0</v>
      </c>
      <c r="CB77" s="10" t="str">
        <f t="shared" si="60"/>
        <v>11</v>
      </c>
      <c r="CC77" s="10" t="str">
        <f t="shared" si="61"/>
        <v>00</v>
      </c>
      <c r="CD77" s="10" t="str">
        <f t="shared" si="62"/>
        <v>00</v>
      </c>
      <c r="CE77" t="b">
        <f t="shared" si="63"/>
        <v>1</v>
      </c>
      <c r="CH77" t="b">
        <f>ISNUMBER(SEARCH(CH$1,d4_test70_2ft[[#This Row],[actualResultc6]]))</f>
        <v>1</v>
      </c>
      <c r="CI77" t="b">
        <f>ISNUMBER(SEARCH(CI$1,d4_test70_2ft[[#This Row],[actualResultc6]]))</f>
        <v>0</v>
      </c>
      <c r="CJ77" t="b">
        <f>ISNUMBER(SEARCH(CJ$1,d4_test70_2ft[[#This Row],[actualResultc6]]))</f>
        <v>0</v>
      </c>
      <c r="CK77" s="10" t="str">
        <f t="shared" si="64"/>
        <v>11</v>
      </c>
      <c r="CL77" s="10" t="str">
        <f t="shared" si="65"/>
        <v>00</v>
      </c>
      <c r="CM77" s="10" t="str">
        <f t="shared" si="66"/>
        <v>00</v>
      </c>
      <c r="CN77" t="b">
        <f t="shared" si="67"/>
        <v>1</v>
      </c>
      <c r="CQ77" t="b">
        <f>ISNUMBER(SEARCH(CQ$1,d4_test70_2ft[[#This Row],[actualResultc7]]))</f>
        <v>1</v>
      </c>
      <c r="CR77" t="b">
        <f>ISNUMBER(SEARCH(CR$1,d4_test70_2ft[[#This Row],[actualResultc7]]))</f>
        <v>0</v>
      </c>
      <c r="CS77" t="b">
        <f>ISNUMBER(SEARCH(CS$1,d4_test70_2ft[[#This Row],[actualResultc7]]))</f>
        <v>0</v>
      </c>
      <c r="CT77" s="10" t="str">
        <f t="shared" si="68"/>
        <v>11</v>
      </c>
      <c r="CU77" s="10" t="str">
        <f t="shared" si="69"/>
        <v>00</v>
      </c>
      <c r="CV77" s="10" t="str">
        <f t="shared" si="70"/>
        <v>00</v>
      </c>
      <c r="CW77" t="b">
        <f t="shared" si="71"/>
        <v>1</v>
      </c>
    </row>
    <row r="78" spans="1:101" x14ac:dyDescent="0.35">
      <c r="A78">
        <v>1623570895</v>
      </c>
      <c r="B78" t="s">
        <v>395</v>
      </c>
      <c r="C78" t="s">
        <v>7824</v>
      </c>
      <c r="D78" t="s">
        <v>7572</v>
      </c>
      <c r="E78" t="s">
        <v>5119</v>
      </c>
      <c r="F78" t="s">
        <v>13</v>
      </c>
      <c r="G78" t="s">
        <v>7687</v>
      </c>
      <c r="H78" t="s">
        <v>7860</v>
      </c>
      <c r="I78" t="s">
        <v>7687</v>
      </c>
      <c r="J78" t="s">
        <v>13</v>
      </c>
      <c r="K78" t="s">
        <v>13</v>
      </c>
      <c r="L78" t="s">
        <v>7687</v>
      </c>
      <c r="M78" t="s">
        <v>13</v>
      </c>
      <c r="N78" t="s">
        <v>13</v>
      </c>
      <c r="O78" t="s">
        <v>13</v>
      </c>
      <c r="R78" s="13" t="b">
        <f>ISNUMBER(SEARCH(R$1,d4_test70_2ft[[#This Row],[expectedResult]]))</f>
        <v>1</v>
      </c>
      <c r="S78" s="13" t="b">
        <f>ISNUMBER(SEARCH(S$1,d4_test70_2ft[[#This Row],[expectedResult]]))</f>
        <v>0</v>
      </c>
      <c r="T78" s="13" t="b">
        <f>ISNUMBER(SEARCH(T$1,d4_test70_2ft[[#This Row],[expectedResult]]))</f>
        <v>0</v>
      </c>
      <c r="W78" t="b">
        <f>ISNUMBER(SEARCH(W$1,d4_test70_2ft[[#This Row],[actualResult]]))</f>
        <v>1</v>
      </c>
      <c r="X78" t="b">
        <f>ISNUMBER(SEARCH(X$1,d4_test70_2ft[[#This Row],[actualResult]]))</f>
        <v>0</v>
      </c>
      <c r="Y78" t="b">
        <f>ISNUMBER(SEARCH(Y$1,d4_test70_2ft[[#This Row],[actualResult]]))</f>
        <v>0</v>
      </c>
      <c r="Z78" s="10" t="str">
        <f t="shared" si="36"/>
        <v>11</v>
      </c>
      <c r="AA78" s="10" t="str">
        <f t="shared" si="37"/>
        <v>00</v>
      </c>
      <c r="AB78" s="10" t="str">
        <f t="shared" si="38"/>
        <v>00</v>
      </c>
      <c r="AC78" t="b">
        <f t="shared" si="39"/>
        <v>1</v>
      </c>
      <c r="AF78" t="b">
        <f>ISNUMBER(SEARCH(AF$1,d4_test70_2ft[[#This Row],[actualResultGPT3]]))</f>
        <v>1</v>
      </c>
      <c r="AG78" t="b">
        <f>ISNUMBER(SEARCH(AG$1,d4_test70_2ft[[#This Row],[actualResultGPT3]]))</f>
        <v>0</v>
      </c>
      <c r="AH78" t="b">
        <f>ISNUMBER(SEARCH(AH$1,d4_test70_2ft[[#This Row],[actualResultGPT3]]))</f>
        <v>0</v>
      </c>
      <c r="AI78" s="10" t="str">
        <f t="shared" si="40"/>
        <v>11</v>
      </c>
      <c r="AJ78" s="10" t="str">
        <f t="shared" si="41"/>
        <v>00</v>
      </c>
      <c r="AK78" s="10" t="str">
        <f t="shared" si="42"/>
        <v>00</v>
      </c>
      <c r="AL78" t="b">
        <f t="shared" si="43"/>
        <v>1</v>
      </c>
      <c r="AO78" t="b">
        <f>ISNUMBER(SEARCH(AO$1,d4_test70_2ft[[#This Row],[actualResult3Ft]]))</f>
        <v>1</v>
      </c>
      <c r="AP78" t="b">
        <f>ISNUMBER(SEARCH(AP$1,d4_test70_2ft[[#This Row],[actualResult3Ft]]))</f>
        <v>0</v>
      </c>
      <c r="AQ78" t="b">
        <f>ISNUMBER(SEARCH(AQ$1,d4_test70_2ft[[#This Row],[actualResult3Ft]]))</f>
        <v>0</v>
      </c>
      <c r="AR78" s="10" t="str">
        <f t="shared" si="44"/>
        <v>11</v>
      </c>
      <c r="AS78" s="10" t="str">
        <f t="shared" si="45"/>
        <v>00</v>
      </c>
      <c r="AT78" s="10" t="str">
        <f t="shared" si="46"/>
        <v>00</v>
      </c>
      <c r="AU78" t="b">
        <f t="shared" si="47"/>
        <v>1</v>
      </c>
      <c r="AX78" t="b">
        <f>ISNUMBER(SEARCH(AX$1,d4_test70_2ft[[#This Row],[actualResultc2]]))</f>
        <v>1</v>
      </c>
      <c r="AY78" t="b">
        <f>ISNUMBER(SEARCH(AY$1,d4_test70_2ft[[#This Row],[actualResultc2]]))</f>
        <v>0</v>
      </c>
      <c r="AZ78" t="b">
        <f>ISNUMBER(SEARCH(AZ$1,d4_test70_2ft[[#This Row],[actualResultc2]]))</f>
        <v>0</v>
      </c>
      <c r="BA78" s="10" t="str">
        <f t="shared" si="48"/>
        <v>11</v>
      </c>
      <c r="BB78" s="10" t="str">
        <f t="shared" si="49"/>
        <v>00</v>
      </c>
      <c r="BC78" s="10" t="str">
        <f t="shared" si="50"/>
        <v>00</v>
      </c>
      <c r="BD78" t="b">
        <f t="shared" si="51"/>
        <v>1</v>
      </c>
      <c r="BG78" t="b">
        <f>ISNUMBER(SEARCH(BG$1,d4_test70_2ft[[#This Row],[actualResultc3]]))</f>
        <v>1</v>
      </c>
      <c r="BH78" t="b">
        <f>ISNUMBER(SEARCH(BH$1,d4_test70_2ft[[#This Row],[actualResultc3]]))</f>
        <v>0</v>
      </c>
      <c r="BI78" t="b">
        <f>ISNUMBER(SEARCH(BI$1,d4_test70_2ft[[#This Row],[actualResultc3]]))</f>
        <v>0</v>
      </c>
      <c r="BJ78" s="10" t="str">
        <f t="shared" si="52"/>
        <v>11</v>
      </c>
      <c r="BK78" s="10" t="str">
        <f t="shared" si="53"/>
        <v>00</v>
      </c>
      <c r="BL78" s="10" t="str">
        <f t="shared" si="54"/>
        <v>00</v>
      </c>
      <c r="BM78" t="b">
        <f t="shared" si="55"/>
        <v>1</v>
      </c>
      <c r="BP78" t="b">
        <f>ISNUMBER(SEARCH(BP$1,d4_test70_2ft[[#This Row],[actualResultc4]]))</f>
        <v>1</v>
      </c>
      <c r="BQ78" t="b">
        <f>ISNUMBER(SEARCH(BQ$1,d4_test70_2ft[[#This Row],[actualResultc4]]))</f>
        <v>0</v>
      </c>
      <c r="BR78" t="b">
        <f>ISNUMBER(SEARCH(BR$1,d4_test70_2ft[[#This Row],[actualResultc4]]))</f>
        <v>0</v>
      </c>
      <c r="BS78" s="10" t="str">
        <f t="shared" si="56"/>
        <v>11</v>
      </c>
      <c r="BT78" s="10" t="str">
        <f t="shared" si="57"/>
        <v>00</v>
      </c>
      <c r="BU78" s="10" t="str">
        <f t="shared" si="58"/>
        <v>00</v>
      </c>
      <c r="BV78" t="b">
        <f t="shared" si="59"/>
        <v>1</v>
      </c>
      <c r="BY78" t="b">
        <f>ISNUMBER(SEARCH(BY$1,d4_test70_2ft[[#This Row],[actualResultc5]]))</f>
        <v>1</v>
      </c>
      <c r="BZ78" t="b">
        <f>ISNUMBER(SEARCH(BZ$1,d4_test70_2ft[[#This Row],[actualResultc5]]))</f>
        <v>0</v>
      </c>
      <c r="CA78" t="b">
        <f>ISNUMBER(SEARCH(CA$1,d4_test70_2ft[[#This Row],[actualResultc5]]))</f>
        <v>0</v>
      </c>
      <c r="CB78" s="10" t="str">
        <f t="shared" si="60"/>
        <v>11</v>
      </c>
      <c r="CC78" s="10" t="str">
        <f t="shared" si="61"/>
        <v>00</v>
      </c>
      <c r="CD78" s="10" t="str">
        <f t="shared" si="62"/>
        <v>00</v>
      </c>
      <c r="CE78" t="b">
        <f t="shared" si="63"/>
        <v>1</v>
      </c>
      <c r="CH78" t="b">
        <f>ISNUMBER(SEARCH(CH$1,d4_test70_2ft[[#This Row],[actualResultc6]]))</f>
        <v>1</v>
      </c>
      <c r="CI78" t="b">
        <f>ISNUMBER(SEARCH(CI$1,d4_test70_2ft[[#This Row],[actualResultc6]]))</f>
        <v>0</v>
      </c>
      <c r="CJ78" t="b">
        <f>ISNUMBER(SEARCH(CJ$1,d4_test70_2ft[[#This Row],[actualResultc6]]))</f>
        <v>0</v>
      </c>
      <c r="CK78" s="10" t="str">
        <f t="shared" si="64"/>
        <v>11</v>
      </c>
      <c r="CL78" s="10" t="str">
        <f t="shared" si="65"/>
        <v>00</v>
      </c>
      <c r="CM78" s="10" t="str">
        <f t="shared" si="66"/>
        <v>00</v>
      </c>
      <c r="CN78" t="b">
        <f t="shared" si="67"/>
        <v>1</v>
      </c>
      <c r="CQ78" t="b">
        <f>ISNUMBER(SEARCH(CQ$1,d4_test70_2ft[[#This Row],[actualResultc7]]))</f>
        <v>1</v>
      </c>
      <c r="CR78" t="b">
        <f>ISNUMBER(SEARCH(CR$1,d4_test70_2ft[[#This Row],[actualResultc7]]))</f>
        <v>0</v>
      </c>
      <c r="CS78" t="b">
        <f>ISNUMBER(SEARCH(CS$1,d4_test70_2ft[[#This Row],[actualResultc7]]))</f>
        <v>0</v>
      </c>
      <c r="CT78" s="10" t="str">
        <f t="shared" si="68"/>
        <v>11</v>
      </c>
      <c r="CU78" s="10" t="str">
        <f t="shared" si="69"/>
        <v>00</v>
      </c>
      <c r="CV78" s="10" t="str">
        <f t="shared" si="70"/>
        <v>00</v>
      </c>
      <c r="CW78" t="b">
        <f t="shared" si="71"/>
        <v>1</v>
      </c>
    </row>
    <row r="79" spans="1:101" x14ac:dyDescent="0.35">
      <c r="A79">
        <v>1004562049</v>
      </c>
      <c r="B79" t="s">
        <v>422</v>
      </c>
      <c r="C79" t="s">
        <v>8252</v>
      </c>
      <c r="D79" t="s">
        <v>7546</v>
      </c>
      <c r="E79" t="s">
        <v>5119</v>
      </c>
      <c r="F79" t="s">
        <v>13</v>
      </c>
      <c r="G79" t="s">
        <v>7687</v>
      </c>
      <c r="H79" t="s">
        <v>935</v>
      </c>
      <c r="I79" t="s">
        <v>7687</v>
      </c>
      <c r="J79" t="s">
        <v>13</v>
      </c>
      <c r="K79" t="s">
        <v>13</v>
      </c>
      <c r="L79" t="s">
        <v>7687</v>
      </c>
      <c r="M79" t="s">
        <v>13</v>
      </c>
      <c r="N79" t="s">
        <v>13</v>
      </c>
      <c r="O79" t="s">
        <v>13</v>
      </c>
      <c r="R79" s="13" t="b">
        <f>ISNUMBER(SEARCH(R$1,d4_test70_2ft[[#This Row],[expectedResult]]))</f>
        <v>1</v>
      </c>
      <c r="S79" s="13" t="b">
        <f>ISNUMBER(SEARCH(S$1,d4_test70_2ft[[#This Row],[expectedResult]]))</f>
        <v>0</v>
      </c>
      <c r="T79" s="13" t="b">
        <f>ISNUMBER(SEARCH(T$1,d4_test70_2ft[[#This Row],[expectedResult]]))</f>
        <v>0</v>
      </c>
      <c r="W79" t="b">
        <f>ISNUMBER(SEARCH(W$1,d4_test70_2ft[[#This Row],[actualResult]]))</f>
        <v>1</v>
      </c>
      <c r="X79" t="b">
        <f>ISNUMBER(SEARCH(X$1,d4_test70_2ft[[#This Row],[actualResult]]))</f>
        <v>0</v>
      </c>
      <c r="Y79" t="b">
        <f>ISNUMBER(SEARCH(Y$1,d4_test70_2ft[[#This Row],[actualResult]]))</f>
        <v>0</v>
      </c>
      <c r="Z79" s="10" t="str">
        <f t="shared" si="36"/>
        <v>11</v>
      </c>
      <c r="AA79" s="10" t="str">
        <f t="shared" si="37"/>
        <v>00</v>
      </c>
      <c r="AB79" s="10" t="str">
        <f t="shared" si="38"/>
        <v>00</v>
      </c>
      <c r="AC79" t="b">
        <f t="shared" si="39"/>
        <v>1</v>
      </c>
      <c r="AF79" t="b">
        <f>ISNUMBER(SEARCH(AF$1,d4_test70_2ft[[#This Row],[actualResultGPT3]]))</f>
        <v>1</v>
      </c>
      <c r="AG79" t="b">
        <f>ISNUMBER(SEARCH(AG$1,d4_test70_2ft[[#This Row],[actualResultGPT3]]))</f>
        <v>0</v>
      </c>
      <c r="AH79" t="b">
        <f>ISNUMBER(SEARCH(AH$1,d4_test70_2ft[[#This Row],[actualResultGPT3]]))</f>
        <v>0</v>
      </c>
      <c r="AI79" s="10" t="str">
        <f t="shared" si="40"/>
        <v>11</v>
      </c>
      <c r="AJ79" s="10" t="str">
        <f t="shared" si="41"/>
        <v>00</v>
      </c>
      <c r="AK79" s="10" t="str">
        <f t="shared" si="42"/>
        <v>00</v>
      </c>
      <c r="AL79" t="b">
        <f t="shared" si="43"/>
        <v>1</v>
      </c>
      <c r="AO79" t="b">
        <f>ISNUMBER(SEARCH(AO$1,d4_test70_2ft[[#This Row],[actualResult3Ft]]))</f>
        <v>1</v>
      </c>
      <c r="AP79" t="b">
        <f>ISNUMBER(SEARCH(AP$1,d4_test70_2ft[[#This Row],[actualResult3Ft]]))</f>
        <v>0</v>
      </c>
      <c r="AQ79" t="b">
        <f>ISNUMBER(SEARCH(AQ$1,d4_test70_2ft[[#This Row],[actualResult3Ft]]))</f>
        <v>0</v>
      </c>
      <c r="AR79" s="10" t="str">
        <f t="shared" si="44"/>
        <v>11</v>
      </c>
      <c r="AS79" s="10" t="str">
        <f t="shared" si="45"/>
        <v>00</v>
      </c>
      <c r="AT79" s="10" t="str">
        <f t="shared" si="46"/>
        <v>00</v>
      </c>
      <c r="AU79" t="b">
        <f t="shared" si="47"/>
        <v>1</v>
      </c>
      <c r="AX79" t="b">
        <f>ISNUMBER(SEARCH(AX$1,d4_test70_2ft[[#This Row],[actualResultc2]]))</f>
        <v>1</v>
      </c>
      <c r="AY79" t="b">
        <f>ISNUMBER(SEARCH(AY$1,d4_test70_2ft[[#This Row],[actualResultc2]]))</f>
        <v>0</v>
      </c>
      <c r="AZ79" t="b">
        <f>ISNUMBER(SEARCH(AZ$1,d4_test70_2ft[[#This Row],[actualResultc2]]))</f>
        <v>0</v>
      </c>
      <c r="BA79" s="10" t="str">
        <f t="shared" si="48"/>
        <v>11</v>
      </c>
      <c r="BB79" s="10" t="str">
        <f t="shared" si="49"/>
        <v>00</v>
      </c>
      <c r="BC79" s="10" t="str">
        <f t="shared" si="50"/>
        <v>00</v>
      </c>
      <c r="BD79" t="b">
        <f t="shared" si="51"/>
        <v>1</v>
      </c>
      <c r="BG79" t="b">
        <f>ISNUMBER(SEARCH(BG$1,d4_test70_2ft[[#This Row],[actualResultc3]]))</f>
        <v>1</v>
      </c>
      <c r="BH79" t="b">
        <f>ISNUMBER(SEARCH(BH$1,d4_test70_2ft[[#This Row],[actualResultc3]]))</f>
        <v>0</v>
      </c>
      <c r="BI79" t="b">
        <f>ISNUMBER(SEARCH(BI$1,d4_test70_2ft[[#This Row],[actualResultc3]]))</f>
        <v>0</v>
      </c>
      <c r="BJ79" s="10" t="str">
        <f t="shared" si="52"/>
        <v>11</v>
      </c>
      <c r="BK79" s="10" t="str">
        <f t="shared" si="53"/>
        <v>00</v>
      </c>
      <c r="BL79" s="10" t="str">
        <f t="shared" si="54"/>
        <v>00</v>
      </c>
      <c r="BM79" t="b">
        <f t="shared" si="55"/>
        <v>1</v>
      </c>
      <c r="BP79" t="b">
        <f>ISNUMBER(SEARCH(BP$1,d4_test70_2ft[[#This Row],[actualResultc4]]))</f>
        <v>1</v>
      </c>
      <c r="BQ79" t="b">
        <f>ISNUMBER(SEARCH(BQ$1,d4_test70_2ft[[#This Row],[actualResultc4]]))</f>
        <v>0</v>
      </c>
      <c r="BR79" t="b">
        <f>ISNUMBER(SEARCH(BR$1,d4_test70_2ft[[#This Row],[actualResultc4]]))</f>
        <v>0</v>
      </c>
      <c r="BS79" s="10" t="str">
        <f t="shared" si="56"/>
        <v>11</v>
      </c>
      <c r="BT79" s="10" t="str">
        <f t="shared" si="57"/>
        <v>00</v>
      </c>
      <c r="BU79" s="10" t="str">
        <f t="shared" si="58"/>
        <v>00</v>
      </c>
      <c r="BV79" t="b">
        <f t="shared" si="59"/>
        <v>1</v>
      </c>
      <c r="BY79" t="b">
        <f>ISNUMBER(SEARCH(BY$1,d4_test70_2ft[[#This Row],[actualResultc5]]))</f>
        <v>1</v>
      </c>
      <c r="BZ79" t="b">
        <f>ISNUMBER(SEARCH(BZ$1,d4_test70_2ft[[#This Row],[actualResultc5]]))</f>
        <v>0</v>
      </c>
      <c r="CA79" t="b">
        <f>ISNUMBER(SEARCH(CA$1,d4_test70_2ft[[#This Row],[actualResultc5]]))</f>
        <v>0</v>
      </c>
      <c r="CB79" s="10" t="str">
        <f t="shared" si="60"/>
        <v>11</v>
      </c>
      <c r="CC79" s="10" t="str">
        <f t="shared" si="61"/>
        <v>00</v>
      </c>
      <c r="CD79" s="10" t="str">
        <f t="shared" si="62"/>
        <v>00</v>
      </c>
      <c r="CE79" t="b">
        <f t="shared" si="63"/>
        <v>1</v>
      </c>
      <c r="CH79" t="b">
        <f>ISNUMBER(SEARCH(CH$1,d4_test70_2ft[[#This Row],[actualResultc6]]))</f>
        <v>1</v>
      </c>
      <c r="CI79" t="b">
        <f>ISNUMBER(SEARCH(CI$1,d4_test70_2ft[[#This Row],[actualResultc6]]))</f>
        <v>0</v>
      </c>
      <c r="CJ79" t="b">
        <f>ISNUMBER(SEARCH(CJ$1,d4_test70_2ft[[#This Row],[actualResultc6]]))</f>
        <v>0</v>
      </c>
      <c r="CK79" s="10" t="str">
        <f t="shared" si="64"/>
        <v>11</v>
      </c>
      <c r="CL79" s="10" t="str">
        <f t="shared" si="65"/>
        <v>00</v>
      </c>
      <c r="CM79" s="10" t="str">
        <f t="shared" si="66"/>
        <v>00</v>
      </c>
      <c r="CN79" t="b">
        <f t="shared" si="67"/>
        <v>1</v>
      </c>
      <c r="CQ79" t="b">
        <f>ISNUMBER(SEARCH(CQ$1,d4_test70_2ft[[#This Row],[actualResultc7]]))</f>
        <v>1</v>
      </c>
      <c r="CR79" t="b">
        <f>ISNUMBER(SEARCH(CR$1,d4_test70_2ft[[#This Row],[actualResultc7]]))</f>
        <v>0</v>
      </c>
      <c r="CS79" t="b">
        <f>ISNUMBER(SEARCH(CS$1,d4_test70_2ft[[#This Row],[actualResultc7]]))</f>
        <v>0</v>
      </c>
      <c r="CT79" s="10" t="str">
        <f t="shared" si="68"/>
        <v>11</v>
      </c>
      <c r="CU79" s="10" t="str">
        <f t="shared" si="69"/>
        <v>00</v>
      </c>
      <c r="CV79" s="10" t="str">
        <f t="shared" si="70"/>
        <v>00</v>
      </c>
      <c r="CW79" t="b">
        <f t="shared" si="71"/>
        <v>1</v>
      </c>
    </row>
    <row r="80" spans="1:101" x14ac:dyDescent="0.35">
      <c r="A80">
        <v>613398383</v>
      </c>
      <c r="B80" t="s">
        <v>639</v>
      </c>
      <c r="C80" t="s">
        <v>1009</v>
      </c>
      <c r="D80" t="s">
        <v>7546</v>
      </c>
      <c r="E80" t="s">
        <v>5119</v>
      </c>
      <c r="F80" t="s">
        <v>13</v>
      </c>
      <c r="G80" t="s">
        <v>7687</v>
      </c>
      <c r="H80" t="s">
        <v>935</v>
      </c>
      <c r="I80" t="s">
        <v>7687</v>
      </c>
      <c r="J80" t="s">
        <v>13</v>
      </c>
      <c r="K80" t="s">
        <v>13</v>
      </c>
      <c r="L80" t="s">
        <v>13</v>
      </c>
      <c r="M80" t="s">
        <v>13</v>
      </c>
      <c r="N80" t="s">
        <v>13</v>
      </c>
      <c r="O80" t="s">
        <v>13</v>
      </c>
      <c r="R80" s="13" t="b">
        <f>ISNUMBER(SEARCH(R$1,d4_test70_2ft[[#This Row],[expectedResult]]))</f>
        <v>1</v>
      </c>
      <c r="S80" s="13" t="b">
        <f>ISNUMBER(SEARCH(S$1,d4_test70_2ft[[#This Row],[expectedResult]]))</f>
        <v>0</v>
      </c>
      <c r="T80" s="13" t="b">
        <f>ISNUMBER(SEARCH(T$1,d4_test70_2ft[[#This Row],[expectedResult]]))</f>
        <v>0</v>
      </c>
      <c r="W80" t="b">
        <f>ISNUMBER(SEARCH(W$1,d4_test70_2ft[[#This Row],[actualResult]]))</f>
        <v>1</v>
      </c>
      <c r="X80" t="b">
        <f>ISNUMBER(SEARCH(X$1,d4_test70_2ft[[#This Row],[actualResult]]))</f>
        <v>0</v>
      </c>
      <c r="Y80" t="b">
        <f>ISNUMBER(SEARCH(Y$1,d4_test70_2ft[[#This Row],[actualResult]]))</f>
        <v>0</v>
      </c>
      <c r="Z80" s="10" t="str">
        <f t="shared" si="36"/>
        <v>11</v>
      </c>
      <c r="AA80" s="10" t="str">
        <f t="shared" si="37"/>
        <v>00</v>
      </c>
      <c r="AB80" s="10" t="str">
        <f t="shared" si="38"/>
        <v>00</v>
      </c>
      <c r="AC80" t="b">
        <f t="shared" si="39"/>
        <v>1</v>
      </c>
      <c r="AF80" t="b">
        <f>ISNUMBER(SEARCH(AF$1,d4_test70_2ft[[#This Row],[actualResultGPT3]]))</f>
        <v>1</v>
      </c>
      <c r="AG80" t="b">
        <f>ISNUMBER(SEARCH(AG$1,d4_test70_2ft[[#This Row],[actualResultGPT3]]))</f>
        <v>0</v>
      </c>
      <c r="AH80" t="b">
        <f>ISNUMBER(SEARCH(AH$1,d4_test70_2ft[[#This Row],[actualResultGPT3]]))</f>
        <v>0</v>
      </c>
      <c r="AI80" s="10" t="str">
        <f t="shared" si="40"/>
        <v>11</v>
      </c>
      <c r="AJ80" s="10" t="str">
        <f t="shared" si="41"/>
        <v>00</v>
      </c>
      <c r="AK80" s="10" t="str">
        <f t="shared" si="42"/>
        <v>00</v>
      </c>
      <c r="AL80" t="b">
        <f t="shared" si="43"/>
        <v>1</v>
      </c>
      <c r="AO80" t="b">
        <f>ISNUMBER(SEARCH(AO$1,d4_test70_2ft[[#This Row],[actualResult3Ft]]))</f>
        <v>1</v>
      </c>
      <c r="AP80" t="b">
        <f>ISNUMBER(SEARCH(AP$1,d4_test70_2ft[[#This Row],[actualResult3Ft]]))</f>
        <v>0</v>
      </c>
      <c r="AQ80" t="b">
        <f>ISNUMBER(SEARCH(AQ$1,d4_test70_2ft[[#This Row],[actualResult3Ft]]))</f>
        <v>0</v>
      </c>
      <c r="AR80" s="10" t="str">
        <f t="shared" si="44"/>
        <v>11</v>
      </c>
      <c r="AS80" s="10" t="str">
        <f t="shared" si="45"/>
        <v>00</v>
      </c>
      <c r="AT80" s="10" t="str">
        <f t="shared" si="46"/>
        <v>00</v>
      </c>
      <c r="AU80" t="b">
        <f t="shared" si="47"/>
        <v>1</v>
      </c>
      <c r="AX80" t="b">
        <f>ISNUMBER(SEARCH(AX$1,d4_test70_2ft[[#This Row],[actualResultc2]]))</f>
        <v>1</v>
      </c>
      <c r="AY80" t="b">
        <f>ISNUMBER(SEARCH(AY$1,d4_test70_2ft[[#This Row],[actualResultc2]]))</f>
        <v>0</v>
      </c>
      <c r="AZ80" t="b">
        <f>ISNUMBER(SEARCH(AZ$1,d4_test70_2ft[[#This Row],[actualResultc2]]))</f>
        <v>0</v>
      </c>
      <c r="BA80" s="10" t="str">
        <f t="shared" si="48"/>
        <v>11</v>
      </c>
      <c r="BB80" s="10" t="str">
        <f t="shared" si="49"/>
        <v>00</v>
      </c>
      <c r="BC80" s="10" t="str">
        <f t="shared" si="50"/>
        <v>00</v>
      </c>
      <c r="BD80" t="b">
        <f t="shared" si="51"/>
        <v>1</v>
      </c>
      <c r="BG80" t="b">
        <f>ISNUMBER(SEARCH(BG$1,d4_test70_2ft[[#This Row],[actualResultc3]]))</f>
        <v>1</v>
      </c>
      <c r="BH80" t="b">
        <f>ISNUMBER(SEARCH(BH$1,d4_test70_2ft[[#This Row],[actualResultc3]]))</f>
        <v>0</v>
      </c>
      <c r="BI80" t="b">
        <f>ISNUMBER(SEARCH(BI$1,d4_test70_2ft[[#This Row],[actualResultc3]]))</f>
        <v>0</v>
      </c>
      <c r="BJ80" s="10" t="str">
        <f t="shared" si="52"/>
        <v>11</v>
      </c>
      <c r="BK80" s="10" t="str">
        <f t="shared" si="53"/>
        <v>00</v>
      </c>
      <c r="BL80" s="10" t="str">
        <f t="shared" si="54"/>
        <v>00</v>
      </c>
      <c r="BM80" t="b">
        <f t="shared" si="55"/>
        <v>1</v>
      </c>
      <c r="BP80" t="b">
        <f>ISNUMBER(SEARCH(BP$1,d4_test70_2ft[[#This Row],[actualResultc4]]))</f>
        <v>1</v>
      </c>
      <c r="BQ80" t="b">
        <f>ISNUMBER(SEARCH(BQ$1,d4_test70_2ft[[#This Row],[actualResultc4]]))</f>
        <v>0</v>
      </c>
      <c r="BR80" t="b">
        <f>ISNUMBER(SEARCH(BR$1,d4_test70_2ft[[#This Row],[actualResultc4]]))</f>
        <v>0</v>
      </c>
      <c r="BS80" s="10" t="str">
        <f t="shared" si="56"/>
        <v>11</v>
      </c>
      <c r="BT80" s="10" t="str">
        <f t="shared" si="57"/>
        <v>00</v>
      </c>
      <c r="BU80" s="10" t="str">
        <f t="shared" si="58"/>
        <v>00</v>
      </c>
      <c r="BV80" t="b">
        <f t="shared" si="59"/>
        <v>1</v>
      </c>
      <c r="BY80" t="b">
        <f>ISNUMBER(SEARCH(BY$1,d4_test70_2ft[[#This Row],[actualResultc5]]))</f>
        <v>1</v>
      </c>
      <c r="BZ80" t="b">
        <f>ISNUMBER(SEARCH(BZ$1,d4_test70_2ft[[#This Row],[actualResultc5]]))</f>
        <v>0</v>
      </c>
      <c r="CA80" t="b">
        <f>ISNUMBER(SEARCH(CA$1,d4_test70_2ft[[#This Row],[actualResultc5]]))</f>
        <v>0</v>
      </c>
      <c r="CB80" s="10" t="str">
        <f t="shared" si="60"/>
        <v>11</v>
      </c>
      <c r="CC80" s="10" t="str">
        <f t="shared" si="61"/>
        <v>00</v>
      </c>
      <c r="CD80" s="10" t="str">
        <f t="shared" si="62"/>
        <v>00</v>
      </c>
      <c r="CE80" t="b">
        <f t="shared" si="63"/>
        <v>1</v>
      </c>
      <c r="CH80" t="b">
        <f>ISNUMBER(SEARCH(CH$1,d4_test70_2ft[[#This Row],[actualResultc6]]))</f>
        <v>1</v>
      </c>
      <c r="CI80" t="b">
        <f>ISNUMBER(SEARCH(CI$1,d4_test70_2ft[[#This Row],[actualResultc6]]))</f>
        <v>0</v>
      </c>
      <c r="CJ80" t="b">
        <f>ISNUMBER(SEARCH(CJ$1,d4_test70_2ft[[#This Row],[actualResultc6]]))</f>
        <v>0</v>
      </c>
      <c r="CK80" s="10" t="str">
        <f t="shared" si="64"/>
        <v>11</v>
      </c>
      <c r="CL80" s="10" t="str">
        <f t="shared" si="65"/>
        <v>00</v>
      </c>
      <c r="CM80" s="10" t="str">
        <f t="shared" si="66"/>
        <v>00</v>
      </c>
      <c r="CN80" t="b">
        <f t="shared" si="67"/>
        <v>1</v>
      </c>
      <c r="CQ80" t="b">
        <f>ISNUMBER(SEARCH(CQ$1,d4_test70_2ft[[#This Row],[actualResultc7]]))</f>
        <v>1</v>
      </c>
      <c r="CR80" t="b">
        <f>ISNUMBER(SEARCH(CR$1,d4_test70_2ft[[#This Row],[actualResultc7]]))</f>
        <v>0</v>
      </c>
      <c r="CS80" t="b">
        <f>ISNUMBER(SEARCH(CS$1,d4_test70_2ft[[#This Row],[actualResultc7]]))</f>
        <v>0</v>
      </c>
      <c r="CT80" s="10" t="str">
        <f t="shared" si="68"/>
        <v>11</v>
      </c>
      <c r="CU80" s="10" t="str">
        <f t="shared" si="69"/>
        <v>00</v>
      </c>
      <c r="CV80" s="10" t="str">
        <f t="shared" si="70"/>
        <v>00</v>
      </c>
      <c r="CW80" t="b">
        <f t="shared" si="71"/>
        <v>1</v>
      </c>
    </row>
    <row r="81" spans="1:101" x14ac:dyDescent="0.35">
      <c r="A81">
        <v>1461751938</v>
      </c>
      <c r="B81" t="s">
        <v>430</v>
      </c>
      <c r="C81" t="s">
        <v>431</v>
      </c>
      <c r="D81" t="s">
        <v>7565</v>
      </c>
      <c r="E81" t="s">
        <v>5119</v>
      </c>
      <c r="F81" t="s">
        <v>13</v>
      </c>
      <c r="G81" t="s">
        <v>7687</v>
      </c>
      <c r="H81" t="s">
        <v>935</v>
      </c>
      <c r="I81" t="s">
        <v>7687</v>
      </c>
      <c r="J81" t="s">
        <v>7687</v>
      </c>
      <c r="K81" t="s">
        <v>13</v>
      </c>
      <c r="L81" t="s">
        <v>7687</v>
      </c>
      <c r="M81" t="s">
        <v>13</v>
      </c>
      <c r="N81" t="s">
        <v>13</v>
      </c>
      <c r="O81" t="s">
        <v>13</v>
      </c>
      <c r="R81" s="13" t="b">
        <f>ISNUMBER(SEARCH(R$1,d4_test70_2ft[[#This Row],[expectedResult]]))</f>
        <v>1</v>
      </c>
      <c r="S81" s="13" t="b">
        <f>ISNUMBER(SEARCH(S$1,d4_test70_2ft[[#This Row],[expectedResult]]))</f>
        <v>0</v>
      </c>
      <c r="T81" s="13" t="b">
        <f>ISNUMBER(SEARCH(T$1,d4_test70_2ft[[#This Row],[expectedResult]]))</f>
        <v>0</v>
      </c>
      <c r="W81" t="b">
        <f>ISNUMBER(SEARCH(W$1,d4_test70_2ft[[#This Row],[actualResult]]))</f>
        <v>1</v>
      </c>
      <c r="X81" t="b">
        <f>ISNUMBER(SEARCH(X$1,d4_test70_2ft[[#This Row],[actualResult]]))</f>
        <v>0</v>
      </c>
      <c r="Y81" t="b">
        <f>ISNUMBER(SEARCH(Y$1,d4_test70_2ft[[#This Row],[actualResult]]))</f>
        <v>0</v>
      </c>
      <c r="Z81" s="10" t="str">
        <f t="shared" si="36"/>
        <v>11</v>
      </c>
      <c r="AA81" s="10" t="str">
        <f t="shared" si="37"/>
        <v>00</v>
      </c>
      <c r="AB81" s="10" t="str">
        <f t="shared" si="38"/>
        <v>00</v>
      </c>
      <c r="AC81" t="b">
        <f t="shared" si="39"/>
        <v>1</v>
      </c>
      <c r="AF81" t="b">
        <f>ISNUMBER(SEARCH(AF$1,d4_test70_2ft[[#This Row],[actualResultGPT3]]))</f>
        <v>1</v>
      </c>
      <c r="AG81" t="b">
        <f>ISNUMBER(SEARCH(AG$1,d4_test70_2ft[[#This Row],[actualResultGPT3]]))</f>
        <v>0</v>
      </c>
      <c r="AH81" t="b">
        <f>ISNUMBER(SEARCH(AH$1,d4_test70_2ft[[#This Row],[actualResultGPT3]]))</f>
        <v>0</v>
      </c>
      <c r="AI81" s="10" t="str">
        <f t="shared" si="40"/>
        <v>11</v>
      </c>
      <c r="AJ81" s="10" t="str">
        <f t="shared" si="41"/>
        <v>00</v>
      </c>
      <c r="AK81" s="10" t="str">
        <f t="shared" si="42"/>
        <v>00</v>
      </c>
      <c r="AL81" t="b">
        <f t="shared" si="43"/>
        <v>1</v>
      </c>
      <c r="AO81" t="b">
        <f>ISNUMBER(SEARCH(AO$1,d4_test70_2ft[[#This Row],[actualResult3Ft]]))</f>
        <v>1</v>
      </c>
      <c r="AP81" t="b">
        <f>ISNUMBER(SEARCH(AP$1,d4_test70_2ft[[#This Row],[actualResult3Ft]]))</f>
        <v>0</v>
      </c>
      <c r="AQ81" t="b">
        <f>ISNUMBER(SEARCH(AQ$1,d4_test70_2ft[[#This Row],[actualResult3Ft]]))</f>
        <v>0</v>
      </c>
      <c r="AR81" s="10" t="str">
        <f t="shared" si="44"/>
        <v>11</v>
      </c>
      <c r="AS81" s="10" t="str">
        <f t="shared" si="45"/>
        <v>00</v>
      </c>
      <c r="AT81" s="10" t="str">
        <f t="shared" si="46"/>
        <v>00</v>
      </c>
      <c r="AU81" t="b">
        <f t="shared" si="47"/>
        <v>1</v>
      </c>
      <c r="AX81" t="b">
        <f>ISNUMBER(SEARCH(AX$1,d4_test70_2ft[[#This Row],[actualResultc2]]))</f>
        <v>1</v>
      </c>
      <c r="AY81" t="b">
        <f>ISNUMBER(SEARCH(AY$1,d4_test70_2ft[[#This Row],[actualResultc2]]))</f>
        <v>0</v>
      </c>
      <c r="AZ81" t="b">
        <f>ISNUMBER(SEARCH(AZ$1,d4_test70_2ft[[#This Row],[actualResultc2]]))</f>
        <v>0</v>
      </c>
      <c r="BA81" s="10" t="str">
        <f t="shared" si="48"/>
        <v>11</v>
      </c>
      <c r="BB81" s="10" t="str">
        <f t="shared" si="49"/>
        <v>00</v>
      </c>
      <c r="BC81" s="10" t="str">
        <f t="shared" si="50"/>
        <v>00</v>
      </c>
      <c r="BD81" t="b">
        <f t="shared" si="51"/>
        <v>1</v>
      </c>
      <c r="BG81" t="b">
        <f>ISNUMBER(SEARCH(BG$1,d4_test70_2ft[[#This Row],[actualResultc3]]))</f>
        <v>1</v>
      </c>
      <c r="BH81" t="b">
        <f>ISNUMBER(SEARCH(BH$1,d4_test70_2ft[[#This Row],[actualResultc3]]))</f>
        <v>0</v>
      </c>
      <c r="BI81" t="b">
        <f>ISNUMBER(SEARCH(BI$1,d4_test70_2ft[[#This Row],[actualResultc3]]))</f>
        <v>0</v>
      </c>
      <c r="BJ81" s="10" t="str">
        <f t="shared" si="52"/>
        <v>11</v>
      </c>
      <c r="BK81" s="10" t="str">
        <f t="shared" si="53"/>
        <v>00</v>
      </c>
      <c r="BL81" s="10" t="str">
        <f t="shared" si="54"/>
        <v>00</v>
      </c>
      <c r="BM81" t="b">
        <f t="shared" si="55"/>
        <v>1</v>
      </c>
      <c r="BP81" t="b">
        <f>ISNUMBER(SEARCH(BP$1,d4_test70_2ft[[#This Row],[actualResultc4]]))</f>
        <v>1</v>
      </c>
      <c r="BQ81" t="b">
        <f>ISNUMBER(SEARCH(BQ$1,d4_test70_2ft[[#This Row],[actualResultc4]]))</f>
        <v>0</v>
      </c>
      <c r="BR81" t="b">
        <f>ISNUMBER(SEARCH(BR$1,d4_test70_2ft[[#This Row],[actualResultc4]]))</f>
        <v>0</v>
      </c>
      <c r="BS81" s="10" t="str">
        <f t="shared" si="56"/>
        <v>11</v>
      </c>
      <c r="BT81" s="10" t="str">
        <f t="shared" si="57"/>
        <v>00</v>
      </c>
      <c r="BU81" s="10" t="str">
        <f t="shared" si="58"/>
        <v>00</v>
      </c>
      <c r="BV81" t="b">
        <f t="shared" si="59"/>
        <v>1</v>
      </c>
      <c r="BY81" t="b">
        <f>ISNUMBER(SEARCH(BY$1,d4_test70_2ft[[#This Row],[actualResultc5]]))</f>
        <v>1</v>
      </c>
      <c r="BZ81" t="b">
        <f>ISNUMBER(SEARCH(BZ$1,d4_test70_2ft[[#This Row],[actualResultc5]]))</f>
        <v>0</v>
      </c>
      <c r="CA81" t="b">
        <f>ISNUMBER(SEARCH(CA$1,d4_test70_2ft[[#This Row],[actualResultc5]]))</f>
        <v>0</v>
      </c>
      <c r="CB81" s="10" t="str">
        <f t="shared" si="60"/>
        <v>11</v>
      </c>
      <c r="CC81" s="10" t="str">
        <f t="shared" si="61"/>
        <v>00</v>
      </c>
      <c r="CD81" s="10" t="str">
        <f t="shared" si="62"/>
        <v>00</v>
      </c>
      <c r="CE81" t="b">
        <f t="shared" si="63"/>
        <v>1</v>
      </c>
      <c r="CH81" t="b">
        <f>ISNUMBER(SEARCH(CH$1,d4_test70_2ft[[#This Row],[actualResultc6]]))</f>
        <v>1</v>
      </c>
      <c r="CI81" t="b">
        <f>ISNUMBER(SEARCH(CI$1,d4_test70_2ft[[#This Row],[actualResultc6]]))</f>
        <v>0</v>
      </c>
      <c r="CJ81" t="b">
        <f>ISNUMBER(SEARCH(CJ$1,d4_test70_2ft[[#This Row],[actualResultc6]]))</f>
        <v>0</v>
      </c>
      <c r="CK81" s="10" t="str">
        <f t="shared" si="64"/>
        <v>11</v>
      </c>
      <c r="CL81" s="10" t="str">
        <f t="shared" si="65"/>
        <v>00</v>
      </c>
      <c r="CM81" s="10" t="str">
        <f t="shared" si="66"/>
        <v>00</v>
      </c>
      <c r="CN81" t="b">
        <f t="shared" si="67"/>
        <v>1</v>
      </c>
      <c r="CQ81" t="b">
        <f>ISNUMBER(SEARCH(CQ$1,d4_test70_2ft[[#This Row],[actualResultc7]]))</f>
        <v>1</v>
      </c>
      <c r="CR81" t="b">
        <f>ISNUMBER(SEARCH(CR$1,d4_test70_2ft[[#This Row],[actualResultc7]]))</f>
        <v>0</v>
      </c>
      <c r="CS81" t="b">
        <f>ISNUMBER(SEARCH(CS$1,d4_test70_2ft[[#This Row],[actualResultc7]]))</f>
        <v>0</v>
      </c>
      <c r="CT81" s="10" t="str">
        <f t="shared" si="68"/>
        <v>11</v>
      </c>
      <c r="CU81" s="10" t="str">
        <f t="shared" si="69"/>
        <v>00</v>
      </c>
      <c r="CV81" s="10" t="str">
        <f t="shared" si="70"/>
        <v>00</v>
      </c>
      <c r="CW81" t="b">
        <f t="shared" si="71"/>
        <v>1</v>
      </c>
    </row>
    <row r="82" spans="1:101" x14ac:dyDescent="0.35">
      <c r="A82">
        <v>586328581</v>
      </c>
      <c r="B82" t="s">
        <v>14</v>
      </c>
      <c r="C82" t="s">
        <v>15</v>
      </c>
      <c r="D82" t="s">
        <v>7546</v>
      </c>
      <c r="E82" t="s">
        <v>5119</v>
      </c>
      <c r="F82" t="s">
        <v>13</v>
      </c>
      <c r="G82" t="s">
        <v>7687</v>
      </c>
      <c r="H82" t="s">
        <v>13</v>
      </c>
      <c r="I82" t="s">
        <v>7687</v>
      </c>
      <c r="J82" t="s">
        <v>7687</v>
      </c>
      <c r="K82" t="s">
        <v>13</v>
      </c>
      <c r="L82" t="s">
        <v>7687</v>
      </c>
      <c r="M82" t="s">
        <v>13</v>
      </c>
      <c r="N82" t="s">
        <v>13</v>
      </c>
      <c r="O82" t="s">
        <v>13</v>
      </c>
      <c r="R82" s="13" t="b">
        <f>ISNUMBER(SEARCH(R$1,d4_test70_2ft[[#This Row],[expectedResult]]))</f>
        <v>1</v>
      </c>
      <c r="S82" s="13" t="b">
        <f>ISNUMBER(SEARCH(S$1,d4_test70_2ft[[#This Row],[expectedResult]]))</f>
        <v>0</v>
      </c>
      <c r="T82" s="13" t="b">
        <f>ISNUMBER(SEARCH(T$1,d4_test70_2ft[[#This Row],[expectedResult]]))</f>
        <v>0</v>
      </c>
      <c r="W82" t="b">
        <f>ISNUMBER(SEARCH(W$1,d4_test70_2ft[[#This Row],[actualResult]]))</f>
        <v>1</v>
      </c>
      <c r="X82" t="b">
        <f>ISNUMBER(SEARCH(X$1,d4_test70_2ft[[#This Row],[actualResult]]))</f>
        <v>0</v>
      </c>
      <c r="Y82" t="b">
        <f>ISNUMBER(SEARCH(Y$1,d4_test70_2ft[[#This Row],[actualResult]]))</f>
        <v>0</v>
      </c>
      <c r="Z82" s="10" t="str">
        <f t="shared" si="36"/>
        <v>11</v>
      </c>
      <c r="AA82" s="10" t="str">
        <f t="shared" si="37"/>
        <v>00</v>
      </c>
      <c r="AB82" s="10" t="str">
        <f t="shared" si="38"/>
        <v>00</v>
      </c>
      <c r="AC82" t="b">
        <f t="shared" si="39"/>
        <v>1</v>
      </c>
      <c r="AF82" t="b">
        <f>ISNUMBER(SEARCH(AF$1,d4_test70_2ft[[#This Row],[actualResultGPT3]]))</f>
        <v>1</v>
      </c>
      <c r="AG82" t="b">
        <f>ISNUMBER(SEARCH(AG$1,d4_test70_2ft[[#This Row],[actualResultGPT3]]))</f>
        <v>0</v>
      </c>
      <c r="AH82" t="b">
        <f>ISNUMBER(SEARCH(AH$1,d4_test70_2ft[[#This Row],[actualResultGPT3]]))</f>
        <v>0</v>
      </c>
      <c r="AI82" s="10" t="str">
        <f t="shared" si="40"/>
        <v>11</v>
      </c>
      <c r="AJ82" s="10" t="str">
        <f t="shared" si="41"/>
        <v>00</v>
      </c>
      <c r="AK82" s="10" t="str">
        <f t="shared" si="42"/>
        <v>00</v>
      </c>
      <c r="AL82" t="b">
        <f t="shared" si="43"/>
        <v>1</v>
      </c>
      <c r="AO82" t="b">
        <f>ISNUMBER(SEARCH(AO$1,d4_test70_2ft[[#This Row],[actualResult3Ft]]))</f>
        <v>1</v>
      </c>
      <c r="AP82" t="b">
        <f>ISNUMBER(SEARCH(AP$1,d4_test70_2ft[[#This Row],[actualResult3Ft]]))</f>
        <v>0</v>
      </c>
      <c r="AQ82" t="b">
        <f>ISNUMBER(SEARCH(AQ$1,d4_test70_2ft[[#This Row],[actualResult3Ft]]))</f>
        <v>0</v>
      </c>
      <c r="AR82" s="10" t="str">
        <f t="shared" si="44"/>
        <v>11</v>
      </c>
      <c r="AS82" s="10" t="str">
        <f t="shared" si="45"/>
        <v>00</v>
      </c>
      <c r="AT82" s="10" t="str">
        <f t="shared" si="46"/>
        <v>00</v>
      </c>
      <c r="AU82" t="b">
        <f t="shared" si="47"/>
        <v>1</v>
      </c>
      <c r="AX82" t="b">
        <f>ISNUMBER(SEARCH(AX$1,d4_test70_2ft[[#This Row],[actualResultc2]]))</f>
        <v>1</v>
      </c>
      <c r="AY82" t="b">
        <f>ISNUMBER(SEARCH(AY$1,d4_test70_2ft[[#This Row],[actualResultc2]]))</f>
        <v>0</v>
      </c>
      <c r="AZ82" t="b">
        <f>ISNUMBER(SEARCH(AZ$1,d4_test70_2ft[[#This Row],[actualResultc2]]))</f>
        <v>0</v>
      </c>
      <c r="BA82" s="10" t="str">
        <f t="shared" si="48"/>
        <v>11</v>
      </c>
      <c r="BB82" s="10" t="str">
        <f t="shared" si="49"/>
        <v>00</v>
      </c>
      <c r="BC82" s="10" t="str">
        <f t="shared" si="50"/>
        <v>00</v>
      </c>
      <c r="BD82" t="b">
        <f t="shared" si="51"/>
        <v>1</v>
      </c>
      <c r="BG82" t="b">
        <f>ISNUMBER(SEARCH(BG$1,d4_test70_2ft[[#This Row],[actualResultc3]]))</f>
        <v>1</v>
      </c>
      <c r="BH82" t="b">
        <f>ISNUMBER(SEARCH(BH$1,d4_test70_2ft[[#This Row],[actualResultc3]]))</f>
        <v>0</v>
      </c>
      <c r="BI82" t="b">
        <f>ISNUMBER(SEARCH(BI$1,d4_test70_2ft[[#This Row],[actualResultc3]]))</f>
        <v>0</v>
      </c>
      <c r="BJ82" s="10" t="str">
        <f t="shared" si="52"/>
        <v>11</v>
      </c>
      <c r="BK82" s="10" t="str">
        <f t="shared" si="53"/>
        <v>00</v>
      </c>
      <c r="BL82" s="10" t="str">
        <f t="shared" si="54"/>
        <v>00</v>
      </c>
      <c r="BM82" t="b">
        <f t="shared" si="55"/>
        <v>1</v>
      </c>
      <c r="BP82" t="b">
        <f>ISNUMBER(SEARCH(BP$1,d4_test70_2ft[[#This Row],[actualResultc4]]))</f>
        <v>1</v>
      </c>
      <c r="BQ82" t="b">
        <f>ISNUMBER(SEARCH(BQ$1,d4_test70_2ft[[#This Row],[actualResultc4]]))</f>
        <v>0</v>
      </c>
      <c r="BR82" t="b">
        <f>ISNUMBER(SEARCH(BR$1,d4_test70_2ft[[#This Row],[actualResultc4]]))</f>
        <v>0</v>
      </c>
      <c r="BS82" s="10" t="str">
        <f t="shared" si="56"/>
        <v>11</v>
      </c>
      <c r="BT82" s="10" t="str">
        <f t="shared" si="57"/>
        <v>00</v>
      </c>
      <c r="BU82" s="10" t="str">
        <f t="shared" si="58"/>
        <v>00</v>
      </c>
      <c r="BV82" t="b">
        <f t="shared" si="59"/>
        <v>1</v>
      </c>
      <c r="BY82" t="b">
        <f>ISNUMBER(SEARCH(BY$1,d4_test70_2ft[[#This Row],[actualResultc5]]))</f>
        <v>1</v>
      </c>
      <c r="BZ82" t="b">
        <f>ISNUMBER(SEARCH(BZ$1,d4_test70_2ft[[#This Row],[actualResultc5]]))</f>
        <v>0</v>
      </c>
      <c r="CA82" t="b">
        <f>ISNUMBER(SEARCH(CA$1,d4_test70_2ft[[#This Row],[actualResultc5]]))</f>
        <v>0</v>
      </c>
      <c r="CB82" s="10" t="str">
        <f t="shared" si="60"/>
        <v>11</v>
      </c>
      <c r="CC82" s="10" t="str">
        <f t="shared" si="61"/>
        <v>00</v>
      </c>
      <c r="CD82" s="10" t="str">
        <f t="shared" si="62"/>
        <v>00</v>
      </c>
      <c r="CE82" t="b">
        <f t="shared" si="63"/>
        <v>1</v>
      </c>
      <c r="CH82" t="b">
        <f>ISNUMBER(SEARCH(CH$1,d4_test70_2ft[[#This Row],[actualResultc6]]))</f>
        <v>1</v>
      </c>
      <c r="CI82" t="b">
        <f>ISNUMBER(SEARCH(CI$1,d4_test70_2ft[[#This Row],[actualResultc6]]))</f>
        <v>0</v>
      </c>
      <c r="CJ82" t="b">
        <f>ISNUMBER(SEARCH(CJ$1,d4_test70_2ft[[#This Row],[actualResultc6]]))</f>
        <v>0</v>
      </c>
      <c r="CK82" s="10" t="str">
        <f t="shared" si="64"/>
        <v>11</v>
      </c>
      <c r="CL82" s="10" t="str">
        <f t="shared" si="65"/>
        <v>00</v>
      </c>
      <c r="CM82" s="10" t="str">
        <f t="shared" si="66"/>
        <v>00</v>
      </c>
      <c r="CN82" t="b">
        <f t="shared" si="67"/>
        <v>1</v>
      </c>
      <c r="CQ82" t="b">
        <f>ISNUMBER(SEARCH(CQ$1,d4_test70_2ft[[#This Row],[actualResultc7]]))</f>
        <v>1</v>
      </c>
      <c r="CR82" t="b">
        <f>ISNUMBER(SEARCH(CR$1,d4_test70_2ft[[#This Row],[actualResultc7]]))</f>
        <v>0</v>
      </c>
      <c r="CS82" t="b">
        <f>ISNUMBER(SEARCH(CS$1,d4_test70_2ft[[#This Row],[actualResultc7]]))</f>
        <v>0</v>
      </c>
      <c r="CT82" s="10" t="str">
        <f t="shared" si="68"/>
        <v>11</v>
      </c>
      <c r="CU82" s="10" t="str">
        <f t="shared" si="69"/>
        <v>00</v>
      </c>
      <c r="CV82" s="10" t="str">
        <f t="shared" si="70"/>
        <v>00</v>
      </c>
      <c r="CW82" t="b">
        <f t="shared" si="71"/>
        <v>1</v>
      </c>
    </row>
    <row r="83" spans="1:101" x14ac:dyDescent="0.35">
      <c r="A83" t="s">
        <v>867</v>
      </c>
      <c r="B83" t="s">
        <v>868</v>
      </c>
      <c r="C83" t="s">
        <v>985</v>
      </c>
      <c r="D83" t="s">
        <v>7595</v>
      </c>
      <c r="E83" t="s">
        <v>5190</v>
      </c>
      <c r="F83" t="s">
        <v>185</v>
      </c>
      <c r="G83" t="s">
        <v>7685</v>
      </c>
      <c r="H83" t="s">
        <v>72</v>
      </c>
      <c r="I83" t="s">
        <v>7685</v>
      </c>
      <c r="J83" t="s">
        <v>7685</v>
      </c>
      <c r="K83" t="s">
        <v>7685</v>
      </c>
      <c r="L83" t="s">
        <v>7685</v>
      </c>
      <c r="M83" t="s">
        <v>34</v>
      </c>
      <c r="N83" t="s">
        <v>34</v>
      </c>
      <c r="O83" t="s">
        <v>34</v>
      </c>
      <c r="R83" s="13" t="b">
        <f>ISNUMBER(SEARCH(R$1,d4_test70_2ft[[#This Row],[expectedResult]]))</f>
        <v>1</v>
      </c>
      <c r="S83" s="13" t="b">
        <f>ISNUMBER(SEARCH(S$1,d4_test70_2ft[[#This Row],[expectedResult]]))</f>
        <v>1</v>
      </c>
      <c r="T83" s="13" t="b">
        <f>ISNUMBER(SEARCH(T$1,d4_test70_2ft[[#This Row],[expectedResult]]))</f>
        <v>0</v>
      </c>
      <c r="W83" t="b">
        <f>ISNUMBER(SEARCH(W$1,d4_test70_2ft[[#This Row],[actualResult]]))</f>
        <v>0</v>
      </c>
      <c r="X83" t="b">
        <f>ISNUMBER(SEARCH(X$1,d4_test70_2ft[[#This Row],[actualResult]]))</f>
        <v>1</v>
      </c>
      <c r="Y83" t="b">
        <f>ISNUMBER(SEARCH(Y$1,d4_test70_2ft[[#This Row],[actualResult]]))</f>
        <v>0</v>
      </c>
      <c r="Z83" s="10" t="str">
        <f t="shared" si="36"/>
        <v>10</v>
      </c>
      <c r="AA83" s="10" t="str">
        <f t="shared" si="37"/>
        <v>11</v>
      </c>
      <c r="AB83" s="10" t="str">
        <f t="shared" si="38"/>
        <v>00</v>
      </c>
      <c r="AC83" t="b">
        <f t="shared" si="39"/>
        <v>0</v>
      </c>
      <c r="AF83" t="b">
        <f>ISNUMBER(SEARCH(AF$1,d4_test70_2ft[[#This Row],[actualResultGPT3]]))</f>
        <v>1</v>
      </c>
      <c r="AG83" t="b">
        <f>ISNUMBER(SEARCH(AG$1,d4_test70_2ft[[#This Row],[actualResultGPT3]]))</f>
        <v>1</v>
      </c>
      <c r="AH83" t="b">
        <f>ISNUMBER(SEARCH(AH$1,d4_test70_2ft[[#This Row],[actualResultGPT3]]))</f>
        <v>1</v>
      </c>
      <c r="AI83" s="10" t="str">
        <f t="shared" si="40"/>
        <v>11</v>
      </c>
      <c r="AJ83" s="10" t="str">
        <f t="shared" si="41"/>
        <v>11</v>
      </c>
      <c r="AK83" s="10" t="str">
        <f t="shared" si="42"/>
        <v>01</v>
      </c>
      <c r="AL83" t="b">
        <f t="shared" si="43"/>
        <v>0</v>
      </c>
      <c r="AO83" t="b">
        <f>ISNUMBER(SEARCH(AO$1,d4_test70_2ft[[#This Row],[actualResult3Ft]]))</f>
        <v>0</v>
      </c>
      <c r="AP83" t="b">
        <f>ISNUMBER(SEARCH(AP$1,d4_test70_2ft[[#This Row],[actualResult3Ft]]))</f>
        <v>1</v>
      </c>
      <c r="AQ83" t="b">
        <f>ISNUMBER(SEARCH(AQ$1,d4_test70_2ft[[#This Row],[actualResult3Ft]]))</f>
        <v>0</v>
      </c>
      <c r="AR83" s="10" t="str">
        <f t="shared" si="44"/>
        <v>10</v>
      </c>
      <c r="AS83" s="10" t="str">
        <f t="shared" si="45"/>
        <v>11</v>
      </c>
      <c r="AT83" s="10" t="str">
        <f t="shared" si="46"/>
        <v>00</v>
      </c>
      <c r="AU83" t="b">
        <f t="shared" si="47"/>
        <v>0</v>
      </c>
      <c r="AX83" t="b">
        <f>ISNUMBER(SEARCH(AX$1,d4_test70_2ft[[#This Row],[actualResultc2]]))</f>
        <v>0</v>
      </c>
      <c r="AY83" t="b">
        <f>ISNUMBER(SEARCH(AY$1,d4_test70_2ft[[#This Row],[actualResultc2]]))</f>
        <v>1</v>
      </c>
      <c r="AZ83" t="b">
        <f>ISNUMBER(SEARCH(AZ$1,d4_test70_2ft[[#This Row],[actualResultc2]]))</f>
        <v>0</v>
      </c>
      <c r="BA83" s="10" t="str">
        <f t="shared" si="48"/>
        <v>10</v>
      </c>
      <c r="BB83" s="10" t="str">
        <f t="shared" si="49"/>
        <v>11</v>
      </c>
      <c r="BC83" s="10" t="str">
        <f t="shared" si="50"/>
        <v>00</v>
      </c>
      <c r="BD83" t="b">
        <f t="shared" si="51"/>
        <v>0</v>
      </c>
      <c r="BG83" t="b">
        <f>ISNUMBER(SEARCH(BG$1,d4_test70_2ft[[#This Row],[actualResultc3]]))</f>
        <v>0</v>
      </c>
      <c r="BH83" t="b">
        <f>ISNUMBER(SEARCH(BH$1,d4_test70_2ft[[#This Row],[actualResultc3]]))</f>
        <v>1</v>
      </c>
      <c r="BI83" t="b">
        <f>ISNUMBER(SEARCH(BI$1,d4_test70_2ft[[#This Row],[actualResultc3]]))</f>
        <v>0</v>
      </c>
      <c r="BJ83" s="10" t="str">
        <f t="shared" si="52"/>
        <v>10</v>
      </c>
      <c r="BK83" s="10" t="str">
        <f t="shared" si="53"/>
        <v>11</v>
      </c>
      <c r="BL83" s="10" t="str">
        <f t="shared" si="54"/>
        <v>00</v>
      </c>
      <c r="BM83" t="b">
        <f t="shared" si="55"/>
        <v>0</v>
      </c>
      <c r="BP83" t="b">
        <f>ISNUMBER(SEARCH(BP$1,d4_test70_2ft[[#This Row],[actualResultc4]]))</f>
        <v>0</v>
      </c>
      <c r="BQ83" t="b">
        <f>ISNUMBER(SEARCH(BQ$1,d4_test70_2ft[[#This Row],[actualResultc4]]))</f>
        <v>1</v>
      </c>
      <c r="BR83" t="b">
        <f>ISNUMBER(SEARCH(BR$1,d4_test70_2ft[[#This Row],[actualResultc4]]))</f>
        <v>0</v>
      </c>
      <c r="BS83" s="10" t="str">
        <f t="shared" si="56"/>
        <v>10</v>
      </c>
      <c r="BT83" s="10" t="str">
        <f t="shared" si="57"/>
        <v>11</v>
      </c>
      <c r="BU83" s="10" t="str">
        <f t="shared" si="58"/>
        <v>00</v>
      </c>
      <c r="BV83" t="b">
        <f t="shared" si="59"/>
        <v>0</v>
      </c>
      <c r="BY83" t="b">
        <f>ISNUMBER(SEARCH(BY$1,d4_test70_2ft[[#This Row],[actualResultc5]]))</f>
        <v>0</v>
      </c>
      <c r="BZ83" t="b">
        <f>ISNUMBER(SEARCH(BZ$1,d4_test70_2ft[[#This Row],[actualResultc5]]))</f>
        <v>1</v>
      </c>
      <c r="CA83" t="b">
        <f>ISNUMBER(SEARCH(CA$1,d4_test70_2ft[[#This Row],[actualResultc5]]))</f>
        <v>0</v>
      </c>
      <c r="CB83" s="10" t="str">
        <f t="shared" si="60"/>
        <v>10</v>
      </c>
      <c r="CC83" s="10" t="str">
        <f t="shared" si="61"/>
        <v>11</v>
      </c>
      <c r="CD83" s="10" t="str">
        <f t="shared" si="62"/>
        <v>00</v>
      </c>
      <c r="CE83" t="b">
        <f t="shared" si="63"/>
        <v>0</v>
      </c>
      <c r="CH83" t="b">
        <f>ISNUMBER(SEARCH(CH$1,d4_test70_2ft[[#This Row],[actualResultc6]]))</f>
        <v>0</v>
      </c>
      <c r="CI83" t="b">
        <f>ISNUMBER(SEARCH(CI$1,d4_test70_2ft[[#This Row],[actualResultc6]]))</f>
        <v>1</v>
      </c>
      <c r="CJ83" t="b">
        <f>ISNUMBER(SEARCH(CJ$1,d4_test70_2ft[[#This Row],[actualResultc6]]))</f>
        <v>0</v>
      </c>
      <c r="CK83" s="10" t="str">
        <f t="shared" si="64"/>
        <v>10</v>
      </c>
      <c r="CL83" s="10" t="str">
        <f t="shared" si="65"/>
        <v>11</v>
      </c>
      <c r="CM83" s="10" t="str">
        <f t="shared" si="66"/>
        <v>00</v>
      </c>
      <c r="CN83" t="b">
        <f t="shared" si="67"/>
        <v>0</v>
      </c>
      <c r="CQ83" t="b">
        <f>ISNUMBER(SEARCH(CQ$1,d4_test70_2ft[[#This Row],[actualResultc7]]))</f>
        <v>0</v>
      </c>
      <c r="CR83" t="b">
        <f>ISNUMBER(SEARCH(CR$1,d4_test70_2ft[[#This Row],[actualResultc7]]))</f>
        <v>1</v>
      </c>
      <c r="CS83" t="b">
        <f>ISNUMBER(SEARCH(CS$1,d4_test70_2ft[[#This Row],[actualResultc7]]))</f>
        <v>0</v>
      </c>
      <c r="CT83" s="10" t="str">
        <f t="shared" si="68"/>
        <v>10</v>
      </c>
      <c r="CU83" s="10" t="str">
        <f t="shared" si="69"/>
        <v>11</v>
      </c>
      <c r="CV83" s="10" t="str">
        <f t="shared" si="70"/>
        <v>00</v>
      </c>
      <c r="CW83" t="b">
        <f t="shared" si="71"/>
        <v>0</v>
      </c>
    </row>
    <row r="84" spans="1:101" x14ac:dyDescent="0.35">
      <c r="A84" t="s">
        <v>528</v>
      </c>
      <c r="B84" t="s">
        <v>529</v>
      </c>
      <c r="C84" t="s">
        <v>7786</v>
      </c>
      <c r="D84" t="s">
        <v>7595</v>
      </c>
      <c r="E84" t="s">
        <v>5119</v>
      </c>
      <c r="F84" t="s">
        <v>34</v>
      </c>
      <c r="G84" t="s">
        <v>7685</v>
      </c>
      <c r="H84" t="s">
        <v>72</v>
      </c>
      <c r="I84" t="s">
        <v>7685</v>
      </c>
      <c r="J84" t="s">
        <v>7685</v>
      </c>
      <c r="K84" t="s">
        <v>7685</v>
      </c>
      <c r="L84" t="s">
        <v>7685</v>
      </c>
      <c r="M84" t="s">
        <v>34</v>
      </c>
      <c r="N84" t="s">
        <v>34</v>
      </c>
      <c r="O84" t="s">
        <v>34</v>
      </c>
      <c r="R84" s="13" t="b">
        <f>ISNUMBER(SEARCH(R$1,d4_test70_2ft[[#This Row],[expectedResult]]))</f>
        <v>0</v>
      </c>
      <c r="S84" s="13" t="b">
        <f>ISNUMBER(SEARCH(S$1,d4_test70_2ft[[#This Row],[expectedResult]]))</f>
        <v>1</v>
      </c>
      <c r="T84" s="13" t="b">
        <f>ISNUMBER(SEARCH(T$1,d4_test70_2ft[[#This Row],[expectedResult]]))</f>
        <v>0</v>
      </c>
      <c r="W84" t="b">
        <f>ISNUMBER(SEARCH(W$1,d4_test70_2ft[[#This Row],[actualResult]]))</f>
        <v>0</v>
      </c>
      <c r="X84" t="b">
        <f>ISNUMBER(SEARCH(X$1,d4_test70_2ft[[#This Row],[actualResult]]))</f>
        <v>1</v>
      </c>
      <c r="Y84" t="b">
        <f>ISNUMBER(SEARCH(Y$1,d4_test70_2ft[[#This Row],[actualResult]]))</f>
        <v>0</v>
      </c>
      <c r="Z84" s="10" t="str">
        <f t="shared" si="36"/>
        <v>00</v>
      </c>
      <c r="AA84" s="10" t="str">
        <f t="shared" si="37"/>
        <v>11</v>
      </c>
      <c r="AB84" s="10" t="str">
        <f t="shared" si="38"/>
        <v>00</v>
      </c>
      <c r="AC84" t="b">
        <f t="shared" si="39"/>
        <v>1</v>
      </c>
      <c r="AF84" t="b">
        <f>ISNUMBER(SEARCH(AF$1,d4_test70_2ft[[#This Row],[actualResultGPT3]]))</f>
        <v>1</v>
      </c>
      <c r="AG84" t="b">
        <f>ISNUMBER(SEARCH(AG$1,d4_test70_2ft[[#This Row],[actualResultGPT3]]))</f>
        <v>1</v>
      </c>
      <c r="AH84" t="b">
        <f>ISNUMBER(SEARCH(AH$1,d4_test70_2ft[[#This Row],[actualResultGPT3]]))</f>
        <v>1</v>
      </c>
      <c r="AI84" s="10" t="str">
        <f t="shared" si="40"/>
        <v>01</v>
      </c>
      <c r="AJ84" s="10" t="str">
        <f t="shared" si="41"/>
        <v>11</v>
      </c>
      <c r="AK84" s="10" t="str">
        <f t="shared" si="42"/>
        <v>01</v>
      </c>
      <c r="AL84" t="b">
        <f t="shared" si="43"/>
        <v>0</v>
      </c>
      <c r="AO84" t="b">
        <f>ISNUMBER(SEARCH(AO$1,d4_test70_2ft[[#This Row],[actualResult3Ft]]))</f>
        <v>0</v>
      </c>
      <c r="AP84" t="b">
        <f>ISNUMBER(SEARCH(AP$1,d4_test70_2ft[[#This Row],[actualResult3Ft]]))</f>
        <v>1</v>
      </c>
      <c r="AQ84" t="b">
        <f>ISNUMBER(SEARCH(AQ$1,d4_test70_2ft[[#This Row],[actualResult3Ft]]))</f>
        <v>0</v>
      </c>
      <c r="AR84" s="10" t="str">
        <f t="shared" si="44"/>
        <v>00</v>
      </c>
      <c r="AS84" s="10" t="str">
        <f t="shared" si="45"/>
        <v>11</v>
      </c>
      <c r="AT84" s="10" t="str">
        <f t="shared" si="46"/>
        <v>00</v>
      </c>
      <c r="AU84" t="b">
        <f t="shared" si="47"/>
        <v>1</v>
      </c>
      <c r="AX84" t="b">
        <f>ISNUMBER(SEARCH(AX$1,d4_test70_2ft[[#This Row],[actualResultc2]]))</f>
        <v>0</v>
      </c>
      <c r="AY84" t="b">
        <f>ISNUMBER(SEARCH(AY$1,d4_test70_2ft[[#This Row],[actualResultc2]]))</f>
        <v>1</v>
      </c>
      <c r="AZ84" t="b">
        <f>ISNUMBER(SEARCH(AZ$1,d4_test70_2ft[[#This Row],[actualResultc2]]))</f>
        <v>0</v>
      </c>
      <c r="BA84" s="10" t="str">
        <f t="shared" si="48"/>
        <v>00</v>
      </c>
      <c r="BB84" s="10" t="str">
        <f t="shared" si="49"/>
        <v>11</v>
      </c>
      <c r="BC84" s="10" t="str">
        <f t="shared" si="50"/>
        <v>00</v>
      </c>
      <c r="BD84" t="b">
        <f t="shared" si="51"/>
        <v>1</v>
      </c>
      <c r="BG84" t="b">
        <f>ISNUMBER(SEARCH(BG$1,d4_test70_2ft[[#This Row],[actualResultc3]]))</f>
        <v>0</v>
      </c>
      <c r="BH84" t="b">
        <f>ISNUMBER(SEARCH(BH$1,d4_test70_2ft[[#This Row],[actualResultc3]]))</f>
        <v>1</v>
      </c>
      <c r="BI84" t="b">
        <f>ISNUMBER(SEARCH(BI$1,d4_test70_2ft[[#This Row],[actualResultc3]]))</f>
        <v>0</v>
      </c>
      <c r="BJ84" s="10" t="str">
        <f t="shared" si="52"/>
        <v>00</v>
      </c>
      <c r="BK84" s="10" t="str">
        <f t="shared" si="53"/>
        <v>11</v>
      </c>
      <c r="BL84" s="10" t="str">
        <f t="shared" si="54"/>
        <v>00</v>
      </c>
      <c r="BM84" t="b">
        <f t="shared" si="55"/>
        <v>1</v>
      </c>
      <c r="BP84" t="b">
        <f>ISNUMBER(SEARCH(BP$1,d4_test70_2ft[[#This Row],[actualResultc4]]))</f>
        <v>0</v>
      </c>
      <c r="BQ84" t="b">
        <f>ISNUMBER(SEARCH(BQ$1,d4_test70_2ft[[#This Row],[actualResultc4]]))</f>
        <v>1</v>
      </c>
      <c r="BR84" t="b">
        <f>ISNUMBER(SEARCH(BR$1,d4_test70_2ft[[#This Row],[actualResultc4]]))</f>
        <v>0</v>
      </c>
      <c r="BS84" s="10" t="str">
        <f t="shared" si="56"/>
        <v>00</v>
      </c>
      <c r="BT84" s="10" t="str">
        <f t="shared" si="57"/>
        <v>11</v>
      </c>
      <c r="BU84" s="10" t="str">
        <f t="shared" si="58"/>
        <v>00</v>
      </c>
      <c r="BV84" t="b">
        <f t="shared" si="59"/>
        <v>1</v>
      </c>
      <c r="BY84" t="b">
        <f>ISNUMBER(SEARCH(BY$1,d4_test70_2ft[[#This Row],[actualResultc5]]))</f>
        <v>0</v>
      </c>
      <c r="BZ84" t="b">
        <f>ISNUMBER(SEARCH(BZ$1,d4_test70_2ft[[#This Row],[actualResultc5]]))</f>
        <v>1</v>
      </c>
      <c r="CA84" t="b">
        <f>ISNUMBER(SEARCH(CA$1,d4_test70_2ft[[#This Row],[actualResultc5]]))</f>
        <v>0</v>
      </c>
      <c r="CB84" s="10" t="str">
        <f t="shared" si="60"/>
        <v>00</v>
      </c>
      <c r="CC84" s="10" t="str">
        <f t="shared" si="61"/>
        <v>11</v>
      </c>
      <c r="CD84" s="10" t="str">
        <f t="shared" si="62"/>
        <v>00</v>
      </c>
      <c r="CE84" t="b">
        <f t="shared" si="63"/>
        <v>1</v>
      </c>
      <c r="CH84" t="b">
        <f>ISNUMBER(SEARCH(CH$1,d4_test70_2ft[[#This Row],[actualResultc6]]))</f>
        <v>0</v>
      </c>
      <c r="CI84" t="b">
        <f>ISNUMBER(SEARCH(CI$1,d4_test70_2ft[[#This Row],[actualResultc6]]))</f>
        <v>1</v>
      </c>
      <c r="CJ84" t="b">
        <f>ISNUMBER(SEARCH(CJ$1,d4_test70_2ft[[#This Row],[actualResultc6]]))</f>
        <v>0</v>
      </c>
      <c r="CK84" s="10" t="str">
        <f t="shared" si="64"/>
        <v>00</v>
      </c>
      <c r="CL84" s="10" t="str">
        <f t="shared" si="65"/>
        <v>11</v>
      </c>
      <c r="CM84" s="10" t="str">
        <f t="shared" si="66"/>
        <v>00</v>
      </c>
      <c r="CN84" t="b">
        <f t="shared" si="67"/>
        <v>1</v>
      </c>
      <c r="CQ84" t="b">
        <f>ISNUMBER(SEARCH(CQ$1,d4_test70_2ft[[#This Row],[actualResultc7]]))</f>
        <v>0</v>
      </c>
      <c r="CR84" t="b">
        <f>ISNUMBER(SEARCH(CR$1,d4_test70_2ft[[#This Row],[actualResultc7]]))</f>
        <v>1</v>
      </c>
      <c r="CS84" t="b">
        <f>ISNUMBER(SEARCH(CS$1,d4_test70_2ft[[#This Row],[actualResultc7]]))</f>
        <v>0</v>
      </c>
      <c r="CT84" s="10" t="str">
        <f t="shared" si="68"/>
        <v>00</v>
      </c>
      <c r="CU84" s="10" t="str">
        <f t="shared" si="69"/>
        <v>11</v>
      </c>
      <c r="CV84" s="10" t="str">
        <f t="shared" si="70"/>
        <v>00</v>
      </c>
      <c r="CW84" t="b">
        <f t="shared" si="71"/>
        <v>1</v>
      </c>
    </row>
    <row r="85" spans="1:101" x14ac:dyDescent="0.35">
      <c r="A85">
        <v>6445905975</v>
      </c>
      <c r="B85" t="s">
        <v>292</v>
      </c>
      <c r="C85" t="s">
        <v>7821</v>
      </c>
      <c r="D85" t="s">
        <v>7576</v>
      </c>
      <c r="E85" t="s">
        <v>5137</v>
      </c>
      <c r="F85" t="s">
        <v>34</v>
      </c>
      <c r="G85" t="s">
        <v>7685</v>
      </c>
      <c r="H85" t="s">
        <v>24</v>
      </c>
      <c r="I85" t="s">
        <v>7685</v>
      </c>
      <c r="J85" t="s">
        <v>7685</v>
      </c>
      <c r="K85" t="s">
        <v>7754</v>
      </c>
      <c r="L85" t="s">
        <v>7685</v>
      </c>
      <c r="M85" t="s">
        <v>34</v>
      </c>
      <c r="N85" t="s">
        <v>34</v>
      </c>
      <c r="O85" t="s">
        <v>24</v>
      </c>
      <c r="R85" s="13" t="b">
        <f>ISNUMBER(SEARCH(R$1,d4_test70_2ft[[#This Row],[expectedResult]]))</f>
        <v>0</v>
      </c>
      <c r="S85" s="13" t="b">
        <f>ISNUMBER(SEARCH(S$1,d4_test70_2ft[[#This Row],[expectedResult]]))</f>
        <v>1</v>
      </c>
      <c r="T85" s="13" t="b">
        <f>ISNUMBER(SEARCH(T$1,d4_test70_2ft[[#This Row],[expectedResult]]))</f>
        <v>0</v>
      </c>
      <c r="W85" t="b">
        <f>ISNUMBER(SEARCH(W$1,d4_test70_2ft[[#This Row],[actualResult]]))</f>
        <v>0</v>
      </c>
      <c r="X85" t="b">
        <f>ISNUMBER(SEARCH(X$1,d4_test70_2ft[[#This Row],[actualResult]]))</f>
        <v>1</v>
      </c>
      <c r="Y85" t="b">
        <f>ISNUMBER(SEARCH(Y$1,d4_test70_2ft[[#This Row],[actualResult]]))</f>
        <v>0</v>
      </c>
      <c r="Z85" s="10" t="str">
        <f t="shared" si="36"/>
        <v>00</v>
      </c>
      <c r="AA85" s="10" t="str">
        <f t="shared" si="37"/>
        <v>11</v>
      </c>
      <c r="AB85" s="10" t="str">
        <f t="shared" si="38"/>
        <v>00</v>
      </c>
      <c r="AC85" t="b">
        <f t="shared" si="39"/>
        <v>1</v>
      </c>
      <c r="AF85" t="b">
        <f>ISNUMBER(SEARCH(AF$1,d4_test70_2ft[[#This Row],[actualResultGPT3]]))</f>
        <v>0</v>
      </c>
      <c r="AG85" t="b">
        <f>ISNUMBER(SEARCH(AG$1,d4_test70_2ft[[#This Row],[actualResultGPT3]]))</f>
        <v>1</v>
      </c>
      <c r="AH85" t="b">
        <f>ISNUMBER(SEARCH(AH$1,d4_test70_2ft[[#This Row],[actualResultGPT3]]))</f>
        <v>1</v>
      </c>
      <c r="AI85" s="10" t="str">
        <f t="shared" si="40"/>
        <v>00</v>
      </c>
      <c r="AJ85" s="10" t="str">
        <f t="shared" si="41"/>
        <v>11</v>
      </c>
      <c r="AK85" s="10" t="str">
        <f t="shared" si="42"/>
        <v>01</v>
      </c>
      <c r="AL85" t="b">
        <f t="shared" si="43"/>
        <v>0</v>
      </c>
      <c r="AO85" t="b">
        <f>ISNUMBER(SEARCH(AO$1,d4_test70_2ft[[#This Row],[actualResult3Ft]]))</f>
        <v>0</v>
      </c>
      <c r="AP85" t="b">
        <f>ISNUMBER(SEARCH(AP$1,d4_test70_2ft[[#This Row],[actualResult3Ft]]))</f>
        <v>1</v>
      </c>
      <c r="AQ85" t="b">
        <f>ISNUMBER(SEARCH(AQ$1,d4_test70_2ft[[#This Row],[actualResult3Ft]]))</f>
        <v>0</v>
      </c>
      <c r="AR85" s="10" t="str">
        <f t="shared" si="44"/>
        <v>00</v>
      </c>
      <c r="AS85" s="10" t="str">
        <f t="shared" si="45"/>
        <v>11</v>
      </c>
      <c r="AT85" s="10" t="str">
        <f t="shared" si="46"/>
        <v>00</v>
      </c>
      <c r="AU85" t="b">
        <f t="shared" si="47"/>
        <v>1</v>
      </c>
      <c r="AX85" t="b">
        <f>ISNUMBER(SEARCH(AX$1,d4_test70_2ft[[#This Row],[actualResultc2]]))</f>
        <v>0</v>
      </c>
      <c r="AY85" t="b">
        <f>ISNUMBER(SEARCH(AY$1,d4_test70_2ft[[#This Row],[actualResultc2]]))</f>
        <v>1</v>
      </c>
      <c r="AZ85" t="b">
        <f>ISNUMBER(SEARCH(AZ$1,d4_test70_2ft[[#This Row],[actualResultc2]]))</f>
        <v>0</v>
      </c>
      <c r="BA85" s="10" t="str">
        <f t="shared" si="48"/>
        <v>00</v>
      </c>
      <c r="BB85" s="10" t="str">
        <f t="shared" si="49"/>
        <v>11</v>
      </c>
      <c r="BC85" s="10" t="str">
        <f t="shared" si="50"/>
        <v>00</v>
      </c>
      <c r="BD85" t="b">
        <f t="shared" si="51"/>
        <v>1</v>
      </c>
      <c r="BG85" t="b">
        <f>ISNUMBER(SEARCH(BG$1,d4_test70_2ft[[#This Row],[actualResultc3]]))</f>
        <v>0</v>
      </c>
      <c r="BH85" t="b">
        <f>ISNUMBER(SEARCH(BH$1,d4_test70_2ft[[#This Row],[actualResultc3]]))</f>
        <v>1</v>
      </c>
      <c r="BI85" t="b">
        <f>ISNUMBER(SEARCH(BI$1,d4_test70_2ft[[#This Row],[actualResultc3]]))</f>
        <v>1</v>
      </c>
      <c r="BJ85" s="10" t="str">
        <f t="shared" si="52"/>
        <v>00</v>
      </c>
      <c r="BK85" s="10" t="str">
        <f t="shared" si="53"/>
        <v>11</v>
      </c>
      <c r="BL85" s="10" t="str">
        <f t="shared" si="54"/>
        <v>01</v>
      </c>
      <c r="BM85" t="b">
        <f t="shared" si="55"/>
        <v>0</v>
      </c>
      <c r="BP85" t="b">
        <f>ISNUMBER(SEARCH(BP$1,d4_test70_2ft[[#This Row],[actualResultc4]]))</f>
        <v>0</v>
      </c>
      <c r="BQ85" t="b">
        <f>ISNUMBER(SEARCH(BQ$1,d4_test70_2ft[[#This Row],[actualResultc4]]))</f>
        <v>1</v>
      </c>
      <c r="BR85" t="b">
        <f>ISNUMBER(SEARCH(BR$1,d4_test70_2ft[[#This Row],[actualResultc4]]))</f>
        <v>0</v>
      </c>
      <c r="BS85" s="10" t="str">
        <f t="shared" si="56"/>
        <v>00</v>
      </c>
      <c r="BT85" s="10" t="str">
        <f t="shared" si="57"/>
        <v>11</v>
      </c>
      <c r="BU85" s="10" t="str">
        <f t="shared" si="58"/>
        <v>00</v>
      </c>
      <c r="BV85" t="b">
        <f t="shared" si="59"/>
        <v>1</v>
      </c>
      <c r="BY85" t="b">
        <f>ISNUMBER(SEARCH(BY$1,d4_test70_2ft[[#This Row],[actualResultc5]]))</f>
        <v>0</v>
      </c>
      <c r="BZ85" t="b">
        <f>ISNUMBER(SEARCH(BZ$1,d4_test70_2ft[[#This Row],[actualResultc5]]))</f>
        <v>1</v>
      </c>
      <c r="CA85" t="b">
        <f>ISNUMBER(SEARCH(CA$1,d4_test70_2ft[[#This Row],[actualResultc5]]))</f>
        <v>0</v>
      </c>
      <c r="CB85" s="10" t="str">
        <f t="shared" si="60"/>
        <v>00</v>
      </c>
      <c r="CC85" s="10" t="str">
        <f t="shared" si="61"/>
        <v>11</v>
      </c>
      <c r="CD85" s="10" t="str">
        <f t="shared" si="62"/>
        <v>00</v>
      </c>
      <c r="CE85" t="b">
        <f t="shared" si="63"/>
        <v>1</v>
      </c>
      <c r="CH85" t="b">
        <f>ISNUMBER(SEARCH(CH$1,d4_test70_2ft[[#This Row],[actualResultc6]]))</f>
        <v>0</v>
      </c>
      <c r="CI85" t="b">
        <f>ISNUMBER(SEARCH(CI$1,d4_test70_2ft[[#This Row],[actualResultc6]]))</f>
        <v>1</v>
      </c>
      <c r="CJ85" t="b">
        <f>ISNUMBER(SEARCH(CJ$1,d4_test70_2ft[[#This Row],[actualResultc6]]))</f>
        <v>0</v>
      </c>
      <c r="CK85" s="10" t="str">
        <f t="shared" si="64"/>
        <v>00</v>
      </c>
      <c r="CL85" s="10" t="str">
        <f t="shared" si="65"/>
        <v>11</v>
      </c>
      <c r="CM85" s="10" t="str">
        <f t="shared" si="66"/>
        <v>00</v>
      </c>
      <c r="CN85" t="b">
        <f t="shared" si="67"/>
        <v>1</v>
      </c>
      <c r="CQ85" t="b">
        <f>ISNUMBER(SEARCH(CQ$1,d4_test70_2ft[[#This Row],[actualResultc7]]))</f>
        <v>0</v>
      </c>
      <c r="CR85" t="b">
        <f>ISNUMBER(SEARCH(CR$1,d4_test70_2ft[[#This Row],[actualResultc7]]))</f>
        <v>1</v>
      </c>
      <c r="CS85" t="b">
        <f>ISNUMBER(SEARCH(CS$1,d4_test70_2ft[[#This Row],[actualResultc7]]))</f>
        <v>1</v>
      </c>
      <c r="CT85" s="10" t="str">
        <f t="shared" si="68"/>
        <v>00</v>
      </c>
      <c r="CU85" s="10" t="str">
        <f t="shared" si="69"/>
        <v>11</v>
      </c>
      <c r="CV85" s="10" t="str">
        <f t="shared" si="70"/>
        <v>01</v>
      </c>
      <c r="CW85" t="b">
        <f t="shared" si="71"/>
        <v>0</v>
      </c>
    </row>
    <row r="86" spans="1:101" x14ac:dyDescent="0.35">
      <c r="A86" t="s">
        <v>502</v>
      </c>
      <c r="B86" t="s">
        <v>503</v>
      </c>
      <c r="C86" t="s">
        <v>504</v>
      </c>
      <c r="D86" t="s">
        <v>7597</v>
      </c>
      <c r="E86" t="s">
        <v>5137</v>
      </c>
      <c r="F86" t="s">
        <v>34</v>
      </c>
      <c r="G86" t="s">
        <v>7685</v>
      </c>
      <c r="H86" t="s">
        <v>72</v>
      </c>
      <c r="I86" t="s">
        <v>7685</v>
      </c>
      <c r="J86" t="s">
        <v>7754</v>
      </c>
      <c r="K86" t="s">
        <v>7685</v>
      </c>
      <c r="L86" t="s">
        <v>7754</v>
      </c>
      <c r="M86" t="s">
        <v>7754</v>
      </c>
      <c r="N86" t="s">
        <v>24</v>
      </c>
      <c r="O86" t="s">
        <v>34</v>
      </c>
      <c r="R86" s="13" t="b">
        <f>ISNUMBER(SEARCH(R$1,d4_test70_2ft[[#This Row],[expectedResult]]))</f>
        <v>0</v>
      </c>
      <c r="S86" s="13" t="b">
        <f>ISNUMBER(SEARCH(S$1,d4_test70_2ft[[#This Row],[expectedResult]]))</f>
        <v>1</v>
      </c>
      <c r="T86" s="13" t="b">
        <f>ISNUMBER(SEARCH(T$1,d4_test70_2ft[[#This Row],[expectedResult]]))</f>
        <v>0</v>
      </c>
      <c r="W86" t="b">
        <f>ISNUMBER(SEARCH(W$1,d4_test70_2ft[[#This Row],[actualResult]]))</f>
        <v>0</v>
      </c>
      <c r="X86" t="b">
        <f>ISNUMBER(SEARCH(X$1,d4_test70_2ft[[#This Row],[actualResult]]))</f>
        <v>1</v>
      </c>
      <c r="Y86" t="b">
        <f>ISNUMBER(SEARCH(Y$1,d4_test70_2ft[[#This Row],[actualResult]]))</f>
        <v>0</v>
      </c>
      <c r="Z86" s="10" t="str">
        <f t="shared" si="36"/>
        <v>00</v>
      </c>
      <c r="AA86" s="10" t="str">
        <f t="shared" si="37"/>
        <v>11</v>
      </c>
      <c r="AB86" s="10" t="str">
        <f t="shared" si="38"/>
        <v>00</v>
      </c>
      <c r="AC86" t="b">
        <f t="shared" si="39"/>
        <v>1</v>
      </c>
      <c r="AF86" t="b">
        <f>ISNUMBER(SEARCH(AF$1,d4_test70_2ft[[#This Row],[actualResultGPT3]]))</f>
        <v>1</v>
      </c>
      <c r="AG86" t="b">
        <f>ISNUMBER(SEARCH(AG$1,d4_test70_2ft[[#This Row],[actualResultGPT3]]))</f>
        <v>1</v>
      </c>
      <c r="AH86" t="b">
        <f>ISNUMBER(SEARCH(AH$1,d4_test70_2ft[[#This Row],[actualResultGPT3]]))</f>
        <v>1</v>
      </c>
      <c r="AI86" s="10" t="str">
        <f t="shared" si="40"/>
        <v>01</v>
      </c>
      <c r="AJ86" s="10" t="str">
        <f t="shared" si="41"/>
        <v>11</v>
      </c>
      <c r="AK86" s="10" t="str">
        <f t="shared" si="42"/>
        <v>01</v>
      </c>
      <c r="AL86" t="b">
        <f t="shared" si="43"/>
        <v>0</v>
      </c>
      <c r="AO86" t="b">
        <f>ISNUMBER(SEARCH(AO$1,d4_test70_2ft[[#This Row],[actualResult3Ft]]))</f>
        <v>0</v>
      </c>
      <c r="AP86" t="b">
        <f>ISNUMBER(SEARCH(AP$1,d4_test70_2ft[[#This Row],[actualResult3Ft]]))</f>
        <v>1</v>
      </c>
      <c r="AQ86" t="b">
        <f>ISNUMBER(SEARCH(AQ$1,d4_test70_2ft[[#This Row],[actualResult3Ft]]))</f>
        <v>0</v>
      </c>
      <c r="AR86" s="10" t="str">
        <f t="shared" si="44"/>
        <v>00</v>
      </c>
      <c r="AS86" s="10" t="str">
        <f t="shared" si="45"/>
        <v>11</v>
      </c>
      <c r="AT86" s="10" t="str">
        <f t="shared" si="46"/>
        <v>00</v>
      </c>
      <c r="AU86" t="b">
        <f t="shared" si="47"/>
        <v>1</v>
      </c>
      <c r="AX86" t="b">
        <f>ISNUMBER(SEARCH(AX$1,d4_test70_2ft[[#This Row],[actualResultc2]]))</f>
        <v>0</v>
      </c>
      <c r="AY86" t="b">
        <f>ISNUMBER(SEARCH(AY$1,d4_test70_2ft[[#This Row],[actualResultc2]]))</f>
        <v>1</v>
      </c>
      <c r="AZ86" t="b">
        <f>ISNUMBER(SEARCH(AZ$1,d4_test70_2ft[[#This Row],[actualResultc2]]))</f>
        <v>1</v>
      </c>
      <c r="BA86" s="10" t="str">
        <f t="shared" si="48"/>
        <v>00</v>
      </c>
      <c r="BB86" s="10" t="str">
        <f t="shared" si="49"/>
        <v>11</v>
      </c>
      <c r="BC86" s="10" t="str">
        <f t="shared" si="50"/>
        <v>01</v>
      </c>
      <c r="BD86" t="b">
        <f t="shared" si="51"/>
        <v>0</v>
      </c>
      <c r="BG86" t="b">
        <f>ISNUMBER(SEARCH(BG$1,d4_test70_2ft[[#This Row],[actualResultc3]]))</f>
        <v>0</v>
      </c>
      <c r="BH86" t="b">
        <f>ISNUMBER(SEARCH(BH$1,d4_test70_2ft[[#This Row],[actualResultc3]]))</f>
        <v>1</v>
      </c>
      <c r="BI86" t="b">
        <f>ISNUMBER(SEARCH(BI$1,d4_test70_2ft[[#This Row],[actualResultc3]]))</f>
        <v>0</v>
      </c>
      <c r="BJ86" s="10" t="str">
        <f t="shared" si="52"/>
        <v>00</v>
      </c>
      <c r="BK86" s="10" t="str">
        <f t="shared" si="53"/>
        <v>11</v>
      </c>
      <c r="BL86" s="10" t="str">
        <f t="shared" si="54"/>
        <v>00</v>
      </c>
      <c r="BM86" t="b">
        <f t="shared" si="55"/>
        <v>1</v>
      </c>
      <c r="BP86" t="b">
        <f>ISNUMBER(SEARCH(BP$1,d4_test70_2ft[[#This Row],[actualResultc4]]))</f>
        <v>0</v>
      </c>
      <c r="BQ86" t="b">
        <f>ISNUMBER(SEARCH(BQ$1,d4_test70_2ft[[#This Row],[actualResultc4]]))</f>
        <v>1</v>
      </c>
      <c r="BR86" t="b">
        <f>ISNUMBER(SEARCH(BR$1,d4_test70_2ft[[#This Row],[actualResultc4]]))</f>
        <v>1</v>
      </c>
      <c r="BS86" s="10" t="str">
        <f t="shared" si="56"/>
        <v>00</v>
      </c>
      <c r="BT86" s="10" t="str">
        <f t="shared" si="57"/>
        <v>11</v>
      </c>
      <c r="BU86" s="10" t="str">
        <f t="shared" si="58"/>
        <v>01</v>
      </c>
      <c r="BV86" t="b">
        <f t="shared" si="59"/>
        <v>0</v>
      </c>
      <c r="BY86" t="b">
        <f>ISNUMBER(SEARCH(BY$1,d4_test70_2ft[[#This Row],[actualResultc5]]))</f>
        <v>0</v>
      </c>
      <c r="BZ86" t="b">
        <f>ISNUMBER(SEARCH(BZ$1,d4_test70_2ft[[#This Row],[actualResultc5]]))</f>
        <v>1</v>
      </c>
      <c r="CA86" t="b">
        <f>ISNUMBER(SEARCH(CA$1,d4_test70_2ft[[#This Row],[actualResultc5]]))</f>
        <v>1</v>
      </c>
      <c r="CB86" s="10" t="str">
        <f t="shared" si="60"/>
        <v>00</v>
      </c>
      <c r="CC86" s="10" t="str">
        <f t="shared" si="61"/>
        <v>11</v>
      </c>
      <c r="CD86" s="10" t="str">
        <f t="shared" si="62"/>
        <v>01</v>
      </c>
      <c r="CE86" t="b">
        <f t="shared" si="63"/>
        <v>0</v>
      </c>
      <c r="CH86" t="b">
        <f>ISNUMBER(SEARCH(CH$1,d4_test70_2ft[[#This Row],[actualResultc6]]))</f>
        <v>0</v>
      </c>
      <c r="CI86" t="b">
        <f>ISNUMBER(SEARCH(CI$1,d4_test70_2ft[[#This Row],[actualResultc6]]))</f>
        <v>1</v>
      </c>
      <c r="CJ86" t="b">
        <f>ISNUMBER(SEARCH(CJ$1,d4_test70_2ft[[#This Row],[actualResultc6]]))</f>
        <v>1</v>
      </c>
      <c r="CK86" s="10" t="str">
        <f t="shared" si="64"/>
        <v>00</v>
      </c>
      <c r="CL86" s="10" t="str">
        <f t="shared" si="65"/>
        <v>11</v>
      </c>
      <c r="CM86" s="10" t="str">
        <f t="shared" si="66"/>
        <v>01</v>
      </c>
      <c r="CN86" t="b">
        <f t="shared" si="67"/>
        <v>0</v>
      </c>
      <c r="CQ86" t="b">
        <f>ISNUMBER(SEARCH(CQ$1,d4_test70_2ft[[#This Row],[actualResultc7]]))</f>
        <v>0</v>
      </c>
      <c r="CR86" t="b">
        <f>ISNUMBER(SEARCH(CR$1,d4_test70_2ft[[#This Row],[actualResultc7]]))</f>
        <v>1</v>
      </c>
      <c r="CS86" t="b">
        <f>ISNUMBER(SEARCH(CS$1,d4_test70_2ft[[#This Row],[actualResultc7]]))</f>
        <v>0</v>
      </c>
      <c r="CT86" s="10" t="str">
        <f t="shared" si="68"/>
        <v>00</v>
      </c>
      <c r="CU86" s="10" t="str">
        <f t="shared" si="69"/>
        <v>11</v>
      </c>
      <c r="CV86" s="10" t="str">
        <f t="shared" si="70"/>
        <v>00</v>
      </c>
      <c r="CW86" t="b">
        <f t="shared" si="71"/>
        <v>1</v>
      </c>
    </row>
    <row r="87" spans="1:101" x14ac:dyDescent="0.35">
      <c r="A87" t="s">
        <v>641</v>
      </c>
      <c r="B87" t="s">
        <v>642</v>
      </c>
      <c r="C87" t="s">
        <v>643</v>
      </c>
      <c r="D87" t="s">
        <v>7597</v>
      </c>
      <c r="E87" t="s">
        <v>5119</v>
      </c>
      <c r="F87" t="s">
        <v>34</v>
      </c>
      <c r="G87" t="s">
        <v>7685</v>
      </c>
      <c r="H87" t="s">
        <v>72</v>
      </c>
      <c r="I87" t="s">
        <v>7754</v>
      </c>
      <c r="J87" t="s">
        <v>7754</v>
      </c>
      <c r="K87" t="s">
        <v>7754</v>
      </c>
      <c r="L87" t="s">
        <v>7754</v>
      </c>
      <c r="M87" t="s">
        <v>34</v>
      </c>
      <c r="N87" t="s">
        <v>34</v>
      </c>
      <c r="O87" t="s">
        <v>34</v>
      </c>
      <c r="R87" s="13" t="b">
        <f>ISNUMBER(SEARCH(R$1,d4_test70_2ft[[#This Row],[expectedResult]]))</f>
        <v>0</v>
      </c>
      <c r="S87" s="13" t="b">
        <f>ISNUMBER(SEARCH(S$1,d4_test70_2ft[[#This Row],[expectedResult]]))</f>
        <v>1</v>
      </c>
      <c r="T87" s="13" t="b">
        <f>ISNUMBER(SEARCH(T$1,d4_test70_2ft[[#This Row],[expectedResult]]))</f>
        <v>0</v>
      </c>
      <c r="W87" t="b">
        <f>ISNUMBER(SEARCH(W$1,d4_test70_2ft[[#This Row],[actualResult]]))</f>
        <v>0</v>
      </c>
      <c r="X87" t="b">
        <f>ISNUMBER(SEARCH(X$1,d4_test70_2ft[[#This Row],[actualResult]]))</f>
        <v>1</v>
      </c>
      <c r="Y87" t="b">
        <f>ISNUMBER(SEARCH(Y$1,d4_test70_2ft[[#This Row],[actualResult]]))</f>
        <v>0</v>
      </c>
      <c r="Z87" s="10" t="str">
        <f t="shared" si="36"/>
        <v>00</v>
      </c>
      <c r="AA87" s="10" t="str">
        <f t="shared" si="37"/>
        <v>11</v>
      </c>
      <c r="AB87" s="10" t="str">
        <f t="shared" si="38"/>
        <v>00</v>
      </c>
      <c r="AC87" t="b">
        <f t="shared" si="39"/>
        <v>1</v>
      </c>
      <c r="AF87" t="b">
        <f>ISNUMBER(SEARCH(AF$1,d4_test70_2ft[[#This Row],[actualResultGPT3]]))</f>
        <v>1</v>
      </c>
      <c r="AG87" t="b">
        <f>ISNUMBER(SEARCH(AG$1,d4_test70_2ft[[#This Row],[actualResultGPT3]]))</f>
        <v>1</v>
      </c>
      <c r="AH87" t="b">
        <f>ISNUMBER(SEARCH(AH$1,d4_test70_2ft[[#This Row],[actualResultGPT3]]))</f>
        <v>1</v>
      </c>
      <c r="AI87" s="10" t="str">
        <f t="shared" si="40"/>
        <v>01</v>
      </c>
      <c r="AJ87" s="10" t="str">
        <f t="shared" si="41"/>
        <v>11</v>
      </c>
      <c r="AK87" s="10" t="str">
        <f t="shared" si="42"/>
        <v>01</v>
      </c>
      <c r="AL87" t="b">
        <f t="shared" si="43"/>
        <v>0</v>
      </c>
      <c r="AO87" t="b">
        <f>ISNUMBER(SEARCH(AO$1,d4_test70_2ft[[#This Row],[actualResult3Ft]]))</f>
        <v>0</v>
      </c>
      <c r="AP87" t="b">
        <f>ISNUMBER(SEARCH(AP$1,d4_test70_2ft[[#This Row],[actualResult3Ft]]))</f>
        <v>1</v>
      </c>
      <c r="AQ87" t="b">
        <f>ISNUMBER(SEARCH(AQ$1,d4_test70_2ft[[#This Row],[actualResult3Ft]]))</f>
        <v>1</v>
      </c>
      <c r="AR87" s="10" t="str">
        <f t="shared" si="44"/>
        <v>00</v>
      </c>
      <c r="AS87" s="10" t="str">
        <f t="shared" si="45"/>
        <v>11</v>
      </c>
      <c r="AT87" s="10" t="str">
        <f t="shared" si="46"/>
        <v>01</v>
      </c>
      <c r="AU87" t="b">
        <f t="shared" si="47"/>
        <v>0</v>
      </c>
      <c r="AX87" t="b">
        <f>ISNUMBER(SEARCH(AX$1,d4_test70_2ft[[#This Row],[actualResultc2]]))</f>
        <v>0</v>
      </c>
      <c r="AY87" t="b">
        <f>ISNUMBER(SEARCH(AY$1,d4_test70_2ft[[#This Row],[actualResultc2]]))</f>
        <v>1</v>
      </c>
      <c r="AZ87" t="b">
        <f>ISNUMBER(SEARCH(AZ$1,d4_test70_2ft[[#This Row],[actualResultc2]]))</f>
        <v>1</v>
      </c>
      <c r="BA87" s="10" t="str">
        <f t="shared" si="48"/>
        <v>00</v>
      </c>
      <c r="BB87" s="10" t="str">
        <f t="shared" si="49"/>
        <v>11</v>
      </c>
      <c r="BC87" s="10" t="str">
        <f t="shared" si="50"/>
        <v>01</v>
      </c>
      <c r="BD87" t="b">
        <f t="shared" si="51"/>
        <v>0</v>
      </c>
      <c r="BG87" t="b">
        <f>ISNUMBER(SEARCH(BG$1,d4_test70_2ft[[#This Row],[actualResultc3]]))</f>
        <v>0</v>
      </c>
      <c r="BH87" t="b">
        <f>ISNUMBER(SEARCH(BH$1,d4_test70_2ft[[#This Row],[actualResultc3]]))</f>
        <v>1</v>
      </c>
      <c r="BI87" t="b">
        <f>ISNUMBER(SEARCH(BI$1,d4_test70_2ft[[#This Row],[actualResultc3]]))</f>
        <v>1</v>
      </c>
      <c r="BJ87" s="10" t="str">
        <f t="shared" si="52"/>
        <v>00</v>
      </c>
      <c r="BK87" s="10" t="str">
        <f t="shared" si="53"/>
        <v>11</v>
      </c>
      <c r="BL87" s="10" t="str">
        <f t="shared" si="54"/>
        <v>01</v>
      </c>
      <c r="BM87" t="b">
        <f t="shared" si="55"/>
        <v>0</v>
      </c>
      <c r="BP87" t="b">
        <f>ISNUMBER(SEARCH(BP$1,d4_test70_2ft[[#This Row],[actualResultc4]]))</f>
        <v>0</v>
      </c>
      <c r="BQ87" t="b">
        <f>ISNUMBER(SEARCH(BQ$1,d4_test70_2ft[[#This Row],[actualResultc4]]))</f>
        <v>1</v>
      </c>
      <c r="BR87" t="b">
        <f>ISNUMBER(SEARCH(BR$1,d4_test70_2ft[[#This Row],[actualResultc4]]))</f>
        <v>1</v>
      </c>
      <c r="BS87" s="10" t="str">
        <f t="shared" si="56"/>
        <v>00</v>
      </c>
      <c r="BT87" s="10" t="str">
        <f t="shared" si="57"/>
        <v>11</v>
      </c>
      <c r="BU87" s="10" t="str">
        <f t="shared" si="58"/>
        <v>01</v>
      </c>
      <c r="BV87" t="b">
        <f t="shared" si="59"/>
        <v>0</v>
      </c>
      <c r="BY87" t="b">
        <f>ISNUMBER(SEARCH(BY$1,d4_test70_2ft[[#This Row],[actualResultc5]]))</f>
        <v>0</v>
      </c>
      <c r="BZ87" t="b">
        <f>ISNUMBER(SEARCH(BZ$1,d4_test70_2ft[[#This Row],[actualResultc5]]))</f>
        <v>1</v>
      </c>
      <c r="CA87" t="b">
        <f>ISNUMBER(SEARCH(CA$1,d4_test70_2ft[[#This Row],[actualResultc5]]))</f>
        <v>0</v>
      </c>
      <c r="CB87" s="10" t="str">
        <f t="shared" si="60"/>
        <v>00</v>
      </c>
      <c r="CC87" s="10" t="str">
        <f t="shared" si="61"/>
        <v>11</v>
      </c>
      <c r="CD87" s="10" t="str">
        <f t="shared" si="62"/>
        <v>00</v>
      </c>
      <c r="CE87" t="b">
        <f t="shared" si="63"/>
        <v>1</v>
      </c>
      <c r="CH87" t="b">
        <f>ISNUMBER(SEARCH(CH$1,d4_test70_2ft[[#This Row],[actualResultc6]]))</f>
        <v>0</v>
      </c>
      <c r="CI87" t="b">
        <f>ISNUMBER(SEARCH(CI$1,d4_test70_2ft[[#This Row],[actualResultc6]]))</f>
        <v>1</v>
      </c>
      <c r="CJ87" t="b">
        <f>ISNUMBER(SEARCH(CJ$1,d4_test70_2ft[[#This Row],[actualResultc6]]))</f>
        <v>0</v>
      </c>
      <c r="CK87" s="10" t="str">
        <f t="shared" si="64"/>
        <v>00</v>
      </c>
      <c r="CL87" s="10" t="str">
        <f t="shared" si="65"/>
        <v>11</v>
      </c>
      <c r="CM87" s="10" t="str">
        <f t="shared" si="66"/>
        <v>00</v>
      </c>
      <c r="CN87" t="b">
        <f t="shared" si="67"/>
        <v>1</v>
      </c>
      <c r="CQ87" t="b">
        <f>ISNUMBER(SEARCH(CQ$1,d4_test70_2ft[[#This Row],[actualResultc7]]))</f>
        <v>0</v>
      </c>
      <c r="CR87" t="b">
        <f>ISNUMBER(SEARCH(CR$1,d4_test70_2ft[[#This Row],[actualResultc7]]))</f>
        <v>1</v>
      </c>
      <c r="CS87" t="b">
        <f>ISNUMBER(SEARCH(CS$1,d4_test70_2ft[[#This Row],[actualResultc7]]))</f>
        <v>0</v>
      </c>
      <c r="CT87" s="10" t="str">
        <f t="shared" si="68"/>
        <v>00</v>
      </c>
      <c r="CU87" s="10" t="str">
        <f t="shared" si="69"/>
        <v>11</v>
      </c>
      <c r="CV87" s="10" t="str">
        <f t="shared" si="70"/>
        <v>00</v>
      </c>
      <c r="CW87" t="b">
        <f t="shared" si="71"/>
        <v>1</v>
      </c>
    </row>
    <row r="88" spans="1:101" x14ac:dyDescent="0.35">
      <c r="A88" t="s">
        <v>94</v>
      </c>
      <c r="B88" t="s">
        <v>95</v>
      </c>
      <c r="C88" t="s">
        <v>7797</v>
      </c>
      <c r="D88" t="s">
        <v>7582</v>
      </c>
      <c r="E88" t="s">
        <v>5190</v>
      </c>
      <c r="F88" t="s">
        <v>34</v>
      </c>
      <c r="G88" t="s">
        <v>7685</v>
      </c>
      <c r="H88" t="s">
        <v>72</v>
      </c>
      <c r="I88" t="s">
        <v>7685</v>
      </c>
      <c r="J88" t="s">
        <v>34</v>
      </c>
      <c r="K88" t="s">
        <v>34</v>
      </c>
      <c r="L88" t="s">
        <v>34</v>
      </c>
      <c r="M88" t="s">
        <v>34</v>
      </c>
      <c r="N88" t="s">
        <v>34</v>
      </c>
      <c r="O88" t="s">
        <v>34</v>
      </c>
      <c r="R88" s="13" t="b">
        <f>ISNUMBER(SEARCH(R$1,d4_test70_2ft[[#This Row],[expectedResult]]))</f>
        <v>0</v>
      </c>
      <c r="S88" s="13" t="b">
        <f>ISNUMBER(SEARCH(S$1,d4_test70_2ft[[#This Row],[expectedResult]]))</f>
        <v>1</v>
      </c>
      <c r="T88" s="13" t="b">
        <f>ISNUMBER(SEARCH(T$1,d4_test70_2ft[[#This Row],[expectedResult]]))</f>
        <v>0</v>
      </c>
      <c r="W88" t="b">
        <f>ISNUMBER(SEARCH(W$1,d4_test70_2ft[[#This Row],[actualResult]]))</f>
        <v>0</v>
      </c>
      <c r="X88" t="b">
        <f>ISNUMBER(SEARCH(X$1,d4_test70_2ft[[#This Row],[actualResult]]))</f>
        <v>1</v>
      </c>
      <c r="Y88" t="b">
        <f>ISNUMBER(SEARCH(Y$1,d4_test70_2ft[[#This Row],[actualResult]]))</f>
        <v>0</v>
      </c>
      <c r="Z88" s="10" t="str">
        <f t="shared" si="36"/>
        <v>00</v>
      </c>
      <c r="AA88" s="10" t="str">
        <f t="shared" si="37"/>
        <v>11</v>
      </c>
      <c r="AB88" s="10" t="str">
        <f t="shared" si="38"/>
        <v>00</v>
      </c>
      <c r="AC88" t="b">
        <f t="shared" si="39"/>
        <v>1</v>
      </c>
      <c r="AF88" t="b">
        <f>ISNUMBER(SEARCH(AF$1,d4_test70_2ft[[#This Row],[actualResultGPT3]]))</f>
        <v>1</v>
      </c>
      <c r="AG88" t="b">
        <f>ISNUMBER(SEARCH(AG$1,d4_test70_2ft[[#This Row],[actualResultGPT3]]))</f>
        <v>1</v>
      </c>
      <c r="AH88" t="b">
        <f>ISNUMBER(SEARCH(AH$1,d4_test70_2ft[[#This Row],[actualResultGPT3]]))</f>
        <v>1</v>
      </c>
      <c r="AI88" s="10" t="str">
        <f t="shared" si="40"/>
        <v>01</v>
      </c>
      <c r="AJ88" s="10" t="str">
        <f t="shared" si="41"/>
        <v>11</v>
      </c>
      <c r="AK88" s="10" t="str">
        <f t="shared" si="42"/>
        <v>01</v>
      </c>
      <c r="AL88" t="b">
        <f t="shared" si="43"/>
        <v>0</v>
      </c>
      <c r="AO88" t="b">
        <f>ISNUMBER(SEARCH(AO$1,d4_test70_2ft[[#This Row],[actualResult3Ft]]))</f>
        <v>0</v>
      </c>
      <c r="AP88" t="b">
        <f>ISNUMBER(SEARCH(AP$1,d4_test70_2ft[[#This Row],[actualResult3Ft]]))</f>
        <v>1</v>
      </c>
      <c r="AQ88" t="b">
        <f>ISNUMBER(SEARCH(AQ$1,d4_test70_2ft[[#This Row],[actualResult3Ft]]))</f>
        <v>0</v>
      </c>
      <c r="AR88" s="10" t="str">
        <f t="shared" si="44"/>
        <v>00</v>
      </c>
      <c r="AS88" s="10" t="str">
        <f t="shared" si="45"/>
        <v>11</v>
      </c>
      <c r="AT88" s="10" t="str">
        <f t="shared" si="46"/>
        <v>00</v>
      </c>
      <c r="AU88" t="b">
        <f t="shared" si="47"/>
        <v>1</v>
      </c>
      <c r="AX88" t="b">
        <f>ISNUMBER(SEARCH(AX$1,d4_test70_2ft[[#This Row],[actualResultc2]]))</f>
        <v>0</v>
      </c>
      <c r="AY88" t="b">
        <f>ISNUMBER(SEARCH(AY$1,d4_test70_2ft[[#This Row],[actualResultc2]]))</f>
        <v>1</v>
      </c>
      <c r="AZ88" t="b">
        <f>ISNUMBER(SEARCH(AZ$1,d4_test70_2ft[[#This Row],[actualResultc2]]))</f>
        <v>0</v>
      </c>
      <c r="BA88" s="10" t="str">
        <f t="shared" si="48"/>
        <v>00</v>
      </c>
      <c r="BB88" s="10" t="str">
        <f t="shared" si="49"/>
        <v>11</v>
      </c>
      <c r="BC88" s="10" t="str">
        <f t="shared" si="50"/>
        <v>00</v>
      </c>
      <c r="BD88" t="b">
        <f t="shared" si="51"/>
        <v>1</v>
      </c>
      <c r="BG88" t="b">
        <f>ISNUMBER(SEARCH(BG$1,d4_test70_2ft[[#This Row],[actualResultc3]]))</f>
        <v>0</v>
      </c>
      <c r="BH88" t="b">
        <f>ISNUMBER(SEARCH(BH$1,d4_test70_2ft[[#This Row],[actualResultc3]]))</f>
        <v>1</v>
      </c>
      <c r="BI88" t="b">
        <f>ISNUMBER(SEARCH(BI$1,d4_test70_2ft[[#This Row],[actualResultc3]]))</f>
        <v>0</v>
      </c>
      <c r="BJ88" s="10" t="str">
        <f t="shared" si="52"/>
        <v>00</v>
      </c>
      <c r="BK88" s="10" t="str">
        <f t="shared" si="53"/>
        <v>11</v>
      </c>
      <c r="BL88" s="10" t="str">
        <f t="shared" si="54"/>
        <v>00</v>
      </c>
      <c r="BM88" t="b">
        <f t="shared" si="55"/>
        <v>1</v>
      </c>
      <c r="BP88" t="b">
        <f>ISNUMBER(SEARCH(BP$1,d4_test70_2ft[[#This Row],[actualResultc4]]))</f>
        <v>0</v>
      </c>
      <c r="BQ88" t="b">
        <f>ISNUMBER(SEARCH(BQ$1,d4_test70_2ft[[#This Row],[actualResultc4]]))</f>
        <v>1</v>
      </c>
      <c r="BR88" t="b">
        <f>ISNUMBER(SEARCH(BR$1,d4_test70_2ft[[#This Row],[actualResultc4]]))</f>
        <v>0</v>
      </c>
      <c r="BS88" s="10" t="str">
        <f t="shared" si="56"/>
        <v>00</v>
      </c>
      <c r="BT88" s="10" t="str">
        <f t="shared" si="57"/>
        <v>11</v>
      </c>
      <c r="BU88" s="10" t="str">
        <f t="shared" si="58"/>
        <v>00</v>
      </c>
      <c r="BV88" t="b">
        <f t="shared" si="59"/>
        <v>1</v>
      </c>
      <c r="BY88" t="b">
        <f>ISNUMBER(SEARCH(BY$1,d4_test70_2ft[[#This Row],[actualResultc5]]))</f>
        <v>0</v>
      </c>
      <c r="BZ88" t="b">
        <f>ISNUMBER(SEARCH(BZ$1,d4_test70_2ft[[#This Row],[actualResultc5]]))</f>
        <v>1</v>
      </c>
      <c r="CA88" t="b">
        <f>ISNUMBER(SEARCH(CA$1,d4_test70_2ft[[#This Row],[actualResultc5]]))</f>
        <v>0</v>
      </c>
      <c r="CB88" s="10" t="str">
        <f t="shared" si="60"/>
        <v>00</v>
      </c>
      <c r="CC88" s="10" t="str">
        <f t="shared" si="61"/>
        <v>11</v>
      </c>
      <c r="CD88" s="10" t="str">
        <f t="shared" si="62"/>
        <v>00</v>
      </c>
      <c r="CE88" t="b">
        <f t="shared" si="63"/>
        <v>1</v>
      </c>
      <c r="CH88" t="b">
        <f>ISNUMBER(SEARCH(CH$1,d4_test70_2ft[[#This Row],[actualResultc6]]))</f>
        <v>0</v>
      </c>
      <c r="CI88" t="b">
        <f>ISNUMBER(SEARCH(CI$1,d4_test70_2ft[[#This Row],[actualResultc6]]))</f>
        <v>1</v>
      </c>
      <c r="CJ88" t="b">
        <f>ISNUMBER(SEARCH(CJ$1,d4_test70_2ft[[#This Row],[actualResultc6]]))</f>
        <v>0</v>
      </c>
      <c r="CK88" s="10" t="str">
        <f t="shared" si="64"/>
        <v>00</v>
      </c>
      <c r="CL88" s="10" t="str">
        <f t="shared" si="65"/>
        <v>11</v>
      </c>
      <c r="CM88" s="10" t="str">
        <f t="shared" si="66"/>
        <v>00</v>
      </c>
      <c r="CN88" t="b">
        <f t="shared" si="67"/>
        <v>1</v>
      </c>
      <c r="CQ88" t="b">
        <f>ISNUMBER(SEARCH(CQ$1,d4_test70_2ft[[#This Row],[actualResultc7]]))</f>
        <v>0</v>
      </c>
      <c r="CR88" t="b">
        <f>ISNUMBER(SEARCH(CR$1,d4_test70_2ft[[#This Row],[actualResultc7]]))</f>
        <v>1</v>
      </c>
      <c r="CS88" t="b">
        <f>ISNUMBER(SEARCH(CS$1,d4_test70_2ft[[#This Row],[actualResultc7]]))</f>
        <v>0</v>
      </c>
      <c r="CT88" s="10" t="str">
        <f t="shared" si="68"/>
        <v>00</v>
      </c>
      <c r="CU88" s="10" t="str">
        <f t="shared" si="69"/>
        <v>11</v>
      </c>
      <c r="CV88" s="10" t="str">
        <f t="shared" si="70"/>
        <v>00</v>
      </c>
      <c r="CW88" t="b">
        <f t="shared" si="71"/>
        <v>1</v>
      </c>
    </row>
    <row r="89" spans="1:101" x14ac:dyDescent="0.35">
      <c r="A89" t="s">
        <v>142</v>
      </c>
      <c r="B89" t="s">
        <v>143</v>
      </c>
      <c r="C89" t="s">
        <v>144</v>
      </c>
      <c r="D89" t="s">
        <v>7580</v>
      </c>
      <c r="E89" t="s">
        <v>5119</v>
      </c>
      <c r="F89" t="s">
        <v>34</v>
      </c>
      <c r="G89" t="s">
        <v>7754</v>
      </c>
      <c r="H89" t="s">
        <v>72</v>
      </c>
      <c r="I89" t="s">
        <v>7754</v>
      </c>
      <c r="J89" t="s">
        <v>7754</v>
      </c>
      <c r="K89" t="s">
        <v>7754</v>
      </c>
      <c r="L89" t="s">
        <v>7754</v>
      </c>
      <c r="M89" t="s">
        <v>7754</v>
      </c>
      <c r="N89" t="s">
        <v>24</v>
      </c>
      <c r="O89" t="s">
        <v>24</v>
      </c>
      <c r="R89" s="13" t="b">
        <f>ISNUMBER(SEARCH(R$1,d4_test70_2ft[[#This Row],[expectedResult]]))</f>
        <v>0</v>
      </c>
      <c r="S89" s="13" t="b">
        <f>ISNUMBER(SEARCH(S$1,d4_test70_2ft[[#This Row],[expectedResult]]))</f>
        <v>1</v>
      </c>
      <c r="T89" s="13" t="b">
        <f>ISNUMBER(SEARCH(T$1,d4_test70_2ft[[#This Row],[expectedResult]]))</f>
        <v>0</v>
      </c>
      <c r="W89" t="b">
        <f>ISNUMBER(SEARCH(W$1,d4_test70_2ft[[#This Row],[actualResult]]))</f>
        <v>0</v>
      </c>
      <c r="X89" t="b">
        <f>ISNUMBER(SEARCH(X$1,d4_test70_2ft[[#This Row],[actualResult]]))</f>
        <v>1</v>
      </c>
      <c r="Y89" t="b">
        <f>ISNUMBER(SEARCH(Y$1,d4_test70_2ft[[#This Row],[actualResult]]))</f>
        <v>1</v>
      </c>
      <c r="Z89" s="10" t="str">
        <f t="shared" si="36"/>
        <v>00</v>
      </c>
      <c r="AA89" s="10" t="str">
        <f t="shared" si="37"/>
        <v>11</v>
      </c>
      <c r="AB89" s="10" t="str">
        <f t="shared" si="38"/>
        <v>01</v>
      </c>
      <c r="AC89" t="b">
        <f t="shared" si="39"/>
        <v>0</v>
      </c>
      <c r="AF89" t="b">
        <f>ISNUMBER(SEARCH(AF$1,d4_test70_2ft[[#This Row],[actualResultGPT3]]))</f>
        <v>1</v>
      </c>
      <c r="AG89" t="b">
        <f>ISNUMBER(SEARCH(AG$1,d4_test70_2ft[[#This Row],[actualResultGPT3]]))</f>
        <v>1</v>
      </c>
      <c r="AH89" t="b">
        <f>ISNUMBER(SEARCH(AH$1,d4_test70_2ft[[#This Row],[actualResultGPT3]]))</f>
        <v>1</v>
      </c>
      <c r="AI89" s="10" t="str">
        <f t="shared" si="40"/>
        <v>01</v>
      </c>
      <c r="AJ89" s="10" t="str">
        <f t="shared" si="41"/>
        <v>11</v>
      </c>
      <c r="AK89" s="10" t="str">
        <f t="shared" si="42"/>
        <v>01</v>
      </c>
      <c r="AL89" t="b">
        <f t="shared" si="43"/>
        <v>0</v>
      </c>
      <c r="AO89" t="b">
        <f>ISNUMBER(SEARCH(AO$1,d4_test70_2ft[[#This Row],[actualResult3Ft]]))</f>
        <v>0</v>
      </c>
      <c r="AP89" t="b">
        <f>ISNUMBER(SEARCH(AP$1,d4_test70_2ft[[#This Row],[actualResult3Ft]]))</f>
        <v>1</v>
      </c>
      <c r="AQ89" t="b">
        <f>ISNUMBER(SEARCH(AQ$1,d4_test70_2ft[[#This Row],[actualResult3Ft]]))</f>
        <v>1</v>
      </c>
      <c r="AR89" s="10" t="str">
        <f t="shared" si="44"/>
        <v>00</v>
      </c>
      <c r="AS89" s="10" t="str">
        <f t="shared" si="45"/>
        <v>11</v>
      </c>
      <c r="AT89" s="10" t="str">
        <f t="shared" si="46"/>
        <v>01</v>
      </c>
      <c r="AU89" t="b">
        <f t="shared" si="47"/>
        <v>0</v>
      </c>
      <c r="AX89" t="b">
        <f>ISNUMBER(SEARCH(AX$1,d4_test70_2ft[[#This Row],[actualResultc2]]))</f>
        <v>0</v>
      </c>
      <c r="AY89" t="b">
        <f>ISNUMBER(SEARCH(AY$1,d4_test70_2ft[[#This Row],[actualResultc2]]))</f>
        <v>1</v>
      </c>
      <c r="AZ89" t="b">
        <f>ISNUMBER(SEARCH(AZ$1,d4_test70_2ft[[#This Row],[actualResultc2]]))</f>
        <v>1</v>
      </c>
      <c r="BA89" s="10" t="str">
        <f t="shared" si="48"/>
        <v>00</v>
      </c>
      <c r="BB89" s="10" t="str">
        <f t="shared" si="49"/>
        <v>11</v>
      </c>
      <c r="BC89" s="10" t="str">
        <f t="shared" si="50"/>
        <v>01</v>
      </c>
      <c r="BD89" t="b">
        <f t="shared" si="51"/>
        <v>0</v>
      </c>
      <c r="BG89" t="b">
        <f>ISNUMBER(SEARCH(BG$1,d4_test70_2ft[[#This Row],[actualResultc3]]))</f>
        <v>0</v>
      </c>
      <c r="BH89" t="b">
        <f>ISNUMBER(SEARCH(BH$1,d4_test70_2ft[[#This Row],[actualResultc3]]))</f>
        <v>1</v>
      </c>
      <c r="BI89" t="b">
        <f>ISNUMBER(SEARCH(BI$1,d4_test70_2ft[[#This Row],[actualResultc3]]))</f>
        <v>1</v>
      </c>
      <c r="BJ89" s="10" t="str">
        <f t="shared" si="52"/>
        <v>00</v>
      </c>
      <c r="BK89" s="10" t="str">
        <f t="shared" si="53"/>
        <v>11</v>
      </c>
      <c r="BL89" s="10" t="str">
        <f t="shared" si="54"/>
        <v>01</v>
      </c>
      <c r="BM89" t="b">
        <f t="shared" si="55"/>
        <v>0</v>
      </c>
      <c r="BP89" t="b">
        <f>ISNUMBER(SEARCH(BP$1,d4_test70_2ft[[#This Row],[actualResultc4]]))</f>
        <v>0</v>
      </c>
      <c r="BQ89" t="b">
        <f>ISNUMBER(SEARCH(BQ$1,d4_test70_2ft[[#This Row],[actualResultc4]]))</f>
        <v>1</v>
      </c>
      <c r="BR89" t="b">
        <f>ISNUMBER(SEARCH(BR$1,d4_test70_2ft[[#This Row],[actualResultc4]]))</f>
        <v>1</v>
      </c>
      <c r="BS89" s="10" t="str">
        <f t="shared" si="56"/>
        <v>00</v>
      </c>
      <c r="BT89" s="10" t="str">
        <f t="shared" si="57"/>
        <v>11</v>
      </c>
      <c r="BU89" s="10" t="str">
        <f t="shared" si="58"/>
        <v>01</v>
      </c>
      <c r="BV89" t="b">
        <f t="shared" si="59"/>
        <v>0</v>
      </c>
      <c r="BY89" t="b">
        <f>ISNUMBER(SEARCH(BY$1,d4_test70_2ft[[#This Row],[actualResultc5]]))</f>
        <v>0</v>
      </c>
      <c r="BZ89" t="b">
        <f>ISNUMBER(SEARCH(BZ$1,d4_test70_2ft[[#This Row],[actualResultc5]]))</f>
        <v>1</v>
      </c>
      <c r="CA89" t="b">
        <f>ISNUMBER(SEARCH(CA$1,d4_test70_2ft[[#This Row],[actualResultc5]]))</f>
        <v>1</v>
      </c>
      <c r="CB89" s="10" t="str">
        <f t="shared" si="60"/>
        <v>00</v>
      </c>
      <c r="CC89" s="10" t="str">
        <f t="shared" si="61"/>
        <v>11</v>
      </c>
      <c r="CD89" s="10" t="str">
        <f t="shared" si="62"/>
        <v>01</v>
      </c>
      <c r="CE89" t="b">
        <f t="shared" si="63"/>
        <v>0</v>
      </c>
      <c r="CH89" t="b">
        <f>ISNUMBER(SEARCH(CH$1,d4_test70_2ft[[#This Row],[actualResultc6]]))</f>
        <v>0</v>
      </c>
      <c r="CI89" t="b">
        <f>ISNUMBER(SEARCH(CI$1,d4_test70_2ft[[#This Row],[actualResultc6]]))</f>
        <v>1</v>
      </c>
      <c r="CJ89" t="b">
        <f>ISNUMBER(SEARCH(CJ$1,d4_test70_2ft[[#This Row],[actualResultc6]]))</f>
        <v>1</v>
      </c>
      <c r="CK89" s="10" t="str">
        <f t="shared" si="64"/>
        <v>00</v>
      </c>
      <c r="CL89" s="10" t="str">
        <f t="shared" si="65"/>
        <v>11</v>
      </c>
      <c r="CM89" s="10" t="str">
        <f t="shared" si="66"/>
        <v>01</v>
      </c>
      <c r="CN89" t="b">
        <f t="shared" si="67"/>
        <v>0</v>
      </c>
      <c r="CQ89" t="b">
        <f>ISNUMBER(SEARCH(CQ$1,d4_test70_2ft[[#This Row],[actualResultc7]]))</f>
        <v>0</v>
      </c>
      <c r="CR89" t="b">
        <f>ISNUMBER(SEARCH(CR$1,d4_test70_2ft[[#This Row],[actualResultc7]]))</f>
        <v>1</v>
      </c>
      <c r="CS89" t="b">
        <f>ISNUMBER(SEARCH(CS$1,d4_test70_2ft[[#This Row],[actualResultc7]]))</f>
        <v>1</v>
      </c>
      <c r="CT89" s="10" t="str">
        <f t="shared" si="68"/>
        <v>00</v>
      </c>
      <c r="CU89" s="10" t="str">
        <f t="shared" si="69"/>
        <v>11</v>
      </c>
      <c r="CV89" s="10" t="str">
        <f t="shared" si="70"/>
        <v>01</v>
      </c>
      <c r="CW89" t="b">
        <f t="shared" si="71"/>
        <v>0</v>
      </c>
    </row>
    <row r="90" spans="1:101" x14ac:dyDescent="0.35">
      <c r="A90" t="s">
        <v>346</v>
      </c>
      <c r="B90" t="s">
        <v>347</v>
      </c>
      <c r="C90" t="s">
        <v>952</v>
      </c>
      <c r="D90" t="s">
        <v>7602</v>
      </c>
      <c r="E90" t="s">
        <v>5119</v>
      </c>
      <c r="F90" t="s">
        <v>34</v>
      </c>
      <c r="G90" t="s">
        <v>7685</v>
      </c>
      <c r="H90" t="s">
        <v>72</v>
      </c>
      <c r="I90" t="s">
        <v>7685</v>
      </c>
      <c r="J90" t="s">
        <v>7685</v>
      </c>
      <c r="K90" t="s">
        <v>7685</v>
      </c>
      <c r="L90" t="s">
        <v>7685</v>
      </c>
      <c r="M90" t="s">
        <v>34</v>
      </c>
      <c r="N90" t="s">
        <v>34</v>
      </c>
      <c r="O90" t="s">
        <v>34</v>
      </c>
      <c r="R90" s="13" t="b">
        <f>ISNUMBER(SEARCH(R$1,d4_test70_2ft[[#This Row],[expectedResult]]))</f>
        <v>0</v>
      </c>
      <c r="S90" s="13" t="b">
        <f>ISNUMBER(SEARCH(S$1,d4_test70_2ft[[#This Row],[expectedResult]]))</f>
        <v>1</v>
      </c>
      <c r="T90" s="13" t="b">
        <f>ISNUMBER(SEARCH(T$1,d4_test70_2ft[[#This Row],[expectedResult]]))</f>
        <v>0</v>
      </c>
      <c r="W90" t="b">
        <f>ISNUMBER(SEARCH(W$1,d4_test70_2ft[[#This Row],[actualResult]]))</f>
        <v>0</v>
      </c>
      <c r="X90" t="b">
        <f>ISNUMBER(SEARCH(X$1,d4_test70_2ft[[#This Row],[actualResult]]))</f>
        <v>1</v>
      </c>
      <c r="Y90" t="b">
        <f>ISNUMBER(SEARCH(Y$1,d4_test70_2ft[[#This Row],[actualResult]]))</f>
        <v>0</v>
      </c>
      <c r="Z90" s="10" t="str">
        <f t="shared" si="36"/>
        <v>00</v>
      </c>
      <c r="AA90" s="10" t="str">
        <f t="shared" si="37"/>
        <v>11</v>
      </c>
      <c r="AB90" s="10" t="str">
        <f t="shared" si="38"/>
        <v>00</v>
      </c>
      <c r="AC90" t="b">
        <f t="shared" si="39"/>
        <v>1</v>
      </c>
      <c r="AF90" t="b">
        <f>ISNUMBER(SEARCH(AF$1,d4_test70_2ft[[#This Row],[actualResultGPT3]]))</f>
        <v>1</v>
      </c>
      <c r="AG90" t="b">
        <f>ISNUMBER(SEARCH(AG$1,d4_test70_2ft[[#This Row],[actualResultGPT3]]))</f>
        <v>1</v>
      </c>
      <c r="AH90" t="b">
        <f>ISNUMBER(SEARCH(AH$1,d4_test70_2ft[[#This Row],[actualResultGPT3]]))</f>
        <v>1</v>
      </c>
      <c r="AI90" s="10" t="str">
        <f t="shared" si="40"/>
        <v>01</v>
      </c>
      <c r="AJ90" s="10" t="str">
        <f t="shared" si="41"/>
        <v>11</v>
      </c>
      <c r="AK90" s="10" t="str">
        <f t="shared" si="42"/>
        <v>01</v>
      </c>
      <c r="AL90" t="b">
        <f t="shared" si="43"/>
        <v>0</v>
      </c>
      <c r="AO90" t="b">
        <f>ISNUMBER(SEARCH(AO$1,d4_test70_2ft[[#This Row],[actualResult3Ft]]))</f>
        <v>0</v>
      </c>
      <c r="AP90" t="b">
        <f>ISNUMBER(SEARCH(AP$1,d4_test70_2ft[[#This Row],[actualResult3Ft]]))</f>
        <v>1</v>
      </c>
      <c r="AQ90" t="b">
        <f>ISNUMBER(SEARCH(AQ$1,d4_test70_2ft[[#This Row],[actualResult3Ft]]))</f>
        <v>0</v>
      </c>
      <c r="AR90" s="10" t="str">
        <f t="shared" si="44"/>
        <v>00</v>
      </c>
      <c r="AS90" s="10" t="str">
        <f t="shared" si="45"/>
        <v>11</v>
      </c>
      <c r="AT90" s="10" t="str">
        <f t="shared" si="46"/>
        <v>00</v>
      </c>
      <c r="AU90" t="b">
        <f t="shared" si="47"/>
        <v>1</v>
      </c>
      <c r="AX90" t="b">
        <f>ISNUMBER(SEARCH(AX$1,d4_test70_2ft[[#This Row],[actualResultc2]]))</f>
        <v>0</v>
      </c>
      <c r="AY90" t="b">
        <f>ISNUMBER(SEARCH(AY$1,d4_test70_2ft[[#This Row],[actualResultc2]]))</f>
        <v>1</v>
      </c>
      <c r="AZ90" t="b">
        <f>ISNUMBER(SEARCH(AZ$1,d4_test70_2ft[[#This Row],[actualResultc2]]))</f>
        <v>0</v>
      </c>
      <c r="BA90" s="10" t="str">
        <f t="shared" si="48"/>
        <v>00</v>
      </c>
      <c r="BB90" s="10" t="str">
        <f t="shared" si="49"/>
        <v>11</v>
      </c>
      <c r="BC90" s="10" t="str">
        <f t="shared" si="50"/>
        <v>00</v>
      </c>
      <c r="BD90" t="b">
        <f t="shared" si="51"/>
        <v>1</v>
      </c>
      <c r="BG90" t="b">
        <f>ISNUMBER(SEARCH(BG$1,d4_test70_2ft[[#This Row],[actualResultc3]]))</f>
        <v>0</v>
      </c>
      <c r="BH90" t="b">
        <f>ISNUMBER(SEARCH(BH$1,d4_test70_2ft[[#This Row],[actualResultc3]]))</f>
        <v>1</v>
      </c>
      <c r="BI90" t="b">
        <f>ISNUMBER(SEARCH(BI$1,d4_test70_2ft[[#This Row],[actualResultc3]]))</f>
        <v>0</v>
      </c>
      <c r="BJ90" s="10" t="str">
        <f t="shared" si="52"/>
        <v>00</v>
      </c>
      <c r="BK90" s="10" t="str">
        <f t="shared" si="53"/>
        <v>11</v>
      </c>
      <c r="BL90" s="10" t="str">
        <f t="shared" si="54"/>
        <v>00</v>
      </c>
      <c r="BM90" t="b">
        <f t="shared" si="55"/>
        <v>1</v>
      </c>
      <c r="BP90" t="b">
        <f>ISNUMBER(SEARCH(BP$1,d4_test70_2ft[[#This Row],[actualResultc4]]))</f>
        <v>0</v>
      </c>
      <c r="BQ90" t="b">
        <f>ISNUMBER(SEARCH(BQ$1,d4_test70_2ft[[#This Row],[actualResultc4]]))</f>
        <v>1</v>
      </c>
      <c r="BR90" t="b">
        <f>ISNUMBER(SEARCH(BR$1,d4_test70_2ft[[#This Row],[actualResultc4]]))</f>
        <v>0</v>
      </c>
      <c r="BS90" s="10" t="str">
        <f t="shared" si="56"/>
        <v>00</v>
      </c>
      <c r="BT90" s="10" t="str">
        <f t="shared" si="57"/>
        <v>11</v>
      </c>
      <c r="BU90" s="10" t="str">
        <f t="shared" si="58"/>
        <v>00</v>
      </c>
      <c r="BV90" t="b">
        <f t="shared" si="59"/>
        <v>1</v>
      </c>
      <c r="BY90" t="b">
        <f>ISNUMBER(SEARCH(BY$1,d4_test70_2ft[[#This Row],[actualResultc5]]))</f>
        <v>0</v>
      </c>
      <c r="BZ90" t="b">
        <f>ISNUMBER(SEARCH(BZ$1,d4_test70_2ft[[#This Row],[actualResultc5]]))</f>
        <v>1</v>
      </c>
      <c r="CA90" t="b">
        <f>ISNUMBER(SEARCH(CA$1,d4_test70_2ft[[#This Row],[actualResultc5]]))</f>
        <v>0</v>
      </c>
      <c r="CB90" s="10" t="str">
        <f t="shared" si="60"/>
        <v>00</v>
      </c>
      <c r="CC90" s="10" t="str">
        <f t="shared" si="61"/>
        <v>11</v>
      </c>
      <c r="CD90" s="10" t="str">
        <f t="shared" si="62"/>
        <v>00</v>
      </c>
      <c r="CE90" t="b">
        <f t="shared" si="63"/>
        <v>1</v>
      </c>
      <c r="CH90" t="b">
        <f>ISNUMBER(SEARCH(CH$1,d4_test70_2ft[[#This Row],[actualResultc6]]))</f>
        <v>0</v>
      </c>
      <c r="CI90" t="b">
        <f>ISNUMBER(SEARCH(CI$1,d4_test70_2ft[[#This Row],[actualResultc6]]))</f>
        <v>1</v>
      </c>
      <c r="CJ90" t="b">
        <f>ISNUMBER(SEARCH(CJ$1,d4_test70_2ft[[#This Row],[actualResultc6]]))</f>
        <v>0</v>
      </c>
      <c r="CK90" s="10" t="str">
        <f t="shared" si="64"/>
        <v>00</v>
      </c>
      <c r="CL90" s="10" t="str">
        <f t="shared" si="65"/>
        <v>11</v>
      </c>
      <c r="CM90" s="10" t="str">
        <f t="shared" si="66"/>
        <v>00</v>
      </c>
      <c r="CN90" t="b">
        <f t="shared" si="67"/>
        <v>1</v>
      </c>
      <c r="CQ90" t="b">
        <f>ISNUMBER(SEARCH(CQ$1,d4_test70_2ft[[#This Row],[actualResultc7]]))</f>
        <v>0</v>
      </c>
      <c r="CR90" t="b">
        <f>ISNUMBER(SEARCH(CR$1,d4_test70_2ft[[#This Row],[actualResultc7]]))</f>
        <v>1</v>
      </c>
      <c r="CS90" t="b">
        <f>ISNUMBER(SEARCH(CS$1,d4_test70_2ft[[#This Row],[actualResultc7]]))</f>
        <v>0</v>
      </c>
      <c r="CT90" s="10" t="str">
        <f t="shared" si="68"/>
        <v>00</v>
      </c>
      <c r="CU90" s="10" t="str">
        <f t="shared" si="69"/>
        <v>11</v>
      </c>
      <c r="CV90" s="10" t="str">
        <f t="shared" si="70"/>
        <v>00</v>
      </c>
      <c r="CW90" t="b">
        <f t="shared" si="71"/>
        <v>1</v>
      </c>
    </row>
    <row r="91" spans="1:101" x14ac:dyDescent="0.35">
      <c r="A91" t="s">
        <v>400</v>
      </c>
      <c r="B91" t="s">
        <v>401</v>
      </c>
      <c r="C91" t="s">
        <v>7828</v>
      </c>
      <c r="D91" t="s">
        <v>7581</v>
      </c>
      <c r="E91" t="s">
        <v>5190</v>
      </c>
      <c r="F91" t="s">
        <v>34</v>
      </c>
      <c r="G91" t="s">
        <v>7685</v>
      </c>
      <c r="H91" t="s">
        <v>7857</v>
      </c>
      <c r="I91" t="s">
        <v>7685</v>
      </c>
      <c r="J91" t="s">
        <v>7685</v>
      </c>
      <c r="K91" t="s">
        <v>7685</v>
      </c>
      <c r="L91" t="s">
        <v>7685</v>
      </c>
      <c r="M91" t="s">
        <v>34</v>
      </c>
      <c r="N91" t="s">
        <v>34</v>
      </c>
      <c r="O91" t="s">
        <v>34</v>
      </c>
      <c r="R91" s="13" t="b">
        <f>ISNUMBER(SEARCH(R$1,d4_test70_2ft[[#This Row],[expectedResult]]))</f>
        <v>0</v>
      </c>
      <c r="S91" s="13" t="b">
        <f>ISNUMBER(SEARCH(S$1,d4_test70_2ft[[#This Row],[expectedResult]]))</f>
        <v>1</v>
      </c>
      <c r="T91" s="13" t="b">
        <f>ISNUMBER(SEARCH(T$1,d4_test70_2ft[[#This Row],[expectedResult]]))</f>
        <v>0</v>
      </c>
      <c r="W91" t="b">
        <f>ISNUMBER(SEARCH(W$1,d4_test70_2ft[[#This Row],[actualResult]]))</f>
        <v>0</v>
      </c>
      <c r="X91" t="b">
        <f>ISNUMBER(SEARCH(X$1,d4_test70_2ft[[#This Row],[actualResult]]))</f>
        <v>1</v>
      </c>
      <c r="Y91" t="b">
        <f>ISNUMBER(SEARCH(Y$1,d4_test70_2ft[[#This Row],[actualResult]]))</f>
        <v>0</v>
      </c>
      <c r="Z91" s="10" t="str">
        <f t="shared" si="36"/>
        <v>00</v>
      </c>
      <c r="AA91" s="10" t="str">
        <f t="shared" si="37"/>
        <v>11</v>
      </c>
      <c r="AB91" s="10" t="str">
        <f t="shared" si="38"/>
        <v>00</v>
      </c>
      <c r="AC91" t="b">
        <f t="shared" si="39"/>
        <v>1</v>
      </c>
      <c r="AF91" t="b">
        <f>ISNUMBER(SEARCH(AF$1,d4_test70_2ft[[#This Row],[actualResultGPT3]]))</f>
        <v>1</v>
      </c>
      <c r="AG91" t="b">
        <f>ISNUMBER(SEARCH(AG$1,d4_test70_2ft[[#This Row],[actualResultGPT3]]))</f>
        <v>1</v>
      </c>
      <c r="AH91" t="b">
        <f>ISNUMBER(SEARCH(AH$1,d4_test70_2ft[[#This Row],[actualResultGPT3]]))</f>
        <v>1</v>
      </c>
      <c r="AI91" s="10" t="str">
        <f t="shared" si="40"/>
        <v>01</v>
      </c>
      <c r="AJ91" s="10" t="str">
        <f t="shared" si="41"/>
        <v>11</v>
      </c>
      <c r="AK91" s="10" t="str">
        <f t="shared" si="42"/>
        <v>01</v>
      </c>
      <c r="AL91" t="b">
        <f t="shared" si="43"/>
        <v>0</v>
      </c>
      <c r="AO91" t="b">
        <f>ISNUMBER(SEARCH(AO$1,d4_test70_2ft[[#This Row],[actualResult3Ft]]))</f>
        <v>0</v>
      </c>
      <c r="AP91" t="b">
        <f>ISNUMBER(SEARCH(AP$1,d4_test70_2ft[[#This Row],[actualResult3Ft]]))</f>
        <v>1</v>
      </c>
      <c r="AQ91" t="b">
        <f>ISNUMBER(SEARCH(AQ$1,d4_test70_2ft[[#This Row],[actualResult3Ft]]))</f>
        <v>0</v>
      </c>
      <c r="AR91" s="10" t="str">
        <f t="shared" si="44"/>
        <v>00</v>
      </c>
      <c r="AS91" s="10" t="str">
        <f t="shared" si="45"/>
        <v>11</v>
      </c>
      <c r="AT91" s="10" t="str">
        <f t="shared" si="46"/>
        <v>00</v>
      </c>
      <c r="AU91" t="b">
        <f t="shared" si="47"/>
        <v>1</v>
      </c>
      <c r="AX91" t="b">
        <f>ISNUMBER(SEARCH(AX$1,d4_test70_2ft[[#This Row],[actualResultc2]]))</f>
        <v>0</v>
      </c>
      <c r="AY91" t="b">
        <f>ISNUMBER(SEARCH(AY$1,d4_test70_2ft[[#This Row],[actualResultc2]]))</f>
        <v>1</v>
      </c>
      <c r="AZ91" t="b">
        <f>ISNUMBER(SEARCH(AZ$1,d4_test70_2ft[[#This Row],[actualResultc2]]))</f>
        <v>0</v>
      </c>
      <c r="BA91" s="10" t="str">
        <f t="shared" si="48"/>
        <v>00</v>
      </c>
      <c r="BB91" s="10" t="str">
        <f t="shared" si="49"/>
        <v>11</v>
      </c>
      <c r="BC91" s="10" t="str">
        <f t="shared" si="50"/>
        <v>00</v>
      </c>
      <c r="BD91" t="b">
        <f t="shared" si="51"/>
        <v>1</v>
      </c>
      <c r="BG91" t="b">
        <f>ISNUMBER(SEARCH(BG$1,d4_test70_2ft[[#This Row],[actualResultc3]]))</f>
        <v>0</v>
      </c>
      <c r="BH91" t="b">
        <f>ISNUMBER(SEARCH(BH$1,d4_test70_2ft[[#This Row],[actualResultc3]]))</f>
        <v>1</v>
      </c>
      <c r="BI91" t="b">
        <f>ISNUMBER(SEARCH(BI$1,d4_test70_2ft[[#This Row],[actualResultc3]]))</f>
        <v>0</v>
      </c>
      <c r="BJ91" s="10" t="str">
        <f t="shared" si="52"/>
        <v>00</v>
      </c>
      <c r="BK91" s="10" t="str">
        <f t="shared" si="53"/>
        <v>11</v>
      </c>
      <c r="BL91" s="10" t="str">
        <f t="shared" si="54"/>
        <v>00</v>
      </c>
      <c r="BM91" t="b">
        <f t="shared" si="55"/>
        <v>1</v>
      </c>
      <c r="BP91" t="b">
        <f>ISNUMBER(SEARCH(BP$1,d4_test70_2ft[[#This Row],[actualResultc4]]))</f>
        <v>0</v>
      </c>
      <c r="BQ91" t="b">
        <f>ISNUMBER(SEARCH(BQ$1,d4_test70_2ft[[#This Row],[actualResultc4]]))</f>
        <v>1</v>
      </c>
      <c r="BR91" t="b">
        <f>ISNUMBER(SEARCH(BR$1,d4_test70_2ft[[#This Row],[actualResultc4]]))</f>
        <v>0</v>
      </c>
      <c r="BS91" s="10" t="str">
        <f t="shared" si="56"/>
        <v>00</v>
      </c>
      <c r="BT91" s="10" t="str">
        <f t="shared" si="57"/>
        <v>11</v>
      </c>
      <c r="BU91" s="10" t="str">
        <f t="shared" si="58"/>
        <v>00</v>
      </c>
      <c r="BV91" t="b">
        <f t="shared" si="59"/>
        <v>1</v>
      </c>
      <c r="BY91" t="b">
        <f>ISNUMBER(SEARCH(BY$1,d4_test70_2ft[[#This Row],[actualResultc5]]))</f>
        <v>0</v>
      </c>
      <c r="BZ91" t="b">
        <f>ISNUMBER(SEARCH(BZ$1,d4_test70_2ft[[#This Row],[actualResultc5]]))</f>
        <v>1</v>
      </c>
      <c r="CA91" t="b">
        <f>ISNUMBER(SEARCH(CA$1,d4_test70_2ft[[#This Row],[actualResultc5]]))</f>
        <v>0</v>
      </c>
      <c r="CB91" s="10" t="str">
        <f t="shared" si="60"/>
        <v>00</v>
      </c>
      <c r="CC91" s="10" t="str">
        <f t="shared" si="61"/>
        <v>11</v>
      </c>
      <c r="CD91" s="10" t="str">
        <f t="shared" si="62"/>
        <v>00</v>
      </c>
      <c r="CE91" t="b">
        <f t="shared" si="63"/>
        <v>1</v>
      </c>
      <c r="CH91" t="b">
        <f>ISNUMBER(SEARCH(CH$1,d4_test70_2ft[[#This Row],[actualResultc6]]))</f>
        <v>0</v>
      </c>
      <c r="CI91" t="b">
        <f>ISNUMBER(SEARCH(CI$1,d4_test70_2ft[[#This Row],[actualResultc6]]))</f>
        <v>1</v>
      </c>
      <c r="CJ91" t="b">
        <f>ISNUMBER(SEARCH(CJ$1,d4_test70_2ft[[#This Row],[actualResultc6]]))</f>
        <v>0</v>
      </c>
      <c r="CK91" s="10" t="str">
        <f t="shared" si="64"/>
        <v>00</v>
      </c>
      <c r="CL91" s="10" t="str">
        <f t="shared" si="65"/>
        <v>11</v>
      </c>
      <c r="CM91" s="10" t="str">
        <f t="shared" si="66"/>
        <v>00</v>
      </c>
      <c r="CN91" t="b">
        <f t="shared" si="67"/>
        <v>1</v>
      </c>
      <c r="CQ91" t="b">
        <f>ISNUMBER(SEARCH(CQ$1,d4_test70_2ft[[#This Row],[actualResultc7]]))</f>
        <v>0</v>
      </c>
      <c r="CR91" t="b">
        <f>ISNUMBER(SEARCH(CR$1,d4_test70_2ft[[#This Row],[actualResultc7]]))</f>
        <v>1</v>
      </c>
      <c r="CS91" t="b">
        <f>ISNUMBER(SEARCH(CS$1,d4_test70_2ft[[#This Row],[actualResultc7]]))</f>
        <v>0</v>
      </c>
      <c r="CT91" s="10" t="str">
        <f t="shared" si="68"/>
        <v>00</v>
      </c>
      <c r="CU91" s="10" t="str">
        <f t="shared" si="69"/>
        <v>11</v>
      </c>
      <c r="CV91" s="10" t="str">
        <f t="shared" si="70"/>
        <v>00</v>
      </c>
      <c r="CW91" t="b">
        <f t="shared" si="71"/>
        <v>1</v>
      </c>
    </row>
    <row r="92" spans="1:101" x14ac:dyDescent="0.35">
      <c r="A92" t="s">
        <v>861</v>
      </c>
      <c r="B92" t="s">
        <v>862</v>
      </c>
      <c r="C92" t="s">
        <v>863</v>
      </c>
      <c r="D92" t="s">
        <v>7582</v>
      </c>
      <c r="E92" t="s">
        <v>5119</v>
      </c>
      <c r="F92" t="s">
        <v>34</v>
      </c>
      <c r="G92" t="s">
        <v>7685</v>
      </c>
      <c r="H92" t="s">
        <v>72</v>
      </c>
      <c r="I92" t="s">
        <v>7685</v>
      </c>
      <c r="J92" t="s">
        <v>7685</v>
      </c>
      <c r="K92" t="s">
        <v>7685</v>
      </c>
      <c r="L92" t="s">
        <v>7685</v>
      </c>
      <c r="M92" t="s">
        <v>34</v>
      </c>
      <c r="N92" t="s">
        <v>34</v>
      </c>
      <c r="O92" t="s">
        <v>34</v>
      </c>
      <c r="R92" s="13" t="b">
        <f>ISNUMBER(SEARCH(R$1,d4_test70_2ft[[#This Row],[expectedResult]]))</f>
        <v>0</v>
      </c>
      <c r="S92" s="13" t="b">
        <f>ISNUMBER(SEARCH(S$1,d4_test70_2ft[[#This Row],[expectedResult]]))</f>
        <v>1</v>
      </c>
      <c r="T92" s="13" t="b">
        <f>ISNUMBER(SEARCH(T$1,d4_test70_2ft[[#This Row],[expectedResult]]))</f>
        <v>0</v>
      </c>
      <c r="W92" t="b">
        <f>ISNUMBER(SEARCH(W$1,d4_test70_2ft[[#This Row],[actualResult]]))</f>
        <v>0</v>
      </c>
      <c r="X92" t="b">
        <f>ISNUMBER(SEARCH(X$1,d4_test70_2ft[[#This Row],[actualResult]]))</f>
        <v>1</v>
      </c>
      <c r="Y92" t="b">
        <f>ISNUMBER(SEARCH(Y$1,d4_test70_2ft[[#This Row],[actualResult]]))</f>
        <v>0</v>
      </c>
      <c r="Z92" s="10" t="str">
        <f t="shared" si="36"/>
        <v>00</v>
      </c>
      <c r="AA92" s="10" t="str">
        <f t="shared" si="37"/>
        <v>11</v>
      </c>
      <c r="AB92" s="10" t="str">
        <f t="shared" si="38"/>
        <v>00</v>
      </c>
      <c r="AC92" t="b">
        <f t="shared" si="39"/>
        <v>1</v>
      </c>
      <c r="AF92" t="b">
        <f>ISNUMBER(SEARCH(AF$1,d4_test70_2ft[[#This Row],[actualResultGPT3]]))</f>
        <v>1</v>
      </c>
      <c r="AG92" t="b">
        <f>ISNUMBER(SEARCH(AG$1,d4_test70_2ft[[#This Row],[actualResultGPT3]]))</f>
        <v>1</v>
      </c>
      <c r="AH92" t="b">
        <f>ISNUMBER(SEARCH(AH$1,d4_test70_2ft[[#This Row],[actualResultGPT3]]))</f>
        <v>1</v>
      </c>
      <c r="AI92" s="10" t="str">
        <f t="shared" si="40"/>
        <v>01</v>
      </c>
      <c r="AJ92" s="10" t="str">
        <f t="shared" si="41"/>
        <v>11</v>
      </c>
      <c r="AK92" s="10" t="str">
        <f t="shared" si="42"/>
        <v>01</v>
      </c>
      <c r="AL92" t="b">
        <f t="shared" si="43"/>
        <v>0</v>
      </c>
      <c r="AO92" t="b">
        <f>ISNUMBER(SEARCH(AO$1,d4_test70_2ft[[#This Row],[actualResult3Ft]]))</f>
        <v>0</v>
      </c>
      <c r="AP92" t="b">
        <f>ISNUMBER(SEARCH(AP$1,d4_test70_2ft[[#This Row],[actualResult3Ft]]))</f>
        <v>1</v>
      </c>
      <c r="AQ92" t="b">
        <f>ISNUMBER(SEARCH(AQ$1,d4_test70_2ft[[#This Row],[actualResult3Ft]]))</f>
        <v>0</v>
      </c>
      <c r="AR92" s="10" t="str">
        <f t="shared" si="44"/>
        <v>00</v>
      </c>
      <c r="AS92" s="10" t="str">
        <f t="shared" si="45"/>
        <v>11</v>
      </c>
      <c r="AT92" s="10" t="str">
        <f t="shared" si="46"/>
        <v>00</v>
      </c>
      <c r="AU92" t="b">
        <f t="shared" si="47"/>
        <v>1</v>
      </c>
      <c r="AX92" t="b">
        <f>ISNUMBER(SEARCH(AX$1,d4_test70_2ft[[#This Row],[actualResultc2]]))</f>
        <v>0</v>
      </c>
      <c r="AY92" t="b">
        <f>ISNUMBER(SEARCH(AY$1,d4_test70_2ft[[#This Row],[actualResultc2]]))</f>
        <v>1</v>
      </c>
      <c r="AZ92" t="b">
        <f>ISNUMBER(SEARCH(AZ$1,d4_test70_2ft[[#This Row],[actualResultc2]]))</f>
        <v>0</v>
      </c>
      <c r="BA92" s="10" t="str">
        <f t="shared" si="48"/>
        <v>00</v>
      </c>
      <c r="BB92" s="10" t="str">
        <f t="shared" si="49"/>
        <v>11</v>
      </c>
      <c r="BC92" s="10" t="str">
        <f t="shared" si="50"/>
        <v>00</v>
      </c>
      <c r="BD92" t="b">
        <f t="shared" si="51"/>
        <v>1</v>
      </c>
      <c r="BG92" t="b">
        <f>ISNUMBER(SEARCH(BG$1,d4_test70_2ft[[#This Row],[actualResultc3]]))</f>
        <v>0</v>
      </c>
      <c r="BH92" t="b">
        <f>ISNUMBER(SEARCH(BH$1,d4_test70_2ft[[#This Row],[actualResultc3]]))</f>
        <v>1</v>
      </c>
      <c r="BI92" t="b">
        <f>ISNUMBER(SEARCH(BI$1,d4_test70_2ft[[#This Row],[actualResultc3]]))</f>
        <v>0</v>
      </c>
      <c r="BJ92" s="10" t="str">
        <f t="shared" si="52"/>
        <v>00</v>
      </c>
      <c r="BK92" s="10" t="str">
        <f t="shared" si="53"/>
        <v>11</v>
      </c>
      <c r="BL92" s="10" t="str">
        <f t="shared" si="54"/>
        <v>00</v>
      </c>
      <c r="BM92" t="b">
        <f t="shared" si="55"/>
        <v>1</v>
      </c>
      <c r="BP92" t="b">
        <f>ISNUMBER(SEARCH(BP$1,d4_test70_2ft[[#This Row],[actualResultc4]]))</f>
        <v>0</v>
      </c>
      <c r="BQ92" t="b">
        <f>ISNUMBER(SEARCH(BQ$1,d4_test70_2ft[[#This Row],[actualResultc4]]))</f>
        <v>1</v>
      </c>
      <c r="BR92" t="b">
        <f>ISNUMBER(SEARCH(BR$1,d4_test70_2ft[[#This Row],[actualResultc4]]))</f>
        <v>0</v>
      </c>
      <c r="BS92" s="10" t="str">
        <f t="shared" si="56"/>
        <v>00</v>
      </c>
      <c r="BT92" s="10" t="str">
        <f t="shared" si="57"/>
        <v>11</v>
      </c>
      <c r="BU92" s="10" t="str">
        <f t="shared" si="58"/>
        <v>00</v>
      </c>
      <c r="BV92" t="b">
        <f t="shared" si="59"/>
        <v>1</v>
      </c>
      <c r="BY92" t="b">
        <f>ISNUMBER(SEARCH(BY$1,d4_test70_2ft[[#This Row],[actualResultc5]]))</f>
        <v>0</v>
      </c>
      <c r="BZ92" t="b">
        <f>ISNUMBER(SEARCH(BZ$1,d4_test70_2ft[[#This Row],[actualResultc5]]))</f>
        <v>1</v>
      </c>
      <c r="CA92" t="b">
        <f>ISNUMBER(SEARCH(CA$1,d4_test70_2ft[[#This Row],[actualResultc5]]))</f>
        <v>0</v>
      </c>
      <c r="CB92" s="10" t="str">
        <f t="shared" si="60"/>
        <v>00</v>
      </c>
      <c r="CC92" s="10" t="str">
        <f t="shared" si="61"/>
        <v>11</v>
      </c>
      <c r="CD92" s="10" t="str">
        <f t="shared" si="62"/>
        <v>00</v>
      </c>
      <c r="CE92" t="b">
        <f t="shared" si="63"/>
        <v>1</v>
      </c>
      <c r="CH92" t="b">
        <f>ISNUMBER(SEARCH(CH$1,d4_test70_2ft[[#This Row],[actualResultc6]]))</f>
        <v>0</v>
      </c>
      <c r="CI92" t="b">
        <f>ISNUMBER(SEARCH(CI$1,d4_test70_2ft[[#This Row],[actualResultc6]]))</f>
        <v>1</v>
      </c>
      <c r="CJ92" t="b">
        <f>ISNUMBER(SEARCH(CJ$1,d4_test70_2ft[[#This Row],[actualResultc6]]))</f>
        <v>0</v>
      </c>
      <c r="CK92" s="10" t="str">
        <f t="shared" si="64"/>
        <v>00</v>
      </c>
      <c r="CL92" s="10" t="str">
        <f t="shared" si="65"/>
        <v>11</v>
      </c>
      <c r="CM92" s="10" t="str">
        <f t="shared" si="66"/>
        <v>00</v>
      </c>
      <c r="CN92" t="b">
        <f t="shared" si="67"/>
        <v>1</v>
      </c>
      <c r="CQ92" t="b">
        <f>ISNUMBER(SEARCH(CQ$1,d4_test70_2ft[[#This Row],[actualResultc7]]))</f>
        <v>0</v>
      </c>
      <c r="CR92" t="b">
        <f>ISNUMBER(SEARCH(CR$1,d4_test70_2ft[[#This Row],[actualResultc7]]))</f>
        <v>1</v>
      </c>
      <c r="CS92" t="b">
        <f>ISNUMBER(SEARCH(CS$1,d4_test70_2ft[[#This Row],[actualResultc7]]))</f>
        <v>0</v>
      </c>
      <c r="CT92" s="10" t="str">
        <f t="shared" si="68"/>
        <v>00</v>
      </c>
      <c r="CU92" s="10" t="str">
        <f t="shared" si="69"/>
        <v>11</v>
      </c>
      <c r="CV92" s="10" t="str">
        <f t="shared" si="70"/>
        <v>00</v>
      </c>
      <c r="CW92" t="b">
        <f t="shared" si="71"/>
        <v>1</v>
      </c>
    </row>
    <row r="93" spans="1:101" x14ac:dyDescent="0.35">
      <c r="A93" t="s">
        <v>669</v>
      </c>
      <c r="B93" t="s">
        <v>670</v>
      </c>
      <c r="C93" t="s">
        <v>8244</v>
      </c>
      <c r="D93" t="s">
        <v>7589</v>
      </c>
      <c r="E93" t="s">
        <v>5119</v>
      </c>
      <c r="F93" t="s">
        <v>34</v>
      </c>
      <c r="G93" t="s">
        <v>7754</v>
      </c>
      <c r="H93" t="s">
        <v>7857</v>
      </c>
      <c r="I93" t="s">
        <v>7754</v>
      </c>
      <c r="J93" t="s">
        <v>7754</v>
      </c>
      <c r="K93" t="s">
        <v>7754</v>
      </c>
      <c r="L93" t="s">
        <v>7754</v>
      </c>
      <c r="M93" t="s">
        <v>24</v>
      </c>
      <c r="N93" t="s">
        <v>24</v>
      </c>
      <c r="O93" t="s">
        <v>24</v>
      </c>
      <c r="R93" s="13" t="b">
        <f>ISNUMBER(SEARCH(R$1,d4_test70_2ft[[#This Row],[expectedResult]]))</f>
        <v>0</v>
      </c>
      <c r="S93" s="13" t="b">
        <f>ISNUMBER(SEARCH(S$1,d4_test70_2ft[[#This Row],[expectedResult]]))</f>
        <v>1</v>
      </c>
      <c r="T93" s="13" t="b">
        <f>ISNUMBER(SEARCH(T$1,d4_test70_2ft[[#This Row],[expectedResult]]))</f>
        <v>0</v>
      </c>
      <c r="W93" t="b">
        <f>ISNUMBER(SEARCH(W$1,d4_test70_2ft[[#This Row],[actualResult]]))</f>
        <v>0</v>
      </c>
      <c r="X93" t="b">
        <f>ISNUMBER(SEARCH(X$1,d4_test70_2ft[[#This Row],[actualResult]]))</f>
        <v>1</v>
      </c>
      <c r="Y93" t="b">
        <f>ISNUMBER(SEARCH(Y$1,d4_test70_2ft[[#This Row],[actualResult]]))</f>
        <v>1</v>
      </c>
      <c r="Z93" s="10" t="str">
        <f t="shared" si="36"/>
        <v>00</v>
      </c>
      <c r="AA93" s="10" t="str">
        <f t="shared" si="37"/>
        <v>11</v>
      </c>
      <c r="AB93" s="10" t="str">
        <f t="shared" si="38"/>
        <v>01</v>
      </c>
      <c r="AC93" t="b">
        <f t="shared" si="39"/>
        <v>0</v>
      </c>
      <c r="AF93" t="b">
        <f>ISNUMBER(SEARCH(AF$1,d4_test70_2ft[[#This Row],[actualResultGPT3]]))</f>
        <v>1</v>
      </c>
      <c r="AG93" t="b">
        <f>ISNUMBER(SEARCH(AG$1,d4_test70_2ft[[#This Row],[actualResultGPT3]]))</f>
        <v>1</v>
      </c>
      <c r="AH93" t="b">
        <f>ISNUMBER(SEARCH(AH$1,d4_test70_2ft[[#This Row],[actualResultGPT3]]))</f>
        <v>1</v>
      </c>
      <c r="AI93" s="10" t="str">
        <f t="shared" si="40"/>
        <v>01</v>
      </c>
      <c r="AJ93" s="10" t="str">
        <f t="shared" si="41"/>
        <v>11</v>
      </c>
      <c r="AK93" s="10" t="str">
        <f t="shared" si="42"/>
        <v>01</v>
      </c>
      <c r="AL93" t="b">
        <f t="shared" si="43"/>
        <v>0</v>
      </c>
      <c r="AO93" t="b">
        <f>ISNUMBER(SEARCH(AO$1,d4_test70_2ft[[#This Row],[actualResult3Ft]]))</f>
        <v>0</v>
      </c>
      <c r="AP93" t="b">
        <f>ISNUMBER(SEARCH(AP$1,d4_test70_2ft[[#This Row],[actualResult3Ft]]))</f>
        <v>1</v>
      </c>
      <c r="AQ93" t="b">
        <f>ISNUMBER(SEARCH(AQ$1,d4_test70_2ft[[#This Row],[actualResult3Ft]]))</f>
        <v>1</v>
      </c>
      <c r="AR93" s="10" t="str">
        <f t="shared" si="44"/>
        <v>00</v>
      </c>
      <c r="AS93" s="10" t="str">
        <f t="shared" si="45"/>
        <v>11</v>
      </c>
      <c r="AT93" s="10" t="str">
        <f t="shared" si="46"/>
        <v>01</v>
      </c>
      <c r="AU93" t="b">
        <f t="shared" si="47"/>
        <v>0</v>
      </c>
      <c r="AX93" t="b">
        <f>ISNUMBER(SEARCH(AX$1,d4_test70_2ft[[#This Row],[actualResultc2]]))</f>
        <v>0</v>
      </c>
      <c r="AY93" t="b">
        <f>ISNUMBER(SEARCH(AY$1,d4_test70_2ft[[#This Row],[actualResultc2]]))</f>
        <v>1</v>
      </c>
      <c r="AZ93" t="b">
        <f>ISNUMBER(SEARCH(AZ$1,d4_test70_2ft[[#This Row],[actualResultc2]]))</f>
        <v>1</v>
      </c>
      <c r="BA93" s="10" t="str">
        <f t="shared" si="48"/>
        <v>00</v>
      </c>
      <c r="BB93" s="10" t="str">
        <f t="shared" si="49"/>
        <v>11</v>
      </c>
      <c r="BC93" s="10" t="str">
        <f t="shared" si="50"/>
        <v>01</v>
      </c>
      <c r="BD93" t="b">
        <f t="shared" si="51"/>
        <v>0</v>
      </c>
      <c r="BG93" t="b">
        <f>ISNUMBER(SEARCH(BG$1,d4_test70_2ft[[#This Row],[actualResultc3]]))</f>
        <v>0</v>
      </c>
      <c r="BH93" t="b">
        <f>ISNUMBER(SEARCH(BH$1,d4_test70_2ft[[#This Row],[actualResultc3]]))</f>
        <v>1</v>
      </c>
      <c r="BI93" t="b">
        <f>ISNUMBER(SEARCH(BI$1,d4_test70_2ft[[#This Row],[actualResultc3]]))</f>
        <v>1</v>
      </c>
      <c r="BJ93" s="10" t="str">
        <f t="shared" si="52"/>
        <v>00</v>
      </c>
      <c r="BK93" s="10" t="str">
        <f t="shared" si="53"/>
        <v>11</v>
      </c>
      <c r="BL93" s="10" t="str">
        <f t="shared" si="54"/>
        <v>01</v>
      </c>
      <c r="BM93" t="b">
        <f t="shared" si="55"/>
        <v>0</v>
      </c>
      <c r="BP93" t="b">
        <f>ISNUMBER(SEARCH(BP$1,d4_test70_2ft[[#This Row],[actualResultc4]]))</f>
        <v>0</v>
      </c>
      <c r="BQ93" t="b">
        <f>ISNUMBER(SEARCH(BQ$1,d4_test70_2ft[[#This Row],[actualResultc4]]))</f>
        <v>1</v>
      </c>
      <c r="BR93" t="b">
        <f>ISNUMBER(SEARCH(BR$1,d4_test70_2ft[[#This Row],[actualResultc4]]))</f>
        <v>1</v>
      </c>
      <c r="BS93" s="10" t="str">
        <f t="shared" si="56"/>
        <v>00</v>
      </c>
      <c r="BT93" s="10" t="str">
        <f t="shared" si="57"/>
        <v>11</v>
      </c>
      <c r="BU93" s="10" t="str">
        <f t="shared" si="58"/>
        <v>01</v>
      </c>
      <c r="BV93" t="b">
        <f t="shared" si="59"/>
        <v>0</v>
      </c>
      <c r="BY93" t="b">
        <f>ISNUMBER(SEARCH(BY$1,d4_test70_2ft[[#This Row],[actualResultc5]]))</f>
        <v>0</v>
      </c>
      <c r="BZ93" t="b">
        <f>ISNUMBER(SEARCH(BZ$1,d4_test70_2ft[[#This Row],[actualResultc5]]))</f>
        <v>1</v>
      </c>
      <c r="CA93" t="b">
        <f>ISNUMBER(SEARCH(CA$1,d4_test70_2ft[[#This Row],[actualResultc5]]))</f>
        <v>1</v>
      </c>
      <c r="CB93" s="10" t="str">
        <f t="shared" si="60"/>
        <v>00</v>
      </c>
      <c r="CC93" s="10" t="str">
        <f t="shared" si="61"/>
        <v>11</v>
      </c>
      <c r="CD93" s="10" t="str">
        <f t="shared" si="62"/>
        <v>01</v>
      </c>
      <c r="CE93" t="b">
        <f t="shared" si="63"/>
        <v>0</v>
      </c>
      <c r="CH93" t="b">
        <f>ISNUMBER(SEARCH(CH$1,d4_test70_2ft[[#This Row],[actualResultc6]]))</f>
        <v>0</v>
      </c>
      <c r="CI93" t="b">
        <f>ISNUMBER(SEARCH(CI$1,d4_test70_2ft[[#This Row],[actualResultc6]]))</f>
        <v>1</v>
      </c>
      <c r="CJ93" t="b">
        <f>ISNUMBER(SEARCH(CJ$1,d4_test70_2ft[[#This Row],[actualResultc6]]))</f>
        <v>1</v>
      </c>
      <c r="CK93" s="10" t="str">
        <f t="shared" si="64"/>
        <v>00</v>
      </c>
      <c r="CL93" s="10" t="str">
        <f t="shared" si="65"/>
        <v>11</v>
      </c>
      <c r="CM93" s="10" t="str">
        <f t="shared" si="66"/>
        <v>01</v>
      </c>
      <c r="CN93" t="b">
        <f t="shared" si="67"/>
        <v>0</v>
      </c>
      <c r="CQ93" t="b">
        <f>ISNUMBER(SEARCH(CQ$1,d4_test70_2ft[[#This Row],[actualResultc7]]))</f>
        <v>0</v>
      </c>
      <c r="CR93" t="b">
        <f>ISNUMBER(SEARCH(CR$1,d4_test70_2ft[[#This Row],[actualResultc7]]))</f>
        <v>1</v>
      </c>
      <c r="CS93" t="b">
        <f>ISNUMBER(SEARCH(CS$1,d4_test70_2ft[[#This Row],[actualResultc7]]))</f>
        <v>1</v>
      </c>
      <c r="CT93" s="10" t="str">
        <f t="shared" si="68"/>
        <v>00</v>
      </c>
      <c r="CU93" s="10" t="str">
        <f t="shared" si="69"/>
        <v>11</v>
      </c>
      <c r="CV93" s="10" t="str">
        <f t="shared" si="70"/>
        <v>01</v>
      </c>
      <c r="CW93" t="b">
        <f t="shared" si="71"/>
        <v>0</v>
      </c>
    </row>
    <row r="94" spans="1:101" x14ac:dyDescent="0.35">
      <c r="A94" t="s">
        <v>870</v>
      </c>
      <c r="B94" t="s">
        <v>871</v>
      </c>
      <c r="C94" t="s">
        <v>872</v>
      </c>
      <c r="D94" t="s">
        <v>7587</v>
      </c>
      <c r="E94" t="s">
        <v>5119</v>
      </c>
      <c r="F94" t="s">
        <v>34</v>
      </c>
      <c r="G94" t="s">
        <v>7754</v>
      </c>
      <c r="H94" t="s">
        <v>72</v>
      </c>
      <c r="I94" t="s">
        <v>7754</v>
      </c>
      <c r="J94" t="s">
        <v>7754</v>
      </c>
      <c r="K94" t="s">
        <v>7688</v>
      </c>
      <c r="L94" t="s">
        <v>7754</v>
      </c>
      <c r="M94" t="s">
        <v>24</v>
      </c>
      <c r="N94" t="s">
        <v>24</v>
      </c>
      <c r="O94" t="s">
        <v>7</v>
      </c>
      <c r="R94" s="13" t="b">
        <f>ISNUMBER(SEARCH(R$1,d4_test70_2ft[[#This Row],[expectedResult]]))</f>
        <v>0</v>
      </c>
      <c r="S94" s="13" t="b">
        <f>ISNUMBER(SEARCH(S$1,d4_test70_2ft[[#This Row],[expectedResult]]))</f>
        <v>1</v>
      </c>
      <c r="T94" s="13" t="b">
        <f>ISNUMBER(SEARCH(T$1,d4_test70_2ft[[#This Row],[expectedResult]]))</f>
        <v>0</v>
      </c>
      <c r="W94" t="b">
        <f>ISNUMBER(SEARCH(W$1,d4_test70_2ft[[#This Row],[actualResult]]))</f>
        <v>0</v>
      </c>
      <c r="X94" t="b">
        <f>ISNUMBER(SEARCH(X$1,d4_test70_2ft[[#This Row],[actualResult]]))</f>
        <v>1</v>
      </c>
      <c r="Y94" t="b">
        <f>ISNUMBER(SEARCH(Y$1,d4_test70_2ft[[#This Row],[actualResult]]))</f>
        <v>1</v>
      </c>
      <c r="Z94" s="10" t="str">
        <f t="shared" si="36"/>
        <v>00</v>
      </c>
      <c r="AA94" s="10" t="str">
        <f t="shared" si="37"/>
        <v>11</v>
      </c>
      <c r="AB94" s="10" t="str">
        <f t="shared" si="38"/>
        <v>01</v>
      </c>
      <c r="AC94" t="b">
        <f t="shared" si="39"/>
        <v>0</v>
      </c>
      <c r="AF94" t="b">
        <f>ISNUMBER(SEARCH(AF$1,d4_test70_2ft[[#This Row],[actualResultGPT3]]))</f>
        <v>1</v>
      </c>
      <c r="AG94" t="b">
        <f>ISNUMBER(SEARCH(AG$1,d4_test70_2ft[[#This Row],[actualResultGPT3]]))</f>
        <v>1</v>
      </c>
      <c r="AH94" t="b">
        <f>ISNUMBER(SEARCH(AH$1,d4_test70_2ft[[#This Row],[actualResultGPT3]]))</f>
        <v>1</v>
      </c>
      <c r="AI94" s="10" t="str">
        <f t="shared" si="40"/>
        <v>01</v>
      </c>
      <c r="AJ94" s="10" t="str">
        <f t="shared" si="41"/>
        <v>11</v>
      </c>
      <c r="AK94" s="10" t="str">
        <f t="shared" si="42"/>
        <v>01</v>
      </c>
      <c r="AL94" t="b">
        <f t="shared" si="43"/>
        <v>0</v>
      </c>
      <c r="AO94" t="b">
        <f>ISNUMBER(SEARCH(AO$1,d4_test70_2ft[[#This Row],[actualResult3Ft]]))</f>
        <v>0</v>
      </c>
      <c r="AP94" t="b">
        <f>ISNUMBER(SEARCH(AP$1,d4_test70_2ft[[#This Row],[actualResult3Ft]]))</f>
        <v>1</v>
      </c>
      <c r="AQ94" t="b">
        <f>ISNUMBER(SEARCH(AQ$1,d4_test70_2ft[[#This Row],[actualResult3Ft]]))</f>
        <v>1</v>
      </c>
      <c r="AR94" s="10" t="str">
        <f t="shared" si="44"/>
        <v>00</v>
      </c>
      <c r="AS94" s="10" t="str">
        <f t="shared" si="45"/>
        <v>11</v>
      </c>
      <c r="AT94" s="10" t="str">
        <f t="shared" si="46"/>
        <v>01</v>
      </c>
      <c r="AU94" t="b">
        <f t="shared" si="47"/>
        <v>0</v>
      </c>
      <c r="AX94" t="b">
        <f>ISNUMBER(SEARCH(AX$1,d4_test70_2ft[[#This Row],[actualResultc2]]))</f>
        <v>0</v>
      </c>
      <c r="AY94" t="b">
        <f>ISNUMBER(SEARCH(AY$1,d4_test70_2ft[[#This Row],[actualResultc2]]))</f>
        <v>1</v>
      </c>
      <c r="AZ94" t="b">
        <f>ISNUMBER(SEARCH(AZ$1,d4_test70_2ft[[#This Row],[actualResultc2]]))</f>
        <v>1</v>
      </c>
      <c r="BA94" s="10" t="str">
        <f t="shared" si="48"/>
        <v>00</v>
      </c>
      <c r="BB94" s="10" t="str">
        <f t="shared" si="49"/>
        <v>11</v>
      </c>
      <c r="BC94" s="10" t="str">
        <f t="shared" si="50"/>
        <v>01</v>
      </c>
      <c r="BD94" t="b">
        <f t="shared" si="51"/>
        <v>0</v>
      </c>
      <c r="BG94" t="b">
        <f>ISNUMBER(SEARCH(BG$1,d4_test70_2ft[[#This Row],[actualResultc3]]))</f>
        <v>0</v>
      </c>
      <c r="BH94" t="b">
        <f>ISNUMBER(SEARCH(BH$1,d4_test70_2ft[[#This Row],[actualResultc3]]))</f>
        <v>0</v>
      </c>
      <c r="BI94" t="b">
        <f>ISNUMBER(SEARCH(BI$1,d4_test70_2ft[[#This Row],[actualResultc3]]))</f>
        <v>1</v>
      </c>
      <c r="BJ94" s="10" t="str">
        <f t="shared" si="52"/>
        <v>00</v>
      </c>
      <c r="BK94" s="10" t="str">
        <f t="shared" si="53"/>
        <v>10</v>
      </c>
      <c r="BL94" s="10" t="str">
        <f t="shared" si="54"/>
        <v>01</v>
      </c>
      <c r="BM94" t="b">
        <f t="shared" si="55"/>
        <v>0</v>
      </c>
      <c r="BP94" t="b">
        <f>ISNUMBER(SEARCH(BP$1,d4_test70_2ft[[#This Row],[actualResultc4]]))</f>
        <v>0</v>
      </c>
      <c r="BQ94" t="b">
        <f>ISNUMBER(SEARCH(BQ$1,d4_test70_2ft[[#This Row],[actualResultc4]]))</f>
        <v>1</v>
      </c>
      <c r="BR94" t="b">
        <f>ISNUMBER(SEARCH(BR$1,d4_test70_2ft[[#This Row],[actualResultc4]]))</f>
        <v>1</v>
      </c>
      <c r="BS94" s="10" t="str">
        <f t="shared" si="56"/>
        <v>00</v>
      </c>
      <c r="BT94" s="10" t="str">
        <f t="shared" si="57"/>
        <v>11</v>
      </c>
      <c r="BU94" s="10" t="str">
        <f t="shared" si="58"/>
        <v>01</v>
      </c>
      <c r="BV94" t="b">
        <f t="shared" si="59"/>
        <v>0</v>
      </c>
      <c r="BY94" t="b">
        <f>ISNUMBER(SEARCH(BY$1,d4_test70_2ft[[#This Row],[actualResultc5]]))</f>
        <v>0</v>
      </c>
      <c r="BZ94" t="b">
        <f>ISNUMBER(SEARCH(BZ$1,d4_test70_2ft[[#This Row],[actualResultc5]]))</f>
        <v>1</v>
      </c>
      <c r="CA94" t="b">
        <f>ISNUMBER(SEARCH(CA$1,d4_test70_2ft[[#This Row],[actualResultc5]]))</f>
        <v>1</v>
      </c>
      <c r="CB94" s="10" t="str">
        <f t="shared" si="60"/>
        <v>00</v>
      </c>
      <c r="CC94" s="10" t="str">
        <f t="shared" si="61"/>
        <v>11</v>
      </c>
      <c r="CD94" s="10" t="str">
        <f t="shared" si="62"/>
        <v>01</v>
      </c>
      <c r="CE94" t="b">
        <f t="shared" si="63"/>
        <v>0</v>
      </c>
      <c r="CH94" t="b">
        <f>ISNUMBER(SEARCH(CH$1,d4_test70_2ft[[#This Row],[actualResultc6]]))</f>
        <v>0</v>
      </c>
      <c r="CI94" t="b">
        <f>ISNUMBER(SEARCH(CI$1,d4_test70_2ft[[#This Row],[actualResultc6]]))</f>
        <v>1</v>
      </c>
      <c r="CJ94" t="b">
        <f>ISNUMBER(SEARCH(CJ$1,d4_test70_2ft[[#This Row],[actualResultc6]]))</f>
        <v>1</v>
      </c>
      <c r="CK94" s="10" t="str">
        <f t="shared" si="64"/>
        <v>00</v>
      </c>
      <c r="CL94" s="10" t="str">
        <f t="shared" si="65"/>
        <v>11</v>
      </c>
      <c r="CM94" s="10" t="str">
        <f t="shared" si="66"/>
        <v>01</v>
      </c>
      <c r="CN94" t="b">
        <f t="shared" si="67"/>
        <v>0</v>
      </c>
      <c r="CQ94" t="b">
        <f>ISNUMBER(SEARCH(CQ$1,d4_test70_2ft[[#This Row],[actualResultc7]]))</f>
        <v>0</v>
      </c>
      <c r="CR94" t="b">
        <f>ISNUMBER(SEARCH(CR$1,d4_test70_2ft[[#This Row],[actualResultc7]]))</f>
        <v>0</v>
      </c>
      <c r="CS94" t="b">
        <f>ISNUMBER(SEARCH(CS$1,d4_test70_2ft[[#This Row],[actualResultc7]]))</f>
        <v>1</v>
      </c>
      <c r="CT94" s="10" t="str">
        <f t="shared" si="68"/>
        <v>00</v>
      </c>
      <c r="CU94" s="10" t="str">
        <f t="shared" si="69"/>
        <v>10</v>
      </c>
      <c r="CV94" s="10" t="str">
        <f t="shared" si="70"/>
        <v>01</v>
      </c>
      <c r="CW94" t="b">
        <f t="shared" si="71"/>
        <v>0</v>
      </c>
    </row>
    <row r="95" spans="1:101" x14ac:dyDescent="0.35">
      <c r="A95" t="s">
        <v>31</v>
      </c>
      <c r="B95" t="s">
        <v>32</v>
      </c>
      <c r="C95" t="s">
        <v>33</v>
      </c>
      <c r="D95" t="s">
        <v>7582</v>
      </c>
      <c r="E95" t="s">
        <v>5190</v>
      </c>
      <c r="F95" t="s">
        <v>34</v>
      </c>
      <c r="G95" t="s">
        <v>7754</v>
      </c>
      <c r="H95" t="s">
        <v>72</v>
      </c>
      <c r="I95" t="s">
        <v>7685</v>
      </c>
      <c r="J95" t="s">
        <v>7685</v>
      </c>
      <c r="K95" t="s">
        <v>7754</v>
      </c>
      <c r="L95" t="s">
        <v>7685</v>
      </c>
      <c r="M95" t="s">
        <v>24</v>
      </c>
      <c r="N95" t="s">
        <v>24</v>
      </c>
      <c r="O95" t="s">
        <v>34</v>
      </c>
      <c r="R95" s="13" t="b">
        <f>ISNUMBER(SEARCH(R$1,d4_test70_2ft[[#This Row],[expectedResult]]))</f>
        <v>0</v>
      </c>
      <c r="S95" s="13" t="b">
        <f>ISNUMBER(SEARCH(S$1,d4_test70_2ft[[#This Row],[expectedResult]]))</f>
        <v>1</v>
      </c>
      <c r="T95" s="13" t="b">
        <f>ISNUMBER(SEARCH(T$1,d4_test70_2ft[[#This Row],[expectedResult]]))</f>
        <v>0</v>
      </c>
      <c r="W95" t="b">
        <f>ISNUMBER(SEARCH(W$1,d4_test70_2ft[[#This Row],[actualResult]]))</f>
        <v>0</v>
      </c>
      <c r="X95" t="b">
        <f>ISNUMBER(SEARCH(X$1,d4_test70_2ft[[#This Row],[actualResult]]))</f>
        <v>1</v>
      </c>
      <c r="Y95" t="b">
        <f>ISNUMBER(SEARCH(Y$1,d4_test70_2ft[[#This Row],[actualResult]]))</f>
        <v>1</v>
      </c>
      <c r="Z95" s="10" t="str">
        <f t="shared" si="36"/>
        <v>00</v>
      </c>
      <c r="AA95" s="10" t="str">
        <f t="shared" si="37"/>
        <v>11</v>
      </c>
      <c r="AB95" s="10" t="str">
        <f t="shared" si="38"/>
        <v>01</v>
      </c>
      <c r="AC95" t="b">
        <f t="shared" si="39"/>
        <v>0</v>
      </c>
      <c r="AF95" t="b">
        <f>ISNUMBER(SEARCH(AF$1,d4_test70_2ft[[#This Row],[actualResultGPT3]]))</f>
        <v>1</v>
      </c>
      <c r="AG95" t="b">
        <f>ISNUMBER(SEARCH(AG$1,d4_test70_2ft[[#This Row],[actualResultGPT3]]))</f>
        <v>1</v>
      </c>
      <c r="AH95" t="b">
        <f>ISNUMBER(SEARCH(AH$1,d4_test70_2ft[[#This Row],[actualResultGPT3]]))</f>
        <v>1</v>
      </c>
      <c r="AI95" s="10" t="str">
        <f t="shared" si="40"/>
        <v>01</v>
      </c>
      <c r="AJ95" s="10" t="str">
        <f t="shared" si="41"/>
        <v>11</v>
      </c>
      <c r="AK95" s="10" t="str">
        <f t="shared" si="42"/>
        <v>01</v>
      </c>
      <c r="AL95" t="b">
        <f t="shared" si="43"/>
        <v>0</v>
      </c>
      <c r="AO95" t="b">
        <f>ISNUMBER(SEARCH(AO$1,d4_test70_2ft[[#This Row],[actualResult3Ft]]))</f>
        <v>0</v>
      </c>
      <c r="AP95" t="b">
        <f>ISNUMBER(SEARCH(AP$1,d4_test70_2ft[[#This Row],[actualResult3Ft]]))</f>
        <v>1</v>
      </c>
      <c r="AQ95" t="b">
        <f>ISNUMBER(SEARCH(AQ$1,d4_test70_2ft[[#This Row],[actualResult3Ft]]))</f>
        <v>0</v>
      </c>
      <c r="AR95" s="10" t="str">
        <f t="shared" si="44"/>
        <v>00</v>
      </c>
      <c r="AS95" s="10" t="str">
        <f t="shared" si="45"/>
        <v>11</v>
      </c>
      <c r="AT95" s="10" t="str">
        <f t="shared" si="46"/>
        <v>00</v>
      </c>
      <c r="AU95" t="b">
        <f t="shared" si="47"/>
        <v>1</v>
      </c>
      <c r="AX95" t="b">
        <f>ISNUMBER(SEARCH(AX$1,d4_test70_2ft[[#This Row],[actualResultc2]]))</f>
        <v>0</v>
      </c>
      <c r="AY95" t="b">
        <f>ISNUMBER(SEARCH(AY$1,d4_test70_2ft[[#This Row],[actualResultc2]]))</f>
        <v>1</v>
      </c>
      <c r="AZ95" t="b">
        <f>ISNUMBER(SEARCH(AZ$1,d4_test70_2ft[[#This Row],[actualResultc2]]))</f>
        <v>0</v>
      </c>
      <c r="BA95" s="10" t="str">
        <f t="shared" si="48"/>
        <v>00</v>
      </c>
      <c r="BB95" s="10" t="str">
        <f t="shared" si="49"/>
        <v>11</v>
      </c>
      <c r="BC95" s="10" t="str">
        <f t="shared" si="50"/>
        <v>00</v>
      </c>
      <c r="BD95" t="b">
        <f t="shared" si="51"/>
        <v>1</v>
      </c>
      <c r="BG95" t="b">
        <f>ISNUMBER(SEARCH(BG$1,d4_test70_2ft[[#This Row],[actualResultc3]]))</f>
        <v>0</v>
      </c>
      <c r="BH95" t="b">
        <f>ISNUMBER(SEARCH(BH$1,d4_test70_2ft[[#This Row],[actualResultc3]]))</f>
        <v>1</v>
      </c>
      <c r="BI95" t="b">
        <f>ISNUMBER(SEARCH(BI$1,d4_test70_2ft[[#This Row],[actualResultc3]]))</f>
        <v>1</v>
      </c>
      <c r="BJ95" s="10" t="str">
        <f t="shared" si="52"/>
        <v>00</v>
      </c>
      <c r="BK95" s="10" t="str">
        <f t="shared" si="53"/>
        <v>11</v>
      </c>
      <c r="BL95" s="10" t="str">
        <f t="shared" si="54"/>
        <v>01</v>
      </c>
      <c r="BM95" t="b">
        <f t="shared" si="55"/>
        <v>0</v>
      </c>
      <c r="BP95" t="b">
        <f>ISNUMBER(SEARCH(BP$1,d4_test70_2ft[[#This Row],[actualResultc4]]))</f>
        <v>0</v>
      </c>
      <c r="BQ95" t="b">
        <f>ISNUMBER(SEARCH(BQ$1,d4_test70_2ft[[#This Row],[actualResultc4]]))</f>
        <v>1</v>
      </c>
      <c r="BR95" t="b">
        <f>ISNUMBER(SEARCH(BR$1,d4_test70_2ft[[#This Row],[actualResultc4]]))</f>
        <v>0</v>
      </c>
      <c r="BS95" s="10" t="str">
        <f t="shared" si="56"/>
        <v>00</v>
      </c>
      <c r="BT95" s="10" t="str">
        <f t="shared" si="57"/>
        <v>11</v>
      </c>
      <c r="BU95" s="10" t="str">
        <f t="shared" si="58"/>
        <v>00</v>
      </c>
      <c r="BV95" t="b">
        <f t="shared" si="59"/>
        <v>1</v>
      </c>
      <c r="BY95" t="b">
        <f>ISNUMBER(SEARCH(BY$1,d4_test70_2ft[[#This Row],[actualResultc5]]))</f>
        <v>0</v>
      </c>
      <c r="BZ95" t="b">
        <f>ISNUMBER(SEARCH(BZ$1,d4_test70_2ft[[#This Row],[actualResultc5]]))</f>
        <v>1</v>
      </c>
      <c r="CA95" t="b">
        <f>ISNUMBER(SEARCH(CA$1,d4_test70_2ft[[#This Row],[actualResultc5]]))</f>
        <v>1</v>
      </c>
      <c r="CB95" s="10" t="str">
        <f t="shared" si="60"/>
        <v>00</v>
      </c>
      <c r="CC95" s="10" t="str">
        <f t="shared" si="61"/>
        <v>11</v>
      </c>
      <c r="CD95" s="10" t="str">
        <f t="shared" si="62"/>
        <v>01</v>
      </c>
      <c r="CE95" t="b">
        <f t="shared" si="63"/>
        <v>0</v>
      </c>
      <c r="CH95" t="b">
        <f>ISNUMBER(SEARCH(CH$1,d4_test70_2ft[[#This Row],[actualResultc6]]))</f>
        <v>0</v>
      </c>
      <c r="CI95" t="b">
        <f>ISNUMBER(SEARCH(CI$1,d4_test70_2ft[[#This Row],[actualResultc6]]))</f>
        <v>1</v>
      </c>
      <c r="CJ95" t="b">
        <f>ISNUMBER(SEARCH(CJ$1,d4_test70_2ft[[#This Row],[actualResultc6]]))</f>
        <v>1</v>
      </c>
      <c r="CK95" s="10" t="str">
        <f t="shared" si="64"/>
        <v>00</v>
      </c>
      <c r="CL95" s="10" t="str">
        <f t="shared" si="65"/>
        <v>11</v>
      </c>
      <c r="CM95" s="10" t="str">
        <f t="shared" si="66"/>
        <v>01</v>
      </c>
      <c r="CN95" t="b">
        <f t="shared" si="67"/>
        <v>0</v>
      </c>
      <c r="CQ95" t="b">
        <f>ISNUMBER(SEARCH(CQ$1,d4_test70_2ft[[#This Row],[actualResultc7]]))</f>
        <v>0</v>
      </c>
      <c r="CR95" t="b">
        <f>ISNUMBER(SEARCH(CR$1,d4_test70_2ft[[#This Row],[actualResultc7]]))</f>
        <v>1</v>
      </c>
      <c r="CS95" t="b">
        <f>ISNUMBER(SEARCH(CS$1,d4_test70_2ft[[#This Row],[actualResultc7]]))</f>
        <v>0</v>
      </c>
      <c r="CT95" s="10" t="str">
        <f t="shared" si="68"/>
        <v>00</v>
      </c>
      <c r="CU95" s="10" t="str">
        <f t="shared" si="69"/>
        <v>11</v>
      </c>
      <c r="CV95" s="10" t="str">
        <f t="shared" si="70"/>
        <v>00</v>
      </c>
      <c r="CW95" t="b">
        <f t="shared" si="71"/>
        <v>1</v>
      </c>
    </row>
    <row r="96" spans="1:101" x14ac:dyDescent="0.35">
      <c r="A96" t="s">
        <v>832</v>
      </c>
      <c r="B96" t="s">
        <v>833</v>
      </c>
      <c r="C96" t="s">
        <v>8261</v>
      </c>
      <c r="D96" t="s">
        <v>7604</v>
      </c>
      <c r="E96" t="s">
        <v>5137</v>
      </c>
      <c r="F96" t="s">
        <v>34</v>
      </c>
      <c r="G96" t="s">
        <v>7754</v>
      </c>
      <c r="H96" t="s">
        <v>72</v>
      </c>
      <c r="I96" t="s">
        <v>7685</v>
      </c>
      <c r="J96" t="s">
        <v>7754</v>
      </c>
      <c r="K96" t="s">
        <v>7754</v>
      </c>
      <c r="L96" t="s">
        <v>7754</v>
      </c>
      <c r="M96" t="s">
        <v>24</v>
      </c>
      <c r="N96" t="s">
        <v>24</v>
      </c>
      <c r="O96" t="s">
        <v>34</v>
      </c>
      <c r="R96" s="13" t="b">
        <f>ISNUMBER(SEARCH(R$1,d4_test70_2ft[[#This Row],[expectedResult]]))</f>
        <v>0</v>
      </c>
      <c r="S96" s="13" t="b">
        <f>ISNUMBER(SEARCH(S$1,d4_test70_2ft[[#This Row],[expectedResult]]))</f>
        <v>1</v>
      </c>
      <c r="T96" s="13" t="b">
        <f>ISNUMBER(SEARCH(T$1,d4_test70_2ft[[#This Row],[expectedResult]]))</f>
        <v>0</v>
      </c>
      <c r="W96" t="b">
        <f>ISNUMBER(SEARCH(W$1,d4_test70_2ft[[#This Row],[actualResult]]))</f>
        <v>0</v>
      </c>
      <c r="X96" t="b">
        <f>ISNUMBER(SEARCH(X$1,d4_test70_2ft[[#This Row],[actualResult]]))</f>
        <v>1</v>
      </c>
      <c r="Y96" t="b">
        <f>ISNUMBER(SEARCH(Y$1,d4_test70_2ft[[#This Row],[actualResult]]))</f>
        <v>1</v>
      </c>
      <c r="Z96" s="10" t="str">
        <f t="shared" si="36"/>
        <v>00</v>
      </c>
      <c r="AA96" s="10" t="str">
        <f t="shared" si="37"/>
        <v>11</v>
      </c>
      <c r="AB96" s="10" t="str">
        <f t="shared" si="38"/>
        <v>01</v>
      </c>
      <c r="AC96" t="b">
        <f t="shared" si="39"/>
        <v>0</v>
      </c>
      <c r="AF96" t="b">
        <f>ISNUMBER(SEARCH(AF$1,d4_test70_2ft[[#This Row],[actualResultGPT3]]))</f>
        <v>1</v>
      </c>
      <c r="AG96" t="b">
        <f>ISNUMBER(SEARCH(AG$1,d4_test70_2ft[[#This Row],[actualResultGPT3]]))</f>
        <v>1</v>
      </c>
      <c r="AH96" t="b">
        <f>ISNUMBER(SEARCH(AH$1,d4_test70_2ft[[#This Row],[actualResultGPT3]]))</f>
        <v>1</v>
      </c>
      <c r="AI96" s="10" t="str">
        <f t="shared" si="40"/>
        <v>01</v>
      </c>
      <c r="AJ96" s="10" t="str">
        <f t="shared" si="41"/>
        <v>11</v>
      </c>
      <c r="AK96" s="10" t="str">
        <f t="shared" si="42"/>
        <v>01</v>
      </c>
      <c r="AL96" t="b">
        <f t="shared" si="43"/>
        <v>0</v>
      </c>
      <c r="AO96" t="b">
        <f>ISNUMBER(SEARCH(AO$1,d4_test70_2ft[[#This Row],[actualResult3Ft]]))</f>
        <v>0</v>
      </c>
      <c r="AP96" t="b">
        <f>ISNUMBER(SEARCH(AP$1,d4_test70_2ft[[#This Row],[actualResult3Ft]]))</f>
        <v>1</v>
      </c>
      <c r="AQ96" t="b">
        <f>ISNUMBER(SEARCH(AQ$1,d4_test70_2ft[[#This Row],[actualResult3Ft]]))</f>
        <v>0</v>
      </c>
      <c r="AR96" s="10" t="str">
        <f t="shared" si="44"/>
        <v>00</v>
      </c>
      <c r="AS96" s="10" t="str">
        <f t="shared" si="45"/>
        <v>11</v>
      </c>
      <c r="AT96" s="10" t="str">
        <f t="shared" si="46"/>
        <v>00</v>
      </c>
      <c r="AU96" t="b">
        <f t="shared" si="47"/>
        <v>1</v>
      </c>
      <c r="AX96" t="b">
        <f>ISNUMBER(SEARCH(AX$1,d4_test70_2ft[[#This Row],[actualResultc2]]))</f>
        <v>0</v>
      </c>
      <c r="AY96" t="b">
        <f>ISNUMBER(SEARCH(AY$1,d4_test70_2ft[[#This Row],[actualResultc2]]))</f>
        <v>1</v>
      </c>
      <c r="AZ96" t="b">
        <f>ISNUMBER(SEARCH(AZ$1,d4_test70_2ft[[#This Row],[actualResultc2]]))</f>
        <v>1</v>
      </c>
      <c r="BA96" s="10" t="str">
        <f t="shared" si="48"/>
        <v>00</v>
      </c>
      <c r="BB96" s="10" t="str">
        <f t="shared" si="49"/>
        <v>11</v>
      </c>
      <c r="BC96" s="10" t="str">
        <f t="shared" si="50"/>
        <v>01</v>
      </c>
      <c r="BD96" t="b">
        <f t="shared" si="51"/>
        <v>0</v>
      </c>
      <c r="BG96" t="b">
        <f>ISNUMBER(SEARCH(BG$1,d4_test70_2ft[[#This Row],[actualResultc3]]))</f>
        <v>0</v>
      </c>
      <c r="BH96" t="b">
        <f>ISNUMBER(SEARCH(BH$1,d4_test70_2ft[[#This Row],[actualResultc3]]))</f>
        <v>1</v>
      </c>
      <c r="BI96" t="b">
        <f>ISNUMBER(SEARCH(BI$1,d4_test70_2ft[[#This Row],[actualResultc3]]))</f>
        <v>1</v>
      </c>
      <c r="BJ96" s="10" t="str">
        <f t="shared" si="52"/>
        <v>00</v>
      </c>
      <c r="BK96" s="10" t="str">
        <f t="shared" si="53"/>
        <v>11</v>
      </c>
      <c r="BL96" s="10" t="str">
        <f t="shared" si="54"/>
        <v>01</v>
      </c>
      <c r="BM96" t="b">
        <f t="shared" si="55"/>
        <v>0</v>
      </c>
      <c r="BP96" t="b">
        <f>ISNUMBER(SEARCH(BP$1,d4_test70_2ft[[#This Row],[actualResultc4]]))</f>
        <v>0</v>
      </c>
      <c r="BQ96" t="b">
        <f>ISNUMBER(SEARCH(BQ$1,d4_test70_2ft[[#This Row],[actualResultc4]]))</f>
        <v>1</v>
      </c>
      <c r="BR96" t="b">
        <f>ISNUMBER(SEARCH(BR$1,d4_test70_2ft[[#This Row],[actualResultc4]]))</f>
        <v>1</v>
      </c>
      <c r="BS96" s="10" t="str">
        <f t="shared" si="56"/>
        <v>00</v>
      </c>
      <c r="BT96" s="10" t="str">
        <f t="shared" si="57"/>
        <v>11</v>
      </c>
      <c r="BU96" s="10" t="str">
        <f t="shared" si="58"/>
        <v>01</v>
      </c>
      <c r="BV96" t="b">
        <f t="shared" si="59"/>
        <v>0</v>
      </c>
      <c r="BY96" t="b">
        <f>ISNUMBER(SEARCH(BY$1,d4_test70_2ft[[#This Row],[actualResultc5]]))</f>
        <v>0</v>
      </c>
      <c r="BZ96" t="b">
        <f>ISNUMBER(SEARCH(BZ$1,d4_test70_2ft[[#This Row],[actualResultc5]]))</f>
        <v>1</v>
      </c>
      <c r="CA96" t="b">
        <f>ISNUMBER(SEARCH(CA$1,d4_test70_2ft[[#This Row],[actualResultc5]]))</f>
        <v>1</v>
      </c>
      <c r="CB96" s="10" t="str">
        <f t="shared" si="60"/>
        <v>00</v>
      </c>
      <c r="CC96" s="10" t="str">
        <f t="shared" si="61"/>
        <v>11</v>
      </c>
      <c r="CD96" s="10" t="str">
        <f t="shared" si="62"/>
        <v>01</v>
      </c>
      <c r="CE96" t="b">
        <f t="shared" si="63"/>
        <v>0</v>
      </c>
      <c r="CH96" t="b">
        <f>ISNUMBER(SEARCH(CH$1,d4_test70_2ft[[#This Row],[actualResultc6]]))</f>
        <v>0</v>
      </c>
      <c r="CI96" t="b">
        <f>ISNUMBER(SEARCH(CI$1,d4_test70_2ft[[#This Row],[actualResultc6]]))</f>
        <v>1</v>
      </c>
      <c r="CJ96" t="b">
        <f>ISNUMBER(SEARCH(CJ$1,d4_test70_2ft[[#This Row],[actualResultc6]]))</f>
        <v>1</v>
      </c>
      <c r="CK96" s="10" t="str">
        <f t="shared" si="64"/>
        <v>00</v>
      </c>
      <c r="CL96" s="10" t="str">
        <f t="shared" si="65"/>
        <v>11</v>
      </c>
      <c r="CM96" s="10" t="str">
        <f t="shared" si="66"/>
        <v>01</v>
      </c>
      <c r="CN96" t="b">
        <f t="shared" si="67"/>
        <v>0</v>
      </c>
      <c r="CQ96" t="b">
        <f>ISNUMBER(SEARCH(CQ$1,d4_test70_2ft[[#This Row],[actualResultc7]]))</f>
        <v>0</v>
      </c>
      <c r="CR96" t="b">
        <f>ISNUMBER(SEARCH(CR$1,d4_test70_2ft[[#This Row],[actualResultc7]]))</f>
        <v>1</v>
      </c>
      <c r="CS96" t="b">
        <f>ISNUMBER(SEARCH(CS$1,d4_test70_2ft[[#This Row],[actualResultc7]]))</f>
        <v>0</v>
      </c>
      <c r="CT96" s="10" t="str">
        <f t="shared" si="68"/>
        <v>00</v>
      </c>
      <c r="CU96" s="10" t="str">
        <f t="shared" si="69"/>
        <v>11</v>
      </c>
      <c r="CV96" s="10" t="str">
        <f t="shared" si="70"/>
        <v>00</v>
      </c>
      <c r="CW96" t="b">
        <f t="shared" si="71"/>
        <v>1</v>
      </c>
    </row>
    <row r="97" spans="1:101" x14ac:dyDescent="0.35">
      <c r="A97" t="s">
        <v>739</v>
      </c>
      <c r="B97" t="s">
        <v>740</v>
      </c>
      <c r="C97" t="s">
        <v>7780</v>
      </c>
      <c r="D97" t="s">
        <v>7598</v>
      </c>
      <c r="E97" t="s">
        <v>5119</v>
      </c>
      <c r="F97" t="s">
        <v>34</v>
      </c>
      <c r="G97" t="s">
        <v>7754</v>
      </c>
      <c r="H97" t="s">
        <v>72</v>
      </c>
      <c r="I97" t="s">
        <v>7685</v>
      </c>
      <c r="J97" t="s">
        <v>7754</v>
      </c>
      <c r="K97" t="s">
        <v>7685</v>
      </c>
      <c r="L97" t="s">
        <v>7685</v>
      </c>
      <c r="M97" t="s">
        <v>34</v>
      </c>
      <c r="N97" t="s">
        <v>34</v>
      </c>
      <c r="O97" t="s">
        <v>34</v>
      </c>
      <c r="R97" s="13" t="b">
        <f>ISNUMBER(SEARCH(R$1,d4_test70_2ft[[#This Row],[expectedResult]]))</f>
        <v>0</v>
      </c>
      <c r="S97" s="13" t="b">
        <f>ISNUMBER(SEARCH(S$1,d4_test70_2ft[[#This Row],[expectedResult]]))</f>
        <v>1</v>
      </c>
      <c r="T97" s="13" t="b">
        <f>ISNUMBER(SEARCH(T$1,d4_test70_2ft[[#This Row],[expectedResult]]))</f>
        <v>0</v>
      </c>
      <c r="W97" t="b">
        <f>ISNUMBER(SEARCH(W$1,d4_test70_2ft[[#This Row],[actualResult]]))</f>
        <v>0</v>
      </c>
      <c r="X97" t="b">
        <f>ISNUMBER(SEARCH(X$1,d4_test70_2ft[[#This Row],[actualResult]]))</f>
        <v>1</v>
      </c>
      <c r="Y97" t="b">
        <f>ISNUMBER(SEARCH(Y$1,d4_test70_2ft[[#This Row],[actualResult]]))</f>
        <v>1</v>
      </c>
      <c r="Z97" s="10" t="str">
        <f t="shared" si="36"/>
        <v>00</v>
      </c>
      <c r="AA97" s="10" t="str">
        <f t="shared" si="37"/>
        <v>11</v>
      </c>
      <c r="AB97" s="10" t="str">
        <f t="shared" si="38"/>
        <v>01</v>
      </c>
      <c r="AC97" t="b">
        <f t="shared" si="39"/>
        <v>0</v>
      </c>
      <c r="AF97" t="b">
        <f>ISNUMBER(SEARCH(AF$1,d4_test70_2ft[[#This Row],[actualResultGPT3]]))</f>
        <v>1</v>
      </c>
      <c r="AG97" t="b">
        <f>ISNUMBER(SEARCH(AG$1,d4_test70_2ft[[#This Row],[actualResultGPT3]]))</f>
        <v>1</v>
      </c>
      <c r="AH97" t="b">
        <f>ISNUMBER(SEARCH(AH$1,d4_test70_2ft[[#This Row],[actualResultGPT3]]))</f>
        <v>1</v>
      </c>
      <c r="AI97" s="10" t="str">
        <f t="shared" si="40"/>
        <v>01</v>
      </c>
      <c r="AJ97" s="10" t="str">
        <f t="shared" si="41"/>
        <v>11</v>
      </c>
      <c r="AK97" s="10" t="str">
        <f t="shared" si="42"/>
        <v>01</v>
      </c>
      <c r="AL97" t="b">
        <f t="shared" si="43"/>
        <v>0</v>
      </c>
      <c r="AO97" t="b">
        <f>ISNUMBER(SEARCH(AO$1,d4_test70_2ft[[#This Row],[actualResult3Ft]]))</f>
        <v>0</v>
      </c>
      <c r="AP97" t="b">
        <f>ISNUMBER(SEARCH(AP$1,d4_test70_2ft[[#This Row],[actualResult3Ft]]))</f>
        <v>1</v>
      </c>
      <c r="AQ97" t="b">
        <f>ISNUMBER(SEARCH(AQ$1,d4_test70_2ft[[#This Row],[actualResult3Ft]]))</f>
        <v>0</v>
      </c>
      <c r="AR97" s="10" t="str">
        <f t="shared" si="44"/>
        <v>00</v>
      </c>
      <c r="AS97" s="10" t="str">
        <f t="shared" si="45"/>
        <v>11</v>
      </c>
      <c r="AT97" s="10" t="str">
        <f t="shared" si="46"/>
        <v>00</v>
      </c>
      <c r="AU97" t="b">
        <f t="shared" si="47"/>
        <v>1</v>
      </c>
      <c r="AX97" t="b">
        <f>ISNUMBER(SEARCH(AX$1,d4_test70_2ft[[#This Row],[actualResultc2]]))</f>
        <v>0</v>
      </c>
      <c r="AY97" t="b">
        <f>ISNUMBER(SEARCH(AY$1,d4_test70_2ft[[#This Row],[actualResultc2]]))</f>
        <v>1</v>
      </c>
      <c r="AZ97" t="b">
        <f>ISNUMBER(SEARCH(AZ$1,d4_test70_2ft[[#This Row],[actualResultc2]]))</f>
        <v>1</v>
      </c>
      <c r="BA97" s="10" t="str">
        <f t="shared" si="48"/>
        <v>00</v>
      </c>
      <c r="BB97" s="10" t="str">
        <f t="shared" si="49"/>
        <v>11</v>
      </c>
      <c r="BC97" s="10" t="str">
        <f t="shared" si="50"/>
        <v>01</v>
      </c>
      <c r="BD97" t="b">
        <f t="shared" si="51"/>
        <v>0</v>
      </c>
      <c r="BG97" t="b">
        <f>ISNUMBER(SEARCH(BG$1,d4_test70_2ft[[#This Row],[actualResultc3]]))</f>
        <v>0</v>
      </c>
      <c r="BH97" t="b">
        <f>ISNUMBER(SEARCH(BH$1,d4_test70_2ft[[#This Row],[actualResultc3]]))</f>
        <v>1</v>
      </c>
      <c r="BI97" t="b">
        <f>ISNUMBER(SEARCH(BI$1,d4_test70_2ft[[#This Row],[actualResultc3]]))</f>
        <v>0</v>
      </c>
      <c r="BJ97" s="10" t="str">
        <f t="shared" si="52"/>
        <v>00</v>
      </c>
      <c r="BK97" s="10" t="str">
        <f t="shared" si="53"/>
        <v>11</v>
      </c>
      <c r="BL97" s="10" t="str">
        <f t="shared" si="54"/>
        <v>00</v>
      </c>
      <c r="BM97" t="b">
        <f t="shared" si="55"/>
        <v>1</v>
      </c>
      <c r="BP97" t="b">
        <f>ISNUMBER(SEARCH(BP$1,d4_test70_2ft[[#This Row],[actualResultc4]]))</f>
        <v>0</v>
      </c>
      <c r="BQ97" t="b">
        <f>ISNUMBER(SEARCH(BQ$1,d4_test70_2ft[[#This Row],[actualResultc4]]))</f>
        <v>1</v>
      </c>
      <c r="BR97" t="b">
        <f>ISNUMBER(SEARCH(BR$1,d4_test70_2ft[[#This Row],[actualResultc4]]))</f>
        <v>0</v>
      </c>
      <c r="BS97" s="10" t="str">
        <f t="shared" si="56"/>
        <v>00</v>
      </c>
      <c r="BT97" s="10" t="str">
        <f t="shared" si="57"/>
        <v>11</v>
      </c>
      <c r="BU97" s="10" t="str">
        <f t="shared" si="58"/>
        <v>00</v>
      </c>
      <c r="BV97" t="b">
        <f t="shared" si="59"/>
        <v>1</v>
      </c>
      <c r="BY97" t="b">
        <f>ISNUMBER(SEARCH(BY$1,d4_test70_2ft[[#This Row],[actualResultc5]]))</f>
        <v>0</v>
      </c>
      <c r="BZ97" t="b">
        <f>ISNUMBER(SEARCH(BZ$1,d4_test70_2ft[[#This Row],[actualResultc5]]))</f>
        <v>1</v>
      </c>
      <c r="CA97" t="b">
        <f>ISNUMBER(SEARCH(CA$1,d4_test70_2ft[[#This Row],[actualResultc5]]))</f>
        <v>0</v>
      </c>
      <c r="CB97" s="10" t="str">
        <f t="shared" si="60"/>
        <v>00</v>
      </c>
      <c r="CC97" s="10" t="str">
        <f t="shared" si="61"/>
        <v>11</v>
      </c>
      <c r="CD97" s="10" t="str">
        <f t="shared" si="62"/>
        <v>00</v>
      </c>
      <c r="CE97" t="b">
        <f t="shared" si="63"/>
        <v>1</v>
      </c>
      <c r="CH97" t="b">
        <f>ISNUMBER(SEARCH(CH$1,d4_test70_2ft[[#This Row],[actualResultc6]]))</f>
        <v>0</v>
      </c>
      <c r="CI97" t="b">
        <f>ISNUMBER(SEARCH(CI$1,d4_test70_2ft[[#This Row],[actualResultc6]]))</f>
        <v>1</v>
      </c>
      <c r="CJ97" t="b">
        <f>ISNUMBER(SEARCH(CJ$1,d4_test70_2ft[[#This Row],[actualResultc6]]))</f>
        <v>0</v>
      </c>
      <c r="CK97" s="10" t="str">
        <f t="shared" si="64"/>
        <v>00</v>
      </c>
      <c r="CL97" s="10" t="str">
        <f t="shared" si="65"/>
        <v>11</v>
      </c>
      <c r="CM97" s="10" t="str">
        <f t="shared" si="66"/>
        <v>00</v>
      </c>
      <c r="CN97" t="b">
        <f t="shared" si="67"/>
        <v>1</v>
      </c>
      <c r="CQ97" t="b">
        <f>ISNUMBER(SEARCH(CQ$1,d4_test70_2ft[[#This Row],[actualResultc7]]))</f>
        <v>0</v>
      </c>
      <c r="CR97" t="b">
        <f>ISNUMBER(SEARCH(CR$1,d4_test70_2ft[[#This Row],[actualResultc7]]))</f>
        <v>1</v>
      </c>
      <c r="CS97" t="b">
        <f>ISNUMBER(SEARCH(CS$1,d4_test70_2ft[[#This Row],[actualResultc7]]))</f>
        <v>0</v>
      </c>
      <c r="CT97" s="10" t="str">
        <f t="shared" si="68"/>
        <v>00</v>
      </c>
      <c r="CU97" s="10" t="str">
        <f t="shared" si="69"/>
        <v>11</v>
      </c>
      <c r="CV97" s="10" t="str">
        <f t="shared" si="70"/>
        <v>00</v>
      </c>
      <c r="CW97" t="b">
        <f t="shared" si="71"/>
        <v>1</v>
      </c>
    </row>
    <row r="98" spans="1:101" x14ac:dyDescent="0.35">
      <c r="A98" t="s">
        <v>280</v>
      </c>
      <c r="B98" t="s">
        <v>281</v>
      </c>
      <c r="C98" t="s">
        <v>282</v>
      </c>
      <c r="D98" t="s">
        <v>7597</v>
      </c>
      <c r="E98" t="s">
        <v>5137</v>
      </c>
      <c r="F98" t="s">
        <v>34</v>
      </c>
      <c r="G98" t="s">
        <v>7685</v>
      </c>
      <c r="H98" t="s">
        <v>72</v>
      </c>
      <c r="I98" t="s">
        <v>7685</v>
      </c>
      <c r="J98" t="s">
        <v>7685</v>
      </c>
      <c r="K98" t="s">
        <v>7685</v>
      </c>
      <c r="L98" t="s">
        <v>7685</v>
      </c>
      <c r="M98" t="s">
        <v>34</v>
      </c>
      <c r="N98" t="s">
        <v>34</v>
      </c>
      <c r="O98" t="s">
        <v>34</v>
      </c>
      <c r="R98" s="13" t="b">
        <f>ISNUMBER(SEARCH(R$1,d4_test70_2ft[[#This Row],[expectedResult]]))</f>
        <v>0</v>
      </c>
      <c r="S98" s="13" t="b">
        <f>ISNUMBER(SEARCH(S$1,d4_test70_2ft[[#This Row],[expectedResult]]))</f>
        <v>1</v>
      </c>
      <c r="T98" s="13" t="b">
        <f>ISNUMBER(SEARCH(T$1,d4_test70_2ft[[#This Row],[expectedResult]]))</f>
        <v>0</v>
      </c>
      <c r="W98" t="b">
        <f>ISNUMBER(SEARCH(W$1,d4_test70_2ft[[#This Row],[actualResult]]))</f>
        <v>0</v>
      </c>
      <c r="X98" t="b">
        <f>ISNUMBER(SEARCH(X$1,d4_test70_2ft[[#This Row],[actualResult]]))</f>
        <v>1</v>
      </c>
      <c r="Y98" t="b">
        <f>ISNUMBER(SEARCH(Y$1,d4_test70_2ft[[#This Row],[actualResult]]))</f>
        <v>0</v>
      </c>
      <c r="Z98" s="10" t="str">
        <f t="shared" si="36"/>
        <v>00</v>
      </c>
      <c r="AA98" s="10" t="str">
        <f t="shared" si="37"/>
        <v>11</v>
      </c>
      <c r="AB98" s="10" t="str">
        <f t="shared" si="38"/>
        <v>00</v>
      </c>
      <c r="AC98" t="b">
        <f t="shared" si="39"/>
        <v>1</v>
      </c>
      <c r="AF98" t="b">
        <f>ISNUMBER(SEARCH(AF$1,d4_test70_2ft[[#This Row],[actualResultGPT3]]))</f>
        <v>1</v>
      </c>
      <c r="AG98" t="b">
        <f>ISNUMBER(SEARCH(AG$1,d4_test70_2ft[[#This Row],[actualResultGPT3]]))</f>
        <v>1</v>
      </c>
      <c r="AH98" t="b">
        <f>ISNUMBER(SEARCH(AH$1,d4_test70_2ft[[#This Row],[actualResultGPT3]]))</f>
        <v>1</v>
      </c>
      <c r="AI98" s="10" t="str">
        <f t="shared" si="40"/>
        <v>01</v>
      </c>
      <c r="AJ98" s="10" t="str">
        <f t="shared" si="41"/>
        <v>11</v>
      </c>
      <c r="AK98" s="10" t="str">
        <f t="shared" si="42"/>
        <v>01</v>
      </c>
      <c r="AL98" t="b">
        <f t="shared" si="43"/>
        <v>0</v>
      </c>
      <c r="AO98" t="b">
        <f>ISNUMBER(SEARCH(AO$1,d4_test70_2ft[[#This Row],[actualResult3Ft]]))</f>
        <v>0</v>
      </c>
      <c r="AP98" t="b">
        <f>ISNUMBER(SEARCH(AP$1,d4_test70_2ft[[#This Row],[actualResult3Ft]]))</f>
        <v>1</v>
      </c>
      <c r="AQ98" t="b">
        <f>ISNUMBER(SEARCH(AQ$1,d4_test70_2ft[[#This Row],[actualResult3Ft]]))</f>
        <v>0</v>
      </c>
      <c r="AR98" s="10" t="str">
        <f t="shared" si="44"/>
        <v>00</v>
      </c>
      <c r="AS98" s="10" t="str">
        <f t="shared" si="45"/>
        <v>11</v>
      </c>
      <c r="AT98" s="10" t="str">
        <f t="shared" si="46"/>
        <v>00</v>
      </c>
      <c r="AU98" t="b">
        <f t="shared" si="47"/>
        <v>1</v>
      </c>
      <c r="AX98" t="b">
        <f>ISNUMBER(SEARCH(AX$1,d4_test70_2ft[[#This Row],[actualResultc2]]))</f>
        <v>0</v>
      </c>
      <c r="AY98" t="b">
        <f>ISNUMBER(SEARCH(AY$1,d4_test70_2ft[[#This Row],[actualResultc2]]))</f>
        <v>1</v>
      </c>
      <c r="AZ98" t="b">
        <f>ISNUMBER(SEARCH(AZ$1,d4_test70_2ft[[#This Row],[actualResultc2]]))</f>
        <v>0</v>
      </c>
      <c r="BA98" s="10" t="str">
        <f t="shared" si="48"/>
        <v>00</v>
      </c>
      <c r="BB98" s="10" t="str">
        <f t="shared" si="49"/>
        <v>11</v>
      </c>
      <c r="BC98" s="10" t="str">
        <f t="shared" si="50"/>
        <v>00</v>
      </c>
      <c r="BD98" t="b">
        <f t="shared" si="51"/>
        <v>1</v>
      </c>
      <c r="BG98" t="b">
        <f>ISNUMBER(SEARCH(BG$1,d4_test70_2ft[[#This Row],[actualResultc3]]))</f>
        <v>0</v>
      </c>
      <c r="BH98" t="b">
        <f>ISNUMBER(SEARCH(BH$1,d4_test70_2ft[[#This Row],[actualResultc3]]))</f>
        <v>1</v>
      </c>
      <c r="BI98" t="b">
        <f>ISNUMBER(SEARCH(BI$1,d4_test70_2ft[[#This Row],[actualResultc3]]))</f>
        <v>0</v>
      </c>
      <c r="BJ98" s="10" t="str">
        <f t="shared" si="52"/>
        <v>00</v>
      </c>
      <c r="BK98" s="10" t="str">
        <f t="shared" si="53"/>
        <v>11</v>
      </c>
      <c r="BL98" s="10" t="str">
        <f t="shared" si="54"/>
        <v>00</v>
      </c>
      <c r="BM98" t="b">
        <f t="shared" si="55"/>
        <v>1</v>
      </c>
      <c r="BP98" t="b">
        <f>ISNUMBER(SEARCH(BP$1,d4_test70_2ft[[#This Row],[actualResultc4]]))</f>
        <v>0</v>
      </c>
      <c r="BQ98" t="b">
        <f>ISNUMBER(SEARCH(BQ$1,d4_test70_2ft[[#This Row],[actualResultc4]]))</f>
        <v>1</v>
      </c>
      <c r="BR98" t="b">
        <f>ISNUMBER(SEARCH(BR$1,d4_test70_2ft[[#This Row],[actualResultc4]]))</f>
        <v>0</v>
      </c>
      <c r="BS98" s="10" t="str">
        <f t="shared" si="56"/>
        <v>00</v>
      </c>
      <c r="BT98" s="10" t="str">
        <f t="shared" si="57"/>
        <v>11</v>
      </c>
      <c r="BU98" s="10" t="str">
        <f t="shared" si="58"/>
        <v>00</v>
      </c>
      <c r="BV98" t="b">
        <f t="shared" si="59"/>
        <v>1</v>
      </c>
      <c r="BY98" t="b">
        <f>ISNUMBER(SEARCH(BY$1,d4_test70_2ft[[#This Row],[actualResultc5]]))</f>
        <v>0</v>
      </c>
      <c r="BZ98" t="b">
        <f>ISNUMBER(SEARCH(BZ$1,d4_test70_2ft[[#This Row],[actualResultc5]]))</f>
        <v>1</v>
      </c>
      <c r="CA98" t="b">
        <f>ISNUMBER(SEARCH(CA$1,d4_test70_2ft[[#This Row],[actualResultc5]]))</f>
        <v>0</v>
      </c>
      <c r="CB98" s="10" t="str">
        <f t="shared" si="60"/>
        <v>00</v>
      </c>
      <c r="CC98" s="10" t="str">
        <f t="shared" si="61"/>
        <v>11</v>
      </c>
      <c r="CD98" s="10" t="str">
        <f t="shared" si="62"/>
        <v>00</v>
      </c>
      <c r="CE98" t="b">
        <f t="shared" si="63"/>
        <v>1</v>
      </c>
      <c r="CH98" t="b">
        <f>ISNUMBER(SEARCH(CH$1,d4_test70_2ft[[#This Row],[actualResultc6]]))</f>
        <v>0</v>
      </c>
      <c r="CI98" t="b">
        <f>ISNUMBER(SEARCH(CI$1,d4_test70_2ft[[#This Row],[actualResultc6]]))</f>
        <v>1</v>
      </c>
      <c r="CJ98" t="b">
        <f>ISNUMBER(SEARCH(CJ$1,d4_test70_2ft[[#This Row],[actualResultc6]]))</f>
        <v>0</v>
      </c>
      <c r="CK98" s="10" t="str">
        <f t="shared" si="64"/>
        <v>00</v>
      </c>
      <c r="CL98" s="10" t="str">
        <f t="shared" si="65"/>
        <v>11</v>
      </c>
      <c r="CM98" s="10" t="str">
        <f t="shared" si="66"/>
        <v>00</v>
      </c>
      <c r="CN98" t="b">
        <f t="shared" si="67"/>
        <v>1</v>
      </c>
      <c r="CQ98" t="b">
        <f>ISNUMBER(SEARCH(CQ$1,d4_test70_2ft[[#This Row],[actualResultc7]]))</f>
        <v>0</v>
      </c>
      <c r="CR98" t="b">
        <f>ISNUMBER(SEARCH(CR$1,d4_test70_2ft[[#This Row],[actualResultc7]]))</f>
        <v>1</v>
      </c>
      <c r="CS98" t="b">
        <f>ISNUMBER(SEARCH(CS$1,d4_test70_2ft[[#This Row],[actualResultc7]]))</f>
        <v>0</v>
      </c>
      <c r="CT98" s="10" t="str">
        <f t="shared" si="68"/>
        <v>00</v>
      </c>
      <c r="CU98" s="10" t="str">
        <f t="shared" si="69"/>
        <v>11</v>
      </c>
      <c r="CV98" s="10" t="str">
        <f t="shared" si="70"/>
        <v>00</v>
      </c>
      <c r="CW98" t="b">
        <f t="shared" si="71"/>
        <v>1</v>
      </c>
    </row>
    <row r="99" spans="1:101" x14ac:dyDescent="0.35">
      <c r="A99" t="s">
        <v>678</v>
      </c>
      <c r="B99" t="s">
        <v>679</v>
      </c>
      <c r="C99" t="s">
        <v>961</v>
      </c>
      <c r="D99" t="s">
        <v>7570</v>
      </c>
      <c r="E99" t="s">
        <v>5119</v>
      </c>
      <c r="F99" t="s">
        <v>34</v>
      </c>
      <c r="G99" t="s">
        <v>7754</v>
      </c>
      <c r="H99" t="s">
        <v>72</v>
      </c>
      <c r="I99" t="s">
        <v>7754</v>
      </c>
      <c r="J99" t="s">
        <v>7754</v>
      </c>
      <c r="K99" t="s">
        <v>24</v>
      </c>
      <c r="L99" t="s">
        <v>7754</v>
      </c>
      <c r="M99" t="s">
        <v>24</v>
      </c>
      <c r="N99" t="s">
        <v>24</v>
      </c>
      <c r="O99" t="s">
        <v>24</v>
      </c>
      <c r="R99" s="13" t="b">
        <f>ISNUMBER(SEARCH(R$1,d4_test70_2ft[[#This Row],[expectedResult]]))</f>
        <v>0</v>
      </c>
      <c r="S99" s="13" t="b">
        <f>ISNUMBER(SEARCH(S$1,d4_test70_2ft[[#This Row],[expectedResult]]))</f>
        <v>1</v>
      </c>
      <c r="T99" s="13" t="b">
        <f>ISNUMBER(SEARCH(T$1,d4_test70_2ft[[#This Row],[expectedResult]]))</f>
        <v>0</v>
      </c>
      <c r="W99" t="b">
        <f>ISNUMBER(SEARCH(W$1,d4_test70_2ft[[#This Row],[actualResult]]))</f>
        <v>0</v>
      </c>
      <c r="X99" t="b">
        <f>ISNUMBER(SEARCH(X$1,d4_test70_2ft[[#This Row],[actualResult]]))</f>
        <v>1</v>
      </c>
      <c r="Y99" t="b">
        <f>ISNUMBER(SEARCH(Y$1,d4_test70_2ft[[#This Row],[actualResult]]))</f>
        <v>1</v>
      </c>
      <c r="Z99" s="10" t="str">
        <f t="shared" si="36"/>
        <v>00</v>
      </c>
      <c r="AA99" s="10" t="str">
        <f t="shared" si="37"/>
        <v>11</v>
      </c>
      <c r="AB99" s="10" t="str">
        <f t="shared" si="38"/>
        <v>01</v>
      </c>
      <c r="AC99" t="b">
        <f t="shared" si="39"/>
        <v>0</v>
      </c>
      <c r="AF99" t="b">
        <f>ISNUMBER(SEARCH(AF$1,d4_test70_2ft[[#This Row],[actualResultGPT3]]))</f>
        <v>1</v>
      </c>
      <c r="AG99" t="b">
        <f>ISNUMBER(SEARCH(AG$1,d4_test70_2ft[[#This Row],[actualResultGPT3]]))</f>
        <v>1</v>
      </c>
      <c r="AH99" t="b">
        <f>ISNUMBER(SEARCH(AH$1,d4_test70_2ft[[#This Row],[actualResultGPT3]]))</f>
        <v>1</v>
      </c>
      <c r="AI99" s="10" t="str">
        <f t="shared" si="40"/>
        <v>01</v>
      </c>
      <c r="AJ99" s="10" t="str">
        <f t="shared" si="41"/>
        <v>11</v>
      </c>
      <c r="AK99" s="10" t="str">
        <f t="shared" si="42"/>
        <v>01</v>
      </c>
      <c r="AL99" t="b">
        <f t="shared" si="43"/>
        <v>0</v>
      </c>
      <c r="AO99" t="b">
        <f>ISNUMBER(SEARCH(AO$1,d4_test70_2ft[[#This Row],[actualResult3Ft]]))</f>
        <v>0</v>
      </c>
      <c r="AP99" t="b">
        <f>ISNUMBER(SEARCH(AP$1,d4_test70_2ft[[#This Row],[actualResult3Ft]]))</f>
        <v>1</v>
      </c>
      <c r="AQ99" t="b">
        <f>ISNUMBER(SEARCH(AQ$1,d4_test70_2ft[[#This Row],[actualResult3Ft]]))</f>
        <v>1</v>
      </c>
      <c r="AR99" s="10" t="str">
        <f t="shared" si="44"/>
        <v>00</v>
      </c>
      <c r="AS99" s="10" t="str">
        <f t="shared" si="45"/>
        <v>11</v>
      </c>
      <c r="AT99" s="10" t="str">
        <f t="shared" si="46"/>
        <v>01</v>
      </c>
      <c r="AU99" t="b">
        <f t="shared" si="47"/>
        <v>0</v>
      </c>
      <c r="AX99" t="b">
        <f>ISNUMBER(SEARCH(AX$1,d4_test70_2ft[[#This Row],[actualResultc2]]))</f>
        <v>0</v>
      </c>
      <c r="AY99" t="b">
        <f>ISNUMBER(SEARCH(AY$1,d4_test70_2ft[[#This Row],[actualResultc2]]))</f>
        <v>1</v>
      </c>
      <c r="AZ99" t="b">
        <f>ISNUMBER(SEARCH(AZ$1,d4_test70_2ft[[#This Row],[actualResultc2]]))</f>
        <v>1</v>
      </c>
      <c r="BA99" s="10" t="str">
        <f t="shared" si="48"/>
        <v>00</v>
      </c>
      <c r="BB99" s="10" t="str">
        <f t="shared" si="49"/>
        <v>11</v>
      </c>
      <c r="BC99" s="10" t="str">
        <f t="shared" si="50"/>
        <v>01</v>
      </c>
      <c r="BD99" t="b">
        <f t="shared" si="51"/>
        <v>0</v>
      </c>
      <c r="BG99" t="b">
        <f>ISNUMBER(SEARCH(BG$1,d4_test70_2ft[[#This Row],[actualResultc3]]))</f>
        <v>0</v>
      </c>
      <c r="BH99" t="b">
        <f>ISNUMBER(SEARCH(BH$1,d4_test70_2ft[[#This Row],[actualResultc3]]))</f>
        <v>1</v>
      </c>
      <c r="BI99" t="b">
        <f>ISNUMBER(SEARCH(BI$1,d4_test70_2ft[[#This Row],[actualResultc3]]))</f>
        <v>1</v>
      </c>
      <c r="BJ99" s="10" t="str">
        <f t="shared" si="52"/>
        <v>00</v>
      </c>
      <c r="BK99" s="10" t="str">
        <f t="shared" si="53"/>
        <v>11</v>
      </c>
      <c r="BL99" s="10" t="str">
        <f t="shared" si="54"/>
        <v>01</v>
      </c>
      <c r="BM99" t="b">
        <f t="shared" si="55"/>
        <v>0</v>
      </c>
      <c r="BP99" t="b">
        <f>ISNUMBER(SEARCH(BP$1,d4_test70_2ft[[#This Row],[actualResultc4]]))</f>
        <v>0</v>
      </c>
      <c r="BQ99" t="b">
        <f>ISNUMBER(SEARCH(BQ$1,d4_test70_2ft[[#This Row],[actualResultc4]]))</f>
        <v>1</v>
      </c>
      <c r="BR99" t="b">
        <f>ISNUMBER(SEARCH(BR$1,d4_test70_2ft[[#This Row],[actualResultc4]]))</f>
        <v>1</v>
      </c>
      <c r="BS99" s="10" t="str">
        <f t="shared" si="56"/>
        <v>00</v>
      </c>
      <c r="BT99" s="10" t="str">
        <f t="shared" si="57"/>
        <v>11</v>
      </c>
      <c r="BU99" s="10" t="str">
        <f t="shared" si="58"/>
        <v>01</v>
      </c>
      <c r="BV99" t="b">
        <f t="shared" si="59"/>
        <v>0</v>
      </c>
      <c r="BY99" t="b">
        <f>ISNUMBER(SEARCH(BY$1,d4_test70_2ft[[#This Row],[actualResultc5]]))</f>
        <v>0</v>
      </c>
      <c r="BZ99" t="b">
        <f>ISNUMBER(SEARCH(BZ$1,d4_test70_2ft[[#This Row],[actualResultc5]]))</f>
        <v>1</v>
      </c>
      <c r="CA99" t="b">
        <f>ISNUMBER(SEARCH(CA$1,d4_test70_2ft[[#This Row],[actualResultc5]]))</f>
        <v>1</v>
      </c>
      <c r="CB99" s="10" t="str">
        <f t="shared" si="60"/>
        <v>00</v>
      </c>
      <c r="CC99" s="10" t="str">
        <f t="shared" si="61"/>
        <v>11</v>
      </c>
      <c r="CD99" s="10" t="str">
        <f t="shared" si="62"/>
        <v>01</v>
      </c>
      <c r="CE99" t="b">
        <f t="shared" si="63"/>
        <v>0</v>
      </c>
      <c r="CH99" t="b">
        <f>ISNUMBER(SEARCH(CH$1,d4_test70_2ft[[#This Row],[actualResultc6]]))</f>
        <v>0</v>
      </c>
      <c r="CI99" t="b">
        <f>ISNUMBER(SEARCH(CI$1,d4_test70_2ft[[#This Row],[actualResultc6]]))</f>
        <v>1</v>
      </c>
      <c r="CJ99" t="b">
        <f>ISNUMBER(SEARCH(CJ$1,d4_test70_2ft[[#This Row],[actualResultc6]]))</f>
        <v>1</v>
      </c>
      <c r="CK99" s="10" t="str">
        <f t="shared" si="64"/>
        <v>00</v>
      </c>
      <c r="CL99" s="10" t="str">
        <f t="shared" si="65"/>
        <v>11</v>
      </c>
      <c r="CM99" s="10" t="str">
        <f t="shared" si="66"/>
        <v>01</v>
      </c>
      <c r="CN99" t="b">
        <f t="shared" si="67"/>
        <v>0</v>
      </c>
      <c r="CQ99" t="b">
        <f>ISNUMBER(SEARCH(CQ$1,d4_test70_2ft[[#This Row],[actualResultc7]]))</f>
        <v>0</v>
      </c>
      <c r="CR99" t="b">
        <f>ISNUMBER(SEARCH(CR$1,d4_test70_2ft[[#This Row],[actualResultc7]]))</f>
        <v>1</v>
      </c>
      <c r="CS99" t="b">
        <f>ISNUMBER(SEARCH(CS$1,d4_test70_2ft[[#This Row],[actualResultc7]]))</f>
        <v>1</v>
      </c>
      <c r="CT99" s="10" t="str">
        <f t="shared" si="68"/>
        <v>00</v>
      </c>
      <c r="CU99" s="10" t="str">
        <f t="shared" si="69"/>
        <v>11</v>
      </c>
      <c r="CV99" s="10" t="str">
        <f t="shared" si="70"/>
        <v>01</v>
      </c>
      <c r="CW99" t="b">
        <f t="shared" si="71"/>
        <v>0</v>
      </c>
    </row>
    <row r="100" spans="1:101" x14ac:dyDescent="0.35">
      <c r="A100" t="s">
        <v>319</v>
      </c>
      <c r="B100" t="s">
        <v>320</v>
      </c>
      <c r="C100" t="s">
        <v>321</v>
      </c>
      <c r="D100" t="s">
        <v>7587</v>
      </c>
      <c r="E100" t="s">
        <v>5119</v>
      </c>
      <c r="F100" t="s">
        <v>34</v>
      </c>
      <c r="G100" t="s">
        <v>7685</v>
      </c>
      <c r="H100" t="s">
        <v>72</v>
      </c>
      <c r="I100" t="s">
        <v>7687</v>
      </c>
      <c r="J100" t="s">
        <v>7688</v>
      </c>
      <c r="K100" t="s">
        <v>7688</v>
      </c>
      <c r="L100" t="s">
        <v>7754</v>
      </c>
      <c r="M100" t="s">
        <v>34</v>
      </c>
      <c r="N100" t="s">
        <v>34</v>
      </c>
      <c r="O100" t="s">
        <v>7</v>
      </c>
      <c r="R100" s="13" t="b">
        <f>ISNUMBER(SEARCH(R$1,d4_test70_2ft[[#This Row],[expectedResult]]))</f>
        <v>0</v>
      </c>
      <c r="S100" s="13" t="b">
        <f>ISNUMBER(SEARCH(S$1,d4_test70_2ft[[#This Row],[expectedResult]]))</f>
        <v>1</v>
      </c>
      <c r="T100" s="13" t="b">
        <f>ISNUMBER(SEARCH(T$1,d4_test70_2ft[[#This Row],[expectedResult]]))</f>
        <v>0</v>
      </c>
      <c r="W100" t="b">
        <f>ISNUMBER(SEARCH(W$1,d4_test70_2ft[[#This Row],[actualResult]]))</f>
        <v>0</v>
      </c>
      <c r="X100" t="b">
        <f>ISNUMBER(SEARCH(X$1,d4_test70_2ft[[#This Row],[actualResult]]))</f>
        <v>1</v>
      </c>
      <c r="Y100" t="b">
        <f>ISNUMBER(SEARCH(Y$1,d4_test70_2ft[[#This Row],[actualResult]]))</f>
        <v>0</v>
      </c>
      <c r="Z100" s="10" t="str">
        <f t="shared" si="36"/>
        <v>00</v>
      </c>
      <c r="AA100" s="10" t="str">
        <f t="shared" si="37"/>
        <v>11</v>
      </c>
      <c r="AB100" s="10" t="str">
        <f t="shared" si="38"/>
        <v>00</v>
      </c>
      <c r="AC100" t="b">
        <f t="shared" si="39"/>
        <v>1</v>
      </c>
      <c r="AF100" t="b">
        <f>ISNUMBER(SEARCH(AF$1,d4_test70_2ft[[#This Row],[actualResultGPT3]]))</f>
        <v>1</v>
      </c>
      <c r="AG100" t="b">
        <f>ISNUMBER(SEARCH(AG$1,d4_test70_2ft[[#This Row],[actualResultGPT3]]))</f>
        <v>1</v>
      </c>
      <c r="AH100" t="b">
        <f>ISNUMBER(SEARCH(AH$1,d4_test70_2ft[[#This Row],[actualResultGPT3]]))</f>
        <v>1</v>
      </c>
      <c r="AI100" s="10" t="str">
        <f t="shared" si="40"/>
        <v>01</v>
      </c>
      <c r="AJ100" s="10" t="str">
        <f t="shared" si="41"/>
        <v>11</v>
      </c>
      <c r="AK100" s="10" t="str">
        <f t="shared" si="42"/>
        <v>01</v>
      </c>
      <c r="AL100" t="b">
        <f t="shared" si="43"/>
        <v>0</v>
      </c>
      <c r="AO100" t="b">
        <f>ISNUMBER(SEARCH(AO$1,d4_test70_2ft[[#This Row],[actualResult3Ft]]))</f>
        <v>1</v>
      </c>
      <c r="AP100" t="b">
        <f>ISNUMBER(SEARCH(AP$1,d4_test70_2ft[[#This Row],[actualResult3Ft]]))</f>
        <v>0</v>
      </c>
      <c r="AQ100" t="b">
        <f>ISNUMBER(SEARCH(AQ$1,d4_test70_2ft[[#This Row],[actualResult3Ft]]))</f>
        <v>0</v>
      </c>
      <c r="AR100" s="10" t="str">
        <f t="shared" si="44"/>
        <v>01</v>
      </c>
      <c r="AS100" s="10" t="str">
        <f t="shared" si="45"/>
        <v>10</v>
      </c>
      <c r="AT100" s="10" t="str">
        <f t="shared" si="46"/>
        <v>00</v>
      </c>
      <c r="AU100" t="b">
        <f t="shared" si="47"/>
        <v>0</v>
      </c>
      <c r="AX100" t="b">
        <f>ISNUMBER(SEARCH(AX$1,d4_test70_2ft[[#This Row],[actualResultc2]]))</f>
        <v>0</v>
      </c>
      <c r="AY100" t="b">
        <f>ISNUMBER(SEARCH(AY$1,d4_test70_2ft[[#This Row],[actualResultc2]]))</f>
        <v>0</v>
      </c>
      <c r="AZ100" t="b">
        <f>ISNUMBER(SEARCH(AZ$1,d4_test70_2ft[[#This Row],[actualResultc2]]))</f>
        <v>1</v>
      </c>
      <c r="BA100" s="10" t="str">
        <f t="shared" si="48"/>
        <v>00</v>
      </c>
      <c r="BB100" s="10" t="str">
        <f t="shared" si="49"/>
        <v>10</v>
      </c>
      <c r="BC100" s="10" t="str">
        <f t="shared" si="50"/>
        <v>01</v>
      </c>
      <c r="BD100" t="b">
        <f t="shared" si="51"/>
        <v>0</v>
      </c>
      <c r="BG100" t="b">
        <f>ISNUMBER(SEARCH(BG$1,d4_test70_2ft[[#This Row],[actualResultc3]]))</f>
        <v>0</v>
      </c>
      <c r="BH100" t="b">
        <f>ISNUMBER(SEARCH(BH$1,d4_test70_2ft[[#This Row],[actualResultc3]]))</f>
        <v>0</v>
      </c>
      <c r="BI100" t="b">
        <f>ISNUMBER(SEARCH(BI$1,d4_test70_2ft[[#This Row],[actualResultc3]]))</f>
        <v>1</v>
      </c>
      <c r="BJ100" s="10" t="str">
        <f t="shared" si="52"/>
        <v>00</v>
      </c>
      <c r="BK100" s="10" t="str">
        <f t="shared" si="53"/>
        <v>10</v>
      </c>
      <c r="BL100" s="10" t="str">
        <f t="shared" si="54"/>
        <v>01</v>
      </c>
      <c r="BM100" t="b">
        <f t="shared" si="55"/>
        <v>0</v>
      </c>
      <c r="BP100" t="b">
        <f>ISNUMBER(SEARCH(BP$1,d4_test70_2ft[[#This Row],[actualResultc4]]))</f>
        <v>0</v>
      </c>
      <c r="BQ100" t="b">
        <f>ISNUMBER(SEARCH(BQ$1,d4_test70_2ft[[#This Row],[actualResultc4]]))</f>
        <v>1</v>
      </c>
      <c r="BR100" t="b">
        <f>ISNUMBER(SEARCH(BR$1,d4_test70_2ft[[#This Row],[actualResultc4]]))</f>
        <v>1</v>
      </c>
      <c r="BS100" s="10" t="str">
        <f t="shared" si="56"/>
        <v>00</v>
      </c>
      <c r="BT100" s="10" t="str">
        <f t="shared" si="57"/>
        <v>11</v>
      </c>
      <c r="BU100" s="10" t="str">
        <f t="shared" si="58"/>
        <v>01</v>
      </c>
      <c r="BV100" t="b">
        <f t="shared" si="59"/>
        <v>0</v>
      </c>
      <c r="BY100" t="b">
        <f>ISNUMBER(SEARCH(BY$1,d4_test70_2ft[[#This Row],[actualResultc5]]))</f>
        <v>0</v>
      </c>
      <c r="BZ100" t="b">
        <f>ISNUMBER(SEARCH(BZ$1,d4_test70_2ft[[#This Row],[actualResultc5]]))</f>
        <v>1</v>
      </c>
      <c r="CA100" t="b">
        <f>ISNUMBER(SEARCH(CA$1,d4_test70_2ft[[#This Row],[actualResultc5]]))</f>
        <v>0</v>
      </c>
      <c r="CB100" s="10" t="str">
        <f t="shared" si="60"/>
        <v>00</v>
      </c>
      <c r="CC100" s="10" t="str">
        <f t="shared" si="61"/>
        <v>11</v>
      </c>
      <c r="CD100" s="10" t="str">
        <f t="shared" si="62"/>
        <v>00</v>
      </c>
      <c r="CE100" t="b">
        <f t="shared" si="63"/>
        <v>1</v>
      </c>
      <c r="CH100" t="b">
        <f>ISNUMBER(SEARCH(CH$1,d4_test70_2ft[[#This Row],[actualResultc6]]))</f>
        <v>0</v>
      </c>
      <c r="CI100" t="b">
        <f>ISNUMBER(SEARCH(CI$1,d4_test70_2ft[[#This Row],[actualResultc6]]))</f>
        <v>1</v>
      </c>
      <c r="CJ100" t="b">
        <f>ISNUMBER(SEARCH(CJ$1,d4_test70_2ft[[#This Row],[actualResultc6]]))</f>
        <v>0</v>
      </c>
      <c r="CK100" s="10" t="str">
        <f t="shared" si="64"/>
        <v>00</v>
      </c>
      <c r="CL100" s="10" t="str">
        <f t="shared" si="65"/>
        <v>11</v>
      </c>
      <c r="CM100" s="10" t="str">
        <f t="shared" si="66"/>
        <v>00</v>
      </c>
      <c r="CN100" t="b">
        <f t="shared" si="67"/>
        <v>1</v>
      </c>
      <c r="CQ100" t="b">
        <f>ISNUMBER(SEARCH(CQ$1,d4_test70_2ft[[#This Row],[actualResultc7]]))</f>
        <v>0</v>
      </c>
      <c r="CR100" t="b">
        <f>ISNUMBER(SEARCH(CR$1,d4_test70_2ft[[#This Row],[actualResultc7]]))</f>
        <v>0</v>
      </c>
      <c r="CS100" t="b">
        <f>ISNUMBER(SEARCH(CS$1,d4_test70_2ft[[#This Row],[actualResultc7]]))</f>
        <v>1</v>
      </c>
      <c r="CT100" s="10" t="str">
        <f t="shared" si="68"/>
        <v>00</v>
      </c>
      <c r="CU100" s="10" t="str">
        <f t="shared" si="69"/>
        <v>10</v>
      </c>
      <c r="CV100" s="10" t="str">
        <f t="shared" si="70"/>
        <v>01</v>
      </c>
      <c r="CW100" t="b">
        <f t="shared" si="71"/>
        <v>0</v>
      </c>
    </row>
    <row r="101" spans="1:101" x14ac:dyDescent="0.35">
      <c r="A101">
        <v>6446267827</v>
      </c>
      <c r="B101" t="s">
        <v>7705</v>
      </c>
      <c r="C101" t="s">
        <v>8224</v>
      </c>
      <c r="D101" t="s">
        <v>7670</v>
      </c>
      <c r="E101" t="s">
        <v>5119</v>
      </c>
      <c r="F101" t="s">
        <v>7754</v>
      </c>
      <c r="G101" t="s">
        <v>7754</v>
      </c>
      <c r="H101" t="s">
        <v>72</v>
      </c>
      <c r="I101" t="s">
        <v>7754</v>
      </c>
      <c r="J101" t="s">
        <v>7688</v>
      </c>
      <c r="K101" t="s">
        <v>24</v>
      </c>
      <c r="L101" t="s">
        <v>7754</v>
      </c>
      <c r="M101" t="s">
        <v>24</v>
      </c>
      <c r="N101" t="s">
        <v>24</v>
      </c>
      <c r="O101" t="s">
        <v>7</v>
      </c>
      <c r="R101" s="13" t="b">
        <f>ISNUMBER(SEARCH(R$1,d4_test70_2ft[[#This Row],[expectedResult]]))</f>
        <v>0</v>
      </c>
      <c r="S101" s="13" t="b">
        <f>ISNUMBER(SEARCH(S$1,d4_test70_2ft[[#This Row],[expectedResult]]))</f>
        <v>1</v>
      </c>
      <c r="T101" s="13" t="b">
        <f>ISNUMBER(SEARCH(T$1,d4_test70_2ft[[#This Row],[expectedResult]]))</f>
        <v>1</v>
      </c>
      <c r="W101" t="b">
        <f>ISNUMBER(SEARCH(W$1,d4_test70_2ft[[#This Row],[actualResult]]))</f>
        <v>0</v>
      </c>
      <c r="X101" t="b">
        <f>ISNUMBER(SEARCH(X$1,d4_test70_2ft[[#This Row],[actualResult]]))</f>
        <v>1</v>
      </c>
      <c r="Y101" t="b">
        <f>ISNUMBER(SEARCH(Y$1,d4_test70_2ft[[#This Row],[actualResult]]))</f>
        <v>1</v>
      </c>
      <c r="Z101" s="10" t="str">
        <f t="shared" si="36"/>
        <v>00</v>
      </c>
      <c r="AA101" s="10" t="str">
        <f t="shared" si="37"/>
        <v>11</v>
      </c>
      <c r="AB101" s="10" t="str">
        <f t="shared" si="38"/>
        <v>11</v>
      </c>
      <c r="AC101" t="b">
        <f t="shared" si="39"/>
        <v>1</v>
      </c>
      <c r="AF101" t="b">
        <f>ISNUMBER(SEARCH(AF$1,d4_test70_2ft[[#This Row],[actualResultGPT3]]))</f>
        <v>1</v>
      </c>
      <c r="AG101" t="b">
        <f>ISNUMBER(SEARCH(AG$1,d4_test70_2ft[[#This Row],[actualResultGPT3]]))</f>
        <v>1</v>
      </c>
      <c r="AH101" t="b">
        <f>ISNUMBER(SEARCH(AH$1,d4_test70_2ft[[#This Row],[actualResultGPT3]]))</f>
        <v>1</v>
      </c>
      <c r="AI101" s="10" t="str">
        <f t="shared" si="40"/>
        <v>01</v>
      </c>
      <c r="AJ101" s="10" t="str">
        <f t="shared" si="41"/>
        <v>11</v>
      </c>
      <c r="AK101" s="10" t="str">
        <f t="shared" si="42"/>
        <v>11</v>
      </c>
      <c r="AL101" t="b">
        <f t="shared" si="43"/>
        <v>0</v>
      </c>
      <c r="AO101" t="b">
        <f>ISNUMBER(SEARCH(AO$1,d4_test70_2ft[[#This Row],[actualResult3Ft]]))</f>
        <v>0</v>
      </c>
      <c r="AP101" t="b">
        <f>ISNUMBER(SEARCH(AP$1,d4_test70_2ft[[#This Row],[actualResult3Ft]]))</f>
        <v>1</v>
      </c>
      <c r="AQ101" t="b">
        <f>ISNUMBER(SEARCH(AQ$1,d4_test70_2ft[[#This Row],[actualResult3Ft]]))</f>
        <v>1</v>
      </c>
      <c r="AR101" s="10" t="str">
        <f t="shared" si="44"/>
        <v>00</v>
      </c>
      <c r="AS101" s="10" t="str">
        <f t="shared" si="45"/>
        <v>11</v>
      </c>
      <c r="AT101" s="10" t="str">
        <f t="shared" si="46"/>
        <v>11</v>
      </c>
      <c r="AU101" t="b">
        <f t="shared" si="47"/>
        <v>1</v>
      </c>
      <c r="AX101" t="b">
        <f>ISNUMBER(SEARCH(AX$1,d4_test70_2ft[[#This Row],[actualResultc2]]))</f>
        <v>0</v>
      </c>
      <c r="AY101" t="b">
        <f>ISNUMBER(SEARCH(AY$1,d4_test70_2ft[[#This Row],[actualResultc2]]))</f>
        <v>0</v>
      </c>
      <c r="AZ101" t="b">
        <f>ISNUMBER(SEARCH(AZ$1,d4_test70_2ft[[#This Row],[actualResultc2]]))</f>
        <v>1</v>
      </c>
      <c r="BA101" s="10" t="str">
        <f t="shared" si="48"/>
        <v>00</v>
      </c>
      <c r="BB101" s="10" t="str">
        <f t="shared" si="49"/>
        <v>10</v>
      </c>
      <c r="BC101" s="10" t="str">
        <f t="shared" si="50"/>
        <v>11</v>
      </c>
      <c r="BD101" t="b">
        <f t="shared" si="51"/>
        <v>0</v>
      </c>
      <c r="BG101" t="b">
        <f>ISNUMBER(SEARCH(BG$1,d4_test70_2ft[[#This Row],[actualResultc3]]))</f>
        <v>0</v>
      </c>
      <c r="BH101" t="b">
        <f>ISNUMBER(SEARCH(BH$1,d4_test70_2ft[[#This Row],[actualResultc3]]))</f>
        <v>1</v>
      </c>
      <c r="BI101" t="b">
        <f>ISNUMBER(SEARCH(BI$1,d4_test70_2ft[[#This Row],[actualResultc3]]))</f>
        <v>1</v>
      </c>
      <c r="BJ101" s="10" t="str">
        <f t="shared" si="52"/>
        <v>00</v>
      </c>
      <c r="BK101" s="10" t="str">
        <f t="shared" si="53"/>
        <v>11</v>
      </c>
      <c r="BL101" s="10" t="str">
        <f t="shared" si="54"/>
        <v>11</v>
      </c>
      <c r="BM101" t="b">
        <f t="shared" si="55"/>
        <v>1</v>
      </c>
      <c r="BP101" t="b">
        <f>ISNUMBER(SEARCH(BP$1,d4_test70_2ft[[#This Row],[actualResultc4]]))</f>
        <v>0</v>
      </c>
      <c r="BQ101" t="b">
        <f>ISNUMBER(SEARCH(BQ$1,d4_test70_2ft[[#This Row],[actualResultc4]]))</f>
        <v>1</v>
      </c>
      <c r="BR101" t="b">
        <f>ISNUMBER(SEARCH(BR$1,d4_test70_2ft[[#This Row],[actualResultc4]]))</f>
        <v>1</v>
      </c>
      <c r="BS101" s="10" t="str">
        <f t="shared" si="56"/>
        <v>00</v>
      </c>
      <c r="BT101" s="10" t="str">
        <f t="shared" si="57"/>
        <v>11</v>
      </c>
      <c r="BU101" s="10" t="str">
        <f t="shared" si="58"/>
        <v>11</v>
      </c>
      <c r="BV101" t="b">
        <f t="shared" si="59"/>
        <v>1</v>
      </c>
      <c r="BY101" t="b">
        <f>ISNUMBER(SEARCH(BY$1,d4_test70_2ft[[#This Row],[actualResultc5]]))</f>
        <v>0</v>
      </c>
      <c r="BZ101" t="b">
        <f>ISNUMBER(SEARCH(BZ$1,d4_test70_2ft[[#This Row],[actualResultc5]]))</f>
        <v>1</v>
      </c>
      <c r="CA101" t="b">
        <f>ISNUMBER(SEARCH(CA$1,d4_test70_2ft[[#This Row],[actualResultc5]]))</f>
        <v>1</v>
      </c>
      <c r="CB101" s="10" t="str">
        <f t="shared" si="60"/>
        <v>00</v>
      </c>
      <c r="CC101" s="10" t="str">
        <f t="shared" si="61"/>
        <v>11</v>
      </c>
      <c r="CD101" s="10" t="str">
        <f t="shared" si="62"/>
        <v>11</v>
      </c>
      <c r="CE101" t="b">
        <f t="shared" si="63"/>
        <v>1</v>
      </c>
      <c r="CH101" t="b">
        <f>ISNUMBER(SEARCH(CH$1,d4_test70_2ft[[#This Row],[actualResultc6]]))</f>
        <v>0</v>
      </c>
      <c r="CI101" t="b">
        <f>ISNUMBER(SEARCH(CI$1,d4_test70_2ft[[#This Row],[actualResultc6]]))</f>
        <v>1</v>
      </c>
      <c r="CJ101" t="b">
        <f>ISNUMBER(SEARCH(CJ$1,d4_test70_2ft[[#This Row],[actualResultc6]]))</f>
        <v>1</v>
      </c>
      <c r="CK101" s="10" t="str">
        <f t="shared" si="64"/>
        <v>00</v>
      </c>
      <c r="CL101" s="10" t="str">
        <f t="shared" si="65"/>
        <v>11</v>
      </c>
      <c r="CM101" s="10" t="str">
        <f t="shared" si="66"/>
        <v>11</v>
      </c>
      <c r="CN101" t="b">
        <f t="shared" si="67"/>
        <v>1</v>
      </c>
      <c r="CQ101" t="b">
        <f>ISNUMBER(SEARCH(CQ$1,d4_test70_2ft[[#This Row],[actualResultc7]]))</f>
        <v>0</v>
      </c>
      <c r="CR101" t="b">
        <f>ISNUMBER(SEARCH(CR$1,d4_test70_2ft[[#This Row],[actualResultc7]]))</f>
        <v>0</v>
      </c>
      <c r="CS101" t="b">
        <f>ISNUMBER(SEARCH(CS$1,d4_test70_2ft[[#This Row],[actualResultc7]]))</f>
        <v>1</v>
      </c>
      <c r="CT101" s="10" t="str">
        <f t="shared" si="68"/>
        <v>00</v>
      </c>
      <c r="CU101" s="10" t="str">
        <f t="shared" si="69"/>
        <v>10</v>
      </c>
      <c r="CV101" s="10" t="str">
        <f t="shared" si="70"/>
        <v>11</v>
      </c>
      <c r="CW101" t="b">
        <f t="shared" si="71"/>
        <v>0</v>
      </c>
    </row>
    <row r="102" spans="1:101" x14ac:dyDescent="0.35">
      <c r="A102">
        <v>436491861</v>
      </c>
      <c r="B102" t="s">
        <v>7703</v>
      </c>
      <c r="C102" t="s">
        <v>7832</v>
      </c>
      <c r="D102" t="s">
        <v>7747</v>
      </c>
      <c r="E102" t="s">
        <v>5119</v>
      </c>
      <c r="F102" t="s">
        <v>7754</v>
      </c>
      <c r="G102" t="s">
        <v>7754</v>
      </c>
      <c r="H102" t="s">
        <v>7857</v>
      </c>
      <c r="I102" t="s">
        <v>7754</v>
      </c>
      <c r="J102" t="s">
        <v>7754</v>
      </c>
      <c r="K102" t="s">
        <v>24</v>
      </c>
      <c r="L102" t="s">
        <v>7754</v>
      </c>
      <c r="M102" t="s">
        <v>24</v>
      </c>
      <c r="N102" t="s">
        <v>24</v>
      </c>
      <c r="O102" t="s">
        <v>24</v>
      </c>
      <c r="R102" s="13" t="b">
        <f>ISNUMBER(SEARCH(R$1,d4_test70_2ft[[#This Row],[expectedResult]]))</f>
        <v>0</v>
      </c>
      <c r="S102" s="13" t="b">
        <f>ISNUMBER(SEARCH(S$1,d4_test70_2ft[[#This Row],[expectedResult]]))</f>
        <v>1</v>
      </c>
      <c r="T102" s="13" t="b">
        <f>ISNUMBER(SEARCH(T$1,d4_test70_2ft[[#This Row],[expectedResult]]))</f>
        <v>1</v>
      </c>
      <c r="W102" t="b">
        <f>ISNUMBER(SEARCH(W$1,d4_test70_2ft[[#This Row],[actualResult]]))</f>
        <v>0</v>
      </c>
      <c r="X102" t="b">
        <f>ISNUMBER(SEARCH(X$1,d4_test70_2ft[[#This Row],[actualResult]]))</f>
        <v>1</v>
      </c>
      <c r="Y102" t="b">
        <f>ISNUMBER(SEARCH(Y$1,d4_test70_2ft[[#This Row],[actualResult]]))</f>
        <v>1</v>
      </c>
      <c r="Z102" s="10" t="str">
        <f t="shared" si="36"/>
        <v>00</v>
      </c>
      <c r="AA102" s="10" t="str">
        <f t="shared" si="37"/>
        <v>11</v>
      </c>
      <c r="AB102" s="10" t="str">
        <f t="shared" si="38"/>
        <v>11</v>
      </c>
      <c r="AC102" t="b">
        <f t="shared" si="39"/>
        <v>1</v>
      </c>
      <c r="AF102" t="b">
        <f>ISNUMBER(SEARCH(AF$1,d4_test70_2ft[[#This Row],[actualResultGPT3]]))</f>
        <v>1</v>
      </c>
      <c r="AG102" t="b">
        <f>ISNUMBER(SEARCH(AG$1,d4_test70_2ft[[#This Row],[actualResultGPT3]]))</f>
        <v>1</v>
      </c>
      <c r="AH102" t="b">
        <f>ISNUMBER(SEARCH(AH$1,d4_test70_2ft[[#This Row],[actualResultGPT3]]))</f>
        <v>1</v>
      </c>
      <c r="AI102" s="10" t="str">
        <f t="shared" si="40"/>
        <v>01</v>
      </c>
      <c r="AJ102" s="10" t="str">
        <f t="shared" si="41"/>
        <v>11</v>
      </c>
      <c r="AK102" s="10" t="str">
        <f t="shared" si="42"/>
        <v>11</v>
      </c>
      <c r="AL102" t="b">
        <f t="shared" si="43"/>
        <v>0</v>
      </c>
      <c r="AO102" t="b">
        <f>ISNUMBER(SEARCH(AO$1,d4_test70_2ft[[#This Row],[actualResult3Ft]]))</f>
        <v>0</v>
      </c>
      <c r="AP102" t="b">
        <f>ISNUMBER(SEARCH(AP$1,d4_test70_2ft[[#This Row],[actualResult3Ft]]))</f>
        <v>1</v>
      </c>
      <c r="AQ102" t="b">
        <f>ISNUMBER(SEARCH(AQ$1,d4_test70_2ft[[#This Row],[actualResult3Ft]]))</f>
        <v>1</v>
      </c>
      <c r="AR102" s="10" t="str">
        <f t="shared" si="44"/>
        <v>00</v>
      </c>
      <c r="AS102" s="10" t="str">
        <f t="shared" si="45"/>
        <v>11</v>
      </c>
      <c r="AT102" s="10" t="str">
        <f t="shared" si="46"/>
        <v>11</v>
      </c>
      <c r="AU102" t="b">
        <f t="shared" si="47"/>
        <v>1</v>
      </c>
      <c r="AX102" t="b">
        <f>ISNUMBER(SEARCH(AX$1,d4_test70_2ft[[#This Row],[actualResultc2]]))</f>
        <v>0</v>
      </c>
      <c r="AY102" t="b">
        <f>ISNUMBER(SEARCH(AY$1,d4_test70_2ft[[#This Row],[actualResultc2]]))</f>
        <v>1</v>
      </c>
      <c r="AZ102" t="b">
        <f>ISNUMBER(SEARCH(AZ$1,d4_test70_2ft[[#This Row],[actualResultc2]]))</f>
        <v>1</v>
      </c>
      <c r="BA102" s="10" t="str">
        <f t="shared" si="48"/>
        <v>00</v>
      </c>
      <c r="BB102" s="10" t="str">
        <f t="shared" si="49"/>
        <v>11</v>
      </c>
      <c r="BC102" s="10" t="str">
        <f t="shared" si="50"/>
        <v>11</v>
      </c>
      <c r="BD102" t="b">
        <f t="shared" si="51"/>
        <v>1</v>
      </c>
      <c r="BG102" t="b">
        <f>ISNUMBER(SEARCH(BG$1,d4_test70_2ft[[#This Row],[actualResultc3]]))</f>
        <v>0</v>
      </c>
      <c r="BH102" t="b">
        <f>ISNUMBER(SEARCH(BH$1,d4_test70_2ft[[#This Row],[actualResultc3]]))</f>
        <v>1</v>
      </c>
      <c r="BI102" t="b">
        <f>ISNUMBER(SEARCH(BI$1,d4_test70_2ft[[#This Row],[actualResultc3]]))</f>
        <v>1</v>
      </c>
      <c r="BJ102" s="10" t="str">
        <f t="shared" si="52"/>
        <v>00</v>
      </c>
      <c r="BK102" s="10" t="str">
        <f t="shared" si="53"/>
        <v>11</v>
      </c>
      <c r="BL102" s="10" t="str">
        <f t="shared" si="54"/>
        <v>11</v>
      </c>
      <c r="BM102" t="b">
        <f t="shared" si="55"/>
        <v>1</v>
      </c>
      <c r="BP102" t="b">
        <f>ISNUMBER(SEARCH(BP$1,d4_test70_2ft[[#This Row],[actualResultc4]]))</f>
        <v>0</v>
      </c>
      <c r="BQ102" t="b">
        <f>ISNUMBER(SEARCH(BQ$1,d4_test70_2ft[[#This Row],[actualResultc4]]))</f>
        <v>1</v>
      </c>
      <c r="BR102" t="b">
        <f>ISNUMBER(SEARCH(BR$1,d4_test70_2ft[[#This Row],[actualResultc4]]))</f>
        <v>1</v>
      </c>
      <c r="BS102" s="10" t="str">
        <f t="shared" si="56"/>
        <v>00</v>
      </c>
      <c r="BT102" s="10" t="str">
        <f t="shared" si="57"/>
        <v>11</v>
      </c>
      <c r="BU102" s="10" t="str">
        <f t="shared" si="58"/>
        <v>11</v>
      </c>
      <c r="BV102" t="b">
        <f t="shared" si="59"/>
        <v>1</v>
      </c>
      <c r="BY102" t="b">
        <f>ISNUMBER(SEARCH(BY$1,d4_test70_2ft[[#This Row],[actualResultc5]]))</f>
        <v>0</v>
      </c>
      <c r="BZ102" t="b">
        <f>ISNUMBER(SEARCH(BZ$1,d4_test70_2ft[[#This Row],[actualResultc5]]))</f>
        <v>1</v>
      </c>
      <c r="CA102" t="b">
        <f>ISNUMBER(SEARCH(CA$1,d4_test70_2ft[[#This Row],[actualResultc5]]))</f>
        <v>1</v>
      </c>
      <c r="CB102" s="10" t="str">
        <f t="shared" si="60"/>
        <v>00</v>
      </c>
      <c r="CC102" s="10" t="str">
        <f t="shared" si="61"/>
        <v>11</v>
      </c>
      <c r="CD102" s="10" t="str">
        <f t="shared" si="62"/>
        <v>11</v>
      </c>
      <c r="CE102" t="b">
        <f t="shared" si="63"/>
        <v>1</v>
      </c>
      <c r="CH102" t="b">
        <f>ISNUMBER(SEARCH(CH$1,d4_test70_2ft[[#This Row],[actualResultc6]]))</f>
        <v>0</v>
      </c>
      <c r="CI102" t="b">
        <f>ISNUMBER(SEARCH(CI$1,d4_test70_2ft[[#This Row],[actualResultc6]]))</f>
        <v>1</v>
      </c>
      <c r="CJ102" t="b">
        <f>ISNUMBER(SEARCH(CJ$1,d4_test70_2ft[[#This Row],[actualResultc6]]))</f>
        <v>1</v>
      </c>
      <c r="CK102" s="10" t="str">
        <f t="shared" si="64"/>
        <v>00</v>
      </c>
      <c r="CL102" s="10" t="str">
        <f t="shared" si="65"/>
        <v>11</v>
      </c>
      <c r="CM102" s="10" t="str">
        <f t="shared" si="66"/>
        <v>11</v>
      </c>
      <c r="CN102" t="b">
        <f t="shared" si="67"/>
        <v>1</v>
      </c>
      <c r="CQ102" t="b">
        <f>ISNUMBER(SEARCH(CQ$1,d4_test70_2ft[[#This Row],[actualResultc7]]))</f>
        <v>0</v>
      </c>
      <c r="CR102" t="b">
        <f>ISNUMBER(SEARCH(CR$1,d4_test70_2ft[[#This Row],[actualResultc7]]))</f>
        <v>1</v>
      </c>
      <c r="CS102" t="b">
        <f>ISNUMBER(SEARCH(CS$1,d4_test70_2ft[[#This Row],[actualResultc7]]))</f>
        <v>1</v>
      </c>
      <c r="CT102" s="10" t="str">
        <f t="shared" si="68"/>
        <v>00</v>
      </c>
      <c r="CU102" s="10" t="str">
        <f t="shared" si="69"/>
        <v>11</v>
      </c>
      <c r="CV102" s="10" t="str">
        <f t="shared" si="70"/>
        <v>11</v>
      </c>
      <c r="CW102" t="b">
        <f t="shared" si="71"/>
        <v>1</v>
      </c>
    </row>
    <row r="103" spans="1:101" x14ac:dyDescent="0.35">
      <c r="A103">
        <v>791005029</v>
      </c>
      <c r="B103" t="s">
        <v>7704</v>
      </c>
      <c r="C103" t="s">
        <v>7833</v>
      </c>
      <c r="D103" t="s">
        <v>7748</v>
      </c>
      <c r="E103" t="s">
        <v>5130</v>
      </c>
      <c r="F103" t="s">
        <v>7754</v>
      </c>
      <c r="G103" t="s">
        <v>7688</v>
      </c>
      <c r="H103" t="s">
        <v>958</v>
      </c>
      <c r="I103" t="s">
        <v>7688</v>
      </c>
      <c r="J103" t="s">
        <v>7688</v>
      </c>
      <c r="K103" t="s">
        <v>24</v>
      </c>
      <c r="L103" t="s">
        <v>7688</v>
      </c>
      <c r="M103" t="s">
        <v>7</v>
      </c>
      <c r="N103" t="s">
        <v>7</v>
      </c>
      <c r="O103" t="s">
        <v>7</v>
      </c>
      <c r="R103" s="13" t="b">
        <f>ISNUMBER(SEARCH(R$1,d4_test70_2ft[[#This Row],[expectedResult]]))</f>
        <v>0</v>
      </c>
      <c r="S103" s="13" t="b">
        <f>ISNUMBER(SEARCH(S$1,d4_test70_2ft[[#This Row],[expectedResult]]))</f>
        <v>1</v>
      </c>
      <c r="T103" s="13" t="b">
        <f>ISNUMBER(SEARCH(T$1,d4_test70_2ft[[#This Row],[expectedResult]]))</f>
        <v>1</v>
      </c>
      <c r="W103" t="b">
        <f>ISNUMBER(SEARCH(W$1,d4_test70_2ft[[#This Row],[actualResult]]))</f>
        <v>0</v>
      </c>
      <c r="X103" t="b">
        <f>ISNUMBER(SEARCH(X$1,d4_test70_2ft[[#This Row],[actualResult]]))</f>
        <v>0</v>
      </c>
      <c r="Y103" t="b">
        <f>ISNUMBER(SEARCH(Y$1,d4_test70_2ft[[#This Row],[actualResult]]))</f>
        <v>1</v>
      </c>
      <c r="Z103" s="10" t="str">
        <f t="shared" si="36"/>
        <v>00</v>
      </c>
      <c r="AA103" s="10" t="str">
        <f t="shared" si="37"/>
        <v>10</v>
      </c>
      <c r="AB103" s="10" t="str">
        <f t="shared" si="38"/>
        <v>11</v>
      </c>
      <c r="AC103" t="b">
        <f t="shared" si="39"/>
        <v>0</v>
      </c>
      <c r="AF103" t="b">
        <f>ISNUMBER(SEARCH(AF$1,d4_test70_2ft[[#This Row],[actualResultGPT3]]))</f>
        <v>0</v>
      </c>
      <c r="AG103" t="b">
        <f>ISNUMBER(SEARCH(AG$1,d4_test70_2ft[[#This Row],[actualResultGPT3]]))</f>
        <v>0</v>
      </c>
      <c r="AH103" t="b">
        <f>ISNUMBER(SEARCH(AH$1,d4_test70_2ft[[#This Row],[actualResultGPT3]]))</f>
        <v>1</v>
      </c>
      <c r="AI103" s="10" t="str">
        <f t="shared" si="40"/>
        <v>00</v>
      </c>
      <c r="AJ103" s="10" t="str">
        <f t="shared" si="41"/>
        <v>10</v>
      </c>
      <c r="AK103" s="10" t="str">
        <f t="shared" si="42"/>
        <v>11</v>
      </c>
      <c r="AL103" t="b">
        <f t="shared" si="43"/>
        <v>0</v>
      </c>
      <c r="AO103" t="b">
        <f>ISNUMBER(SEARCH(AO$1,d4_test70_2ft[[#This Row],[actualResult3Ft]]))</f>
        <v>0</v>
      </c>
      <c r="AP103" t="b">
        <f>ISNUMBER(SEARCH(AP$1,d4_test70_2ft[[#This Row],[actualResult3Ft]]))</f>
        <v>0</v>
      </c>
      <c r="AQ103" t="b">
        <f>ISNUMBER(SEARCH(AQ$1,d4_test70_2ft[[#This Row],[actualResult3Ft]]))</f>
        <v>1</v>
      </c>
      <c r="AR103" s="10" t="str">
        <f t="shared" si="44"/>
        <v>00</v>
      </c>
      <c r="AS103" s="10" t="str">
        <f t="shared" si="45"/>
        <v>10</v>
      </c>
      <c r="AT103" s="10" t="str">
        <f t="shared" si="46"/>
        <v>11</v>
      </c>
      <c r="AU103" t="b">
        <f t="shared" si="47"/>
        <v>0</v>
      </c>
      <c r="AX103" t="b">
        <f>ISNUMBER(SEARCH(AX$1,d4_test70_2ft[[#This Row],[actualResultc2]]))</f>
        <v>0</v>
      </c>
      <c r="AY103" t="b">
        <f>ISNUMBER(SEARCH(AY$1,d4_test70_2ft[[#This Row],[actualResultc2]]))</f>
        <v>0</v>
      </c>
      <c r="AZ103" t="b">
        <f>ISNUMBER(SEARCH(AZ$1,d4_test70_2ft[[#This Row],[actualResultc2]]))</f>
        <v>1</v>
      </c>
      <c r="BA103" s="10" t="str">
        <f t="shared" si="48"/>
        <v>00</v>
      </c>
      <c r="BB103" s="10" t="str">
        <f t="shared" si="49"/>
        <v>10</v>
      </c>
      <c r="BC103" s="10" t="str">
        <f t="shared" si="50"/>
        <v>11</v>
      </c>
      <c r="BD103" t="b">
        <f t="shared" si="51"/>
        <v>0</v>
      </c>
      <c r="BG103" t="b">
        <f>ISNUMBER(SEARCH(BG$1,d4_test70_2ft[[#This Row],[actualResultc3]]))</f>
        <v>0</v>
      </c>
      <c r="BH103" t="b">
        <f>ISNUMBER(SEARCH(BH$1,d4_test70_2ft[[#This Row],[actualResultc3]]))</f>
        <v>1</v>
      </c>
      <c r="BI103" t="b">
        <f>ISNUMBER(SEARCH(BI$1,d4_test70_2ft[[#This Row],[actualResultc3]]))</f>
        <v>1</v>
      </c>
      <c r="BJ103" s="10" t="str">
        <f t="shared" si="52"/>
        <v>00</v>
      </c>
      <c r="BK103" s="10" t="str">
        <f t="shared" si="53"/>
        <v>11</v>
      </c>
      <c r="BL103" s="10" t="str">
        <f t="shared" si="54"/>
        <v>11</v>
      </c>
      <c r="BM103" t="b">
        <f t="shared" si="55"/>
        <v>1</v>
      </c>
      <c r="BP103" t="b">
        <f>ISNUMBER(SEARCH(BP$1,d4_test70_2ft[[#This Row],[actualResultc4]]))</f>
        <v>0</v>
      </c>
      <c r="BQ103" t="b">
        <f>ISNUMBER(SEARCH(BQ$1,d4_test70_2ft[[#This Row],[actualResultc4]]))</f>
        <v>0</v>
      </c>
      <c r="BR103" t="b">
        <f>ISNUMBER(SEARCH(BR$1,d4_test70_2ft[[#This Row],[actualResultc4]]))</f>
        <v>1</v>
      </c>
      <c r="BS103" s="10" t="str">
        <f t="shared" si="56"/>
        <v>00</v>
      </c>
      <c r="BT103" s="10" t="str">
        <f t="shared" si="57"/>
        <v>10</v>
      </c>
      <c r="BU103" s="10" t="str">
        <f t="shared" si="58"/>
        <v>11</v>
      </c>
      <c r="BV103" t="b">
        <f t="shared" si="59"/>
        <v>0</v>
      </c>
      <c r="BY103" t="b">
        <f>ISNUMBER(SEARCH(BY$1,d4_test70_2ft[[#This Row],[actualResultc5]]))</f>
        <v>0</v>
      </c>
      <c r="BZ103" t="b">
        <f>ISNUMBER(SEARCH(BZ$1,d4_test70_2ft[[#This Row],[actualResultc5]]))</f>
        <v>0</v>
      </c>
      <c r="CA103" t="b">
        <f>ISNUMBER(SEARCH(CA$1,d4_test70_2ft[[#This Row],[actualResultc5]]))</f>
        <v>1</v>
      </c>
      <c r="CB103" s="10" t="str">
        <f t="shared" si="60"/>
        <v>00</v>
      </c>
      <c r="CC103" s="10" t="str">
        <f t="shared" si="61"/>
        <v>10</v>
      </c>
      <c r="CD103" s="10" t="str">
        <f t="shared" si="62"/>
        <v>11</v>
      </c>
      <c r="CE103" t="b">
        <f t="shared" si="63"/>
        <v>0</v>
      </c>
      <c r="CH103" t="b">
        <f>ISNUMBER(SEARCH(CH$1,d4_test70_2ft[[#This Row],[actualResultc6]]))</f>
        <v>0</v>
      </c>
      <c r="CI103" t="b">
        <f>ISNUMBER(SEARCH(CI$1,d4_test70_2ft[[#This Row],[actualResultc6]]))</f>
        <v>0</v>
      </c>
      <c r="CJ103" t="b">
        <f>ISNUMBER(SEARCH(CJ$1,d4_test70_2ft[[#This Row],[actualResultc6]]))</f>
        <v>1</v>
      </c>
      <c r="CK103" s="10" t="str">
        <f t="shared" si="64"/>
        <v>00</v>
      </c>
      <c r="CL103" s="10" t="str">
        <f t="shared" si="65"/>
        <v>10</v>
      </c>
      <c r="CM103" s="10" t="str">
        <f t="shared" si="66"/>
        <v>11</v>
      </c>
      <c r="CN103" t="b">
        <f t="shared" si="67"/>
        <v>0</v>
      </c>
      <c r="CQ103" t="b">
        <f>ISNUMBER(SEARCH(CQ$1,d4_test70_2ft[[#This Row],[actualResultc7]]))</f>
        <v>0</v>
      </c>
      <c r="CR103" t="b">
        <f>ISNUMBER(SEARCH(CR$1,d4_test70_2ft[[#This Row],[actualResultc7]]))</f>
        <v>0</v>
      </c>
      <c r="CS103" t="b">
        <f>ISNUMBER(SEARCH(CS$1,d4_test70_2ft[[#This Row],[actualResultc7]]))</f>
        <v>1</v>
      </c>
      <c r="CT103" s="10" t="str">
        <f t="shared" si="68"/>
        <v>00</v>
      </c>
      <c r="CU103" s="10" t="str">
        <f t="shared" si="69"/>
        <v>10</v>
      </c>
      <c r="CV103" s="10" t="str">
        <f t="shared" si="70"/>
        <v>11</v>
      </c>
      <c r="CW103" t="b">
        <f t="shared" si="71"/>
        <v>0</v>
      </c>
    </row>
    <row r="104" spans="1:101" x14ac:dyDescent="0.35">
      <c r="A104">
        <v>1236730191</v>
      </c>
      <c r="B104" t="s">
        <v>7940</v>
      </c>
      <c r="C104" t="s">
        <v>8237</v>
      </c>
      <c r="D104" t="s">
        <v>7934</v>
      </c>
      <c r="E104" t="s">
        <v>5119</v>
      </c>
      <c r="F104" t="s">
        <v>7754</v>
      </c>
      <c r="G104" t="s">
        <v>7754</v>
      </c>
      <c r="H104" t="s">
        <v>7858</v>
      </c>
      <c r="I104" t="s">
        <v>7754</v>
      </c>
      <c r="J104" t="s">
        <v>7754</v>
      </c>
      <c r="K104" t="s">
        <v>7754</v>
      </c>
      <c r="L104" t="s">
        <v>7754</v>
      </c>
      <c r="M104" t="s">
        <v>24</v>
      </c>
      <c r="N104" t="s">
        <v>24</v>
      </c>
      <c r="O104" t="s">
        <v>24</v>
      </c>
      <c r="R104" s="13" t="b">
        <f>ISNUMBER(SEARCH(R$1,d4_test70_2ft[[#This Row],[expectedResult]]))</f>
        <v>0</v>
      </c>
      <c r="S104" s="13" t="b">
        <f>ISNUMBER(SEARCH(S$1,d4_test70_2ft[[#This Row],[expectedResult]]))</f>
        <v>1</v>
      </c>
      <c r="T104" s="13" t="b">
        <f>ISNUMBER(SEARCH(T$1,d4_test70_2ft[[#This Row],[expectedResult]]))</f>
        <v>1</v>
      </c>
      <c r="W104" t="b">
        <f>ISNUMBER(SEARCH(W$1,d4_test70_2ft[[#This Row],[actualResult]]))</f>
        <v>0</v>
      </c>
      <c r="X104" t="b">
        <f>ISNUMBER(SEARCH(X$1,d4_test70_2ft[[#This Row],[actualResult]]))</f>
        <v>1</v>
      </c>
      <c r="Y104" t="b">
        <f>ISNUMBER(SEARCH(Y$1,d4_test70_2ft[[#This Row],[actualResult]]))</f>
        <v>1</v>
      </c>
      <c r="Z104" s="10" t="str">
        <f t="shared" si="36"/>
        <v>00</v>
      </c>
      <c r="AA104" s="10" t="str">
        <f t="shared" si="37"/>
        <v>11</v>
      </c>
      <c r="AB104" s="10" t="str">
        <f t="shared" si="38"/>
        <v>11</v>
      </c>
      <c r="AC104" t="b">
        <f t="shared" si="39"/>
        <v>1</v>
      </c>
      <c r="AF104" t="b">
        <f>ISNUMBER(SEARCH(AF$1,d4_test70_2ft[[#This Row],[actualResultGPT3]]))</f>
        <v>1</v>
      </c>
      <c r="AG104" t="b">
        <f>ISNUMBER(SEARCH(AG$1,d4_test70_2ft[[#This Row],[actualResultGPT3]]))</f>
        <v>1</v>
      </c>
      <c r="AH104" t="b">
        <f>ISNUMBER(SEARCH(AH$1,d4_test70_2ft[[#This Row],[actualResultGPT3]]))</f>
        <v>1</v>
      </c>
      <c r="AI104" s="10" t="str">
        <f t="shared" si="40"/>
        <v>01</v>
      </c>
      <c r="AJ104" s="10" t="str">
        <f t="shared" si="41"/>
        <v>11</v>
      </c>
      <c r="AK104" s="10" t="str">
        <f t="shared" si="42"/>
        <v>11</v>
      </c>
      <c r="AL104" t="b">
        <f t="shared" si="43"/>
        <v>0</v>
      </c>
      <c r="AO104" t="b">
        <f>ISNUMBER(SEARCH(AO$1,d4_test70_2ft[[#This Row],[actualResult3Ft]]))</f>
        <v>0</v>
      </c>
      <c r="AP104" t="b">
        <f>ISNUMBER(SEARCH(AP$1,d4_test70_2ft[[#This Row],[actualResult3Ft]]))</f>
        <v>1</v>
      </c>
      <c r="AQ104" t="b">
        <f>ISNUMBER(SEARCH(AQ$1,d4_test70_2ft[[#This Row],[actualResult3Ft]]))</f>
        <v>1</v>
      </c>
      <c r="AR104" s="10" t="str">
        <f t="shared" si="44"/>
        <v>00</v>
      </c>
      <c r="AS104" s="10" t="str">
        <f t="shared" si="45"/>
        <v>11</v>
      </c>
      <c r="AT104" s="10" t="str">
        <f t="shared" si="46"/>
        <v>11</v>
      </c>
      <c r="AU104" t="b">
        <f t="shared" si="47"/>
        <v>1</v>
      </c>
      <c r="AX104" t="b">
        <f>ISNUMBER(SEARCH(AX$1,d4_test70_2ft[[#This Row],[actualResultc2]]))</f>
        <v>0</v>
      </c>
      <c r="AY104" t="b">
        <f>ISNUMBER(SEARCH(AY$1,d4_test70_2ft[[#This Row],[actualResultc2]]))</f>
        <v>1</v>
      </c>
      <c r="AZ104" t="b">
        <f>ISNUMBER(SEARCH(AZ$1,d4_test70_2ft[[#This Row],[actualResultc2]]))</f>
        <v>1</v>
      </c>
      <c r="BA104" s="10" t="str">
        <f t="shared" si="48"/>
        <v>00</v>
      </c>
      <c r="BB104" s="10" t="str">
        <f t="shared" si="49"/>
        <v>11</v>
      </c>
      <c r="BC104" s="10" t="str">
        <f t="shared" si="50"/>
        <v>11</v>
      </c>
      <c r="BD104" t="b">
        <f t="shared" si="51"/>
        <v>1</v>
      </c>
      <c r="BG104" t="b">
        <f>ISNUMBER(SEARCH(BG$1,d4_test70_2ft[[#This Row],[actualResultc3]]))</f>
        <v>0</v>
      </c>
      <c r="BH104" t="b">
        <f>ISNUMBER(SEARCH(BH$1,d4_test70_2ft[[#This Row],[actualResultc3]]))</f>
        <v>1</v>
      </c>
      <c r="BI104" t="b">
        <f>ISNUMBER(SEARCH(BI$1,d4_test70_2ft[[#This Row],[actualResultc3]]))</f>
        <v>1</v>
      </c>
      <c r="BJ104" s="10" t="str">
        <f t="shared" si="52"/>
        <v>00</v>
      </c>
      <c r="BK104" s="10" t="str">
        <f t="shared" si="53"/>
        <v>11</v>
      </c>
      <c r="BL104" s="10" t="str">
        <f t="shared" si="54"/>
        <v>11</v>
      </c>
      <c r="BM104" t="b">
        <f t="shared" si="55"/>
        <v>1</v>
      </c>
      <c r="BP104" t="b">
        <f>ISNUMBER(SEARCH(BP$1,d4_test70_2ft[[#This Row],[actualResultc4]]))</f>
        <v>0</v>
      </c>
      <c r="BQ104" t="b">
        <f>ISNUMBER(SEARCH(BQ$1,d4_test70_2ft[[#This Row],[actualResultc4]]))</f>
        <v>1</v>
      </c>
      <c r="BR104" t="b">
        <f>ISNUMBER(SEARCH(BR$1,d4_test70_2ft[[#This Row],[actualResultc4]]))</f>
        <v>1</v>
      </c>
      <c r="BS104" s="10" t="str">
        <f t="shared" si="56"/>
        <v>00</v>
      </c>
      <c r="BT104" s="10" t="str">
        <f t="shared" si="57"/>
        <v>11</v>
      </c>
      <c r="BU104" s="10" t="str">
        <f t="shared" si="58"/>
        <v>11</v>
      </c>
      <c r="BV104" t="b">
        <f t="shared" si="59"/>
        <v>1</v>
      </c>
      <c r="BY104" t="b">
        <f>ISNUMBER(SEARCH(BY$1,d4_test70_2ft[[#This Row],[actualResultc5]]))</f>
        <v>0</v>
      </c>
      <c r="BZ104" t="b">
        <f>ISNUMBER(SEARCH(BZ$1,d4_test70_2ft[[#This Row],[actualResultc5]]))</f>
        <v>1</v>
      </c>
      <c r="CA104" t="b">
        <f>ISNUMBER(SEARCH(CA$1,d4_test70_2ft[[#This Row],[actualResultc5]]))</f>
        <v>1</v>
      </c>
      <c r="CB104" s="10" t="str">
        <f t="shared" si="60"/>
        <v>00</v>
      </c>
      <c r="CC104" s="10" t="str">
        <f t="shared" si="61"/>
        <v>11</v>
      </c>
      <c r="CD104" s="10" t="str">
        <f t="shared" si="62"/>
        <v>11</v>
      </c>
      <c r="CE104" t="b">
        <f t="shared" si="63"/>
        <v>1</v>
      </c>
      <c r="CH104" t="b">
        <f>ISNUMBER(SEARCH(CH$1,d4_test70_2ft[[#This Row],[actualResultc6]]))</f>
        <v>0</v>
      </c>
      <c r="CI104" t="b">
        <f>ISNUMBER(SEARCH(CI$1,d4_test70_2ft[[#This Row],[actualResultc6]]))</f>
        <v>1</v>
      </c>
      <c r="CJ104" t="b">
        <f>ISNUMBER(SEARCH(CJ$1,d4_test70_2ft[[#This Row],[actualResultc6]]))</f>
        <v>1</v>
      </c>
      <c r="CK104" s="10" t="str">
        <f t="shared" si="64"/>
        <v>00</v>
      </c>
      <c r="CL104" s="10" t="str">
        <f t="shared" si="65"/>
        <v>11</v>
      </c>
      <c r="CM104" s="10" t="str">
        <f t="shared" si="66"/>
        <v>11</v>
      </c>
      <c r="CN104" t="b">
        <f t="shared" si="67"/>
        <v>1</v>
      </c>
      <c r="CQ104" t="b">
        <f>ISNUMBER(SEARCH(CQ$1,d4_test70_2ft[[#This Row],[actualResultc7]]))</f>
        <v>0</v>
      </c>
      <c r="CR104" t="b">
        <f>ISNUMBER(SEARCH(CR$1,d4_test70_2ft[[#This Row],[actualResultc7]]))</f>
        <v>1</v>
      </c>
      <c r="CS104" t="b">
        <f>ISNUMBER(SEARCH(CS$1,d4_test70_2ft[[#This Row],[actualResultc7]]))</f>
        <v>1</v>
      </c>
      <c r="CT104" s="10" t="str">
        <f t="shared" si="68"/>
        <v>00</v>
      </c>
      <c r="CU104" s="10" t="str">
        <f t="shared" si="69"/>
        <v>11</v>
      </c>
      <c r="CV104" s="10" t="str">
        <f t="shared" si="70"/>
        <v>11</v>
      </c>
      <c r="CW104" t="b">
        <f t="shared" si="71"/>
        <v>1</v>
      </c>
    </row>
    <row r="105" spans="1:101" x14ac:dyDescent="0.35">
      <c r="A105">
        <v>1607069246</v>
      </c>
      <c r="B105" t="s">
        <v>7993</v>
      </c>
      <c r="C105" t="s">
        <v>8176</v>
      </c>
      <c r="D105" t="s">
        <v>7995</v>
      </c>
      <c r="E105" t="s">
        <v>5137</v>
      </c>
      <c r="F105" t="s">
        <v>7754</v>
      </c>
      <c r="G105" t="s">
        <v>7685</v>
      </c>
      <c r="H105" t="s">
        <v>72</v>
      </c>
      <c r="I105" t="s">
        <v>7685</v>
      </c>
      <c r="J105" t="s">
        <v>7685</v>
      </c>
      <c r="K105" t="s">
        <v>7685</v>
      </c>
      <c r="L105" t="s">
        <v>7685</v>
      </c>
      <c r="M105" t="s">
        <v>34</v>
      </c>
      <c r="N105" t="s">
        <v>34</v>
      </c>
      <c r="O105" t="s">
        <v>24</v>
      </c>
      <c r="R105" s="13" t="b">
        <f>ISNUMBER(SEARCH(R$1,d4_test70_2ft[[#This Row],[expectedResult]]))</f>
        <v>0</v>
      </c>
      <c r="S105" s="13" t="b">
        <f>ISNUMBER(SEARCH(S$1,d4_test70_2ft[[#This Row],[expectedResult]]))</f>
        <v>1</v>
      </c>
      <c r="T105" s="13" t="b">
        <f>ISNUMBER(SEARCH(T$1,d4_test70_2ft[[#This Row],[expectedResult]]))</f>
        <v>1</v>
      </c>
      <c r="W105" t="b">
        <f>ISNUMBER(SEARCH(W$1,d4_test70_2ft[[#This Row],[actualResult]]))</f>
        <v>0</v>
      </c>
      <c r="X105" t="b">
        <f>ISNUMBER(SEARCH(X$1,d4_test70_2ft[[#This Row],[actualResult]]))</f>
        <v>1</v>
      </c>
      <c r="Y105" t="b">
        <f>ISNUMBER(SEARCH(Y$1,d4_test70_2ft[[#This Row],[actualResult]]))</f>
        <v>0</v>
      </c>
      <c r="Z105" s="10" t="str">
        <f t="shared" si="36"/>
        <v>00</v>
      </c>
      <c r="AA105" s="10" t="str">
        <f t="shared" si="37"/>
        <v>11</v>
      </c>
      <c r="AB105" s="10" t="str">
        <f t="shared" si="38"/>
        <v>10</v>
      </c>
      <c r="AC105" t="b">
        <f t="shared" si="39"/>
        <v>0</v>
      </c>
      <c r="AF105" t="b">
        <f>ISNUMBER(SEARCH(AF$1,d4_test70_2ft[[#This Row],[actualResultGPT3]]))</f>
        <v>1</v>
      </c>
      <c r="AG105" t="b">
        <f>ISNUMBER(SEARCH(AG$1,d4_test70_2ft[[#This Row],[actualResultGPT3]]))</f>
        <v>1</v>
      </c>
      <c r="AH105" t="b">
        <f>ISNUMBER(SEARCH(AH$1,d4_test70_2ft[[#This Row],[actualResultGPT3]]))</f>
        <v>1</v>
      </c>
      <c r="AI105" s="10" t="str">
        <f t="shared" si="40"/>
        <v>01</v>
      </c>
      <c r="AJ105" s="10" t="str">
        <f t="shared" si="41"/>
        <v>11</v>
      </c>
      <c r="AK105" s="10" t="str">
        <f t="shared" si="42"/>
        <v>11</v>
      </c>
      <c r="AL105" t="b">
        <f t="shared" si="43"/>
        <v>0</v>
      </c>
      <c r="AO105" t="b">
        <f>ISNUMBER(SEARCH(AO$1,d4_test70_2ft[[#This Row],[actualResult3Ft]]))</f>
        <v>0</v>
      </c>
      <c r="AP105" t="b">
        <f>ISNUMBER(SEARCH(AP$1,d4_test70_2ft[[#This Row],[actualResult3Ft]]))</f>
        <v>1</v>
      </c>
      <c r="AQ105" t="b">
        <f>ISNUMBER(SEARCH(AQ$1,d4_test70_2ft[[#This Row],[actualResult3Ft]]))</f>
        <v>0</v>
      </c>
      <c r="AR105" s="10" t="str">
        <f t="shared" si="44"/>
        <v>00</v>
      </c>
      <c r="AS105" s="10" t="str">
        <f t="shared" si="45"/>
        <v>11</v>
      </c>
      <c r="AT105" s="10" t="str">
        <f t="shared" si="46"/>
        <v>10</v>
      </c>
      <c r="AU105" t="b">
        <f t="shared" si="47"/>
        <v>0</v>
      </c>
      <c r="AX105" t="b">
        <f>ISNUMBER(SEARCH(AX$1,d4_test70_2ft[[#This Row],[actualResultc2]]))</f>
        <v>0</v>
      </c>
      <c r="AY105" t="b">
        <f>ISNUMBER(SEARCH(AY$1,d4_test70_2ft[[#This Row],[actualResultc2]]))</f>
        <v>1</v>
      </c>
      <c r="AZ105" t="b">
        <f>ISNUMBER(SEARCH(AZ$1,d4_test70_2ft[[#This Row],[actualResultc2]]))</f>
        <v>0</v>
      </c>
      <c r="BA105" s="10" t="str">
        <f t="shared" si="48"/>
        <v>00</v>
      </c>
      <c r="BB105" s="10" t="str">
        <f t="shared" si="49"/>
        <v>11</v>
      </c>
      <c r="BC105" s="10" t="str">
        <f t="shared" si="50"/>
        <v>10</v>
      </c>
      <c r="BD105" t="b">
        <f t="shared" si="51"/>
        <v>0</v>
      </c>
      <c r="BG105" t="b">
        <f>ISNUMBER(SEARCH(BG$1,d4_test70_2ft[[#This Row],[actualResultc3]]))</f>
        <v>0</v>
      </c>
      <c r="BH105" t="b">
        <f>ISNUMBER(SEARCH(BH$1,d4_test70_2ft[[#This Row],[actualResultc3]]))</f>
        <v>1</v>
      </c>
      <c r="BI105" t="b">
        <f>ISNUMBER(SEARCH(BI$1,d4_test70_2ft[[#This Row],[actualResultc3]]))</f>
        <v>0</v>
      </c>
      <c r="BJ105" s="10" t="str">
        <f t="shared" si="52"/>
        <v>00</v>
      </c>
      <c r="BK105" s="10" t="str">
        <f t="shared" si="53"/>
        <v>11</v>
      </c>
      <c r="BL105" s="10" t="str">
        <f t="shared" si="54"/>
        <v>10</v>
      </c>
      <c r="BM105" t="b">
        <f t="shared" si="55"/>
        <v>0</v>
      </c>
      <c r="BP105" t="b">
        <f>ISNUMBER(SEARCH(BP$1,d4_test70_2ft[[#This Row],[actualResultc4]]))</f>
        <v>0</v>
      </c>
      <c r="BQ105" t="b">
        <f>ISNUMBER(SEARCH(BQ$1,d4_test70_2ft[[#This Row],[actualResultc4]]))</f>
        <v>1</v>
      </c>
      <c r="BR105" t="b">
        <f>ISNUMBER(SEARCH(BR$1,d4_test70_2ft[[#This Row],[actualResultc4]]))</f>
        <v>0</v>
      </c>
      <c r="BS105" s="10" t="str">
        <f t="shared" si="56"/>
        <v>00</v>
      </c>
      <c r="BT105" s="10" t="str">
        <f t="shared" si="57"/>
        <v>11</v>
      </c>
      <c r="BU105" s="10" t="str">
        <f t="shared" si="58"/>
        <v>10</v>
      </c>
      <c r="BV105" t="b">
        <f t="shared" si="59"/>
        <v>0</v>
      </c>
      <c r="BY105" t="b">
        <f>ISNUMBER(SEARCH(BY$1,d4_test70_2ft[[#This Row],[actualResultc5]]))</f>
        <v>0</v>
      </c>
      <c r="BZ105" t="b">
        <f>ISNUMBER(SEARCH(BZ$1,d4_test70_2ft[[#This Row],[actualResultc5]]))</f>
        <v>1</v>
      </c>
      <c r="CA105" t="b">
        <f>ISNUMBER(SEARCH(CA$1,d4_test70_2ft[[#This Row],[actualResultc5]]))</f>
        <v>0</v>
      </c>
      <c r="CB105" s="10" t="str">
        <f t="shared" si="60"/>
        <v>00</v>
      </c>
      <c r="CC105" s="10" t="str">
        <f t="shared" si="61"/>
        <v>11</v>
      </c>
      <c r="CD105" s="10" t="str">
        <f t="shared" si="62"/>
        <v>10</v>
      </c>
      <c r="CE105" t="b">
        <f t="shared" si="63"/>
        <v>0</v>
      </c>
      <c r="CH105" t="b">
        <f>ISNUMBER(SEARCH(CH$1,d4_test70_2ft[[#This Row],[actualResultc6]]))</f>
        <v>0</v>
      </c>
      <c r="CI105" t="b">
        <f>ISNUMBER(SEARCH(CI$1,d4_test70_2ft[[#This Row],[actualResultc6]]))</f>
        <v>1</v>
      </c>
      <c r="CJ105" t="b">
        <f>ISNUMBER(SEARCH(CJ$1,d4_test70_2ft[[#This Row],[actualResultc6]]))</f>
        <v>0</v>
      </c>
      <c r="CK105" s="10" t="str">
        <f t="shared" si="64"/>
        <v>00</v>
      </c>
      <c r="CL105" s="10" t="str">
        <f t="shared" si="65"/>
        <v>11</v>
      </c>
      <c r="CM105" s="10" t="str">
        <f t="shared" si="66"/>
        <v>10</v>
      </c>
      <c r="CN105" t="b">
        <f t="shared" si="67"/>
        <v>0</v>
      </c>
      <c r="CQ105" t="b">
        <f>ISNUMBER(SEARCH(CQ$1,d4_test70_2ft[[#This Row],[actualResultc7]]))</f>
        <v>0</v>
      </c>
      <c r="CR105" t="b">
        <f>ISNUMBER(SEARCH(CR$1,d4_test70_2ft[[#This Row],[actualResultc7]]))</f>
        <v>1</v>
      </c>
      <c r="CS105" t="b">
        <f>ISNUMBER(SEARCH(CS$1,d4_test70_2ft[[#This Row],[actualResultc7]]))</f>
        <v>1</v>
      </c>
      <c r="CT105" s="10" t="str">
        <f t="shared" si="68"/>
        <v>00</v>
      </c>
      <c r="CU105" s="10" t="str">
        <f t="shared" si="69"/>
        <v>11</v>
      </c>
      <c r="CV105" s="10" t="str">
        <f t="shared" si="70"/>
        <v>11</v>
      </c>
      <c r="CW105" t="b">
        <f t="shared" si="71"/>
        <v>1</v>
      </c>
    </row>
    <row r="106" spans="1:101" x14ac:dyDescent="0.35">
      <c r="A106">
        <v>1434281598</v>
      </c>
      <c r="B106" t="s">
        <v>7871</v>
      </c>
      <c r="C106" t="s">
        <v>8243</v>
      </c>
      <c r="D106" t="s">
        <v>7873</v>
      </c>
      <c r="E106" t="s">
        <v>5137</v>
      </c>
      <c r="F106" t="s">
        <v>7754</v>
      </c>
      <c r="G106" t="s">
        <v>7754</v>
      </c>
      <c r="H106" t="s">
        <v>7859</v>
      </c>
      <c r="I106" t="s">
        <v>7754</v>
      </c>
      <c r="J106" t="s">
        <v>24</v>
      </c>
      <c r="K106" t="s">
        <v>24</v>
      </c>
      <c r="L106" t="s">
        <v>7754</v>
      </c>
      <c r="M106" t="s">
        <v>24</v>
      </c>
      <c r="N106" t="s">
        <v>24</v>
      </c>
      <c r="O106" t="s">
        <v>24</v>
      </c>
      <c r="R106" s="13" t="b">
        <f>ISNUMBER(SEARCH(R$1,d4_test70_2ft[[#This Row],[expectedResult]]))</f>
        <v>0</v>
      </c>
      <c r="S106" s="13" t="b">
        <f>ISNUMBER(SEARCH(S$1,d4_test70_2ft[[#This Row],[expectedResult]]))</f>
        <v>1</v>
      </c>
      <c r="T106" s="13" t="b">
        <f>ISNUMBER(SEARCH(T$1,d4_test70_2ft[[#This Row],[expectedResult]]))</f>
        <v>1</v>
      </c>
      <c r="W106" t="b">
        <f>ISNUMBER(SEARCH(W$1,d4_test70_2ft[[#This Row],[actualResult]]))</f>
        <v>0</v>
      </c>
      <c r="X106" t="b">
        <f>ISNUMBER(SEARCH(X$1,d4_test70_2ft[[#This Row],[actualResult]]))</f>
        <v>1</v>
      </c>
      <c r="Y106" t="b">
        <f>ISNUMBER(SEARCH(Y$1,d4_test70_2ft[[#This Row],[actualResult]]))</f>
        <v>1</v>
      </c>
      <c r="Z106" s="10" t="str">
        <f t="shared" si="36"/>
        <v>00</v>
      </c>
      <c r="AA106" s="10" t="str">
        <f t="shared" si="37"/>
        <v>11</v>
      </c>
      <c r="AB106" s="10" t="str">
        <f t="shared" si="38"/>
        <v>11</v>
      </c>
      <c r="AC106" t="b">
        <f t="shared" si="39"/>
        <v>1</v>
      </c>
      <c r="AF106" t="b">
        <f>ISNUMBER(SEARCH(AF$1,d4_test70_2ft[[#This Row],[actualResultGPT3]]))</f>
        <v>0</v>
      </c>
      <c r="AG106" t="b">
        <f>ISNUMBER(SEARCH(AG$1,d4_test70_2ft[[#This Row],[actualResultGPT3]]))</f>
        <v>1</v>
      </c>
      <c r="AH106" t="b">
        <f>ISNUMBER(SEARCH(AH$1,d4_test70_2ft[[#This Row],[actualResultGPT3]]))</f>
        <v>1</v>
      </c>
      <c r="AI106" s="10" t="str">
        <f t="shared" si="40"/>
        <v>00</v>
      </c>
      <c r="AJ106" s="10" t="str">
        <f t="shared" si="41"/>
        <v>11</v>
      </c>
      <c r="AK106" s="10" t="str">
        <f t="shared" si="42"/>
        <v>11</v>
      </c>
      <c r="AL106" t="b">
        <f t="shared" si="43"/>
        <v>1</v>
      </c>
      <c r="AO106" t="b">
        <f>ISNUMBER(SEARCH(AO$1,d4_test70_2ft[[#This Row],[actualResult3Ft]]))</f>
        <v>0</v>
      </c>
      <c r="AP106" t="b">
        <f>ISNUMBER(SEARCH(AP$1,d4_test70_2ft[[#This Row],[actualResult3Ft]]))</f>
        <v>1</v>
      </c>
      <c r="AQ106" t="b">
        <f>ISNUMBER(SEARCH(AQ$1,d4_test70_2ft[[#This Row],[actualResult3Ft]]))</f>
        <v>1</v>
      </c>
      <c r="AR106" s="10" t="str">
        <f t="shared" si="44"/>
        <v>00</v>
      </c>
      <c r="AS106" s="10" t="str">
        <f t="shared" si="45"/>
        <v>11</v>
      </c>
      <c r="AT106" s="10" t="str">
        <f t="shared" si="46"/>
        <v>11</v>
      </c>
      <c r="AU106" t="b">
        <f t="shared" si="47"/>
        <v>1</v>
      </c>
      <c r="AX106" t="b">
        <f>ISNUMBER(SEARCH(AX$1,d4_test70_2ft[[#This Row],[actualResultc2]]))</f>
        <v>0</v>
      </c>
      <c r="AY106" t="b">
        <f>ISNUMBER(SEARCH(AY$1,d4_test70_2ft[[#This Row],[actualResultc2]]))</f>
        <v>1</v>
      </c>
      <c r="AZ106" t="b">
        <f>ISNUMBER(SEARCH(AZ$1,d4_test70_2ft[[#This Row],[actualResultc2]]))</f>
        <v>1</v>
      </c>
      <c r="BA106" s="10" t="str">
        <f t="shared" si="48"/>
        <v>00</v>
      </c>
      <c r="BB106" s="10" t="str">
        <f t="shared" si="49"/>
        <v>11</v>
      </c>
      <c r="BC106" s="10" t="str">
        <f t="shared" si="50"/>
        <v>11</v>
      </c>
      <c r="BD106" t="b">
        <f t="shared" si="51"/>
        <v>1</v>
      </c>
      <c r="BG106" t="b">
        <f>ISNUMBER(SEARCH(BG$1,d4_test70_2ft[[#This Row],[actualResultc3]]))</f>
        <v>0</v>
      </c>
      <c r="BH106" t="b">
        <f>ISNUMBER(SEARCH(BH$1,d4_test70_2ft[[#This Row],[actualResultc3]]))</f>
        <v>1</v>
      </c>
      <c r="BI106" t="b">
        <f>ISNUMBER(SEARCH(BI$1,d4_test70_2ft[[#This Row],[actualResultc3]]))</f>
        <v>1</v>
      </c>
      <c r="BJ106" s="10" t="str">
        <f t="shared" si="52"/>
        <v>00</v>
      </c>
      <c r="BK106" s="10" t="str">
        <f t="shared" si="53"/>
        <v>11</v>
      </c>
      <c r="BL106" s="10" t="str">
        <f t="shared" si="54"/>
        <v>11</v>
      </c>
      <c r="BM106" t="b">
        <f t="shared" si="55"/>
        <v>1</v>
      </c>
      <c r="BP106" t="b">
        <f>ISNUMBER(SEARCH(BP$1,d4_test70_2ft[[#This Row],[actualResultc4]]))</f>
        <v>0</v>
      </c>
      <c r="BQ106" t="b">
        <f>ISNUMBER(SEARCH(BQ$1,d4_test70_2ft[[#This Row],[actualResultc4]]))</f>
        <v>1</v>
      </c>
      <c r="BR106" t="b">
        <f>ISNUMBER(SEARCH(BR$1,d4_test70_2ft[[#This Row],[actualResultc4]]))</f>
        <v>1</v>
      </c>
      <c r="BS106" s="10" t="str">
        <f t="shared" si="56"/>
        <v>00</v>
      </c>
      <c r="BT106" s="10" t="str">
        <f t="shared" si="57"/>
        <v>11</v>
      </c>
      <c r="BU106" s="10" t="str">
        <f t="shared" si="58"/>
        <v>11</v>
      </c>
      <c r="BV106" t="b">
        <f t="shared" si="59"/>
        <v>1</v>
      </c>
      <c r="BY106" t="b">
        <f>ISNUMBER(SEARCH(BY$1,d4_test70_2ft[[#This Row],[actualResultc5]]))</f>
        <v>0</v>
      </c>
      <c r="BZ106" t="b">
        <f>ISNUMBER(SEARCH(BZ$1,d4_test70_2ft[[#This Row],[actualResultc5]]))</f>
        <v>1</v>
      </c>
      <c r="CA106" t="b">
        <f>ISNUMBER(SEARCH(CA$1,d4_test70_2ft[[#This Row],[actualResultc5]]))</f>
        <v>1</v>
      </c>
      <c r="CB106" s="10" t="str">
        <f t="shared" si="60"/>
        <v>00</v>
      </c>
      <c r="CC106" s="10" t="str">
        <f t="shared" si="61"/>
        <v>11</v>
      </c>
      <c r="CD106" s="10" t="str">
        <f t="shared" si="62"/>
        <v>11</v>
      </c>
      <c r="CE106" t="b">
        <f t="shared" si="63"/>
        <v>1</v>
      </c>
      <c r="CH106" t="b">
        <f>ISNUMBER(SEARCH(CH$1,d4_test70_2ft[[#This Row],[actualResultc6]]))</f>
        <v>0</v>
      </c>
      <c r="CI106" t="b">
        <f>ISNUMBER(SEARCH(CI$1,d4_test70_2ft[[#This Row],[actualResultc6]]))</f>
        <v>1</v>
      </c>
      <c r="CJ106" t="b">
        <f>ISNUMBER(SEARCH(CJ$1,d4_test70_2ft[[#This Row],[actualResultc6]]))</f>
        <v>1</v>
      </c>
      <c r="CK106" s="10" t="str">
        <f t="shared" si="64"/>
        <v>00</v>
      </c>
      <c r="CL106" s="10" t="str">
        <f t="shared" si="65"/>
        <v>11</v>
      </c>
      <c r="CM106" s="10" t="str">
        <f t="shared" si="66"/>
        <v>11</v>
      </c>
      <c r="CN106" t="b">
        <f t="shared" si="67"/>
        <v>1</v>
      </c>
      <c r="CQ106" t="b">
        <f>ISNUMBER(SEARCH(CQ$1,d4_test70_2ft[[#This Row],[actualResultc7]]))</f>
        <v>0</v>
      </c>
      <c r="CR106" t="b">
        <f>ISNUMBER(SEARCH(CR$1,d4_test70_2ft[[#This Row],[actualResultc7]]))</f>
        <v>1</v>
      </c>
      <c r="CS106" t="b">
        <f>ISNUMBER(SEARCH(CS$1,d4_test70_2ft[[#This Row],[actualResultc7]]))</f>
        <v>1</v>
      </c>
      <c r="CT106" s="10" t="str">
        <f t="shared" si="68"/>
        <v>00</v>
      </c>
      <c r="CU106" s="10" t="str">
        <f t="shared" si="69"/>
        <v>11</v>
      </c>
      <c r="CV106" s="10" t="str">
        <f t="shared" si="70"/>
        <v>11</v>
      </c>
      <c r="CW106" t="b">
        <f t="shared" si="71"/>
        <v>1</v>
      </c>
    </row>
    <row r="107" spans="1:101" x14ac:dyDescent="0.35">
      <c r="A107">
        <v>1200357146</v>
      </c>
      <c r="B107" t="s">
        <v>7942</v>
      </c>
      <c r="C107" t="s">
        <v>8249</v>
      </c>
      <c r="D107" t="s">
        <v>7944</v>
      </c>
      <c r="E107" t="s">
        <v>5119</v>
      </c>
      <c r="F107" t="s">
        <v>7754</v>
      </c>
      <c r="G107" t="s">
        <v>7754</v>
      </c>
      <c r="H107" t="s">
        <v>24</v>
      </c>
      <c r="I107" t="s">
        <v>7754</v>
      </c>
      <c r="J107" t="s">
        <v>7754</v>
      </c>
      <c r="K107" t="s">
        <v>7754</v>
      </c>
      <c r="L107" t="s">
        <v>7754</v>
      </c>
      <c r="M107" t="s">
        <v>24</v>
      </c>
      <c r="N107" t="s">
        <v>24</v>
      </c>
      <c r="O107" t="s">
        <v>34</v>
      </c>
      <c r="R107" s="13" t="b">
        <f>ISNUMBER(SEARCH(R$1,d4_test70_2ft[[#This Row],[expectedResult]]))</f>
        <v>0</v>
      </c>
      <c r="S107" s="13" t="b">
        <f>ISNUMBER(SEARCH(S$1,d4_test70_2ft[[#This Row],[expectedResult]]))</f>
        <v>1</v>
      </c>
      <c r="T107" s="13" t="b">
        <f>ISNUMBER(SEARCH(T$1,d4_test70_2ft[[#This Row],[expectedResult]]))</f>
        <v>1</v>
      </c>
      <c r="W107" t="b">
        <f>ISNUMBER(SEARCH(W$1,d4_test70_2ft[[#This Row],[actualResult]]))</f>
        <v>0</v>
      </c>
      <c r="X107" t="b">
        <f>ISNUMBER(SEARCH(X$1,d4_test70_2ft[[#This Row],[actualResult]]))</f>
        <v>1</v>
      </c>
      <c r="Y107" t="b">
        <f>ISNUMBER(SEARCH(Y$1,d4_test70_2ft[[#This Row],[actualResult]]))</f>
        <v>1</v>
      </c>
      <c r="Z107" s="10" t="str">
        <f t="shared" si="36"/>
        <v>00</v>
      </c>
      <c r="AA107" s="10" t="str">
        <f t="shared" si="37"/>
        <v>11</v>
      </c>
      <c r="AB107" s="10" t="str">
        <f t="shared" si="38"/>
        <v>11</v>
      </c>
      <c r="AC107" t="b">
        <f t="shared" si="39"/>
        <v>1</v>
      </c>
      <c r="AF107" t="b">
        <f>ISNUMBER(SEARCH(AF$1,d4_test70_2ft[[#This Row],[actualResultGPT3]]))</f>
        <v>0</v>
      </c>
      <c r="AG107" t="b">
        <f>ISNUMBER(SEARCH(AG$1,d4_test70_2ft[[#This Row],[actualResultGPT3]]))</f>
        <v>1</v>
      </c>
      <c r="AH107" t="b">
        <f>ISNUMBER(SEARCH(AH$1,d4_test70_2ft[[#This Row],[actualResultGPT3]]))</f>
        <v>1</v>
      </c>
      <c r="AI107" s="10" t="str">
        <f t="shared" si="40"/>
        <v>00</v>
      </c>
      <c r="AJ107" s="10" t="str">
        <f t="shared" si="41"/>
        <v>11</v>
      </c>
      <c r="AK107" s="10" t="str">
        <f t="shared" si="42"/>
        <v>11</v>
      </c>
      <c r="AL107" t="b">
        <f t="shared" si="43"/>
        <v>1</v>
      </c>
      <c r="AO107" t="b">
        <f>ISNUMBER(SEARCH(AO$1,d4_test70_2ft[[#This Row],[actualResult3Ft]]))</f>
        <v>0</v>
      </c>
      <c r="AP107" t="b">
        <f>ISNUMBER(SEARCH(AP$1,d4_test70_2ft[[#This Row],[actualResult3Ft]]))</f>
        <v>1</v>
      </c>
      <c r="AQ107" t="b">
        <f>ISNUMBER(SEARCH(AQ$1,d4_test70_2ft[[#This Row],[actualResult3Ft]]))</f>
        <v>1</v>
      </c>
      <c r="AR107" s="10" t="str">
        <f t="shared" si="44"/>
        <v>00</v>
      </c>
      <c r="AS107" s="10" t="str">
        <f t="shared" si="45"/>
        <v>11</v>
      </c>
      <c r="AT107" s="10" t="str">
        <f t="shared" si="46"/>
        <v>11</v>
      </c>
      <c r="AU107" t="b">
        <f t="shared" si="47"/>
        <v>1</v>
      </c>
      <c r="AX107" t="b">
        <f>ISNUMBER(SEARCH(AX$1,d4_test70_2ft[[#This Row],[actualResultc2]]))</f>
        <v>0</v>
      </c>
      <c r="AY107" t="b">
        <f>ISNUMBER(SEARCH(AY$1,d4_test70_2ft[[#This Row],[actualResultc2]]))</f>
        <v>1</v>
      </c>
      <c r="AZ107" t="b">
        <f>ISNUMBER(SEARCH(AZ$1,d4_test70_2ft[[#This Row],[actualResultc2]]))</f>
        <v>1</v>
      </c>
      <c r="BA107" s="10" t="str">
        <f t="shared" si="48"/>
        <v>00</v>
      </c>
      <c r="BB107" s="10" t="str">
        <f t="shared" si="49"/>
        <v>11</v>
      </c>
      <c r="BC107" s="10" t="str">
        <f t="shared" si="50"/>
        <v>11</v>
      </c>
      <c r="BD107" t="b">
        <f t="shared" si="51"/>
        <v>1</v>
      </c>
      <c r="BG107" t="b">
        <f>ISNUMBER(SEARCH(BG$1,d4_test70_2ft[[#This Row],[actualResultc3]]))</f>
        <v>0</v>
      </c>
      <c r="BH107" t="b">
        <f>ISNUMBER(SEARCH(BH$1,d4_test70_2ft[[#This Row],[actualResultc3]]))</f>
        <v>1</v>
      </c>
      <c r="BI107" t="b">
        <f>ISNUMBER(SEARCH(BI$1,d4_test70_2ft[[#This Row],[actualResultc3]]))</f>
        <v>1</v>
      </c>
      <c r="BJ107" s="10" t="str">
        <f t="shared" si="52"/>
        <v>00</v>
      </c>
      <c r="BK107" s="10" t="str">
        <f t="shared" si="53"/>
        <v>11</v>
      </c>
      <c r="BL107" s="10" t="str">
        <f t="shared" si="54"/>
        <v>11</v>
      </c>
      <c r="BM107" t="b">
        <f t="shared" si="55"/>
        <v>1</v>
      </c>
      <c r="BP107" t="b">
        <f>ISNUMBER(SEARCH(BP$1,d4_test70_2ft[[#This Row],[actualResultc4]]))</f>
        <v>0</v>
      </c>
      <c r="BQ107" t="b">
        <f>ISNUMBER(SEARCH(BQ$1,d4_test70_2ft[[#This Row],[actualResultc4]]))</f>
        <v>1</v>
      </c>
      <c r="BR107" t="b">
        <f>ISNUMBER(SEARCH(BR$1,d4_test70_2ft[[#This Row],[actualResultc4]]))</f>
        <v>1</v>
      </c>
      <c r="BS107" s="10" t="str">
        <f t="shared" si="56"/>
        <v>00</v>
      </c>
      <c r="BT107" s="10" t="str">
        <f t="shared" si="57"/>
        <v>11</v>
      </c>
      <c r="BU107" s="10" t="str">
        <f t="shared" si="58"/>
        <v>11</v>
      </c>
      <c r="BV107" t="b">
        <f t="shared" si="59"/>
        <v>1</v>
      </c>
      <c r="BY107" t="b">
        <f>ISNUMBER(SEARCH(BY$1,d4_test70_2ft[[#This Row],[actualResultc5]]))</f>
        <v>0</v>
      </c>
      <c r="BZ107" t="b">
        <f>ISNUMBER(SEARCH(BZ$1,d4_test70_2ft[[#This Row],[actualResultc5]]))</f>
        <v>1</v>
      </c>
      <c r="CA107" t="b">
        <f>ISNUMBER(SEARCH(CA$1,d4_test70_2ft[[#This Row],[actualResultc5]]))</f>
        <v>1</v>
      </c>
      <c r="CB107" s="10" t="str">
        <f t="shared" si="60"/>
        <v>00</v>
      </c>
      <c r="CC107" s="10" t="str">
        <f t="shared" si="61"/>
        <v>11</v>
      </c>
      <c r="CD107" s="10" t="str">
        <f t="shared" si="62"/>
        <v>11</v>
      </c>
      <c r="CE107" t="b">
        <f t="shared" si="63"/>
        <v>1</v>
      </c>
      <c r="CH107" t="b">
        <f>ISNUMBER(SEARCH(CH$1,d4_test70_2ft[[#This Row],[actualResultc6]]))</f>
        <v>0</v>
      </c>
      <c r="CI107" t="b">
        <f>ISNUMBER(SEARCH(CI$1,d4_test70_2ft[[#This Row],[actualResultc6]]))</f>
        <v>1</v>
      </c>
      <c r="CJ107" t="b">
        <f>ISNUMBER(SEARCH(CJ$1,d4_test70_2ft[[#This Row],[actualResultc6]]))</f>
        <v>1</v>
      </c>
      <c r="CK107" s="10" t="str">
        <f t="shared" si="64"/>
        <v>00</v>
      </c>
      <c r="CL107" s="10" t="str">
        <f t="shared" si="65"/>
        <v>11</v>
      </c>
      <c r="CM107" s="10" t="str">
        <f t="shared" si="66"/>
        <v>11</v>
      </c>
      <c r="CN107" t="b">
        <f t="shared" si="67"/>
        <v>1</v>
      </c>
      <c r="CQ107" t="b">
        <f>ISNUMBER(SEARCH(CQ$1,d4_test70_2ft[[#This Row],[actualResultc7]]))</f>
        <v>0</v>
      </c>
      <c r="CR107" t="b">
        <f>ISNUMBER(SEARCH(CR$1,d4_test70_2ft[[#This Row],[actualResultc7]]))</f>
        <v>1</v>
      </c>
      <c r="CS107" t="b">
        <f>ISNUMBER(SEARCH(CS$1,d4_test70_2ft[[#This Row],[actualResultc7]]))</f>
        <v>0</v>
      </c>
      <c r="CT107" s="10" t="str">
        <f t="shared" si="68"/>
        <v>00</v>
      </c>
      <c r="CU107" s="10" t="str">
        <f t="shared" si="69"/>
        <v>11</v>
      </c>
      <c r="CV107" s="10" t="str">
        <f t="shared" si="70"/>
        <v>10</v>
      </c>
      <c r="CW107" t="b">
        <f t="shared" si="71"/>
        <v>0</v>
      </c>
    </row>
    <row r="108" spans="1:101" x14ac:dyDescent="0.35">
      <c r="A108">
        <v>887947640</v>
      </c>
      <c r="B108" t="s">
        <v>7956</v>
      </c>
      <c r="C108" t="s">
        <v>8258</v>
      </c>
      <c r="D108" t="s">
        <v>7958</v>
      </c>
      <c r="E108" t="s">
        <v>5119</v>
      </c>
      <c r="F108" t="s">
        <v>7754</v>
      </c>
      <c r="G108" t="s">
        <v>7754</v>
      </c>
      <c r="H108" t="s">
        <v>24</v>
      </c>
      <c r="I108" t="s">
        <v>7754</v>
      </c>
      <c r="J108" t="s">
        <v>24</v>
      </c>
      <c r="K108" t="s">
        <v>24</v>
      </c>
      <c r="L108" t="s">
        <v>24</v>
      </c>
      <c r="M108" t="s">
        <v>24</v>
      </c>
      <c r="N108" t="s">
        <v>24</v>
      </c>
      <c r="O108" t="s">
        <v>24</v>
      </c>
      <c r="R108" s="13" t="b">
        <f>ISNUMBER(SEARCH(R$1,d4_test70_2ft[[#This Row],[expectedResult]]))</f>
        <v>0</v>
      </c>
      <c r="S108" s="13" t="b">
        <f>ISNUMBER(SEARCH(S$1,d4_test70_2ft[[#This Row],[expectedResult]]))</f>
        <v>1</v>
      </c>
      <c r="T108" s="13" t="b">
        <f>ISNUMBER(SEARCH(T$1,d4_test70_2ft[[#This Row],[expectedResult]]))</f>
        <v>1</v>
      </c>
      <c r="W108" t="b">
        <f>ISNUMBER(SEARCH(W$1,d4_test70_2ft[[#This Row],[actualResult]]))</f>
        <v>0</v>
      </c>
      <c r="X108" t="b">
        <f>ISNUMBER(SEARCH(X$1,d4_test70_2ft[[#This Row],[actualResult]]))</f>
        <v>1</v>
      </c>
      <c r="Y108" t="b">
        <f>ISNUMBER(SEARCH(Y$1,d4_test70_2ft[[#This Row],[actualResult]]))</f>
        <v>1</v>
      </c>
      <c r="Z108" s="10" t="str">
        <f t="shared" si="36"/>
        <v>00</v>
      </c>
      <c r="AA108" s="10" t="str">
        <f t="shared" si="37"/>
        <v>11</v>
      </c>
      <c r="AB108" s="10" t="str">
        <f t="shared" si="38"/>
        <v>11</v>
      </c>
      <c r="AC108" t="b">
        <f t="shared" si="39"/>
        <v>1</v>
      </c>
      <c r="AF108" t="b">
        <f>ISNUMBER(SEARCH(AF$1,d4_test70_2ft[[#This Row],[actualResultGPT3]]))</f>
        <v>0</v>
      </c>
      <c r="AG108" t="b">
        <f>ISNUMBER(SEARCH(AG$1,d4_test70_2ft[[#This Row],[actualResultGPT3]]))</f>
        <v>1</v>
      </c>
      <c r="AH108" t="b">
        <f>ISNUMBER(SEARCH(AH$1,d4_test70_2ft[[#This Row],[actualResultGPT3]]))</f>
        <v>1</v>
      </c>
      <c r="AI108" s="10" t="str">
        <f t="shared" si="40"/>
        <v>00</v>
      </c>
      <c r="AJ108" s="10" t="str">
        <f t="shared" si="41"/>
        <v>11</v>
      </c>
      <c r="AK108" s="10" t="str">
        <f t="shared" si="42"/>
        <v>11</v>
      </c>
      <c r="AL108" t="b">
        <f t="shared" si="43"/>
        <v>1</v>
      </c>
      <c r="AO108" t="b">
        <f>ISNUMBER(SEARCH(AO$1,d4_test70_2ft[[#This Row],[actualResult3Ft]]))</f>
        <v>0</v>
      </c>
      <c r="AP108" t="b">
        <f>ISNUMBER(SEARCH(AP$1,d4_test70_2ft[[#This Row],[actualResult3Ft]]))</f>
        <v>1</v>
      </c>
      <c r="AQ108" t="b">
        <f>ISNUMBER(SEARCH(AQ$1,d4_test70_2ft[[#This Row],[actualResult3Ft]]))</f>
        <v>1</v>
      </c>
      <c r="AR108" s="10" t="str">
        <f t="shared" si="44"/>
        <v>00</v>
      </c>
      <c r="AS108" s="10" t="str">
        <f t="shared" si="45"/>
        <v>11</v>
      </c>
      <c r="AT108" s="10" t="str">
        <f t="shared" si="46"/>
        <v>11</v>
      </c>
      <c r="AU108" t="b">
        <f t="shared" si="47"/>
        <v>1</v>
      </c>
      <c r="AX108" t="b">
        <f>ISNUMBER(SEARCH(AX$1,d4_test70_2ft[[#This Row],[actualResultc2]]))</f>
        <v>0</v>
      </c>
      <c r="AY108" t="b">
        <f>ISNUMBER(SEARCH(AY$1,d4_test70_2ft[[#This Row],[actualResultc2]]))</f>
        <v>1</v>
      </c>
      <c r="AZ108" t="b">
        <f>ISNUMBER(SEARCH(AZ$1,d4_test70_2ft[[#This Row],[actualResultc2]]))</f>
        <v>1</v>
      </c>
      <c r="BA108" s="10" t="str">
        <f t="shared" si="48"/>
        <v>00</v>
      </c>
      <c r="BB108" s="10" t="str">
        <f t="shared" si="49"/>
        <v>11</v>
      </c>
      <c r="BC108" s="10" t="str">
        <f t="shared" si="50"/>
        <v>11</v>
      </c>
      <c r="BD108" t="b">
        <f t="shared" si="51"/>
        <v>1</v>
      </c>
      <c r="BG108" t="b">
        <f>ISNUMBER(SEARCH(BG$1,d4_test70_2ft[[#This Row],[actualResultc3]]))</f>
        <v>0</v>
      </c>
      <c r="BH108" t="b">
        <f>ISNUMBER(SEARCH(BH$1,d4_test70_2ft[[#This Row],[actualResultc3]]))</f>
        <v>1</v>
      </c>
      <c r="BI108" t="b">
        <f>ISNUMBER(SEARCH(BI$1,d4_test70_2ft[[#This Row],[actualResultc3]]))</f>
        <v>1</v>
      </c>
      <c r="BJ108" s="10" t="str">
        <f t="shared" si="52"/>
        <v>00</v>
      </c>
      <c r="BK108" s="10" t="str">
        <f t="shared" si="53"/>
        <v>11</v>
      </c>
      <c r="BL108" s="10" t="str">
        <f t="shared" si="54"/>
        <v>11</v>
      </c>
      <c r="BM108" t="b">
        <f t="shared" si="55"/>
        <v>1</v>
      </c>
      <c r="BP108" t="b">
        <f>ISNUMBER(SEARCH(BP$1,d4_test70_2ft[[#This Row],[actualResultc4]]))</f>
        <v>0</v>
      </c>
      <c r="BQ108" t="b">
        <f>ISNUMBER(SEARCH(BQ$1,d4_test70_2ft[[#This Row],[actualResultc4]]))</f>
        <v>1</v>
      </c>
      <c r="BR108" t="b">
        <f>ISNUMBER(SEARCH(BR$1,d4_test70_2ft[[#This Row],[actualResultc4]]))</f>
        <v>1</v>
      </c>
      <c r="BS108" s="10" t="str">
        <f t="shared" si="56"/>
        <v>00</v>
      </c>
      <c r="BT108" s="10" t="str">
        <f t="shared" si="57"/>
        <v>11</v>
      </c>
      <c r="BU108" s="10" t="str">
        <f t="shared" si="58"/>
        <v>11</v>
      </c>
      <c r="BV108" t="b">
        <f t="shared" si="59"/>
        <v>1</v>
      </c>
      <c r="BY108" t="b">
        <f>ISNUMBER(SEARCH(BY$1,d4_test70_2ft[[#This Row],[actualResultc5]]))</f>
        <v>0</v>
      </c>
      <c r="BZ108" t="b">
        <f>ISNUMBER(SEARCH(BZ$1,d4_test70_2ft[[#This Row],[actualResultc5]]))</f>
        <v>1</v>
      </c>
      <c r="CA108" t="b">
        <f>ISNUMBER(SEARCH(CA$1,d4_test70_2ft[[#This Row],[actualResultc5]]))</f>
        <v>1</v>
      </c>
      <c r="CB108" s="10" t="str">
        <f t="shared" si="60"/>
        <v>00</v>
      </c>
      <c r="CC108" s="10" t="str">
        <f t="shared" si="61"/>
        <v>11</v>
      </c>
      <c r="CD108" s="10" t="str">
        <f t="shared" si="62"/>
        <v>11</v>
      </c>
      <c r="CE108" t="b">
        <f t="shared" si="63"/>
        <v>1</v>
      </c>
      <c r="CH108" t="b">
        <f>ISNUMBER(SEARCH(CH$1,d4_test70_2ft[[#This Row],[actualResultc6]]))</f>
        <v>0</v>
      </c>
      <c r="CI108" t="b">
        <f>ISNUMBER(SEARCH(CI$1,d4_test70_2ft[[#This Row],[actualResultc6]]))</f>
        <v>1</v>
      </c>
      <c r="CJ108" t="b">
        <f>ISNUMBER(SEARCH(CJ$1,d4_test70_2ft[[#This Row],[actualResultc6]]))</f>
        <v>1</v>
      </c>
      <c r="CK108" s="10" t="str">
        <f t="shared" si="64"/>
        <v>00</v>
      </c>
      <c r="CL108" s="10" t="str">
        <f t="shared" si="65"/>
        <v>11</v>
      </c>
      <c r="CM108" s="10" t="str">
        <f t="shared" si="66"/>
        <v>11</v>
      </c>
      <c r="CN108" t="b">
        <f t="shared" si="67"/>
        <v>1</v>
      </c>
      <c r="CQ108" t="b">
        <f>ISNUMBER(SEARCH(CQ$1,d4_test70_2ft[[#This Row],[actualResultc7]]))</f>
        <v>0</v>
      </c>
      <c r="CR108" t="b">
        <f>ISNUMBER(SEARCH(CR$1,d4_test70_2ft[[#This Row],[actualResultc7]]))</f>
        <v>1</v>
      </c>
      <c r="CS108" t="b">
        <f>ISNUMBER(SEARCH(CS$1,d4_test70_2ft[[#This Row],[actualResultc7]]))</f>
        <v>1</v>
      </c>
      <c r="CT108" s="10" t="str">
        <f t="shared" si="68"/>
        <v>00</v>
      </c>
      <c r="CU108" s="10" t="str">
        <f t="shared" si="69"/>
        <v>11</v>
      </c>
      <c r="CV108" s="10" t="str">
        <f t="shared" si="70"/>
        <v>11</v>
      </c>
      <c r="CW108" t="b">
        <f t="shared" si="71"/>
        <v>1</v>
      </c>
    </row>
    <row r="109" spans="1:101" x14ac:dyDescent="0.35">
      <c r="A109">
        <v>6478907353</v>
      </c>
      <c r="B109" t="s">
        <v>7979</v>
      </c>
      <c r="C109" t="s">
        <v>8259</v>
      </c>
      <c r="D109" t="s">
        <v>7981</v>
      </c>
      <c r="E109" t="s">
        <v>5137</v>
      </c>
      <c r="F109" t="s">
        <v>7754</v>
      </c>
      <c r="G109" t="s">
        <v>7685</v>
      </c>
      <c r="H109" t="s">
        <v>72</v>
      </c>
      <c r="I109" t="s">
        <v>7685</v>
      </c>
      <c r="J109" t="s">
        <v>7685</v>
      </c>
      <c r="K109" t="s">
        <v>34</v>
      </c>
      <c r="L109" t="s">
        <v>34</v>
      </c>
      <c r="M109" t="s">
        <v>34</v>
      </c>
      <c r="N109" t="s">
        <v>34</v>
      </c>
      <c r="O109" t="s">
        <v>34</v>
      </c>
      <c r="R109" s="13" t="b">
        <f>ISNUMBER(SEARCH(R$1,d4_test70_2ft[[#This Row],[expectedResult]]))</f>
        <v>0</v>
      </c>
      <c r="S109" s="13" t="b">
        <f>ISNUMBER(SEARCH(S$1,d4_test70_2ft[[#This Row],[expectedResult]]))</f>
        <v>1</v>
      </c>
      <c r="T109" s="13" t="b">
        <f>ISNUMBER(SEARCH(T$1,d4_test70_2ft[[#This Row],[expectedResult]]))</f>
        <v>1</v>
      </c>
      <c r="W109" t="b">
        <f>ISNUMBER(SEARCH(W$1,d4_test70_2ft[[#This Row],[actualResult]]))</f>
        <v>0</v>
      </c>
      <c r="X109" t="b">
        <f>ISNUMBER(SEARCH(X$1,d4_test70_2ft[[#This Row],[actualResult]]))</f>
        <v>1</v>
      </c>
      <c r="Y109" t="b">
        <f>ISNUMBER(SEARCH(Y$1,d4_test70_2ft[[#This Row],[actualResult]]))</f>
        <v>0</v>
      </c>
      <c r="Z109" s="10" t="str">
        <f t="shared" si="36"/>
        <v>00</v>
      </c>
      <c r="AA109" s="10" t="str">
        <f t="shared" si="37"/>
        <v>11</v>
      </c>
      <c r="AB109" s="10" t="str">
        <f t="shared" si="38"/>
        <v>10</v>
      </c>
      <c r="AC109" t="b">
        <f t="shared" si="39"/>
        <v>0</v>
      </c>
      <c r="AF109" t="b">
        <f>ISNUMBER(SEARCH(AF$1,d4_test70_2ft[[#This Row],[actualResultGPT3]]))</f>
        <v>1</v>
      </c>
      <c r="AG109" t="b">
        <f>ISNUMBER(SEARCH(AG$1,d4_test70_2ft[[#This Row],[actualResultGPT3]]))</f>
        <v>1</v>
      </c>
      <c r="AH109" t="b">
        <f>ISNUMBER(SEARCH(AH$1,d4_test70_2ft[[#This Row],[actualResultGPT3]]))</f>
        <v>1</v>
      </c>
      <c r="AI109" s="10" t="str">
        <f t="shared" si="40"/>
        <v>01</v>
      </c>
      <c r="AJ109" s="10" t="str">
        <f t="shared" si="41"/>
        <v>11</v>
      </c>
      <c r="AK109" s="10" t="str">
        <f t="shared" si="42"/>
        <v>11</v>
      </c>
      <c r="AL109" t="b">
        <f t="shared" si="43"/>
        <v>0</v>
      </c>
      <c r="AO109" t="b">
        <f>ISNUMBER(SEARCH(AO$1,d4_test70_2ft[[#This Row],[actualResult3Ft]]))</f>
        <v>0</v>
      </c>
      <c r="AP109" t="b">
        <f>ISNUMBER(SEARCH(AP$1,d4_test70_2ft[[#This Row],[actualResult3Ft]]))</f>
        <v>1</v>
      </c>
      <c r="AQ109" t="b">
        <f>ISNUMBER(SEARCH(AQ$1,d4_test70_2ft[[#This Row],[actualResult3Ft]]))</f>
        <v>0</v>
      </c>
      <c r="AR109" s="10" t="str">
        <f t="shared" si="44"/>
        <v>00</v>
      </c>
      <c r="AS109" s="10" t="str">
        <f t="shared" si="45"/>
        <v>11</v>
      </c>
      <c r="AT109" s="10" t="str">
        <f t="shared" si="46"/>
        <v>10</v>
      </c>
      <c r="AU109" t="b">
        <f t="shared" si="47"/>
        <v>0</v>
      </c>
      <c r="AX109" t="b">
        <f>ISNUMBER(SEARCH(AX$1,d4_test70_2ft[[#This Row],[actualResultc2]]))</f>
        <v>0</v>
      </c>
      <c r="AY109" t="b">
        <f>ISNUMBER(SEARCH(AY$1,d4_test70_2ft[[#This Row],[actualResultc2]]))</f>
        <v>1</v>
      </c>
      <c r="AZ109" t="b">
        <f>ISNUMBER(SEARCH(AZ$1,d4_test70_2ft[[#This Row],[actualResultc2]]))</f>
        <v>0</v>
      </c>
      <c r="BA109" s="10" t="str">
        <f t="shared" si="48"/>
        <v>00</v>
      </c>
      <c r="BB109" s="10" t="str">
        <f t="shared" si="49"/>
        <v>11</v>
      </c>
      <c r="BC109" s="10" t="str">
        <f t="shared" si="50"/>
        <v>10</v>
      </c>
      <c r="BD109" t="b">
        <f t="shared" si="51"/>
        <v>0</v>
      </c>
      <c r="BG109" t="b">
        <f>ISNUMBER(SEARCH(BG$1,d4_test70_2ft[[#This Row],[actualResultc3]]))</f>
        <v>0</v>
      </c>
      <c r="BH109" t="b">
        <f>ISNUMBER(SEARCH(BH$1,d4_test70_2ft[[#This Row],[actualResultc3]]))</f>
        <v>1</v>
      </c>
      <c r="BI109" t="b">
        <f>ISNUMBER(SEARCH(BI$1,d4_test70_2ft[[#This Row],[actualResultc3]]))</f>
        <v>0</v>
      </c>
      <c r="BJ109" s="10" t="str">
        <f t="shared" si="52"/>
        <v>00</v>
      </c>
      <c r="BK109" s="10" t="str">
        <f t="shared" si="53"/>
        <v>11</v>
      </c>
      <c r="BL109" s="10" t="str">
        <f t="shared" si="54"/>
        <v>10</v>
      </c>
      <c r="BM109" t="b">
        <f t="shared" si="55"/>
        <v>0</v>
      </c>
      <c r="BP109" t="b">
        <f>ISNUMBER(SEARCH(BP$1,d4_test70_2ft[[#This Row],[actualResultc4]]))</f>
        <v>0</v>
      </c>
      <c r="BQ109" t="b">
        <f>ISNUMBER(SEARCH(BQ$1,d4_test70_2ft[[#This Row],[actualResultc4]]))</f>
        <v>1</v>
      </c>
      <c r="BR109" t="b">
        <f>ISNUMBER(SEARCH(BR$1,d4_test70_2ft[[#This Row],[actualResultc4]]))</f>
        <v>0</v>
      </c>
      <c r="BS109" s="10" t="str">
        <f t="shared" si="56"/>
        <v>00</v>
      </c>
      <c r="BT109" s="10" t="str">
        <f t="shared" si="57"/>
        <v>11</v>
      </c>
      <c r="BU109" s="10" t="str">
        <f t="shared" si="58"/>
        <v>10</v>
      </c>
      <c r="BV109" t="b">
        <f t="shared" si="59"/>
        <v>0</v>
      </c>
      <c r="BY109" t="b">
        <f>ISNUMBER(SEARCH(BY$1,d4_test70_2ft[[#This Row],[actualResultc5]]))</f>
        <v>0</v>
      </c>
      <c r="BZ109" t="b">
        <f>ISNUMBER(SEARCH(BZ$1,d4_test70_2ft[[#This Row],[actualResultc5]]))</f>
        <v>1</v>
      </c>
      <c r="CA109" t="b">
        <f>ISNUMBER(SEARCH(CA$1,d4_test70_2ft[[#This Row],[actualResultc5]]))</f>
        <v>0</v>
      </c>
      <c r="CB109" s="10" t="str">
        <f t="shared" si="60"/>
        <v>00</v>
      </c>
      <c r="CC109" s="10" t="str">
        <f t="shared" si="61"/>
        <v>11</v>
      </c>
      <c r="CD109" s="10" t="str">
        <f t="shared" si="62"/>
        <v>10</v>
      </c>
      <c r="CE109" t="b">
        <f t="shared" si="63"/>
        <v>0</v>
      </c>
      <c r="CH109" t="b">
        <f>ISNUMBER(SEARCH(CH$1,d4_test70_2ft[[#This Row],[actualResultc6]]))</f>
        <v>0</v>
      </c>
      <c r="CI109" t="b">
        <f>ISNUMBER(SEARCH(CI$1,d4_test70_2ft[[#This Row],[actualResultc6]]))</f>
        <v>1</v>
      </c>
      <c r="CJ109" t="b">
        <f>ISNUMBER(SEARCH(CJ$1,d4_test70_2ft[[#This Row],[actualResultc6]]))</f>
        <v>0</v>
      </c>
      <c r="CK109" s="10" t="str">
        <f t="shared" si="64"/>
        <v>00</v>
      </c>
      <c r="CL109" s="10" t="str">
        <f t="shared" si="65"/>
        <v>11</v>
      </c>
      <c r="CM109" s="10" t="str">
        <f t="shared" si="66"/>
        <v>10</v>
      </c>
      <c r="CN109" t="b">
        <f t="shared" si="67"/>
        <v>0</v>
      </c>
      <c r="CQ109" t="b">
        <f>ISNUMBER(SEARCH(CQ$1,d4_test70_2ft[[#This Row],[actualResultc7]]))</f>
        <v>0</v>
      </c>
      <c r="CR109" t="b">
        <f>ISNUMBER(SEARCH(CR$1,d4_test70_2ft[[#This Row],[actualResultc7]]))</f>
        <v>1</v>
      </c>
      <c r="CS109" t="b">
        <f>ISNUMBER(SEARCH(CS$1,d4_test70_2ft[[#This Row],[actualResultc7]]))</f>
        <v>0</v>
      </c>
      <c r="CT109" s="10" t="str">
        <f t="shared" si="68"/>
        <v>00</v>
      </c>
      <c r="CU109" s="10" t="str">
        <f t="shared" si="69"/>
        <v>11</v>
      </c>
      <c r="CV109" s="10" t="str">
        <f t="shared" si="70"/>
        <v>10</v>
      </c>
      <c r="CW109" t="b">
        <f t="shared" si="71"/>
        <v>0</v>
      </c>
    </row>
    <row r="110" spans="1:101" x14ac:dyDescent="0.35">
      <c r="A110">
        <v>1148865015</v>
      </c>
      <c r="B110" t="s">
        <v>7962</v>
      </c>
      <c r="C110" t="s">
        <v>8262</v>
      </c>
      <c r="D110" t="s">
        <v>7964</v>
      </c>
      <c r="E110" t="s">
        <v>5119</v>
      </c>
      <c r="F110" t="s">
        <v>7754</v>
      </c>
      <c r="G110" t="s">
        <v>7754</v>
      </c>
      <c r="H110" t="s">
        <v>72</v>
      </c>
      <c r="I110" t="s">
        <v>7754</v>
      </c>
      <c r="J110" t="s">
        <v>7754</v>
      </c>
      <c r="K110" t="s">
        <v>7754</v>
      </c>
      <c r="L110" t="s">
        <v>7754</v>
      </c>
      <c r="M110" t="s">
        <v>24</v>
      </c>
      <c r="N110" t="s">
        <v>24</v>
      </c>
      <c r="O110" t="s">
        <v>24</v>
      </c>
      <c r="R110" s="13" t="b">
        <f>ISNUMBER(SEARCH(R$1,d4_test70_2ft[[#This Row],[expectedResult]]))</f>
        <v>0</v>
      </c>
      <c r="S110" s="13" t="b">
        <f>ISNUMBER(SEARCH(S$1,d4_test70_2ft[[#This Row],[expectedResult]]))</f>
        <v>1</v>
      </c>
      <c r="T110" s="13" t="b">
        <f>ISNUMBER(SEARCH(T$1,d4_test70_2ft[[#This Row],[expectedResult]]))</f>
        <v>1</v>
      </c>
      <c r="W110" t="b">
        <f>ISNUMBER(SEARCH(W$1,d4_test70_2ft[[#This Row],[actualResult]]))</f>
        <v>0</v>
      </c>
      <c r="X110" t="b">
        <f>ISNUMBER(SEARCH(X$1,d4_test70_2ft[[#This Row],[actualResult]]))</f>
        <v>1</v>
      </c>
      <c r="Y110" t="b">
        <f>ISNUMBER(SEARCH(Y$1,d4_test70_2ft[[#This Row],[actualResult]]))</f>
        <v>1</v>
      </c>
      <c r="Z110" s="10" t="str">
        <f t="shared" si="36"/>
        <v>00</v>
      </c>
      <c r="AA110" s="10" t="str">
        <f t="shared" si="37"/>
        <v>11</v>
      </c>
      <c r="AB110" s="10" t="str">
        <f t="shared" si="38"/>
        <v>11</v>
      </c>
      <c r="AC110" t="b">
        <f t="shared" si="39"/>
        <v>1</v>
      </c>
      <c r="AF110" t="b">
        <f>ISNUMBER(SEARCH(AF$1,d4_test70_2ft[[#This Row],[actualResultGPT3]]))</f>
        <v>1</v>
      </c>
      <c r="AG110" t="b">
        <f>ISNUMBER(SEARCH(AG$1,d4_test70_2ft[[#This Row],[actualResultGPT3]]))</f>
        <v>1</v>
      </c>
      <c r="AH110" t="b">
        <f>ISNUMBER(SEARCH(AH$1,d4_test70_2ft[[#This Row],[actualResultGPT3]]))</f>
        <v>1</v>
      </c>
      <c r="AI110" s="10" t="str">
        <f t="shared" si="40"/>
        <v>01</v>
      </c>
      <c r="AJ110" s="10" t="str">
        <f t="shared" si="41"/>
        <v>11</v>
      </c>
      <c r="AK110" s="10" t="str">
        <f t="shared" si="42"/>
        <v>11</v>
      </c>
      <c r="AL110" t="b">
        <f t="shared" si="43"/>
        <v>0</v>
      </c>
      <c r="AO110" t="b">
        <f>ISNUMBER(SEARCH(AO$1,d4_test70_2ft[[#This Row],[actualResult3Ft]]))</f>
        <v>0</v>
      </c>
      <c r="AP110" t="b">
        <f>ISNUMBER(SEARCH(AP$1,d4_test70_2ft[[#This Row],[actualResult3Ft]]))</f>
        <v>1</v>
      </c>
      <c r="AQ110" t="b">
        <f>ISNUMBER(SEARCH(AQ$1,d4_test70_2ft[[#This Row],[actualResult3Ft]]))</f>
        <v>1</v>
      </c>
      <c r="AR110" s="10" t="str">
        <f t="shared" si="44"/>
        <v>00</v>
      </c>
      <c r="AS110" s="10" t="str">
        <f t="shared" si="45"/>
        <v>11</v>
      </c>
      <c r="AT110" s="10" t="str">
        <f t="shared" si="46"/>
        <v>11</v>
      </c>
      <c r="AU110" t="b">
        <f t="shared" si="47"/>
        <v>1</v>
      </c>
      <c r="AX110" t="b">
        <f>ISNUMBER(SEARCH(AX$1,d4_test70_2ft[[#This Row],[actualResultc2]]))</f>
        <v>0</v>
      </c>
      <c r="AY110" t="b">
        <f>ISNUMBER(SEARCH(AY$1,d4_test70_2ft[[#This Row],[actualResultc2]]))</f>
        <v>1</v>
      </c>
      <c r="AZ110" t="b">
        <f>ISNUMBER(SEARCH(AZ$1,d4_test70_2ft[[#This Row],[actualResultc2]]))</f>
        <v>1</v>
      </c>
      <c r="BA110" s="10" t="str">
        <f t="shared" si="48"/>
        <v>00</v>
      </c>
      <c r="BB110" s="10" t="str">
        <f t="shared" si="49"/>
        <v>11</v>
      </c>
      <c r="BC110" s="10" t="str">
        <f t="shared" si="50"/>
        <v>11</v>
      </c>
      <c r="BD110" t="b">
        <f t="shared" si="51"/>
        <v>1</v>
      </c>
      <c r="BG110" t="b">
        <f>ISNUMBER(SEARCH(BG$1,d4_test70_2ft[[#This Row],[actualResultc3]]))</f>
        <v>0</v>
      </c>
      <c r="BH110" t="b">
        <f>ISNUMBER(SEARCH(BH$1,d4_test70_2ft[[#This Row],[actualResultc3]]))</f>
        <v>1</v>
      </c>
      <c r="BI110" t="b">
        <f>ISNUMBER(SEARCH(BI$1,d4_test70_2ft[[#This Row],[actualResultc3]]))</f>
        <v>1</v>
      </c>
      <c r="BJ110" s="10" t="str">
        <f t="shared" si="52"/>
        <v>00</v>
      </c>
      <c r="BK110" s="10" t="str">
        <f t="shared" si="53"/>
        <v>11</v>
      </c>
      <c r="BL110" s="10" t="str">
        <f t="shared" si="54"/>
        <v>11</v>
      </c>
      <c r="BM110" t="b">
        <f t="shared" si="55"/>
        <v>1</v>
      </c>
      <c r="BP110" t="b">
        <f>ISNUMBER(SEARCH(BP$1,d4_test70_2ft[[#This Row],[actualResultc4]]))</f>
        <v>0</v>
      </c>
      <c r="BQ110" t="b">
        <f>ISNUMBER(SEARCH(BQ$1,d4_test70_2ft[[#This Row],[actualResultc4]]))</f>
        <v>1</v>
      </c>
      <c r="BR110" t="b">
        <f>ISNUMBER(SEARCH(BR$1,d4_test70_2ft[[#This Row],[actualResultc4]]))</f>
        <v>1</v>
      </c>
      <c r="BS110" s="10" t="str">
        <f t="shared" si="56"/>
        <v>00</v>
      </c>
      <c r="BT110" s="10" t="str">
        <f t="shared" si="57"/>
        <v>11</v>
      </c>
      <c r="BU110" s="10" t="str">
        <f t="shared" si="58"/>
        <v>11</v>
      </c>
      <c r="BV110" t="b">
        <f t="shared" si="59"/>
        <v>1</v>
      </c>
      <c r="BY110" t="b">
        <f>ISNUMBER(SEARCH(BY$1,d4_test70_2ft[[#This Row],[actualResultc5]]))</f>
        <v>0</v>
      </c>
      <c r="BZ110" t="b">
        <f>ISNUMBER(SEARCH(BZ$1,d4_test70_2ft[[#This Row],[actualResultc5]]))</f>
        <v>1</v>
      </c>
      <c r="CA110" t="b">
        <f>ISNUMBER(SEARCH(CA$1,d4_test70_2ft[[#This Row],[actualResultc5]]))</f>
        <v>1</v>
      </c>
      <c r="CB110" s="10" t="str">
        <f t="shared" si="60"/>
        <v>00</v>
      </c>
      <c r="CC110" s="10" t="str">
        <f t="shared" si="61"/>
        <v>11</v>
      </c>
      <c r="CD110" s="10" t="str">
        <f t="shared" si="62"/>
        <v>11</v>
      </c>
      <c r="CE110" t="b">
        <f t="shared" si="63"/>
        <v>1</v>
      </c>
      <c r="CH110" t="b">
        <f>ISNUMBER(SEARCH(CH$1,d4_test70_2ft[[#This Row],[actualResultc6]]))</f>
        <v>0</v>
      </c>
      <c r="CI110" t="b">
        <f>ISNUMBER(SEARCH(CI$1,d4_test70_2ft[[#This Row],[actualResultc6]]))</f>
        <v>1</v>
      </c>
      <c r="CJ110" t="b">
        <f>ISNUMBER(SEARCH(CJ$1,d4_test70_2ft[[#This Row],[actualResultc6]]))</f>
        <v>1</v>
      </c>
      <c r="CK110" s="10" t="str">
        <f t="shared" si="64"/>
        <v>00</v>
      </c>
      <c r="CL110" s="10" t="str">
        <f t="shared" si="65"/>
        <v>11</v>
      </c>
      <c r="CM110" s="10" t="str">
        <f t="shared" si="66"/>
        <v>11</v>
      </c>
      <c r="CN110" t="b">
        <f t="shared" si="67"/>
        <v>1</v>
      </c>
      <c r="CQ110" t="b">
        <f>ISNUMBER(SEARCH(CQ$1,d4_test70_2ft[[#This Row],[actualResultc7]]))</f>
        <v>0</v>
      </c>
      <c r="CR110" t="b">
        <f>ISNUMBER(SEARCH(CR$1,d4_test70_2ft[[#This Row],[actualResultc7]]))</f>
        <v>1</v>
      </c>
      <c r="CS110" t="b">
        <f>ISNUMBER(SEARCH(CS$1,d4_test70_2ft[[#This Row],[actualResultc7]]))</f>
        <v>1</v>
      </c>
      <c r="CT110" s="10" t="str">
        <f t="shared" si="68"/>
        <v>00</v>
      </c>
      <c r="CU110" s="10" t="str">
        <f t="shared" si="69"/>
        <v>11</v>
      </c>
      <c r="CV110" s="10" t="str">
        <f t="shared" si="70"/>
        <v>11</v>
      </c>
      <c r="CW110" t="b">
        <f t="shared" si="71"/>
        <v>1</v>
      </c>
    </row>
    <row r="111" spans="1:101" x14ac:dyDescent="0.35">
      <c r="A111">
        <v>406150030</v>
      </c>
      <c r="B111" t="s">
        <v>7699</v>
      </c>
      <c r="C111" t="s">
        <v>8230</v>
      </c>
      <c r="D111" t="s">
        <v>7745</v>
      </c>
      <c r="E111" t="s">
        <v>5119</v>
      </c>
      <c r="F111" t="s">
        <v>7688</v>
      </c>
      <c r="G111" t="s">
        <v>7688</v>
      </c>
      <c r="H111" t="s">
        <v>72</v>
      </c>
      <c r="I111" t="s">
        <v>7688</v>
      </c>
      <c r="J111" t="s">
        <v>7688</v>
      </c>
      <c r="K111" t="s">
        <v>7</v>
      </c>
      <c r="L111" t="s">
        <v>7</v>
      </c>
      <c r="M111" t="s">
        <v>7</v>
      </c>
      <c r="N111" t="s">
        <v>7</v>
      </c>
      <c r="O111" t="s">
        <v>7</v>
      </c>
      <c r="R111" s="13" t="b">
        <f>ISNUMBER(SEARCH(R$1,d4_test70_2ft[[#This Row],[expectedResult]]))</f>
        <v>0</v>
      </c>
      <c r="S111" s="13" t="b">
        <f>ISNUMBER(SEARCH(S$1,d4_test70_2ft[[#This Row],[expectedResult]]))</f>
        <v>0</v>
      </c>
      <c r="T111" s="13" t="b">
        <f>ISNUMBER(SEARCH(T$1,d4_test70_2ft[[#This Row],[expectedResult]]))</f>
        <v>1</v>
      </c>
      <c r="W111" t="b">
        <f>ISNUMBER(SEARCH(W$1,d4_test70_2ft[[#This Row],[actualResult]]))</f>
        <v>0</v>
      </c>
      <c r="X111" t="b">
        <f>ISNUMBER(SEARCH(X$1,d4_test70_2ft[[#This Row],[actualResult]]))</f>
        <v>0</v>
      </c>
      <c r="Y111" t="b">
        <f>ISNUMBER(SEARCH(Y$1,d4_test70_2ft[[#This Row],[actualResult]]))</f>
        <v>1</v>
      </c>
      <c r="Z111" s="10" t="str">
        <f t="shared" si="36"/>
        <v>00</v>
      </c>
      <c r="AA111" s="10" t="str">
        <f t="shared" si="37"/>
        <v>00</v>
      </c>
      <c r="AB111" s="10" t="str">
        <f t="shared" si="38"/>
        <v>11</v>
      </c>
      <c r="AC111" t="b">
        <f t="shared" si="39"/>
        <v>1</v>
      </c>
      <c r="AF111" t="b">
        <f>ISNUMBER(SEARCH(AF$1,d4_test70_2ft[[#This Row],[actualResultGPT3]]))</f>
        <v>1</v>
      </c>
      <c r="AG111" t="b">
        <f>ISNUMBER(SEARCH(AG$1,d4_test70_2ft[[#This Row],[actualResultGPT3]]))</f>
        <v>1</v>
      </c>
      <c r="AH111" t="b">
        <f>ISNUMBER(SEARCH(AH$1,d4_test70_2ft[[#This Row],[actualResultGPT3]]))</f>
        <v>1</v>
      </c>
      <c r="AI111" s="10" t="str">
        <f t="shared" si="40"/>
        <v>01</v>
      </c>
      <c r="AJ111" s="10" t="str">
        <f t="shared" si="41"/>
        <v>01</v>
      </c>
      <c r="AK111" s="10" t="str">
        <f t="shared" si="42"/>
        <v>11</v>
      </c>
      <c r="AL111" t="b">
        <f t="shared" si="43"/>
        <v>0</v>
      </c>
      <c r="AO111" t="b">
        <f>ISNUMBER(SEARCH(AO$1,d4_test70_2ft[[#This Row],[actualResult3Ft]]))</f>
        <v>0</v>
      </c>
      <c r="AP111" t="b">
        <f>ISNUMBER(SEARCH(AP$1,d4_test70_2ft[[#This Row],[actualResult3Ft]]))</f>
        <v>0</v>
      </c>
      <c r="AQ111" t="b">
        <f>ISNUMBER(SEARCH(AQ$1,d4_test70_2ft[[#This Row],[actualResult3Ft]]))</f>
        <v>1</v>
      </c>
      <c r="AR111" s="10" t="str">
        <f t="shared" si="44"/>
        <v>00</v>
      </c>
      <c r="AS111" s="10" t="str">
        <f t="shared" si="45"/>
        <v>00</v>
      </c>
      <c r="AT111" s="10" t="str">
        <f t="shared" si="46"/>
        <v>11</v>
      </c>
      <c r="AU111" t="b">
        <f t="shared" si="47"/>
        <v>1</v>
      </c>
      <c r="AX111" t="b">
        <f>ISNUMBER(SEARCH(AX$1,d4_test70_2ft[[#This Row],[actualResultc2]]))</f>
        <v>0</v>
      </c>
      <c r="AY111" t="b">
        <f>ISNUMBER(SEARCH(AY$1,d4_test70_2ft[[#This Row],[actualResultc2]]))</f>
        <v>0</v>
      </c>
      <c r="AZ111" t="b">
        <f>ISNUMBER(SEARCH(AZ$1,d4_test70_2ft[[#This Row],[actualResultc2]]))</f>
        <v>1</v>
      </c>
      <c r="BA111" s="10" t="str">
        <f t="shared" si="48"/>
        <v>00</v>
      </c>
      <c r="BB111" s="10" t="str">
        <f t="shared" si="49"/>
        <v>00</v>
      </c>
      <c r="BC111" s="10" t="str">
        <f t="shared" si="50"/>
        <v>11</v>
      </c>
      <c r="BD111" t="b">
        <f t="shared" si="51"/>
        <v>1</v>
      </c>
      <c r="BG111" t="b">
        <f>ISNUMBER(SEARCH(BG$1,d4_test70_2ft[[#This Row],[actualResultc3]]))</f>
        <v>0</v>
      </c>
      <c r="BH111" t="b">
        <f>ISNUMBER(SEARCH(BH$1,d4_test70_2ft[[#This Row],[actualResultc3]]))</f>
        <v>0</v>
      </c>
      <c r="BI111" t="b">
        <f>ISNUMBER(SEARCH(BI$1,d4_test70_2ft[[#This Row],[actualResultc3]]))</f>
        <v>1</v>
      </c>
      <c r="BJ111" s="10" t="str">
        <f t="shared" si="52"/>
        <v>00</v>
      </c>
      <c r="BK111" s="10" t="str">
        <f t="shared" si="53"/>
        <v>00</v>
      </c>
      <c r="BL111" s="10" t="str">
        <f t="shared" si="54"/>
        <v>11</v>
      </c>
      <c r="BM111" t="b">
        <f t="shared" si="55"/>
        <v>1</v>
      </c>
      <c r="BP111" t="b">
        <f>ISNUMBER(SEARCH(BP$1,d4_test70_2ft[[#This Row],[actualResultc4]]))</f>
        <v>0</v>
      </c>
      <c r="BQ111" t="b">
        <f>ISNUMBER(SEARCH(BQ$1,d4_test70_2ft[[#This Row],[actualResultc4]]))</f>
        <v>0</v>
      </c>
      <c r="BR111" t="b">
        <f>ISNUMBER(SEARCH(BR$1,d4_test70_2ft[[#This Row],[actualResultc4]]))</f>
        <v>1</v>
      </c>
      <c r="BS111" s="10" t="str">
        <f t="shared" si="56"/>
        <v>00</v>
      </c>
      <c r="BT111" s="10" t="str">
        <f t="shared" si="57"/>
        <v>00</v>
      </c>
      <c r="BU111" s="10" t="str">
        <f t="shared" si="58"/>
        <v>11</v>
      </c>
      <c r="BV111" t="b">
        <f t="shared" si="59"/>
        <v>1</v>
      </c>
      <c r="BY111" t="b">
        <f>ISNUMBER(SEARCH(BY$1,d4_test70_2ft[[#This Row],[actualResultc5]]))</f>
        <v>0</v>
      </c>
      <c r="BZ111" t="b">
        <f>ISNUMBER(SEARCH(BZ$1,d4_test70_2ft[[#This Row],[actualResultc5]]))</f>
        <v>0</v>
      </c>
      <c r="CA111" t="b">
        <f>ISNUMBER(SEARCH(CA$1,d4_test70_2ft[[#This Row],[actualResultc5]]))</f>
        <v>1</v>
      </c>
      <c r="CB111" s="10" t="str">
        <f t="shared" si="60"/>
        <v>00</v>
      </c>
      <c r="CC111" s="10" t="str">
        <f t="shared" si="61"/>
        <v>00</v>
      </c>
      <c r="CD111" s="10" t="str">
        <f t="shared" si="62"/>
        <v>11</v>
      </c>
      <c r="CE111" t="b">
        <f t="shared" si="63"/>
        <v>1</v>
      </c>
      <c r="CH111" t="b">
        <f>ISNUMBER(SEARCH(CH$1,d4_test70_2ft[[#This Row],[actualResultc6]]))</f>
        <v>0</v>
      </c>
      <c r="CI111" t="b">
        <f>ISNUMBER(SEARCH(CI$1,d4_test70_2ft[[#This Row],[actualResultc6]]))</f>
        <v>0</v>
      </c>
      <c r="CJ111" t="b">
        <f>ISNUMBER(SEARCH(CJ$1,d4_test70_2ft[[#This Row],[actualResultc6]]))</f>
        <v>1</v>
      </c>
      <c r="CK111" s="10" t="str">
        <f t="shared" si="64"/>
        <v>00</v>
      </c>
      <c r="CL111" s="10" t="str">
        <f t="shared" si="65"/>
        <v>00</v>
      </c>
      <c r="CM111" s="10" t="str">
        <f t="shared" si="66"/>
        <v>11</v>
      </c>
      <c r="CN111" t="b">
        <f t="shared" si="67"/>
        <v>1</v>
      </c>
      <c r="CQ111" t="b">
        <f>ISNUMBER(SEARCH(CQ$1,d4_test70_2ft[[#This Row],[actualResultc7]]))</f>
        <v>0</v>
      </c>
      <c r="CR111" t="b">
        <f>ISNUMBER(SEARCH(CR$1,d4_test70_2ft[[#This Row],[actualResultc7]]))</f>
        <v>0</v>
      </c>
      <c r="CS111" t="b">
        <f>ISNUMBER(SEARCH(CS$1,d4_test70_2ft[[#This Row],[actualResultc7]]))</f>
        <v>1</v>
      </c>
      <c r="CT111" s="10" t="str">
        <f t="shared" si="68"/>
        <v>00</v>
      </c>
      <c r="CU111" s="10" t="str">
        <f t="shared" si="69"/>
        <v>00</v>
      </c>
      <c r="CV111" s="10" t="str">
        <f t="shared" si="70"/>
        <v>11</v>
      </c>
      <c r="CW111" t="b">
        <f t="shared" si="71"/>
        <v>1</v>
      </c>
    </row>
    <row r="112" spans="1:101" x14ac:dyDescent="0.35">
      <c r="A112">
        <v>962566898</v>
      </c>
      <c r="B112" t="s">
        <v>7692</v>
      </c>
      <c r="C112" t="s">
        <v>7717</v>
      </c>
      <c r="D112" t="s">
        <v>7741</v>
      </c>
      <c r="E112" t="s">
        <v>5130</v>
      </c>
      <c r="F112" t="s">
        <v>7688</v>
      </c>
      <c r="G112" t="s">
        <v>7754</v>
      </c>
      <c r="H112" t="s">
        <v>72</v>
      </c>
      <c r="I112" t="s">
        <v>7754</v>
      </c>
      <c r="J112" t="s">
        <v>7754</v>
      </c>
      <c r="K112" t="s">
        <v>24</v>
      </c>
      <c r="L112" t="s">
        <v>7754</v>
      </c>
      <c r="M112" t="s">
        <v>24</v>
      </c>
      <c r="N112" t="s">
        <v>24</v>
      </c>
      <c r="O112" t="s">
        <v>24</v>
      </c>
      <c r="R112" s="13" t="b">
        <f>ISNUMBER(SEARCH(R$1,d4_test70_2ft[[#This Row],[expectedResult]]))</f>
        <v>0</v>
      </c>
      <c r="S112" s="13" t="b">
        <f>ISNUMBER(SEARCH(S$1,d4_test70_2ft[[#This Row],[expectedResult]]))</f>
        <v>0</v>
      </c>
      <c r="T112" s="13" t="b">
        <f>ISNUMBER(SEARCH(T$1,d4_test70_2ft[[#This Row],[expectedResult]]))</f>
        <v>1</v>
      </c>
      <c r="W112" t="b">
        <f>ISNUMBER(SEARCH(W$1,d4_test70_2ft[[#This Row],[actualResult]]))</f>
        <v>0</v>
      </c>
      <c r="X112" t="b">
        <f>ISNUMBER(SEARCH(X$1,d4_test70_2ft[[#This Row],[actualResult]]))</f>
        <v>1</v>
      </c>
      <c r="Y112" t="b">
        <f>ISNUMBER(SEARCH(Y$1,d4_test70_2ft[[#This Row],[actualResult]]))</f>
        <v>1</v>
      </c>
      <c r="Z112" s="10" t="str">
        <f t="shared" si="36"/>
        <v>00</v>
      </c>
      <c r="AA112" s="10" t="str">
        <f t="shared" si="37"/>
        <v>01</v>
      </c>
      <c r="AB112" s="10" t="str">
        <f t="shared" si="38"/>
        <v>11</v>
      </c>
      <c r="AC112" t="b">
        <f t="shared" si="39"/>
        <v>0</v>
      </c>
      <c r="AF112" t="b">
        <f>ISNUMBER(SEARCH(AF$1,d4_test70_2ft[[#This Row],[actualResultGPT3]]))</f>
        <v>1</v>
      </c>
      <c r="AG112" t="b">
        <f>ISNUMBER(SEARCH(AG$1,d4_test70_2ft[[#This Row],[actualResultGPT3]]))</f>
        <v>1</v>
      </c>
      <c r="AH112" t="b">
        <f>ISNUMBER(SEARCH(AH$1,d4_test70_2ft[[#This Row],[actualResultGPT3]]))</f>
        <v>1</v>
      </c>
      <c r="AI112" s="10" t="str">
        <f t="shared" si="40"/>
        <v>01</v>
      </c>
      <c r="AJ112" s="10" t="str">
        <f t="shared" si="41"/>
        <v>01</v>
      </c>
      <c r="AK112" s="10" t="str">
        <f t="shared" si="42"/>
        <v>11</v>
      </c>
      <c r="AL112" t="b">
        <f t="shared" si="43"/>
        <v>0</v>
      </c>
      <c r="AO112" t="b">
        <f>ISNUMBER(SEARCH(AO$1,d4_test70_2ft[[#This Row],[actualResult3Ft]]))</f>
        <v>0</v>
      </c>
      <c r="AP112" t="b">
        <f>ISNUMBER(SEARCH(AP$1,d4_test70_2ft[[#This Row],[actualResult3Ft]]))</f>
        <v>1</v>
      </c>
      <c r="AQ112" t="b">
        <f>ISNUMBER(SEARCH(AQ$1,d4_test70_2ft[[#This Row],[actualResult3Ft]]))</f>
        <v>1</v>
      </c>
      <c r="AR112" s="10" t="str">
        <f t="shared" si="44"/>
        <v>00</v>
      </c>
      <c r="AS112" s="10" t="str">
        <f t="shared" si="45"/>
        <v>01</v>
      </c>
      <c r="AT112" s="10" t="str">
        <f t="shared" si="46"/>
        <v>11</v>
      </c>
      <c r="AU112" t="b">
        <f t="shared" si="47"/>
        <v>0</v>
      </c>
      <c r="AX112" t="b">
        <f>ISNUMBER(SEARCH(AX$1,d4_test70_2ft[[#This Row],[actualResultc2]]))</f>
        <v>0</v>
      </c>
      <c r="AY112" t="b">
        <f>ISNUMBER(SEARCH(AY$1,d4_test70_2ft[[#This Row],[actualResultc2]]))</f>
        <v>1</v>
      </c>
      <c r="AZ112" t="b">
        <f>ISNUMBER(SEARCH(AZ$1,d4_test70_2ft[[#This Row],[actualResultc2]]))</f>
        <v>1</v>
      </c>
      <c r="BA112" s="10" t="str">
        <f t="shared" si="48"/>
        <v>00</v>
      </c>
      <c r="BB112" s="10" t="str">
        <f t="shared" si="49"/>
        <v>01</v>
      </c>
      <c r="BC112" s="10" t="str">
        <f t="shared" si="50"/>
        <v>11</v>
      </c>
      <c r="BD112" t="b">
        <f t="shared" si="51"/>
        <v>0</v>
      </c>
      <c r="BG112" t="b">
        <f>ISNUMBER(SEARCH(BG$1,d4_test70_2ft[[#This Row],[actualResultc3]]))</f>
        <v>0</v>
      </c>
      <c r="BH112" t="b">
        <f>ISNUMBER(SEARCH(BH$1,d4_test70_2ft[[#This Row],[actualResultc3]]))</f>
        <v>1</v>
      </c>
      <c r="BI112" t="b">
        <f>ISNUMBER(SEARCH(BI$1,d4_test70_2ft[[#This Row],[actualResultc3]]))</f>
        <v>1</v>
      </c>
      <c r="BJ112" s="10" t="str">
        <f t="shared" si="52"/>
        <v>00</v>
      </c>
      <c r="BK112" s="10" t="str">
        <f t="shared" si="53"/>
        <v>01</v>
      </c>
      <c r="BL112" s="10" t="str">
        <f t="shared" si="54"/>
        <v>11</v>
      </c>
      <c r="BM112" t="b">
        <f t="shared" si="55"/>
        <v>0</v>
      </c>
      <c r="BP112" t="b">
        <f>ISNUMBER(SEARCH(BP$1,d4_test70_2ft[[#This Row],[actualResultc4]]))</f>
        <v>0</v>
      </c>
      <c r="BQ112" t="b">
        <f>ISNUMBER(SEARCH(BQ$1,d4_test70_2ft[[#This Row],[actualResultc4]]))</f>
        <v>1</v>
      </c>
      <c r="BR112" t="b">
        <f>ISNUMBER(SEARCH(BR$1,d4_test70_2ft[[#This Row],[actualResultc4]]))</f>
        <v>1</v>
      </c>
      <c r="BS112" s="10" t="str">
        <f t="shared" si="56"/>
        <v>00</v>
      </c>
      <c r="BT112" s="10" t="str">
        <f t="shared" si="57"/>
        <v>01</v>
      </c>
      <c r="BU112" s="10" t="str">
        <f t="shared" si="58"/>
        <v>11</v>
      </c>
      <c r="BV112" t="b">
        <f t="shared" si="59"/>
        <v>0</v>
      </c>
      <c r="BY112" t="b">
        <f>ISNUMBER(SEARCH(BY$1,d4_test70_2ft[[#This Row],[actualResultc5]]))</f>
        <v>0</v>
      </c>
      <c r="BZ112" t="b">
        <f>ISNUMBER(SEARCH(BZ$1,d4_test70_2ft[[#This Row],[actualResultc5]]))</f>
        <v>1</v>
      </c>
      <c r="CA112" t="b">
        <f>ISNUMBER(SEARCH(CA$1,d4_test70_2ft[[#This Row],[actualResultc5]]))</f>
        <v>1</v>
      </c>
      <c r="CB112" s="10" t="str">
        <f t="shared" si="60"/>
        <v>00</v>
      </c>
      <c r="CC112" s="10" t="str">
        <f t="shared" si="61"/>
        <v>01</v>
      </c>
      <c r="CD112" s="10" t="str">
        <f t="shared" si="62"/>
        <v>11</v>
      </c>
      <c r="CE112" t="b">
        <f t="shared" si="63"/>
        <v>0</v>
      </c>
      <c r="CH112" t="b">
        <f>ISNUMBER(SEARCH(CH$1,d4_test70_2ft[[#This Row],[actualResultc6]]))</f>
        <v>0</v>
      </c>
      <c r="CI112" t="b">
        <f>ISNUMBER(SEARCH(CI$1,d4_test70_2ft[[#This Row],[actualResultc6]]))</f>
        <v>1</v>
      </c>
      <c r="CJ112" t="b">
        <f>ISNUMBER(SEARCH(CJ$1,d4_test70_2ft[[#This Row],[actualResultc6]]))</f>
        <v>1</v>
      </c>
      <c r="CK112" s="10" t="str">
        <f t="shared" si="64"/>
        <v>00</v>
      </c>
      <c r="CL112" s="10" t="str">
        <f t="shared" si="65"/>
        <v>01</v>
      </c>
      <c r="CM112" s="10" t="str">
        <f t="shared" si="66"/>
        <v>11</v>
      </c>
      <c r="CN112" t="b">
        <f t="shared" si="67"/>
        <v>0</v>
      </c>
      <c r="CQ112" t="b">
        <f>ISNUMBER(SEARCH(CQ$1,d4_test70_2ft[[#This Row],[actualResultc7]]))</f>
        <v>0</v>
      </c>
      <c r="CR112" t="b">
        <f>ISNUMBER(SEARCH(CR$1,d4_test70_2ft[[#This Row],[actualResultc7]]))</f>
        <v>1</v>
      </c>
      <c r="CS112" t="b">
        <f>ISNUMBER(SEARCH(CS$1,d4_test70_2ft[[#This Row],[actualResultc7]]))</f>
        <v>1</v>
      </c>
      <c r="CT112" s="10" t="str">
        <f t="shared" si="68"/>
        <v>00</v>
      </c>
      <c r="CU112" s="10" t="str">
        <f t="shared" si="69"/>
        <v>01</v>
      </c>
      <c r="CV112" s="10" t="str">
        <f t="shared" si="70"/>
        <v>11</v>
      </c>
      <c r="CW112" t="b">
        <f t="shared" si="71"/>
        <v>0</v>
      </c>
    </row>
    <row r="113" spans="1:101" x14ac:dyDescent="0.35">
      <c r="A113">
        <v>1597062293</v>
      </c>
      <c r="B113" t="s">
        <v>7638</v>
      </c>
      <c r="C113" t="s">
        <v>7757</v>
      </c>
      <c r="D113" t="s">
        <v>7683</v>
      </c>
      <c r="E113" t="s">
        <v>5119</v>
      </c>
      <c r="F113" t="s">
        <v>7688</v>
      </c>
      <c r="G113" t="s">
        <v>7688</v>
      </c>
      <c r="H113" t="s">
        <v>7</v>
      </c>
      <c r="I113" t="s">
        <v>7688</v>
      </c>
      <c r="J113" t="s">
        <v>7688</v>
      </c>
      <c r="K113" t="s">
        <v>7688</v>
      </c>
      <c r="L113" t="s">
        <v>7</v>
      </c>
      <c r="M113" t="s">
        <v>7</v>
      </c>
      <c r="N113" t="s">
        <v>7</v>
      </c>
      <c r="O113" t="s">
        <v>7</v>
      </c>
      <c r="R113" s="13" t="b">
        <f>ISNUMBER(SEARCH(R$1,d4_test70_2ft[[#This Row],[expectedResult]]))</f>
        <v>0</v>
      </c>
      <c r="S113" s="13" t="b">
        <f>ISNUMBER(SEARCH(S$1,d4_test70_2ft[[#This Row],[expectedResult]]))</f>
        <v>0</v>
      </c>
      <c r="T113" s="13" t="b">
        <f>ISNUMBER(SEARCH(T$1,d4_test70_2ft[[#This Row],[expectedResult]]))</f>
        <v>1</v>
      </c>
      <c r="W113" t="b">
        <f>ISNUMBER(SEARCH(W$1,d4_test70_2ft[[#This Row],[actualResult]]))</f>
        <v>0</v>
      </c>
      <c r="X113" t="b">
        <f>ISNUMBER(SEARCH(X$1,d4_test70_2ft[[#This Row],[actualResult]]))</f>
        <v>0</v>
      </c>
      <c r="Y113" t="b">
        <f>ISNUMBER(SEARCH(Y$1,d4_test70_2ft[[#This Row],[actualResult]]))</f>
        <v>1</v>
      </c>
      <c r="Z113" s="10" t="str">
        <f t="shared" si="36"/>
        <v>00</v>
      </c>
      <c r="AA113" s="10" t="str">
        <f t="shared" si="37"/>
        <v>00</v>
      </c>
      <c r="AB113" s="10" t="str">
        <f t="shared" si="38"/>
        <v>11</v>
      </c>
      <c r="AC113" t="b">
        <f t="shared" si="39"/>
        <v>1</v>
      </c>
      <c r="AF113" t="b">
        <f>ISNUMBER(SEARCH(AF$1,d4_test70_2ft[[#This Row],[actualResultGPT3]]))</f>
        <v>0</v>
      </c>
      <c r="AG113" t="b">
        <f>ISNUMBER(SEARCH(AG$1,d4_test70_2ft[[#This Row],[actualResultGPT3]]))</f>
        <v>0</v>
      </c>
      <c r="AH113" t="b">
        <f>ISNUMBER(SEARCH(AH$1,d4_test70_2ft[[#This Row],[actualResultGPT3]]))</f>
        <v>1</v>
      </c>
      <c r="AI113" s="10" t="str">
        <f t="shared" si="40"/>
        <v>00</v>
      </c>
      <c r="AJ113" s="10" t="str">
        <f t="shared" si="41"/>
        <v>00</v>
      </c>
      <c r="AK113" s="10" t="str">
        <f t="shared" si="42"/>
        <v>11</v>
      </c>
      <c r="AL113" t="b">
        <f t="shared" si="43"/>
        <v>1</v>
      </c>
      <c r="AO113" t="b">
        <f>ISNUMBER(SEARCH(AO$1,d4_test70_2ft[[#This Row],[actualResult3Ft]]))</f>
        <v>0</v>
      </c>
      <c r="AP113" t="b">
        <f>ISNUMBER(SEARCH(AP$1,d4_test70_2ft[[#This Row],[actualResult3Ft]]))</f>
        <v>0</v>
      </c>
      <c r="AQ113" t="b">
        <f>ISNUMBER(SEARCH(AQ$1,d4_test70_2ft[[#This Row],[actualResult3Ft]]))</f>
        <v>1</v>
      </c>
      <c r="AR113" s="10" t="str">
        <f t="shared" si="44"/>
        <v>00</v>
      </c>
      <c r="AS113" s="10" t="str">
        <f t="shared" si="45"/>
        <v>00</v>
      </c>
      <c r="AT113" s="10" t="str">
        <f t="shared" si="46"/>
        <v>11</v>
      </c>
      <c r="AU113" t="b">
        <f t="shared" si="47"/>
        <v>1</v>
      </c>
      <c r="AX113" t="b">
        <f>ISNUMBER(SEARCH(AX$1,d4_test70_2ft[[#This Row],[actualResultc2]]))</f>
        <v>0</v>
      </c>
      <c r="AY113" t="b">
        <f>ISNUMBER(SEARCH(AY$1,d4_test70_2ft[[#This Row],[actualResultc2]]))</f>
        <v>0</v>
      </c>
      <c r="AZ113" t="b">
        <f>ISNUMBER(SEARCH(AZ$1,d4_test70_2ft[[#This Row],[actualResultc2]]))</f>
        <v>1</v>
      </c>
      <c r="BA113" s="10" t="str">
        <f t="shared" si="48"/>
        <v>00</v>
      </c>
      <c r="BB113" s="10" t="str">
        <f t="shared" si="49"/>
        <v>00</v>
      </c>
      <c r="BC113" s="10" t="str">
        <f t="shared" si="50"/>
        <v>11</v>
      </c>
      <c r="BD113" t="b">
        <f t="shared" si="51"/>
        <v>1</v>
      </c>
      <c r="BG113" t="b">
        <f>ISNUMBER(SEARCH(BG$1,d4_test70_2ft[[#This Row],[actualResultc3]]))</f>
        <v>0</v>
      </c>
      <c r="BH113" t="b">
        <f>ISNUMBER(SEARCH(BH$1,d4_test70_2ft[[#This Row],[actualResultc3]]))</f>
        <v>0</v>
      </c>
      <c r="BI113" t="b">
        <f>ISNUMBER(SEARCH(BI$1,d4_test70_2ft[[#This Row],[actualResultc3]]))</f>
        <v>1</v>
      </c>
      <c r="BJ113" s="10" t="str">
        <f t="shared" si="52"/>
        <v>00</v>
      </c>
      <c r="BK113" s="10" t="str">
        <f t="shared" si="53"/>
        <v>00</v>
      </c>
      <c r="BL113" s="10" t="str">
        <f t="shared" si="54"/>
        <v>11</v>
      </c>
      <c r="BM113" t="b">
        <f t="shared" si="55"/>
        <v>1</v>
      </c>
      <c r="BP113" t="b">
        <f>ISNUMBER(SEARCH(BP$1,d4_test70_2ft[[#This Row],[actualResultc4]]))</f>
        <v>0</v>
      </c>
      <c r="BQ113" t="b">
        <f>ISNUMBER(SEARCH(BQ$1,d4_test70_2ft[[#This Row],[actualResultc4]]))</f>
        <v>0</v>
      </c>
      <c r="BR113" t="b">
        <f>ISNUMBER(SEARCH(BR$1,d4_test70_2ft[[#This Row],[actualResultc4]]))</f>
        <v>1</v>
      </c>
      <c r="BS113" s="10" t="str">
        <f t="shared" si="56"/>
        <v>00</v>
      </c>
      <c r="BT113" s="10" t="str">
        <f t="shared" si="57"/>
        <v>00</v>
      </c>
      <c r="BU113" s="10" t="str">
        <f t="shared" si="58"/>
        <v>11</v>
      </c>
      <c r="BV113" t="b">
        <f t="shared" si="59"/>
        <v>1</v>
      </c>
      <c r="BY113" t="b">
        <f>ISNUMBER(SEARCH(BY$1,d4_test70_2ft[[#This Row],[actualResultc5]]))</f>
        <v>0</v>
      </c>
      <c r="BZ113" t="b">
        <f>ISNUMBER(SEARCH(BZ$1,d4_test70_2ft[[#This Row],[actualResultc5]]))</f>
        <v>0</v>
      </c>
      <c r="CA113" t="b">
        <f>ISNUMBER(SEARCH(CA$1,d4_test70_2ft[[#This Row],[actualResultc5]]))</f>
        <v>1</v>
      </c>
      <c r="CB113" s="10" t="str">
        <f t="shared" si="60"/>
        <v>00</v>
      </c>
      <c r="CC113" s="10" t="str">
        <f t="shared" si="61"/>
        <v>00</v>
      </c>
      <c r="CD113" s="10" t="str">
        <f t="shared" si="62"/>
        <v>11</v>
      </c>
      <c r="CE113" t="b">
        <f t="shared" si="63"/>
        <v>1</v>
      </c>
      <c r="CH113" t="b">
        <f>ISNUMBER(SEARCH(CH$1,d4_test70_2ft[[#This Row],[actualResultc6]]))</f>
        <v>0</v>
      </c>
      <c r="CI113" t="b">
        <f>ISNUMBER(SEARCH(CI$1,d4_test70_2ft[[#This Row],[actualResultc6]]))</f>
        <v>0</v>
      </c>
      <c r="CJ113" t="b">
        <f>ISNUMBER(SEARCH(CJ$1,d4_test70_2ft[[#This Row],[actualResultc6]]))</f>
        <v>1</v>
      </c>
      <c r="CK113" s="10" t="str">
        <f t="shared" si="64"/>
        <v>00</v>
      </c>
      <c r="CL113" s="10" t="str">
        <f t="shared" si="65"/>
        <v>00</v>
      </c>
      <c r="CM113" s="10" t="str">
        <f t="shared" si="66"/>
        <v>11</v>
      </c>
      <c r="CN113" t="b">
        <f t="shared" si="67"/>
        <v>1</v>
      </c>
      <c r="CQ113" t="b">
        <f>ISNUMBER(SEARCH(CQ$1,d4_test70_2ft[[#This Row],[actualResultc7]]))</f>
        <v>0</v>
      </c>
      <c r="CR113" t="b">
        <f>ISNUMBER(SEARCH(CR$1,d4_test70_2ft[[#This Row],[actualResultc7]]))</f>
        <v>0</v>
      </c>
      <c r="CS113" t="b">
        <f>ISNUMBER(SEARCH(CS$1,d4_test70_2ft[[#This Row],[actualResultc7]]))</f>
        <v>1</v>
      </c>
      <c r="CT113" s="10" t="str">
        <f t="shared" si="68"/>
        <v>00</v>
      </c>
      <c r="CU113" s="10" t="str">
        <f t="shared" si="69"/>
        <v>00</v>
      </c>
      <c r="CV113" s="10" t="str">
        <f t="shared" si="70"/>
        <v>11</v>
      </c>
      <c r="CW113" t="b">
        <f t="shared" si="71"/>
        <v>1</v>
      </c>
    </row>
    <row r="114" spans="1:101" x14ac:dyDescent="0.35">
      <c r="A114">
        <v>1452121212</v>
      </c>
      <c r="B114" t="s">
        <v>7697</v>
      </c>
      <c r="C114" t="s">
        <v>7842</v>
      </c>
      <c r="D114" t="s">
        <v>7683</v>
      </c>
      <c r="E114" t="s">
        <v>5137</v>
      </c>
      <c r="F114" t="s">
        <v>7688</v>
      </c>
      <c r="G114" t="s">
        <v>7688</v>
      </c>
      <c r="H114" t="s">
        <v>7</v>
      </c>
      <c r="I114" t="s">
        <v>7688</v>
      </c>
      <c r="J114" t="s">
        <v>7688</v>
      </c>
      <c r="K114" t="s">
        <v>7688</v>
      </c>
      <c r="L114" t="s">
        <v>7688</v>
      </c>
      <c r="M114" t="s">
        <v>7</v>
      </c>
      <c r="N114" t="s">
        <v>7</v>
      </c>
      <c r="O114" t="s">
        <v>7</v>
      </c>
      <c r="R114" s="13" t="b">
        <f>ISNUMBER(SEARCH(R$1,d4_test70_2ft[[#This Row],[expectedResult]]))</f>
        <v>0</v>
      </c>
      <c r="S114" s="13" t="b">
        <f>ISNUMBER(SEARCH(S$1,d4_test70_2ft[[#This Row],[expectedResult]]))</f>
        <v>0</v>
      </c>
      <c r="T114" s="13" t="b">
        <f>ISNUMBER(SEARCH(T$1,d4_test70_2ft[[#This Row],[expectedResult]]))</f>
        <v>1</v>
      </c>
      <c r="W114" t="b">
        <f>ISNUMBER(SEARCH(W$1,d4_test70_2ft[[#This Row],[actualResult]]))</f>
        <v>0</v>
      </c>
      <c r="X114" t="b">
        <f>ISNUMBER(SEARCH(X$1,d4_test70_2ft[[#This Row],[actualResult]]))</f>
        <v>0</v>
      </c>
      <c r="Y114" t="b">
        <f>ISNUMBER(SEARCH(Y$1,d4_test70_2ft[[#This Row],[actualResult]]))</f>
        <v>1</v>
      </c>
      <c r="Z114" s="10" t="str">
        <f t="shared" si="36"/>
        <v>00</v>
      </c>
      <c r="AA114" s="10" t="str">
        <f t="shared" si="37"/>
        <v>00</v>
      </c>
      <c r="AB114" s="10" t="str">
        <f t="shared" si="38"/>
        <v>11</v>
      </c>
      <c r="AC114" t="b">
        <f t="shared" si="39"/>
        <v>1</v>
      </c>
      <c r="AF114" t="b">
        <f>ISNUMBER(SEARCH(AF$1,d4_test70_2ft[[#This Row],[actualResultGPT3]]))</f>
        <v>0</v>
      </c>
      <c r="AG114" t="b">
        <f>ISNUMBER(SEARCH(AG$1,d4_test70_2ft[[#This Row],[actualResultGPT3]]))</f>
        <v>0</v>
      </c>
      <c r="AH114" t="b">
        <f>ISNUMBER(SEARCH(AH$1,d4_test70_2ft[[#This Row],[actualResultGPT3]]))</f>
        <v>1</v>
      </c>
      <c r="AI114" s="10" t="str">
        <f t="shared" si="40"/>
        <v>00</v>
      </c>
      <c r="AJ114" s="10" t="str">
        <f t="shared" si="41"/>
        <v>00</v>
      </c>
      <c r="AK114" s="10" t="str">
        <f t="shared" si="42"/>
        <v>11</v>
      </c>
      <c r="AL114" t="b">
        <f t="shared" si="43"/>
        <v>1</v>
      </c>
      <c r="AO114" t="b">
        <f>ISNUMBER(SEARCH(AO$1,d4_test70_2ft[[#This Row],[actualResult3Ft]]))</f>
        <v>0</v>
      </c>
      <c r="AP114" t="b">
        <f>ISNUMBER(SEARCH(AP$1,d4_test70_2ft[[#This Row],[actualResult3Ft]]))</f>
        <v>0</v>
      </c>
      <c r="AQ114" t="b">
        <f>ISNUMBER(SEARCH(AQ$1,d4_test70_2ft[[#This Row],[actualResult3Ft]]))</f>
        <v>1</v>
      </c>
      <c r="AR114" s="10" t="str">
        <f t="shared" si="44"/>
        <v>00</v>
      </c>
      <c r="AS114" s="10" t="str">
        <f t="shared" si="45"/>
        <v>00</v>
      </c>
      <c r="AT114" s="10" t="str">
        <f t="shared" si="46"/>
        <v>11</v>
      </c>
      <c r="AU114" t="b">
        <f t="shared" si="47"/>
        <v>1</v>
      </c>
      <c r="AX114" t="b">
        <f>ISNUMBER(SEARCH(AX$1,d4_test70_2ft[[#This Row],[actualResultc2]]))</f>
        <v>0</v>
      </c>
      <c r="AY114" t="b">
        <f>ISNUMBER(SEARCH(AY$1,d4_test70_2ft[[#This Row],[actualResultc2]]))</f>
        <v>0</v>
      </c>
      <c r="AZ114" t="b">
        <f>ISNUMBER(SEARCH(AZ$1,d4_test70_2ft[[#This Row],[actualResultc2]]))</f>
        <v>1</v>
      </c>
      <c r="BA114" s="10" t="str">
        <f t="shared" si="48"/>
        <v>00</v>
      </c>
      <c r="BB114" s="10" t="str">
        <f t="shared" si="49"/>
        <v>00</v>
      </c>
      <c r="BC114" s="10" t="str">
        <f t="shared" si="50"/>
        <v>11</v>
      </c>
      <c r="BD114" t="b">
        <f t="shared" si="51"/>
        <v>1</v>
      </c>
      <c r="BG114" t="b">
        <f>ISNUMBER(SEARCH(BG$1,d4_test70_2ft[[#This Row],[actualResultc3]]))</f>
        <v>0</v>
      </c>
      <c r="BH114" t="b">
        <f>ISNUMBER(SEARCH(BH$1,d4_test70_2ft[[#This Row],[actualResultc3]]))</f>
        <v>0</v>
      </c>
      <c r="BI114" t="b">
        <f>ISNUMBER(SEARCH(BI$1,d4_test70_2ft[[#This Row],[actualResultc3]]))</f>
        <v>1</v>
      </c>
      <c r="BJ114" s="10" t="str">
        <f t="shared" si="52"/>
        <v>00</v>
      </c>
      <c r="BK114" s="10" t="str">
        <f t="shared" si="53"/>
        <v>00</v>
      </c>
      <c r="BL114" s="10" t="str">
        <f t="shared" si="54"/>
        <v>11</v>
      </c>
      <c r="BM114" t="b">
        <f t="shared" si="55"/>
        <v>1</v>
      </c>
      <c r="BP114" t="b">
        <f>ISNUMBER(SEARCH(BP$1,d4_test70_2ft[[#This Row],[actualResultc4]]))</f>
        <v>0</v>
      </c>
      <c r="BQ114" t="b">
        <f>ISNUMBER(SEARCH(BQ$1,d4_test70_2ft[[#This Row],[actualResultc4]]))</f>
        <v>0</v>
      </c>
      <c r="BR114" t="b">
        <f>ISNUMBER(SEARCH(BR$1,d4_test70_2ft[[#This Row],[actualResultc4]]))</f>
        <v>1</v>
      </c>
      <c r="BS114" s="10" t="str">
        <f t="shared" si="56"/>
        <v>00</v>
      </c>
      <c r="BT114" s="10" t="str">
        <f t="shared" si="57"/>
        <v>00</v>
      </c>
      <c r="BU114" s="10" t="str">
        <f t="shared" si="58"/>
        <v>11</v>
      </c>
      <c r="BV114" t="b">
        <f t="shared" si="59"/>
        <v>1</v>
      </c>
      <c r="BY114" t="b">
        <f>ISNUMBER(SEARCH(BY$1,d4_test70_2ft[[#This Row],[actualResultc5]]))</f>
        <v>0</v>
      </c>
      <c r="BZ114" t="b">
        <f>ISNUMBER(SEARCH(BZ$1,d4_test70_2ft[[#This Row],[actualResultc5]]))</f>
        <v>0</v>
      </c>
      <c r="CA114" t="b">
        <f>ISNUMBER(SEARCH(CA$1,d4_test70_2ft[[#This Row],[actualResultc5]]))</f>
        <v>1</v>
      </c>
      <c r="CB114" s="10" t="str">
        <f t="shared" si="60"/>
        <v>00</v>
      </c>
      <c r="CC114" s="10" t="str">
        <f t="shared" si="61"/>
        <v>00</v>
      </c>
      <c r="CD114" s="10" t="str">
        <f t="shared" si="62"/>
        <v>11</v>
      </c>
      <c r="CE114" t="b">
        <f t="shared" si="63"/>
        <v>1</v>
      </c>
      <c r="CH114" t="b">
        <f>ISNUMBER(SEARCH(CH$1,d4_test70_2ft[[#This Row],[actualResultc6]]))</f>
        <v>0</v>
      </c>
      <c r="CI114" t="b">
        <f>ISNUMBER(SEARCH(CI$1,d4_test70_2ft[[#This Row],[actualResultc6]]))</f>
        <v>0</v>
      </c>
      <c r="CJ114" t="b">
        <f>ISNUMBER(SEARCH(CJ$1,d4_test70_2ft[[#This Row],[actualResultc6]]))</f>
        <v>1</v>
      </c>
      <c r="CK114" s="10" t="str">
        <f t="shared" si="64"/>
        <v>00</v>
      </c>
      <c r="CL114" s="10" t="str">
        <f t="shared" si="65"/>
        <v>00</v>
      </c>
      <c r="CM114" s="10" t="str">
        <f t="shared" si="66"/>
        <v>11</v>
      </c>
      <c r="CN114" t="b">
        <f t="shared" si="67"/>
        <v>1</v>
      </c>
      <c r="CQ114" t="b">
        <f>ISNUMBER(SEARCH(CQ$1,d4_test70_2ft[[#This Row],[actualResultc7]]))</f>
        <v>0</v>
      </c>
      <c r="CR114" t="b">
        <f>ISNUMBER(SEARCH(CR$1,d4_test70_2ft[[#This Row],[actualResultc7]]))</f>
        <v>0</v>
      </c>
      <c r="CS114" t="b">
        <f>ISNUMBER(SEARCH(CS$1,d4_test70_2ft[[#This Row],[actualResultc7]]))</f>
        <v>1</v>
      </c>
      <c r="CT114" s="10" t="str">
        <f t="shared" si="68"/>
        <v>00</v>
      </c>
      <c r="CU114" s="10" t="str">
        <f t="shared" si="69"/>
        <v>00</v>
      </c>
      <c r="CV114" s="10" t="str">
        <f t="shared" si="70"/>
        <v>11</v>
      </c>
      <c r="CW114" t="b">
        <f t="shared" si="71"/>
        <v>1</v>
      </c>
    </row>
    <row r="115" spans="1:101" x14ac:dyDescent="0.35">
      <c r="A115">
        <v>6449643108</v>
      </c>
      <c r="B115" t="s">
        <v>7691</v>
      </c>
      <c r="C115" t="s">
        <v>7716</v>
      </c>
      <c r="D115" t="s">
        <v>7740</v>
      </c>
      <c r="E115" t="s">
        <v>5119</v>
      </c>
      <c r="F115" t="s">
        <v>7688</v>
      </c>
      <c r="G115" t="s">
        <v>7688</v>
      </c>
      <c r="H115" t="s">
        <v>72</v>
      </c>
      <c r="I115" t="s">
        <v>7688</v>
      </c>
      <c r="J115" t="s">
        <v>7688</v>
      </c>
      <c r="K115" t="s">
        <v>72</v>
      </c>
      <c r="L115" t="s">
        <v>7688</v>
      </c>
      <c r="M115" t="s">
        <v>7</v>
      </c>
      <c r="N115" t="s">
        <v>7</v>
      </c>
      <c r="O115" t="s">
        <v>7</v>
      </c>
      <c r="R115" s="13" t="b">
        <f>ISNUMBER(SEARCH(R$1,d4_test70_2ft[[#This Row],[expectedResult]]))</f>
        <v>0</v>
      </c>
      <c r="S115" s="13" t="b">
        <f>ISNUMBER(SEARCH(S$1,d4_test70_2ft[[#This Row],[expectedResult]]))</f>
        <v>0</v>
      </c>
      <c r="T115" s="13" t="b">
        <f>ISNUMBER(SEARCH(T$1,d4_test70_2ft[[#This Row],[expectedResult]]))</f>
        <v>1</v>
      </c>
      <c r="W115" t="b">
        <f>ISNUMBER(SEARCH(W$1,d4_test70_2ft[[#This Row],[actualResult]]))</f>
        <v>0</v>
      </c>
      <c r="X115" t="b">
        <f>ISNUMBER(SEARCH(X$1,d4_test70_2ft[[#This Row],[actualResult]]))</f>
        <v>0</v>
      </c>
      <c r="Y115" t="b">
        <f>ISNUMBER(SEARCH(Y$1,d4_test70_2ft[[#This Row],[actualResult]]))</f>
        <v>1</v>
      </c>
      <c r="Z115" s="10" t="str">
        <f t="shared" si="36"/>
        <v>00</v>
      </c>
      <c r="AA115" s="10" t="str">
        <f t="shared" si="37"/>
        <v>00</v>
      </c>
      <c r="AB115" s="10" t="str">
        <f t="shared" si="38"/>
        <v>11</v>
      </c>
      <c r="AC115" t="b">
        <f t="shared" si="39"/>
        <v>1</v>
      </c>
      <c r="AF115" t="b">
        <f>ISNUMBER(SEARCH(AF$1,d4_test70_2ft[[#This Row],[actualResultGPT3]]))</f>
        <v>1</v>
      </c>
      <c r="AG115" t="b">
        <f>ISNUMBER(SEARCH(AG$1,d4_test70_2ft[[#This Row],[actualResultGPT3]]))</f>
        <v>1</v>
      </c>
      <c r="AH115" t="b">
        <f>ISNUMBER(SEARCH(AH$1,d4_test70_2ft[[#This Row],[actualResultGPT3]]))</f>
        <v>1</v>
      </c>
      <c r="AI115" s="10" t="str">
        <f t="shared" si="40"/>
        <v>01</v>
      </c>
      <c r="AJ115" s="10" t="str">
        <f t="shared" si="41"/>
        <v>01</v>
      </c>
      <c r="AK115" s="10" t="str">
        <f t="shared" si="42"/>
        <v>11</v>
      </c>
      <c r="AL115" t="b">
        <f t="shared" si="43"/>
        <v>0</v>
      </c>
      <c r="AO115" t="b">
        <f>ISNUMBER(SEARCH(AO$1,d4_test70_2ft[[#This Row],[actualResult3Ft]]))</f>
        <v>0</v>
      </c>
      <c r="AP115" t="b">
        <f>ISNUMBER(SEARCH(AP$1,d4_test70_2ft[[#This Row],[actualResult3Ft]]))</f>
        <v>0</v>
      </c>
      <c r="AQ115" t="b">
        <f>ISNUMBER(SEARCH(AQ$1,d4_test70_2ft[[#This Row],[actualResult3Ft]]))</f>
        <v>1</v>
      </c>
      <c r="AR115" s="10" t="str">
        <f t="shared" si="44"/>
        <v>00</v>
      </c>
      <c r="AS115" s="10" t="str">
        <f t="shared" si="45"/>
        <v>00</v>
      </c>
      <c r="AT115" s="10" t="str">
        <f t="shared" si="46"/>
        <v>11</v>
      </c>
      <c r="AU115" t="b">
        <f t="shared" si="47"/>
        <v>1</v>
      </c>
      <c r="AX115" t="b">
        <f>ISNUMBER(SEARCH(AX$1,d4_test70_2ft[[#This Row],[actualResultc2]]))</f>
        <v>0</v>
      </c>
      <c r="AY115" t="b">
        <f>ISNUMBER(SEARCH(AY$1,d4_test70_2ft[[#This Row],[actualResultc2]]))</f>
        <v>0</v>
      </c>
      <c r="AZ115" t="b">
        <f>ISNUMBER(SEARCH(AZ$1,d4_test70_2ft[[#This Row],[actualResultc2]]))</f>
        <v>1</v>
      </c>
      <c r="BA115" s="10" t="str">
        <f t="shared" si="48"/>
        <v>00</v>
      </c>
      <c r="BB115" s="10" t="str">
        <f t="shared" si="49"/>
        <v>00</v>
      </c>
      <c r="BC115" s="10" t="str">
        <f t="shared" si="50"/>
        <v>11</v>
      </c>
      <c r="BD115" t="b">
        <f t="shared" si="51"/>
        <v>1</v>
      </c>
      <c r="BG115" t="b">
        <f>ISNUMBER(SEARCH(BG$1,d4_test70_2ft[[#This Row],[actualResultc3]]))</f>
        <v>1</v>
      </c>
      <c r="BH115" t="b">
        <f>ISNUMBER(SEARCH(BH$1,d4_test70_2ft[[#This Row],[actualResultc3]]))</f>
        <v>1</v>
      </c>
      <c r="BI115" t="b">
        <f>ISNUMBER(SEARCH(BI$1,d4_test70_2ft[[#This Row],[actualResultc3]]))</f>
        <v>1</v>
      </c>
      <c r="BJ115" s="10" t="str">
        <f t="shared" si="52"/>
        <v>01</v>
      </c>
      <c r="BK115" s="10" t="str">
        <f t="shared" si="53"/>
        <v>01</v>
      </c>
      <c r="BL115" s="10" t="str">
        <f t="shared" si="54"/>
        <v>11</v>
      </c>
      <c r="BM115" t="b">
        <f t="shared" si="55"/>
        <v>0</v>
      </c>
      <c r="BP115" t="b">
        <f>ISNUMBER(SEARCH(BP$1,d4_test70_2ft[[#This Row],[actualResultc4]]))</f>
        <v>0</v>
      </c>
      <c r="BQ115" t="b">
        <f>ISNUMBER(SEARCH(BQ$1,d4_test70_2ft[[#This Row],[actualResultc4]]))</f>
        <v>0</v>
      </c>
      <c r="BR115" t="b">
        <f>ISNUMBER(SEARCH(BR$1,d4_test70_2ft[[#This Row],[actualResultc4]]))</f>
        <v>1</v>
      </c>
      <c r="BS115" s="10" t="str">
        <f t="shared" si="56"/>
        <v>00</v>
      </c>
      <c r="BT115" s="10" t="str">
        <f t="shared" si="57"/>
        <v>00</v>
      </c>
      <c r="BU115" s="10" t="str">
        <f t="shared" si="58"/>
        <v>11</v>
      </c>
      <c r="BV115" t="b">
        <f t="shared" si="59"/>
        <v>1</v>
      </c>
      <c r="BY115" t="b">
        <f>ISNUMBER(SEARCH(BY$1,d4_test70_2ft[[#This Row],[actualResultc5]]))</f>
        <v>0</v>
      </c>
      <c r="BZ115" t="b">
        <f>ISNUMBER(SEARCH(BZ$1,d4_test70_2ft[[#This Row],[actualResultc5]]))</f>
        <v>0</v>
      </c>
      <c r="CA115" t="b">
        <f>ISNUMBER(SEARCH(CA$1,d4_test70_2ft[[#This Row],[actualResultc5]]))</f>
        <v>1</v>
      </c>
      <c r="CB115" s="10" t="str">
        <f t="shared" si="60"/>
        <v>00</v>
      </c>
      <c r="CC115" s="10" t="str">
        <f t="shared" si="61"/>
        <v>00</v>
      </c>
      <c r="CD115" s="10" t="str">
        <f t="shared" si="62"/>
        <v>11</v>
      </c>
      <c r="CE115" t="b">
        <f t="shared" si="63"/>
        <v>1</v>
      </c>
      <c r="CH115" t="b">
        <f>ISNUMBER(SEARCH(CH$1,d4_test70_2ft[[#This Row],[actualResultc6]]))</f>
        <v>0</v>
      </c>
      <c r="CI115" t="b">
        <f>ISNUMBER(SEARCH(CI$1,d4_test70_2ft[[#This Row],[actualResultc6]]))</f>
        <v>0</v>
      </c>
      <c r="CJ115" t="b">
        <f>ISNUMBER(SEARCH(CJ$1,d4_test70_2ft[[#This Row],[actualResultc6]]))</f>
        <v>1</v>
      </c>
      <c r="CK115" s="10" t="str">
        <f t="shared" si="64"/>
        <v>00</v>
      </c>
      <c r="CL115" s="10" t="str">
        <f t="shared" si="65"/>
        <v>00</v>
      </c>
      <c r="CM115" s="10" t="str">
        <f t="shared" si="66"/>
        <v>11</v>
      </c>
      <c r="CN115" t="b">
        <f t="shared" si="67"/>
        <v>1</v>
      </c>
      <c r="CQ115" t="b">
        <f>ISNUMBER(SEARCH(CQ$1,d4_test70_2ft[[#This Row],[actualResultc7]]))</f>
        <v>0</v>
      </c>
      <c r="CR115" t="b">
        <f>ISNUMBER(SEARCH(CR$1,d4_test70_2ft[[#This Row],[actualResultc7]]))</f>
        <v>0</v>
      </c>
      <c r="CS115" t="b">
        <f>ISNUMBER(SEARCH(CS$1,d4_test70_2ft[[#This Row],[actualResultc7]]))</f>
        <v>1</v>
      </c>
      <c r="CT115" s="10" t="str">
        <f t="shared" si="68"/>
        <v>00</v>
      </c>
      <c r="CU115" s="10" t="str">
        <f t="shared" si="69"/>
        <v>00</v>
      </c>
      <c r="CV115" s="10" t="str">
        <f t="shared" si="70"/>
        <v>11</v>
      </c>
      <c r="CW115" t="b">
        <f t="shared" si="71"/>
        <v>1</v>
      </c>
    </row>
    <row r="116" spans="1:101" x14ac:dyDescent="0.35">
      <c r="A116">
        <v>1066316790</v>
      </c>
      <c r="B116" t="s">
        <v>7695</v>
      </c>
      <c r="C116" t="s">
        <v>7720</v>
      </c>
      <c r="D116" t="s">
        <v>7608</v>
      </c>
      <c r="E116" t="s">
        <v>5137</v>
      </c>
      <c r="F116" t="s">
        <v>7688</v>
      </c>
      <c r="G116" t="s">
        <v>7688</v>
      </c>
      <c r="H116" t="s">
        <v>7</v>
      </c>
      <c r="I116" t="s">
        <v>7688</v>
      </c>
      <c r="J116" t="s">
        <v>7688</v>
      </c>
      <c r="K116" t="s">
        <v>7688</v>
      </c>
      <c r="L116" t="s">
        <v>7688</v>
      </c>
      <c r="M116" t="s">
        <v>7</v>
      </c>
      <c r="N116" t="s">
        <v>7</v>
      </c>
      <c r="O116" t="s">
        <v>7</v>
      </c>
      <c r="R116" s="13" t="b">
        <f>ISNUMBER(SEARCH(R$1,d4_test70_2ft[[#This Row],[expectedResult]]))</f>
        <v>0</v>
      </c>
      <c r="S116" s="13" t="b">
        <f>ISNUMBER(SEARCH(S$1,d4_test70_2ft[[#This Row],[expectedResult]]))</f>
        <v>0</v>
      </c>
      <c r="T116" s="13" t="b">
        <f>ISNUMBER(SEARCH(T$1,d4_test70_2ft[[#This Row],[expectedResult]]))</f>
        <v>1</v>
      </c>
      <c r="W116" t="b">
        <f>ISNUMBER(SEARCH(W$1,d4_test70_2ft[[#This Row],[actualResult]]))</f>
        <v>0</v>
      </c>
      <c r="X116" t="b">
        <f>ISNUMBER(SEARCH(X$1,d4_test70_2ft[[#This Row],[actualResult]]))</f>
        <v>0</v>
      </c>
      <c r="Y116" t="b">
        <f>ISNUMBER(SEARCH(Y$1,d4_test70_2ft[[#This Row],[actualResult]]))</f>
        <v>1</v>
      </c>
      <c r="Z116" s="10" t="str">
        <f t="shared" si="36"/>
        <v>00</v>
      </c>
      <c r="AA116" s="10" t="str">
        <f t="shared" si="37"/>
        <v>00</v>
      </c>
      <c r="AB116" s="10" t="str">
        <f t="shared" si="38"/>
        <v>11</v>
      </c>
      <c r="AC116" t="b">
        <f t="shared" si="39"/>
        <v>1</v>
      </c>
      <c r="AF116" t="b">
        <f>ISNUMBER(SEARCH(AF$1,d4_test70_2ft[[#This Row],[actualResultGPT3]]))</f>
        <v>0</v>
      </c>
      <c r="AG116" t="b">
        <f>ISNUMBER(SEARCH(AG$1,d4_test70_2ft[[#This Row],[actualResultGPT3]]))</f>
        <v>0</v>
      </c>
      <c r="AH116" t="b">
        <f>ISNUMBER(SEARCH(AH$1,d4_test70_2ft[[#This Row],[actualResultGPT3]]))</f>
        <v>1</v>
      </c>
      <c r="AI116" s="10" t="str">
        <f t="shared" si="40"/>
        <v>00</v>
      </c>
      <c r="AJ116" s="10" t="str">
        <f t="shared" si="41"/>
        <v>00</v>
      </c>
      <c r="AK116" s="10" t="str">
        <f t="shared" si="42"/>
        <v>11</v>
      </c>
      <c r="AL116" t="b">
        <f t="shared" si="43"/>
        <v>1</v>
      </c>
      <c r="AO116" t="b">
        <f>ISNUMBER(SEARCH(AO$1,d4_test70_2ft[[#This Row],[actualResult3Ft]]))</f>
        <v>0</v>
      </c>
      <c r="AP116" t="b">
        <f>ISNUMBER(SEARCH(AP$1,d4_test70_2ft[[#This Row],[actualResult3Ft]]))</f>
        <v>0</v>
      </c>
      <c r="AQ116" t="b">
        <f>ISNUMBER(SEARCH(AQ$1,d4_test70_2ft[[#This Row],[actualResult3Ft]]))</f>
        <v>1</v>
      </c>
      <c r="AR116" s="10" t="str">
        <f t="shared" si="44"/>
        <v>00</v>
      </c>
      <c r="AS116" s="10" t="str">
        <f t="shared" si="45"/>
        <v>00</v>
      </c>
      <c r="AT116" s="10" t="str">
        <f t="shared" si="46"/>
        <v>11</v>
      </c>
      <c r="AU116" t="b">
        <f t="shared" si="47"/>
        <v>1</v>
      </c>
      <c r="AX116" t="b">
        <f>ISNUMBER(SEARCH(AX$1,d4_test70_2ft[[#This Row],[actualResultc2]]))</f>
        <v>0</v>
      </c>
      <c r="AY116" t="b">
        <f>ISNUMBER(SEARCH(AY$1,d4_test70_2ft[[#This Row],[actualResultc2]]))</f>
        <v>0</v>
      </c>
      <c r="AZ116" t="b">
        <f>ISNUMBER(SEARCH(AZ$1,d4_test70_2ft[[#This Row],[actualResultc2]]))</f>
        <v>1</v>
      </c>
      <c r="BA116" s="10" t="str">
        <f t="shared" si="48"/>
        <v>00</v>
      </c>
      <c r="BB116" s="10" t="str">
        <f t="shared" si="49"/>
        <v>00</v>
      </c>
      <c r="BC116" s="10" t="str">
        <f t="shared" si="50"/>
        <v>11</v>
      </c>
      <c r="BD116" t="b">
        <f t="shared" si="51"/>
        <v>1</v>
      </c>
      <c r="BG116" t="b">
        <f>ISNUMBER(SEARCH(BG$1,d4_test70_2ft[[#This Row],[actualResultc3]]))</f>
        <v>0</v>
      </c>
      <c r="BH116" t="b">
        <f>ISNUMBER(SEARCH(BH$1,d4_test70_2ft[[#This Row],[actualResultc3]]))</f>
        <v>0</v>
      </c>
      <c r="BI116" t="b">
        <f>ISNUMBER(SEARCH(BI$1,d4_test70_2ft[[#This Row],[actualResultc3]]))</f>
        <v>1</v>
      </c>
      <c r="BJ116" s="10" t="str">
        <f t="shared" si="52"/>
        <v>00</v>
      </c>
      <c r="BK116" s="10" t="str">
        <f t="shared" si="53"/>
        <v>00</v>
      </c>
      <c r="BL116" s="10" t="str">
        <f t="shared" si="54"/>
        <v>11</v>
      </c>
      <c r="BM116" t="b">
        <f t="shared" si="55"/>
        <v>1</v>
      </c>
      <c r="BP116" t="b">
        <f>ISNUMBER(SEARCH(BP$1,d4_test70_2ft[[#This Row],[actualResultc4]]))</f>
        <v>0</v>
      </c>
      <c r="BQ116" t="b">
        <f>ISNUMBER(SEARCH(BQ$1,d4_test70_2ft[[#This Row],[actualResultc4]]))</f>
        <v>0</v>
      </c>
      <c r="BR116" t="b">
        <f>ISNUMBER(SEARCH(BR$1,d4_test70_2ft[[#This Row],[actualResultc4]]))</f>
        <v>1</v>
      </c>
      <c r="BS116" s="10" t="str">
        <f t="shared" si="56"/>
        <v>00</v>
      </c>
      <c r="BT116" s="10" t="str">
        <f t="shared" si="57"/>
        <v>00</v>
      </c>
      <c r="BU116" s="10" t="str">
        <f t="shared" si="58"/>
        <v>11</v>
      </c>
      <c r="BV116" t="b">
        <f t="shared" si="59"/>
        <v>1</v>
      </c>
      <c r="BY116" t="b">
        <f>ISNUMBER(SEARCH(BY$1,d4_test70_2ft[[#This Row],[actualResultc5]]))</f>
        <v>0</v>
      </c>
      <c r="BZ116" t="b">
        <f>ISNUMBER(SEARCH(BZ$1,d4_test70_2ft[[#This Row],[actualResultc5]]))</f>
        <v>0</v>
      </c>
      <c r="CA116" t="b">
        <f>ISNUMBER(SEARCH(CA$1,d4_test70_2ft[[#This Row],[actualResultc5]]))</f>
        <v>1</v>
      </c>
      <c r="CB116" s="10" t="str">
        <f t="shared" si="60"/>
        <v>00</v>
      </c>
      <c r="CC116" s="10" t="str">
        <f t="shared" si="61"/>
        <v>00</v>
      </c>
      <c r="CD116" s="10" t="str">
        <f t="shared" si="62"/>
        <v>11</v>
      </c>
      <c r="CE116" t="b">
        <f t="shared" si="63"/>
        <v>1</v>
      </c>
      <c r="CH116" t="b">
        <f>ISNUMBER(SEARCH(CH$1,d4_test70_2ft[[#This Row],[actualResultc6]]))</f>
        <v>0</v>
      </c>
      <c r="CI116" t="b">
        <f>ISNUMBER(SEARCH(CI$1,d4_test70_2ft[[#This Row],[actualResultc6]]))</f>
        <v>0</v>
      </c>
      <c r="CJ116" t="b">
        <f>ISNUMBER(SEARCH(CJ$1,d4_test70_2ft[[#This Row],[actualResultc6]]))</f>
        <v>1</v>
      </c>
      <c r="CK116" s="10" t="str">
        <f t="shared" si="64"/>
        <v>00</v>
      </c>
      <c r="CL116" s="10" t="str">
        <f t="shared" si="65"/>
        <v>00</v>
      </c>
      <c r="CM116" s="10" t="str">
        <f t="shared" si="66"/>
        <v>11</v>
      </c>
      <c r="CN116" t="b">
        <f t="shared" si="67"/>
        <v>1</v>
      </c>
      <c r="CQ116" t="b">
        <f>ISNUMBER(SEARCH(CQ$1,d4_test70_2ft[[#This Row],[actualResultc7]]))</f>
        <v>0</v>
      </c>
      <c r="CR116" t="b">
        <f>ISNUMBER(SEARCH(CR$1,d4_test70_2ft[[#This Row],[actualResultc7]]))</f>
        <v>0</v>
      </c>
      <c r="CS116" t="b">
        <f>ISNUMBER(SEARCH(CS$1,d4_test70_2ft[[#This Row],[actualResultc7]]))</f>
        <v>1</v>
      </c>
      <c r="CT116" s="10" t="str">
        <f t="shared" si="68"/>
        <v>00</v>
      </c>
      <c r="CU116" s="10" t="str">
        <f t="shared" si="69"/>
        <v>00</v>
      </c>
      <c r="CV116" s="10" t="str">
        <f t="shared" si="70"/>
        <v>11</v>
      </c>
      <c r="CW116" t="b">
        <f t="shared" si="71"/>
        <v>1</v>
      </c>
    </row>
    <row r="117" spans="1:101" x14ac:dyDescent="0.35">
      <c r="A117">
        <v>1401141286</v>
      </c>
      <c r="B117" t="s">
        <v>7898</v>
      </c>
      <c r="C117" t="s">
        <v>8180</v>
      </c>
      <c r="D117" t="s">
        <v>7900</v>
      </c>
      <c r="E117" t="s">
        <v>5119</v>
      </c>
      <c r="F117" t="s">
        <v>7687</v>
      </c>
      <c r="G117" t="s">
        <v>7687</v>
      </c>
      <c r="H117" t="s">
        <v>7857</v>
      </c>
      <c r="I117" t="s">
        <v>7687</v>
      </c>
      <c r="J117" t="s">
        <v>7687</v>
      </c>
      <c r="K117" t="s">
        <v>13</v>
      </c>
      <c r="L117" t="s">
        <v>7687</v>
      </c>
      <c r="M117" t="s">
        <v>185</v>
      </c>
      <c r="N117" t="s">
        <v>185</v>
      </c>
      <c r="O117" t="s">
        <v>185</v>
      </c>
      <c r="R117" s="13" t="b">
        <f>ISNUMBER(SEARCH(R$1,d4_test70_2ft[[#This Row],[expectedResult]]))</f>
        <v>1</v>
      </c>
      <c r="S117" s="13" t="b">
        <f>ISNUMBER(SEARCH(S$1,d4_test70_2ft[[#This Row],[expectedResult]]))</f>
        <v>0</v>
      </c>
      <c r="T117" s="13" t="b">
        <f>ISNUMBER(SEARCH(T$1,d4_test70_2ft[[#This Row],[expectedResult]]))</f>
        <v>0</v>
      </c>
      <c r="W117" t="b">
        <f>ISNUMBER(SEARCH(W$1,d4_test70_2ft[[#This Row],[actualResult]]))</f>
        <v>1</v>
      </c>
      <c r="X117" t="b">
        <f>ISNUMBER(SEARCH(X$1,d4_test70_2ft[[#This Row],[actualResult]]))</f>
        <v>0</v>
      </c>
      <c r="Y117" t="b">
        <f>ISNUMBER(SEARCH(Y$1,d4_test70_2ft[[#This Row],[actualResult]]))</f>
        <v>0</v>
      </c>
      <c r="Z117" s="10" t="str">
        <f t="shared" si="36"/>
        <v>11</v>
      </c>
      <c r="AA117" s="10" t="str">
        <f t="shared" si="37"/>
        <v>00</v>
      </c>
      <c r="AB117" s="10" t="str">
        <f t="shared" si="38"/>
        <v>00</v>
      </c>
      <c r="AC117" t="b">
        <f t="shared" si="39"/>
        <v>1</v>
      </c>
      <c r="AF117" t="b">
        <f>ISNUMBER(SEARCH(AF$1,d4_test70_2ft[[#This Row],[actualResultGPT3]]))</f>
        <v>1</v>
      </c>
      <c r="AG117" t="b">
        <f>ISNUMBER(SEARCH(AG$1,d4_test70_2ft[[#This Row],[actualResultGPT3]]))</f>
        <v>1</v>
      </c>
      <c r="AH117" t="b">
        <f>ISNUMBER(SEARCH(AH$1,d4_test70_2ft[[#This Row],[actualResultGPT3]]))</f>
        <v>1</v>
      </c>
      <c r="AI117" s="10" t="str">
        <f t="shared" si="40"/>
        <v>11</v>
      </c>
      <c r="AJ117" s="10" t="str">
        <f t="shared" si="41"/>
        <v>01</v>
      </c>
      <c r="AK117" s="10" t="str">
        <f t="shared" si="42"/>
        <v>01</v>
      </c>
      <c r="AL117" t="b">
        <f t="shared" si="43"/>
        <v>0</v>
      </c>
      <c r="AO117" t="b">
        <f>ISNUMBER(SEARCH(AO$1,d4_test70_2ft[[#This Row],[actualResult3Ft]]))</f>
        <v>1</v>
      </c>
      <c r="AP117" t="b">
        <f>ISNUMBER(SEARCH(AP$1,d4_test70_2ft[[#This Row],[actualResult3Ft]]))</f>
        <v>0</v>
      </c>
      <c r="AQ117" t="b">
        <f>ISNUMBER(SEARCH(AQ$1,d4_test70_2ft[[#This Row],[actualResult3Ft]]))</f>
        <v>0</v>
      </c>
      <c r="AR117" s="10" t="str">
        <f t="shared" si="44"/>
        <v>11</v>
      </c>
      <c r="AS117" s="10" t="str">
        <f t="shared" si="45"/>
        <v>00</v>
      </c>
      <c r="AT117" s="10" t="str">
        <f t="shared" si="46"/>
        <v>00</v>
      </c>
      <c r="AU117" t="b">
        <f t="shared" si="47"/>
        <v>1</v>
      </c>
      <c r="AX117" t="b">
        <f>ISNUMBER(SEARCH(AX$1,d4_test70_2ft[[#This Row],[actualResultc2]]))</f>
        <v>1</v>
      </c>
      <c r="AY117" t="b">
        <f>ISNUMBER(SEARCH(AY$1,d4_test70_2ft[[#This Row],[actualResultc2]]))</f>
        <v>0</v>
      </c>
      <c r="AZ117" t="b">
        <f>ISNUMBER(SEARCH(AZ$1,d4_test70_2ft[[#This Row],[actualResultc2]]))</f>
        <v>0</v>
      </c>
      <c r="BA117" s="10" t="str">
        <f t="shared" si="48"/>
        <v>11</v>
      </c>
      <c r="BB117" s="10" t="str">
        <f t="shared" si="49"/>
        <v>00</v>
      </c>
      <c r="BC117" s="10" t="str">
        <f t="shared" si="50"/>
        <v>00</v>
      </c>
      <c r="BD117" t="b">
        <f t="shared" si="51"/>
        <v>1</v>
      </c>
      <c r="BG117" t="b">
        <f>ISNUMBER(SEARCH(BG$1,d4_test70_2ft[[#This Row],[actualResultc3]]))</f>
        <v>1</v>
      </c>
      <c r="BH117" t="b">
        <f>ISNUMBER(SEARCH(BH$1,d4_test70_2ft[[#This Row],[actualResultc3]]))</f>
        <v>0</v>
      </c>
      <c r="BI117" t="b">
        <f>ISNUMBER(SEARCH(BI$1,d4_test70_2ft[[#This Row],[actualResultc3]]))</f>
        <v>0</v>
      </c>
      <c r="BJ117" s="10" t="str">
        <f t="shared" si="52"/>
        <v>11</v>
      </c>
      <c r="BK117" s="10" t="str">
        <f t="shared" si="53"/>
        <v>00</v>
      </c>
      <c r="BL117" s="10" t="str">
        <f t="shared" si="54"/>
        <v>00</v>
      </c>
      <c r="BM117" t="b">
        <f t="shared" si="55"/>
        <v>1</v>
      </c>
      <c r="BP117" t="b">
        <f>ISNUMBER(SEARCH(BP$1,d4_test70_2ft[[#This Row],[actualResultc4]]))</f>
        <v>1</v>
      </c>
      <c r="BQ117" t="b">
        <f>ISNUMBER(SEARCH(BQ$1,d4_test70_2ft[[#This Row],[actualResultc4]]))</f>
        <v>0</v>
      </c>
      <c r="BR117" t="b">
        <f>ISNUMBER(SEARCH(BR$1,d4_test70_2ft[[#This Row],[actualResultc4]]))</f>
        <v>0</v>
      </c>
      <c r="BS117" s="10" t="str">
        <f t="shared" si="56"/>
        <v>11</v>
      </c>
      <c r="BT117" s="10" t="str">
        <f t="shared" si="57"/>
        <v>00</v>
      </c>
      <c r="BU117" s="10" t="str">
        <f t="shared" si="58"/>
        <v>00</v>
      </c>
      <c r="BV117" t="b">
        <f t="shared" si="59"/>
        <v>1</v>
      </c>
      <c r="BY117" t="b">
        <f>ISNUMBER(SEARCH(BY$1,d4_test70_2ft[[#This Row],[actualResultc5]]))</f>
        <v>1</v>
      </c>
      <c r="BZ117" t="b">
        <f>ISNUMBER(SEARCH(BZ$1,d4_test70_2ft[[#This Row],[actualResultc5]]))</f>
        <v>1</v>
      </c>
      <c r="CA117" t="b">
        <f>ISNUMBER(SEARCH(CA$1,d4_test70_2ft[[#This Row],[actualResultc5]]))</f>
        <v>0</v>
      </c>
      <c r="CB117" s="10" t="str">
        <f t="shared" si="60"/>
        <v>11</v>
      </c>
      <c r="CC117" s="10" t="str">
        <f t="shared" si="61"/>
        <v>01</v>
      </c>
      <c r="CD117" s="10" t="str">
        <f t="shared" si="62"/>
        <v>00</v>
      </c>
      <c r="CE117" t="b">
        <f t="shared" si="63"/>
        <v>0</v>
      </c>
      <c r="CH117" t="b">
        <f>ISNUMBER(SEARCH(CH$1,d4_test70_2ft[[#This Row],[actualResultc6]]))</f>
        <v>1</v>
      </c>
      <c r="CI117" t="b">
        <f>ISNUMBER(SEARCH(CI$1,d4_test70_2ft[[#This Row],[actualResultc6]]))</f>
        <v>1</v>
      </c>
      <c r="CJ117" t="b">
        <f>ISNUMBER(SEARCH(CJ$1,d4_test70_2ft[[#This Row],[actualResultc6]]))</f>
        <v>0</v>
      </c>
      <c r="CK117" s="10" t="str">
        <f t="shared" si="64"/>
        <v>11</v>
      </c>
      <c r="CL117" s="10" t="str">
        <f t="shared" si="65"/>
        <v>01</v>
      </c>
      <c r="CM117" s="10" t="str">
        <f t="shared" si="66"/>
        <v>00</v>
      </c>
      <c r="CN117" t="b">
        <f t="shared" si="67"/>
        <v>0</v>
      </c>
      <c r="CQ117" t="b">
        <f>ISNUMBER(SEARCH(CQ$1,d4_test70_2ft[[#This Row],[actualResultc7]]))</f>
        <v>1</v>
      </c>
      <c r="CR117" t="b">
        <f>ISNUMBER(SEARCH(CR$1,d4_test70_2ft[[#This Row],[actualResultc7]]))</f>
        <v>1</v>
      </c>
      <c r="CS117" t="b">
        <f>ISNUMBER(SEARCH(CS$1,d4_test70_2ft[[#This Row],[actualResultc7]]))</f>
        <v>0</v>
      </c>
      <c r="CT117" s="10" t="str">
        <f t="shared" si="68"/>
        <v>11</v>
      </c>
      <c r="CU117" s="10" t="str">
        <f t="shared" si="69"/>
        <v>01</v>
      </c>
      <c r="CV117" s="10" t="str">
        <f t="shared" si="70"/>
        <v>00</v>
      </c>
      <c r="CW117" t="b">
        <f t="shared" si="71"/>
        <v>0</v>
      </c>
    </row>
    <row r="118" spans="1:101" x14ac:dyDescent="0.35">
      <c r="A118">
        <v>894474902</v>
      </c>
      <c r="B118" t="s">
        <v>8096</v>
      </c>
      <c r="C118" t="s">
        <v>8182</v>
      </c>
      <c r="D118" t="s">
        <v>7554</v>
      </c>
      <c r="E118" t="s">
        <v>5119</v>
      </c>
      <c r="F118" t="s">
        <v>7687</v>
      </c>
      <c r="G118" t="s">
        <v>7687</v>
      </c>
      <c r="H118" t="s">
        <v>13</v>
      </c>
      <c r="I118" t="s">
        <v>7687</v>
      </c>
      <c r="J118" t="s">
        <v>7687</v>
      </c>
      <c r="K118" t="s">
        <v>13</v>
      </c>
      <c r="L118" t="s">
        <v>7687</v>
      </c>
      <c r="M118" t="s">
        <v>13</v>
      </c>
      <c r="N118" t="s">
        <v>13</v>
      </c>
      <c r="O118" t="s">
        <v>13</v>
      </c>
      <c r="R118" s="13" t="b">
        <f>ISNUMBER(SEARCH(R$1,d4_test70_2ft[[#This Row],[expectedResult]]))</f>
        <v>1</v>
      </c>
      <c r="S118" s="13" t="b">
        <f>ISNUMBER(SEARCH(S$1,d4_test70_2ft[[#This Row],[expectedResult]]))</f>
        <v>0</v>
      </c>
      <c r="T118" s="13" t="b">
        <f>ISNUMBER(SEARCH(T$1,d4_test70_2ft[[#This Row],[expectedResult]]))</f>
        <v>0</v>
      </c>
      <c r="W118" t="b">
        <f>ISNUMBER(SEARCH(W$1,d4_test70_2ft[[#This Row],[actualResult]]))</f>
        <v>1</v>
      </c>
      <c r="X118" t="b">
        <f>ISNUMBER(SEARCH(X$1,d4_test70_2ft[[#This Row],[actualResult]]))</f>
        <v>0</v>
      </c>
      <c r="Y118" t="b">
        <f>ISNUMBER(SEARCH(Y$1,d4_test70_2ft[[#This Row],[actualResult]]))</f>
        <v>0</v>
      </c>
      <c r="Z118" s="10" t="str">
        <f t="shared" si="36"/>
        <v>11</v>
      </c>
      <c r="AA118" s="10" t="str">
        <f t="shared" si="37"/>
        <v>00</v>
      </c>
      <c r="AB118" s="10" t="str">
        <f t="shared" si="38"/>
        <v>00</v>
      </c>
      <c r="AC118" t="b">
        <f t="shared" si="39"/>
        <v>1</v>
      </c>
      <c r="AF118" t="b">
        <f>ISNUMBER(SEARCH(AF$1,d4_test70_2ft[[#This Row],[actualResultGPT3]]))</f>
        <v>1</v>
      </c>
      <c r="AG118" t="b">
        <f>ISNUMBER(SEARCH(AG$1,d4_test70_2ft[[#This Row],[actualResultGPT3]]))</f>
        <v>0</v>
      </c>
      <c r="AH118" t="b">
        <f>ISNUMBER(SEARCH(AH$1,d4_test70_2ft[[#This Row],[actualResultGPT3]]))</f>
        <v>0</v>
      </c>
      <c r="AI118" s="10" t="str">
        <f t="shared" si="40"/>
        <v>11</v>
      </c>
      <c r="AJ118" s="10" t="str">
        <f t="shared" si="41"/>
        <v>00</v>
      </c>
      <c r="AK118" s="10" t="str">
        <f t="shared" si="42"/>
        <v>00</v>
      </c>
      <c r="AL118" t="b">
        <f t="shared" si="43"/>
        <v>1</v>
      </c>
      <c r="AO118" t="b">
        <f>ISNUMBER(SEARCH(AO$1,d4_test70_2ft[[#This Row],[actualResult3Ft]]))</f>
        <v>1</v>
      </c>
      <c r="AP118" t="b">
        <f>ISNUMBER(SEARCH(AP$1,d4_test70_2ft[[#This Row],[actualResult3Ft]]))</f>
        <v>0</v>
      </c>
      <c r="AQ118" t="b">
        <f>ISNUMBER(SEARCH(AQ$1,d4_test70_2ft[[#This Row],[actualResult3Ft]]))</f>
        <v>0</v>
      </c>
      <c r="AR118" s="10" t="str">
        <f t="shared" si="44"/>
        <v>11</v>
      </c>
      <c r="AS118" s="10" t="str">
        <f t="shared" si="45"/>
        <v>00</v>
      </c>
      <c r="AT118" s="10" t="str">
        <f t="shared" si="46"/>
        <v>00</v>
      </c>
      <c r="AU118" t="b">
        <f t="shared" si="47"/>
        <v>1</v>
      </c>
      <c r="AX118" t="b">
        <f>ISNUMBER(SEARCH(AX$1,d4_test70_2ft[[#This Row],[actualResultc2]]))</f>
        <v>1</v>
      </c>
      <c r="AY118" t="b">
        <f>ISNUMBER(SEARCH(AY$1,d4_test70_2ft[[#This Row],[actualResultc2]]))</f>
        <v>0</v>
      </c>
      <c r="AZ118" t="b">
        <f>ISNUMBER(SEARCH(AZ$1,d4_test70_2ft[[#This Row],[actualResultc2]]))</f>
        <v>0</v>
      </c>
      <c r="BA118" s="10" t="str">
        <f t="shared" si="48"/>
        <v>11</v>
      </c>
      <c r="BB118" s="10" t="str">
        <f t="shared" si="49"/>
        <v>00</v>
      </c>
      <c r="BC118" s="10" t="str">
        <f t="shared" si="50"/>
        <v>00</v>
      </c>
      <c r="BD118" t="b">
        <f t="shared" si="51"/>
        <v>1</v>
      </c>
      <c r="BG118" t="b">
        <f>ISNUMBER(SEARCH(BG$1,d4_test70_2ft[[#This Row],[actualResultc3]]))</f>
        <v>1</v>
      </c>
      <c r="BH118" t="b">
        <f>ISNUMBER(SEARCH(BH$1,d4_test70_2ft[[#This Row],[actualResultc3]]))</f>
        <v>0</v>
      </c>
      <c r="BI118" t="b">
        <f>ISNUMBER(SEARCH(BI$1,d4_test70_2ft[[#This Row],[actualResultc3]]))</f>
        <v>0</v>
      </c>
      <c r="BJ118" s="10" t="str">
        <f t="shared" si="52"/>
        <v>11</v>
      </c>
      <c r="BK118" s="10" t="str">
        <f t="shared" si="53"/>
        <v>00</v>
      </c>
      <c r="BL118" s="10" t="str">
        <f t="shared" si="54"/>
        <v>00</v>
      </c>
      <c r="BM118" t="b">
        <f t="shared" si="55"/>
        <v>1</v>
      </c>
      <c r="BP118" t="b">
        <f>ISNUMBER(SEARCH(BP$1,d4_test70_2ft[[#This Row],[actualResultc4]]))</f>
        <v>1</v>
      </c>
      <c r="BQ118" t="b">
        <f>ISNUMBER(SEARCH(BQ$1,d4_test70_2ft[[#This Row],[actualResultc4]]))</f>
        <v>0</v>
      </c>
      <c r="BR118" t="b">
        <f>ISNUMBER(SEARCH(BR$1,d4_test70_2ft[[#This Row],[actualResultc4]]))</f>
        <v>0</v>
      </c>
      <c r="BS118" s="10" t="str">
        <f t="shared" si="56"/>
        <v>11</v>
      </c>
      <c r="BT118" s="10" t="str">
        <f t="shared" si="57"/>
        <v>00</v>
      </c>
      <c r="BU118" s="10" t="str">
        <f t="shared" si="58"/>
        <v>00</v>
      </c>
      <c r="BV118" t="b">
        <f t="shared" si="59"/>
        <v>1</v>
      </c>
      <c r="BY118" t="b">
        <f>ISNUMBER(SEARCH(BY$1,d4_test70_2ft[[#This Row],[actualResultc5]]))</f>
        <v>1</v>
      </c>
      <c r="BZ118" t="b">
        <f>ISNUMBER(SEARCH(BZ$1,d4_test70_2ft[[#This Row],[actualResultc5]]))</f>
        <v>0</v>
      </c>
      <c r="CA118" t="b">
        <f>ISNUMBER(SEARCH(CA$1,d4_test70_2ft[[#This Row],[actualResultc5]]))</f>
        <v>0</v>
      </c>
      <c r="CB118" s="10" t="str">
        <f t="shared" si="60"/>
        <v>11</v>
      </c>
      <c r="CC118" s="10" t="str">
        <f t="shared" si="61"/>
        <v>00</v>
      </c>
      <c r="CD118" s="10" t="str">
        <f t="shared" si="62"/>
        <v>00</v>
      </c>
      <c r="CE118" t="b">
        <f t="shared" si="63"/>
        <v>1</v>
      </c>
      <c r="CH118" t="b">
        <f>ISNUMBER(SEARCH(CH$1,d4_test70_2ft[[#This Row],[actualResultc6]]))</f>
        <v>1</v>
      </c>
      <c r="CI118" t="b">
        <f>ISNUMBER(SEARCH(CI$1,d4_test70_2ft[[#This Row],[actualResultc6]]))</f>
        <v>0</v>
      </c>
      <c r="CJ118" t="b">
        <f>ISNUMBER(SEARCH(CJ$1,d4_test70_2ft[[#This Row],[actualResultc6]]))</f>
        <v>0</v>
      </c>
      <c r="CK118" s="10" t="str">
        <f t="shared" si="64"/>
        <v>11</v>
      </c>
      <c r="CL118" s="10" t="str">
        <f t="shared" si="65"/>
        <v>00</v>
      </c>
      <c r="CM118" s="10" t="str">
        <f t="shared" si="66"/>
        <v>00</v>
      </c>
      <c r="CN118" t="b">
        <f t="shared" si="67"/>
        <v>1</v>
      </c>
      <c r="CQ118" t="b">
        <f>ISNUMBER(SEARCH(CQ$1,d4_test70_2ft[[#This Row],[actualResultc7]]))</f>
        <v>1</v>
      </c>
      <c r="CR118" t="b">
        <f>ISNUMBER(SEARCH(CR$1,d4_test70_2ft[[#This Row],[actualResultc7]]))</f>
        <v>0</v>
      </c>
      <c r="CS118" t="b">
        <f>ISNUMBER(SEARCH(CS$1,d4_test70_2ft[[#This Row],[actualResultc7]]))</f>
        <v>0</v>
      </c>
      <c r="CT118" s="10" t="str">
        <f t="shared" si="68"/>
        <v>11</v>
      </c>
      <c r="CU118" s="10" t="str">
        <f t="shared" si="69"/>
        <v>00</v>
      </c>
      <c r="CV118" s="10" t="str">
        <f t="shared" si="70"/>
        <v>00</v>
      </c>
      <c r="CW118" t="b">
        <f t="shared" si="71"/>
        <v>1</v>
      </c>
    </row>
    <row r="119" spans="1:101" x14ac:dyDescent="0.35">
      <c r="A119">
        <v>1481150332</v>
      </c>
      <c r="B119" t="s">
        <v>7907</v>
      </c>
      <c r="C119" t="s">
        <v>8227</v>
      </c>
      <c r="D119" t="s">
        <v>7909</v>
      </c>
      <c r="E119" t="s">
        <v>5119</v>
      </c>
      <c r="F119" t="s">
        <v>7687</v>
      </c>
      <c r="G119" t="s">
        <v>7687</v>
      </c>
      <c r="H119" t="s">
        <v>925</v>
      </c>
      <c r="I119" t="s">
        <v>7687</v>
      </c>
      <c r="J119" t="s">
        <v>13</v>
      </c>
      <c r="K119" t="s">
        <v>13</v>
      </c>
      <c r="L119" t="s">
        <v>7687</v>
      </c>
      <c r="M119" t="s">
        <v>13</v>
      </c>
      <c r="N119" t="s">
        <v>13</v>
      </c>
      <c r="O119" t="s">
        <v>13</v>
      </c>
      <c r="R119" s="13" t="b">
        <f>ISNUMBER(SEARCH(R$1,d4_test70_2ft[[#This Row],[expectedResult]]))</f>
        <v>1</v>
      </c>
      <c r="S119" s="13" t="b">
        <f>ISNUMBER(SEARCH(S$1,d4_test70_2ft[[#This Row],[expectedResult]]))</f>
        <v>0</v>
      </c>
      <c r="T119" s="13" t="b">
        <f>ISNUMBER(SEARCH(T$1,d4_test70_2ft[[#This Row],[expectedResult]]))</f>
        <v>0</v>
      </c>
      <c r="W119" t="b">
        <f>ISNUMBER(SEARCH(W$1,d4_test70_2ft[[#This Row],[actualResult]]))</f>
        <v>1</v>
      </c>
      <c r="X119" t="b">
        <f>ISNUMBER(SEARCH(X$1,d4_test70_2ft[[#This Row],[actualResult]]))</f>
        <v>0</v>
      </c>
      <c r="Y119" t="b">
        <f>ISNUMBER(SEARCH(Y$1,d4_test70_2ft[[#This Row],[actualResult]]))</f>
        <v>0</v>
      </c>
      <c r="Z119" s="10" t="str">
        <f t="shared" si="36"/>
        <v>11</v>
      </c>
      <c r="AA119" s="10" t="str">
        <f t="shared" si="37"/>
        <v>00</v>
      </c>
      <c r="AB119" s="10" t="str">
        <f t="shared" si="38"/>
        <v>00</v>
      </c>
      <c r="AC119" t="b">
        <f t="shared" si="39"/>
        <v>1</v>
      </c>
      <c r="AF119" t="b">
        <f>ISNUMBER(SEARCH(AF$1,d4_test70_2ft[[#This Row],[actualResultGPT3]]))</f>
        <v>1</v>
      </c>
      <c r="AG119" t="b">
        <f>ISNUMBER(SEARCH(AG$1,d4_test70_2ft[[#This Row],[actualResultGPT3]]))</f>
        <v>1</v>
      </c>
      <c r="AH119" t="b">
        <f>ISNUMBER(SEARCH(AH$1,d4_test70_2ft[[#This Row],[actualResultGPT3]]))</f>
        <v>1</v>
      </c>
      <c r="AI119" s="10" t="str">
        <f t="shared" si="40"/>
        <v>11</v>
      </c>
      <c r="AJ119" s="10" t="str">
        <f t="shared" si="41"/>
        <v>01</v>
      </c>
      <c r="AK119" s="10" t="str">
        <f t="shared" si="42"/>
        <v>01</v>
      </c>
      <c r="AL119" t="b">
        <f t="shared" si="43"/>
        <v>0</v>
      </c>
      <c r="AO119" t="b">
        <f>ISNUMBER(SEARCH(AO$1,d4_test70_2ft[[#This Row],[actualResult3Ft]]))</f>
        <v>1</v>
      </c>
      <c r="AP119" t="b">
        <f>ISNUMBER(SEARCH(AP$1,d4_test70_2ft[[#This Row],[actualResult3Ft]]))</f>
        <v>0</v>
      </c>
      <c r="AQ119" t="b">
        <f>ISNUMBER(SEARCH(AQ$1,d4_test70_2ft[[#This Row],[actualResult3Ft]]))</f>
        <v>0</v>
      </c>
      <c r="AR119" s="10" t="str">
        <f t="shared" si="44"/>
        <v>11</v>
      </c>
      <c r="AS119" s="10" t="str">
        <f t="shared" si="45"/>
        <v>00</v>
      </c>
      <c r="AT119" s="10" t="str">
        <f t="shared" si="46"/>
        <v>00</v>
      </c>
      <c r="AU119" t="b">
        <f t="shared" si="47"/>
        <v>1</v>
      </c>
      <c r="AX119" t="b">
        <f>ISNUMBER(SEARCH(AX$1,d4_test70_2ft[[#This Row],[actualResultc2]]))</f>
        <v>1</v>
      </c>
      <c r="AY119" t="b">
        <f>ISNUMBER(SEARCH(AY$1,d4_test70_2ft[[#This Row],[actualResultc2]]))</f>
        <v>0</v>
      </c>
      <c r="AZ119" t="b">
        <f>ISNUMBER(SEARCH(AZ$1,d4_test70_2ft[[#This Row],[actualResultc2]]))</f>
        <v>0</v>
      </c>
      <c r="BA119" s="10" t="str">
        <f t="shared" si="48"/>
        <v>11</v>
      </c>
      <c r="BB119" s="10" t="str">
        <f t="shared" si="49"/>
        <v>00</v>
      </c>
      <c r="BC119" s="10" t="str">
        <f t="shared" si="50"/>
        <v>00</v>
      </c>
      <c r="BD119" t="b">
        <f t="shared" si="51"/>
        <v>1</v>
      </c>
      <c r="BG119" t="b">
        <f>ISNUMBER(SEARCH(BG$1,d4_test70_2ft[[#This Row],[actualResultc3]]))</f>
        <v>1</v>
      </c>
      <c r="BH119" t="b">
        <f>ISNUMBER(SEARCH(BH$1,d4_test70_2ft[[#This Row],[actualResultc3]]))</f>
        <v>0</v>
      </c>
      <c r="BI119" t="b">
        <f>ISNUMBER(SEARCH(BI$1,d4_test70_2ft[[#This Row],[actualResultc3]]))</f>
        <v>0</v>
      </c>
      <c r="BJ119" s="10" t="str">
        <f t="shared" si="52"/>
        <v>11</v>
      </c>
      <c r="BK119" s="10" t="str">
        <f t="shared" si="53"/>
        <v>00</v>
      </c>
      <c r="BL119" s="10" t="str">
        <f t="shared" si="54"/>
        <v>00</v>
      </c>
      <c r="BM119" t="b">
        <f t="shared" si="55"/>
        <v>1</v>
      </c>
      <c r="BP119" t="b">
        <f>ISNUMBER(SEARCH(BP$1,d4_test70_2ft[[#This Row],[actualResultc4]]))</f>
        <v>1</v>
      </c>
      <c r="BQ119" t="b">
        <f>ISNUMBER(SEARCH(BQ$1,d4_test70_2ft[[#This Row],[actualResultc4]]))</f>
        <v>0</v>
      </c>
      <c r="BR119" t="b">
        <f>ISNUMBER(SEARCH(BR$1,d4_test70_2ft[[#This Row],[actualResultc4]]))</f>
        <v>0</v>
      </c>
      <c r="BS119" s="10" t="str">
        <f t="shared" si="56"/>
        <v>11</v>
      </c>
      <c r="BT119" s="10" t="str">
        <f t="shared" si="57"/>
        <v>00</v>
      </c>
      <c r="BU119" s="10" t="str">
        <f t="shared" si="58"/>
        <v>00</v>
      </c>
      <c r="BV119" t="b">
        <f t="shared" si="59"/>
        <v>1</v>
      </c>
      <c r="BY119" t="b">
        <f>ISNUMBER(SEARCH(BY$1,d4_test70_2ft[[#This Row],[actualResultc5]]))</f>
        <v>1</v>
      </c>
      <c r="BZ119" t="b">
        <f>ISNUMBER(SEARCH(BZ$1,d4_test70_2ft[[#This Row],[actualResultc5]]))</f>
        <v>0</v>
      </c>
      <c r="CA119" t="b">
        <f>ISNUMBER(SEARCH(CA$1,d4_test70_2ft[[#This Row],[actualResultc5]]))</f>
        <v>0</v>
      </c>
      <c r="CB119" s="10" t="str">
        <f t="shared" si="60"/>
        <v>11</v>
      </c>
      <c r="CC119" s="10" t="str">
        <f t="shared" si="61"/>
        <v>00</v>
      </c>
      <c r="CD119" s="10" t="str">
        <f t="shared" si="62"/>
        <v>00</v>
      </c>
      <c r="CE119" t="b">
        <f t="shared" si="63"/>
        <v>1</v>
      </c>
      <c r="CH119" t="b">
        <f>ISNUMBER(SEARCH(CH$1,d4_test70_2ft[[#This Row],[actualResultc6]]))</f>
        <v>1</v>
      </c>
      <c r="CI119" t="b">
        <f>ISNUMBER(SEARCH(CI$1,d4_test70_2ft[[#This Row],[actualResultc6]]))</f>
        <v>0</v>
      </c>
      <c r="CJ119" t="b">
        <f>ISNUMBER(SEARCH(CJ$1,d4_test70_2ft[[#This Row],[actualResultc6]]))</f>
        <v>0</v>
      </c>
      <c r="CK119" s="10" t="str">
        <f t="shared" si="64"/>
        <v>11</v>
      </c>
      <c r="CL119" s="10" t="str">
        <f t="shared" si="65"/>
        <v>00</v>
      </c>
      <c r="CM119" s="10" t="str">
        <f t="shared" si="66"/>
        <v>00</v>
      </c>
      <c r="CN119" t="b">
        <f t="shared" si="67"/>
        <v>1</v>
      </c>
      <c r="CQ119" t="b">
        <f>ISNUMBER(SEARCH(CQ$1,d4_test70_2ft[[#This Row],[actualResultc7]]))</f>
        <v>1</v>
      </c>
      <c r="CR119" t="b">
        <f>ISNUMBER(SEARCH(CR$1,d4_test70_2ft[[#This Row],[actualResultc7]]))</f>
        <v>0</v>
      </c>
      <c r="CS119" t="b">
        <f>ISNUMBER(SEARCH(CS$1,d4_test70_2ft[[#This Row],[actualResultc7]]))</f>
        <v>0</v>
      </c>
      <c r="CT119" s="10" t="str">
        <f t="shared" si="68"/>
        <v>11</v>
      </c>
      <c r="CU119" s="10" t="str">
        <f t="shared" si="69"/>
        <v>00</v>
      </c>
      <c r="CV119" s="10" t="str">
        <f t="shared" si="70"/>
        <v>00</v>
      </c>
      <c r="CW119" t="b">
        <f t="shared" si="71"/>
        <v>1</v>
      </c>
    </row>
    <row r="120" spans="1:101" x14ac:dyDescent="0.35">
      <c r="A120">
        <v>723107920</v>
      </c>
      <c r="B120" t="s">
        <v>8121</v>
      </c>
      <c r="C120" t="s">
        <v>8228</v>
      </c>
      <c r="D120" t="s">
        <v>7555</v>
      </c>
      <c r="E120" t="s">
        <v>5119</v>
      </c>
      <c r="F120" t="s">
        <v>7687</v>
      </c>
      <c r="G120" t="s">
        <v>7687</v>
      </c>
      <c r="H120" t="s">
        <v>13</v>
      </c>
      <c r="I120" t="s">
        <v>7687</v>
      </c>
      <c r="J120" t="s">
        <v>13</v>
      </c>
      <c r="K120" t="s">
        <v>13</v>
      </c>
      <c r="L120" t="s">
        <v>7687</v>
      </c>
      <c r="M120" t="s">
        <v>13</v>
      </c>
      <c r="N120" t="s">
        <v>13</v>
      </c>
      <c r="O120" t="s">
        <v>13</v>
      </c>
      <c r="R120" s="13" t="b">
        <f>ISNUMBER(SEARCH(R$1,d4_test70_2ft[[#This Row],[expectedResult]]))</f>
        <v>1</v>
      </c>
      <c r="S120" s="13" t="b">
        <f>ISNUMBER(SEARCH(S$1,d4_test70_2ft[[#This Row],[expectedResult]]))</f>
        <v>0</v>
      </c>
      <c r="T120" s="13" t="b">
        <f>ISNUMBER(SEARCH(T$1,d4_test70_2ft[[#This Row],[expectedResult]]))</f>
        <v>0</v>
      </c>
      <c r="W120" t="b">
        <f>ISNUMBER(SEARCH(W$1,d4_test70_2ft[[#This Row],[actualResult]]))</f>
        <v>1</v>
      </c>
      <c r="X120" t="b">
        <f>ISNUMBER(SEARCH(X$1,d4_test70_2ft[[#This Row],[actualResult]]))</f>
        <v>0</v>
      </c>
      <c r="Y120" t="b">
        <f>ISNUMBER(SEARCH(Y$1,d4_test70_2ft[[#This Row],[actualResult]]))</f>
        <v>0</v>
      </c>
      <c r="Z120" s="10" t="str">
        <f t="shared" si="36"/>
        <v>11</v>
      </c>
      <c r="AA120" s="10" t="str">
        <f t="shared" si="37"/>
        <v>00</v>
      </c>
      <c r="AB120" s="10" t="str">
        <f t="shared" si="38"/>
        <v>00</v>
      </c>
      <c r="AC120" t="b">
        <f t="shared" si="39"/>
        <v>1</v>
      </c>
      <c r="AF120" t="b">
        <f>ISNUMBER(SEARCH(AF$1,d4_test70_2ft[[#This Row],[actualResultGPT3]]))</f>
        <v>1</v>
      </c>
      <c r="AG120" t="b">
        <f>ISNUMBER(SEARCH(AG$1,d4_test70_2ft[[#This Row],[actualResultGPT3]]))</f>
        <v>0</v>
      </c>
      <c r="AH120" t="b">
        <f>ISNUMBER(SEARCH(AH$1,d4_test70_2ft[[#This Row],[actualResultGPT3]]))</f>
        <v>0</v>
      </c>
      <c r="AI120" s="10" t="str">
        <f t="shared" si="40"/>
        <v>11</v>
      </c>
      <c r="AJ120" s="10" t="str">
        <f t="shared" si="41"/>
        <v>00</v>
      </c>
      <c r="AK120" s="10" t="str">
        <f t="shared" si="42"/>
        <v>00</v>
      </c>
      <c r="AL120" t="b">
        <f t="shared" si="43"/>
        <v>1</v>
      </c>
      <c r="AO120" t="b">
        <f>ISNUMBER(SEARCH(AO$1,d4_test70_2ft[[#This Row],[actualResult3Ft]]))</f>
        <v>1</v>
      </c>
      <c r="AP120" t="b">
        <f>ISNUMBER(SEARCH(AP$1,d4_test70_2ft[[#This Row],[actualResult3Ft]]))</f>
        <v>0</v>
      </c>
      <c r="AQ120" t="b">
        <f>ISNUMBER(SEARCH(AQ$1,d4_test70_2ft[[#This Row],[actualResult3Ft]]))</f>
        <v>0</v>
      </c>
      <c r="AR120" s="10" t="str">
        <f t="shared" si="44"/>
        <v>11</v>
      </c>
      <c r="AS120" s="10" t="str">
        <f t="shared" si="45"/>
        <v>00</v>
      </c>
      <c r="AT120" s="10" t="str">
        <f t="shared" si="46"/>
        <v>00</v>
      </c>
      <c r="AU120" t="b">
        <f t="shared" si="47"/>
        <v>1</v>
      </c>
      <c r="AX120" t="b">
        <f>ISNUMBER(SEARCH(AX$1,d4_test70_2ft[[#This Row],[actualResultc2]]))</f>
        <v>1</v>
      </c>
      <c r="AY120" t="b">
        <f>ISNUMBER(SEARCH(AY$1,d4_test70_2ft[[#This Row],[actualResultc2]]))</f>
        <v>0</v>
      </c>
      <c r="AZ120" t="b">
        <f>ISNUMBER(SEARCH(AZ$1,d4_test70_2ft[[#This Row],[actualResultc2]]))</f>
        <v>0</v>
      </c>
      <c r="BA120" s="10" t="str">
        <f t="shared" si="48"/>
        <v>11</v>
      </c>
      <c r="BB120" s="10" t="str">
        <f t="shared" si="49"/>
        <v>00</v>
      </c>
      <c r="BC120" s="10" t="str">
        <f t="shared" si="50"/>
        <v>00</v>
      </c>
      <c r="BD120" t="b">
        <f t="shared" si="51"/>
        <v>1</v>
      </c>
      <c r="BG120" t="b">
        <f>ISNUMBER(SEARCH(BG$1,d4_test70_2ft[[#This Row],[actualResultc3]]))</f>
        <v>1</v>
      </c>
      <c r="BH120" t="b">
        <f>ISNUMBER(SEARCH(BH$1,d4_test70_2ft[[#This Row],[actualResultc3]]))</f>
        <v>0</v>
      </c>
      <c r="BI120" t="b">
        <f>ISNUMBER(SEARCH(BI$1,d4_test70_2ft[[#This Row],[actualResultc3]]))</f>
        <v>0</v>
      </c>
      <c r="BJ120" s="10" t="str">
        <f t="shared" si="52"/>
        <v>11</v>
      </c>
      <c r="BK120" s="10" t="str">
        <f t="shared" si="53"/>
        <v>00</v>
      </c>
      <c r="BL120" s="10" t="str">
        <f t="shared" si="54"/>
        <v>00</v>
      </c>
      <c r="BM120" t="b">
        <f t="shared" si="55"/>
        <v>1</v>
      </c>
      <c r="BP120" t="b">
        <f>ISNUMBER(SEARCH(BP$1,d4_test70_2ft[[#This Row],[actualResultc4]]))</f>
        <v>1</v>
      </c>
      <c r="BQ120" t="b">
        <f>ISNUMBER(SEARCH(BQ$1,d4_test70_2ft[[#This Row],[actualResultc4]]))</f>
        <v>0</v>
      </c>
      <c r="BR120" t="b">
        <f>ISNUMBER(SEARCH(BR$1,d4_test70_2ft[[#This Row],[actualResultc4]]))</f>
        <v>0</v>
      </c>
      <c r="BS120" s="10" t="str">
        <f t="shared" si="56"/>
        <v>11</v>
      </c>
      <c r="BT120" s="10" t="str">
        <f t="shared" si="57"/>
        <v>00</v>
      </c>
      <c r="BU120" s="10" t="str">
        <f t="shared" si="58"/>
        <v>00</v>
      </c>
      <c r="BV120" t="b">
        <f t="shared" si="59"/>
        <v>1</v>
      </c>
      <c r="BY120" t="b">
        <f>ISNUMBER(SEARCH(BY$1,d4_test70_2ft[[#This Row],[actualResultc5]]))</f>
        <v>1</v>
      </c>
      <c r="BZ120" t="b">
        <f>ISNUMBER(SEARCH(BZ$1,d4_test70_2ft[[#This Row],[actualResultc5]]))</f>
        <v>0</v>
      </c>
      <c r="CA120" t="b">
        <f>ISNUMBER(SEARCH(CA$1,d4_test70_2ft[[#This Row],[actualResultc5]]))</f>
        <v>0</v>
      </c>
      <c r="CB120" s="10" t="str">
        <f t="shared" si="60"/>
        <v>11</v>
      </c>
      <c r="CC120" s="10" t="str">
        <f t="shared" si="61"/>
        <v>00</v>
      </c>
      <c r="CD120" s="10" t="str">
        <f t="shared" si="62"/>
        <v>00</v>
      </c>
      <c r="CE120" t="b">
        <f t="shared" si="63"/>
        <v>1</v>
      </c>
      <c r="CH120" t="b">
        <f>ISNUMBER(SEARCH(CH$1,d4_test70_2ft[[#This Row],[actualResultc6]]))</f>
        <v>1</v>
      </c>
      <c r="CI120" t="b">
        <f>ISNUMBER(SEARCH(CI$1,d4_test70_2ft[[#This Row],[actualResultc6]]))</f>
        <v>0</v>
      </c>
      <c r="CJ120" t="b">
        <f>ISNUMBER(SEARCH(CJ$1,d4_test70_2ft[[#This Row],[actualResultc6]]))</f>
        <v>0</v>
      </c>
      <c r="CK120" s="10" t="str">
        <f t="shared" si="64"/>
        <v>11</v>
      </c>
      <c r="CL120" s="10" t="str">
        <f t="shared" si="65"/>
        <v>00</v>
      </c>
      <c r="CM120" s="10" t="str">
        <f t="shared" si="66"/>
        <v>00</v>
      </c>
      <c r="CN120" t="b">
        <f t="shared" si="67"/>
        <v>1</v>
      </c>
      <c r="CQ120" t="b">
        <f>ISNUMBER(SEARCH(CQ$1,d4_test70_2ft[[#This Row],[actualResultc7]]))</f>
        <v>1</v>
      </c>
      <c r="CR120" t="b">
        <f>ISNUMBER(SEARCH(CR$1,d4_test70_2ft[[#This Row],[actualResultc7]]))</f>
        <v>0</v>
      </c>
      <c r="CS120" t="b">
        <f>ISNUMBER(SEARCH(CS$1,d4_test70_2ft[[#This Row],[actualResultc7]]))</f>
        <v>0</v>
      </c>
      <c r="CT120" s="10" t="str">
        <f t="shared" si="68"/>
        <v>11</v>
      </c>
      <c r="CU120" s="10" t="str">
        <f t="shared" si="69"/>
        <v>00</v>
      </c>
      <c r="CV120" s="10" t="str">
        <f t="shared" si="70"/>
        <v>00</v>
      </c>
      <c r="CW120" t="b">
        <f t="shared" si="71"/>
        <v>1</v>
      </c>
    </row>
    <row r="121" spans="1:101" x14ac:dyDescent="0.35">
      <c r="A121">
        <v>603712499</v>
      </c>
      <c r="B121" t="s">
        <v>8107</v>
      </c>
      <c r="C121" t="s">
        <v>8219</v>
      </c>
      <c r="D121" t="s">
        <v>7562</v>
      </c>
      <c r="E121" t="s">
        <v>5119</v>
      </c>
      <c r="F121" t="s">
        <v>7687</v>
      </c>
      <c r="G121" t="s">
        <v>7687</v>
      </c>
      <c r="H121" t="s">
        <v>8231</v>
      </c>
      <c r="I121" t="s">
        <v>7687</v>
      </c>
      <c r="J121" t="s">
        <v>13</v>
      </c>
      <c r="K121" t="s">
        <v>13</v>
      </c>
      <c r="L121" t="s">
        <v>7687</v>
      </c>
      <c r="M121" t="s">
        <v>13</v>
      </c>
      <c r="N121" t="s">
        <v>13</v>
      </c>
      <c r="O121" t="s">
        <v>13</v>
      </c>
      <c r="R121" s="13" t="b">
        <f>ISNUMBER(SEARCH(R$1,d4_test70_2ft[[#This Row],[expectedResult]]))</f>
        <v>1</v>
      </c>
      <c r="S121" s="13" t="b">
        <f>ISNUMBER(SEARCH(S$1,d4_test70_2ft[[#This Row],[expectedResult]]))</f>
        <v>0</v>
      </c>
      <c r="T121" s="13" t="b">
        <f>ISNUMBER(SEARCH(T$1,d4_test70_2ft[[#This Row],[expectedResult]]))</f>
        <v>0</v>
      </c>
      <c r="W121" t="b">
        <f>ISNUMBER(SEARCH(W$1,d4_test70_2ft[[#This Row],[actualResult]]))</f>
        <v>1</v>
      </c>
      <c r="X121" t="b">
        <f>ISNUMBER(SEARCH(X$1,d4_test70_2ft[[#This Row],[actualResult]]))</f>
        <v>0</v>
      </c>
      <c r="Y121" t="b">
        <f>ISNUMBER(SEARCH(Y$1,d4_test70_2ft[[#This Row],[actualResult]]))</f>
        <v>0</v>
      </c>
      <c r="Z121" s="10" t="str">
        <f t="shared" si="36"/>
        <v>11</v>
      </c>
      <c r="AA121" s="10" t="str">
        <f t="shared" si="37"/>
        <v>00</v>
      </c>
      <c r="AB121" s="10" t="str">
        <f t="shared" si="38"/>
        <v>00</v>
      </c>
      <c r="AC121" t="b">
        <f t="shared" si="39"/>
        <v>1</v>
      </c>
      <c r="AF121" t="b">
        <f>ISNUMBER(SEARCH(AF$1,d4_test70_2ft[[#This Row],[actualResultGPT3]]))</f>
        <v>1</v>
      </c>
      <c r="AG121" t="b">
        <f>ISNUMBER(SEARCH(AG$1,d4_test70_2ft[[#This Row],[actualResultGPT3]]))</f>
        <v>0</v>
      </c>
      <c r="AH121" t="b">
        <f>ISNUMBER(SEARCH(AH$1,d4_test70_2ft[[#This Row],[actualResultGPT3]]))</f>
        <v>0</v>
      </c>
      <c r="AI121" s="10" t="str">
        <f t="shared" si="40"/>
        <v>11</v>
      </c>
      <c r="AJ121" s="10" t="str">
        <f t="shared" si="41"/>
        <v>00</v>
      </c>
      <c r="AK121" s="10" t="str">
        <f t="shared" si="42"/>
        <v>00</v>
      </c>
      <c r="AL121" t="b">
        <f t="shared" si="43"/>
        <v>1</v>
      </c>
      <c r="AO121" t="b">
        <f>ISNUMBER(SEARCH(AO$1,d4_test70_2ft[[#This Row],[actualResult3Ft]]))</f>
        <v>1</v>
      </c>
      <c r="AP121" t="b">
        <f>ISNUMBER(SEARCH(AP$1,d4_test70_2ft[[#This Row],[actualResult3Ft]]))</f>
        <v>0</v>
      </c>
      <c r="AQ121" t="b">
        <f>ISNUMBER(SEARCH(AQ$1,d4_test70_2ft[[#This Row],[actualResult3Ft]]))</f>
        <v>0</v>
      </c>
      <c r="AR121" s="10" t="str">
        <f t="shared" si="44"/>
        <v>11</v>
      </c>
      <c r="AS121" s="10" t="str">
        <f t="shared" si="45"/>
        <v>00</v>
      </c>
      <c r="AT121" s="10" t="str">
        <f t="shared" si="46"/>
        <v>00</v>
      </c>
      <c r="AU121" t="b">
        <f t="shared" si="47"/>
        <v>1</v>
      </c>
      <c r="AX121" t="b">
        <f>ISNUMBER(SEARCH(AX$1,d4_test70_2ft[[#This Row],[actualResultc2]]))</f>
        <v>1</v>
      </c>
      <c r="AY121" t="b">
        <f>ISNUMBER(SEARCH(AY$1,d4_test70_2ft[[#This Row],[actualResultc2]]))</f>
        <v>0</v>
      </c>
      <c r="AZ121" t="b">
        <f>ISNUMBER(SEARCH(AZ$1,d4_test70_2ft[[#This Row],[actualResultc2]]))</f>
        <v>0</v>
      </c>
      <c r="BA121" s="10" t="str">
        <f t="shared" si="48"/>
        <v>11</v>
      </c>
      <c r="BB121" s="10" t="str">
        <f t="shared" si="49"/>
        <v>00</v>
      </c>
      <c r="BC121" s="10" t="str">
        <f t="shared" si="50"/>
        <v>00</v>
      </c>
      <c r="BD121" t="b">
        <f t="shared" si="51"/>
        <v>1</v>
      </c>
      <c r="BG121" t="b">
        <f>ISNUMBER(SEARCH(BG$1,d4_test70_2ft[[#This Row],[actualResultc3]]))</f>
        <v>1</v>
      </c>
      <c r="BH121" t="b">
        <f>ISNUMBER(SEARCH(BH$1,d4_test70_2ft[[#This Row],[actualResultc3]]))</f>
        <v>0</v>
      </c>
      <c r="BI121" t="b">
        <f>ISNUMBER(SEARCH(BI$1,d4_test70_2ft[[#This Row],[actualResultc3]]))</f>
        <v>0</v>
      </c>
      <c r="BJ121" s="10" t="str">
        <f t="shared" si="52"/>
        <v>11</v>
      </c>
      <c r="BK121" s="10" t="str">
        <f t="shared" si="53"/>
        <v>00</v>
      </c>
      <c r="BL121" s="10" t="str">
        <f t="shared" si="54"/>
        <v>00</v>
      </c>
      <c r="BM121" t="b">
        <f t="shared" si="55"/>
        <v>1</v>
      </c>
      <c r="BP121" t="b">
        <f>ISNUMBER(SEARCH(BP$1,d4_test70_2ft[[#This Row],[actualResultc4]]))</f>
        <v>1</v>
      </c>
      <c r="BQ121" t="b">
        <f>ISNUMBER(SEARCH(BQ$1,d4_test70_2ft[[#This Row],[actualResultc4]]))</f>
        <v>0</v>
      </c>
      <c r="BR121" t="b">
        <f>ISNUMBER(SEARCH(BR$1,d4_test70_2ft[[#This Row],[actualResultc4]]))</f>
        <v>0</v>
      </c>
      <c r="BS121" s="10" t="str">
        <f t="shared" si="56"/>
        <v>11</v>
      </c>
      <c r="BT121" s="10" t="str">
        <f t="shared" si="57"/>
        <v>00</v>
      </c>
      <c r="BU121" s="10" t="str">
        <f t="shared" si="58"/>
        <v>00</v>
      </c>
      <c r="BV121" t="b">
        <f t="shared" si="59"/>
        <v>1</v>
      </c>
      <c r="BY121" t="b">
        <f>ISNUMBER(SEARCH(BY$1,d4_test70_2ft[[#This Row],[actualResultc5]]))</f>
        <v>1</v>
      </c>
      <c r="BZ121" t="b">
        <f>ISNUMBER(SEARCH(BZ$1,d4_test70_2ft[[#This Row],[actualResultc5]]))</f>
        <v>0</v>
      </c>
      <c r="CA121" t="b">
        <f>ISNUMBER(SEARCH(CA$1,d4_test70_2ft[[#This Row],[actualResultc5]]))</f>
        <v>0</v>
      </c>
      <c r="CB121" s="10" t="str">
        <f t="shared" si="60"/>
        <v>11</v>
      </c>
      <c r="CC121" s="10" t="str">
        <f t="shared" si="61"/>
        <v>00</v>
      </c>
      <c r="CD121" s="10" t="str">
        <f t="shared" si="62"/>
        <v>00</v>
      </c>
      <c r="CE121" t="b">
        <f t="shared" si="63"/>
        <v>1</v>
      </c>
      <c r="CH121" t="b">
        <f>ISNUMBER(SEARCH(CH$1,d4_test70_2ft[[#This Row],[actualResultc6]]))</f>
        <v>1</v>
      </c>
      <c r="CI121" t="b">
        <f>ISNUMBER(SEARCH(CI$1,d4_test70_2ft[[#This Row],[actualResultc6]]))</f>
        <v>0</v>
      </c>
      <c r="CJ121" t="b">
        <f>ISNUMBER(SEARCH(CJ$1,d4_test70_2ft[[#This Row],[actualResultc6]]))</f>
        <v>0</v>
      </c>
      <c r="CK121" s="10" t="str">
        <f t="shared" si="64"/>
        <v>11</v>
      </c>
      <c r="CL121" s="10" t="str">
        <f t="shared" si="65"/>
        <v>00</v>
      </c>
      <c r="CM121" s="10" t="str">
        <f t="shared" si="66"/>
        <v>00</v>
      </c>
      <c r="CN121" t="b">
        <f t="shared" si="67"/>
        <v>1</v>
      </c>
      <c r="CQ121" t="b">
        <f>ISNUMBER(SEARCH(CQ$1,d4_test70_2ft[[#This Row],[actualResultc7]]))</f>
        <v>1</v>
      </c>
      <c r="CR121" t="b">
        <f>ISNUMBER(SEARCH(CR$1,d4_test70_2ft[[#This Row],[actualResultc7]]))</f>
        <v>0</v>
      </c>
      <c r="CS121" t="b">
        <f>ISNUMBER(SEARCH(CS$1,d4_test70_2ft[[#This Row],[actualResultc7]]))</f>
        <v>0</v>
      </c>
      <c r="CT121" s="10" t="str">
        <f t="shared" si="68"/>
        <v>11</v>
      </c>
      <c r="CU121" s="10" t="str">
        <f t="shared" si="69"/>
        <v>00</v>
      </c>
      <c r="CV121" s="10" t="str">
        <f t="shared" si="70"/>
        <v>00</v>
      </c>
      <c r="CW121" t="b">
        <f t="shared" si="71"/>
        <v>1</v>
      </c>
    </row>
    <row r="122" spans="1:101" x14ac:dyDescent="0.35">
      <c r="A122">
        <v>644836476</v>
      </c>
      <c r="B122" t="s">
        <v>8113</v>
      </c>
      <c r="C122" t="s">
        <v>8233</v>
      </c>
      <c r="D122" t="s">
        <v>7554</v>
      </c>
      <c r="E122" t="s">
        <v>5119</v>
      </c>
      <c r="F122" t="s">
        <v>7687</v>
      </c>
      <c r="G122" t="s">
        <v>7687</v>
      </c>
      <c r="H122" t="s">
        <v>935</v>
      </c>
      <c r="I122" t="s">
        <v>7687</v>
      </c>
      <c r="J122" t="s">
        <v>13</v>
      </c>
      <c r="K122" t="s">
        <v>13</v>
      </c>
      <c r="L122" t="s">
        <v>7687</v>
      </c>
      <c r="M122" t="s">
        <v>13</v>
      </c>
      <c r="N122" t="s">
        <v>13</v>
      </c>
      <c r="O122" t="s">
        <v>13</v>
      </c>
      <c r="R122" s="13" t="b">
        <f>ISNUMBER(SEARCH(R$1,d4_test70_2ft[[#This Row],[expectedResult]]))</f>
        <v>1</v>
      </c>
      <c r="S122" s="13" t="b">
        <f>ISNUMBER(SEARCH(S$1,d4_test70_2ft[[#This Row],[expectedResult]]))</f>
        <v>0</v>
      </c>
      <c r="T122" s="13" t="b">
        <f>ISNUMBER(SEARCH(T$1,d4_test70_2ft[[#This Row],[expectedResult]]))</f>
        <v>0</v>
      </c>
      <c r="W122" t="b">
        <f>ISNUMBER(SEARCH(W$1,d4_test70_2ft[[#This Row],[actualResult]]))</f>
        <v>1</v>
      </c>
      <c r="X122" t="b">
        <f>ISNUMBER(SEARCH(X$1,d4_test70_2ft[[#This Row],[actualResult]]))</f>
        <v>0</v>
      </c>
      <c r="Y122" t="b">
        <f>ISNUMBER(SEARCH(Y$1,d4_test70_2ft[[#This Row],[actualResult]]))</f>
        <v>0</v>
      </c>
      <c r="Z122" s="10" t="str">
        <f t="shared" si="36"/>
        <v>11</v>
      </c>
      <c r="AA122" s="10" t="str">
        <f t="shared" si="37"/>
        <v>00</v>
      </c>
      <c r="AB122" s="10" t="str">
        <f t="shared" si="38"/>
        <v>00</v>
      </c>
      <c r="AC122" t="b">
        <f t="shared" si="39"/>
        <v>1</v>
      </c>
      <c r="AF122" t="b">
        <f>ISNUMBER(SEARCH(AF$1,d4_test70_2ft[[#This Row],[actualResultGPT3]]))</f>
        <v>1</v>
      </c>
      <c r="AG122" t="b">
        <f>ISNUMBER(SEARCH(AG$1,d4_test70_2ft[[#This Row],[actualResultGPT3]]))</f>
        <v>0</v>
      </c>
      <c r="AH122" t="b">
        <f>ISNUMBER(SEARCH(AH$1,d4_test70_2ft[[#This Row],[actualResultGPT3]]))</f>
        <v>0</v>
      </c>
      <c r="AI122" s="10" t="str">
        <f t="shared" si="40"/>
        <v>11</v>
      </c>
      <c r="AJ122" s="10" t="str">
        <f t="shared" si="41"/>
        <v>00</v>
      </c>
      <c r="AK122" s="10" t="str">
        <f t="shared" si="42"/>
        <v>00</v>
      </c>
      <c r="AL122" t="b">
        <f t="shared" si="43"/>
        <v>1</v>
      </c>
      <c r="AO122" t="b">
        <f>ISNUMBER(SEARCH(AO$1,d4_test70_2ft[[#This Row],[actualResult3Ft]]))</f>
        <v>1</v>
      </c>
      <c r="AP122" t="b">
        <f>ISNUMBER(SEARCH(AP$1,d4_test70_2ft[[#This Row],[actualResult3Ft]]))</f>
        <v>0</v>
      </c>
      <c r="AQ122" t="b">
        <f>ISNUMBER(SEARCH(AQ$1,d4_test70_2ft[[#This Row],[actualResult3Ft]]))</f>
        <v>0</v>
      </c>
      <c r="AR122" s="10" t="str">
        <f t="shared" si="44"/>
        <v>11</v>
      </c>
      <c r="AS122" s="10" t="str">
        <f t="shared" si="45"/>
        <v>00</v>
      </c>
      <c r="AT122" s="10" t="str">
        <f t="shared" si="46"/>
        <v>00</v>
      </c>
      <c r="AU122" t="b">
        <f t="shared" si="47"/>
        <v>1</v>
      </c>
      <c r="AX122" t="b">
        <f>ISNUMBER(SEARCH(AX$1,d4_test70_2ft[[#This Row],[actualResultc2]]))</f>
        <v>1</v>
      </c>
      <c r="AY122" t="b">
        <f>ISNUMBER(SEARCH(AY$1,d4_test70_2ft[[#This Row],[actualResultc2]]))</f>
        <v>0</v>
      </c>
      <c r="AZ122" t="b">
        <f>ISNUMBER(SEARCH(AZ$1,d4_test70_2ft[[#This Row],[actualResultc2]]))</f>
        <v>0</v>
      </c>
      <c r="BA122" s="10" t="str">
        <f t="shared" si="48"/>
        <v>11</v>
      </c>
      <c r="BB122" s="10" t="str">
        <f t="shared" si="49"/>
        <v>00</v>
      </c>
      <c r="BC122" s="10" t="str">
        <f t="shared" si="50"/>
        <v>00</v>
      </c>
      <c r="BD122" t="b">
        <f t="shared" si="51"/>
        <v>1</v>
      </c>
      <c r="BG122" t="b">
        <f>ISNUMBER(SEARCH(BG$1,d4_test70_2ft[[#This Row],[actualResultc3]]))</f>
        <v>1</v>
      </c>
      <c r="BH122" t="b">
        <f>ISNUMBER(SEARCH(BH$1,d4_test70_2ft[[#This Row],[actualResultc3]]))</f>
        <v>0</v>
      </c>
      <c r="BI122" t="b">
        <f>ISNUMBER(SEARCH(BI$1,d4_test70_2ft[[#This Row],[actualResultc3]]))</f>
        <v>0</v>
      </c>
      <c r="BJ122" s="10" t="str">
        <f t="shared" si="52"/>
        <v>11</v>
      </c>
      <c r="BK122" s="10" t="str">
        <f t="shared" si="53"/>
        <v>00</v>
      </c>
      <c r="BL122" s="10" t="str">
        <f t="shared" si="54"/>
        <v>00</v>
      </c>
      <c r="BM122" t="b">
        <f t="shared" si="55"/>
        <v>1</v>
      </c>
      <c r="BP122" t="b">
        <f>ISNUMBER(SEARCH(BP$1,d4_test70_2ft[[#This Row],[actualResultc4]]))</f>
        <v>1</v>
      </c>
      <c r="BQ122" t="b">
        <f>ISNUMBER(SEARCH(BQ$1,d4_test70_2ft[[#This Row],[actualResultc4]]))</f>
        <v>0</v>
      </c>
      <c r="BR122" t="b">
        <f>ISNUMBER(SEARCH(BR$1,d4_test70_2ft[[#This Row],[actualResultc4]]))</f>
        <v>0</v>
      </c>
      <c r="BS122" s="10" t="str">
        <f t="shared" si="56"/>
        <v>11</v>
      </c>
      <c r="BT122" s="10" t="str">
        <f t="shared" si="57"/>
        <v>00</v>
      </c>
      <c r="BU122" s="10" t="str">
        <f t="shared" si="58"/>
        <v>00</v>
      </c>
      <c r="BV122" t="b">
        <f t="shared" si="59"/>
        <v>1</v>
      </c>
      <c r="BY122" t="b">
        <f>ISNUMBER(SEARCH(BY$1,d4_test70_2ft[[#This Row],[actualResultc5]]))</f>
        <v>1</v>
      </c>
      <c r="BZ122" t="b">
        <f>ISNUMBER(SEARCH(BZ$1,d4_test70_2ft[[#This Row],[actualResultc5]]))</f>
        <v>0</v>
      </c>
      <c r="CA122" t="b">
        <f>ISNUMBER(SEARCH(CA$1,d4_test70_2ft[[#This Row],[actualResultc5]]))</f>
        <v>0</v>
      </c>
      <c r="CB122" s="10" t="str">
        <f t="shared" si="60"/>
        <v>11</v>
      </c>
      <c r="CC122" s="10" t="str">
        <f t="shared" si="61"/>
        <v>00</v>
      </c>
      <c r="CD122" s="10" t="str">
        <f t="shared" si="62"/>
        <v>00</v>
      </c>
      <c r="CE122" t="b">
        <f t="shared" si="63"/>
        <v>1</v>
      </c>
      <c r="CH122" t="b">
        <f>ISNUMBER(SEARCH(CH$1,d4_test70_2ft[[#This Row],[actualResultc6]]))</f>
        <v>1</v>
      </c>
      <c r="CI122" t="b">
        <f>ISNUMBER(SEARCH(CI$1,d4_test70_2ft[[#This Row],[actualResultc6]]))</f>
        <v>0</v>
      </c>
      <c r="CJ122" t="b">
        <f>ISNUMBER(SEARCH(CJ$1,d4_test70_2ft[[#This Row],[actualResultc6]]))</f>
        <v>0</v>
      </c>
      <c r="CK122" s="10" t="str">
        <f t="shared" si="64"/>
        <v>11</v>
      </c>
      <c r="CL122" s="10" t="str">
        <f t="shared" si="65"/>
        <v>00</v>
      </c>
      <c r="CM122" s="10" t="str">
        <f t="shared" si="66"/>
        <v>00</v>
      </c>
      <c r="CN122" t="b">
        <f t="shared" si="67"/>
        <v>1</v>
      </c>
      <c r="CQ122" t="b">
        <f>ISNUMBER(SEARCH(CQ$1,d4_test70_2ft[[#This Row],[actualResultc7]]))</f>
        <v>1</v>
      </c>
      <c r="CR122" t="b">
        <f>ISNUMBER(SEARCH(CR$1,d4_test70_2ft[[#This Row],[actualResultc7]]))</f>
        <v>0</v>
      </c>
      <c r="CS122" t="b">
        <f>ISNUMBER(SEARCH(CS$1,d4_test70_2ft[[#This Row],[actualResultc7]]))</f>
        <v>0</v>
      </c>
      <c r="CT122" s="10" t="str">
        <f t="shared" si="68"/>
        <v>11</v>
      </c>
      <c r="CU122" s="10" t="str">
        <f t="shared" si="69"/>
        <v>00</v>
      </c>
      <c r="CV122" s="10" t="str">
        <f t="shared" si="70"/>
        <v>00</v>
      </c>
      <c r="CW122" t="b">
        <f t="shared" si="71"/>
        <v>1</v>
      </c>
    </row>
    <row r="123" spans="1:101" x14ac:dyDescent="0.35">
      <c r="A123">
        <v>1318671922</v>
      </c>
      <c r="B123" t="s">
        <v>360</v>
      </c>
      <c r="C123" t="s">
        <v>8234</v>
      </c>
      <c r="D123" t="s">
        <v>7546</v>
      </c>
      <c r="E123" t="s">
        <v>5119</v>
      </c>
      <c r="F123" t="s">
        <v>7687</v>
      </c>
      <c r="G123" t="s">
        <v>7687</v>
      </c>
      <c r="H123" t="s">
        <v>935</v>
      </c>
      <c r="I123" t="s">
        <v>7687</v>
      </c>
      <c r="J123" t="s">
        <v>13</v>
      </c>
      <c r="K123" t="s">
        <v>13</v>
      </c>
      <c r="L123" t="s">
        <v>7687</v>
      </c>
      <c r="M123" t="s">
        <v>13</v>
      </c>
      <c r="N123" t="s">
        <v>13</v>
      </c>
      <c r="O123" t="s">
        <v>13</v>
      </c>
      <c r="R123" s="13" t="b">
        <f>ISNUMBER(SEARCH(R$1,d4_test70_2ft[[#This Row],[expectedResult]]))</f>
        <v>1</v>
      </c>
      <c r="S123" s="13" t="b">
        <f>ISNUMBER(SEARCH(S$1,d4_test70_2ft[[#This Row],[expectedResult]]))</f>
        <v>0</v>
      </c>
      <c r="T123" s="13" t="b">
        <f>ISNUMBER(SEARCH(T$1,d4_test70_2ft[[#This Row],[expectedResult]]))</f>
        <v>0</v>
      </c>
      <c r="W123" t="b">
        <f>ISNUMBER(SEARCH(W$1,d4_test70_2ft[[#This Row],[actualResult]]))</f>
        <v>1</v>
      </c>
      <c r="X123" t="b">
        <f>ISNUMBER(SEARCH(X$1,d4_test70_2ft[[#This Row],[actualResult]]))</f>
        <v>0</v>
      </c>
      <c r="Y123" t="b">
        <f>ISNUMBER(SEARCH(Y$1,d4_test70_2ft[[#This Row],[actualResult]]))</f>
        <v>0</v>
      </c>
      <c r="Z123" s="10" t="str">
        <f t="shared" si="36"/>
        <v>11</v>
      </c>
      <c r="AA123" s="10" t="str">
        <f t="shared" si="37"/>
        <v>00</v>
      </c>
      <c r="AB123" s="10" t="str">
        <f t="shared" si="38"/>
        <v>00</v>
      </c>
      <c r="AC123" t="b">
        <f t="shared" si="39"/>
        <v>1</v>
      </c>
      <c r="AF123" t="b">
        <f>ISNUMBER(SEARCH(AF$1,d4_test70_2ft[[#This Row],[actualResultGPT3]]))</f>
        <v>1</v>
      </c>
      <c r="AG123" t="b">
        <f>ISNUMBER(SEARCH(AG$1,d4_test70_2ft[[#This Row],[actualResultGPT3]]))</f>
        <v>0</v>
      </c>
      <c r="AH123" t="b">
        <f>ISNUMBER(SEARCH(AH$1,d4_test70_2ft[[#This Row],[actualResultGPT3]]))</f>
        <v>0</v>
      </c>
      <c r="AI123" s="10" t="str">
        <f t="shared" si="40"/>
        <v>11</v>
      </c>
      <c r="AJ123" s="10" t="str">
        <f t="shared" si="41"/>
        <v>00</v>
      </c>
      <c r="AK123" s="10" t="str">
        <f t="shared" si="42"/>
        <v>00</v>
      </c>
      <c r="AL123" t="b">
        <f t="shared" si="43"/>
        <v>1</v>
      </c>
      <c r="AO123" t="b">
        <f>ISNUMBER(SEARCH(AO$1,d4_test70_2ft[[#This Row],[actualResult3Ft]]))</f>
        <v>1</v>
      </c>
      <c r="AP123" t="b">
        <f>ISNUMBER(SEARCH(AP$1,d4_test70_2ft[[#This Row],[actualResult3Ft]]))</f>
        <v>0</v>
      </c>
      <c r="AQ123" t="b">
        <f>ISNUMBER(SEARCH(AQ$1,d4_test70_2ft[[#This Row],[actualResult3Ft]]))</f>
        <v>0</v>
      </c>
      <c r="AR123" s="10" t="str">
        <f t="shared" si="44"/>
        <v>11</v>
      </c>
      <c r="AS123" s="10" t="str">
        <f t="shared" si="45"/>
        <v>00</v>
      </c>
      <c r="AT123" s="10" t="str">
        <f t="shared" si="46"/>
        <v>00</v>
      </c>
      <c r="AU123" t="b">
        <f t="shared" si="47"/>
        <v>1</v>
      </c>
      <c r="AX123" t="b">
        <f>ISNUMBER(SEARCH(AX$1,d4_test70_2ft[[#This Row],[actualResultc2]]))</f>
        <v>1</v>
      </c>
      <c r="AY123" t="b">
        <f>ISNUMBER(SEARCH(AY$1,d4_test70_2ft[[#This Row],[actualResultc2]]))</f>
        <v>0</v>
      </c>
      <c r="AZ123" t="b">
        <f>ISNUMBER(SEARCH(AZ$1,d4_test70_2ft[[#This Row],[actualResultc2]]))</f>
        <v>0</v>
      </c>
      <c r="BA123" s="10" t="str">
        <f t="shared" si="48"/>
        <v>11</v>
      </c>
      <c r="BB123" s="10" t="str">
        <f t="shared" si="49"/>
        <v>00</v>
      </c>
      <c r="BC123" s="10" t="str">
        <f t="shared" si="50"/>
        <v>00</v>
      </c>
      <c r="BD123" t="b">
        <f t="shared" si="51"/>
        <v>1</v>
      </c>
      <c r="BG123" t="b">
        <f>ISNUMBER(SEARCH(BG$1,d4_test70_2ft[[#This Row],[actualResultc3]]))</f>
        <v>1</v>
      </c>
      <c r="BH123" t="b">
        <f>ISNUMBER(SEARCH(BH$1,d4_test70_2ft[[#This Row],[actualResultc3]]))</f>
        <v>0</v>
      </c>
      <c r="BI123" t="b">
        <f>ISNUMBER(SEARCH(BI$1,d4_test70_2ft[[#This Row],[actualResultc3]]))</f>
        <v>0</v>
      </c>
      <c r="BJ123" s="10" t="str">
        <f t="shared" si="52"/>
        <v>11</v>
      </c>
      <c r="BK123" s="10" t="str">
        <f t="shared" si="53"/>
        <v>00</v>
      </c>
      <c r="BL123" s="10" t="str">
        <f t="shared" si="54"/>
        <v>00</v>
      </c>
      <c r="BM123" t="b">
        <f t="shared" si="55"/>
        <v>1</v>
      </c>
      <c r="BP123" t="b">
        <f>ISNUMBER(SEARCH(BP$1,d4_test70_2ft[[#This Row],[actualResultc4]]))</f>
        <v>1</v>
      </c>
      <c r="BQ123" t="b">
        <f>ISNUMBER(SEARCH(BQ$1,d4_test70_2ft[[#This Row],[actualResultc4]]))</f>
        <v>0</v>
      </c>
      <c r="BR123" t="b">
        <f>ISNUMBER(SEARCH(BR$1,d4_test70_2ft[[#This Row],[actualResultc4]]))</f>
        <v>0</v>
      </c>
      <c r="BS123" s="10" t="str">
        <f t="shared" si="56"/>
        <v>11</v>
      </c>
      <c r="BT123" s="10" t="str">
        <f t="shared" si="57"/>
        <v>00</v>
      </c>
      <c r="BU123" s="10" t="str">
        <f t="shared" si="58"/>
        <v>00</v>
      </c>
      <c r="BV123" t="b">
        <f t="shared" si="59"/>
        <v>1</v>
      </c>
      <c r="BY123" t="b">
        <f>ISNUMBER(SEARCH(BY$1,d4_test70_2ft[[#This Row],[actualResultc5]]))</f>
        <v>1</v>
      </c>
      <c r="BZ123" t="b">
        <f>ISNUMBER(SEARCH(BZ$1,d4_test70_2ft[[#This Row],[actualResultc5]]))</f>
        <v>0</v>
      </c>
      <c r="CA123" t="b">
        <f>ISNUMBER(SEARCH(CA$1,d4_test70_2ft[[#This Row],[actualResultc5]]))</f>
        <v>0</v>
      </c>
      <c r="CB123" s="10" t="str">
        <f t="shared" si="60"/>
        <v>11</v>
      </c>
      <c r="CC123" s="10" t="str">
        <f t="shared" si="61"/>
        <v>00</v>
      </c>
      <c r="CD123" s="10" t="str">
        <f t="shared" si="62"/>
        <v>00</v>
      </c>
      <c r="CE123" t="b">
        <f t="shared" si="63"/>
        <v>1</v>
      </c>
      <c r="CH123" t="b">
        <f>ISNUMBER(SEARCH(CH$1,d4_test70_2ft[[#This Row],[actualResultc6]]))</f>
        <v>1</v>
      </c>
      <c r="CI123" t="b">
        <f>ISNUMBER(SEARCH(CI$1,d4_test70_2ft[[#This Row],[actualResultc6]]))</f>
        <v>0</v>
      </c>
      <c r="CJ123" t="b">
        <f>ISNUMBER(SEARCH(CJ$1,d4_test70_2ft[[#This Row],[actualResultc6]]))</f>
        <v>0</v>
      </c>
      <c r="CK123" s="10" t="str">
        <f t="shared" si="64"/>
        <v>11</v>
      </c>
      <c r="CL123" s="10" t="str">
        <f t="shared" si="65"/>
        <v>00</v>
      </c>
      <c r="CM123" s="10" t="str">
        <f t="shared" si="66"/>
        <v>00</v>
      </c>
      <c r="CN123" t="b">
        <f t="shared" si="67"/>
        <v>1</v>
      </c>
      <c r="CQ123" t="b">
        <f>ISNUMBER(SEARCH(CQ$1,d4_test70_2ft[[#This Row],[actualResultc7]]))</f>
        <v>1</v>
      </c>
      <c r="CR123" t="b">
        <f>ISNUMBER(SEARCH(CR$1,d4_test70_2ft[[#This Row],[actualResultc7]]))</f>
        <v>0</v>
      </c>
      <c r="CS123" t="b">
        <f>ISNUMBER(SEARCH(CS$1,d4_test70_2ft[[#This Row],[actualResultc7]]))</f>
        <v>0</v>
      </c>
      <c r="CT123" s="10" t="str">
        <f t="shared" si="68"/>
        <v>11</v>
      </c>
      <c r="CU123" s="10" t="str">
        <f t="shared" si="69"/>
        <v>00</v>
      </c>
      <c r="CV123" s="10" t="str">
        <f t="shared" si="70"/>
        <v>00</v>
      </c>
      <c r="CW123" t="b">
        <f t="shared" si="71"/>
        <v>1</v>
      </c>
    </row>
    <row r="124" spans="1:101" x14ac:dyDescent="0.35">
      <c r="A124">
        <v>1451060960</v>
      </c>
      <c r="B124" t="s">
        <v>7631</v>
      </c>
      <c r="C124" t="s">
        <v>7817</v>
      </c>
      <c r="D124" t="s">
        <v>7679</v>
      </c>
      <c r="E124" t="s">
        <v>5119</v>
      </c>
      <c r="F124" t="s">
        <v>7687</v>
      </c>
      <c r="G124" t="s">
        <v>7687</v>
      </c>
      <c r="H124" t="s">
        <v>959</v>
      </c>
      <c r="I124" t="s">
        <v>7687</v>
      </c>
      <c r="J124" t="s">
        <v>13</v>
      </c>
      <c r="K124" t="s">
        <v>13</v>
      </c>
      <c r="L124" t="s">
        <v>7687</v>
      </c>
      <c r="M124" t="s">
        <v>13</v>
      </c>
      <c r="N124" t="s">
        <v>13</v>
      </c>
      <c r="O124" t="s">
        <v>13</v>
      </c>
      <c r="R124" s="13" t="b">
        <f>ISNUMBER(SEARCH(R$1,d4_test70_2ft[[#This Row],[expectedResult]]))</f>
        <v>1</v>
      </c>
      <c r="S124" s="13" t="b">
        <f>ISNUMBER(SEARCH(S$1,d4_test70_2ft[[#This Row],[expectedResult]]))</f>
        <v>0</v>
      </c>
      <c r="T124" s="13" t="b">
        <f>ISNUMBER(SEARCH(T$1,d4_test70_2ft[[#This Row],[expectedResult]]))</f>
        <v>0</v>
      </c>
      <c r="W124" t="b">
        <f>ISNUMBER(SEARCH(W$1,d4_test70_2ft[[#This Row],[actualResult]]))</f>
        <v>1</v>
      </c>
      <c r="X124" t="b">
        <f>ISNUMBER(SEARCH(X$1,d4_test70_2ft[[#This Row],[actualResult]]))</f>
        <v>0</v>
      </c>
      <c r="Y124" t="b">
        <f>ISNUMBER(SEARCH(Y$1,d4_test70_2ft[[#This Row],[actualResult]]))</f>
        <v>0</v>
      </c>
      <c r="Z124" s="10" t="str">
        <f t="shared" si="36"/>
        <v>11</v>
      </c>
      <c r="AA124" s="10" t="str">
        <f t="shared" si="37"/>
        <v>00</v>
      </c>
      <c r="AB124" s="10" t="str">
        <f t="shared" si="38"/>
        <v>00</v>
      </c>
      <c r="AC124" t="b">
        <f t="shared" si="39"/>
        <v>1</v>
      </c>
      <c r="AF124" t="b">
        <f>ISNUMBER(SEARCH(AF$1,d4_test70_2ft[[#This Row],[actualResultGPT3]]))</f>
        <v>1</v>
      </c>
      <c r="AG124" t="b">
        <f>ISNUMBER(SEARCH(AG$1,d4_test70_2ft[[#This Row],[actualResultGPT3]]))</f>
        <v>1</v>
      </c>
      <c r="AH124" t="b">
        <f>ISNUMBER(SEARCH(AH$1,d4_test70_2ft[[#This Row],[actualResultGPT3]]))</f>
        <v>1</v>
      </c>
      <c r="AI124" s="10" t="str">
        <f t="shared" si="40"/>
        <v>11</v>
      </c>
      <c r="AJ124" s="10" t="str">
        <f t="shared" si="41"/>
        <v>01</v>
      </c>
      <c r="AK124" s="10" t="str">
        <f t="shared" si="42"/>
        <v>01</v>
      </c>
      <c r="AL124" t="b">
        <f t="shared" si="43"/>
        <v>0</v>
      </c>
      <c r="AO124" t="b">
        <f>ISNUMBER(SEARCH(AO$1,d4_test70_2ft[[#This Row],[actualResult3Ft]]))</f>
        <v>1</v>
      </c>
      <c r="AP124" t="b">
        <f>ISNUMBER(SEARCH(AP$1,d4_test70_2ft[[#This Row],[actualResult3Ft]]))</f>
        <v>0</v>
      </c>
      <c r="AQ124" t="b">
        <f>ISNUMBER(SEARCH(AQ$1,d4_test70_2ft[[#This Row],[actualResult3Ft]]))</f>
        <v>0</v>
      </c>
      <c r="AR124" s="10" t="str">
        <f t="shared" si="44"/>
        <v>11</v>
      </c>
      <c r="AS124" s="10" t="str">
        <f t="shared" si="45"/>
        <v>00</v>
      </c>
      <c r="AT124" s="10" t="str">
        <f t="shared" si="46"/>
        <v>00</v>
      </c>
      <c r="AU124" t="b">
        <f t="shared" si="47"/>
        <v>1</v>
      </c>
      <c r="AX124" t="b">
        <f>ISNUMBER(SEARCH(AX$1,d4_test70_2ft[[#This Row],[actualResultc2]]))</f>
        <v>1</v>
      </c>
      <c r="AY124" t="b">
        <f>ISNUMBER(SEARCH(AY$1,d4_test70_2ft[[#This Row],[actualResultc2]]))</f>
        <v>0</v>
      </c>
      <c r="AZ124" t="b">
        <f>ISNUMBER(SEARCH(AZ$1,d4_test70_2ft[[#This Row],[actualResultc2]]))</f>
        <v>0</v>
      </c>
      <c r="BA124" s="10" t="str">
        <f t="shared" si="48"/>
        <v>11</v>
      </c>
      <c r="BB124" s="10" t="str">
        <f t="shared" si="49"/>
        <v>00</v>
      </c>
      <c r="BC124" s="10" t="str">
        <f t="shared" si="50"/>
        <v>00</v>
      </c>
      <c r="BD124" t="b">
        <f t="shared" si="51"/>
        <v>1</v>
      </c>
      <c r="BG124" t="b">
        <f>ISNUMBER(SEARCH(BG$1,d4_test70_2ft[[#This Row],[actualResultc3]]))</f>
        <v>1</v>
      </c>
      <c r="BH124" t="b">
        <f>ISNUMBER(SEARCH(BH$1,d4_test70_2ft[[#This Row],[actualResultc3]]))</f>
        <v>0</v>
      </c>
      <c r="BI124" t="b">
        <f>ISNUMBER(SEARCH(BI$1,d4_test70_2ft[[#This Row],[actualResultc3]]))</f>
        <v>0</v>
      </c>
      <c r="BJ124" s="10" t="str">
        <f t="shared" si="52"/>
        <v>11</v>
      </c>
      <c r="BK124" s="10" t="str">
        <f t="shared" si="53"/>
        <v>00</v>
      </c>
      <c r="BL124" s="10" t="str">
        <f t="shared" si="54"/>
        <v>00</v>
      </c>
      <c r="BM124" t="b">
        <f t="shared" si="55"/>
        <v>1</v>
      </c>
      <c r="BP124" t="b">
        <f>ISNUMBER(SEARCH(BP$1,d4_test70_2ft[[#This Row],[actualResultc4]]))</f>
        <v>1</v>
      </c>
      <c r="BQ124" t="b">
        <f>ISNUMBER(SEARCH(BQ$1,d4_test70_2ft[[#This Row],[actualResultc4]]))</f>
        <v>0</v>
      </c>
      <c r="BR124" t="b">
        <f>ISNUMBER(SEARCH(BR$1,d4_test70_2ft[[#This Row],[actualResultc4]]))</f>
        <v>0</v>
      </c>
      <c r="BS124" s="10" t="str">
        <f t="shared" si="56"/>
        <v>11</v>
      </c>
      <c r="BT124" s="10" t="str">
        <f t="shared" si="57"/>
        <v>00</v>
      </c>
      <c r="BU124" s="10" t="str">
        <f t="shared" si="58"/>
        <v>00</v>
      </c>
      <c r="BV124" t="b">
        <f t="shared" si="59"/>
        <v>1</v>
      </c>
      <c r="BY124" t="b">
        <f>ISNUMBER(SEARCH(BY$1,d4_test70_2ft[[#This Row],[actualResultc5]]))</f>
        <v>1</v>
      </c>
      <c r="BZ124" t="b">
        <f>ISNUMBER(SEARCH(BZ$1,d4_test70_2ft[[#This Row],[actualResultc5]]))</f>
        <v>0</v>
      </c>
      <c r="CA124" t="b">
        <f>ISNUMBER(SEARCH(CA$1,d4_test70_2ft[[#This Row],[actualResultc5]]))</f>
        <v>0</v>
      </c>
      <c r="CB124" s="10" t="str">
        <f t="shared" si="60"/>
        <v>11</v>
      </c>
      <c r="CC124" s="10" t="str">
        <f t="shared" si="61"/>
        <v>00</v>
      </c>
      <c r="CD124" s="10" t="str">
        <f t="shared" si="62"/>
        <v>00</v>
      </c>
      <c r="CE124" t="b">
        <f t="shared" si="63"/>
        <v>1</v>
      </c>
      <c r="CH124" t="b">
        <f>ISNUMBER(SEARCH(CH$1,d4_test70_2ft[[#This Row],[actualResultc6]]))</f>
        <v>1</v>
      </c>
      <c r="CI124" t="b">
        <f>ISNUMBER(SEARCH(CI$1,d4_test70_2ft[[#This Row],[actualResultc6]]))</f>
        <v>0</v>
      </c>
      <c r="CJ124" t="b">
        <f>ISNUMBER(SEARCH(CJ$1,d4_test70_2ft[[#This Row],[actualResultc6]]))</f>
        <v>0</v>
      </c>
      <c r="CK124" s="10" t="str">
        <f t="shared" si="64"/>
        <v>11</v>
      </c>
      <c r="CL124" s="10" t="str">
        <f t="shared" si="65"/>
        <v>00</v>
      </c>
      <c r="CM124" s="10" t="str">
        <f t="shared" si="66"/>
        <v>00</v>
      </c>
      <c r="CN124" t="b">
        <f t="shared" si="67"/>
        <v>1</v>
      </c>
      <c r="CQ124" t="b">
        <f>ISNUMBER(SEARCH(CQ$1,d4_test70_2ft[[#This Row],[actualResultc7]]))</f>
        <v>1</v>
      </c>
      <c r="CR124" t="b">
        <f>ISNUMBER(SEARCH(CR$1,d4_test70_2ft[[#This Row],[actualResultc7]]))</f>
        <v>0</v>
      </c>
      <c r="CS124" t="b">
        <f>ISNUMBER(SEARCH(CS$1,d4_test70_2ft[[#This Row],[actualResultc7]]))</f>
        <v>0</v>
      </c>
      <c r="CT124" s="10" t="str">
        <f t="shared" si="68"/>
        <v>11</v>
      </c>
      <c r="CU124" s="10" t="str">
        <f t="shared" si="69"/>
        <v>00</v>
      </c>
      <c r="CV124" s="10" t="str">
        <f t="shared" si="70"/>
        <v>00</v>
      </c>
      <c r="CW124" t="b">
        <f t="shared" si="71"/>
        <v>1</v>
      </c>
    </row>
    <row r="125" spans="1:101" x14ac:dyDescent="0.35">
      <c r="A125">
        <v>707189889</v>
      </c>
      <c r="B125" t="s">
        <v>781</v>
      </c>
      <c r="C125" t="s">
        <v>8241</v>
      </c>
      <c r="D125" t="s">
        <v>8127</v>
      </c>
      <c r="E125" t="s">
        <v>5119</v>
      </c>
      <c r="F125" t="s">
        <v>7687</v>
      </c>
      <c r="G125" t="s">
        <v>7687</v>
      </c>
      <c r="H125" t="s">
        <v>959</v>
      </c>
      <c r="I125" t="s">
        <v>7687</v>
      </c>
      <c r="J125" t="s">
        <v>13</v>
      </c>
      <c r="K125" t="s">
        <v>13</v>
      </c>
      <c r="L125" t="s">
        <v>13</v>
      </c>
      <c r="M125" t="s">
        <v>13</v>
      </c>
      <c r="N125" t="s">
        <v>13</v>
      </c>
      <c r="O125" t="s">
        <v>13</v>
      </c>
      <c r="R125" s="13" t="b">
        <f>ISNUMBER(SEARCH(R$1,d4_test70_2ft[[#This Row],[expectedResult]]))</f>
        <v>1</v>
      </c>
      <c r="S125" s="13" t="b">
        <f>ISNUMBER(SEARCH(S$1,d4_test70_2ft[[#This Row],[expectedResult]]))</f>
        <v>0</v>
      </c>
      <c r="T125" s="13" t="b">
        <f>ISNUMBER(SEARCH(T$1,d4_test70_2ft[[#This Row],[expectedResult]]))</f>
        <v>0</v>
      </c>
      <c r="W125" t="b">
        <f>ISNUMBER(SEARCH(W$1,d4_test70_2ft[[#This Row],[actualResult]]))</f>
        <v>1</v>
      </c>
      <c r="X125" t="b">
        <f>ISNUMBER(SEARCH(X$1,d4_test70_2ft[[#This Row],[actualResult]]))</f>
        <v>0</v>
      </c>
      <c r="Y125" t="b">
        <f>ISNUMBER(SEARCH(Y$1,d4_test70_2ft[[#This Row],[actualResult]]))</f>
        <v>0</v>
      </c>
      <c r="Z125" s="10" t="str">
        <f t="shared" si="36"/>
        <v>11</v>
      </c>
      <c r="AA125" s="10" t="str">
        <f t="shared" si="37"/>
        <v>00</v>
      </c>
      <c r="AB125" s="10" t="str">
        <f t="shared" si="38"/>
        <v>00</v>
      </c>
      <c r="AC125" t="b">
        <f t="shared" si="39"/>
        <v>1</v>
      </c>
      <c r="AF125" t="b">
        <f>ISNUMBER(SEARCH(AF$1,d4_test70_2ft[[#This Row],[actualResultGPT3]]))</f>
        <v>1</v>
      </c>
      <c r="AG125" t="b">
        <f>ISNUMBER(SEARCH(AG$1,d4_test70_2ft[[#This Row],[actualResultGPT3]]))</f>
        <v>1</v>
      </c>
      <c r="AH125" t="b">
        <f>ISNUMBER(SEARCH(AH$1,d4_test70_2ft[[#This Row],[actualResultGPT3]]))</f>
        <v>1</v>
      </c>
      <c r="AI125" s="10" t="str">
        <f t="shared" si="40"/>
        <v>11</v>
      </c>
      <c r="AJ125" s="10" t="str">
        <f t="shared" si="41"/>
        <v>01</v>
      </c>
      <c r="AK125" s="10" t="str">
        <f t="shared" si="42"/>
        <v>01</v>
      </c>
      <c r="AL125" t="b">
        <f t="shared" si="43"/>
        <v>0</v>
      </c>
      <c r="AO125" t="b">
        <f>ISNUMBER(SEARCH(AO$1,d4_test70_2ft[[#This Row],[actualResult3Ft]]))</f>
        <v>1</v>
      </c>
      <c r="AP125" t="b">
        <f>ISNUMBER(SEARCH(AP$1,d4_test70_2ft[[#This Row],[actualResult3Ft]]))</f>
        <v>0</v>
      </c>
      <c r="AQ125" t="b">
        <f>ISNUMBER(SEARCH(AQ$1,d4_test70_2ft[[#This Row],[actualResult3Ft]]))</f>
        <v>0</v>
      </c>
      <c r="AR125" s="10" t="str">
        <f t="shared" si="44"/>
        <v>11</v>
      </c>
      <c r="AS125" s="10" t="str">
        <f t="shared" si="45"/>
        <v>00</v>
      </c>
      <c r="AT125" s="10" t="str">
        <f t="shared" si="46"/>
        <v>00</v>
      </c>
      <c r="AU125" t="b">
        <f t="shared" si="47"/>
        <v>1</v>
      </c>
      <c r="AX125" t="b">
        <f>ISNUMBER(SEARCH(AX$1,d4_test70_2ft[[#This Row],[actualResultc2]]))</f>
        <v>1</v>
      </c>
      <c r="AY125" t="b">
        <f>ISNUMBER(SEARCH(AY$1,d4_test70_2ft[[#This Row],[actualResultc2]]))</f>
        <v>0</v>
      </c>
      <c r="AZ125" t="b">
        <f>ISNUMBER(SEARCH(AZ$1,d4_test70_2ft[[#This Row],[actualResultc2]]))</f>
        <v>0</v>
      </c>
      <c r="BA125" s="10" t="str">
        <f t="shared" si="48"/>
        <v>11</v>
      </c>
      <c r="BB125" s="10" t="str">
        <f t="shared" si="49"/>
        <v>00</v>
      </c>
      <c r="BC125" s="10" t="str">
        <f t="shared" si="50"/>
        <v>00</v>
      </c>
      <c r="BD125" t="b">
        <f t="shared" si="51"/>
        <v>1</v>
      </c>
      <c r="BG125" t="b">
        <f>ISNUMBER(SEARCH(BG$1,d4_test70_2ft[[#This Row],[actualResultc3]]))</f>
        <v>1</v>
      </c>
      <c r="BH125" t="b">
        <f>ISNUMBER(SEARCH(BH$1,d4_test70_2ft[[#This Row],[actualResultc3]]))</f>
        <v>0</v>
      </c>
      <c r="BI125" t="b">
        <f>ISNUMBER(SEARCH(BI$1,d4_test70_2ft[[#This Row],[actualResultc3]]))</f>
        <v>0</v>
      </c>
      <c r="BJ125" s="10" t="str">
        <f t="shared" si="52"/>
        <v>11</v>
      </c>
      <c r="BK125" s="10" t="str">
        <f t="shared" si="53"/>
        <v>00</v>
      </c>
      <c r="BL125" s="10" t="str">
        <f t="shared" si="54"/>
        <v>00</v>
      </c>
      <c r="BM125" t="b">
        <f t="shared" si="55"/>
        <v>1</v>
      </c>
      <c r="BP125" t="b">
        <f>ISNUMBER(SEARCH(BP$1,d4_test70_2ft[[#This Row],[actualResultc4]]))</f>
        <v>1</v>
      </c>
      <c r="BQ125" t="b">
        <f>ISNUMBER(SEARCH(BQ$1,d4_test70_2ft[[#This Row],[actualResultc4]]))</f>
        <v>0</v>
      </c>
      <c r="BR125" t="b">
        <f>ISNUMBER(SEARCH(BR$1,d4_test70_2ft[[#This Row],[actualResultc4]]))</f>
        <v>0</v>
      </c>
      <c r="BS125" s="10" t="str">
        <f t="shared" si="56"/>
        <v>11</v>
      </c>
      <c r="BT125" s="10" t="str">
        <f t="shared" si="57"/>
        <v>00</v>
      </c>
      <c r="BU125" s="10" t="str">
        <f t="shared" si="58"/>
        <v>00</v>
      </c>
      <c r="BV125" t="b">
        <f t="shared" si="59"/>
        <v>1</v>
      </c>
      <c r="BY125" t="b">
        <f>ISNUMBER(SEARCH(BY$1,d4_test70_2ft[[#This Row],[actualResultc5]]))</f>
        <v>1</v>
      </c>
      <c r="BZ125" t="b">
        <f>ISNUMBER(SEARCH(BZ$1,d4_test70_2ft[[#This Row],[actualResultc5]]))</f>
        <v>0</v>
      </c>
      <c r="CA125" t="b">
        <f>ISNUMBER(SEARCH(CA$1,d4_test70_2ft[[#This Row],[actualResultc5]]))</f>
        <v>0</v>
      </c>
      <c r="CB125" s="10" t="str">
        <f t="shared" si="60"/>
        <v>11</v>
      </c>
      <c r="CC125" s="10" t="str">
        <f t="shared" si="61"/>
        <v>00</v>
      </c>
      <c r="CD125" s="10" t="str">
        <f t="shared" si="62"/>
        <v>00</v>
      </c>
      <c r="CE125" t="b">
        <f t="shared" si="63"/>
        <v>1</v>
      </c>
      <c r="CH125" t="b">
        <f>ISNUMBER(SEARCH(CH$1,d4_test70_2ft[[#This Row],[actualResultc6]]))</f>
        <v>1</v>
      </c>
      <c r="CI125" t="b">
        <f>ISNUMBER(SEARCH(CI$1,d4_test70_2ft[[#This Row],[actualResultc6]]))</f>
        <v>0</v>
      </c>
      <c r="CJ125" t="b">
        <f>ISNUMBER(SEARCH(CJ$1,d4_test70_2ft[[#This Row],[actualResultc6]]))</f>
        <v>0</v>
      </c>
      <c r="CK125" s="10" t="str">
        <f t="shared" si="64"/>
        <v>11</v>
      </c>
      <c r="CL125" s="10" t="str">
        <f t="shared" si="65"/>
        <v>00</v>
      </c>
      <c r="CM125" s="10" t="str">
        <f t="shared" si="66"/>
        <v>00</v>
      </c>
      <c r="CN125" t="b">
        <f t="shared" si="67"/>
        <v>1</v>
      </c>
      <c r="CQ125" t="b">
        <f>ISNUMBER(SEARCH(CQ$1,d4_test70_2ft[[#This Row],[actualResultc7]]))</f>
        <v>1</v>
      </c>
      <c r="CR125" t="b">
        <f>ISNUMBER(SEARCH(CR$1,d4_test70_2ft[[#This Row],[actualResultc7]]))</f>
        <v>0</v>
      </c>
      <c r="CS125" t="b">
        <f>ISNUMBER(SEARCH(CS$1,d4_test70_2ft[[#This Row],[actualResultc7]]))</f>
        <v>0</v>
      </c>
      <c r="CT125" s="10" t="str">
        <f t="shared" si="68"/>
        <v>11</v>
      </c>
      <c r="CU125" s="10" t="str">
        <f t="shared" si="69"/>
        <v>00</v>
      </c>
      <c r="CV125" s="10" t="str">
        <f t="shared" si="70"/>
        <v>00</v>
      </c>
      <c r="CW125" t="b">
        <f t="shared" si="71"/>
        <v>1</v>
      </c>
    </row>
    <row r="126" spans="1:101" x14ac:dyDescent="0.35">
      <c r="A126">
        <v>660345152</v>
      </c>
      <c r="B126" t="s">
        <v>8157</v>
      </c>
      <c r="C126" t="s">
        <v>8245</v>
      </c>
      <c r="D126" t="s">
        <v>7562</v>
      </c>
      <c r="E126" t="s">
        <v>5119</v>
      </c>
      <c r="F126" t="s">
        <v>7687</v>
      </c>
      <c r="G126" t="s">
        <v>7687</v>
      </c>
      <c r="H126" t="s">
        <v>13</v>
      </c>
      <c r="I126" t="s">
        <v>7687</v>
      </c>
      <c r="J126" t="s">
        <v>13</v>
      </c>
      <c r="K126" t="s">
        <v>13</v>
      </c>
      <c r="L126" t="s">
        <v>13</v>
      </c>
      <c r="M126" t="s">
        <v>13</v>
      </c>
      <c r="N126" t="s">
        <v>13</v>
      </c>
      <c r="O126" t="s">
        <v>13</v>
      </c>
      <c r="R126" s="13" t="b">
        <f>ISNUMBER(SEARCH(R$1,d4_test70_2ft[[#This Row],[expectedResult]]))</f>
        <v>1</v>
      </c>
      <c r="S126" s="13" t="b">
        <f>ISNUMBER(SEARCH(S$1,d4_test70_2ft[[#This Row],[expectedResult]]))</f>
        <v>0</v>
      </c>
      <c r="T126" s="13" t="b">
        <f>ISNUMBER(SEARCH(T$1,d4_test70_2ft[[#This Row],[expectedResult]]))</f>
        <v>0</v>
      </c>
      <c r="W126" t="b">
        <f>ISNUMBER(SEARCH(W$1,d4_test70_2ft[[#This Row],[actualResult]]))</f>
        <v>1</v>
      </c>
      <c r="X126" t="b">
        <f>ISNUMBER(SEARCH(X$1,d4_test70_2ft[[#This Row],[actualResult]]))</f>
        <v>0</v>
      </c>
      <c r="Y126" t="b">
        <f>ISNUMBER(SEARCH(Y$1,d4_test70_2ft[[#This Row],[actualResult]]))</f>
        <v>0</v>
      </c>
      <c r="Z126" s="10" t="str">
        <f t="shared" si="36"/>
        <v>11</v>
      </c>
      <c r="AA126" s="10" t="str">
        <f t="shared" si="37"/>
        <v>00</v>
      </c>
      <c r="AB126" s="10" t="str">
        <f t="shared" si="38"/>
        <v>00</v>
      </c>
      <c r="AC126" t="b">
        <f t="shared" si="39"/>
        <v>1</v>
      </c>
      <c r="AF126" t="b">
        <f>ISNUMBER(SEARCH(AF$1,d4_test70_2ft[[#This Row],[actualResultGPT3]]))</f>
        <v>1</v>
      </c>
      <c r="AG126" t="b">
        <f>ISNUMBER(SEARCH(AG$1,d4_test70_2ft[[#This Row],[actualResultGPT3]]))</f>
        <v>0</v>
      </c>
      <c r="AH126" t="b">
        <f>ISNUMBER(SEARCH(AH$1,d4_test70_2ft[[#This Row],[actualResultGPT3]]))</f>
        <v>0</v>
      </c>
      <c r="AI126" s="10" t="str">
        <f t="shared" si="40"/>
        <v>11</v>
      </c>
      <c r="AJ126" s="10" t="str">
        <f t="shared" si="41"/>
        <v>00</v>
      </c>
      <c r="AK126" s="10" t="str">
        <f t="shared" si="42"/>
        <v>00</v>
      </c>
      <c r="AL126" t="b">
        <f t="shared" si="43"/>
        <v>1</v>
      </c>
      <c r="AO126" t="b">
        <f>ISNUMBER(SEARCH(AO$1,d4_test70_2ft[[#This Row],[actualResult3Ft]]))</f>
        <v>1</v>
      </c>
      <c r="AP126" t="b">
        <f>ISNUMBER(SEARCH(AP$1,d4_test70_2ft[[#This Row],[actualResult3Ft]]))</f>
        <v>0</v>
      </c>
      <c r="AQ126" t="b">
        <f>ISNUMBER(SEARCH(AQ$1,d4_test70_2ft[[#This Row],[actualResult3Ft]]))</f>
        <v>0</v>
      </c>
      <c r="AR126" s="10" t="str">
        <f t="shared" si="44"/>
        <v>11</v>
      </c>
      <c r="AS126" s="10" t="str">
        <f t="shared" si="45"/>
        <v>00</v>
      </c>
      <c r="AT126" s="10" t="str">
        <f t="shared" si="46"/>
        <v>00</v>
      </c>
      <c r="AU126" t="b">
        <f t="shared" si="47"/>
        <v>1</v>
      </c>
      <c r="AX126" t="b">
        <f>ISNUMBER(SEARCH(AX$1,d4_test70_2ft[[#This Row],[actualResultc2]]))</f>
        <v>1</v>
      </c>
      <c r="AY126" t="b">
        <f>ISNUMBER(SEARCH(AY$1,d4_test70_2ft[[#This Row],[actualResultc2]]))</f>
        <v>0</v>
      </c>
      <c r="AZ126" t="b">
        <f>ISNUMBER(SEARCH(AZ$1,d4_test70_2ft[[#This Row],[actualResultc2]]))</f>
        <v>0</v>
      </c>
      <c r="BA126" s="10" t="str">
        <f t="shared" si="48"/>
        <v>11</v>
      </c>
      <c r="BB126" s="10" t="str">
        <f t="shared" si="49"/>
        <v>00</v>
      </c>
      <c r="BC126" s="10" t="str">
        <f t="shared" si="50"/>
        <v>00</v>
      </c>
      <c r="BD126" t="b">
        <f t="shared" si="51"/>
        <v>1</v>
      </c>
      <c r="BG126" t="b">
        <f>ISNUMBER(SEARCH(BG$1,d4_test70_2ft[[#This Row],[actualResultc3]]))</f>
        <v>1</v>
      </c>
      <c r="BH126" t="b">
        <f>ISNUMBER(SEARCH(BH$1,d4_test70_2ft[[#This Row],[actualResultc3]]))</f>
        <v>0</v>
      </c>
      <c r="BI126" t="b">
        <f>ISNUMBER(SEARCH(BI$1,d4_test70_2ft[[#This Row],[actualResultc3]]))</f>
        <v>0</v>
      </c>
      <c r="BJ126" s="10" t="str">
        <f t="shared" si="52"/>
        <v>11</v>
      </c>
      <c r="BK126" s="10" t="str">
        <f t="shared" si="53"/>
        <v>00</v>
      </c>
      <c r="BL126" s="10" t="str">
        <f t="shared" si="54"/>
        <v>00</v>
      </c>
      <c r="BM126" t="b">
        <f t="shared" si="55"/>
        <v>1</v>
      </c>
      <c r="BP126" t="b">
        <f>ISNUMBER(SEARCH(BP$1,d4_test70_2ft[[#This Row],[actualResultc4]]))</f>
        <v>1</v>
      </c>
      <c r="BQ126" t="b">
        <f>ISNUMBER(SEARCH(BQ$1,d4_test70_2ft[[#This Row],[actualResultc4]]))</f>
        <v>0</v>
      </c>
      <c r="BR126" t="b">
        <f>ISNUMBER(SEARCH(BR$1,d4_test70_2ft[[#This Row],[actualResultc4]]))</f>
        <v>0</v>
      </c>
      <c r="BS126" s="10" t="str">
        <f t="shared" si="56"/>
        <v>11</v>
      </c>
      <c r="BT126" s="10" t="str">
        <f t="shared" si="57"/>
        <v>00</v>
      </c>
      <c r="BU126" s="10" t="str">
        <f t="shared" si="58"/>
        <v>00</v>
      </c>
      <c r="BV126" t="b">
        <f t="shared" si="59"/>
        <v>1</v>
      </c>
      <c r="BY126" t="b">
        <f>ISNUMBER(SEARCH(BY$1,d4_test70_2ft[[#This Row],[actualResultc5]]))</f>
        <v>1</v>
      </c>
      <c r="BZ126" t="b">
        <f>ISNUMBER(SEARCH(BZ$1,d4_test70_2ft[[#This Row],[actualResultc5]]))</f>
        <v>0</v>
      </c>
      <c r="CA126" t="b">
        <f>ISNUMBER(SEARCH(CA$1,d4_test70_2ft[[#This Row],[actualResultc5]]))</f>
        <v>0</v>
      </c>
      <c r="CB126" s="10" t="str">
        <f t="shared" si="60"/>
        <v>11</v>
      </c>
      <c r="CC126" s="10" t="str">
        <f t="shared" si="61"/>
        <v>00</v>
      </c>
      <c r="CD126" s="10" t="str">
        <f t="shared" si="62"/>
        <v>00</v>
      </c>
      <c r="CE126" t="b">
        <f t="shared" si="63"/>
        <v>1</v>
      </c>
      <c r="CH126" t="b">
        <f>ISNUMBER(SEARCH(CH$1,d4_test70_2ft[[#This Row],[actualResultc6]]))</f>
        <v>1</v>
      </c>
      <c r="CI126" t="b">
        <f>ISNUMBER(SEARCH(CI$1,d4_test70_2ft[[#This Row],[actualResultc6]]))</f>
        <v>0</v>
      </c>
      <c r="CJ126" t="b">
        <f>ISNUMBER(SEARCH(CJ$1,d4_test70_2ft[[#This Row],[actualResultc6]]))</f>
        <v>0</v>
      </c>
      <c r="CK126" s="10" t="str">
        <f t="shared" si="64"/>
        <v>11</v>
      </c>
      <c r="CL126" s="10" t="str">
        <f t="shared" si="65"/>
        <v>00</v>
      </c>
      <c r="CM126" s="10" t="str">
        <f t="shared" si="66"/>
        <v>00</v>
      </c>
      <c r="CN126" t="b">
        <f t="shared" si="67"/>
        <v>1</v>
      </c>
      <c r="CQ126" t="b">
        <f>ISNUMBER(SEARCH(CQ$1,d4_test70_2ft[[#This Row],[actualResultc7]]))</f>
        <v>1</v>
      </c>
      <c r="CR126" t="b">
        <f>ISNUMBER(SEARCH(CR$1,d4_test70_2ft[[#This Row],[actualResultc7]]))</f>
        <v>0</v>
      </c>
      <c r="CS126" t="b">
        <f>ISNUMBER(SEARCH(CS$1,d4_test70_2ft[[#This Row],[actualResultc7]]))</f>
        <v>0</v>
      </c>
      <c r="CT126" s="10" t="str">
        <f t="shared" si="68"/>
        <v>11</v>
      </c>
      <c r="CU126" s="10" t="str">
        <f t="shared" si="69"/>
        <v>00</v>
      </c>
      <c r="CV126" s="10" t="str">
        <f t="shared" si="70"/>
        <v>00</v>
      </c>
      <c r="CW126" t="b">
        <f t="shared" si="71"/>
        <v>1</v>
      </c>
    </row>
    <row r="127" spans="1:101" x14ac:dyDescent="0.35">
      <c r="A127">
        <v>950816206</v>
      </c>
      <c r="B127" t="s">
        <v>8136</v>
      </c>
      <c r="C127" t="s">
        <v>8246</v>
      </c>
      <c r="D127" t="s">
        <v>8138</v>
      </c>
      <c r="E127" t="s">
        <v>5119</v>
      </c>
      <c r="F127" t="s">
        <v>7687</v>
      </c>
      <c r="G127" t="s">
        <v>7687</v>
      </c>
      <c r="H127" t="s">
        <v>13</v>
      </c>
      <c r="I127" t="s">
        <v>7687</v>
      </c>
      <c r="J127" t="s">
        <v>7687</v>
      </c>
      <c r="K127" t="s">
        <v>13</v>
      </c>
      <c r="L127" t="s">
        <v>7687</v>
      </c>
      <c r="M127" t="s">
        <v>13</v>
      </c>
      <c r="N127" t="s">
        <v>13</v>
      </c>
      <c r="O127" t="s">
        <v>13</v>
      </c>
      <c r="R127" s="13" t="b">
        <f>ISNUMBER(SEARCH(R$1,d4_test70_2ft[[#This Row],[expectedResult]]))</f>
        <v>1</v>
      </c>
      <c r="S127" s="13" t="b">
        <f>ISNUMBER(SEARCH(S$1,d4_test70_2ft[[#This Row],[expectedResult]]))</f>
        <v>0</v>
      </c>
      <c r="T127" s="13" t="b">
        <f>ISNUMBER(SEARCH(T$1,d4_test70_2ft[[#This Row],[expectedResult]]))</f>
        <v>0</v>
      </c>
      <c r="W127" t="b">
        <f>ISNUMBER(SEARCH(W$1,d4_test70_2ft[[#This Row],[actualResult]]))</f>
        <v>1</v>
      </c>
      <c r="X127" t="b">
        <f>ISNUMBER(SEARCH(X$1,d4_test70_2ft[[#This Row],[actualResult]]))</f>
        <v>0</v>
      </c>
      <c r="Y127" t="b">
        <f>ISNUMBER(SEARCH(Y$1,d4_test70_2ft[[#This Row],[actualResult]]))</f>
        <v>0</v>
      </c>
      <c r="Z127" s="10" t="str">
        <f t="shared" si="36"/>
        <v>11</v>
      </c>
      <c r="AA127" s="10" t="str">
        <f t="shared" si="37"/>
        <v>00</v>
      </c>
      <c r="AB127" s="10" t="str">
        <f t="shared" si="38"/>
        <v>00</v>
      </c>
      <c r="AC127" t="b">
        <f t="shared" si="39"/>
        <v>1</v>
      </c>
      <c r="AF127" t="b">
        <f>ISNUMBER(SEARCH(AF$1,d4_test70_2ft[[#This Row],[actualResultGPT3]]))</f>
        <v>1</v>
      </c>
      <c r="AG127" t="b">
        <f>ISNUMBER(SEARCH(AG$1,d4_test70_2ft[[#This Row],[actualResultGPT3]]))</f>
        <v>0</v>
      </c>
      <c r="AH127" t="b">
        <f>ISNUMBER(SEARCH(AH$1,d4_test70_2ft[[#This Row],[actualResultGPT3]]))</f>
        <v>0</v>
      </c>
      <c r="AI127" s="10" t="str">
        <f t="shared" si="40"/>
        <v>11</v>
      </c>
      <c r="AJ127" s="10" t="str">
        <f t="shared" si="41"/>
        <v>00</v>
      </c>
      <c r="AK127" s="10" t="str">
        <f t="shared" si="42"/>
        <v>00</v>
      </c>
      <c r="AL127" t="b">
        <f t="shared" si="43"/>
        <v>1</v>
      </c>
      <c r="AO127" t="b">
        <f>ISNUMBER(SEARCH(AO$1,d4_test70_2ft[[#This Row],[actualResult3Ft]]))</f>
        <v>1</v>
      </c>
      <c r="AP127" t="b">
        <f>ISNUMBER(SEARCH(AP$1,d4_test70_2ft[[#This Row],[actualResult3Ft]]))</f>
        <v>0</v>
      </c>
      <c r="AQ127" t="b">
        <f>ISNUMBER(SEARCH(AQ$1,d4_test70_2ft[[#This Row],[actualResult3Ft]]))</f>
        <v>0</v>
      </c>
      <c r="AR127" s="10" t="str">
        <f t="shared" si="44"/>
        <v>11</v>
      </c>
      <c r="AS127" s="10" t="str">
        <f t="shared" si="45"/>
        <v>00</v>
      </c>
      <c r="AT127" s="10" t="str">
        <f t="shared" si="46"/>
        <v>00</v>
      </c>
      <c r="AU127" t="b">
        <f t="shared" si="47"/>
        <v>1</v>
      </c>
      <c r="AX127" t="b">
        <f>ISNUMBER(SEARCH(AX$1,d4_test70_2ft[[#This Row],[actualResultc2]]))</f>
        <v>1</v>
      </c>
      <c r="AY127" t="b">
        <f>ISNUMBER(SEARCH(AY$1,d4_test70_2ft[[#This Row],[actualResultc2]]))</f>
        <v>0</v>
      </c>
      <c r="AZ127" t="b">
        <f>ISNUMBER(SEARCH(AZ$1,d4_test70_2ft[[#This Row],[actualResultc2]]))</f>
        <v>0</v>
      </c>
      <c r="BA127" s="10" t="str">
        <f t="shared" si="48"/>
        <v>11</v>
      </c>
      <c r="BB127" s="10" t="str">
        <f t="shared" si="49"/>
        <v>00</v>
      </c>
      <c r="BC127" s="10" t="str">
        <f t="shared" si="50"/>
        <v>00</v>
      </c>
      <c r="BD127" t="b">
        <f t="shared" si="51"/>
        <v>1</v>
      </c>
      <c r="BG127" t="b">
        <f>ISNUMBER(SEARCH(BG$1,d4_test70_2ft[[#This Row],[actualResultc3]]))</f>
        <v>1</v>
      </c>
      <c r="BH127" t="b">
        <f>ISNUMBER(SEARCH(BH$1,d4_test70_2ft[[#This Row],[actualResultc3]]))</f>
        <v>0</v>
      </c>
      <c r="BI127" t="b">
        <f>ISNUMBER(SEARCH(BI$1,d4_test70_2ft[[#This Row],[actualResultc3]]))</f>
        <v>0</v>
      </c>
      <c r="BJ127" s="10" t="str">
        <f t="shared" si="52"/>
        <v>11</v>
      </c>
      <c r="BK127" s="10" t="str">
        <f t="shared" si="53"/>
        <v>00</v>
      </c>
      <c r="BL127" s="10" t="str">
        <f t="shared" si="54"/>
        <v>00</v>
      </c>
      <c r="BM127" t="b">
        <f t="shared" si="55"/>
        <v>1</v>
      </c>
      <c r="BP127" t="b">
        <f>ISNUMBER(SEARCH(BP$1,d4_test70_2ft[[#This Row],[actualResultc4]]))</f>
        <v>1</v>
      </c>
      <c r="BQ127" t="b">
        <f>ISNUMBER(SEARCH(BQ$1,d4_test70_2ft[[#This Row],[actualResultc4]]))</f>
        <v>0</v>
      </c>
      <c r="BR127" t="b">
        <f>ISNUMBER(SEARCH(BR$1,d4_test70_2ft[[#This Row],[actualResultc4]]))</f>
        <v>0</v>
      </c>
      <c r="BS127" s="10" t="str">
        <f t="shared" si="56"/>
        <v>11</v>
      </c>
      <c r="BT127" s="10" t="str">
        <f t="shared" si="57"/>
        <v>00</v>
      </c>
      <c r="BU127" s="10" t="str">
        <f t="shared" si="58"/>
        <v>00</v>
      </c>
      <c r="BV127" t="b">
        <f t="shared" si="59"/>
        <v>1</v>
      </c>
      <c r="BY127" t="b">
        <f>ISNUMBER(SEARCH(BY$1,d4_test70_2ft[[#This Row],[actualResultc5]]))</f>
        <v>1</v>
      </c>
      <c r="BZ127" t="b">
        <f>ISNUMBER(SEARCH(BZ$1,d4_test70_2ft[[#This Row],[actualResultc5]]))</f>
        <v>0</v>
      </c>
      <c r="CA127" t="b">
        <f>ISNUMBER(SEARCH(CA$1,d4_test70_2ft[[#This Row],[actualResultc5]]))</f>
        <v>0</v>
      </c>
      <c r="CB127" s="10" t="str">
        <f t="shared" si="60"/>
        <v>11</v>
      </c>
      <c r="CC127" s="10" t="str">
        <f t="shared" si="61"/>
        <v>00</v>
      </c>
      <c r="CD127" s="10" t="str">
        <f t="shared" si="62"/>
        <v>00</v>
      </c>
      <c r="CE127" t="b">
        <f t="shared" si="63"/>
        <v>1</v>
      </c>
      <c r="CH127" t="b">
        <f>ISNUMBER(SEARCH(CH$1,d4_test70_2ft[[#This Row],[actualResultc6]]))</f>
        <v>1</v>
      </c>
      <c r="CI127" t="b">
        <f>ISNUMBER(SEARCH(CI$1,d4_test70_2ft[[#This Row],[actualResultc6]]))</f>
        <v>0</v>
      </c>
      <c r="CJ127" t="b">
        <f>ISNUMBER(SEARCH(CJ$1,d4_test70_2ft[[#This Row],[actualResultc6]]))</f>
        <v>0</v>
      </c>
      <c r="CK127" s="10" t="str">
        <f t="shared" si="64"/>
        <v>11</v>
      </c>
      <c r="CL127" s="10" t="str">
        <f t="shared" si="65"/>
        <v>00</v>
      </c>
      <c r="CM127" s="10" t="str">
        <f t="shared" si="66"/>
        <v>00</v>
      </c>
      <c r="CN127" t="b">
        <f t="shared" si="67"/>
        <v>1</v>
      </c>
      <c r="CQ127" t="b">
        <f>ISNUMBER(SEARCH(CQ$1,d4_test70_2ft[[#This Row],[actualResultc7]]))</f>
        <v>1</v>
      </c>
      <c r="CR127" t="b">
        <f>ISNUMBER(SEARCH(CR$1,d4_test70_2ft[[#This Row],[actualResultc7]]))</f>
        <v>0</v>
      </c>
      <c r="CS127" t="b">
        <f>ISNUMBER(SEARCH(CS$1,d4_test70_2ft[[#This Row],[actualResultc7]]))</f>
        <v>0</v>
      </c>
      <c r="CT127" s="10" t="str">
        <f t="shared" si="68"/>
        <v>11</v>
      </c>
      <c r="CU127" s="10" t="str">
        <f t="shared" si="69"/>
        <v>00</v>
      </c>
      <c r="CV127" s="10" t="str">
        <f t="shared" si="70"/>
        <v>00</v>
      </c>
      <c r="CW127" t="b">
        <f t="shared" si="71"/>
        <v>1</v>
      </c>
    </row>
    <row r="128" spans="1:101" x14ac:dyDescent="0.35">
      <c r="A128">
        <v>1513039215</v>
      </c>
      <c r="B128" t="s">
        <v>8094</v>
      </c>
      <c r="C128" t="s">
        <v>8247</v>
      </c>
      <c r="D128" t="s">
        <v>7570</v>
      </c>
      <c r="E128" t="s">
        <v>5119</v>
      </c>
      <c r="F128" t="s">
        <v>7687</v>
      </c>
      <c r="G128" t="s">
        <v>7687</v>
      </c>
      <c r="H128" t="s">
        <v>13</v>
      </c>
      <c r="I128" t="s">
        <v>7687</v>
      </c>
      <c r="J128" t="s">
        <v>7687</v>
      </c>
      <c r="K128" t="s">
        <v>13</v>
      </c>
      <c r="L128" t="s">
        <v>7687</v>
      </c>
      <c r="M128" t="s">
        <v>13</v>
      </c>
      <c r="N128" t="s">
        <v>13</v>
      </c>
      <c r="O128" t="s">
        <v>13</v>
      </c>
      <c r="R128" s="13" t="b">
        <f>ISNUMBER(SEARCH(R$1,d4_test70_2ft[[#This Row],[expectedResult]]))</f>
        <v>1</v>
      </c>
      <c r="S128" s="13" t="b">
        <f>ISNUMBER(SEARCH(S$1,d4_test70_2ft[[#This Row],[expectedResult]]))</f>
        <v>0</v>
      </c>
      <c r="T128" s="13" t="b">
        <f>ISNUMBER(SEARCH(T$1,d4_test70_2ft[[#This Row],[expectedResult]]))</f>
        <v>0</v>
      </c>
      <c r="W128" t="b">
        <f>ISNUMBER(SEARCH(W$1,d4_test70_2ft[[#This Row],[actualResult]]))</f>
        <v>1</v>
      </c>
      <c r="X128" t="b">
        <f>ISNUMBER(SEARCH(X$1,d4_test70_2ft[[#This Row],[actualResult]]))</f>
        <v>0</v>
      </c>
      <c r="Y128" t="b">
        <f>ISNUMBER(SEARCH(Y$1,d4_test70_2ft[[#This Row],[actualResult]]))</f>
        <v>0</v>
      </c>
      <c r="Z128" s="10" t="str">
        <f t="shared" si="36"/>
        <v>11</v>
      </c>
      <c r="AA128" s="10" t="str">
        <f t="shared" si="37"/>
        <v>00</v>
      </c>
      <c r="AB128" s="10" t="str">
        <f t="shared" si="38"/>
        <v>00</v>
      </c>
      <c r="AC128" t="b">
        <f t="shared" si="39"/>
        <v>1</v>
      </c>
      <c r="AF128" t="b">
        <f>ISNUMBER(SEARCH(AF$1,d4_test70_2ft[[#This Row],[actualResultGPT3]]))</f>
        <v>1</v>
      </c>
      <c r="AG128" t="b">
        <f>ISNUMBER(SEARCH(AG$1,d4_test70_2ft[[#This Row],[actualResultGPT3]]))</f>
        <v>0</v>
      </c>
      <c r="AH128" t="b">
        <f>ISNUMBER(SEARCH(AH$1,d4_test70_2ft[[#This Row],[actualResultGPT3]]))</f>
        <v>0</v>
      </c>
      <c r="AI128" s="10" t="str">
        <f t="shared" si="40"/>
        <v>11</v>
      </c>
      <c r="AJ128" s="10" t="str">
        <f t="shared" si="41"/>
        <v>00</v>
      </c>
      <c r="AK128" s="10" t="str">
        <f t="shared" si="42"/>
        <v>00</v>
      </c>
      <c r="AL128" t="b">
        <f t="shared" si="43"/>
        <v>1</v>
      </c>
      <c r="AO128" t="b">
        <f>ISNUMBER(SEARCH(AO$1,d4_test70_2ft[[#This Row],[actualResult3Ft]]))</f>
        <v>1</v>
      </c>
      <c r="AP128" t="b">
        <f>ISNUMBER(SEARCH(AP$1,d4_test70_2ft[[#This Row],[actualResult3Ft]]))</f>
        <v>0</v>
      </c>
      <c r="AQ128" t="b">
        <f>ISNUMBER(SEARCH(AQ$1,d4_test70_2ft[[#This Row],[actualResult3Ft]]))</f>
        <v>0</v>
      </c>
      <c r="AR128" s="10" t="str">
        <f t="shared" si="44"/>
        <v>11</v>
      </c>
      <c r="AS128" s="10" t="str">
        <f t="shared" si="45"/>
        <v>00</v>
      </c>
      <c r="AT128" s="10" t="str">
        <f t="shared" si="46"/>
        <v>00</v>
      </c>
      <c r="AU128" t="b">
        <f t="shared" si="47"/>
        <v>1</v>
      </c>
      <c r="AX128" t="b">
        <f>ISNUMBER(SEARCH(AX$1,d4_test70_2ft[[#This Row],[actualResultc2]]))</f>
        <v>1</v>
      </c>
      <c r="AY128" t="b">
        <f>ISNUMBER(SEARCH(AY$1,d4_test70_2ft[[#This Row],[actualResultc2]]))</f>
        <v>0</v>
      </c>
      <c r="AZ128" t="b">
        <f>ISNUMBER(SEARCH(AZ$1,d4_test70_2ft[[#This Row],[actualResultc2]]))</f>
        <v>0</v>
      </c>
      <c r="BA128" s="10" t="str">
        <f t="shared" si="48"/>
        <v>11</v>
      </c>
      <c r="BB128" s="10" t="str">
        <f t="shared" si="49"/>
        <v>00</v>
      </c>
      <c r="BC128" s="10" t="str">
        <f t="shared" si="50"/>
        <v>00</v>
      </c>
      <c r="BD128" t="b">
        <f t="shared" si="51"/>
        <v>1</v>
      </c>
      <c r="BG128" t="b">
        <f>ISNUMBER(SEARCH(BG$1,d4_test70_2ft[[#This Row],[actualResultc3]]))</f>
        <v>1</v>
      </c>
      <c r="BH128" t="b">
        <f>ISNUMBER(SEARCH(BH$1,d4_test70_2ft[[#This Row],[actualResultc3]]))</f>
        <v>0</v>
      </c>
      <c r="BI128" t="b">
        <f>ISNUMBER(SEARCH(BI$1,d4_test70_2ft[[#This Row],[actualResultc3]]))</f>
        <v>0</v>
      </c>
      <c r="BJ128" s="10" t="str">
        <f t="shared" si="52"/>
        <v>11</v>
      </c>
      <c r="BK128" s="10" t="str">
        <f t="shared" si="53"/>
        <v>00</v>
      </c>
      <c r="BL128" s="10" t="str">
        <f t="shared" si="54"/>
        <v>00</v>
      </c>
      <c r="BM128" t="b">
        <f t="shared" si="55"/>
        <v>1</v>
      </c>
      <c r="BP128" t="b">
        <f>ISNUMBER(SEARCH(BP$1,d4_test70_2ft[[#This Row],[actualResultc4]]))</f>
        <v>1</v>
      </c>
      <c r="BQ128" t="b">
        <f>ISNUMBER(SEARCH(BQ$1,d4_test70_2ft[[#This Row],[actualResultc4]]))</f>
        <v>0</v>
      </c>
      <c r="BR128" t="b">
        <f>ISNUMBER(SEARCH(BR$1,d4_test70_2ft[[#This Row],[actualResultc4]]))</f>
        <v>0</v>
      </c>
      <c r="BS128" s="10" t="str">
        <f t="shared" si="56"/>
        <v>11</v>
      </c>
      <c r="BT128" s="10" t="str">
        <f t="shared" si="57"/>
        <v>00</v>
      </c>
      <c r="BU128" s="10" t="str">
        <f t="shared" si="58"/>
        <v>00</v>
      </c>
      <c r="BV128" t="b">
        <f t="shared" si="59"/>
        <v>1</v>
      </c>
      <c r="BY128" t="b">
        <f>ISNUMBER(SEARCH(BY$1,d4_test70_2ft[[#This Row],[actualResultc5]]))</f>
        <v>1</v>
      </c>
      <c r="BZ128" t="b">
        <f>ISNUMBER(SEARCH(BZ$1,d4_test70_2ft[[#This Row],[actualResultc5]]))</f>
        <v>0</v>
      </c>
      <c r="CA128" t="b">
        <f>ISNUMBER(SEARCH(CA$1,d4_test70_2ft[[#This Row],[actualResultc5]]))</f>
        <v>0</v>
      </c>
      <c r="CB128" s="10" t="str">
        <f t="shared" si="60"/>
        <v>11</v>
      </c>
      <c r="CC128" s="10" t="str">
        <f t="shared" si="61"/>
        <v>00</v>
      </c>
      <c r="CD128" s="10" t="str">
        <f t="shared" si="62"/>
        <v>00</v>
      </c>
      <c r="CE128" t="b">
        <f t="shared" si="63"/>
        <v>1</v>
      </c>
      <c r="CH128" t="b">
        <f>ISNUMBER(SEARCH(CH$1,d4_test70_2ft[[#This Row],[actualResultc6]]))</f>
        <v>1</v>
      </c>
      <c r="CI128" t="b">
        <f>ISNUMBER(SEARCH(CI$1,d4_test70_2ft[[#This Row],[actualResultc6]]))</f>
        <v>0</v>
      </c>
      <c r="CJ128" t="b">
        <f>ISNUMBER(SEARCH(CJ$1,d4_test70_2ft[[#This Row],[actualResultc6]]))</f>
        <v>0</v>
      </c>
      <c r="CK128" s="10" t="str">
        <f t="shared" si="64"/>
        <v>11</v>
      </c>
      <c r="CL128" s="10" t="str">
        <f t="shared" si="65"/>
        <v>00</v>
      </c>
      <c r="CM128" s="10" t="str">
        <f t="shared" si="66"/>
        <v>00</v>
      </c>
      <c r="CN128" t="b">
        <f t="shared" si="67"/>
        <v>1</v>
      </c>
      <c r="CQ128" t="b">
        <f>ISNUMBER(SEARCH(CQ$1,d4_test70_2ft[[#This Row],[actualResultc7]]))</f>
        <v>1</v>
      </c>
      <c r="CR128" t="b">
        <f>ISNUMBER(SEARCH(CR$1,d4_test70_2ft[[#This Row],[actualResultc7]]))</f>
        <v>0</v>
      </c>
      <c r="CS128" t="b">
        <f>ISNUMBER(SEARCH(CS$1,d4_test70_2ft[[#This Row],[actualResultc7]]))</f>
        <v>0</v>
      </c>
      <c r="CT128" s="10" t="str">
        <f t="shared" si="68"/>
        <v>11</v>
      </c>
      <c r="CU128" s="10" t="str">
        <f t="shared" si="69"/>
        <v>00</v>
      </c>
      <c r="CV128" s="10" t="str">
        <f t="shared" si="70"/>
        <v>00</v>
      </c>
      <c r="CW128" t="b">
        <f t="shared" si="71"/>
        <v>1</v>
      </c>
    </row>
    <row r="129" spans="1:101" x14ac:dyDescent="0.35">
      <c r="A129">
        <v>530466367</v>
      </c>
      <c r="B129" t="s">
        <v>7634</v>
      </c>
      <c r="C129" t="s">
        <v>8248</v>
      </c>
      <c r="D129" t="s">
        <v>7681</v>
      </c>
      <c r="E129" t="s">
        <v>5119</v>
      </c>
      <c r="F129" t="s">
        <v>7687</v>
      </c>
      <c r="G129" t="s">
        <v>7687</v>
      </c>
      <c r="H129" t="s">
        <v>13</v>
      </c>
      <c r="I129" t="s">
        <v>7687</v>
      </c>
      <c r="J129" t="s">
        <v>7687</v>
      </c>
      <c r="K129" t="s">
        <v>13</v>
      </c>
      <c r="L129" t="s">
        <v>7687</v>
      </c>
      <c r="M129" t="s">
        <v>13</v>
      </c>
      <c r="N129" t="s">
        <v>13</v>
      </c>
      <c r="O129" t="s">
        <v>13</v>
      </c>
      <c r="R129" s="13" t="b">
        <f>ISNUMBER(SEARCH(R$1,d4_test70_2ft[[#This Row],[expectedResult]]))</f>
        <v>1</v>
      </c>
      <c r="S129" s="13" t="b">
        <f>ISNUMBER(SEARCH(S$1,d4_test70_2ft[[#This Row],[expectedResult]]))</f>
        <v>0</v>
      </c>
      <c r="T129" s="13" t="b">
        <f>ISNUMBER(SEARCH(T$1,d4_test70_2ft[[#This Row],[expectedResult]]))</f>
        <v>0</v>
      </c>
      <c r="W129" t="b">
        <f>ISNUMBER(SEARCH(W$1,d4_test70_2ft[[#This Row],[actualResult]]))</f>
        <v>1</v>
      </c>
      <c r="X129" t="b">
        <f>ISNUMBER(SEARCH(X$1,d4_test70_2ft[[#This Row],[actualResult]]))</f>
        <v>0</v>
      </c>
      <c r="Y129" t="b">
        <f>ISNUMBER(SEARCH(Y$1,d4_test70_2ft[[#This Row],[actualResult]]))</f>
        <v>0</v>
      </c>
      <c r="Z129" s="10" t="str">
        <f t="shared" si="36"/>
        <v>11</v>
      </c>
      <c r="AA129" s="10" t="str">
        <f t="shared" si="37"/>
        <v>00</v>
      </c>
      <c r="AB129" s="10" t="str">
        <f t="shared" si="38"/>
        <v>00</v>
      </c>
      <c r="AC129" t="b">
        <f t="shared" si="39"/>
        <v>1</v>
      </c>
      <c r="AF129" t="b">
        <f>ISNUMBER(SEARCH(AF$1,d4_test70_2ft[[#This Row],[actualResultGPT3]]))</f>
        <v>1</v>
      </c>
      <c r="AG129" t="b">
        <f>ISNUMBER(SEARCH(AG$1,d4_test70_2ft[[#This Row],[actualResultGPT3]]))</f>
        <v>0</v>
      </c>
      <c r="AH129" t="b">
        <f>ISNUMBER(SEARCH(AH$1,d4_test70_2ft[[#This Row],[actualResultGPT3]]))</f>
        <v>0</v>
      </c>
      <c r="AI129" s="10" t="str">
        <f t="shared" si="40"/>
        <v>11</v>
      </c>
      <c r="AJ129" s="10" t="str">
        <f t="shared" si="41"/>
        <v>00</v>
      </c>
      <c r="AK129" s="10" t="str">
        <f t="shared" si="42"/>
        <v>00</v>
      </c>
      <c r="AL129" t="b">
        <f t="shared" si="43"/>
        <v>1</v>
      </c>
      <c r="AO129" t="b">
        <f>ISNUMBER(SEARCH(AO$1,d4_test70_2ft[[#This Row],[actualResult3Ft]]))</f>
        <v>1</v>
      </c>
      <c r="AP129" t="b">
        <f>ISNUMBER(SEARCH(AP$1,d4_test70_2ft[[#This Row],[actualResult3Ft]]))</f>
        <v>0</v>
      </c>
      <c r="AQ129" t="b">
        <f>ISNUMBER(SEARCH(AQ$1,d4_test70_2ft[[#This Row],[actualResult3Ft]]))</f>
        <v>0</v>
      </c>
      <c r="AR129" s="10" t="str">
        <f t="shared" si="44"/>
        <v>11</v>
      </c>
      <c r="AS129" s="10" t="str">
        <f t="shared" si="45"/>
        <v>00</v>
      </c>
      <c r="AT129" s="10" t="str">
        <f t="shared" si="46"/>
        <v>00</v>
      </c>
      <c r="AU129" t="b">
        <f t="shared" si="47"/>
        <v>1</v>
      </c>
      <c r="AX129" t="b">
        <f>ISNUMBER(SEARCH(AX$1,d4_test70_2ft[[#This Row],[actualResultc2]]))</f>
        <v>1</v>
      </c>
      <c r="AY129" t="b">
        <f>ISNUMBER(SEARCH(AY$1,d4_test70_2ft[[#This Row],[actualResultc2]]))</f>
        <v>0</v>
      </c>
      <c r="AZ129" t="b">
        <f>ISNUMBER(SEARCH(AZ$1,d4_test70_2ft[[#This Row],[actualResultc2]]))</f>
        <v>0</v>
      </c>
      <c r="BA129" s="10" t="str">
        <f t="shared" si="48"/>
        <v>11</v>
      </c>
      <c r="BB129" s="10" t="str">
        <f t="shared" si="49"/>
        <v>00</v>
      </c>
      <c r="BC129" s="10" t="str">
        <f t="shared" si="50"/>
        <v>00</v>
      </c>
      <c r="BD129" t="b">
        <f t="shared" si="51"/>
        <v>1</v>
      </c>
      <c r="BG129" t="b">
        <f>ISNUMBER(SEARCH(BG$1,d4_test70_2ft[[#This Row],[actualResultc3]]))</f>
        <v>1</v>
      </c>
      <c r="BH129" t="b">
        <f>ISNUMBER(SEARCH(BH$1,d4_test70_2ft[[#This Row],[actualResultc3]]))</f>
        <v>0</v>
      </c>
      <c r="BI129" t="b">
        <f>ISNUMBER(SEARCH(BI$1,d4_test70_2ft[[#This Row],[actualResultc3]]))</f>
        <v>0</v>
      </c>
      <c r="BJ129" s="10" t="str">
        <f t="shared" si="52"/>
        <v>11</v>
      </c>
      <c r="BK129" s="10" t="str">
        <f t="shared" si="53"/>
        <v>00</v>
      </c>
      <c r="BL129" s="10" t="str">
        <f t="shared" si="54"/>
        <v>00</v>
      </c>
      <c r="BM129" t="b">
        <f t="shared" si="55"/>
        <v>1</v>
      </c>
      <c r="BP129" t="b">
        <f>ISNUMBER(SEARCH(BP$1,d4_test70_2ft[[#This Row],[actualResultc4]]))</f>
        <v>1</v>
      </c>
      <c r="BQ129" t="b">
        <f>ISNUMBER(SEARCH(BQ$1,d4_test70_2ft[[#This Row],[actualResultc4]]))</f>
        <v>0</v>
      </c>
      <c r="BR129" t="b">
        <f>ISNUMBER(SEARCH(BR$1,d4_test70_2ft[[#This Row],[actualResultc4]]))</f>
        <v>0</v>
      </c>
      <c r="BS129" s="10" t="str">
        <f t="shared" si="56"/>
        <v>11</v>
      </c>
      <c r="BT129" s="10" t="str">
        <f t="shared" si="57"/>
        <v>00</v>
      </c>
      <c r="BU129" s="10" t="str">
        <f t="shared" si="58"/>
        <v>00</v>
      </c>
      <c r="BV129" t="b">
        <f t="shared" si="59"/>
        <v>1</v>
      </c>
      <c r="BY129" t="b">
        <f>ISNUMBER(SEARCH(BY$1,d4_test70_2ft[[#This Row],[actualResultc5]]))</f>
        <v>1</v>
      </c>
      <c r="BZ129" t="b">
        <f>ISNUMBER(SEARCH(BZ$1,d4_test70_2ft[[#This Row],[actualResultc5]]))</f>
        <v>0</v>
      </c>
      <c r="CA129" t="b">
        <f>ISNUMBER(SEARCH(CA$1,d4_test70_2ft[[#This Row],[actualResultc5]]))</f>
        <v>0</v>
      </c>
      <c r="CB129" s="10" t="str">
        <f t="shared" si="60"/>
        <v>11</v>
      </c>
      <c r="CC129" s="10" t="str">
        <f t="shared" si="61"/>
        <v>00</v>
      </c>
      <c r="CD129" s="10" t="str">
        <f t="shared" si="62"/>
        <v>00</v>
      </c>
      <c r="CE129" t="b">
        <f t="shared" si="63"/>
        <v>1</v>
      </c>
      <c r="CH129" t="b">
        <f>ISNUMBER(SEARCH(CH$1,d4_test70_2ft[[#This Row],[actualResultc6]]))</f>
        <v>1</v>
      </c>
      <c r="CI129" t="b">
        <f>ISNUMBER(SEARCH(CI$1,d4_test70_2ft[[#This Row],[actualResultc6]]))</f>
        <v>0</v>
      </c>
      <c r="CJ129" t="b">
        <f>ISNUMBER(SEARCH(CJ$1,d4_test70_2ft[[#This Row],[actualResultc6]]))</f>
        <v>0</v>
      </c>
      <c r="CK129" s="10" t="str">
        <f t="shared" si="64"/>
        <v>11</v>
      </c>
      <c r="CL129" s="10" t="str">
        <f t="shared" si="65"/>
        <v>00</v>
      </c>
      <c r="CM129" s="10" t="str">
        <f t="shared" si="66"/>
        <v>00</v>
      </c>
      <c r="CN129" t="b">
        <f t="shared" si="67"/>
        <v>1</v>
      </c>
      <c r="CQ129" t="b">
        <f>ISNUMBER(SEARCH(CQ$1,d4_test70_2ft[[#This Row],[actualResultc7]]))</f>
        <v>1</v>
      </c>
      <c r="CR129" t="b">
        <f>ISNUMBER(SEARCH(CR$1,d4_test70_2ft[[#This Row],[actualResultc7]]))</f>
        <v>0</v>
      </c>
      <c r="CS129" t="b">
        <f>ISNUMBER(SEARCH(CS$1,d4_test70_2ft[[#This Row],[actualResultc7]]))</f>
        <v>0</v>
      </c>
      <c r="CT129" s="10" t="str">
        <f t="shared" si="68"/>
        <v>11</v>
      </c>
      <c r="CU129" s="10" t="str">
        <f t="shared" si="69"/>
        <v>00</v>
      </c>
      <c r="CV129" s="10" t="str">
        <f t="shared" si="70"/>
        <v>00</v>
      </c>
      <c r="CW129" t="b">
        <f t="shared" si="71"/>
        <v>1</v>
      </c>
    </row>
    <row r="130" spans="1:101" x14ac:dyDescent="0.35">
      <c r="A130">
        <v>488667779</v>
      </c>
      <c r="B130" t="s">
        <v>7628</v>
      </c>
      <c r="C130" t="s">
        <v>7775</v>
      </c>
      <c r="D130" t="s">
        <v>7676</v>
      </c>
      <c r="E130" t="s">
        <v>5119</v>
      </c>
      <c r="F130" t="s">
        <v>7687</v>
      </c>
      <c r="G130" t="s">
        <v>7687</v>
      </c>
      <c r="H130" t="s">
        <v>13</v>
      </c>
      <c r="I130" t="s">
        <v>7687</v>
      </c>
      <c r="J130" t="s">
        <v>7687</v>
      </c>
      <c r="K130" t="s">
        <v>13</v>
      </c>
      <c r="L130" t="s">
        <v>7687</v>
      </c>
      <c r="M130" t="s">
        <v>13</v>
      </c>
      <c r="N130" t="s">
        <v>13</v>
      </c>
      <c r="O130" t="s">
        <v>13</v>
      </c>
      <c r="R130" s="13" t="b">
        <f>ISNUMBER(SEARCH(R$1,d4_test70_2ft[[#This Row],[expectedResult]]))</f>
        <v>1</v>
      </c>
      <c r="S130" s="13" t="b">
        <f>ISNUMBER(SEARCH(S$1,d4_test70_2ft[[#This Row],[expectedResult]]))</f>
        <v>0</v>
      </c>
      <c r="T130" s="13" t="b">
        <f>ISNUMBER(SEARCH(T$1,d4_test70_2ft[[#This Row],[expectedResult]]))</f>
        <v>0</v>
      </c>
      <c r="W130" t="b">
        <f>ISNUMBER(SEARCH(W$1,d4_test70_2ft[[#This Row],[actualResult]]))</f>
        <v>1</v>
      </c>
      <c r="X130" t="b">
        <f>ISNUMBER(SEARCH(X$1,d4_test70_2ft[[#This Row],[actualResult]]))</f>
        <v>0</v>
      </c>
      <c r="Y130" t="b">
        <f>ISNUMBER(SEARCH(Y$1,d4_test70_2ft[[#This Row],[actualResult]]))</f>
        <v>0</v>
      </c>
      <c r="Z130" s="10" t="str">
        <f t="shared" si="36"/>
        <v>11</v>
      </c>
      <c r="AA130" s="10" t="str">
        <f t="shared" si="37"/>
        <v>00</v>
      </c>
      <c r="AB130" s="10" t="str">
        <f t="shared" si="38"/>
        <v>00</v>
      </c>
      <c r="AC130" t="b">
        <f t="shared" si="39"/>
        <v>1</v>
      </c>
      <c r="AF130" t="b">
        <f>ISNUMBER(SEARCH(AF$1,d4_test70_2ft[[#This Row],[actualResultGPT3]]))</f>
        <v>1</v>
      </c>
      <c r="AG130" t="b">
        <f>ISNUMBER(SEARCH(AG$1,d4_test70_2ft[[#This Row],[actualResultGPT3]]))</f>
        <v>0</v>
      </c>
      <c r="AH130" t="b">
        <f>ISNUMBER(SEARCH(AH$1,d4_test70_2ft[[#This Row],[actualResultGPT3]]))</f>
        <v>0</v>
      </c>
      <c r="AI130" s="10" t="str">
        <f t="shared" si="40"/>
        <v>11</v>
      </c>
      <c r="AJ130" s="10" t="str">
        <f t="shared" si="41"/>
        <v>00</v>
      </c>
      <c r="AK130" s="10" t="str">
        <f t="shared" si="42"/>
        <v>00</v>
      </c>
      <c r="AL130" t="b">
        <f t="shared" si="43"/>
        <v>1</v>
      </c>
      <c r="AO130" t="b">
        <f>ISNUMBER(SEARCH(AO$1,d4_test70_2ft[[#This Row],[actualResult3Ft]]))</f>
        <v>1</v>
      </c>
      <c r="AP130" t="b">
        <f>ISNUMBER(SEARCH(AP$1,d4_test70_2ft[[#This Row],[actualResult3Ft]]))</f>
        <v>0</v>
      </c>
      <c r="AQ130" t="b">
        <f>ISNUMBER(SEARCH(AQ$1,d4_test70_2ft[[#This Row],[actualResult3Ft]]))</f>
        <v>0</v>
      </c>
      <c r="AR130" s="10" t="str">
        <f t="shared" si="44"/>
        <v>11</v>
      </c>
      <c r="AS130" s="10" t="str">
        <f t="shared" si="45"/>
        <v>00</v>
      </c>
      <c r="AT130" s="10" t="str">
        <f t="shared" si="46"/>
        <v>00</v>
      </c>
      <c r="AU130" t="b">
        <f t="shared" si="47"/>
        <v>1</v>
      </c>
      <c r="AX130" t="b">
        <f>ISNUMBER(SEARCH(AX$1,d4_test70_2ft[[#This Row],[actualResultc2]]))</f>
        <v>1</v>
      </c>
      <c r="AY130" t="b">
        <f>ISNUMBER(SEARCH(AY$1,d4_test70_2ft[[#This Row],[actualResultc2]]))</f>
        <v>0</v>
      </c>
      <c r="AZ130" t="b">
        <f>ISNUMBER(SEARCH(AZ$1,d4_test70_2ft[[#This Row],[actualResultc2]]))</f>
        <v>0</v>
      </c>
      <c r="BA130" s="10" t="str">
        <f t="shared" si="48"/>
        <v>11</v>
      </c>
      <c r="BB130" s="10" t="str">
        <f t="shared" si="49"/>
        <v>00</v>
      </c>
      <c r="BC130" s="10" t="str">
        <f t="shared" si="50"/>
        <v>00</v>
      </c>
      <c r="BD130" t="b">
        <f t="shared" si="51"/>
        <v>1</v>
      </c>
      <c r="BG130" t="b">
        <f>ISNUMBER(SEARCH(BG$1,d4_test70_2ft[[#This Row],[actualResultc3]]))</f>
        <v>1</v>
      </c>
      <c r="BH130" t="b">
        <f>ISNUMBER(SEARCH(BH$1,d4_test70_2ft[[#This Row],[actualResultc3]]))</f>
        <v>0</v>
      </c>
      <c r="BI130" t="b">
        <f>ISNUMBER(SEARCH(BI$1,d4_test70_2ft[[#This Row],[actualResultc3]]))</f>
        <v>0</v>
      </c>
      <c r="BJ130" s="10" t="str">
        <f t="shared" si="52"/>
        <v>11</v>
      </c>
      <c r="BK130" s="10" t="str">
        <f t="shared" si="53"/>
        <v>00</v>
      </c>
      <c r="BL130" s="10" t="str">
        <f t="shared" si="54"/>
        <v>00</v>
      </c>
      <c r="BM130" t="b">
        <f t="shared" si="55"/>
        <v>1</v>
      </c>
      <c r="BP130" t="b">
        <f>ISNUMBER(SEARCH(BP$1,d4_test70_2ft[[#This Row],[actualResultc4]]))</f>
        <v>1</v>
      </c>
      <c r="BQ130" t="b">
        <f>ISNUMBER(SEARCH(BQ$1,d4_test70_2ft[[#This Row],[actualResultc4]]))</f>
        <v>0</v>
      </c>
      <c r="BR130" t="b">
        <f>ISNUMBER(SEARCH(BR$1,d4_test70_2ft[[#This Row],[actualResultc4]]))</f>
        <v>0</v>
      </c>
      <c r="BS130" s="10" t="str">
        <f t="shared" si="56"/>
        <v>11</v>
      </c>
      <c r="BT130" s="10" t="str">
        <f t="shared" si="57"/>
        <v>00</v>
      </c>
      <c r="BU130" s="10" t="str">
        <f t="shared" si="58"/>
        <v>00</v>
      </c>
      <c r="BV130" t="b">
        <f t="shared" si="59"/>
        <v>1</v>
      </c>
      <c r="BY130" t="b">
        <f>ISNUMBER(SEARCH(BY$1,d4_test70_2ft[[#This Row],[actualResultc5]]))</f>
        <v>1</v>
      </c>
      <c r="BZ130" t="b">
        <f>ISNUMBER(SEARCH(BZ$1,d4_test70_2ft[[#This Row],[actualResultc5]]))</f>
        <v>0</v>
      </c>
      <c r="CA130" t="b">
        <f>ISNUMBER(SEARCH(CA$1,d4_test70_2ft[[#This Row],[actualResultc5]]))</f>
        <v>0</v>
      </c>
      <c r="CB130" s="10" t="str">
        <f t="shared" si="60"/>
        <v>11</v>
      </c>
      <c r="CC130" s="10" t="str">
        <f t="shared" si="61"/>
        <v>00</v>
      </c>
      <c r="CD130" s="10" t="str">
        <f t="shared" si="62"/>
        <v>00</v>
      </c>
      <c r="CE130" t="b">
        <f t="shared" si="63"/>
        <v>1</v>
      </c>
      <c r="CH130" t="b">
        <f>ISNUMBER(SEARCH(CH$1,d4_test70_2ft[[#This Row],[actualResultc6]]))</f>
        <v>1</v>
      </c>
      <c r="CI130" t="b">
        <f>ISNUMBER(SEARCH(CI$1,d4_test70_2ft[[#This Row],[actualResultc6]]))</f>
        <v>0</v>
      </c>
      <c r="CJ130" t="b">
        <f>ISNUMBER(SEARCH(CJ$1,d4_test70_2ft[[#This Row],[actualResultc6]]))</f>
        <v>0</v>
      </c>
      <c r="CK130" s="10" t="str">
        <f t="shared" si="64"/>
        <v>11</v>
      </c>
      <c r="CL130" s="10" t="str">
        <f t="shared" si="65"/>
        <v>00</v>
      </c>
      <c r="CM130" s="10" t="str">
        <f t="shared" si="66"/>
        <v>00</v>
      </c>
      <c r="CN130" t="b">
        <f t="shared" si="67"/>
        <v>1</v>
      </c>
      <c r="CQ130" t="b">
        <f>ISNUMBER(SEARCH(CQ$1,d4_test70_2ft[[#This Row],[actualResultc7]]))</f>
        <v>1</v>
      </c>
      <c r="CR130" t="b">
        <f>ISNUMBER(SEARCH(CR$1,d4_test70_2ft[[#This Row],[actualResultc7]]))</f>
        <v>0</v>
      </c>
      <c r="CS130" t="b">
        <f>ISNUMBER(SEARCH(CS$1,d4_test70_2ft[[#This Row],[actualResultc7]]))</f>
        <v>0</v>
      </c>
      <c r="CT130" s="10" t="str">
        <f t="shared" si="68"/>
        <v>11</v>
      </c>
      <c r="CU130" s="10" t="str">
        <f t="shared" si="69"/>
        <v>00</v>
      </c>
      <c r="CV130" s="10" t="str">
        <f t="shared" si="70"/>
        <v>00</v>
      </c>
      <c r="CW130" t="b">
        <f t="shared" si="71"/>
        <v>1</v>
      </c>
    </row>
    <row r="131" spans="1:101" x14ac:dyDescent="0.35">
      <c r="A131">
        <v>881119321</v>
      </c>
      <c r="B131" t="s">
        <v>8133</v>
      </c>
      <c r="C131" t="s">
        <v>8217</v>
      </c>
      <c r="D131" t="s">
        <v>8135</v>
      </c>
      <c r="E131" t="s">
        <v>5119</v>
      </c>
      <c r="F131" t="s">
        <v>7687</v>
      </c>
      <c r="G131" t="s">
        <v>7687</v>
      </c>
      <c r="H131" t="s">
        <v>957</v>
      </c>
      <c r="I131" t="s">
        <v>7687</v>
      </c>
      <c r="J131" t="s">
        <v>13</v>
      </c>
      <c r="K131" t="s">
        <v>13</v>
      </c>
      <c r="L131" t="s">
        <v>7687</v>
      </c>
      <c r="M131" t="s">
        <v>13</v>
      </c>
      <c r="N131" t="s">
        <v>13</v>
      </c>
      <c r="O131" t="s">
        <v>13</v>
      </c>
      <c r="R131" s="13" t="b">
        <f>ISNUMBER(SEARCH(R$1,d4_test70_2ft[[#This Row],[expectedResult]]))</f>
        <v>1</v>
      </c>
      <c r="S131" s="13" t="b">
        <f>ISNUMBER(SEARCH(S$1,d4_test70_2ft[[#This Row],[expectedResult]]))</f>
        <v>0</v>
      </c>
      <c r="T131" s="13" t="b">
        <f>ISNUMBER(SEARCH(T$1,d4_test70_2ft[[#This Row],[expectedResult]]))</f>
        <v>0</v>
      </c>
      <c r="W131" t="b">
        <f>ISNUMBER(SEARCH(W$1,d4_test70_2ft[[#This Row],[actualResult]]))</f>
        <v>1</v>
      </c>
      <c r="X131" t="b">
        <f>ISNUMBER(SEARCH(X$1,d4_test70_2ft[[#This Row],[actualResult]]))</f>
        <v>0</v>
      </c>
      <c r="Y131" t="b">
        <f>ISNUMBER(SEARCH(Y$1,d4_test70_2ft[[#This Row],[actualResult]]))</f>
        <v>0</v>
      </c>
      <c r="Z131" s="10" t="str">
        <f t="shared" ref="Z131:Z151" si="72">IF(W131=$R131, IF(W131=FALSE, "00","11"), IF(W131=FALSE,"10","01"))</f>
        <v>11</v>
      </c>
      <c r="AA131" s="10" t="str">
        <f t="shared" ref="AA131:AA151" si="73">IF(X131=$S131, IF(X131=FALSE, "00","11"), IF(X131=FALSE,"10","01"))</f>
        <v>00</v>
      </c>
      <c r="AB131" s="10" t="str">
        <f t="shared" ref="AB131:AB151" si="74">IF(Y131=$T131, IF(Y131=FALSE, "00","11"), IF(Y131=FALSE,"10","01"))</f>
        <v>00</v>
      </c>
      <c r="AC131" t="b">
        <f t="shared" ref="AC131:AC151" si="75">AND(W131=$R131,X131=$S131,Y131=$T131)</f>
        <v>1</v>
      </c>
      <c r="AF131" t="b">
        <f>ISNUMBER(SEARCH(AF$1,d4_test70_2ft[[#This Row],[actualResultGPT3]]))</f>
        <v>1</v>
      </c>
      <c r="AG131" t="b">
        <f>ISNUMBER(SEARCH(AG$1,d4_test70_2ft[[#This Row],[actualResultGPT3]]))</f>
        <v>1</v>
      </c>
      <c r="AH131" t="b">
        <f>ISNUMBER(SEARCH(AH$1,d4_test70_2ft[[#This Row],[actualResultGPT3]]))</f>
        <v>1</v>
      </c>
      <c r="AI131" s="10" t="str">
        <f t="shared" ref="AI131:AI151" si="76">IF(AF131=$R131, IF(AF131=FALSE, "00","11"), IF(AF131=FALSE,"10","01"))</f>
        <v>11</v>
      </c>
      <c r="AJ131" s="10" t="str">
        <f t="shared" ref="AJ131:AJ151" si="77">IF(AG131=$S131, IF(AG131=FALSE, "00","11"), IF(AG131=FALSE,"10","01"))</f>
        <v>01</v>
      </c>
      <c r="AK131" s="10" t="str">
        <f t="shared" ref="AK131:AK151" si="78">IF(AH131=$T131, IF(AH131=FALSE, "00","11"), IF(AH131=FALSE,"10","01"))</f>
        <v>01</v>
      </c>
      <c r="AL131" t="b">
        <f t="shared" ref="AL131:AL151" si="79">AND(AF131=$R131,AG131=$S131,AH131=$T131)</f>
        <v>0</v>
      </c>
      <c r="AO131" t="b">
        <f>ISNUMBER(SEARCH(AO$1,d4_test70_2ft[[#This Row],[actualResult3Ft]]))</f>
        <v>1</v>
      </c>
      <c r="AP131" t="b">
        <f>ISNUMBER(SEARCH(AP$1,d4_test70_2ft[[#This Row],[actualResult3Ft]]))</f>
        <v>0</v>
      </c>
      <c r="AQ131" t="b">
        <f>ISNUMBER(SEARCH(AQ$1,d4_test70_2ft[[#This Row],[actualResult3Ft]]))</f>
        <v>0</v>
      </c>
      <c r="AR131" s="10" t="str">
        <f t="shared" ref="AR131:AR151" si="80">IF(AO131=$R131, IF(AO131=FALSE, "00","11"), IF(AO131=FALSE,"10","01"))</f>
        <v>11</v>
      </c>
      <c r="AS131" s="10" t="str">
        <f t="shared" ref="AS131:AS151" si="81">IF(AP131=$S131, IF(AP131=FALSE, "00","11"), IF(AP131=FALSE,"10","01"))</f>
        <v>00</v>
      </c>
      <c r="AT131" s="10" t="str">
        <f t="shared" ref="AT131:AT151" si="82">IF(AQ131=$T131, IF(AQ131=FALSE, "00","11"), IF(AQ131=FALSE,"10","01"))</f>
        <v>00</v>
      </c>
      <c r="AU131" t="b">
        <f t="shared" ref="AU131:AU151" si="83">AND(AO131=$R131,AP131=$S131,AQ131=$T131)</f>
        <v>1</v>
      </c>
      <c r="AX131" t="b">
        <f>ISNUMBER(SEARCH(AX$1,d4_test70_2ft[[#This Row],[actualResultc2]]))</f>
        <v>1</v>
      </c>
      <c r="AY131" t="b">
        <f>ISNUMBER(SEARCH(AY$1,d4_test70_2ft[[#This Row],[actualResultc2]]))</f>
        <v>0</v>
      </c>
      <c r="AZ131" t="b">
        <f>ISNUMBER(SEARCH(AZ$1,d4_test70_2ft[[#This Row],[actualResultc2]]))</f>
        <v>0</v>
      </c>
      <c r="BA131" s="10" t="str">
        <f t="shared" ref="BA131:BA151" si="84">IF(AX131=$R131, IF(AX131=FALSE, "00","11"), IF(AX131=FALSE,"10","01"))</f>
        <v>11</v>
      </c>
      <c r="BB131" s="10" t="str">
        <f t="shared" ref="BB131:BB151" si="85">IF(AY131=$S131, IF(AY131=FALSE, "00","11"), IF(AY131=FALSE,"10","01"))</f>
        <v>00</v>
      </c>
      <c r="BC131" s="10" t="str">
        <f t="shared" ref="BC131:BC151" si="86">IF(AZ131=$T131, IF(AZ131=FALSE, "00","11"), IF(AZ131=FALSE,"10","01"))</f>
        <v>00</v>
      </c>
      <c r="BD131" t="b">
        <f t="shared" ref="BD131:BD151" si="87">AND(AX131=$R131,AY131=$S131,AZ131=$T131)</f>
        <v>1</v>
      </c>
      <c r="BG131" t="b">
        <f>ISNUMBER(SEARCH(BG$1,d4_test70_2ft[[#This Row],[actualResultc3]]))</f>
        <v>1</v>
      </c>
      <c r="BH131" t="b">
        <f>ISNUMBER(SEARCH(BH$1,d4_test70_2ft[[#This Row],[actualResultc3]]))</f>
        <v>0</v>
      </c>
      <c r="BI131" t="b">
        <f>ISNUMBER(SEARCH(BI$1,d4_test70_2ft[[#This Row],[actualResultc3]]))</f>
        <v>0</v>
      </c>
      <c r="BJ131" s="10" t="str">
        <f t="shared" ref="BJ131:BJ151" si="88">IF(BG131=$R131, IF(BG131=FALSE, "00","11"), IF(BG131=FALSE,"10","01"))</f>
        <v>11</v>
      </c>
      <c r="BK131" s="10" t="str">
        <f t="shared" ref="BK131:BK151" si="89">IF(BH131=$S131, IF(BH131=FALSE, "00","11"), IF(BH131=FALSE,"10","01"))</f>
        <v>00</v>
      </c>
      <c r="BL131" s="10" t="str">
        <f t="shared" ref="BL131:BL151" si="90">IF(BI131=$T131, IF(BI131=FALSE, "00","11"), IF(BI131=FALSE,"10","01"))</f>
        <v>00</v>
      </c>
      <c r="BM131" t="b">
        <f t="shared" ref="BM131:BM151" si="91">AND(BG131=$R131,BH131=$S131,BI131=$T131)</f>
        <v>1</v>
      </c>
      <c r="BP131" t="b">
        <f>ISNUMBER(SEARCH(BP$1,d4_test70_2ft[[#This Row],[actualResultc4]]))</f>
        <v>1</v>
      </c>
      <c r="BQ131" t="b">
        <f>ISNUMBER(SEARCH(BQ$1,d4_test70_2ft[[#This Row],[actualResultc4]]))</f>
        <v>0</v>
      </c>
      <c r="BR131" t="b">
        <f>ISNUMBER(SEARCH(BR$1,d4_test70_2ft[[#This Row],[actualResultc4]]))</f>
        <v>0</v>
      </c>
      <c r="BS131" s="10" t="str">
        <f t="shared" ref="BS131:BS151" si="92">IF(BP131=$R131, IF(BP131=FALSE, "00","11"), IF(BP131=FALSE,"10","01"))</f>
        <v>11</v>
      </c>
      <c r="BT131" s="10" t="str">
        <f t="shared" ref="BT131:BT151" si="93">IF(BQ131=$S131, IF(BQ131=FALSE, "00","11"), IF(BQ131=FALSE,"10","01"))</f>
        <v>00</v>
      </c>
      <c r="BU131" s="10" t="str">
        <f t="shared" ref="BU131:BU151" si="94">IF(BR131=$T131, IF(BR131=FALSE, "00","11"), IF(BR131=FALSE,"10","01"))</f>
        <v>00</v>
      </c>
      <c r="BV131" t="b">
        <f t="shared" ref="BV131:BV151" si="95">AND(BP131=$R131,BQ131=$S131,BR131=$T131)</f>
        <v>1</v>
      </c>
      <c r="BY131" t="b">
        <f>ISNUMBER(SEARCH(BY$1,d4_test70_2ft[[#This Row],[actualResultc5]]))</f>
        <v>1</v>
      </c>
      <c r="BZ131" t="b">
        <f>ISNUMBER(SEARCH(BZ$1,d4_test70_2ft[[#This Row],[actualResultc5]]))</f>
        <v>0</v>
      </c>
      <c r="CA131" t="b">
        <f>ISNUMBER(SEARCH(CA$1,d4_test70_2ft[[#This Row],[actualResultc5]]))</f>
        <v>0</v>
      </c>
      <c r="CB131" s="10" t="str">
        <f t="shared" ref="CB131:CB151" si="96">IF(BY131=$R131, IF(BY131=FALSE, "00","11"), IF(BY131=FALSE,"10","01"))</f>
        <v>11</v>
      </c>
      <c r="CC131" s="10" t="str">
        <f t="shared" ref="CC131:CC151" si="97">IF(BZ131=$S131, IF(BZ131=FALSE, "00","11"), IF(BZ131=FALSE,"10","01"))</f>
        <v>00</v>
      </c>
      <c r="CD131" s="10" t="str">
        <f t="shared" ref="CD131:CD151" si="98">IF(CA131=$T131, IF(CA131=FALSE, "00","11"), IF(CA131=FALSE,"10","01"))</f>
        <v>00</v>
      </c>
      <c r="CE131" t="b">
        <f t="shared" ref="CE131:CE151" si="99">AND(BY131=$R131,BZ131=$S131,CA131=$T131)</f>
        <v>1</v>
      </c>
      <c r="CH131" t="b">
        <f>ISNUMBER(SEARCH(CH$1,d4_test70_2ft[[#This Row],[actualResultc6]]))</f>
        <v>1</v>
      </c>
      <c r="CI131" t="b">
        <f>ISNUMBER(SEARCH(CI$1,d4_test70_2ft[[#This Row],[actualResultc6]]))</f>
        <v>0</v>
      </c>
      <c r="CJ131" t="b">
        <f>ISNUMBER(SEARCH(CJ$1,d4_test70_2ft[[#This Row],[actualResultc6]]))</f>
        <v>0</v>
      </c>
      <c r="CK131" s="10" t="str">
        <f t="shared" ref="CK131:CK151" si="100">IF(CH131=$R131, IF(CH131=FALSE, "00","11"), IF(CH131=FALSE,"10","01"))</f>
        <v>11</v>
      </c>
      <c r="CL131" s="10" t="str">
        <f t="shared" ref="CL131:CL151" si="101">IF(CI131=$S131, IF(CI131=FALSE, "00","11"), IF(CI131=FALSE,"10","01"))</f>
        <v>00</v>
      </c>
      <c r="CM131" s="10" t="str">
        <f t="shared" ref="CM131:CM151" si="102">IF(CJ131=$T131, IF(CJ131=FALSE, "00","11"), IF(CJ131=FALSE,"10","01"))</f>
        <v>00</v>
      </c>
      <c r="CN131" t="b">
        <f t="shared" ref="CN131:CN151" si="103">AND(CH131=$R131,CI131=$S131,CJ131=$T131)</f>
        <v>1</v>
      </c>
      <c r="CQ131" t="b">
        <f>ISNUMBER(SEARCH(CQ$1,d4_test70_2ft[[#This Row],[actualResultc7]]))</f>
        <v>1</v>
      </c>
      <c r="CR131" t="b">
        <f>ISNUMBER(SEARCH(CR$1,d4_test70_2ft[[#This Row],[actualResultc7]]))</f>
        <v>0</v>
      </c>
      <c r="CS131" t="b">
        <f>ISNUMBER(SEARCH(CS$1,d4_test70_2ft[[#This Row],[actualResultc7]]))</f>
        <v>0</v>
      </c>
      <c r="CT131" s="10" t="str">
        <f t="shared" ref="CT131:CT151" si="104">IF(CQ131=$R131, IF(CQ131=FALSE, "00","11"), IF(CQ131=FALSE,"10","01"))</f>
        <v>11</v>
      </c>
      <c r="CU131" s="10" t="str">
        <f t="shared" ref="CU131:CU151" si="105">IF(CR131=$S131, IF(CR131=FALSE, "00","11"), IF(CR131=FALSE,"10","01"))</f>
        <v>00</v>
      </c>
      <c r="CV131" s="10" t="str">
        <f t="shared" ref="CV131:CV151" si="106">IF(CS131=$T131, IF(CS131=FALSE, "00","11"), IF(CS131=FALSE,"10","01"))</f>
        <v>00</v>
      </c>
      <c r="CW131" t="b">
        <f t="shared" ref="CW131:CW151" si="107">AND(CQ131=$R131,CR131=$S131,CS131=$T131)</f>
        <v>1</v>
      </c>
    </row>
    <row r="132" spans="1:101" x14ac:dyDescent="0.35">
      <c r="A132">
        <v>707189889</v>
      </c>
      <c r="B132" t="s">
        <v>781</v>
      </c>
      <c r="C132" t="s">
        <v>8241</v>
      </c>
      <c r="D132" t="s">
        <v>8127</v>
      </c>
      <c r="E132" t="s">
        <v>5119</v>
      </c>
      <c r="F132" t="s">
        <v>7687</v>
      </c>
      <c r="G132" t="s">
        <v>7687</v>
      </c>
      <c r="H132" t="s">
        <v>959</v>
      </c>
      <c r="I132" t="s">
        <v>7687</v>
      </c>
      <c r="J132" t="s">
        <v>13</v>
      </c>
      <c r="K132" t="s">
        <v>13</v>
      </c>
      <c r="L132" t="s">
        <v>13</v>
      </c>
      <c r="M132" t="s">
        <v>13</v>
      </c>
      <c r="N132" t="s">
        <v>13</v>
      </c>
      <c r="O132" t="s">
        <v>13</v>
      </c>
      <c r="R132" s="13" t="b">
        <f>ISNUMBER(SEARCH(R$1,d4_test70_2ft[[#This Row],[expectedResult]]))</f>
        <v>1</v>
      </c>
      <c r="S132" s="13" t="b">
        <f>ISNUMBER(SEARCH(S$1,d4_test70_2ft[[#This Row],[expectedResult]]))</f>
        <v>0</v>
      </c>
      <c r="T132" s="13" t="b">
        <f>ISNUMBER(SEARCH(T$1,d4_test70_2ft[[#This Row],[expectedResult]]))</f>
        <v>0</v>
      </c>
      <c r="W132" t="b">
        <f>ISNUMBER(SEARCH(W$1,d4_test70_2ft[[#This Row],[actualResult]]))</f>
        <v>1</v>
      </c>
      <c r="X132" t="b">
        <f>ISNUMBER(SEARCH(X$1,d4_test70_2ft[[#This Row],[actualResult]]))</f>
        <v>0</v>
      </c>
      <c r="Y132" t="b">
        <f>ISNUMBER(SEARCH(Y$1,d4_test70_2ft[[#This Row],[actualResult]]))</f>
        <v>0</v>
      </c>
      <c r="Z132" s="10" t="str">
        <f t="shared" si="72"/>
        <v>11</v>
      </c>
      <c r="AA132" s="10" t="str">
        <f t="shared" si="73"/>
        <v>00</v>
      </c>
      <c r="AB132" s="10" t="str">
        <f t="shared" si="74"/>
        <v>00</v>
      </c>
      <c r="AC132" t="b">
        <f t="shared" si="75"/>
        <v>1</v>
      </c>
      <c r="AF132" t="b">
        <f>ISNUMBER(SEARCH(AF$1,d4_test70_2ft[[#This Row],[actualResultGPT3]]))</f>
        <v>1</v>
      </c>
      <c r="AG132" t="b">
        <f>ISNUMBER(SEARCH(AG$1,d4_test70_2ft[[#This Row],[actualResultGPT3]]))</f>
        <v>1</v>
      </c>
      <c r="AH132" t="b">
        <f>ISNUMBER(SEARCH(AH$1,d4_test70_2ft[[#This Row],[actualResultGPT3]]))</f>
        <v>1</v>
      </c>
      <c r="AI132" s="10" t="str">
        <f t="shared" si="76"/>
        <v>11</v>
      </c>
      <c r="AJ132" s="10" t="str">
        <f t="shared" si="77"/>
        <v>01</v>
      </c>
      <c r="AK132" s="10" t="str">
        <f t="shared" si="78"/>
        <v>01</v>
      </c>
      <c r="AL132" t="b">
        <f t="shared" si="79"/>
        <v>0</v>
      </c>
      <c r="AO132" t="b">
        <f>ISNUMBER(SEARCH(AO$1,d4_test70_2ft[[#This Row],[actualResult3Ft]]))</f>
        <v>1</v>
      </c>
      <c r="AP132" t="b">
        <f>ISNUMBER(SEARCH(AP$1,d4_test70_2ft[[#This Row],[actualResult3Ft]]))</f>
        <v>0</v>
      </c>
      <c r="AQ132" t="b">
        <f>ISNUMBER(SEARCH(AQ$1,d4_test70_2ft[[#This Row],[actualResult3Ft]]))</f>
        <v>0</v>
      </c>
      <c r="AR132" s="10" t="str">
        <f t="shared" si="80"/>
        <v>11</v>
      </c>
      <c r="AS132" s="10" t="str">
        <f t="shared" si="81"/>
        <v>00</v>
      </c>
      <c r="AT132" s="10" t="str">
        <f t="shared" si="82"/>
        <v>00</v>
      </c>
      <c r="AU132" t="b">
        <f t="shared" si="83"/>
        <v>1</v>
      </c>
      <c r="AX132" t="b">
        <f>ISNUMBER(SEARCH(AX$1,d4_test70_2ft[[#This Row],[actualResultc2]]))</f>
        <v>1</v>
      </c>
      <c r="AY132" t="b">
        <f>ISNUMBER(SEARCH(AY$1,d4_test70_2ft[[#This Row],[actualResultc2]]))</f>
        <v>0</v>
      </c>
      <c r="AZ132" t="b">
        <f>ISNUMBER(SEARCH(AZ$1,d4_test70_2ft[[#This Row],[actualResultc2]]))</f>
        <v>0</v>
      </c>
      <c r="BA132" s="10" t="str">
        <f t="shared" si="84"/>
        <v>11</v>
      </c>
      <c r="BB132" s="10" t="str">
        <f t="shared" si="85"/>
        <v>00</v>
      </c>
      <c r="BC132" s="10" t="str">
        <f t="shared" si="86"/>
        <v>00</v>
      </c>
      <c r="BD132" t="b">
        <f t="shared" si="87"/>
        <v>1</v>
      </c>
      <c r="BG132" t="b">
        <f>ISNUMBER(SEARCH(BG$1,d4_test70_2ft[[#This Row],[actualResultc3]]))</f>
        <v>1</v>
      </c>
      <c r="BH132" t="b">
        <f>ISNUMBER(SEARCH(BH$1,d4_test70_2ft[[#This Row],[actualResultc3]]))</f>
        <v>0</v>
      </c>
      <c r="BI132" t="b">
        <f>ISNUMBER(SEARCH(BI$1,d4_test70_2ft[[#This Row],[actualResultc3]]))</f>
        <v>0</v>
      </c>
      <c r="BJ132" s="10" t="str">
        <f t="shared" si="88"/>
        <v>11</v>
      </c>
      <c r="BK132" s="10" t="str">
        <f t="shared" si="89"/>
        <v>00</v>
      </c>
      <c r="BL132" s="10" t="str">
        <f t="shared" si="90"/>
        <v>00</v>
      </c>
      <c r="BM132" t="b">
        <f t="shared" si="91"/>
        <v>1</v>
      </c>
      <c r="BP132" t="b">
        <f>ISNUMBER(SEARCH(BP$1,d4_test70_2ft[[#This Row],[actualResultc4]]))</f>
        <v>1</v>
      </c>
      <c r="BQ132" t="b">
        <f>ISNUMBER(SEARCH(BQ$1,d4_test70_2ft[[#This Row],[actualResultc4]]))</f>
        <v>0</v>
      </c>
      <c r="BR132" t="b">
        <f>ISNUMBER(SEARCH(BR$1,d4_test70_2ft[[#This Row],[actualResultc4]]))</f>
        <v>0</v>
      </c>
      <c r="BS132" s="10" t="str">
        <f t="shared" si="92"/>
        <v>11</v>
      </c>
      <c r="BT132" s="10" t="str">
        <f t="shared" si="93"/>
        <v>00</v>
      </c>
      <c r="BU132" s="10" t="str">
        <f t="shared" si="94"/>
        <v>00</v>
      </c>
      <c r="BV132" t="b">
        <f t="shared" si="95"/>
        <v>1</v>
      </c>
      <c r="BY132" t="b">
        <f>ISNUMBER(SEARCH(BY$1,d4_test70_2ft[[#This Row],[actualResultc5]]))</f>
        <v>1</v>
      </c>
      <c r="BZ132" t="b">
        <f>ISNUMBER(SEARCH(BZ$1,d4_test70_2ft[[#This Row],[actualResultc5]]))</f>
        <v>0</v>
      </c>
      <c r="CA132" t="b">
        <f>ISNUMBER(SEARCH(CA$1,d4_test70_2ft[[#This Row],[actualResultc5]]))</f>
        <v>0</v>
      </c>
      <c r="CB132" s="10" t="str">
        <f t="shared" si="96"/>
        <v>11</v>
      </c>
      <c r="CC132" s="10" t="str">
        <f t="shared" si="97"/>
        <v>00</v>
      </c>
      <c r="CD132" s="10" t="str">
        <f t="shared" si="98"/>
        <v>00</v>
      </c>
      <c r="CE132" t="b">
        <f t="shared" si="99"/>
        <v>1</v>
      </c>
      <c r="CH132" t="b">
        <f>ISNUMBER(SEARCH(CH$1,d4_test70_2ft[[#This Row],[actualResultc6]]))</f>
        <v>1</v>
      </c>
      <c r="CI132" t="b">
        <f>ISNUMBER(SEARCH(CI$1,d4_test70_2ft[[#This Row],[actualResultc6]]))</f>
        <v>0</v>
      </c>
      <c r="CJ132" t="b">
        <f>ISNUMBER(SEARCH(CJ$1,d4_test70_2ft[[#This Row],[actualResultc6]]))</f>
        <v>0</v>
      </c>
      <c r="CK132" s="10" t="str">
        <f t="shared" si="100"/>
        <v>11</v>
      </c>
      <c r="CL132" s="10" t="str">
        <f t="shared" si="101"/>
        <v>00</v>
      </c>
      <c r="CM132" s="10" t="str">
        <f t="shared" si="102"/>
        <v>00</v>
      </c>
      <c r="CN132" t="b">
        <f t="shared" si="103"/>
        <v>1</v>
      </c>
      <c r="CQ132" t="b">
        <f>ISNUMBER(SEARCH(CQ$1,d4_test70_2ft[[#This Row],[actualResultc7]]))</f>
        <v>1</v>
      </c>
      <c r="CR132" t="b">
        <f>ISNUMBER(SEARCH(CR$1,d4_test70_2ft[[#This Row],[actualResultc7]]))</f>
        <v>0</v>
      </c>
      <c r="CS132" t="b">
        <f>ISNUMBER(SEARCH(CS$1,d4_test70_2ft[[#This Row],[actualResultc7]]))</f>
        <v>0</v>
      </c>
      <c r="CT132" s="10" t="str">
        <f t="shared" si="104"/>
        <v>11</v>
      </c>
      <c r="CU132" s="10" t="str">
        <f t="shared" si="105"/>
        <v>00</v>
      </c>
      <c r="CV132" s="10" t="str">
        <f t="shared" si="106"/>
        <v>00</v>
      </c>
      <c r="CW132" t="b">
        <f t="shared" si="107"/>
        <v>1</v>
      </c>
    </row>
    <row r="133" spans="1:101" x14ac:dyDescent="0.35">
      <c r="A133">
        <v>1479549837</v>
      </c>
      <c r="B133" t="s">
        <v>7923</v>
      </c>
      <c r="C133" t="s">
        <v>7924</v>
      </c>
      <c r="D133" t="s">
        <v>7925</v>
      </c>
      <c r="E133" t="s">
        <v>5119</v>
      </c>
      <c r="F133" t="s">
        <v>7687</v>
      </c>
      <c r="G133" t="s">
        <v>7687</v>
      </c>
      <c r="H133" t="s">
        <v>13</v>
      </c>
      <c r="I133" t="s">
        <v>7687</v>
      </c>
      <c r="J133" t="s">
        <v>13</v>
      </c>
      <c r="K133" t="s">
        <v>13</v>
      </c>
      <c r="L133" t="s">
        <v>7687</v>
      </c>
      <c r="M133" t="s">
        <v>13</v>
      </c>
      <c r="N133" t="s">
        <v>13</v>
      </c>
      <c r="O133" t="s">
        <v>13</v>
      </c>
      <c r="R133" s="13" t="b">
        <f>ISNUMBER(SEARCH(R$1,d4_test70_2ft[[#This Row],[expectedResult]]))</f>
        <v>1</v>
      </c>
      <c r="S133" s="13" t="b">
        <f>ISNUMBER(SEARCH(S$1,d4_test70_2ft[[#This Row],[expectedResult]]))</f>
        <v>0</v>
      </c>
      <c r="T133" s="13" t="b">
        <f>ISNUMBER(SEARCH(T$1,d4_test70_2ft[[#This Row],[expectedResult]]))</f>
        <v>0</v>
      </c>
      <c r="W133" t="b">
        <f>ISNUMBER(SEARCH(W$1,d4_test70_2ft[[#This Row],[actualResult]]))</f>
        <v>1</v>
      </c>
      <c r="X133" t="b">
        <f>ISNUMBER(SEARCH(X$1,d4_test70_2ft[[#This Row],[actualResult]]))</f>
        <v>0</v>
      </c>
      <c r="Y133" t="b">
        <f>ISNUMBER(SEARCH(Y$1,d4_test70_2ft[[#This Row],[actualResult]]))</f>
        <v>0</v>
      </c>
      <c r="Z133" s="10" t="str">
        <f t="shared" si="72"/>
        <v>11</v>
      </c>
      <c r="AA133" s="10" t="str">
        <f t="shared" si="73"/>
        <v>00</v>
      </c>
      <c r="AB133" s="10" t="str">
        <f t="shared" si="74"/>
        <v>00</v>
      </c>
      <c r="AC133" t="b">
        <f t="shared" si="75"/>
        <v>1</v>
      </c>
      <c r="AF133" t="b">
        <f>ISNUMBER(SEARCH(AF$1,d4_test70_2ft[[#This Row],[actualResultGPT3]]))</f>
        <v>1</v>
      </c>
      <c r="AG133" t="b">
        <f>ISNUMBER(SEARCH(AG$1,d4_test70_2ft[[#This Row],[actualResultGPT3]]))</f>
        <v>0</v>
      </c>
      <c r="AH133" t="b">
        <f>ISNUMBER(SEARCH(AH$1,d4_test70_2ft[[#This Row],[actualResultGPT3]]))</f>
        <v>0</v>
      </c>
      <c r="AI133" s="10" t="str">
        <f t="shared" si="76"/>
        <v>11</v>
      </c>
      <c r="AJ133" s="10" t="str">
        <f t="shared" si="77"/>
        <v>00</v>
      </c>
      <c r="AK133" s="10" t="str">
        <f t="shared" si="78"/>
        <v>00</v>
      </c>
      <c r="AL133" t="b">
        <f t="shared" si="79"/>
        <v>1</v>
      </c>
      <c r="AO133" t="b">
        <f>ISNUMBER(SEARCH(AO$1,d4_test70_2ft[[#This Row],[actualResult3Ft]]))</f>
        <v>1</v>
      </c>
      <c r="AP133" t="b">
        <f>ISNUMBER(SEARCH(AP$1,d4_test70_2ft[[#This Row],[actualResult3Ft]]))</f>
        <v>0</v>
      </c>
      <c r="AQ133" t="b">
        <f>ISNUMBER(SEARCH(AQ$1,d4_test70_2ft[[#This Row],[actualResult3Ft]]))</f>
        <v>0</v>
      </c>
      <c r="AR133" s="10" t="str">
        <f t="shared" si="80"/>
        <v>11</v>
      </c>
      <c r="AS133" s="10" t="str">
        <f t="shared" si="81"/>
        <v>00</v>
      </c>
      <c r="AT133" s="10" t="str">
        <f t="shared" si="82"/>
        <v>00</v>
      </c>
      <c r="AU133" t="b">
        <f t="shared" si="83"/>
        <v>1</v>
      </c>
      <c r="AX133" t="b">
        <f>ISNUMBER(SEARCH(AX$1,d4_test70_2ft[[#This Row],[actualResultc2]]))</f>
        <v>1</v>
      </c>
      <c r="AY133" t="b">
        <f>ISNUMBER(SEARCH(AY$1,d4_test70_2ft[[#This Row],[actualResultc2]]))</f>
        <v>0</v>
      </c>
      <c r="AZ133" t="b">
        <f>ISNUMBER(SEARCH(AZ$1,d4_test70_2ft[[#This Row],[actualResultc2]]))</f>
        <v>0</v>
      </c>
      <c r="BA133" s="10" t="str">
        <f t="shared" si="84"/>
        <v>11</v>
      </c>
      <c r="BB133" s="10" t="str">
        <f t="shared" si="85"/>
        <v>00</v>
      </c>
      <c r="BC133" s="10" t="str">
        <f t="shared" si="86"/>
        <v>00</v>
      </c>
      <c r="BD133" t="b">
        <f t="shared" si="87"/>
        <v>1</v>
      </c>
      <c r="BG133" t="b">
        <f>ISNUMBER(SEARCH(BG$1,d4_test70_2ft[[#This Row],[actualResultc3]]))</f>
        <v>1</v>
      </c>
      <c r="BH133" t="b">
        <f>ISNUMBER(SEARCH(BH$1,d4_test70_2ft[[#This Row],[actualResultc3]]))</f>
        <v>0</v>
      </c>
      <c r="BI133" t="b">
        <f>ISNUMBER(SEARCH(BI$1,d4_test70_2ft[[#This Row],[actualResultc3]]))</f>
        <v>0</v>
      </c>
      <c r="BJ133" s="10" t="str">
        <f t="shared" si="88"/>
        <v>11</v>
      </c>
      <c r="BK133" s="10" t="str">
        <f t="shared" si="89"/>
        <v>00</v>
      </c>
      <c r="BL133" s="10" t="str">
        <f t="shared" si="90"/>
        <v>00</v>
      </c>
      <c r="BM133" t="b">
        <f t="shared" si="91"/>
        <v>1</v>
      </c>
      <c r="BP133" t="b">
        <f>ISNUMBER(SEARCH(BP$1,d4_test70_2ft[[#This Row],[actualResultc4]]))</f>
        <v>1</v>
      </c>
      <c r="BQ133" t="b">
        <f>ISNUMBER(SEARCH(BQ$1,d4_test70_2ft[[#This Row],[actualResultc4]]))</f>
        <v>0</v>
      </c>
      <c r="BR133" t="b">
        <f>ISNUMBER(SEARCH(BR$1,d4_test70_2ft[[#This Row],[actualResultc4]]))</f>
        <v>0</v>
      </c>
      <c r="BS133" s="10" t="str">
        <f t="shared" si="92"/>
        <v>11</v>
      </c>
      <c r="BT133" s="10" t="str">
        <f t="shared" si="93"/>
        <v>00</v>
      </c>
      <c r="BU133" s="10" t="str">
        <f t="shared" si="94"/>
        <v>00</v>
      </c>
      <c r="BV133" t="b">
        <f t="shared" si="95"/>
        <v>1</v>
      </c>
      <c r="BY133" t="b">
        <f>ISNUMBER(SEARCH(BY$1,d4_test70_2ft[[#This Row],[actualResultc5]]))</f>
        <v>1</v>
      </c>
      <c r="BZ133" t="b">
        <f>ISNUMBER(SEARCH(BZ$1,d4_test70_2ft[[#This Row],[actualResultc5]]))</f>
        <v>0</v>
      </c>
      <c r="CA133" t="b">
        <f>ISNUMBER(SEARCH(CA$1,d4_test70_2ft[[#This Row],[actualResultc5]]))</f>
        <v>0</v>
      </c>
      <c r="CB133" s="10" t="str">
        <f t="shared" si="96"/>
        <v>11</v>
      </c>
      <c r="CC133" s="10" t="str">
        <f t="shared" si="97"/>
        <v>00</v>
      </c>
      <c r="CD133" s="10" t="str">
        <f t="shared" si="98"/>
        <v>00</v>
      </c>
      <c r="CE133" t="b">
        <f t="shared" si="99"/>
        <v>1</v>
      </c>
      <c r="CH133" t="b">
        <f>ISNUMBER(SEARCH(CH$1,d4_test70_2ft[[#This Row],[actualResultc6]]))</f>
        <v>1</v>
      </c>
      <c r="CI133" t="b">
        <f>ISNUMBER(SEARCH(CI$1,d4_test70_2ft[[#This Row],[actualResultc6]]))</f>
        <v>0</v>
      </c>
      <c r="CJ133" t="b">
        <f>ISNUMBER(SEARCH(CJ$1,d4_test70_2ft[[#This Row],[actualResultc6]]))</f>
        <v>0</v>
      </c>
      <c r="CK133" s="10" t="str">
        <f t="shared" si="100"/>
        <v>11</v>
      </c>
      <c r="CL133" s="10" t="str">
        <f t="shared" si="101"/>
        <v>00</v>
      </c>
      <c r="CM133" s="10" t="str">
        <f t="shared" si="102"/>
        <v>00</v>
      </c>
      <c r="CN133" t="b">
        <f t="shared" si="103"/>
        <v>1</v>
      </c>
      <c r="CQ133" t="b">
        <f>ISNUMBER(SEARCH(CQ$1,d4_test70_2ft[[#This Row],[actualResultc7]]))</f>
        <v>1</v>
      </c>
      <c r="CR133" t="b">
        <f>ISNUMBER(SEARCH(CR$1,d4_test70_2ft[[#This Row],[actualResultc7]]))</f>
        <v>0</v>
      </c>
      <c r="CS133" t="b">
        <f>ISNUMBER(SEARCH(CS$1,d4_test70_2ft[[#This Row],[actualResultc7]]))</f>
        <v>0</v>
      </c>
      <c r="CT133" s="10" t="str">
        <f t="shared" si="104"/>
        <v>11</v>
      </c>
      <c r="CU133" s="10" t="str">
        <f t="shared" si="105"/>
        <v>00</v>
      </c>
      <c r="CV133" s="10" t="str">
        <f t="shared" si="106"/>
        <v>00</v>
      </c>
      <c r="CW133" t="b">
        <f t="shared" si="107"/>
        <v>1</v>
      </c>
    </row>
    <row r="134" spans="1:101" x14ac:dyDescent="0.35">
      <c r="A134">
        <v>1006393168</v>
      </c>
      <c r="B134" t="s">
        <v>7877</v>
      </c>
      <c r="C134" t="s">
        <v>8220</v>
      </c>
      <c r="D134" t="s">
        <v>7879</v>
      </c>
      <c r="E134" t="s">
        <v>5190</v>
      </c>
      <c r="F134" t="s">
        <v>7685</v>
      </c>
      <c r="G134" t="s">
        <v>7685</v>
      </c>
      <c r="H134" t="s">
        <v>72</v>
      </c>
      <c r="I134" t="s">
        <v>7685</v>
      </c>
      <c r="J134" t="s">
        <v>7685</v>
      </c>
      <c r="K134" t="s">
        <v>34</v>
      </c>
      <c r="L134" t="s">
        <v>7685</v>
      </c>
      <c r="M134" t="s">
        <v>34</v>
      </c>
      <c r="N134" t="s">
        <v>34</v>
      </c>
      <c r="O134" t="s">
        <v>34</v>
      </c>
      <c r="R134" s="13" t="b">
        <f>ISNUMBER(SEARCH(R$1,d4_test70_2ft[[#This Row],[expectedResult]]))</f>
        <v>0</v>
      </c>
      <c r="S134" s="13" t="b">
        <f>ISNUMBER(SEARCH(S$1,d4_test70_2ft[[#This Row],[expectedResult]]))</f>
        <v>1</v>
      </c>
      <c r="T134" s="13" t="b">
        <f>ISNUMBER(SEARCH(T$1,d4_test70_2ft[[#This Row],[expectedResult]]))</f>
        <v>0</v>
      </c>
      <c r="W134" t="b">
        <f>ISNUMBER(SEARCH(W$1,d4_test70_2ft[[#This Row],[actualResult]]))</f>
        <v>0</v>
      </c>
      <c r="X134" t="b">
        <f>ISNUMBER(SEARCH(X$1,d4_test70_2ft[[#This Row],[actualResult]]))</f>
        <v>1</v>
      </c>
      <c r="Y134" t="b">
        <f>ISNUMBER(SEARCH(Y$1,d4_test70_2ft[[#This Row],[actualResult]]))</f>
        <v>0</v>
      </c>
      <c r="Z134" s="10" t="str">
        <f t="shared" si="72"/>
        <v>00</v>
      </c>
      <c r="AA134" s="10" t="str">
        <f t="shared" si="73"/>
        <v>11</v>
      </c>
      <c r="AB134" s="10" t="str">
        <f t="shared" si="74"/>
        <v>00</v>
      </c>
      <c r="AC134" t="b">
        <f t="shared" si="75"/>
        <v>1</v>
      </c>
      <c r="AF134" t="b">
        <f>ISNUMBER(SEARCH(AF$1,d4_test70_2ft[[#This Row],[actualResultGPT3]]))</f>
        <v>1</v>
      </c>
      <c r="AG134" t="b">
        <f>ISNUMBER(SEARCH(AG$1,d4_test70_2ft[[#This Row],[actualResultGPT3]]))</f>
        <v>1</v>
      </c>
      <c r="AH134" t="b">
        <f>ISNUMBER(SEARCH(AH$1,d4_test70_2ft[[#This Row],[actualResultGPT3]]))</f>
        <v>1</v>
      </c>
      <c r="AI134" s="10" t="str">
        <f t="shared" si="76"/>
        <v>01</v>
      </c>
      <c r="AJ134" s="10" t="str">
        <f t="shared" si="77"/>
        <v>11</v>
      </c>
      <c r="AK134" s="10" t="str">
        <f t="shared" si="78"/>
        <v>01</v>
      </c>
      <c r="AL134" t="b">
        <f t="shared" si="79"/>
        <v>0</v>
      </c>
      <c r="AO134" t="b">
        <f>ISNUMBER(SEARCH(AO$1,d4_test70_2ft[[#This Row],[actualResult3Ft]]))</f>
        <v>0</v>
      </c>
      <c r="AP134" t="b">
        <f>ISNUMBER(SEARCH(AP$1,d4_test70_2ft[[#This Row],[actualResult3Ft]]))</f>
        <v>1</v>
      </c>
      <c r="AQ134" t="b">
        <f>ISNUMBER(SEARCH(AQ$1,d4_test70_2ft[[#This Row],[actualResult3Ft]]))</f>
        <v>0</v>
      </c>
      <c r="AR134" s="10" t="str">
        <f t="shared" si="80"/>
        <v>00</v>
      </c>
      <c r="AS134" s="10" t="str">
        <f t="shared" si="81"/>
        <v>11</v>
      </c>
      <c r="AT134" s="10" t="str">
        <f t="shared" si="82"/>
        <v>00</v>
      </c>
      <c r="AU134" t="b">
        <f t="shared" si="83"/>
        <v>1</v>
      </c>
      <c r="AX134" t="b">
        <f>ISNUMBER(SEARCH(AX$1,d4_test70_2ft[[#This Row],[actualResultc2]]))</f>
        <v>0</v>
      </c>
      <c r="AY134" t="b">
        <f>ISNUMBER(SEARCH(AY$1,d4_test70_2ft[[#This Row],[actualResultc2]]))</f>
        <v>1</v>
      </c>
      <c r="AZ134" t="b">
        <f>ISNUMBER(SEARCH(AZ$1,d4_test70_2ft[[#This Row],[actualResultc2]]))</f>
        <v>0</v>
      </c>
      <c r="BA134" s="10" t="str">
        <f t="shared" si="84"/>
        <v>00</v>
      </c>
      <c r="BB134" s="10" t="str">
        <f t="shared" si="85"/>
        <v>11</v>
      </c>
      <c r="BC134" s="10" t="str">
        <f t="shared" si="86"/>
        <v>00</v>
      </c>
      <c r="BD134" t="b">
        <f t="shared" si="87"/>
        <v>1</v>
      </c>
      <c r="BG134" t="b">
        <f>ISNUMBER(SEARCH(BG$1,d4_test70_2ft[[#This Row],[actualResultc3]]))</f>
        <v>0</v>
      </c>
      <c r="BH134" t="b">
        <f>ISNUMBER(SEARCH(BH$1,d4_test70_2ft[[#This Row],[actualResultc3]]))</f>
        <v>1</v>
      </c>
      <c r="BI134" t="b">
        <f>ISNUMBER(SEARCH(BI$1,d4_test70_2ft[[#This Row],[actualResultc3]]))</f>
        <v>0</v>
      </c>
      <c r="BJ134" s="10" t="str">
        <f t="shared" si="88"/>
        <v>00</v>
      </c>
      <c r="BK134" s="10" t="str">
        <f t="shared" si="89"/>
        <v>11</v>
      </c>
      <c r="BL134" s="10" t="str">
        <f t="shared" si="90"/>
        <v>00</v>
      </c>
      <c r="BM134" t="b">
        <f t="shared" si="91"/>
        <v>1</v>
      </c>
      <c r="BP134" t="b">
        <f>ISNUMBER(SEARCH(BP$1,d4_test70_2ft[[#This Row],[actualResultc4]]))</f>
        <v>0</v>
      </c>
      <c r="BQ134" t="b">
        <f>ISNUMBER(SEARCH(BQ$1,d4_test70_2ft[[#This Row],[actualResultc4]]))</f>
        <v>1</v>
      </c>
      <c r="BR134" t="b">
        <f>ISNUMBER(SEARCH(BR$1,d4_test70_2ft[[#This Row],[actualResultc4]]))</f>
        <v>0</v>
      </c>
      <c r="BS134" s="10" t="str">
        <f t="shared" si="92"/>
        <v>00</v>
      </c>
      <c r="BT134" s="10" t="str">
        <f t="shared" si="93"/>
        <v>11</v>
      </c>
      <c r="BU134" s="10" t="str">
        <f t="shared" si="94"/>
        <v>00</v>
      </c>
      <c r="BV134" t="b">
        <f t="shared" si="95"/>
        <v>1</v>
      </c>
      <c r="BY134" t="b">
        <f>ISNUMBER(SEARCH(BY$1,d4_test70_2ft[[#This Row],[actualResultc5]]))</f>
        <v>0</v>
      </c>
      <c r="BZ134" t="b">
        <f>ISNUMBER(SEARCH(BZ$1,d4_test70_2ft[[#This Row],[actualResultc5]]))</f>
        <v>1</v>
      </c>
      <c r="CA134" t="b">
        <f>ISNUMBER(SEARCH(CA$1,d4_test70_2ft[[#This Row],[actualResultc5]]))</f>
        <v>0</v>
      </c>
      <c r="CB134" s="10" t="str">
        <f t="shared" si="96"/>
        <v>00</v>
      </c>
      <c r="CC134" s="10" t="str">
        <f t="shared" si="97"/>
        <v>11</v>
      </c>
      <c r="CD134" s="10" t="str">
        <f t="shared" si="98"/>
        <v>00</v>
      </c>
      <c r="CE134" t="b">
        <f t="shared" si="99"/>
        <v>1</v>
      </c>
      <c r="CH134" t="b">
        <f>ISNUMBER(SEARCH(CH$1,d4_test70_2ft[[#This Row],[actualResultc6]]))</f>
        <v>0</v>
      </c>
      <c r="CI134" t="b">
        <f>ISNUMBER(SEARCH(CI$1,d4_test70_2ft[[#This Row],[actualResultc6]]))</f>
        <v>1</v>
      </c>
      <c r="CJ134" t="b">
        <f>ISNUMBER(SEARCH(CJ$1,d4_test70_2ft[[#This Row],[actualResultc6]]))</f>
        <v>0</v>
      </c>
      <c r="CK134" s="10" t="str">
        <f t="shared" si="100"/>
        <v>00</v>
      </c>
      <c r="CL134" s="10" t="str">
        <f t="shared" si="101"/>
        <v>11</v>
      </c>
      <c r="CM134" s="10" t="str">
        <f t="shared" si="102"/>
        <v>00</v>
      </c>
      <c r="CN134" t="b">
        <f t="shared" si="103"/>
        <v>1</v>
      </c>
      <c r="CQ134" t="b">
        <f>ISNUMBER(SEARCH(CQ$1,d4_test70_2ft[[#This Row],[actualResultc7]]))</f>
        <v>0</v>
      </c>
      <c r="CR134" t="b">
        <f>ISNUMBER(SEARCH(CR$1,d4_test70_2ft[[#This Row],[actualResultc7]]))</f>
        <v>1</v>
      </c>
      <c r="CS134" t="b">
        <f>ISNUMBER(SEARCH(CS$1,d4_test70_2ft[[#This Row],[actualResultc7]]))</f>
        <v>0</v>
      </c>
      <c r="CT134" s="10" t="str">
        <f t="shared" si="104"/>
        <v>00</v>
      </c>
      <c r="CU134" s="10" t="str">
        <f t="shared" si="105"/>
        <v>11</v>
      </c>
      <c r="CV134" s="10" t="str">
        <f t="shared" si="106"/>
        <v>00</v>
      </c>
      <c r="CW134" t="b">
        <f t="shared" si="107"/>
        <v>1</v>
      </c>
    </row>
    <row r="135" spans="1:101" x14ac:dyDescent="0.35">
      <c r="A135">
        <v>1133478462</v>
      </c>
      <c r="B135" t="s">
        <v>7883</v>
      </c>
      <c r="C135" t="s">
        <v>7884</v>
      </c>
      <c r="D135" t="s">
        <v>7882</v>
      </c>
      <c r="E135" t="s">
        <v>5137</v>
      </c>
      <c r="F135" t="s">
        <v>7685</v>
      </c>
      <c r="G135" t="s">
        <v>7685</v>
      </c>
      <c r="H135" t="s">
        <v>72</v>
      </c>
      <c r="I135" t="s">
        <v>7685</v>
      </c>
      <c r="J135" t="s">
        <v>7685</v>
      </c>
      <c r="K135" t="s">
        <v>7685</v>
      </c>
      <c r="L135" t="s">
        <v>7685</v>
      </c>
      <c r="M135" t="s">
        <v>34</v>
      </c>
      <c r="N135" t="s">
        <v>34</v>
      </c>
      <c r="O135" t="s">
        <v>34</v>
      </c>
      <c r="R135" s="13" t="b">
        <f>ISNUMBER(SEARCH(R$1,d4_test70_2ft[[#This Row],[expectedResult]]))</f>
        <v>0</v>
      </c>
      <c r="S135" s="13" t="b">
        <f>ISNUMBER(SEARCH(S$1,d4_test70_2ft[[#This Row],[expectedResult]]))</f>
        <v>1</v>
      </c>
      <c r="T135" s="13" t="b">
        <f>ISNUMBER(SEARCH(T$1,d4_test70_2ft[[#This Row],[expectedResult]]))</f>
        <v>0</v>
      </c>
      <c r="W135" t="b">
        <f>ISNUMBER(SEARCH(W$1,d4_test70_2ft[[#This Row],[actualResult]]))</f>
        <v>0</v>
      </c>
      <c r="X135" t="b">
        <f>ISNUMBER(SEARCH(X$1,d4_test70_2ft[[#This Row],[actualResult]]))</f>
        <v>1</v>
      </c>
      <c r="Y135" t="b">
        <f>ISNUMBER(SEARCH(Y$1,d4_test70_2ft[[#This Row],[actualResult]]))</f>
        <v>0</v>
      </c>
      <c r="Z135" s="10" t="str">
        <f t="shared" si="72"/>
        <v>00</v>
      </c>
      <c r="AA135" s="10" t="str">
        <f t="shared" si="73"/>
        <v>11</v>
      </c>
      <c r="AB135" s="10" t="str">
        <f t="shared" si="74"/>
        <v>00</v>
      </c>
      <c r="AC135" t="b">
        <f t="shared" si="75"/>
        <v>1</v>
      </c>
      <c r="AF135" t="b">
        <f>ISNUMBER(SEARCH(AF$1,d4_test70_2ft[[#This Row],[actualResultGPT3]]))</f>
        <v>1</v>
      </c>
      <c r="AG135" t="b">
        <f>ISNUMBER(SEARCH(AG$1,d4_test70_2ft[[#This Row],[actualResultGPT3]]))</f>
        <v>1</v>
      </c>
      <c r="AH135" t="b">
        <f>ISNUMBER(SEARCH(AH$1,d4_test70_2ft[[#This Row],[actualResultGPT3]]))</f>
        <v>1</v>
      </c>
      <c r="AI135" s="10" t="str">
        <f t="shared" si="76"/>
        <v>01</v>
      </c>
      <c r="AJ135" s="10" t="str">
        <f t="shared" si="77"/>
        <v>11</v>
      </c>
      <c r="AK135" s="10" t="str">
        <f t="shared" si="78"/>
        <v>01</v>
      </c>
      <c r="AL135" t="b">
        <f t="shared" si="79"/>
        <v>0</v>
      </c>
      <c r="AO135" t="b">
        <f>ISNUMBER(SEARCH(AO$1,d4_test70_2ft[[#This Row],[actualResult3Ft]]))</f>
        <v>0</v>
      </c>
      <c r="AP135" t="b">
        <f>ISNUMBER(SEARCH(AP$1,d4_test70_2ft[[#This Row],[actualResult3Ft]]))</f>
        <v>1</v>
      </c>
      <c r="AQ135" t="b">
        <f>ISNUMBER(SEARCH(AQ$1,d4_test70_2ft[[#This Row],[actualResult3Ft]]))</f>
        <v>0</v>
      </c>
      <c r="AR135" s="10" t="str">
        <f t="shared" si="80"/>
        <v>00</v>
      </c>
      <c r="AS135" s="10" t="str">
        <f t="shared" si="81"/>
        <v>11</v>
      </c>
      <c r="AT135" s="10" t="str">
        <f t="shared" si="82"/>
        <v>00</v>
      </c>
      <c r="AU135" t="b">
        <f t="shared" si="83"/>
        <v>1</v>
      </c>
      <c r="AX135" t="b">
        <f>ISNUMBER(SEARCH(AX$1,d4_test70_2ft[[#This Row],[actualResultc2]]))</f>
        <v>0</v>
      </c>
      <c r="AY135" t="b">
        <f>ISNUMBER(SEARCH(AY$1,d4_test70_2ft[[#This Row],[actualResultc2]]))</f>
        <v>1</v>
      </c>
      <c r="AZ135" t="b">
        <f>ISNUMBER(SEARCH(AZ$1,d4_test70_2ft[[#This Row],[actualResultc2]]))</f>
        <v>0</v>
      </c>
      <c r="BA135" s="10" t="str">
        <f t="shared" si="84"/>
        <v>00</v>
      </c>
      <c r="BB135" s="10" t="str">
        <f t="shared" si="85"/>
        <v>11</v>
      </c>
      <c r="BC135" s="10" t="str">
        <f t="shared" si="86"/>
        <v>00</v>
      </c>
      <c r="BD135" t="b">
        <f t="shared" si="87"/>
        <v>1</v>
      </c>
      <c r="BG135" t="b">
        <f>ISNUMBER(SEARCH(BG$1,d4_test70_2ft[[#This Row],[actualResultc3]]))</f>
        <v>0</v>
      </c>
      <c r="BH135" t="b">
        <f>ISNUMBER(SEARCH(BH$1,d4_test70_2ft[[#This Row],[actualResultc3]]))</f>
        <v>1</v>
      </c>
      <c r="BI135" t="b">
        <f>ISNUMBER(SEARCH(BI$1,d4_test70_2ft[[#This Row],[actualResultc3]]))</f>
        <v>0</v>
      </c>
      <c r="BJ135" s="10" t="str">
        <f t="shared" si="88"/>
        <v>00</v>
      </c>
      <c r="BK135" s="10" t="str">
        <f t="shared" si="89"/>
        <v>11</v>
      </c>
      <c r="BL135" s="10" t="str">
        <f t="shared" si="90"/>
        <v>00</v>
      </c>
      <c r="BM135" t="b">
        <f t="shared" si="91"/>
        <v>1</v>
      </c>
      <c r="BP135" t="b">
        <f>ISNUMBER(SEARCH(BP$1,d4_test70_2ft[[#This Row],[actualResultc4]]))</f>
        <v>0</v>
      </c>
      <c r="BQ135" t="b">
        <f>ISNUMBER(SEARCH(BQ$1,d4_test70_2ft[[#This Row],[actualResultc4]]))</f>
        <v>1</v>
      </c>
      <c r="BR135" t="b">
        <f>ISNUMBER(SEARCH(BR$1,d4_test70_2ft[[#This Row],[actualResultc4]]))</f>
        <v>0</v>
      </c>
      <c r="BS135" s="10" t="str">
        <f t="shared" si="92"/>
        <v>00</v>
      </c>
      <c r="BT135" s="10" t="str">
        <f t="shared" si="93"/>
        <v>11</v>
      </c>
      <c r="BU135" s="10" t="str">
        <f t="shared" si="94"/>
        <v>00</v>
      </c>
      <c r="BV135" t="b">
        <f t="shared" si="95"/>
        <v>1</v>
      </c>
      <c r="BY135" t="b">
        <f>ISNUMBER(SEARCH(BY$1,d4_test70_2ft[[#This Row],[actualResultc5]]))</f>
        <v>0</v>
      </c>
      <c r="BZ135" t="b">
        <f>ISNUMBER(SEARCH(BZ$1,d4_test70_2ft[[#This Row],[actualResultc5]]))</f>
        <v>1</v>
      </c>
      <c r="CA135" t="b">
        <f>ISNUMBER(SEARCH(CA$1,d4_test70_2ft[[#This Row],[actualResultc5]]))</f>
        <v>0</v>
      </c>
      <c r="CB135" s="10" t="str">
        <f t="shared" si="96"/>
        <v>00</v>
      </c>
      <c r="CC135" s="10" t="str">
        <f t="shared" si="97"/>
        <v>11</v>
      </c>
      <c r="CD135" s="10" t="str">
        <f t="shared" si="98"/>
        <v>00</v>
      </c>
      <c r="CE135" t="b">
        <f t="shared" si="99"/>
        <v>1</v>
      </c>
      <c r="CH135" t="b">
        <f>ISNUMBER(SEARCH(CH$1,d4_test70_2ft[[#This Row],[actualResultc6]]))</f>
        <v>0</v>
      </c>
      <c r="CI135" t="b">
        <f>ISNUMBER(SEARCH(CI$1,d4_test70_2ft[[#This Row],[actualResultc6]]))</f>
        <v>1</v>
      </c>
      <c r="CJ135" t="b">
        <f>ISNUMBER(SEARCH(CJ$1,d4_test70_2ft[[#This Row],[actualResultc6]]))</f>
        <v>0</v>
      </c>
      <c r="CK135" s="10" t="str">
        <f t="shared" si="100"/>
        <v>00</v>
      </c>
      <c r="CL135" s="10" t="str">
        <f t="shared" si="101"/>
        <v>11</v>
      </c>
      <c r="CM135" s="10" t="str">
        <f t="shared" si="102"/>
        <v>00</v>
      </c>
      <c r="CN135" t="b">
        <f t="shared" si="103"/>
        <v>1</v>
      </c>
      <c r="CQ135" t="b">
        <f>ISNUMBER(SEARCH(CQ$1,d4_test70_2ft[[#This Row],[actualResultc7]]))</f>
        <v>0</v>
      </c>
      <c r="CR135" t="b">
        <f>ISNUMBER(SEARCH(CR$1,d4_test70_2ft[[#This Row],[actualResultc7]]))</f>
        <v>1</v>
      </c>
      <c r="CS135" t="b">
        <f>ISNUMBER(SEARCH(CS$1,d4_test70_2ft[[#This Row],[actualResultc7]]))</f>
        <v>0</v>
      </c>
      <c r="CT135" s="10" t="str">
        <f t="shared" si="104"/>
        <v>00</v>
      </c>
      <c r="CU135" s="10" t="str">
        <f t="shared" si="105"/>
        <v>11</v>
      </c>
      <c r="CV135" s="10" t="str">
        <f t="shared" si="106"/>
        <v>00</v>
      </c>
      <c r="CW135" t="b">
        <f t="shared" si="107"/>
        <v>1</v>
      </c>
    </row>
    <row r="136" spans="1:101" x14ac:dyDescent="0.35">
      <c r="A136">
        <v>1630648638</v>
      </c>
      <c r="B136" t="s">
        <v>8010</v>
      </c>
      <c r="C136" t="s">
        <v>8011</v>
      </c>
      <c r="D136" t="s">
        <v>8012</v>
      </c>
      <c r="E136" t="s">
        <v>5190</v>
      </c>
      <c r="F136" t="s">
        <v>7685</v>
      </c>
      <c r="G136" t="s">
        <v>7685</v>
      </c>
      <c r="H136" t="s">
        <v>72</v>
      </c>
      <c r="I136" t="s">
        <v>7685</v>
      </c>
      <c r="J136" t="s">
        <v>7685</v>
      </c>
      <c r="K136" t="s">
        <v>7685</v>
      </c>
      <c r="L136" t="s">
        <v>7685</v>
      </c>
      <c r="M136" t="s">
        <v>185</v>
      </c>
      <c r="N136" t="s">
        <v>34</v>
      </c>
      <c r="O136" t="s">
        <v>34</v>
      </c>
      <c r="R136" s="13" t="b">
        <f>ISNUMBER(SEARCH(R$1,d4_test70_2ft[[#This Row],[expectedResult]]))</f>
        <v>0</v>
      </c>
      <c r="S136" s="13" t="b">
        <f>ISNUMBER(SEARCH(S$1,d4_test70_2ft[[#This Row],[expectedResult]]))</f>
        <v>1</v>
      </c>
      <c r="T136" s="13" t="b">
        <f>ISNUMBER(SEARCH(T$1,d4_test70_2ft[[#This Row],[expectedResult]]))</f>
        <v>0</v>
      </c>
      <c r="W136" t="b">
        <f>ISNUMBER(SEARCH(W$1,d4_test70_2ft[[#This Row],[actualResult]]))</f>
        <v>0</v>
      </c>
      <c r="X136" t="b">
        <f>ISNUMBER(SEARCH(X$1,d4_test70_2ft[[#This Row],[actualResult]]))</f>
        <v>1</v>
      </c>
      <c r="Y136" t="b">
        <f>ISNUMBER(SEARCH(Y$1,d4_test70_2ft[[#This Row],[actualResult]]))</f>
        <v>0</v>
      </c>
      <c r="Z136" s="10" t="str">
        <f t="shared" si="72"/>
        <v>00</v>
      </c>
      <c r="AA136" s="10" t="str">
        <f t="shared" si="73"/>
        <v>11</v>
      </c>
      <c r="AB136" s="10" t="str">
        <f t="shared" si="74"/>
        <v>00</v>
      </c>
      <c r="AC136" t="b">
        <f t="shared" si="75"/>
        <v>1</v>
      </c>
      <c r="AF136" t="b">
        <f>ISNUMBER(SEARCH(AF$1,d4_test70_2ft[[#This Row],[actualResultGPT3]]))</f>
        <v>1</v>
      </c>
      <c r="AG136" t="b">
        <f>ISNUMBER(SEARCH(AG$1,d4_test70_2ft[[#This Row],[actualResultGPT3]]))</f>
        <v>1</v>
      </c>
      <c r="AH136" t="b">
        <f>ISNUMBER(SEARCH(AH$1,d4_test70_2ft[[#This Row],[actualResultGPT3]]))</f>
        <v>1</v>
      </c>
      <c r="AI136" s="10" t="str">
        <f t="shared" si="76"/>
        <v>01</v>
      </c>
      <c r="AJ136" s="10" t="str">
        <f t="shared" si="77"/>
        <v>11</v>
      </c>
      <c r="AK136" s="10" t="str">
        <f t="shared" si="78"/>
        <v>01</v>
      </c>
      <c r="AL136" t="b">
        <f t="shared" si="79"/>
        <v>0</v>
      </c>
      <c r="AO136" t="b">
        <f>ISNUMBER(SEARCH(AO$1,d4_test70_2ft[[#This Row],[actualResult3Ft]]))</f>
        <v>0</v>
      </c>
      <c r="AP136" t="b">
        <f>ISNUMBER(SEARCH(AP$1,d4_test70_2ft[[#This Row],[actualResult3Ft]]))</f>
        <v>1</v>
      </c>
      <c r="AQ136" t="b">
        <f>ISNUMBER(SEARCH(AQ$1,d4_test70_2ft[[#This Row],[actualResult3Ft]]))</f>
        <v>0</v>
      </c>
      <c r="AR136" s="10" t="str">
        <f t="shared" si="80"/>
        <v>00</v>
      </c>
      <c r="AS136" s="10" t="str">
        <f t="shared" si="81"/>
        <v>11</v>
      </c>
      <c r="AT136" s="10" t="str">
        <f t="shared" si="82"/>
        <v>00</v>
      </c>
      <c r="AU136" t="b">
        <f t="shared" si="83"/>
        <v>1</v>
      </c>
      <c r="AX136" t="b">
        <f>ISNUMBER(SEARCH(AX$1,d4_test70_2ft[[#This Row],[actualResultc2]]))</f>
        <v>0</v>
      </c>
      <c r="AY136" t="b">
        <f>ISNUMBER(SEARCH(AY$1,d4_test70_2ft[[#This Row],[actualResultc2]]))</f>
        <v>1</v>
      </c>
      <c r="AZ136" t="b">
        <f>ISNUMBER(SEARCH(AZ$1,d4_test70_2ft[[#This Row],[actualResultc2]]))</f>
        <v>0</v>
      </c>
      <c r="BA136" s="10" t="str">
        <f t="shared" si="84"/>
        <v>00</v>
      </c>
      <c r="BB136" s="10" t="str">
        <f t="shared" si="85"/>
        <v>11</v>
      </c>
      <c r="BC136" s="10" t="str">
        <f t="shared" si="86"/>
        <v>00</v>
      </c>
      <c r="BD136" t="b">
        <f t="shared" si="87"/>
        <v>1</v>
      </c>
      <c r="BG136" t="b">
        <f>ISNUMBER(SEARCH(BG$1,d4_test70_2ft[[#This Row],[actualResultc3]]))</f>
        <v>0</v>
      </c>
      <c r="BH136" t="b">
        <f>ISNUMBER(SEARCH(BH$1,d4_test70_2ft[[#This Row],[actualResultc3]]))</f>
        <v>1</v>
      </c>
      <c r="BI136" t="b">
        <f>ISNUMBER(SEARCH(BI$1,d4_test70_2ft[[#This Row],[actualResultc3]]))</f>
        <v>0</v>
      </c>
      <c r="BJ136" s="10" t="str">
        <f t="shared" si="88"/>
        <v>00</v>
      </c>
      <c r="BK136" s="10" t="str">
        <f t="shared" si="89"/>
        <v>11</v>
      </c>
      <c r="BL136" s="10" t="str">
        <f t="shared" si="90"/>
        <v>00</v>
      </c>
      <c r="BM136" t="b">
        <f t="shared" si="91"/>
        <v>1</v>
      </c>
      <c r="BP136" t="b">
        <f>ISNUMBER(SEARCH(BP$1,d4_test70_2ft[[#This Row],[actualResultc4]]))</f>
        <v>0</v>
      </c>
      <c r="BQ136" t="b">
        <f>ISNUMBER(SEARCH(BQ$1,d4_test70_2ft[[#This Row],[actualResultc4]]))</f>
        <v>1</v>
      </c>
      <c r="BR136" t="b">
        <f>ISNUMBER(SEARCH(BR$1,d4_test70_2ft[[#This Row],[actualResultc4]]))</f>
        <v>0</v>
      </c>
      <c r="BS136" s="10" t="str">
        <f t="shared" si="92"/>
        <v>00</v>
      </c>
      <c r="BT136" s="10" t="str">
        <f t="shared" si="93"/>
        <v>11</v>
      </c>
      <c r="BU136" s="10" t="str">
        <f t="shared" si="94"/>
        <v>00</v>
      </c>
      <c r="BV136" t="b">
        <f t="shared" si="95"/>
        <v>1</v>
      </c>
      <c r="BY136" t="b">
        <f>ISNUMBER(SEARCH(BY$1,d4_test70_2ft[[#This Row],[actualResultc5]]))</f>
        <v>1</v>
      </c>
      <c r="BZ136" t="b">
        <f>ISNUMBER(SEARCH(BZ$1,d4_test70_2ft[[#This Row],[actualResultc5]]))</f>
        <v>1</v>
      </c>
      <c r="CA136" t="b">
        <f>ISNUMBER(SEARCH(CA$1,d4_test70_2ft[[#This Row],[actualResultc5]]))</f>
        <v>0</v>
      </c>
      <c r="CB136" s="10" t="str">
        <f t="shared" si="96"/>
        <v>01</v>
      </c>
      <c r="CC136" s="10" t="str">
        <f t="shared" si="97"/>
        <v>11</v>
      </c>
      <c r="CD136" s="10" t="str">
        <f t="shared" si="98"/>
        <v>00</v>
      </c>
      <c r="CE136" t="b">
        <f t="shared" si="99"/>
        <v>0</v>
      </c>
      <c r="CH136" t="b">
        <f>ISNUMBER(SEARCH(CH$1,d4_test70_2ft[[#This Row],[actualResultc6]]))</f>
        <v>0</v>
      </c>
      <c r="CI136" t="b">
        <f>ISNUMBER(SEARCH(CI$1,d4_test70_2ft[[#This Row],[actualResultc6]]))</f>
        <v>1</v>
      </c>
      <c r="CJ136" t="b">
        <f>ISNUMBER(SEARCH(CJ$1,d4_test70_2ft[[#This Row],[actualResultc6]]))</f>
        <v>0</v>
      </c>
      <c r="CK136" s="10" t="str">
        <f t="shared" si="100"/>
        <v>00</v>
      </c>
      <c r="CL136" s="10" t="str">
        <f t="shared" si="101"/>
        <v>11</v>
      </c>
      <c r="CM136" s="10" t="str">
        <f t="shared" si="102"/>
        <v>00</v>
      </c>
      <c r="CN136" t="b">
        <f t="shared" si="103"/>
        <v>1</v>
      </c>
      <c r="CQ136" t="b">
        <f>ISNUMBER(SEARCH(CQ$1,d4_test70_2ft[[#This Row],[actualResultc7]]))</f>
        <v>0</v>
      </c>
      <c r="CR136" t="b">
        <f>ISNUMBER(SEARCH(CR$1,d4_test70_2ft[[#This Row],[actualResultc7]]))</f>
        <v>1</v>
      </c>
      <c r="CS136" t="b">
        <f>ISNUMBER(SEARCH(CS$1,d4_test70_2ft[[#This Row],[actualResultc7]]))</f>
        <v>0</v>
      </c>
      <c r="CT136" s="10" t="str">
        <f t="shared" si="104"/>
        <v>00</v>
      </c>
      <c r="CU136" s="10" t="str">
        <f t="shared" si="105"/>
        <v>11</v>
      </c>
      <c r="CV136" s="10" t="str">
        <f t="shared" si="106"/>
        <v>00</v>
      </c>
      <c r="CW136" t="b">
        <f t="shared" si="107"/>
        <v>1</v>
      </c>
    </row>
    <row r="137" spans="1:101" x14ac:dyDescent="0.35">
      <c r="A137">
        <v>1336527043</v>
      </c>
      <c r="B137" t="s">
        <v>8072</v>
      </c>
      <c r="C137" t="s">
        <v>8200</v>
      </c>
      <c r="D137" t="s">
        <v>8074</v>
      </c>
      <c r="E137" t="s">
        <v>5137</v>
      </c>
      <c r="F137" t="s">
        <v>7685</v>
      </c>
      <c r="G137" t="s">
        <v>7685</v>
      </c>
      <c r="H137" t="s">
        <v>72</v>
      </c>
      <c r="I137" t="s">
        <v>7685</v>
      </c>
      <c r="J137" t="s">
        <v>34</v>
      </c>
      <c r="K137" t="s">
        <v>34</v>
      </c>
      <c r="L137" t="s">
        <v>7685</v>
      </c>
      <c r="M137" t="s">
        <v>34</v>
      </c>
      <c r="N137" t="s">
        <v>34</v>
      </c>
      <c r="O137" t="s">
        <v>34</v>
      </c>
      <c r="R137" s="13" t="b">
        <f>ISNUMBER(SEARCH(R$1,d4_test70_2ft[[#This Row],[expectedResult]]))</f>
        <v>0</v>
      </c>
      <c r="S137" s="13" t="b">
        <f>ISNUMBER(SEARCH(S$1,d4_test70_2ft[[#This Row],[expectedResult]]))</f>
        <v>1</v>
      </c>
      <c r="T137" s="13" t="b">
        <f>ISNUMBER(SEARCH(T$1,d4_test70_2ft[[#This Row],[expectedResult]]))</f>
        <v>0</v>
      </c>
      <c r="W137" t="b">
        <f>ISNUMBER(SEARCH(W$1,d4_test70_2ft[[#This Row],[actualResult]]))</f>
        <v>0</v>
      </c>
      <c r="X137" t="b">
        <f>ISNUMBER(SEARCH(X$1,d4_test70_2ft[[#This Row],[actualResult]]))</f>
        <v>1</v>
      </c>
      <c r="Y137" t="b">
        <f>ISNUMBER(SEARCH(Y$1,d4_test70_2ft[[#This Row],[actualResult]]))</f>
        <v>0</v>
      </c>
      <c r="Z137" s="10" t="str">
        <f t="shared" si="72"/>
        <v>00</v>
      </c>
      <c r="AA137" s="10" t="str">
        <f t="shared" si="73"/>
        <v>11</v>
      </c>
      <c r="AB137" s="10" t="str">
        <f t="shared" si="74"/>
        <v>00</v>
      </c>
      <c r="AC137" t="b">
        <f t="shared" si="75"/>
        <v>1</v>
      </c>
      <c r="AF137" t="b">
        <f>ISNUMBER(SEARCH(AF$1,d4_test70_2ft[[#This Row],[actualResultGPT3]]))</f>
        <v>1</v>
      </c>
      <c r="AG137" t="b">
        <f>ISNUMBER(SEARCH(AG$1,d4_test70_2ft[[#This Row],[actualResultGPT3]]))</f>
        <v>1</v>
      </c>
      <c r="AH137" t="b">
        <f>ISNUMBER(SEARCH(AH$1,d4_test70_2ft[[#This Row],[actualResultGPT3]]))</f>
        <v>1</v>
      </c>
      <c r="AI137" s="10" t="str">
        <f t="shared" si="76"/>
        <v>01</v>
      </c>
      <c r="AJ137" s="10" t="str">
        <f t="shared" si="77"/>
        <v>11</v>
      </c>
      <c r="AK137" s="10" t="str">
        <f t="shared" si="78"/>
        <v>01</v>
      </c>
      <c r="AL137" t="b">
        <f t="shared" si="79"/>
        <v>0</v>
      </c>
      <c r="AO137" t="b">
        <f>ISNUMBER(SEARCH(AO$1,d4_test70_2ft[[#This Row],[actualResult3Ft]]))</f>
        <v>0</v>
      </c>
      <c r="AP137" t="b">
        <f>ISNUMBER(SEARCH(AP$1,d4_test70_2ft[[#This Row],[actualResult3Ft]]))</f>
        <v>1</v>
      </c>
      <c r="AQ137" t="b">
        <f>ISNUMBER(SEARCH(AQ$1,d4_test70_2ft[[#This Row],[actualResult3Ft]]))</f>
        <v>0</v>
      </c>
      <c r="AR137" s="10" t="str">
        <f t="shared" si="80"/>
        <v>00</v>
      </c>
      <c r="AS137" s="10" t="str">
        <f t="shared" si="81"/>
        <v>11</v>
      </c>
      <c r="AT137" s="10" t="str">
        <f t="shared" si="82"/>
        <v>00</v>
      </c>
      <c r="AU137" t="b">
        <f t="shared" si="83"/>
        <v>1</v>
      </c>
      <c r="AX137" t="b">
        <f>ISNUMBER(SEARCH(AX$1,d4_test70_2ft[[#This Row],[actualResultc2]]))</f>
        <v>0</v>
      </c>
      <c r="AY137" t="b">
        <f>ISNUMBER(SEARCH(AY$1,d4_test70_2ft[[#This Row],[actualResultc2]]))</f>
        <v>1</v>
      </c>
      <c r="AZ137" t="b">
        <f>ISNUMBER(SEARCH(AZ$1,d4_test70_2ft[[#This Row],[actualResultc2]]))</f>
        <v>0</v>
      </c>
      <c r="BA137" s="10" t="str">
        <f t="shared" si="84"/>
        <v>00</v>
      </c>
      <c r="BB137" s="10" t="str">
        <f t="shared" si="85"/>
        <v>11</v>
      </c>
      <c r="BC137" s="10" t="str">
        <f t="shared" si="86"/>
        <v>00</v>
      </c>
      <c r="BD137" t="b">
        <f t="shared" si="87"/>
        <v>1</v>
      </c>
      <c r="BG137" t="b">
        <f>ISNUMBER(SEARCH(BG$1,d4_test70_2ft[[#This Row],[actualResultc3]]))</f>
        <v>0</v>
      </c>
      <c r="BH137" t="b">
        <f>ISNUMBER(SEARCH(BH$1,d4_test70_2ft[[#This Row],[actualResultc3]]))</f>
        <v>1</v>
      </c>
      <c r="BI137" t="b">
        <f>ISNUMBER(SEARCH(BI$1,d4_test70_2ft[[#This Row],[actualResultc3]]))</f>
        <v>0</v>
      </c>
      <c r="BJ137" s="10" t="str">
        <f t="shared" si="88"/>
        <v>00</v>
      </c>
      <c r="BK137" s="10" t="str">
        <f t="shared" si="89"/>
        <v>11</v>
      </c>
      <c r="BL137" s="10" t="str">
        <f t="shared" si="90"/>
        <v>00</v>
      </c>
      <c r="BM137" t="b">
        <f t="shared" si="91"/>
        <v>1</v>
      </c>
      <c r="BP137" t="b">
        <f>ISNUMBER(SEARCH(BP$1,d4_test70_2ft[[#This Row],[actualResultc4]]))</f>
        <v>0</v>
      </c>
      <c r="BQ137" t="b">
        <f>ISNUMBER(SEARCH(BQ$1,d4_test70_2ft[[#This Row],[actualResultc4]]))</f>
        <v>1</v>
      </c>
      <c r="BR137" t="b">
        <f>ISNUMBER(SEARCH(BR$1,d4_test70_2ft[[#This Row],[actualResultc4]]))</f>
        <v>0</v>
      </c>
      <c r="BS137" s="10" t="str">
        <f t="shared" si="92"/>
        <v>00</v>
      </c>
      <c r="BT137" s="10" t="str">
        <f t="shared" si="93"/>
        <v>11</v>
      </c>
      <c r="BU137" s="10" t="str">
        <f t="shared" si="94"/>
        <v>00</v>
      </c>
      <c r="BV137" t="b">
        <f t="shared" si="95"/>
        <v>1</v>
      </c>
      <c r="BY137" t="b">
        <f>ISNUMBER(SEARCH(BY$1,d4_test70_2ft[[#This Row],[actualResultc5]]))</f>
        <v>0</v>
      </c>
      <c r="BZ137" t="b">
        <f>ISNUMBER(SEARCH(BZ$1,d4_test70_2ft[[#This Row],[actualResultc5]]))</f>
        <v>1</v>
      </c>
      <c r="CA137" t="b">
        <f>ISNUMBER(SEARCH(CA$1,d4_test70_2ft[[#This Row],[actualResultc5]]))</f>
        <v>0</v>
      </c>
      <c r="CB137" s="10" t="str">
        <f t="shared" si="96"/>
        <v>00</v>
      </c>
      <c r="CC137" s="10" t="str">
        <f t="shared" si="97"/>
        <v>11</v>
      </c>
      <c r="CD137" s="10" t="str">
        <f t="shared" si="98"/>
        <v>00</v>
      </c>
      <c r="CE137" t="b">
        <f t="shared" si="99"/>
        <v>1</v>
      </c>
      <c r="CH137" t="b">
        <f>ISNUMBER(SEARCH(CH$1,d4_test70_2ft[[#This Row],[actualResultc6]]))</f>
        <v>0</v>
      </c>
      <c r="CI137" t="b">
        <f>ISNUMBER(SEARCH(CI$1,d4_test70_2ft[[#This Row],[actualResultc6]]))</f>
        <v>1</v>
      </c>
      <c r="CJ137" t="b">
        <f>ISNUMBER(SEARCH(CJ$1,d4_test70_2ft[[#This Row],[actualResultc6]]))</f>
        <v>0</v>
      </c>
      <c r="CK137" s="10" t="str">
        <f t="shared" si="100"/>
        <v>00</v>
      </c>
      <c r="CL137" s="10" t="str">
        <f t="shared" si="101"/>
        <v>11</v>
      </c>
      <c r="CM137" s="10" t="str">
        <f t="shared" si="102"/>
        <v>00</v>
      </c>
      <c r="CN137" t="b">
        <f t="shared" si="103"/>
        <v>1</v>
      </c>
      <c r="CQ137" t="b">
        <f>ISNUMBER(SEARCH(CQ$1,d4_test70_2ft[[#This Row],[actualResultc7]]))</f>
        <v>0</v>
      </c>
      <c r="CR137" t="b">
        <f>ISNUMBER(SEARCH(CR$1,d4_test70_2ft[[#This Row],[actualResultc7]]))</f>
        <v>1</v>
      </c>
      <c r="CS137" t="b">
        <f>ISNUMBER(SEARCH(CS$1,d4_test70_2ft[[#This Row],[actualResultc7]]))</f>
        <v>0</v>
      </c>
      <c r="CT137" s="10" t="str">
        <f t="shared" si="104"/>
        <v>00</v>
      </c>
      <c r="CU137" s="10" t="str">
        <f t="shared" si="105"/>
        <v>11</v>
      </c>
      <c r="CV137" s="10" t="str">
        <f t="shared" si="106"/>
        <v>00</v>
      </c>
      <c r="CW137" t="b">
        <f t="shared" si="107"/>
        <v>1</v>
      </c>
    </row>
    <row r="138" spans="1:101" x14ac:dyDescent="0.35">
      <c r="A138">
        <v>1662894978</v>
      </c>
      <c r="B138" t="s">
        <v>7885</v>
      </c>
      <c r="C138" t="s">
        <v>8235</v>
      </c>
      <c r="D138" t="s">
        <v>7556</v>
      </c>
      <c r="E138" t="s">
        <v>5119</v>
      </c>
      <c r="F138" t="s">
        <v>7685</v>
      </c>
      <c r="G138" t="s">
        <v>7754</v>
      </c>
      <c r="H138" t="s">
        <v>7</v>
      </c>
      <c r="I138" t="s">
        <v>7754</v>
      </c>
      <c r="J138" t="s">
        <v>7754</v>
      </c>
      <c r="K138" t="s">
        <v>7688</v>
      </c>
      <c r="L138" t="s">
        <v>7754</v>
      </c>
      <c r="M138" t="s">
        <v>24</v>
      </c>
      <c r="N138" t="s">
        <v>24</v>
      </c>
      <c r="O138" t="s">
        <v>24</v>
      </c>
      <c r="R138" s="13" t="b">
        <f>ISNUMBER(SEARCH(R$1,d4_test70_2ft[[#This Row],[expectedResult]]))</f>
        <v>0</v>
      </c>
      <c r="S138" s="13" t="b">
        <f>ISNUMBER(SEARCH(S$1,d4_test70_2ft[[#This Row],[expectedResult]]))</f>
        <v>1</v>
      </c>
      <c r="T138" s="13" t="b">
        <f>ISNUMBER(SEARCH(T$1,d4_test70_2ft[[#This Row],[expectedResult]]))</f>
        <v>0</v>
      </c>
      <c r="W138" t="b">
        <f>ISNUMBER(SEARCH(W$1,d4_test70_2ft[[#This Row],[actualResult]]))</f>
        <v>0</v>
      </c>
      <c r="X138" t="b">
        <f>ISNUMBER(SEARCH(X$1,d4_test70_2ft[[#This Row],[actualResult]]))</f>
        <v>1</v>
      </c>
      <c r="Y138" t="b">
        <f>ISNUMBER(SEARCH(Y$1,d4_test70_2ft[[#This Row],[actualResult]]))</f>
        <v>1</v>
      </c>
      <c r="Z138" s="10" t="str">
        <f t="shared" si="72"/>
        <v>00</v>
      </c>
      <c r="AA138" s="10" t="str">
        <f t="shared" si="73"/>
        <v>11</v>
      </c>
      <c r="AB138" s="10" t="str">
        <f t="shared" si="74"/>
        <v>01</v>
      </c>
      <c r="AC138" t="b">
        <f t="shared" si="75"/>
        <v>0</v>
      </c>
      <c r="AF138" t="b">
        <f>ISNUMBER(SEARCH(AF$1,d4_test70_2ft[[#This Row],[actualResultGPT3]]))</f>
        <v>0</v>
      </c>
      <c r="AG138" t="b">
        <f>ISNUMBER(SEARCH(AG$1,d4_test70_2ft[[#This Row],[actualResultGPT3]]))</f>
        <v>0</v>
      </c>
      <c r="AH138" t="b">
        <f>ISNUMBER(SEARCH(AH$1,d4_test70_2ft[[#This Row],[actualResultGPT3]]))</f>
        <v>1</v>
      </c>
      <c r="AI138" s="10" t="str">
        <f t="shared" si="76"/>
        <v>00</v>
      </c>
      <c r="AJ138" s="10" t="str">
        <f t="shared" si="77"/>
        <v>10</v>
      </c>
      <c r="AK138" s="10" t="str">
        <f t="shared" si="78"/>
        <v>01</v>
      </c>
      <c r="AL138" t="b">
        <f t="shared" si="79"/>
        <v>0</v>
      </c>
      <c r="AO138" t="b">
        <f>ISNUMBER(SEARCH(AO$1,d4_test70_2ft[[#This Row],[actualResult3Ft]]))</f>
        <v>0</v>
      </c>
      <c r="AP138" t="b">
        <f>ISNUMBER(SEARCH(AP$1,d4_test70_2ft[[#This Row],[actualResult3Ft]]))</f>
        <v>1</v>
      </c>
      <c r="AQ138" t="b">
        <f>ISNUMBER(SEARCH(AQ$1,d4_test70_2ft[[#This Row],[actualResult3Ft]]))</f>
        <v>1</v>
      </c>
      <c r="AR138" s="10" t="str">
        <f t="shared" si="80"/>
        <v>00</v>
      </c>
      <c r="AS138" s="10" t="str">
        <f t="shared" si="81"/>
        <v>11</v>
      </c>
      <c r="AT138" s="10" t="str">
        <f t="shared" si="82"/>
        <v>01</v>
      </c>
      <c r="AU138" t="b">
        <f t="shared" si="83"/>
        <v>0</v>
      </c>
      <c r="AX138" t="b">
        <f>ISNUMBER(SEARCH(AX$1,d4_test70_2ft[[#This Row],[actualResultc2]]))</f>
        <v>0</v>
      </c>
      <c r="AY138" t="b">
        <f>ISNUMBER(SEARCH(AY$1,d4_test70_2ft[[#This Row],[actualResultc2]]))</f>
        <v>1</v>
      </c>
      <c r="AZ138" t="b">
        <f>ISNUMBER(SEARCH(AZ$1,d4_test70_2ft[[#This Row],[actualResultc2]]))</f>
        <v>1</v>
      </c>
      <c r="BA138" s="10" t="str">
        <f t="shared" si="84"/>
        <v>00</v>
      </c>
      <c r="BB138" s="10" t="str">
        <f t="shared" si="85"/>
        <v>11</v>
      </c>
      <c r="BC138" s="10" t="str">
        <f t="shared" si="86"/>
        <v>01</v>
      </c>
      <c r="BD138" t="b">
        <f t="shared" si="87"/>
        <v>0</v>
      </c>
      <c r="BG138" t="b">
        <f>ISNUMBER(SEARCH(BG$1,d4_test70_2ft[[#This Row],[actualResultc3]]))</f>
        <v>0</v>
      </c>
      <c r="BH138" t="b">
        <f>ISNUMBER(SEARCH(BH$1,d4_test70_2ft[[#This Row],[actualResultc3]]))</f>
        <v>0</v>
      </c>
      <c r="BI138" t="b">
        <f>ISNUMBER(SEARCH(BI$1,d4_test70_2ft[[#This Row],[actualResultc3]]))</f>
        <v>1</v>
      </c>
      <c r="BJ138" s="10" t="str">
        <f t="shared" si="88"/>
        <v>00</v>
      </c>
      <c r="BK138" s="10" t="str">
        <f t="shared" si="89"/>
        <v>10</v>
      </c>
      <c r="BL138" s="10" t="str">
        <f t="shared" si="90"/>
        <v>01</v>
      </c>
      <c r="BM138" t="b">
        <f t="shared" si="91"/>
        <v>0</v>
      </c>
      <c r="BP138" t="b">
        <f>ISNUMBER(SEARCH(BP$1,d4_test70_2ft[[#This Row],[actualResultc4]]))</f>
        <v>0</v>
      </c>
      <c r="BQ138" t="b">
        <f>ISNUMBER(SEARCH(BQ$1,d4_test70_2ft[[#This Row],[actualResultc4]]))</f>
        <v>1</v>
      </c>
      <c r="BR138" t="b">
        <f>ISNUMBER(SEARCH(BR$1,d4_test70_2ft[[#This Row],[actualResultc4]]))</f>
        <v>1</v>
      </c>
      <c r="BS138" s="10" t="str">
        <f t="shared" si="92"/>
        <v>00</v>
      </c>
      <c r="BT138" s="10" t="str">
        <f t="shared" si="93"/>
        <v>11</v>
      </c>
      <c r="BU138" s="10" t="str">
        <f t="shared" si="94"/>
        <v>01</v>
      </c>
      <c r="BV138" t="b">
        <f t="shared" si="95"/>
        <v>0</v>
      </c>
      <c r="BY138" t="b">
        <f>ISNUMBER(SEARCH(BY$1,d4_test70_2ft[[#This Row],[actualResultc5]]))</f>
        <v>0</v>
      </c>
      <c r="BZ138" t="b">
        <f>ISNUMBER(SEARCH(BZ$1,d4_test70_2ft[[#This Row],[actualResultc5]]))</f>
        <v>1</v>
      </c>
      <c r="CA138" t="b">
        <f>ISNUMBER(SEARCH(CA$1,d4_test70_2ft[[#This Row],[actualResultc5]]))</f>
        <v>1</v>
      </c>
      <c r="CB138" s="10" t="str">
        <f t="shared" si="96"/>
        <v>00</v>
      </c>
      <c r="CC138" s="10" t="str">
        <f t="shared" si="97"/>
        <v>11</v>
      </c>
      <c r="CD138" s="10" t="str">
        <f t="shared" si="98"/>
        <v>01</v>
      </c>
      <c r="CE138" t="b">
        <f t="shared" si="99"/>
        <v>0</v>
      </c>
      <c r="CH138" t="b">
        <f>ISNUMBER(SEARCH(CH$1,d4_test70_2ft[[#This Row],[actualResultc6]]))</f>
        <v>0</v>
      </c>
      <c r="CI138" t="b">
        <f>ISNUMBER(SEARCH(CI$1,d4_test70_2ft[[#This Row],[actualResultc6]]))</f>
        <v>1</v>
      </c>
      <c r="CJ138" t="b">
        <f>ISNUMBER(SEARCH(CJ$1,d4_test70_2ft[[#This Row],[actualResultc6]]))</f>
        <v>1</v>
      </c>
      <c r="CK138" s="10" t="str">
        <f t="shared" si="100"/>
        <v>00</v>
      </c>
      <c r="CL138" s="10" t="str">
        <f t="shared" si="101"/>
        <v>11</v>
      </c>
      <c r="CM138" s="10" t="str">
        <f t="shared" si="102"/>
        <v>01</v>
      </c>
      <c r="CN138" t="b">
        <f t="shared" si="103"/>
        <v>0</v>
      </c>
      <c r="CQ138" t="b">
        <f>ISNUMBER(SEARCH(CQ$1,d4_test70_2ft[[#This Row],[actualResultc7]]))</f>
        <v>0</v>
      </c>
      <c r="CR138" t="b">
        <f>ISNUMBER(SEARCH(CR$1,d4_test70_2ft[[#This Row],[actualResultc7]]))</f>
        <v>1</v>
      </c>
      <c r="CS138" t="b">
        <f>ISNUMBER(SEARCH(CS$1,d4_test70_2ft[[#This Row],[actualResultc7]]))</f>
        <v>1</v>
      </c>
      <c r="CT138" s="10" t="str">
        <f t="shared" si="104"/>
        <v>00</v>
      </c>
      <c r="CU138" s="10" t="str">
        <f t="shared" si="105"/>
        <v>11</v>
      </c>
      <c r="CV138" s="10" t="str">
        <f t="shared" si="106"/>
        <v>01</v>
      </c>
      <c r="CW138" t="b">
        <f t="shared" si="107"/>
        <v>0</v>
      </c>
    </row>
    <row r="139" spans="1:101" x14ac:dyDescent="0.35">
      <c r="A139">
        <v>1135126803</v>
      </c>
      <c r="B139" t="s">
        <v>8068</v>
      </c>
      <c r="C139" t="s">
        <v>8238</v>
      </c>
      <c r="D139" t="s">
        <v>7977</v>
      </c>
      <c r="E139" t="s">
        <v>5190</v>
      </c>
      <c r="F139" t="s">
        <v>7685</v>
      </c>
      <c r="G139" t="s">
        <v>7685</v>
      </c>
      <c r="H139" t="s">
        <v>72</v>
      </c>
      <c r="I139" t="s">
        <v>7685</v>
      </c>
      <c r="J139" t="s">
        <v>7685</v>
      </c>
      <c r="K139" t="s">
        <v>34</v>
      </c>
      <c r="L139" t="s">
        <v>7685</v>
      </c>
      <c r="M139" t="s">
        <v>34</v>
      </c>
      <c r="N139" t="s">
        <v>34</v>
      </c>
      <c r="O139" t="s">
        <v>34</v>
      </c>
      <c r="R139" s="13" t="b">
        <f>ISNUMBER(SEARCH(R$1,d4_test70_2ft[[#This Row],[expectedResult]]))</f>
        <v>0</v>
      </c>
      <c r="S139" s="13" t="b">
        <f>ISNUMBER(SEARCH(S$1,d4_test70_2ft[[#This Row],[expectedResult]]))</f>
        <v>1</v>
      </c>
      <c r="T139" s="13" t="b">
        <f>ISNUMBER(SEARCH(T$1,d4_test70_2ft[[#This Row],[expectedResult]]))</f>
        <v>0</v>
      </c>
      <c r="W139" t="b">
        <f>ISNUMBER(SEARCH(W$1,d4_test70_2ft[[#This Row],[actualResult]]))</f>
        <v>0</v>
      </c>
      <c r="X139" t="b">
        <f>ISNUMBER(SEARCH(X$1,d4_test70_2ft[[#This Row],[actualResult]]))</f>
        <v>1</v>
      </c>
      <c r="Y139" t="b">
        <f>ISNUMBER(SEARCH(Y$1,d4_test70_2ft[[#This Row],[actualResult]]))</f>
        <v>0</v>
      </c>
      <c r="Z139" s="10" t="str">
        <f t="shared" si="72"/>
        <v>00</v>
      </c>
      <c r="AA139" s="10" t="str">
        <f t="shared" si="73"/>
        <v>11</v>
      </c>
      <c r="AB139" s="10" t="str">
        <f t="shared" si="74"/>
        <v>00</v>
      </c>
      <c r="AC139" t="b">
        <f t="shared" si="75"/>
        <v>1</v>
      </c>
      <c r="AF139" t="b">
        <f>ISNUMBER(SEARCH(AF$1,d4_test70_2ft[[#This Row],[actualResultGPT3]]))</f>
        <v>1</v>
      </c>
      <c r="AG139" t="b">
        <f>ISNUMBER(SEARCH(AG$1,d4_test70_2ft[[#This Row],[actualResultGPT3]]))</f>
        <v>1</v>
      </c>
      <c r="AH139" t="b">
        <f>ISNUMBER(SEARCH(AH$1,d4_test70_2ft[[#This Row],[actualResultGPT3]]))</f>
        <v>1</v>
      </c>
      <c r="AI139" s="10" t="str">
        <f t="shared" si="76"/>
        <v>01</v>
      </c>
      <c r="AJ139" s="10" t="str">
        <f t="shared" si="77"/>
        <v>11</v>
      </c>
      <c r="AK139" s="10" t="str">
        <f t="shared" si="78"/>
        <v>01</v>
      </c>
      <c r="AL139" t="b">
        <f t="shared" si="79"/>
        <v>0</v>
      </c>
      <c r="AO139" t="b">
        <f>ISNUMBER(SEARCH(AO$1,d4_test70_2ft[[#This Row],[actualResult3Ft]]))</f>
        <v>0</v>
      </c>
      <c r="AP139" t="b">
        <f>ISNUMBER(SEARCH(AP$1,d4_test70_2ft[[#This Row],[actualResult3Ft]]))</f>
        <v>1</v>
      </c>
      <c r="AQ139" t="b">
        <f>ISNUMBER(SEARCH(AQ$1,d4_test70_2ft[[#This Row],[actualResult3Ft]]))</f>
        <v>0</v>
      </c>
      <c r="AR139" s="10" t="str">
        <f t="shared" si="80"/>
        <v>00</v>
      </c>
      <c r="AS139" s="10" t="str">
        <f t="shared" si="81"/>
        <v>11</v>
      </c>
      <c r="AT139" s="10" t="str">
        <f t="shared" si="82"/>
        <v>00</v>
      </c>
      <c r="AU139" t="b">
        <f t="shared" si="83"/>
        <v>1</v>
      </c>
      <c r="AX139" t="b">
        <f>ISNUMBER(SEARCH(AX$1,d4_test70_2ft[[#This Row],[actualResultc2]]))</f>
        <v>0</v>
      </c>
      <c r="AY139" t="b">
        <f>ISNUMBER(SEARCH(AY$1,d4_test70_2ft[[#This Row],[actualResultc2]]))</f>
        <v>1</v>
      </c>
      <c r="AZ139" t="b">
        <f>ISNUMBER(SEARCH(AZ$1,d4_test70_2ft[[#This Row],[actualResultc2]]))</f>
        <v>0</v>
      </c>
      <c r="BA139" s="10" t="str">
        <f t="shared" si="84"/>
        <v>00</v>
      </c>
      <c r="BB139" s="10" t="str">
        <f t="shared" si="85"/>
        <v>11</v>
      </c>
      <c r="BC139" s="10" t="str">
        <f t="shared" si="86"/>
        <v>00</v>
      </c>
      <c r="BD139" t="b">
        <f t="shared" si="87"/>
        <v>1</v>
      </c>
      <c r="BG139" t="b">
        <f>ISNUMBER(SEARCH(BG$1,d4_test70_2ft[[#This Row],[actualResultc3]]))</f>
        <v>0</v>
      </c>
      <c r="BH139" t="b">
        <f>ISNUMBER(SEARCH(BH$1,d4_test70_2ft[[#This Row],[actualResultc3]]))</f>
        <v>1</v>
      </c>
      <c r="BI139" t="b">
        <f>ISNUMBER(SEARCH(BI$1,d4_test70_2ft[[#This Row],[actualResultc3]]))</f>
        <v>0</v>
      </c>
      <c r="BJ139" s="10" t="str">
        <f t="shared" si="88"/>
        <v>00</v>
      </c>
      <c r="BK139" s="10" t="str">
        <f t="shared" si="89"/>
        <v>11</v>
      </c>
      <c r="BL139" s="10" t="str">
        <f t="shared" si="90"/>
        <v>00</v>
      </c>
      <c r="BM139" t="b">
        <f t="shared" si="91"/>
        <v>1</v>
      </c>
      <c r="BP139" t="b">
        <f>ISNUMBER(SEARCH(BP$1,d4_test70_2ft[[#This Row],[actualResultc4]]))</f>
        <v>0</v>
      </c>
      <c r="BQ139" t="b">
        <f>ISNUMBER(SEARCH(BQ$1,d4_test70_2ft[[#This Row],[actualResultc4]]))</f>
        <v>1</v>
      </c>
      <c r="BR139" t="b">
        <f>ISNUMBER(SEARCH(BR$1,d4_test70_2ft[[#This Row],[actualResultc4]]))</f>
        <v>0</v>
      </c>
      <c r="BS139" s="10" t="str">
        <f t="shared" si="92"/>
        <v>00</v>
      </c>
      <c r="BT139" s="10" t="str">
        <f t="shared" si="93"/>
        <v>11</v>
      </c>
      <c r="BU139" s="10" t="str">
        <f t="shared" si="94"/>
        <v>00</v>
      </c>
      <c r="BV139" t="b">
        <f t="shared" si="95"/>
        <v>1</v>
      </c>
      <c r="BY139" t="b">
        <f>ISNUMBER(SEARCH(BY$1,d4_test70_2ft[[#This Row],[actualResultc5]]))</f>
        <v>0</v>
      </c>
      <c r="BZ139" t="b">
        <f>ISNUMBER(SEARCH(BZ$1,d4_test70_2ft[[#This Row],[actualResultc5]]))</f>
        <v>1</v>
      </c>
      <c r="CA139" t="b">
        <f>ISNUMBER(SEARCH(CA$1,d4_test70_2ft[[#This Row],[actualResultc5]]))</f>
        <v>0</v>
      </c>
      <c r="CB139" s="10" t="str">
        <f t="shared" si="96"/>
        <v>00</v>
      </c>
      <c r="CC139" s="10" t="str">
        <f t="shared" si="97"/>
        <v>11</v>
      </c>
      <c r="CD139" s="10" t="str">
        <f t="shared" si="98"/>
        <v>00</v>
      </c>
      <c r="CE139" t="b">
        <f t="shared" si="99"/>
        <v>1</v>
      </c>
      <c r="CH139" t="b">
        <f>ISNUMBER(SEARCH(CH$1,d4_test70_2ft[[#This Row],[actualResultc6]]))</f>
        <v>0</v>
      </c>
      <c r="CI139" t="b">
        <f>ISNUMBER(SEARCH(CI$1,d4_test70_2ft[[#This Row],[actualResultc6]]))</f>
        <v>1</v>
      </c>
      <c r="CJ139" t="b">
        <f>ISNUMBER(SEARCH(CJ$1,d4_test70_2ft[[#This Row],[actualResultc6]]))</f>
        <v>0</v>
      </c>
      <c r="CK139" s="10" t="str">
        <f t="shared" si="100"/>
        <v>00</v>
      </c>
      <c r="CL139" s="10" t="str">
        <f t="shared" si="101"/>
        <v>11</v>
      </c>
      <c r="CM139" s="10" t="str">
        <f t="shared" si="102"/>
        <v>00</v>
      </c>
      <c r="CN139" t="b">
        <f t="shared" si="103"/>
        <v>1</v>
      </c>
      <c r="CQ139" t="b">
        <f>ISNUMBER(SEARCH(CQ$1,d4_test70_2ft[[#This Row],[actualResultc7]]))</f>
        <v>0</v>
      </c>
      <c r="CR139" t="b">
        <f>ISNUMBER(SEARCH(CR$1,d4_test70_2ft[[#This Row],[actualResultc7]]))</f>
        <v>1</v>
      </c>
      <c r="CS139" t="b">
        <f>ISNUMBER(SEARCH(CS$1,d4_test70_2ft[[#This Row],[actualResultc7]]))</f>
        <v>0</v>
      </c>
      <c r="CT139" s="10" t="str">
        <f t="shared" si="104"/>
        <v>00</v>
      </c>
      <c r="CU139" s="10" t="str">
        <f t="shared" si="105"/>
        <v>11</v>
      </c>
      <c r="CV139" s="10" t="str">
        <f t="shared" si="106"/>
        <v>00</v>
      </c>
      <c r="CW139" t="b">
        <f t="shared" si="107"/>
        <v>1</v>
      </c>
    </row>
    <row r="140" spans="1:101" x14ac:dyDescent="0.35">
      <c r="A140">
        <v>1541153375</v>
      </c>
      <c r="B140" t="s">
        <v>787</v>
      </c>
      <c r="C140" t="s">
        <v>6778</v>
      </c>
      <c r="D140" t="s">
        <v>7977</v>
      </c>
      <c r="E140" t="s">
        <v>5190</v>
      </c>
      <c r="F140" t="s">
        <v>7685</v>
      </c>
      <c r="G140" t="s">
        <v>7685</v>
      </c>
      <c r="H140" t="s">
        <v>72</v>
      </c>
      <c r="I140" t="s">
        <v>7685</v>
      </c>
      <c r="J140" t="s">
        <v>7685</v>
      </c>
      <c r="K140" t="s">
        <v>7685</v>
      </c>
      <c r="L140" t="s">
        <v>7685</v>
      </c>
      <c r="M140" t="s">
        <v>34</v>
      </c>
      <c r="N140" t="s">
        <v>34</v>
      </c>
      <c r="O140" t="s">
        <v>34</v>
      </c>
      <c r="R140" s="13" t="b">
        <f>ISNUMBER(SEARCH(R$1,d4_test70_2ft[[#This Row],[expectedResult]]))</f>
        <v>0</v>
      </c>
      <c r="S140" s="13" t="b">
        <f>ISNUMBER(SEARCH(S$1,d4_test70_2ft[[#This Row],[expectedResult]]))</f>
        <v>1</v>
      </c>
      <c r="T140" s="13" t="b">
        <f>ISNUMBER(SEARCH(T$1,d4_test70_2ft[[#This Row],[expectedResult]]))</f>
        <v>0</v>
      </c>
      <c r="W140" t="b">
        <f>ISNUMBER(SEARCH(W$1,d4_test70_2ft[[#This Row],[actualResult]]))</f>
        <v>0</v>
      </c>
      <c r="X140" t="b">
        <f>ISNUMBER(SEARCH(X$1,d4_test70_2ft[[#This Row],[actualResult]]))</f>
        <v>1</v>
      </c>
      <c r="Y140" t="b">
        <f>ISNUMBER(SEARCH(Y$1,d4_test70_2ft[[#This Row],[actualResult]]))</f>
        <v>0</v>
      </c>
      <c r="Z140" s="10" t="str">
        <f t="shared" si="72"/>
        <v>00</v>
      </c>
      <c r="AA140" s="10" t="str">
        <f t="shared" si="73"/>
        <v>11</v>
      </c>
      <c r="AB140" s="10" t="str">
        <f t="shared" si="74"/>
        <v>00</v>
      </c>
      <c r="AC140" t="b">
        <f t="shared" si="75"/>
        <v>1</v>
      </c>
      <c r="AF140" t="b">
        <f>ISNUMBER(SEARCH(AF$1,d4_test70_2ft[[#This Row],[actualResultGPT3]]))</f>
        <v>1</v>
      </c>
      <c r="AG140" t="b">
        <f>ISNUMBER(SEARCH(AG$1,d4_test70_2ft[[#This Row],[actualResultGPT3]]))</f>
        <v>1</v>
      </c>
      <c r="AH140" t="b">
        <f>ISNUMBER(SEARCH(AH$1,d4_test70_2ft[[#This Row],[actualResultGPT3]]))</f>
        <v>1</v>
      </c>
      <c r="AI140" s="10" t="str">
        <f t="shared" si="76"/>
        <v>01</v>
      </c>
      <c r="AJ140" s="10" t="str">
        <f t="shared" si="77"/>
        <v>11</v>
      </c>
      <c r="AK140" s="10" t="str">
        <f t="shared" si="78"/>
        <v>01</v>
      </c>
      <c r="AL140" t="b">
        <f t="shared" si="79"/>
        <v>0</v>
      </c>
      <c r="AO140" t="b">
        <f>ISNUMBER(SEARCH(AO$1,d4_test70_2ft[[#This Row],[actualResult3Ft]]))</f>
        <v>0</v>
      </c>
      <c r="AP140" t="b">
        <f>ISNUMBER(SEARCH(AP$1,d4_test70_2ft[[#This Row],[actualResult3Ft]]))</f>
        <v>1</v>
      </c>
      <c r="AQ140" t="b">
        <f>ISNUMBER(SEARCH(AQ$1,d4_test70_2ft[[#This Row],[actualResult3Ft]]))</f>
        <v>0</v>
      </c>
      <c r="AR140" s="10" t="str">
        <f t="shared" si="80"/>
        <v>00</v>
      </c>
      <c r="AS140" s="10" t="str">
        <f t="shared" si="81"/>
        <v>11</v>
      </c>
      <c r="AT140" s="10" t="str">
        <f t="shared" si="82"/>
        <v>00</v>
      </c>
      <c r="AU140" t="b">
        <f t="shared" si="83"/>
        <v>1</v>
      </c>
      <c r="AX140" t="b">
        <f>ISNUMBER(SEARCH(AX$1,d4_test70_2ft[[#This Row],[actualResultc2]]))</f>
        <v>0</v>
      </c>
      <c r="AY140" t="b">
        <f>ISNUMBER(SEARCH(AY$1,d4_test70_2ft[[#This Row],[actualResultc2]]))</f>
        <v>1</v>
      </c>
      <c r="AZ140" t="b">
        <f>ISNUMBER(SEARCH(AZ$1,d4_test70_2ft[[#This Row],[actualResultc2]]))</f>
        <v>0</v>
      </c>
      <c r="BA140" s="10" t="str">
        <f t="shared" si="84"/>
        <v>00</v>
      </c>
      <c r="BB140" s="10" t="str">
        <f t="shared" si="85"/>
        <v>11</v>
      </c>
      <c r="BC140" s="10" t="str">
        <f t="shared" si="86"/>
        <v>00</v>
      </c>
      <c r="BD140" t="b">
        <f t="shared" si="87"/>
        <v>1</v>
      </c>
      <c r="BG140" t="b">
        <f>ISNUMBER(SEARCH(BG$1,d4_test70_2ft[[#This Row],[actualResultc3]]))</f>
        <v>0</v>
      </c>
      <c r="BH140" t="b">
        <f>ISNUMBER(SEARCH(BH$1,d4_test70_2ft[[#This Row],[actualResultc3]]))</f>
        <v>1</v>
      </c>
      <c r="BI140" t="b">
        <f>ISNUMBER(SEARCH(BI$1,d4_test70_2ft[[#This Row],[actualResultc3]]))</f>
        <v>0</v>
      </c>
      <c r="BJ140" s="10" t="str">
        <f t="shared" si="88"/>
        <v>00</v>
      </c>
      <c r="BK140" s="10" t="str">
        <f t="shared" si="89"/>
        <v>11</v>
      </c>
      <c r="BL140" s="10" t="str">
        <f t="shared" si="90"/>
        <v>00</v>
      </c>
      <c r="BM140" t="b">
        <f t="shared" si="91"/>
        <v>1</v>
      </c>
      <c r="BP140" t="b">
        <f>ISNUMBER(SEARCH(BP$1,d4_test70_2ft[[#This Row],[actualResultc4]]))</f>
        <v>0</v>
      </c>
      <c r="BQ140" t="b">
        <f>ISNUMBER(SEARCH(BQ$1,d4_test70_2ft[[#This Row],[actualResultc4]]))</f>
        <v>1</v>
      </c>
      <c r="BR140" t="b">
        <f>ISNUMBER(SEARCH(BR$1,d4_test70_2ft[[#This Row],[actualResultc4]]))</f>
        <v>0</v>
      </c>
      <c r="BS140" s="10" t="str">
        <f t="shared" si="92"/>
        <v>00</v>
      </c>
      <c r="BT140" s="10" t="str">
        <f t="shared" si="93"/>
        <v>11</v>
      </c>
      <c r="BU140" s="10" t="str">
        <f t="shared" si="94"/>
        <v>00</v>
      </c>
      <c r="BV140" t="b">
        <f t="shared" si="95"/>
        <v>1</v>
      </c>
      <c r="BY140" t="b">
        <f>ISNUMBER(SEARCH(BY$1,d4_test70_2ft[[#This Row],[actualResultc5]]))</f>
        <v>0</v>
      </c>
      <c r="BZ140" t="b">
        <f>ISNUMBER(SEARCH(BZ$1,d4_test70_2ft[[#This Row],[actualResultc5]]))</f>
        <v>1</v>
      </c>
      <c r="CA140" t="b">
        <f>ISNUMBER(SEARCH(CA$1,d4_test70_2ft[[#This Row],[actualResultc5]]))</f>
        <v>0</v>
      </c>
      <c r="CB140" s="10" t="str">
        <f t="shared" si="96"/>
        <v>00</v>
      </c>
      <c r="CC140" s="10" t="str">
        <f t="shared" si="97"/>
        <v>11</v>
      </c>
      <c r="CD140" s="10" t="str">
        <f t="shared" si="98"/>
        <v>00</v>
      </c>
      <c r="CE140" t="b">
        <f t="shared" si="99"/>
        <v>1</v>
      </c>
      <c r="CH140" t="b">
        <f>ISNUMBER(SEARCH(CH$1,d4_test70_2ft[[#This Row],[actualResultc6]]))</f>
        <v>0</v>
      </c>
      <c r="CI140" t="b">
        <f>ISNUMBER(SEARCH(CI$1,d4_test70_2ft[[#This Row],[actualResultc6]]))</f>
        <v>1</v>
      </c>
      <c r="CJ140" t="b">
        <f>ISNUMBER(SEARCH(CJ$1,d4_test70_2ft[[#This Row],[actualResultc6]]))</f>
        <v>0</v>
      </c>
      <c r="CK140" s="10" t="str">
        <f t="shared" si="100"/>
        <v>00</v>
      </c>
      <c r="CL140" s="10" t="str">
        <f t="shared" si="101"/>
        <v>11</v>
      </c>
      <c r="CM140" s="10" t="str">
        <f t="shared" si="102"/>
        <v>00</v>
      </c>
      <c r="CN140" t="b">
        <f t="shared" si="103"/>
        <v>1</v>
      </c>
      <c r="CQ140" t="b">
        <f>ISNUMBER(SEARCH(CQ$1,d4_test70_2ft[[#This Row],[actualResultc7]]))</f>
        <v>0</v>
      </c>
      <c r="CR140" t="b">
        <f>ISNUMBER(SEARCH(CR$1,d4_test70_2ft[[#This Row],[actualResultc7]]))</f>
        <v>1</v>
      </c>
      <c r="CS140" t="b">
        <f>ISNUMBER(SEARCH(CS$1,d4_test70_2ft[[#This Row],[actualResultc7]]))</f>
        <v>0</v>
      </c>
      <c r="CT140" s="10" t="str">
        <f t="shared" si="104"/>
        <v>00</v>
      </c>
      <c r="CU140" s="10" t="str">
        <f t="shared" si="105"/>
        <v>11</v>
      </c>
      <c r="CV140" s="10" t="str">
        <f t="shared" si="106"/>
        <v>00</v>
      </c>
      <c r="CW140" t="b">
        <f t="shared" si="107"/>
        <v>1</v>
      </c>
    </row>
    <row r="141" spans="1:101" x14ac:dyDescent="0.35">
      <c r="A141">
        <v>412453843</v>
      </c>
      <c r="B141" t="s">
        <v>8059</v>
      </c>
      <c r="C141" t="s">
        <v>8060</v>
      </c>
      <c r="D141" t="s">
        <v>8004</v>
      </c>
      <c r="E141" t="s">
        <v>5137</v>
      </c>
      <c r="F141" t="s">
        <v>7685</v>
      </c>
      <c r="G141" t="s">
        <v>7685</v>
      </c>
      <c r="H141" t="s">
        <v>72</v>
      </c>
      <c r="I141" t="s">
        <v>7685</v>
      </c>
      <c r="J141" t="s">
        <v>7685</v>
      </c>
      <c r="K141" t="s">
        <v>34</v>
      </c>
      <c r="L141" t="s">
        <v>7685</v>
      </c>
      <c r="M141" t="s">
        <v>34</v>
      </c>
      <c r="N141" t="s">
        <v>34</v>
      </c>
      <c r="O141" t="s">
        <v>34</v>
      </c>
      <c r="R141" s="13" t="b">
        <f>ISNUMBER(SEARCH(R$1,d4_test70_2ft[[#This Row],[expectedResult]]))</f>
        <v>0</v>
      </c>
      <c r="S141" s="13" t="b">
        <f>ISNUMBER(SEARCH(S$1,d4_test70_2ft[[#This Row],[expectedResult]]))</f>
        <v>1</v>
      </c>
      <c r="T141" s="13" t="b">
        <f>ISNUMBER(SEARCH(T$1,d4_test70_2ft[[#This Row],[expectedResult]]))</f>
        <v>0</v>
      </c>
      <c r="W141" t="b">
        <f>ISNUMBER(SEARCH(W$1,d4_test70_2ft[[#This Row],[actualResult]]))</f>
        <v>0</v>
      </c>
      <c r="X141" t="b">
        <f>ISNUMBER(SEARCH(X$1,d4_test70_2ft[[#This Row],[actualResult]]))</f>
        <v>1</v>
      </c>
      <c r="Y141" t="b">
        <f>ISNUMBER(SEARCH(Y$1,d4_test70_2ft[[#This Row],[actualResult]]))</f>
        <v>0</v>
      </c>
      <c r="Z141" s="10" t="str">
        <f t="shared" si="72"/>
        <v>00</v>
      </c>
      <c r="AA141" s="10" t="str">
        <f t="shared" si="73"/>
        <v>11</v>
      </c>
      <c r="AB141" s="10" t="str">
        <f t="shared" si="74"/>
        <v>00</v>
      </c>
      <c r="AC141" t="b">
        <f t="shared" si="75"/>
        <v>1</v>
      </c>
      <c r="AF141" t="b">
        <f>ISNUMBER(SEARCH(AF$1,d4_test70_2ft[[#This Row],[actualResultGPT3]]))</f>
        <v>1</v>
      </c>
      <c r="AG141" t="b">
        <f>ISNUMBER(SEARCH(AG$1,d4_test70_2ft[[#This Row],[actualResultGPT3]]))</f>
        <v>1</v>
      </c>
      <c r="AH141" t="b">
        <f>ISNUMBER(SEARCH(AH$1,d4_test70_2ft[[#This Row],[actualResultGPT3]]))</f>
        <v>1</v>
      </c>
      <c r="AI141" s="10" t="str">
        <f t="shared" si="76"/>
        <v>01</v>
      </c>
      <c r="AJ141" s="10" t="str">
        <f t="shared" si="77"/>
        <v>11</v>
      </c>
      <c r="AK141" s="10" t="str">
        <f t="shared" si="78"/>
        <v>01</v>
      </c>
      <c r="AL141" t="b">
        <f t="shared" si="79"/>
        <v>0</v>
      </c>
      <c r="AO141" t="b">
        <f>ISNUMBER(SEARCH(AO$1,d4_test70_2ft[[#This Row],[actualResult3Ft]]))</f>
        <v>0</v>
      </c>
      <c r="AP141" t="b">
        <f>ISNUMBER(SEARCH(AP$1,d4_test70_2ft[[#This Row],[actualResult3Ft]]))</f>
        <v>1</v>
      </c>
      <c r="AQ141" t="b">
        <f>ISNUMBER(SEARCH(AQ$1,d4_test70_2ft[[#This Row],[actualResult3Ft]]))</f>
        <v>0</v>
      </c>
      <c r="AR141" s="10" t="str">
        <f t="shared" si="80"/>
        <v>00</v>
      </c>
      <c r="AS141" s="10" t="str">
        <f t="shared" si="81"/>
        <v>11</v>
      </c>
      <c r="AT141" s="10" t="str">
        <f t="shared" si="82"/>
        <v>00</v>
      </c>
      <c r="AU141" t="b">
        <f t="shared" si="83"/>
        <v>1</v>
      </c>
      <c r="AX141" t="b">
        <f>ISNUMBER(SEARCH(AX$1,d4_test70_2ft[[#This Row],[actualResultc2]]))</f>
        <v>0</v>
      </c>
      <c r="AY141" t="b">
        <f>ISNUMBER(SEARCH(AY$1,d4_test70_2ft[[#This Row],[actualResultc2]]))</f>
        <v>1</v>
      </c>
      <c r="AZ141" t="b">
        <f>ISNUMBER(SEARCH(AZ$1,d4_test70_2ft[[#This Row],[actualResultc2]]))</f>
        <v>0</v>
      </c>
      <c r="BA141" s="10" t="str">
        <f t="shared" si="84"/>
        <v>00</v>
      </c>
      <c r="BB141" s="10" t="str">
        <f t="shared" si="85"/>
        <v>11</v>
      </c>
      <c r="BC141" s="10" t="str">
        <f t="shared" si="86"/>
        <v>00</v>
      </c>
      <c r="BD141" t="b">
        <f t="shared" si="87"/>
        <v>1</v>
      </c>
      <c r="BG141" t="b">
        <f>ISNUMBER(SEARCH(BG$1,d4_test70_2ft[[#This Row],[actualResultc3]]))</f>
        <v>0</v>
      </c>
      <c r="BH141" t="b">
        <f>ISNUMBER(SEARCH(BH$1,d4_test70_2ft[[#This Row],[actualResultc3]]))</f>
        <v>1</v>
      </c>
      <c r="BI141" t="b">
        <f>ISNUMBER(SEARCH(BI$1,d4_test70_2ft[[#This Row],[actualResultc3]]))</f>
        <v>0</v>
      </c>
      <c r="BJ141" s="10" t="str">
        <f t="shared" si="88"/>
        <v>00</v>
      </c>
      <c r="BK141" s="10" t="str">
        <f t="shared" si="89"/>
        <v>11</v>
      </c>
      <c r="BL141" s="10" t="str">
        <f t="shared" si="90"/>
        <v>00</v>
      </c>
      <c r="BM141" t="b">
        <f t="shared" si="91"/>
        <v>1</v>
      </c>
      <c r="BP141" t="b">
        <f>ISNUMBER(SEARCH(BP$1,d4_test70_2ft[[#This Row],[actualResultc4]]))</f>
        <v>0</v>
      </c>
      <c r="BQ141" t="b">
        <f>ISNUMBER(SEARCH(BQ$1,d4_test70_2ft[[#This Row],[actualResultc4]]))</f>
        <v>1</v>
      </c>
      <c r="BR141" t="b">
        <f>ISNUMBER(SEARCH(BR$1,d4_test70_2ft[[#This Row],[actualResultc4]]))</f>
        <v>0</v>
      </c>
      <c r="BS141" s="10" t="str">
        <f t="shared" si="92"/>
        <v>00</v>
      </c>
      <c r="BT141" s="10" t="str">
        <f t="shared" si="93"/>
        <v>11</v>
      </c>
      <c r="BU141" s="10" t="str">
        <f t="shared" si="94"/>
        <v>00</v>
      </c>
      <c r="BV141" t="b">
        <f t="shared" si="95"/>
        <v>1</v>
      </c>
      <c r="BY141" t="b">
        <f>ISNUMBER(SEARCH(BY$1,d4_test70_2ft[[#This Row],[actualResultc5]]))</f>
        <v>0</v>
      </c>
      <c r="BZ141" t="b">
        <f>ISNUMBER(SEARCH(BZ$1,d4_test70_2ft[[#This Row],[actualResultc5]]))</f>
        <v>1</v>
      </c>
      <c r="CA141" t="b">
        <f>ISNUMBER(SEARCH(CA$1,d4_test70_2ft[[#This Row],[actualResultc5]]))</f>
        <v>0</v>
      </c>
      <c r="CB141" s="10" t="str">
        <f t="shared" si="96"/>
        <v>00</v>
      </c>
      <c r="CC141" s="10" t="str">
        <f t="shared" si="97"/>
        <v>11</v>
      </c>
      <c r="CD141" s="10" t="str">
        <f t="shared" si="98"/>
        <v>00</v>
      </c>
      <c r="CE141" t="b">
        <f t="shared" si="99"/>
        <v>1</v>
      </c>
      <c r="CH141" t="b">
        <f>ISNUMBER(SEARCH(CH$1,d4_test70_2ft[[#This Row],[actualResultc6]]))</f>
        <v>0</v>
      </c>
      <c r="CI141" t="b">
        <f>ISNUMBER(SEARCH(CI$1,d4_test70_2ft[[#This Row],[actualResultc6]]))</f>
        <v>1</v>
      </c>
      <c r="CJ141" t="b">
        <f>ISNUMBER(SEARCH(CJ$1,d4_test70_2ft[[#This Row],[actualResultc6]]))</f>
        <v>0</v>
      </c>
      <c r="CK141" s="10" t="str">
        <f t="shared" si="100"/>
        <v>00</v>
      </c>
      <c r="CL141" s="10" t="str">
        <f t="shared" si="101"/>
        <v>11</v>
      </c>
      <c r="CM141" s="10" t="str">
        <f t="shared" si="102"/>
        <v>00</v>
      </c>
      <c r="CN141" t="b">
        <f t="shared" si="103"/>
        <v>1</v>
      </c>
      <c r="CQ141" t="b">
        <f>ISNUMBER(SEARCH(CQ$1,d4_test70_2ft[[#This Row],[actualResultc7]]))</f>
        <v>0</v>
      </c>
      <c r="CR141" t="b">
        <f>ISNUMBER(SEARCH(CR$1,d4_test70_2ft[[#This Row],[actualResultc7]]))</f>
        <v>1</v>
      </c>
      <c r="CS141" t="b">
        <f>ISNUMBER(SEARCH(CS$1,d4_test70_2ft[[#This Row],[actualResultc7]]))</f>
        <v>0</v>
      </c>
      <c r="CT141" s="10" t="str">
        <f t="shared" si="104"/>
        <v>00</v>
      </c>
      <c r="CU141" s="10" t="str">
        <f t="shared" si="105"/>
        <v>11</v>
      </c>
      <c r="CV141" s="10" t="str">
        <f t="shared" si="106"/>
        <v>00</v>
      </c>
      <c r="CW141" t="b">
        <f t="shared" si="107"/>
        <v>1</v>
      </c>
    </row>
    <row r="142" spans="1:101" x14ac:dyDescent="0.35">
      <c r="A142">
        <v>1145258456</v>
      </c>
      <c r="B142" t="s">
        <v>8027</v>
      </c>
      <c r="C142" t="s">
        <v>8242</v>
      </c>
      <c r="D142" t="s">
        <v>8029</v>
      </c>
      <c r="E142" t="s">
        <v>5190</v>
      </c>
      <c r="F142" t="s">
        <v>7685</v>
      </c>
      <c r="G142" t="s">
        <v>7685</v>
      </c>
      <c r="H142" t="s">
        <v>72</v>
      </c>
      <c r="I142" t="s">
        <v>7685</v>
      </c>
      <c r="J142" t="s">
        <v>7685</v>
      </c>
      <c r="K142" t="s">
        <v>34</v>
      </c>
      <c r="L142" t="s">
        <v>7685</v>
      </c>
      <c r="M142" t="s">
        <v>34</v>
      </c>
      <c r="N142" t="s">
        <v>34</v>
      </c>
      <c r="O142" t="s">
        <v>34</v>
      </c>
      <c r="R142" s="13" t="b">
        <f>ISNUMBER(SEARCH(R$1,d4_test70_2ft[[#This Row],[expectedResult]]))</f>
        <v>0</v>
      </c>
      <c r="S142" s="13" t="b">
        <f>ISNUMBER(SEARCH(S$1,d4_test70_2ft[[#This Row],[expectedResult]]))</f>
        <v>1</v>
      </c>
      <c r="T142" s="13" t="b">
        <f>ISNUMBER(SEARCH(T$1,d4_test70_2ft[[#This Row],[expectedResult]]))</f>
        <v>0</v>
      </c>
      <c r="W142" t="b">
        <f>ISNUMBER(SEARCH(W$1,d4_test70_2ft[[#This Row],[actualResult]]))</f>
        <v>0</v>
      </c>
      <c r="X142" t="b">
        <f>ISNUMBER(SEARCH(X$1,d4_test70_2ft[[#This Row],[actualResult]]))</f>
        <v>1</v>
      </c>
      <c r="Y142" t="b">
        <f>ISNUMBER(SEARCH(Y$1,d4_test70_2ft[[#This Row],[actualResult]]))</f>
        <v>0</v>
      </c>
      <c r="Z142" s="10" t="str">
        <f t="shared" si="72"/>
        <v>00</v>
      </c>
      <c r="AA142" s="10" t="str">
        <f t="shared" si="73"/>
        <v>11</v>
      </c>
      <c r="AB142" s="10" t="str">
        <f t="shared" si="74"/>
        <v>00</v>
      </c>
      <c r="AC142" t="b">
        <f t="shared" si="75"/>
        <v>1</v>
      </c>
      <c r="AF142" t="b">
        <f>ISNUMBER(SEARCH(AF$1,d4_test70_2ft[[#This Row],[actualResultGPT3]]))</f>
        <v>1</v>
      </c>
      <c r="AG142" t="b">
        <f>ISNUMBER(SEARCH(AG$1,d4_test70_2ft[[#This Row],[actualResultGPT3]]))</f>
        <v>1</v>
      </c>
      <c r="AH142" t="b">
        <f>ISNUMBER(SEARCH(AH$1,d4_test70_2ft[[#This Row],[actualResultGPT3]]))</f>
        <v>1</v>
      </c>
      <c r="AI142" s="10" t="str">
        <f t="shared" si="76"/>
        <v>01</v>
      </c>
      <c r="AJ142" s="10" t="str">
        <f t="shared" si="77"/>
        <v>11</v>
      </c>
      <c r="AK142" s="10" t="str">
        <f t="shared" si="78"/>
        <v>01</v>
      </c>
      <c r="AL142" t="b">
        <f t="shared" si="79"/>
        <v>0</v>
      </c>
      <c r="AO142" t="b">
        <f>ISNUMBER(SEARCH(AO$1,d4_test70_2ft[[#This Row],[actualResult3Ft]]))</f>
        <v>0</v>
      </c>
      <c r="AP142" t="b">
        <f>ISNUMBER(SEARCH(AP$1,d4_test70_2ft[[#This Row],[actualResult3Ft]]))</f>
        <v>1</v>
      </c>
      <c r="AQ142" t="b">
        <f>ISNUMBER(SEARCH(AQ$1,d4_test70_2ft[[#This Row],[actualResult3Ft]]))</f>
        <v>0</v>
      </c>
      <c r="AR142" s="10" t="str">
        <f t="shared" si="80"/>
        <v>00</v>
      </c>
      <c r="AS142" s="10" t="str">
        <f t="shared" si="81"/>
        <v>11</v>
      </c>
      <c r="AT142" s="10" t="str">
        <f t="shared" si="82"/>
        <v>00</v>
      </c>
      <c r="AU142" t="b">
        <f t="shared" si="83"/>
        <v>1</v>
      </c>
      <c r="AX142" t="b">
        <f>ISNUMBER(SEARCH(AX$1,d4_test70_2ft[[#This Row],[actualResultc2]]))</f>
        <v>0</v>
      </c>
      <c r="AY142" t="b">
        <f>ISNUMBER(SEARCH(AY$1,d4_test70_2ft[[#This Row],[actualResultc2]]))</f>
        <v>1</v>
      </c>
      <c r="AZ142" t="b">
        <f>ISNUMBER(SEARCH(AZ$1,d4_test70_2ft[[#This Row],[actualResultc2]]))</f>
        <v>0</v>
      </c>
      <c r="BA142" s="10" t="str">
        <f t="shared" si="84"/>
        <v>00</v>
      </c>
      <c r="BB142" s="10" t="str">
        <f t="shared" si="85"/>
        <v>11</v>
      </c>
      <c r="BC142" s="10" t="str">
        <f t="shared" si="86"/>
        <v>00</v>
      </c>
      <c r="BD142" t="b">
        <f t="shared" si="87"/>
        <v>1</v>
      </c>
      <c r="BG142" t="b">
        <f>ISNUMBER(SEARCH(BG$1,d4_test70_2ft[[#This Row],[actualResultc3]]))</f>
        <v>0</v>
      </c>
      <c r="BH142" t="b">
        <f>ISNUMBER(SEARCH(BH$1,d4_test70_2ft[[#This Row],[actualResultc3]]))</f>
        <v>1</v>
      </c>
      <c r="BI142" t="b">
        <f>ISNUMBER(SEARCH(BI$1,d4_test70_2ft[[#This Row],[actualResultc3]]))</f>
        <v>0</v>
      </c>
      <c r="BJ142" s="10" t="str">
        <f t="shared" si="88"/>
        <v>00</v>
      </c>
      <c r="BK142" s="10" t="str">
        <f t="shared" si="89"/>
        <v>11</v>
      </c>
      <c r="BL142" s="10" t="str">
        <f t="shared" si="90"/>
        <v>00</v>
      </c>
      <c r="BM142" t="b">
        <f t="shared" si="91"/>
        <v>1</v>
      </c>
      <c r="BP142" t="b">
        <f>ISNUMBER(SEARCH(BP$1,d4_test70_2ft[[#This Row],[actualResultc4]]))</f>
        <v>0</v>
      </c>
      <c r="BQ142" t="b">
        <f>ISNUMBER(SEARCH(BQ$1,d4_test70_2ft[[#This Row],[actualResultc4]]))</f>
        <v>1</v>
      </c>
      <c r="BR142" t="b">
        <f>ISNUMBER(SEARCH(BR$1,d4_test70_2ft[[#This Row],[actualResultc4]]))</f>
        <v>0</v>
      </c>
      <c r="BS142" s="10" t="str">
        <f t="shared" si="92"/>
        <v>00</v>
      </c>
      <c r="BT142" s="10" t="str">
        <f t="shared" si="93"/>
        <v>11</v>
      </c>
      <c r="BU142" s="10" t="str">
        <f t="shared" si="94"/>
        <v>00</v>
      </c>
      <c r="BV142" t="b">
        <f t="shared" si="95"/>
        <v>1</v>
      </c>
      <c r="BY142" t="b">
        <f>ISNUMBER(SEARCH(BY$1,d4_test70_2ft[[#This Row],[actualResultc5]]))</f>
        <v>0</v>
      </c>
      <c r="BZ142" t="b">
        <f>ISNUMBER(SEARCH(BZ$1,d4_test70_2ft[[#This Row],[actualResultc5]]))</f>
        <v>1</v>
      </c>
      <c r="CA142" t="b">
        <f>ISNUMBER(SEARCH(CA$1,d4_test70_2ft[[#This Row],[actualResultc5]]))</f>
        <v>0</v>
      </c>
      <c r="CB142" s="10" t="str">
        <f t="shared" si="96"/>
        <v>00</v>
      </c>
      <c r="CC142" s="10" t="str">
        <f t="shared" si="97"/>
        <v>11</v>
      </c>
      <c r="CD142" s="10" t="str">
        <f t="shared" si="98"/>
        <v>00</v>
      </c>
      <c r="CE142" t="b">
        <f t="shared" si="99"/>
        <v>1</v>
      </c>
      <c r="CH142" t="b">
        <f>ISNUMBER(SEARCH(CH$1,d4_test70_2ft[[#This Row],[actualResultc6]]))</f>
        <v>0</v>
      </c>
      <c r="CI142" t="b">
        <f>ISNUMBER(SEARCH(CI$1,d4_test70_2ft[[#This Row],[actualResultc6]]))</f>
        <v>1</v>
      </c>
      <c r="CJ142" t="b">
        <f>ISNUMBER(SEARCH(CJ$1,d4_test70_2ft[[#This Row],[actualResultc6]]))</f>
        <v>0</v>
      </c>
      <c r="CK142" s="10" t="str">
        <f t="shared" si="100"/>
        <v>00</v>
      </c>
      <c r="CL142" s="10" t="str">
        <f t="shared" si="101"/>
        <v>11</v>
      </c>
      <c r="CM142" s="10" t="str">
        <f t="shared" si="102"/>
        <v>00</v>
      </c>
      <c r="CN142" t="b">
        <f t="shared" si="103"/>
        <v>1</v>
      </c>
      <c r="CQ142" t="b">
        <f>ISNUMBER(SEARCH(CQ$1,d4_test70_2ft[[#This Row],[actualResultc7]]))</f>
        <v>0</v>
      </c>
      <c r="CR142" t="b">
        <f>ISNUMBER(SEARCH(CR$1,d4_test70_2ft[[#This Row],[actualResultc7]]))</f>
        <v>1</v>
      </c>
      <c r="CS142" t="b">
        <f>ISNUMBER(SEARCH(CS$1,d4_test70_2ft[[#This Row],[actualResultc7]]))</f>
        <v>0</v>
      </c>
      <c r="CT142" s="10" t="str">
        <f t="shared" si="104"/>
        <v>00</v>
      </c>
      <c r="CU142" s="10" t="str">
        <f t="shared" si="105"/>
        <v>11</v>
      </c>
      <c r="CV142" s="10" t="str">
        <f t="shared" si="106"/>
        <v>00</v>
      </c>
      <c r="CW142" t="b">
        <f t="shared" si="107"/>
        <v>1</v>
      </c>
    </row>
    <row r="143" spans="1:101" x14ac:dyDescent="0.35">
      <c r="A143">
        <v>1536708034</v>
      </c>
      <c r="B143" t="s">
        <v>8044</v>
      </c>
      <c r="C143" t="s">
        <v>8250</v>
      </c>
      <c r="D143" t="s">
        <v>8046</v>
      </c>
      <c r="E143" t="s">
        <v>5190</v>
      </c>
      <c r="F143" t="s">
        <v>7685</v>
      </c>
      <c r="G143" t="s">
        <v>7685</v>
      </c>
      <c r="H143" t="s">
        <v>72</v>
      </c>
      <c r="I143" t="s">
        <v>7685</v>
      </c>
      <c r="J143" t="s">
        <v>7685</v>
      </c>
      <c r="K143" t="s">
        <v>7685</v>
      </c>
      <c r="L143" t="s">
        <v>7685</v>
      </c>
      <c r="M143" t="s">
        <v>34</v>
      </c>
      <c r="N143" t="s">
        <v>34</v>
      </c>
      <c r="O143" t="s">
        <v>34</v>
      </c>
      <c r="R143" s="13" t="b">
        <f>ISNUMBER(SEARCH(R$1,d4_test70_2ft[[#This Row],[expectedResult]]))</f>
        <v>0</v>
      </c>
      <c r="S143" s="13" t="b">
        <f>ISNUMBER(SEARCH(S$1,d4_test70_2ft[[#This Row],[expectedResult]]))</f>
        <v>1</v>
      </c>
      <c r="T143" s="13" t="b">
        <f>ISNUMBER(SEARCH(T$1,d4_test70_2ft[[#This Row],[expectedResult]]))</f>
        <v>0</v>
      </c>
      <c r="W143" t="b">
        <f>ISNUMBER(SEARCH(W$1,d4_test70_2ft[[#This Row],[actualResult]]))</f>
        <v>0</v>
      </c>
      <c r="X143" t="b">
        <f>ISNUMBER(SEARCH(X$1,d4_test70_2ft[[#This Row],[actualResult]]))</f>
        <v>1</v>
      </c>
      <c r="Y143" t="b">
        <f>ISNUMBER(SEARCH(Y$1,d4_test70_2ft[[#This Row],[actualResult]]))</f>
        <v>0</v>
      </c>
      <c r="Z143" s="10" t="str">
        <f t="shared" si="72"/>
        <v>00</v>
      </c>
      <c r="AA143" s="10" t="str">
        <f t="shared" si="73"/>
        <v>11</v>
      </c>
      <c r="AB143" s="10" t="str">
        <f t="shared" si="74"/>
        <v>00</v>
      </c>
      <c r="AC143" t="b">
        <f t="shared" si="75"/>
        <v>1</v>
      </c>
      <c r="AF143" t="b">
        <f>ISNUMBER(SEARCH(AF$1,d4_test70_2ft[[#This Row],[actualResultGPT3]]))</f>
        <v>1</v>
      </c>
      <c r="AG143" t="b">
        <f>ISNUMBER(SEARCH(AG$1,d4_test70_2ft[[#This Row],[actualResultGPT3]]))</f>
        <v>1</v>
      </c>
      <c r="AH143" t="b">
        <f>ISNUMBER(SEARCH(AH$1,d4_test70_2ft[[#This Row],[actualResultGPT3]]))</f>
        <v>1</v>
      </c>
      <c r="AI143" s="10" t="str">
        <f t="shared" si="76"/>
        <v>01</v>
      </c>
      <c r="AJ143" s="10" t="str">
        <f t="shared" si="77"/>
        <v>11</v>
      </c>
      <c r="AK143" s="10" t="str">
        <f t="shared" si="78"/>
        <v>01</v>
      </c>
      <c r="AL143" t="b">
        <f t="shared" si="79"/>
        <v>0</v>
      </c>
      <c r="AO143" t="b">
        <f>ISNUMBER(SEARCH(AO$1,d4_test70_2ft[[#This Row],[actualResult3Ft]]))</f>
        <v>0</v>
      </c>
      <c r="AP143" t="b">
        <f>ISNUMBER(SEARCH(AP$1,d4_test70_2ft[[#This Row],[actualResult3Ft]]))</f>
        <v>1</v>
      </c>
      <c r="AQ143" t="b">
        <f>ISNUMBER(SEARCH(AQ$1,d4_test70_2ft[[#This Row],[actualResult3Ft]]))</f>
        <v>0</v>
      </c>
      <c r="AR143" s="10" t="str">
        <f t="shared" si="80"/>
        <v>00</v>
      </c>
      <c r="AS143" s="10" t="str">
        <f t="shared" si="81"/>
        <v>11</v>
      </c>
      <c r="AT143" s="10" t="str">
        <f t="shared" si="82"/>
        <v>00</v>
      </c>
      <c r="AU143" t="b">
        <f t="shared" si="83"/>
        <v>1</v>
      </c>
      <c r="AX143" t="b">
        <f>ISNUMBER(SEARCH(AX$1,d4_test70_2ft[[#This Row],[actualResultc2]]))</f>
        <v>0</v>
      </c>
      <c r="AY143" t="b">
        <f>ISNUMBER(SEARCH(AY$1,d4_test70_2ft[[#This Row],[actualResultc2]]))</f>
        <v>1</v>
      </c>
      <c r="AZ143" t="b">
        <f>ISNUMBER(SEARCH(AZ$1,d4_test70_2ft[[#This Row],[actualResultc2]]))</f>
        <v>0</v>
      </c>
      <c r="BA143" s="10" t="str">
        <f t="shared" si="84"/>
        <v>00</v>
      </c>
      <c r="BB143" s="10" t="str">
        <f t="shared" si="85"/>
        <v>11</v>
      </c>
      <c r="BC143" s="10" t="str">
        <f t="shared" si="86"/>
        <v>00</v>
      </c>
      <c r="BD143" t="b">
        <f t="shared" si="87"/>
        <v>1</v>
      </c>
      <c r="BG143" t="b">
        <f>ISNUMBER(SEARCH(BG$1,d4_test70_2ft[[#This Row],[actualResultc3]]))</f>
        <v>0</v>
      </c>
      <c r="BH143" t="b">
        <f>ISNUMBER(SEARCH(BH$1,d4_test70_2ft[[#This Row],[actualResultc3]]))</f>
        <v>1</v>
      </c>
      <c r="BI143" t="b">
        <f>ISNUMBER(SEARCH(BI$1,d4_test70_2ft[[#This Row],[actualResultc3]]))</f>
        <v>0</v>
      </c>
      <c r="BJ143" s="10" t="str">
        <f t="shared" si="88"/>
        <v>00</v>
      </c>
      <c r="BK143" s="10" t="str">
        <f t="shared" si="89"/>
        <v>11</v>
      </c>
      <c r="BL143" s="10" t="str">
        <f t="shared" si="90"/>
        <v>00</v>
      </c>
      <c r="BM143" t="b">
        <f t="shared" si="91"/>
        <v>1</v>
      </c>
      <c r="BP143" t="b">
        <f>ISNUMBER(SEARCH(BP$1,d4_test70_2ft[[#This Row],[actualResultc4]]))</f>
        <v>0</v>
      </c>
      <c r="BQ143" t="b">
        <f>ISNUMBER(SEARCH(BQ$1,d4_test70_2ft[[#This Row],[actualResultc4]]))</f>
        <v>1</v>
      </c>
      <c r="BR143" t="b">
        <f>ISNUMBER(SEARCH(BR$1,d4_test70_2ft[[#This Row],[actualResultc4]]))</f>
        <v>0</v>
      </c>
      <c r="BS143" s="10" t="str">
        <f t="shared" si="92"/>
        <v>00</v>
      </c>
      <c r="BT143" s="10" t="str">
        <f t="shared" si="93"/>
        <v>11</v>
      </c>
      <c r="BU143" s="10" t="str">
        <f t="shared" si="94"/>
        <v>00</v>
      </c>
      <c r="BV143" t="b">
        <f t="shared" si="95"/>
        <v>1</v>
      </c>
      <c r="BY143" t="b">
        <f>ISNUMBER(SEARCH(BY$1,d4_test70_2ft[[#This Row],[actualResultc5]]))</f>
        <v>0</v>
      </c>
      <c r="BZ143" t="b">
        <f>ISNUMBER(SEARCH(BZ$1,d4_test70_2ft[[#This Row],[actualResultc5]]))</f>
        <v>1</v>
      </c>
      <c r="CA143" t="b">
        <f>ISNUMBER(SEARCH(CA$1,d4_test70_2ft[[#This Row],[actualResultc5]]))</f>
        <v>0</v>
      </c>
      <c r="CB143" s="10" t="str">
        <f t="shared" si="96"/>
        <v>00</v>
      </c>
      <c r="CC143" s="10" t="str">
        <f t="shared" si="97"/>
        <v>11</v>
      </c>
      <c r="CD143" s="10" t="str">
        <f t="shared" si="98"/>
        <v>00</v>
      </c>
      <c r="CE143" t="b">
        <f t="shared" si="99"/>
        <v>1</v>
      </c>
      <c r="CH143" t="b">
        <f>ISNUMBER(SEARCH(CH$1,d4_test70_2ft[[#This Row],[actualResultc6]]))</f>
        <v>0</v>
      </c>
      <c r="CI143" t="b">
        <f>ISNUMBER(SEARCH(CI$1,d4_test70_2ft[[#This Row],[actualResultc6]]))</f>
        <v>1</v>
      </c>
      <c r="CJ143" t="b">
        <f>ISNUMBER(SEARCH(CJ$1,d4_test70_2ft[[#This Row],[actualResultc6]]))</f>
        <v>0</v>
      </c>
      <c r="CK143" s="10" t="str">
        <f t="shared" si="100"/>
        <v>00</v>
      </c>
      <c r="CL143" s="10" t="str">
        <f t="shared" si="101"/>
        <v>11</v>
      </c>
      <c r="CM143" s="10" t="str">
        <f t="shared" si="102"/>
        <v>00</v>
      </c>
      <c r="CN143" t="b">
        <f t="shared" si="103"/>
        <v>1</v>
      </c>
      <c r="CQ143" t="b">
        <f>ISNUMBER(SEARCH(CQ$1,d4_test70_2ft[[#This Row],[actualResultc7]]))</f>
        <v>0</v>
      </c>
      <c r="CR143" t="b">
        <f>ISNUMBER(SEARCH(CR$1,d4_test70_2ft[[#This Row],[actualResultc7]]))</f>
        <v>1</v>
      </c>
      <c r="CS143" t="b">
        <f>ISNUMBER(SEARCH(CS$1,d4_test70_2ft[[#This Row],[actualResultc7]]))</f>
        <v>0</v>
      </c>
      <c r="CT143" s="10" t="str">
        <f t="shared" si="104"/>
        <v>00</v>
      </c>
      <c r="CU143" s="10" t="str">
        <f t="shared" si="105"/>
        <v>11</v>
      </c>
      <c r="CV143" s="10" t="str">
        <f t="shared" si="106"/>
        <v>00</v>
      </c>
      <c r="CW143" t="b">
        <f t="shared" si="107"/>
        <v>1</v>
      </c>
    </row>
    <row r="144" spans="1:101" x14ac:dyDescent="0.35">
      <c r="A144">
        <v>982108281</v>
      </c>
      <c r="B144" t="s">
        <v>8039</v>
      </c>
      <c r="C144" t="s">
        <v>8251</v>
      </c>
      <c r="D144" t="s">
        <v>8041</v>
      </c>
      <c r="E144" t="s">
        <v>5190</v>
      </c>
      <c r="F144" t="s">
        <v>7685</v>
      </c>
      <c r="G144" t="s">
        <v>7685</v>
      </c>
      <c r="H144" t="s">
        <v>959</v>
      </c>
      <c r="I144" t="s">
        <v>7685</v>
      </c>
      <c r="J144" t="s">
        <v>7685</v>
      </c>
      <c r="K144" t="s">
        <v>7685</v>
      </c>
      <c r="L144" t="s">
        <v>7685</v>
      </c>
      <c r="M144" t="s">
        <v>34</v>
      </c>
      <c r="N144" t="s">
        <v>34</v>
      </c>
      <c r="O144" t="s">
        <v>34</v>
      </c>
      <c r="R144" s="13" t="b">
        <f>ISNUMBER(SEARCH(R$1,d4_test70_2ft[[#This Row],[expectedResult]]))</f>
        <v>0</v>
      </c>
      <c r="S144" s="13" t="b">
        <f>ISNUMBER(SEARCH(S$1,d4_test70_2ft[[#This Row],[expectedResult]]))</f>
        <v>1</v>
      </c>
      <c r="T144" s="13" t="b">
        <f>ISNUMBER(SEARCH(T$1,d4_test70_2ft[[#This Row],[expectedResult]]))</f>
        <v>0</v>
      </c>
      <c r="W144" t="b">
        <f>ISNUMBER(SEARCH(W$1,d4_test70_2ft[[#This Row],[actualResult]]))</f>
        <v>0</v>
      </c>
      <c r="X144" t="b">
        <f>ISNUMBER(SEARCH(X$1,d4_test70_2ft[[#This Row],[actualResult]]))</f>
        <v>1</v>
      </c>
      <c r="Y144" t="b">
        <f>ISNUMBER(SEARCH(Y$1,d4_test70_2ft[[#This Row],[actualResult]]))</f>
        <v>0</v>
      </c>
      <c r="Z144" s="10" t="str">
        <f t="shared" si="72"/>
        <v>00</v>
      </c>
      <c r="AA144" s="10" t="str">
        <f t="shared" si="73"/>
        <v>11</v>
      </c>
      <c r="AB144" s="10" t="str">
        <f t="shared" si="74"/>
        <v>00</v>
      </c>
      <c r="AC144" t="b">
        <f t="shared" si="75"/>
        <v>1</v>
      </c>
      <c r="AF144" t="b">
        <f>ISNUMBER(SEARCH(AF$1,d4_test70_2ft[[#This Row],[actualResultGPT3]]))</f>
        <v>1</v>
      </c>
      <c r="AG144" t="b">
        <f>ISNUMBER(SEARCH(AG$1,d4_test70_2ft[[#This Row],[actualResultGPT3]]))</f>
        <v>1</v>
      </c>
      <c r="AH144" t="b">
        <f>ISNUMBER(SEARCH(AH$1,d4_test70_2ft[[#This Row],[actualResultGPT3]]))</f>
        <v>1</v>
      </c>
      <c r="AI144" s="10" t="str">
        <f t="shared" si="76"/>
        <v>01</v>
      </c>
      <c r="AJ144" s="10" t="str">
        <f t="shared" si="77"/>
        <v>11</v>
      </c>
      <c r="AK144" s="10" t="str">
        <f t="shared" si="78"/>
        <v>01</v>
      </c>
      <c r="AL144" t="b">
        <f t="shared" si="79"/>
        <v>0</v>
      </c>
      <c r="AO144" t="b">
        <f>ISNUMBER(SEARCH(AO$1,d4_test70_2ft[[#This Row],[actualResult3Ft]]))</f>
        <v>0</v>
      </c>
      <c r="AP144" t="b">
        <f>ISNUMBER(SEARCH(AP$1,d4_test70_2ft[[#This Row],[actualResult3Ft]]))</f>
        <v>1</v>
      </c>
      <c r="AQ144" t="b">
        <f>ISNUMBER(SEARCH(AQ$1,d4_test70_2ft[[#This Row],[actualResult3Ft]]))</f>
        <v>0</v>
      </c>
      <c r="AR144" s="10" t="str">
        <f t="shared" si="80"/>
        <v>00</v>
      </c>
      <c r="AS144" s="10" t="str">
        <f t="shared" si="81"/>
        <v>11</v>
      </c>
      <c r="AT144" s="10" t="str">
        <f t="shared" si="82"/>
        <v>00</v>
      </c>
      <c r="AU144" t="b">
        <f t="shared" si="83"/>
        <v>1</v>
      </c>
      <c r="AX144" t="b">
        <f>ISNUMBER(SEARCH(AX$1,d4_test70_2ft[[#This Row],[actualResultc2]]))</f>
        <v>0</v>
      </c>
      <c r="AY144" t="b">
        <f>ISNUMBER(SEARCH(AY$1,d4_test70_2ft[[#This Row],[actualResultc2]]))</f>
        <v>1</v>
      </c>
      <c r="AZ144" t="b">
        <f>ISNUMBER(SEARCH(AZ$1,d4_test70_2ft[[#This Row],[actualResultc2]]))</f>
        <v>0</v>
      </c>
      <c r="BA144" s="10" t="str">
        <f t="shared" si="84"/>
        <v>00</v>
      </c>
      <c r="BB144" s="10" t="str">
        <f t="shared" si="85"/>
        <v>11</v>
      </c>
      <c r="BC144" s="10" t="str">
        <f t="shared" si="86"/>
        <v>00</v>
      </c>
      <c r="BD144" t="b">
        <f t="shared" si="87"/>
        <v>1</v>
      </c>
      <c r="BG144" t="b">
        <f>ISNUMBER(SEARCH(BG$1,d4_test70_2ft[[#This Row],[actualResultc3]]))</f>
        <v>0</v>
      </c>
      <c r="BH144" t="b">
        <f>ISNUMBER(SEARCH(BH$1,d4_test70_2ft[[#This Row],[actualResultc3]]))</f>
        <v>1</v>
      </c>
      <c r="BI144" t="b">
        <f>ISNUMBER(SEARCH(BI$1,d4_test70_2ft[[#This Row],[actualResultc3]]))</f>
        <v>0</v>
      </c>
      <c r="BJ144" s="10" t="str">
        <f t="shared" si="88"/>
        <v>00</v>
      </c>
      <c r="BK144" s="10" t="str">
        <f t="shared" si="89"/>
        <v>11</v>
      </c>
      <c r="BL144" s="10" t="str">
        <f t="shared" si="90"/>
        <v>00</v>
      </c>
      <c r="BM144" t="b">
        <f t="shared" si="91"/>
        <v>1</v>
      </c>
      <c r="BP144" t="b">
        <f>ISNUMBER(SEARCH(BP$1,d4_test70_2ft[[#This Row],[actualResultc4]]))</f>
        <v>0</v>
      </c>
      <c r="BQ144" t="b">
        <f>ISNUMBER(SEARCH(BQ$1,d4_test70_2ft[[#This Row],[actualResultc4]]))</f>
        <v>1</v>
      </c>
      <c r="BR144" t="b">
        <f>ISNUMBER(SEARCH(BR$1,d4_test70_2ft[[#This Row],[actualResultc4]]))</f>
        <v>0</v>
      </c>
      <c r="BS144" s="10" t="str">
        <f t="shared" si="92"/>
        <v>00</v>
      </c>
      <c r="BT144" s="10" t="str">
        <f t="shared" si="93"/>
        <v>11</v>
      </c>
      <c r="BU144" s="10" t="str">
        <f t="shared" si="94"/>
        <v>00</v>
      </c>
      <c r="BV144" t="b">
        <f t="shared" si="95"/>
        <v>1</v>
      </c>
      <c r="BY144" t="b">
        <f>ISNUMBER(SEARCH(BY$1,d4_test70_2ft[[#This Row],[actualResultc5]]))</f>
        <v>0</v>
      </c>
      <c r="BZ144" t="b">
        <f>ISNUMBER(SEARCH(BZ$1,d4_test70_2ft[[#This Row],[actualResultc5]]))</f>
        <v>1</v>
      </c>
      <c r="CA144" t="b">
        <f>ISNUMBER(SEARCH(CA$1,d4_test70_2ft[[#This Row],[actualResultc5]]))</f>
        <v>0</v>
      </c>
      <c r="CB144" s="10" t="str">
        <f t="shared" si="96"/>
        <v>00</v>
      </c>
      <c r="CC144" s="10" t="str">
        <f t="shared" si="97"/>
        <v>11</v>
      </c>
      <c r="CD144" s="10" t="str">
        <f t="shared" si="98"/>
        <v>00</v>
      </c>
      <c r="CE144" t="b">
        <f t="shared" si="99"/>
        <v>1</v>
      </c>
      <c r="CH144" t="b">
        <f>ISNUMBER(SEARCH(CH$1,d4_test70_2ft[[#This Row],[actualResultc6]]))</f>
        <v>0</v>
      </c>
      <c r="CI144" t="b">
        <f>ISNUMBER(SEARCH(CI$1,d4_test70_2ft[[#This Row],[actualResultc6]]))</f>
        <v>1</v>
      </c>
      <c r="CJ144" t="b">
        <f>ISNUMBER(SEARCH(CJ$1,d4_test70_2ft[[#This Row],[actualResultc6]]))</f>
        <v>0</v>
      </c>
      <c r="CK144" s="10" t="str">
        <f t="shared" si="100"/>
        <v>00</v>
      </c>
      <c r="CL144" s="10" t="str">
        <f t="shared" si="101"/>
        <v>11</v>
      </c>
      <c r="CM144" s="10" t="str">
        <f t="shared" si="102"/>
        <v>00</v>
      </c>
      <c r="CN144" t="b">
        <f t="shared" si="103"/>
        <v>1</v>
      </c>
      <c r="CQ144" t="b">
        <f>ISNUMBER(SEARCH(CQ$1,d4_test70_2ft[[#This Row],[actualResultc7]]))</f>
        <v>0</v>
      </c>
      <c r="CR144" t="b">
        <f>ISNUMBER(SEARCH(CR$1,d4_test70_2ft[[#This Row],[actualResultc7]]))</f>
        <v>1</v>
      </c>
      <c r="CS144" t="b">
        <f>ISNUMBER(SEARCH(CS$1,d4_test70_2ft[[#This Row],[actualResultc7]]))</f>
        <v>0</v>
      </c>
      <c r="CT144" s="10" t="str">
        <f t="shared" si="104"/>
        <v>00</v>
      </c>
      <c r="CU144" s="10" t="str">
        <f t="shared" si="105"/>
        <v>11</v>
      </c>
      <c r="CV144" s="10" t="str">
        <f t="shared" si="106"/>
        <v>00</v>
      </c>
      <c r="CW144" t="b">
        <f t="shared" si="107"/>
        <v>1</v>
      </c>
    </row>
    <row r="145" spans="1:101" x14ac:dyDescent="0.35">
      <c r="A145">
        <v>1406725978</v>
      </c>
      <c r="B145" t="s">
        <v>8057</v>
      </c>
      <c r="C145" t="s">
        <v>8253</v>
      </c>
      <c r="D145" t="s">
        <v>7989</v>
      </c>
      <c r="E145" t="s">
        <v>5137</v>
      </c>
      <c r="F145" t="s">
        <v>7685</v>
      </c>
      <c r="G145" t="s">
        <v>7685</v>
      </c>
      <c r="H145" t="s">
        <v>72</v>
      </c>
      <c r="I145" t="s">
        <v>7685</v>
      </c>
      <c r="J145" t="s">
        <v>7685</v>
      </c>
      <c r="K145" t="s">
        <v>7685</v>
      </c>
      <c r="L145" t="s">
        <v>7685</v>
      </c>
      <c r="M145" t="s">
        <v>34</v>
      </c>
      <c r="N145" t="s">
        <v>34</v>
      </c>
      <c r="O145" t="s">
        <v>34</v>
      </c>
      <c r="R145" s="13" t="b">
        <f>ISNUMBER(SEARCH(R$1,d4_test70_2ft[[#This Row],[expectedResult]]))</f>
        <v>0</v>
      </c>
      <c r="S145" s="13" t="b">
        <f>ISNUMBER(SEARCH(S$1,d4_test70_2ft[[#This Row],[expectedResult]]))</f>
        <v>1</v>
      </c>
      <c r="T145" s="13" t="b">
        <f>ISNUMBER(SEARCH(T$1,d4_test70_2ft[[#This Row],[expectedResult]]))</f>
        <v>0</v>
      </c>
      <c r="W145" t="b">
        <f>ISNUMBER(SEARCH(W$1,d4_test70_2ft[[#This Row],[actualResult]]))</f>
        <v>0</v>
      </c>
      <c r="X145" t="b">
        <f>ISNUMBER(SEARCH(X$1,d4_test70_2ft[[#This Row],[actualResult]]))</f>
        <v>1</v>
      </c>
      <c r="Y145" t="b">
        <f>ISNUMBER(SEARCH(Y$1,d4_test70_2ft[[#This Row],[actualResult]]))</f>
        <v>0</v>
      </c>
      <c r="Z145" s="10" t="str">
        <f t="shared" si="72"/>
        <v>00</v>
      </c>
      <c r="AA145" s="10" t="str">
        <f t="shared" si="73"/>
        <v>11</v>
      </c>
      <c r="AB145" s="10" t="str">
        <f t="shared" si="74"/>
        <v>00</v>
      </c>
      <c r="AC145" t="b">
        <f t="shared" si="75"/>
        <v>1</v>
      </c>
      <c r="AF145" t="b">
        <f>ISNUMBER(SEARCH(AF$1,d4_test70_2ft[[#This Row],[actualResultGPT3]]))</f>
        <v>1</v>
      </c>
      <c r="AG145" t="b">
        <f>ISNUMBER(SEARCH(AG$1,d4_test70_2ft[[#This Row],[actualResultGPT3]]))</f>
        <v>1</v>
      </c>
      <c r="AH145" t="b">
        <f>ISNUMBER(SEARCH(AH$1,d4_test70_2ft[[#This Row],[actualResultGPT3]]))</f>
        <v>1</v>
      </c>
      <c r="AI145" s="10" t="str">
        <f t="shared" si="76"/>
        <v>01</v>
      </c>
      <c r="AJ145" s="10" t="str">
        <f t="shared" si="77"/>
        <v>11</v>
      </c>
      <c r="AK145" s="10" t="str">
        <f t="shared" si="78"/>
        <v>01</v>
      </c>
      <c r="AL145" t="b">
        <f t="shared" si="79"/>
        <v>0</v>
      </c>
      <c r="AO145" t="b">
        <f>ISNUMBER(SEARCH(AO$1,d4_test70_2ft[[#This Row],[actualResult3Ft]]))</f>
        <v>0</v>
      </c>
      <c r="AP145" t="b">
        <f>ISNUMBER(SEARCH(AP$1,d4_test70_2ft[[#This Row],[actualResult3Ft]]))</f>
        <v>1</v>
      </c>
      <c r="AQ145" t="b">
        <f>ISNUMBER(SEARCH(AQ$1,d4_test70_2ft[[#This Row],[actualResult3Ft]]))</f>
        <v>0</v>
      </c>
      <c r="AR145" s="10" t="str">
        <f t="shared" si="80"/>
        <v>00</v>
      </c>
      <c r="AS145" s="10" t="str">
        <f t="shared" si="81"/>
        <v>11</v>
      </c>
      <c r="AT145" s="10" t="str">
        <f t="shared" si="82"/>
        <v>00</v>
      </c>
      <c r="AU145" t="b">
        <f t="shared" si="83"/>
        <v>1</v>
      </c>
      <c r="AX145" t="b">
        <f>ISNUMBER(SEARCH(AX$1,d4_test70_2ft[[#This Row],[actualResultc2]]))</f>
        <v>0</v>
      </c>
      <c r="AY145" t="b">
        <f>ISNUMBER(SEARCH(AY$1,d4_test70_2ft[[#This Row],[actualResultc2]]))</f>
        <v>1</v>
      </c>
      <c r="AZ145" t="b">
        <f>ISNUMBER(SEARCH(AZ$1,d4_test70_2ft[[#This Row],[actualResultc2]]))</f>
        <v>0</v>
      </c>
      <c r="BA145" s="10" t="str">
        <f t="shared" si="84"/>
        <v>00</v>
      </c>
      <c r="BB145" s="10" t="str">
        <f t="shared" si="85"/>
        <v>11</v>
      </c>
      <c r="BC145" s="10" t="str">
        <f t="shared" si="86"/>
        <v>00</v>
      </c>
      <c r="BD145" t="b">
        <f t="shared" si="87"/>
        <v>1</v>
      </c>
      <c r="BG145" t="b">
        <f>ISNUMBER(SEARCH(BG$1,d4_test70_2ft[[#This Row],[actualResultc3]]))</f>
        <v>0</v>
      </c>
      <c r="BH145" t="b">
        <f>ISNUMBER(SEARCH(BH$1,d4_test70_2ft[[#This Row],[actualResultc3]]))</f>
        <v>1</v>
      </c>
      <c r="BI145" t="b">
        <f>ISNUMBER(SEARCH(BI$1,d4_test70_2ft[[#This Row],[actualResultc3]]))</f>
        <v>0</v>
      </c>
      <c r="BJ145" s="10" t="str">
        <f t="shared" si="88"/>
        <v>00</v>
      </c>
      <c r="BK145" s="10" t="str">
        <f t="shared" si="89"/>
        <v>11</v>
      </c>
      <c r="BL145" s="10" t="str">
        <f t="shared" si="90"/>
        <v>00</v>
      </c>
      <c r="BM145" t="b">
        <f t="shared" si="91"/>
        <v>1</v>
      </c>
      <c r="BP145" t="b">
        <f>ISNUMBER(SEARCH(BP$1,d4_test70_2ft[[#This Row],[actualResultc4]]))</f>
        <v>0</v>
      </c>
      <c r="BQ145" t="b">
        <f>ISNUMBER(SEARCH(BQ$1,d4_test70_2ft[[#This Row],[actualResultc4]]))</f>
        <v>1</v>
      </c>
      <c r="BR145" t="b">
        <f>ISNUMBER(SEARCH(BR$1,d4_test70_2ft[[#This Row],[actualResultc4]]))</f>
        <v>0</v>
      </c>
      <c r="BS145" s="10" t="str">
        <f t="shared" si="92"/>
        <v>00</v>
      </c>
      <c r="BT145" s="10" t="str">
        <f t="shared" si="93"/>
        <v>11</v>
      </c>
      <c r="BU145" s="10" t="str">
        <f t="shared" si="94"/>
        <v>00</v>
      </c>
      <c r="BV145" t="b">
        <f t="shared" si="95"/>
        <v>1</v>
      </c>
      <c r="BY145" t="b">
        <f>ISNUMBER(SEARCH(BY$1,d4_test70_2ft[[#This Row],[actualResultc5]]))</f>
        <v>0</v>
      </c>
      <c r="BZ145" t="b">
        <f>ISNUMBER(SEARCH(BZ$1,d4_test70_2ft[[#This Row],[actualResultc5]]))</f>
        <v>1</v>
      </c>
      <c r="CA145" t="b">
        <f>ISNUMBER(SEARCH(CA$1,d4_test70_2ft[[#This Row],[actualResultc5]]))</f>
        <v>0</v>
      </c>
      <c r="CB145" s="10" t="str">
        <f t="shared" si="96"/>
        <v>00</v>
      </c>
      <c r="CC145" s="10" t="str">
        <f t="shared" si="97"/>
        <v>11</v>
      </c>
      <c r="CD145" s="10" t="str">
        <f t="shared" si="98"/>
        <v>00</v>
      </c>
      <c r="CE145" t="b">
        <f t="shared" si="99"/>
        <v>1</v>
      </c>
      <c r="CH145" t="b">
        <f>ISNUMBER(SEARCH(CH$1,d4_test70_2ft[[#This Row],[actualResultc6]]))</f>
        <v>0</v>
      </c>
      <c r="CI145" t="b">
        <f>ISNUMBER(SEARCH(CI$1,d4_test70_2ft[[#This Row],[actualResultc6]]))</f>
        <v>1</v>
      </c>
      <c r="CJ145" t="b">
        <f>ISNUMBER(SEARCH(CJ$1,d4_test70_2ft[[#This Row],[actualResultc6]]))</f>
        <v>0</v>
      </c>
      <c r="CK145" s="10" t="str">
        <f t="shared" si="100"/>
        <v>00</v>
      </c>
      <c r="CL145" s="10" t="str">
        <f t="shared" si="101"/>
        <v>11</v>
      </c>
      <c r="CM145" s="10" t="str">
        <f t="shared" si="102"/>
        <v>00</v>
      </c>
      <c r="CN145" t="b">
        <f t="shared" si="103"/>
        <v>1</v>
      </c>
      <c r="CQ145" t="b">
        <f>ISNUMBER(SEARCH(CQ$1,d4_test70_2ft[[#This Row],[actualResultc7]]))</f>
        <v>0</v>
      </c>
      <c r="CR145" t="b">
        <f>ISNUMBER(SEARCH(CR$1,d4_test70_2ft[[#This Row],[actualResultc7]]))</f>
        <v>1</v>
      </c>
      <c r="CS145" t="b">
        <f>ISNUMBER(SEARCH(CS$1,d4_test70_2ft[[#This Row],[actualResultc7]]))</f>
        <v>0</v>
      </c>
      <c r="CT145" s="10" t="str">
        <f t="shared" si="104"/>
        <v>00</v>
      </c>
      <c r="CU145" s="10" t="str">
        <f t="shared" si="105"/>
        <v>11</v>
      </c>
      <c r="CV145" s="10" t="str">
        <f t="shared" si="106"/>
        <v>00</v>
      </c>
      <c r="CW145" t="b">
        <f t="shared" si="107"/>
        <v>1</v>
      </c>
    </row>
    <row r="146" spans="1:101" x14ac:dyDescent="0.35">
      <c r="A146">
        <v>1203606075</v>
      </c>
      <c r="B146" t="s">
        <v>8021</v>
      </c>
      <c r="C146" t="s">
        <v>8254</v>
      </c>
      <c r="D146" t="s">
        <v>8023</v>
      </c>
      <c r="E146" t="s">
        <v>5190</v>
      </c>
      <c r="F146" t="s">
        <v>7685</v>
      </c>
      <c r="G146" t="s">
        <v>7685</v>
      </c>
      <c r="H146" t="s">
        <v>72</v>
      </c>
      <c r="I146" t="s">
        <v>7685</v>
      </c>
      <c r="J146" t="s">
        <v>7685</v>
      </c>
      <c r="K146" t="s">
        <v>34</v>
      </c>
      <c r="L146" t="s">
        <v>7685</v>
      </c>
      <c r="M146" t="s">
        <v>34</v>
      </c>
      <c r="N146" t="s">
        <v>34</v>
      </c>
      <c r="O146" t="s">
        <v>34</v>
      </c>
      <c r="R146" s="13" t="b">
        <f>ISNUMBER(SEARCH(R$1,d4_test70_2ft[[#This Row],[expectedResult]]))</f>
        <v>0</v>
      </c>
      <c r="S146" s="13" t="b">
        <f>ISNUMBER(SEARCH(S$1,d4_test70_2ft[[#This Row],[expectedResult]]))</f>
        <v>1</v>
      </c>
      <c r="T146" s="13" t="b">
        <f>ISNUMBER(SEARCH(T$1,d4_test70_2ft[[#This Row],[expectedResult]]))</f>
        <v>0</v>
      </c>
      <c r="W146" t="b">
        <f>ISNUMBER(SEARCH(W$1,d4_test70_2ft[[#This Row],[actualResult]]))</f>
        <v>0</v>
      </c>
      <c r="X146" t="b">
        <f>ISNUMBER(SEARCH(X$1,d4_test70_2ft[[#This Row],[actualResult]]))</f>
        <v>1</v>
      </c>
      <c r="Y146" t="b">
        <f>ISNUMBER(SEARCH(Y$1,d4_test70_2ft[[#This Row],[actualResult]]))</f>
        <v>0</v>
      </c>
      <c r="Z146" s="10" t="str">
        <f t="shared" si="72"/>
        <v>00</v>
      </c>
      <c r="AA146" s="10" t="str">
        <f t="shared" si="73"/>
        <v>11</v>
      </c>
      <c r="AB146" s="10" t="str">
        <f t="shared" si="74"/>
        <v>00</v>
      </c>
      <c r="AC146" t="b">
        <f t="shared" si="75"/>
        <v>1</v>
      </c>
      <c r="AF146" t="b">
        <f>ISNUMBER(SEARCH(AF$1,d4_test70_2ft[[#This Row],[actualResultGPT3]]))</f>
        <v>1</v>
      </c>
      <c r="AG146" t="b">
        <f>ISNUMBER(SEARCH(AG$1,d4_test70_2ft[[#This Row],[actualResultGPT3]]))</f>
        <v>1</v>
      </c>
      <c r="AH146" t="b">
        <f>ISNUMBER(SEARCH(AH$1,d4_test70_2ft[[#This Row],[actualResultGPT3]]))</f>
        <v>1</v>
      </c>
      <c r="AI146" s="10" t="str">
        <f t="shared" si="76"/>
        <v>01</v>
      </c>
      <c r="AJ146" s="10" t="str">
        <f t="shared" si="77"/>
        <v>11</v>
      </c>
      <c r="AK146" s="10" t="str">
        <f t="shared" si="78"/>
        <v>01</v>
      </c>
      <c r="AL146" t="b">
        <f t="shared" si="79"/>
        <v>0</v>
      </c>
      <c r="AO146" t="b">
        <f>ISNUMBER(SEARCH(AO$1,d4_test70_2ft[[#This Row],[actualResult3Ft]]))</f>
        <v>0</v>
      </c>
      <c r="AP146" t="b">
        <f>ISNUMBER(SEARCH(AP$1,d4_test70_2ft[[#This Row],[actualResult3Ft]]))</f>
        <v>1</v>
      </c>
      <c r="AQ146" t="b">
        <f>ISNUMBER(SEARCH(AQ$1,d4_test70_2ft[[#This Row],[actualResult3Ft]]))</f>
        <v>0</v>
      </c>
      <c r="AR146" s="10" t="str">
        <f t="shared" si="80"/>
        <v>00</v>
      </c>
      <c r="AS146" s="10" t="str">
        <f t="shared" si="81"/>
        <v>11</v>
      </c>
      <c r="AT146" s="10" t="str">
        <f t="shared" si="82"/>
        <v>00</v>
      </c>
      <c r="AU146" t="b">
        <f t="shared" si="83"/>
        <v>1</v>
      </c>
      <c r="AX146" t="b">
        <f>ISNUMBER(SEARCH(AX$1,d4_test70_2ft[[#This Row],[actualResultc2]]))</f>
        <v>0</v>
      </c>
      <c r="AY146" t="b">
        <f>ISNUMBER(SEARCH(AY$1,d4_test70_2ft[[#This Row],[actualResultc2]]))</f>
        <v>1</v>
      </c>
      <c r="AZ146" t="b">
        <f>ISNUMBER(SEARCH(AZ$1,d4_test70_2ft[[#This Row],[actualResultc2]]))</f>
        <v>0</v>
      </c>
      <c r="BA146" s="10" t="str">
        <f t="shared" si="84"/>
        <v>00</v>
      </c>
      <c r="BB146" s="10" t="str">
        <f t="shared" si="85"/>
        <v>11</v>
      </c>
      <c r="BC146" s="10" t="str">
        <f t="shared" si="86"/>
        <v>00</v>
      </c>
      <c r="BD146" t="b">
        <f t="shared" si="87"/>
        <v>1</v>
      </c>
      <c r="BG146" t="b">
        <f>ISNUMBER(SEARCH(BG$1,d4_test70_2ft[[#This Row],[actualResultc3]]))</f>
        <v>0</v>
      </c>
      <c r="BH146" t="b">
        <f>ISNUMBER(SEARCH(BH$1,d4_test70_2ft[[#This Row],[actualResultc3]]))</f>
        <v>1</v>
      </c>
      <c r="BI146" t="b">
        <f>ISNUMBER(SEARCH(BI$1,d4_test70_2ft[[#This Row],[actualResultc3]]))</f>
        <v>0</v>
      </c>
      <c r="BJ146" s="10" t="str">
        <f t="shared" si="88"/>
        <v>00</v>
      </c>
      <c r="BK146" s="10" t="str">
        <f t="shared" si="89"/>
        <v>11</v>
      </c>
      <c r="BL146" s="10" t="str">
        <f t="shared" si="90"/>
        <v>00</v>
      </c>
      <c r="BM146" t="b">
        <f t="shared" si="91"/>
        <v>1</v>
      </c>
      <c r="BP146" t="b">
        <f>ISNUMBER(SEARCH(BP$1,d4_test70_2ft[[#This Row],[actualResultc4]]))</f>
        <v>0</v>
      </c>
      <c r="BQ146" t="b">
        <f>ISNUMBER(SEARCH(BQ$1,d4_test70_2ft[[#This Row],[actualResultc4]]))</f>
        <v>1</v>
      </c>
      <c r="BR146" t="b">
        <f>ISNUMBER(SEARCH(BR$1,d4_test70_2ft[[#This Row],[actualResultc4]]))</f>
        <v>0</v>
      </c>
      <c r="BS146" s="10" t="str">
        <f t="shared" si="92"/>
        <v>00</v>
      </c>
      <c r="BT146" s="10" t="str">
        <f t="shared" si="93"/>
        <v>11</v>
      </c>
      <c r="BU146" s="10" t="str">
        <f t="shared" si="94"/>
        <v>00</v>
      </c>
      <c r="BV146" t="b">
        <f t="shared" si="95"/>
        <v>1</v>
      </c>
      <c r="BY146" t="b">
        <f>ISNUMBER(SEARCH(BY$1,d4_test70_2ft[[#This Row],[actualResultc5]]))</f>
        <v>0</v>
      </c>
      <c r="BZ146" t="b">
        <f>ISNUMBER(SEARCH(BZ$1,d4_test70_2ft[[#This Row],[actualResultc5]]))</f>
        <v>1</v>
      </c>
      <c r="CA146" t="b">
        <f>ISNUMBER(SEARCH(CA$1,d4_test70_2ft[[#This Row],[actualResultc5]]))</f>
        <v>0</v>
      </c>
      <c r="CB146" s="10" t="str">
        <f t="shared" si="96"/>
        <v>00</v>
      </c>
      <c r="CC146" s="10" t="str">
        <f t="shared" si="97"/>
        <v>11</v>
      </c>
      <c r="CD146" s="10" t="str">
        <f t="shared" si="98"/>
        <v>00</v>
      </c>
      <c r="CE146" t="b">
        <f t="shared" si="99"/>
        <v>1</v>
      </c>
      <c r="CH146" t="b">
        <f>ISNUMBER(SEARCH(CH$1,d4_test70_2ft[[#This Row],[actualResultc6]]))</f>
        <v>0</v>
      </c>
      <c r="CI146" t="b">
        <f>ISNUMBER(SEARCH(CI$1,d4_test70_2ft[[#This Row],[actualResultc6]]))</f>
        <v>1</v>
      </c>
      <c r="CJ146" t="b">
        <f>ISNUMBER(SEARCH(CJ$1,d4_test70_2ft[[#This Row],[actualResultc6]]))</f>
        <v>0</v>
      </c>
      <c r="CK146" s="10" t="str">
        <f t="shared" si="100"/>
        <v>00</v>
      </c>
      <c r="CL146" s="10" t="str">
        <f t="shared" si="101"/>
        <v>11</v>
      </c>
      <c r="CM146" s="10" t="str">
        <f t="shared" si="102"/>
        <v>00</v>
      </c>
      <c r="CN146" t="b">
        <f t="shared" si="103"/>
        <v>1</v>
      </c>
      <c r="CQ146" t="b">
        <f>ISNUMBER(SEARCH(CQ$1,d4_test70_2ft[[#This Row],[actualResultc7]]))</f>
        <v>0</v>
      </c>
      <c r="CR146" t="b">
        <f>ISNUMBER(SEARCH(CR$1,d4_test70_2ft[[#This Row],[actualResultc7]]))</f>
        <v>1</v>
      </c>
      <c r="CS146" t="b">
        <f>ISNUMBER(SEARCH(CS$1,d4_test70_2ft[[#This Row],[actualResultc7]]))</f>
        <v>0</v>
      </c>
      <c r="CT146" s="10" t="str">
        <f t="shared" si="104"/>
        <v>00</v>
      </c>
      <c r="CU146" s="10" t="str">
        <f t="shared" si="105"/>
        <v>11</v>
      </c>
      <c r="CV146" s="10" t="str">
        <f t="shared" si="106"/>
        <v>00</v>
      </c>
      <c r="CW146" t="b">
        <f t="shared" si="107"/>
        <v>1</v>
      </c>
    </row>
    <row r="147" spans="1:101" x14ac:dyDescent="0.35">
      <c r="A147">
        <v>1118431695</v>
      </c>
      <c r="B147" t="s">
        <v>7975</v>
      </c>
      <c r="C147" t="s">
        <v>8255</v>
      </c>
      <c r="D147" t="s">
        <v>7547</v>
      </c>
      <c r="E147" t="s">
        <v>5137</v>
      </c>
      <c r="F147" t="s">
        <v>7685</v>
      </c>
      <c r="G147" t="s">
        <v>7685</v>
      </c>
      <c r="H147" t="s">
        <v>8256</v>
      </c>
      <c r="I147" t="s">
        <v>7685</v>
      </c>
      <c r="J147" t="s">
        <v>34</v>
      </c>
      <c r="K147" t="s">
        <v>34</v>
      </c>
      <c r="L147" t="s">
        <v>7685</v>
      </c>
      <c r="M147" t="s">
        <v>34</v>
      </c>
      <c r="N147" t="s">
        <v>34</v>
      </c>
      <c r="O147" t="s">
        <v>34</v>
      </c>
      <c r="R147" s="13" t="b">
        <f>ISNUMBER(SEARCH(R$1,d4_test70_2ft[[#This Row],[expectedResult]]))</f>
        <v>0</v>
      </c>
      <c r="S147" s="13" t="b">
        <f>ISNUMBER(SEARCH(S$1,d4_test70_2ft[[#This Row],[expectedResult]]))</f>
        <v>1</v>
      </c>
      <c r="T147" s="13" t="b">
        <f>ISNUMBER(SEARCH(T$1,d4_test70_2ft[[#This Row],[expectedResult]]))</f>
        <v>0</v>
      </c>
      <c r="W147" t="b">
        <f>ISNUMBER(SEARCH(W$1,d4_test70_2ft[[#This Row],[actualResult]]))</f>
        <v>0</v>
      </c>
      <c r="X147" t="b">
        <f>ISNUMBER(SEARCH(X$1,d4_test70_2ft[[#This Row],[actualResult]]))</f>
        <v>1</v>
      </c>
      <c r="Y147" t="b">
        <f>ISNUMBER(SEARCH(Y$1,d4_test70_2ft[[#This Row],[actualResult]]))</f>
        <v>0</v>
      </c>
      <c r="Z147" s="10" t="str">
        <f t="shared" si="72"/>
        <v>00</v>
      </c>
      <c r="AA147" s="10" t="str">
        <f t="shared" si="73"/>
        <v>11</v>
      </c>
      <c r="AB147" s="10" t="str">
        <f t="shared" si="74"/>
        <v>00</v>
      </c>
      <c r="AC147" t="b">
        <f t="shared" si="75"/>
        <v>1</v>
      </c>
      <c r="AF147" t="b">
        <f>ISNUMBER(SEARCH(AF$1,d4_test70_2ft[[#This Row],[actualResultGPT3]]))</f>
        <v>1</v>
      </c>
      <c r="AG147" t="b">
        <f>ISNUMBER(SEARCH(AG$1,d4_test70_2ft[[#This Row],[actualResultGPT3]]))</f>
        <v>1</v>
      </c>
      <c r="AH147" t="b">
        <f>ISNUMBER(SEARCH(AH$1,d4_test70_2ft[[#This Row],[actualResultGPT3]]))</f>
        <v>1</v>
      </c>
      <c r="AI147" s="10" t="str">
        <f t="shared" si="76"/>
        <v>01</v>
      </c>
      <c r="AJ147" s="10" t="str">
        <f t="shared" si="77"/>
        <v>11</v>
      </c>
      <c r="AK147" s="10" t="str">
        <f t="shared" si="78"/>
        <v>01</v>
      </c>
      <c r="AL147" t="b">
        <f t="shared" si="79"/>
        <v>0</v>
      </c>
      <c r="AO147" t="b">
        <f>ISNUMBER(SEARCH(AO$1,d4_test70_2ft[[#This Row],[actualResult3Ft]]))</f>
        <v>0</v>
      </c>
      <c r="AP147" t="b">
        <f>ISNUMBER(SEARCH(AP$1,d4_test70_2ft[[#This Row],[actualResult3Ft]]))</f>
        <v>1</v>
      </c>
      <c r="AQ147" t="b">
        <f>ISNUMBER(SEARCH(AQ$1,d4_test70_2ft[[#This Row],[actualResult3Ft]]))</f>
        <v>0</v>
      </c>
      <c r="AR147" s="10" t="str">
        <f t="shared" si="80"/>
        <v>00</v>
      </c>
      <c r="AS147" s="10" t="str">
        <f t="shared" si="81"/>
        <v>11</v>
      </c>
      <c r="AT147" s="10" t="str">
        <f t="shared" si="82"/>
        <v>00</v>
      </c>
      <c r="AU147" t="b">
        <f t="shared" si="83"/>
        <v>1</v>
      </c>
      <c r="AX147" t="b">
        <f>ISNUMBER(SEARCH(AX$1,d4_test70_2ft[[#This Row],[actualResultc2]]))</f>
        <v>0</v>
      </c>
      <c r="AY147" t="b">
        <f>ISNUMBER(SEARCH(AY$1,d4_test70_2ft[[#This Row],[actualResultc2]]))</f>
        <v>1</v>
      </c>
      <c r="AZ147" t="b">
        <f>ISNUMBER(SEARCH(AZ$1,d4_test70_2ft[[#This Row],[actualResultc2]]))</f>
        <v>0</v>
      </c>
      <c r="BA147" s="10" t="str">
        <f t="shared" si="84"/>
        <v>00</v>
      </c>
      <c r="BB147" s="10" t="str">
        <f t="shared" si="85"/>
        <v>11</v>
      </c>
      <c r="BC147" s="10" t="str">
        <f t="shared" si="86"/>
        <v>00</v>
      </c>
      <c r="BD147" t="b">
        <f t="shared" si="87"/>
        <v>1</v>
      </c>
      <c r="BG147" t="b">
        <f>ISNUMBER(SEARCH(BG$1,d4_test70_2ft[[#This Row],[actualResultc3]]))</f>
        <v>0</v>
      </c>
      <c r="BH147" t="b">
        <f>ISNUMBER(SEARCH(BH$1,d4_test70_2ft[[#This Row],[actualResultc3]]))</f>
        <v>1</v>
      </c>
      <c r="BI147" t="b">
        <f>ISNUMBER(SEARCH(BI$1,d4_test70_2ft[[#This Row],[actualResultc3]]))</f>
        <v>0</v>
      </c>
      <c r="BJ147" s="10" t="str">
        <f t="shared" si="88"/>
        <v>00</v>
      </c>
      <c r="BK147" s="10" t="str">
        <f t="shared" si="89"/>
        <v>11</v>
      </c>
      <c r="BL147" s="10" t="str">
        <f t="shared" si="90"/>
        <v>00</v>
      </c>
      <c r="BM147" t="b">
        <f t="shared" si="91"/>
        <v>1</v>
      </c>
      <c r="BP147" t="b">
        <f>ISNUMBER(SEARCH(BP$1,d4_test70_2ft[[#This Row],[actualResultc4]]))</f>
        <v>0</v>
      </c>
      <c r="BQ147" t="b">
        <f>ISNUMBER(SEARCH(BQ$1,d4_test70_2ft[[#This Row],[actualResultc4]]))</f>
        <v>1</v>
      </c>
      <c r="BR147" t="b">
        <f>ISNUMBER(SEARCH(BR$1,d4_test70_2ft[[#This Row],[actualResultc4]]))</f>
        <v>0</v>
      </c>
      <c r="BS147" s="10" t="str">
        <f t="shared" si="92"/>
        <v>00</v>
      </c>
      <c r="BT147" s="10" t="str">
        <f t="shared" si="93"/>
        <v>11</v>
      </c>
      <c r="BU147" s="10" t="str">
        <f t="shared" si="94"/>
        <v>00</v>
      </c>
      <c r="BV147" t="b">
        <f t="shared" si="95"/>
        <v>1</v>
      </c>
      <c r="BY147" t="b">
        <f>ISNUMBER(SEARCH(BY$1,d4_test70_2ft[[#This Row],[actualResultc5]]))</f>
        <v>0</v>
      </c>
      <c r="BZ147" t="b">
        <f>ISNUMBER(SEARCH(BZ$1,d4_test70_2ft[[#This Row],[actualResultc5]]))</f>
        <v>1</v>
      </c>
      <c r="CA147" t="b">
        <f>ISNUMBER(SEARCH(CA$1,d4_test70_2ft[[#This Row],[actualResultc5]]))</f>
        <v>0</v>
      </c>
      <c r="CB147" s="10" t="str">
        <f t="shared" si="96"/>
        <v>00</v>
      </c>
      <c r="CC147" s="10" t="str">
        <f t="shared" si="97"/>
        <v>11</v>
      </c>
      <c r="CD147" s="10" t="str">
        <f t="shared" si="98"/>
        <v>00</v>
      </c>
      <c r="CE147" t="b">
        <f t="shared" si="99"/>
        <v>1</v>
      </c>
      <c r="CH147" t="b">
        <f>ISNUMBER(SEARCH(CH$1,d4_test70_2ft[[#This Row],[actualResultc6]]))</f>
        <v>0</v>
      </c>
      <c r="CI147" t="b">
        <f>ISNUMBER(SEARCH(CI$1,d4_test70_2ft[[#This Row],[actualResultc6]]))</f>
        <v>1</v>
      </c>
      <c r="CJ147" t="b">
        <f>ISNUMBER(SEARCH(CJ$1,d4_test70_2ft[[#This Row],[actualResultc6]]))</f>
        <v>0</v>
      </c>
      <c r="CK147" s="10" t="str">
        <f t="shared" si="100"/>
        <v>00</v>
      </c>
      <c r="CL147" s="10" t="str">
        <f t="shared" si="101"/>
        <v>11</v>
      </c>
      <c r="CM147" s="10" t="str">
        <f t="shared" si="102"/>
        <v>00</v>
      </c>
      <c r="CN147" t="b">
        <f t="shared" si="103"/>
        <v>1</v>
      </c>
      <c r="CQ147" t="b">
        <f>ISNUMBER(SEARCH(CQ$1,d4_test70_2ft[[#This Row],[actualResultc7]]))</f>
        <v>0</v>
      </c>
      <c r="CR147" t="b">
        <f>ISNUMBER(SEARCH(CR$1,d4_test70_2ft[[#This Row],[actualResultc7]]))</f>
        <v>1</v>
      </c>
      <c r="CS147" t="b">
        <f>ISNUMBER(SEARCH(CS$1,d4_test70_2ft[[#This Row],[actualResultc7]]))</f>
        <v>0</v>
      </c>
      <c r="CT147" s="10" t="str">
        <f t="shared" si="104"/>
        <v>00</v>
      </c>
      <c r="CU147" s="10" t="str">
        <f t="shared" si="105"/>
        <v>11</v>
      </c>
      <c r="CV147" s="10" t="str">
        <f t="shared" si="106"/>
        <v>00</v>
      </c>
      <c r="CW147" t="b">
        <f t="shared" si="107"/>
        <v>1</v>
      </c>
    </row>
    <row r="148" spans="1:101" x14ac:dyDescent="0.35">
      <c r="A148">
        <v>1349292121</v>
      </c>
      <c r="B148" t="s">
        <v>7620</v>
      </c>
      <c r="C148" t="s">
        <v>8257</v>
      </c>
      <c r="D148" t="s">
        <v>7670</v>
      </c>
      <c r="E148" t="s">
        <v>5119</v>
      </c>
      <c r="F148" t="s">
        <v>7685</v>
      </c>
      <c r="G148" t="s">
        <v>7754</v>
      </c>
      <c r="H148" t="s">
        <v>72</v>
      </c>
      <c r="I148" t="s">
        <v>7754</v>
      </c>
      <c r="J148" t="s">
        <v>7754</v>
      </c>
      <c r="K148" t="s">
        <v>7688</v>
      </c>
      <c r="L148" t="s">
        <v>7688</v>
      </c>
      <c r="M148" t="s">
        <v>24</v>
      </c>
      <c r="N148" t="s">
        <v>24</v>
      </c>
      <c r="O148" t="s">
        <v>24</v>
      </c>
      <c r="R148" s="13" t="b">
        <f>ISNUMBER(SEARCH(R$1,d4_test70_2ft[[#This Row],[expectedResult]]))</f>
        <v>0</v>
      </c>
      <c r="S148" s="13" t="b">
        <f>ISNUMBER(SEARCH(S$1,d4_test70_2ft[[#This Row],[expectedResult]]))</f>
        <v>1</v>
      </c>
      <c r="T148" s="13" t="b">
        <f>ISNUMBER(SEARCH(T$1,d4_test70_2ft[[#This Row],[expectedResult]]))</f>
        <v>0</v>
      </c>
      <c r="W148" t="b">
        <f>ISNUMBER(SEARCH(W$1,d4_test70_2ft[[#This Row],[actualResult]]))</f>
        <v>0</v>
      </c>
      <c r="X148" t="b">
        <f>ISNUMBER(SEARCH(X$1,d4_test70_2ft[[#This Row],[actualResult]]))</f>
        <v>1</v>
      </c>
      <c r="Y148" t="b">
        <f>ISNUMBER(SEARCH(Y$1,d4_test70_2ft[[#This Row],[actualResult]]))</f>
        <v>1</v>
      </c>
      <c r="Z148" s="10" t="str">
        <f t="shared" si="72"/>
        <v>00</v>
      </c>
      <c r="AA148" s="10" t="str">
        <f t="shared" si="73"/>
        <v>11</v>
      </c>
      <c r="AB148" s="10" t="str">
        <f t="shared" si="74"/>
        <v>01</v>
      </c>
      <c r="AC148" t="b">
        <f t="shared" si="75"/>
        <v>0</v>
      </c>
      <c r="AF148" t="b">
        <f>ISNUMBER(SEARCH(AF$1,d4_test70_2ft[[#This Row],[actualResultGPT3]]))</f>
        <v>1</v>
      </c>
      <c r="AG148" t="b">
        <f>ISNUMBER(SEARCH(AG$1,d4_test70_2ft[[#This Row],[actualResultGPT3]]))</f>
        <v>1</v>
      </c>
      <c r="AH148" t="b">
        <f>ISNUMBER(SEARCH(AH$1,d4_test70_2ft[[#This Row],[actualResultGPT3]]))</f>
        <v>1</v>
      </c>
      <c r="AI148" s="10" t="str">
        <f t="shared" si="76"/>
        <v>01</v>
      </c>
      <c r="AJ148" s="10" t="str">
        <f t="shared" si="77"/>
        <v>11</v>
      </c>
      <c r="AK148" s="10" t="str">
        <f t="shared" si="78"/>
        <v>01</v>
      </c>
      <c r="AL148" t="b">
        <f t="shared" si="79"/>
        <v>0</v>
      </c>
      <c r="AO148" t="b">
        <f>ISNUMBER(SEARCH(AO$1,d4_test70_2ft[[#This Row],[actualResult3Ft]]))</f>
        <v>0</v>
      </c>
      <c r="AP148" t="b">
        <f>ISNUMBER(SEARCH(AP$1,d4_test70_2ft[[#This Row],[actualResult3Ft]]))</f>
        <v>1</v>
      </c>
      <c r="AQ148" t="b">
        <f>ISNUMBER(SEARCH(AQ$1,d4_test70_2ft[[#This Row],[actualResult3Ft]]))</f>
        <v>1</v>
      </c>
      <c r="AR148" s="10" t="str">
        <f t="shared" si="80"/>
        <v>00</v>
      </c>
      <c r="AS148" s="10" t="str">
        <f t="shared" si="81"/>
        <v>11</v>
      </c>
      <c r="AT148" s="10" t="str">
        <f t="shared" si="82"/>
        <v>01</v>
      </c>
      <c r="AU148" t="b">
        <f t="shared" si="83"/>
        <v>0</v>
      </c>
      <c r="AX148" t="b">
        <f>ISNUMBER(SEARCH(AX$1,d4_test70_2ft[[#This Row],[actualResultc2]]))</f>
        <v>0</v>
      </c>
      <c r="AY148" t="b">
        <f>ISNUMBER(SEARCH(AY$1,d4_test70_2ft[[#This Row],[actualResultc2]]))</f>
        <v>1</v>
      </c>
      <c r="AZ148" t="b">
        <f>ISNUMBER(SEARCH(AZ$1,d4_test70_2ft[[#This Row],[actualResultc2]]))</f>
        <v>1</v>
      </c>
      <c r="BA148" s="10" t="str">
        <f t="shared" si="84"/>
        <v>00</v>
      </c>
      <c r="BB148" s="10" t="str">
        <f t="shared" si="85"/>
        <v>11</v>
      </c>
      <c r="BC148" s="10" t="str">
        <f t="shared" si="86"/>
        <v>01</v>
      </c>
      <c r="BD148" t="b">
        <f t="shared" si="87"/>
        <v>0</v>
      </c>
      <c r="BG148" t="b">
        <f>ISNUMBER(SEARCH(BG$1,d4_test70_2ft[[#This Row],[actualResultc3]]))</f>
        <v>0</v>
      </c>
      <c r="BH148" t="b">
        <f>ISNUMBER(SEARCH(BH$1,d4_test70_2ft[[#This Row],[actualResultc3]]))</f>
        <v>0</v>
      </c>
      <c r="BI148" t="b">
        <f>ISNUMBER(SEARCH(BI$1,d4_test70_2ft[[#This Row],[actualResultc3]]))</f>
        <v>1</v>
      </c>
      <c r="BJ148" s="10" t="str">
        <f t="shared" si="88"/>
        <v>00</v>
      </c>
      <c r="BK148" s="10" t="str">
        <f t="shared" si="89"/>
        <v>10</v>
      </c>
      <c r="BL148" s="10" t="str">
        <f t="shared" si="90"/>
        <v>01</v>
      </c>
      <c r="BM148" t="b">
        <f t="shared" si="91"/>
        <v>0</v>
      </c>
      <c r="BP148" t="b">
        <f>ISNUMBER(SEARCH(BP$1,d4_test70_2ft[[#This Row],[actualResultc4]]))</f>
        <v>0</v>
      </c>
      <c r="BQ148" t="b">
        <f>ISNUMBER(SEARCH(BQ$1,d4_test70_2ft[[#This Row],[actualResultc4]]))</f>
        <v>0</v>
      </c>
      <c r="BR148" t="b">
        <f>ISNUMBER(SEARCH(BR$1,d4_test70_2ft[[#This Row],[actualResultc4]]))</f>
        <v>1</v>
      </c>
      <c r="BS148" s="10" t="str">
        <f t="shared" si="92"/>
        <v>00</v>
      </c>
      <c r="BT148" s="10" t="str">
        <f t="shared" si="93"/>
        <v>10</v>
      </c>
      <c r="BU148" s="10" t="str">
        <f t="shared" si="94"/>
        <v>01</v>
      </c>
      <c r="BV148" t="b">
        <f t="shared" si="95"/>
        <v>0</v>
      </c>
      <c r="BY148" t="b">
        <f>ISNUMBER(SEARCH(BY$1,d4_test70_2ft[[#This Row],[actualResultc5]]))</f>
        <v>0</v>
      </c>
      <c r="BZ148" t="b">
        <f>ISNUMBER(SEARCH(BZ$1,d4_test70_2ft[[#This Row],[actualResultc5]]))</f>
        <v>1</v>
      </c>
      <c r="CA148" t="b">
        <f>ISNUMBER(SEARCH(CA$1,d4_test70_2ft[[#This Row],[actualResultc5]]))</f>
        <v>1</v>
      </c>
      <c r="CB148" s="10" t="str">
        <f t="shared" si="96"/>
        <v>00</v>
      </c>
      <c r="CC148" s="10" t="str">
        <f t="shared" si="97"/>
        <v>11</v>
      </c>
      <c r="CD148" s="10" t="str">
        <f t="shared" si="98"/>
        <v>01</v>
      </c>
      <c r="CE148" t="b">
        <f t="shared" si="99"/>
        <v>0</v>
      </c>
      <c r="CH148" t="b">
        <f>ISNUMBER(SEARCH(CH$1,d4_test70_2ft[[#This Row],[actualResultc6]]))</f>
        <v>0</v>
      </c>
      <c r="CI148" t="b">
        <f>ISNUMBER(SEARCH(CI$1,d4_test70_2ft[[#This Row],[actualResultc6]]))</f>
        <v>1</v>
      </c>
      <c r="CJ148" t="b">
        <f>ISNUMBER(SEARCH(CJ$1,d4_test70_2ft[[#This Row],[actualResultc6]]))</f>
        <v>1</v>
      </c>
      <c r="CK148" s="10" t="str">
        <f t="shared" si="100"/>
        <v>00</v>
      </c>
      <c r="CL148" s="10" t="str">
        <f t="shared" si="101"/>
        <v>11</v>
      </c>
      <c r="CM148" s="10" t="str">
        <f t="shared" si="102"/>
        <v>01</v>
      </c>
      <c r="CN148" t="b">
        <f t="shared" si="103"/>
        <v>0</v>
      </c>
      <c r="CQ148" t="b">
        <f>ISNUMBER(SEARCH(CQ$1,d4_test70_2ft[[#This Row],[actualResultc7]]))</f>
        <v>0</v>
      </c>
      <c r="CR148" t="b">
        <f>ISNUMBER(SEARCH(CR$1,d4_test70_2ft[[#This Row],[actualResultc7]]))</f>
        <v>1</v>
      </c>
      <c r="CS148" t="b">
        <f>ISNUMBER(SEARCH(CS$1,d4_test70_2ft[[#This Row],[actualResultc7]]))</f>
        <v>1</v>
      </c>
      <c r="CT148" s="10" t="str">
        <f t="shared" si="104"/>
        <v>00</v>
      </c>
      <c r="CU148" s="10" t="str">
        <f t="shared" si="105"/>
        <v>11</v>
      </c>
      <c r="CV148" s="10" t="str">
        <f t="shared" si="106"/>
        <v>01</v>
      </c>
      <c r="CW148" t="b">
        <f t="shared" si="107"/>
        <v>0</v>
      </c>
    </row>
    <row r="149" spans="1:101" x14ac:dyDescent="0.35">
      <c r="A149">
        <v>1582514877</v>
      </c>
      <c r="B149" t="s">
        <v>7880</v>
      </c>
      <c r="C149" t="s">
        <v>8174</v>
      </c>
      <c r="D149" t="s">
        <v>7882</v>
      </c>
      <c r="E149" t="s">
        <v>5190</v>
      </c>
      <c r="F149" t="s">
        <v>7685</v>
      </c>
      <c r="G149" t="s">
        <v>7685</v>
      </c>
      <c r="H149" t="s">
        <v>7</v>
      </c>
      <c r="I149" t="s">
        <v>7685</v>
      </c>
      <c r="J149" t="s">
        <v>7685</v>
      </c>
      <c r="K149" t="s">
        <v>34</v>
      </c>
      <c r="L149" t="s">
        <v>7685</v>
      </c>
      <c r="M149" t="s">
        <v>24</v>
      </c>
      <c r="N149" t="s">
        <v>24</v>
      </c>
      <c r="O149" t="s">
        <v>24</v>
      </c>
      <c r="R149" s="13" t="b">
        <f>ISNUMBER(SEARCH(R$1,d4_test70_2ft[[#This Row],[expectedResult]]))</f>
        <v>0</v>
      </c>
      <c r="S149" s="13" t="b">
        <f>ISNUMBER(SEARCH(S$1,d4_test70_2ft[[#This Row],[expectedResult]]))</f>
        <v>1</v>
      </c>
      <c r="T149" s="13" t="b">
        <f>ISNUMBER(SEARCH(T$1,d4_test70_2ft[[#This Row],[expectedResult]]))</f>
        <v>0</v>
      </c>
      <c r="W149" t="b">
        <f>ISNUMBER(SEARCH(W$1,d4_test70_2ft[[#This Row],[actualResult]]))</f>
        <v>0</v>
      </c>
      <c r="X149" t="b">
        <f>ISNUMBER(SEARCH(X$1,d4_test70_2ft[[#This Row],[actualResult]]))</f>
        <v>1</v>
      </c>
      <c r="Y149" t="b">
        <f>ISNUMBER(SEARCH(Y$1,d4_test70_2ft[[#This Row],[actualResult]]))</f>
        <v>0</v>
      </c>
      <c r="Z149" s="10" t="str">
        <f t="shared" si="72"/>
        <v>00</v>
      </c>
      <c r="AA149" s="10" t="str">
        <f t="shared" si="73"/>
        <v>11</v>
      </c>
      <c r="AB149" s="10" t="str">
        <f t="shared" si="74"/>
        <v>00</v>
      </c>
      <c r="AC149" t="b">
        <f t="shared" si="75"/>
        <v>1</v>
      </c>
      <c r="AF149" t="b">
        <f>ISNUMBER(SEARCH(AF$1,d4_test70_2ft[[#This Row],[actualResultGPT3]]))</f>
        <v>0</v>
      </c>
      <c r="AG149" t="b">
        <f>ISNUMBER(SEARCH(AG$1,d4_test70_2ft[[#This Row],[actualResultGPT3]]))</f>
        <v>0</v>
      </c>
      <c r="AH149" t="b">
        <f>ISNUMBER(SEARCH(AH$1,d4_test70_2ft[[#This Row],[actualResultGPT3]]))</f>
        <v>1</v>
      </c>
      <c r="AI149" s="10" t="str">
        <f t="shared" si="76"/>
        <v>00</v>
      </c>
      <c r="AJ149" s="10" t="str">
        <f t="shared" si="77"/>
        <v>10</v>
      </c>
      <c r="AK149" s="10" t="str">
        <f t="shared" si="78"/>
        <v>01</v>
      </c>
      <c r="AL149" t="b">
        <f t="shared" si="79"/>
        <v>0</v>
      </c>
      <c r="AO149" t="b">
        <f>ISNUMBER(SEARCH(AO$1,d4_test70_2ft[[#This Row],[actualResult3Ft]]))</f>
        <v>0</v>
      </c>
      <c r="AP149" t="b">
        <f>ISNUMBER(SEARCH(AP$1,d4_test70_2ft[[#This Row],[actualResult3Ft]]))</f>
        <v>1</v>
      </c>
      <c r="AQ149" t="b">
        <f>ISNUMBER(SEARCH(AQ$1,d4_test70_2ft[[#This Row],[actualResult3Ft]]))</f>
        <v>0</v>
      </c>
      <c r="AR149" s="10" t="str">
        <f t="shared" si="80"/>
        <v>00</v>
      </c>
      <c r="AS149" s="10" t="str">
        <f t="shared" si="81"/>
        <v>11</v>
      </c>
      <c r="AT149" s="10" t="str">
        <f t="shared" si="82"/>
        <v>00</v>
      </c>
      <c r="AU149" t="b">
        <f t="shared" si="83"/>
        <v>1</v>
      </c>
      <c r="AX149" t="b">
        <f>ISNUMBER(SEARCH(AX$1,d4_test70_2ft[[#This Row],[actualResultc2]]))</f>
        <v>0</v>
      </c>
      <c r="AY149" t="b">
        <f>ISNUMBER(SEARCH(AY$1,d4_test70_2ft[[#This Row],[actualResultc2]]))</f>
        <v>1</v>
      </c>
      <c r="AZ149" t="b">
        <f>ISNUMBER(SEARCH(AZ$1,d4_test70_2ft[[#This Row],[actualResultc2]]))</f>
        <v>0</v>
      </c>
      <c r="BA149" s="10" t="str">
        <f t="shared" si="84"/>
        <v>00</v>
      </c>
      <c r="BB149" s="10" t="str">
        <f t="shared" si="85"/>
        <v>11</v>
      </c>
      <c r="BC149" s="10" t="str">
        <f t="shared" si="86"/>
        <v>00</v>
      </c>
      <c r="BD149" t="b">
        <f t="shared" si="87"/>
        <v>1</v>
      </c>
      <c r="BG149" t="b">
        <f>ISNUMBER(SEARCH(BG$1,d4_test70_2ft[[#This Row],[actualResultc3]]))</f>
        <v>0</v>
      </c>
      <c r="BH149" t="b">
        <f>ISNUMBER(SEARCH(BH$1,d4_test70_2ft[[#This Row],[actualResultc3]]))</f>
        <v>1</v>
      </c>
      <c r="BI149" t="b">
        <f>ISNUMBER(SEARCH(BI$1,d4_test70_2ft[[#This Row],[actualResultc3]]))</f>
        <v>0</v>
      </c>
      <c r="BJ149" s="10" t="str">
        <f t="shared" si="88"/>
        <v>00</v>
      </c>
      <c r="BK149" s="10" t="str">
        <f t="shared" si="89"/>
        <v>11</v>
      </c>
      <c r="BL149" s="10" t="str">
        <f t="shared" si="90"/>
        <v>00</v>
      </c>
      <c r="BM149" t="b">
        <f t="shared" si="91"/>
        <v>1</v>
      </c>
      <c r="BP149" t="b">
        <f>ISNUMBER(SEARCH(BP$1,d4_test70_2ft[[#This Row],[actualResultc4]]))</f>
        <v>0</v>
      </c>
      <c r="BQ149" t="b">
        <f>ISNUMBER(SEARCH(BQ$1,d4_test70_2ft[[#This Row],[actualResultc4]]))</f>
        <v>1</v>
      </c>
      <c r="BR149" t="b">
        <f>ISNUMBER(SEARCH(BR$1,d4_test70_2ft[[#This Row],[actualResultc4]]))</f>
        <v>0</v>
      </c>
      <c r="BS149" s="10" t="str">
        <f t="shared" si="92"/>
        <v>00</v>
      </c>
      <c r="BT149" s="10" t="str">
        <f t="shared" si="93"/>
        <v>11</v>
      </c>
      <c r="BU149" s="10" t="str">
        <f t="shared" si="94"/>
        <v>00</v>
      </c>
      <c r="BV149" t="b">
        <f t="shared" si="95"/>
        <v>1</v>
      </c>
      <c r="BY149" t="b">
        <f>ISNUMBER(SEARCH(BY$1,d4_test70_2ft[[#This Row],[actualResultc5]]))</f>
        <v>0</v>
      </c>
      <c r="BZ149" t="b">
        <f>ISNUMBER(SEARCH(BZ$1,d4_test70_2ft[[#This Row],[actualResultc5]]))</f>
        <v>1</v>
      </c>
      <c r="CA149" t="b">
        <f>ISNUMBER(SEARCH(CA$1,d4_test70_2ft[[#This Row],[actualResultc5]]))</f>
        <v>1</v>
      </c>
      <c r="CB149" s="10" t="str">
        <f t="shared" si="96"/>
        <v>00</v>
      </c>
      <c r="CC149" s="10" t="str">
        <f t="shared" si="97"/>
        <v>11</v>
      </c>
      <c r="CD149" s="10" t="str">
        <f t="shared" si="98"/>
        <v>01</v>
      </c>
      <c r="CE149" t="b">
        <f t="shared" si="99"/>
        <v>0</v>
      </c>
      <c r="CH149" t="b">
        <f>ISNUMBER(SEARCH(CH$1,d4_test70_2ft[[#This Row],[actualResultc6]]))</f>
        <v>0</v>
      </c>
      <c r="CI149" t="b">
        <f>ISNUMBER(SEARCH(CI$1,d4_test70_2ft[[#This Row],[actualResultc6]]))</f>
        <v>1</v>
      </c>
      <c r="CJ149" t="b">
        <f>ISNUMBER(SEARCH(CJ$1,d4_test70_2ft[[#This Row],[actualResultc6]]))</f>
        <v>1</v>
      </c>
      <c r="CK149" s="10" t="str">
        <f t="shared" si="100"/>
        <v>00</v>
      </c>
      <c r="CL149" s="10" t="str">
        <f t="shared" si="101"/>
        <v>11</v>
      </c>
      <c r="CM149" s="10" t="str">
        <f t="shared" si="102"/>
        <v>01</v>
      </c>
      <c r="CN149" t="b">
        <f t="shared" si="103"/>
        <v>0</v>
      </c>
      <c r="CQ149" t="b">
        <f>ISNUMBER(SEARCH(CQ$1,d4_test70_2ft[[#This Row],[actualResultc7]]))</f>
        <v>0</v>
      </c>
      <c r="CR149" t="b">
        <f>ISNUMBER(SEARCH(CR$1,d4_test70_2ft[[#This Row],[actualResultc7]]))</f>
        <v>1</v>
      </c>
      <c r="CS149" t="b">
        <f>ISNUMBER(SEARCH(CS$1,d4_test70_2ft[[#This Row],[actualResultc7]]))</f>
        <v>1</v>
      </c>
      <c r="CT149" s="10" t="str">
        <f t="shared" si="104"/>
        <v>00</v>
      </c>
      <c r="CU149" s="10" t="str">
        <f t="shared" si="105"/>
        <v>11</v>
      </c>
      <c r="CV149" s="10" t="str">
        <f t="shared" si="106"/>
        <v>01</v>
      </c>
      <c r="CW149" t="b">
        <f t="shared" si="107"/>
        <v>0</v>
      </c>
    </row>
    <row r="150" spans="1:101" x14ac:dyDescent="0.35">
      <c r="A150">
        <v>1640535367</v>
      </c>
      <c r="B150" t="s">
        <v>7999</v>
      </c>
      <c r="C150" t="s">
        <v>8000</v>
      </c>
      <c r="D150" t="s">
        <v>8001</v>
      </c>
      <c r="E150" t="s">
        <v>5137</v>
      </c>
      <c r="F150" t="s">
        <v>7685</v>
      </c>
      <c r="G150" t="s">
        <v>7685</v>
      </c>
      <c r="H150" t="s">
        <v>7857</v>
      </c>
      <c r="I150" t="s">
        <v>7685</v>
      </c>
      <c r="J150" t="s">
        <v>7685</v>
      </c>
      <c r="K150" t="s">
        <v>7685</v>
      </c>
      <c r="L150" t="s">
        <v>7685</v>
      </c>
      <c r="M150" t="s">
        <v>34</v>
      </c>
      <c r="N150" t="s">
        <v>34</v>
      </c>
      <c r="O150" t="s">
        <v>34</v>
      </c>
      <c r="R150" s="13" t="b">
        <f>ISNUMBER(SEARCH(R$1,d4_test70_2ft[[#This Row],[expectedResult]]))</f>
        <v>0</v>
      </c>
      <c r="S150" s="13" t="b">
        <f>ISNUMBER(SEARCH(S$1,d4_test70_2ft[[#This Row],[expectedResult]]))</f>
        <v>1</v>
      </c>
      <c r="T150" s="13" t="b">
        <f>ISNUMBER(SEARCH(T$1,d4_test70_2ft[[#This Row],[expectedResult]]))</f>
        <v>0</v>
      </c>
      <c r="W150" t="b">
        <f>ISNUMBER(SEARCH(W$1,d4_test70_2ft[[#This Row],[actualResult]]))</f>
        <v>0</v>
      </c>
      <c r="X150" t="b">
        <f>ISNUMBER(SEARCH(X$1,d4_test70_2ft[[#This Row],[actualResult]]))</f>
        <v>1</v>
      </c>
      <c r="Y150" t="b">
        <f>ISNUMBER(SEARCH(Y$1,d4_test70_2ft[[#This Row],[actualResult]]))</f>
        <v>0</v>
      </c>
      <c r="Z150" s="10" t="str">
        <f t="shared" si="72"/>
        <v>00</v>
      </c>
      <c r="AA150" s="10" t="str">
        <f t="shared" si="73"/>
        <v>11</v>
      </c>
      <c r="AB150" s="10" t="str">
        <f t="shared" si="74"/>
        <v>00</v>
      </c>
      <c r="AC150" t="b">
        <f t="shared" si="75"/>
        <v>1</v>
      </c>
      <c r="AF150" t="b">
        <f>ISNUMBER(SEARCH(AF$1,d4_test70_2ft[[#This Row],[actualResultGPT3]]))</f>
        <v>1</v>
      </c>
      <c r="AG150" t="b">
        <f>ISNUMBER(SEARCH(AG$1,d4_test70_2ft[[#This Row],[actualResultGPT3]]))</f>
        <v>1</v>
      </c>
      <c r="AH150" t="b">
        <f>ISNUMBER(SEARCH(AH$1,d4_test70_2ft[[#This Row],[actualResultGPT3]]))</f>
        <v>1</v>
      </c>
      <c r="AI150" s="10" t="str">
        <f t="shared" si="76"/>
        <v>01</v>
      </c>
      <c r="AJ150" s="10" t="str">
        <f t="shared" si="77"/>
        <v>11</v>
      </c>
      <c r="AK150" s="10" t="str">
        <f t="shared" si="78"/>
        <v>01</v>
      </c>
      <c r="AL150" t="b">
        <f t="shared" si="79"/>
        <v>0</v>
      </c>
      <c r="AO150" t="b">
        <f>ISNUMBER(SEARCH(AO$1,d4_test70_2ft[[#This Row],[actualResult3Ft]]))</f>
        <v>0</v>
      </c>
      <c r="AP150" t="b">
        <f>ISNUMBER(SEARCH(AP$1,d4_test70_2ft[[#This Row],[actualResult3Ft]]))</f>
        <v>1</v>
      </c>
      <c r="AQ150" t="b">
        <f>ISNUMBER(SEARCH(AQ$1,d4_test70_2ft[[#This Row],[actualResult3Ft]]))</f>
        <v>0</v>
      </c>
      <c r="AR150" s="10" t="str">
        <f t="shared" si="80"/>
        <v>00</v>
      </c>
      <c r="AS150" s="10" t="str">
        <f t="shared" si="81"/>
        <v>11</v>
      </c>
      <c r="AT150" s="10" t="str">
        <f t="shared" si="82"/>
        <v>00</v>
      </c>
      <c r="AU150" t="b">
        <f t="shared" si="83"/>
        <v>1</v>
      </c>
      <c r="AX150" t="b">
        <f>ISNUMBER(SEARCH(AX$1,d4_test70_2ft[[#This Row],[actualResultc2]]))</f>
        <v>0</v>
      </c>
      <c r="AY150" t="b">
        <f>ISNUMBER(SEARCH(AY$1,d4_test70_2ft[[#This Row],[actualResultc2]]))</f>
        <v>1</v>
      </c>
      <c r="AZ150" t="b">
        <f>ISNUMBER(SEARCH(AZ$1,d4_test70_2ft[[#This Row],[actualResultc2]]))</f>
        <v>0</v>
      </c>
      <c r="BA150" s="10" t="str">
        <f t="shared" si="84"/>
        <v>00</v>
      </c>
      <c r="BB150" s="10" t="str">
        <f t="shared" si="85"/>
        <v>11</v>
      </c>
      <c r="BC150" s="10" t="str">
        <f t="shared" si="86"/>
        <v>00</v>
      </c>
      <c r="BD150" t="b">
        <f t="shared" si="87"/>
        <v>1</v>
      </c>
      <c r="BG150" t="b">
        <f>ISNUMBER(SEARCH(BG$1,d4_test70_2ft[[#This Row],[actualResultc3]]))</f>
        <v>0</v>
      </c>
      <c r="BH150" t="b">
        <f>ISNUMBER(SEARCH(BH$1,d4_test70_2ft[[#This Row],[actualResultc3]]))</f>
        <v>1</v>
      </c>
      <c r="BI150" t="b">
        <f>ISNUMBER(SEARCH(BI$1,d4_test70_2ft[[#This Row],[actualResultc3]]))</f>
        <v>0</v>
      </c>
      <c r="BJ150" s="10" t="str">
        <f t="shared" si="88"/>
        <v>00</v>
      </c>
      <c r="BK150" s="10" t="str">
        <f t="shared" si="89"/>
        <v>11</v>
      </c>
      <c r="BL150" s="10" t="str">
        <f t="shared" si="90"/>
        <v>00</v>
      </c>
      <c r="BM150" t="b">
        <f t="shared" si="91"/>
        <v>1</v>
      </c>
      <c r="BP150" t="b">
        <f>ISNUMBER(SEARCH(BP$1,d4_test70_2ft[[#This Row],[actualResultc4]]))</f>
        <v>0</v>
      </c>
      <c r="BQ150" t="b">
        <f>ISNUMBER(SEARCH(BQ$1,d4_test70_2ft[[#This Row],[actualResultc4]]))</f>
        <v>1</v>
      </c>
      <c r="BR150" t="b">
        <f>ISNUMBER(SEARCH(BR$1,d4_test70_2ft[[#This Row],[actualResultc4]]))</f>
        <v>0</v>
      </c>
      <c r="BS150" s="10" t="str">
        <f t="shared" si="92"/>
        <v>00</v>
      </c>
      <c r="BT150" s="10" t="str">
        <f t="shared" si="93"/>
        <v>11</v>
      </c>
      <c r="BU150" s="10" t="str">
        <f t="shared" si="94"/>
        <v>00</v>
      </c>
      <c r="BV150" t="b">
        <f t="shared" si="95"/>
        <v>1</v>
      </c>
      <c r="BY150" t="b">
        <f>ISNUMBER(SEARCH(BY$1,d4_test70_2ft[[#This Row],[actualResultc5]]))</f>
        <v>0</v>
      </c>
      <c r="BZ150" t="b">
        <f>ISNUMBER(SEARCH(BZ$1,d4_test70_2ft[[#This Row],[actualResultc5]]))</f>
        <v>1</v>
      </c>
      <c r="CA150" t="b">
        <f>ISNUMBER(SEARCH(CA$1,d4_test70_2ft[[#This Row],[actualResultc5]]))</f>
        <v>0</v>
      </c>
      <c r="CB150" s="10" t="str">
        <f t="shared" si="96"/>
        <v>00</v>
      </c>
      <c r="CC150" s="10" t="str">
        <f t="shared" si="97"/>
        <v>11</v>
      </c>
      <c r="CD150" s="10" t="str">
        <f t="shared" si="98"/>
        <v>00</v>
      </c>
      <c r="CE150" t="b">
        <f t="shared" si="99"/>
        <v>1</v>
      </c>
      <c r="CH150" t="b">
        <f>ISNUMBER(SEARCH(CH$1,d4_test70_2ft[[#This Row],[actualResultc6]]))</f>
        <v>0</v>
      </c>
      <c r="CI150" t="b">
        <f>ISNUMBER(SEARCH(CI$1,d4_test70_2ft[[#This Row],[actualResultc6]]))</f>
        <v>1</v>
      </c>
      <c r="CJ150" t="b">
        <f>ISNUMBER(SEARCH(CJ$1,d4_test70_2ft[[#This Row],[actualResultc6]]))</f>
        <v>0</v>
      </c>
      <c r="CK150" s="10" t="str">
        <f t="shared" si="100"/>
        <v>00</v>
      </c>
      <c r="CL150" s="10" t="str">
        <f t="shared" si="101"/>
        <v>11</v>
      </c>
      <c r="CM150" s="10" t="str">
        <f t="shared" si="102"/>
        <v>00</v>
      </c>
      <c r="CN150" t="b">
        <f t="shared" si="103"/>
        <v>1</v>
      </c>
      <c r="CQ150" t="b">
        <f>ISNUMBER(SEARCH(CQ$1,d4_test70_2ft[[#This Row],[actualResultc7]]))</f>
        <v>0</v>
      </c>
      <c r="CR150" t="b">
        <f>ISNUMBER(SEARCH(CR$1,d4_test70_2ft[[#This Row],[actualResultc7]]))</f>
        <v>1</v>
      </c>
      <c r="CS150" t="b">
        <f>ISNUMBER(SEARCH(CS$1,d4_test70_2ft[[#This Row],[actualResultc7]]))</f>
        <v>0</v>
      </c>
      <c r="CT150" s="10" t="str">
        <f t="shared" si="104"/>
        <v>00</v>
      </c>
      <c r="CU150" s="10" t="str">
        <f t="shared" si="105"/>
        <v>11</v>
      </c>
      <c r="CV150" s="10" t="str">
        <f t="shared" si="106"/>
        <v>00</v>
      </c>
      <c r="CW150" t="b">
        <f t="shared" si="107"/>
        <v>1</v>
      </c>
    </row>
    <row r="151" spans="1:101" x14ac:dyDescent="0.35">
      <c r="A151">
        <v>403858572</v>
      </c>
      <c r="B151" t="s">
        <v>8082</v>
      </c>
      <c r="C151" t="s">
        <v>8083</v>
      </c>
      <c r="D151" t="s">
        <v>8004</v>
      </c>
      <c r="E151" t="s">
        <v>5119</v>
      </c>
      <c r="F151" t="s">
        <v>7685</v>
      </c>
      <c r="G151" t="s">
        <v>7685</v>
      </c>
      <c r="H151" t="s">
        <v>72</v>
      </c>
      <c r="I151" t="s">
        <v>7685</v>
      </c>
      <c r="J151" t="s">
        <v>7685</v>
      </c>
      <c r="K151" t="s">
        <v>34</v>
      </c>
      <c r="L151" t="s">
        <v>7685</v>
      </c>
      <c r="M151" t="s">
        <v>185</v>
      </c>
      <c r="N151" t="s">
        <v>34</v>
      </c>
      <c r="O151" t="s">
        <v>185</v>
      </c>
      <c r="R151" s="13" t="b">
        <f>ISNUMBER(SEARCH(R$1,d4_test70_2ft[[#This Row],[expectedResult]]))</f>
        <v>0</v>
      </c>
      <c r="S151" s="13" t="b">
        <f>ISNUMBER(SEARCH(S$1,d4_test70_2ft[[#This Row],[expectedResult]]))</f>
        <v>1</v>
      </c>
      <c r="T151" s="13" t="b">
        <f>ISNUMBER(SEARCH(T$1,d4_test70_2ft[[#This Row],[expectedResult]]))</f>
        <v>0</v>
      </c>
      <c r="W151" t="b">
        <f>ISNUMBER(SEARCH(W$1,d4_test70_2ft[[#This Row],[actualResult]]))</f>
        <v>0</v>
      </c>
      <c r="X151" t="b">
        <f>ISNUMBER(SEARCH(X$1,d4_test70_2ft[[#This Row],[actualResult]]))</f>
        <v>1</v>
      </c>
      <c r="Y151" t="b">
        <f>ISNUMBER(SEARCH(Y$1,d4_test70_2ft[[#This Row],[actualResult]]))</f>
        <v>0</v>
      </c>
      <c r="Z151" s="10" t="str">
        <f t="shared" si="72"/>
        <v>00</v>
      </c>
      <c r="AA151" s="10" t="str">
        <f t="shared" si="73"/>
        <v>11</v>
      </c>
      <c r="AB151" s="10" t="str">
        <f t="shared" si="74"/>
        <v>00</v>
      </c>
      <c r="AC151" t="b">
        <f t="shared" si="75"/>
        <v>1</v>
      </c>
      <c r="AF151" t="b">
        <f>ISNUMBER(SEARCH(AF$1,d4_test70_2ft[[#This Row],[actualResultGPT3]]))</f>
        <v>1</v>
      </c>
      <c r="AG151" t="b">
        <f>ISNUMBER(SEARCH(AG$1,d4_test70_2ft[[#This Row],[actualResultGPT3]]))</f>
        <v>1</v>
      </c>
      <c r="AH151" t="b">
        <f>ISNUMBER(SEARCH(AH$1,d4_test70_2ft[[#This Row],[actualResultGPT3]]))</f>
        <v>1</v>
      </c>
      <c r="AI151" s="10" t="str">
        <f t="shared" si="76"/>
        <v>01</v>
      </c>
      <c r="AJ151" s="10" t="str">
        <f t="shared" si="77"/>
        <v>11</v>
      </c>
      <c r="AK151" s="10" t="str">
        <f t="shared" si="78"/>
        <v>01</v>
      </c>
      <c r="AL151" t="b">
        <f t="shared" si="79"/>
        <v>0</v>
      </c>
      <c r="AO151" t="b">
        <f>ISNUMBER(SEARCH(AO$1,d4_test70_2ft[[#This Row],[actualResult3Ft]]))</f>
        <v>0</v>
      </c>
      <c r="AP151" t="b">
        <f>ISNUMBER(SEARCH(AP$1,d4_test70_2ft[[#This Row],[actualResult3Ft]]))</f>
        <v>1</v>
      </c>
      <c r="AQ151" t="b">
        <f>ISNUMBER(SEARCH(AQ$1,d4_test70_2ft[[#This Row],[actualResult3Ft]]))</f>
        <v>0</v>
      </c>
      <c r="AR151" s="10" t="str">
        <f t="shared" si="80"/>
        <v>00</v>
      </c>
      <c r="AS151" s="10" t="str">
        <f t="shared" si="81"/>
        <v>11</v>
      </c>
      <c r="AT151" s="10" t="str">
        <f t="shared" si="82"/>
        <v>00</v>
      </c>
      <c r="AU151" t="b">
        <f t="shared" si="83"/>
        <v>1</v>
      </c>
      <c r="AX151" t="b">
        <f>ISNUMBER(SEARCH(AX$1,d4_test70_2ft[[#This Row],[actualResultc2]]))</f>
        <v>0</v>
      </c>
      <c r="AY151" t="b">
        <f>ISNUMBER(SEARCH(AY$1,d4_test70_2ft[[#This Row],[actualResultc2]]))</f>
        <v>1</v>
      </c>
      <c r="AZ151" t="b">
        <f>ISNUMBER(SEARCH(AZ$1,d4_test70_2ft[[#This Row],[actualResultc2]]))</f>
        <v>0</v>
      </c>
      <c r="BA151" s="10" t="str">
        <f t="shared" si="84"/>
        <v>00</v>
      </c>
      <c r="BB151" s="10" t="str">
        <f t="shared" si="85"/>
        <v>11</v>
      </c>
      <c r="BC151" s="10" t="str">
        <f t="shared" si="86"/>
        <v>00</v>
      </c>
      <c r="BD151" t="b">
        <f t="shared" si="87"/>
        <v>1</v>
      </c>
      <c r="BG151" t="b">
        <f>ISNUMBER(SEARCH(BG$1,d4_test70_2ft[[#This Row],[actualResultc3]]))</f>
        <v>0</v>
      </c>
      <c r="BH151" t="b">
        <f>ISNUMBER(SEARCH(BH$1,d4_test70_2ft[[#This Row],[actualResultc3]]))</f>
        <v>1</v>
      </c>
      <c r="BI151" t="b">
        <f>ISNUMBER(SEARCH(BI$1,d4_test70_2ft[[#This Row],[actualResultc3]]))</f>
        <v>0</v>
      </c>
      <c r="BJ151" s="10" t="str">
        <f t="shared" si="88"/>
        <v>00</v>
      </c>
      <c r="BK151" s="10" t="str">
        <f t="shared" si="89"/>
        <v>11</v>
      </c>
      <c r="BL151" s="10" t="str">
        <f t="shared" si="90"/>
        <v>00</v>
      </c>
      <c r="BM151" t="b">
        <f t="shared" si="91"/>
        <v>1</v>
      </c>
      <c r="BP151" t="b">
        <f>ISNUMBER(SEARCH(BP$1,d4_test70_2ft[[#This Row],[actualResultc4]]))</f>
        <v>0</v>
      </c>
      <c r="BQ151" t="b">
        <f>ISNUMBER(SEARCH(BQ$1,d4_test70_2ft[[#This Row],[actualResultc4]]))</f>
        <v>1</v>
      </c>
      <c r="BR151" t="b">
        <f>ISNUMBER(SEARCH(BR$1,d4_test70_2ft[[#This Row],[actualResultc4]]))</f>
        <v>0</v>
      </c>
      <c r="BS151" s="10" t="str">
        <f t="shared" si="92"/>
        <v>00</v>
      </c>
      <c r="BT151" s="10" t="str">
        <f t="shared" si="93"/>
        <v>11</v>
      </c>
      <c r="BU151" s="10" t="str">
        <f t="shared" si="94"/>
        <v>00</v>
      </c>
      <c r="BV151" t="b">
        <f t="shared" si="95"/>
        <v>1</v>
      </c>
      <c r="BY151" t="b">
        <f>ISNUMBER(SEARCH(BY$1,d4_test70_2ft[[#This Row],[actualResultc5]]))</f>
        <v>1</v>
      </c>
      <c r="BZ151" t="b">
        <f>ISNUMBER(SEARCH(BZ$1,d4_test70_2ft[[#This Row],[actualResultc5]]))</f>
        <v>1</v>
      </c>
      <c r="CA151" t="b">
        <f>ISNUMBER(SEARCH(CA$1,d4_test70_2ft[[#This Row],[actualResultc5]]))</f>
        <v>0</v>
      </c>
      <c r="CB151" s="10" t="str">
        <f t="shared" si="96"/>
        <v>01</v>
      </c>
      <c r="CC151" s="10" t="str">
        <f t="shared" si="97"/>
        <v>11</v>
      </c>
      <c r="CD151" s="10" t="str">
        <f t="shared" si="98"/>
        <v>00</v>
      </c>
      <c r="CE151" t="b">
        <f t="shared" si="99"/>
        <v>0</v>
      </c>
      <c r="CH151" t="b">
        <f>ISNUMBER(SEARCH(CH$1,d4_test70_2ft[[#This Row],[actualResultc6]]))</f>
        <v>0</v>
      </c>
      <c r="CI151" t="b">
        <f>ISNUMBER(SEARCH(CI$1,d4_test70_2ft[[#This Row],[actualResultc6]]))</f>
        <v>1</v>
      </c>
      <c r="CJ151" t="b">
        <f>ISNUMBER(SEARCH(CJ$1,d4_test70_2ft[[#This Row],[actualResultc6]]))</f>
        <v>0</v>
      </c>
      <c r="CK151" s="10" t="str">
        <f t="shared" si="100"/>
        <v>00</v>
      </c>
      <c r="CL151" s="10" t="str">
        <f t="shared" si="101"/>
        <v>11</v>
      </c>
      <c r="CM151" s="10" t="str">
        <f t="shared" si="102"/>
        <v>00</v>
      </c>
      <c r="CN151" t="b">
        <f t="shared" si="103"/>
        <v>1</v>
      </c>
      <c r="CQ151" t="b">
        <f>ISNUMBER(SEARCH(CQ$1,d4_test70_2ft[[#This Row],[actualResultc7]]))</f>
        <v>1</v>
      </c>
      <c r="CR151" t="b">
        <f>ISNUMBER(SEARCH(CR$1,d4_test70_2ft[[#This Row],[actualResultc7]]))</f>
        <v>1</v>
      </c>
      <c r="CS151" t="b">
        <f>ISNUMBER(SEARCH(CS$1,d4_test70_2ft[[#This Row],[actualResultc7]]))</f>
        <v>0</v>
      </c>
      <c r="CT151" s="10" t="str">
        <f t="shared" si="104"/>
        <v>01</v>
      </c>
      <c r="CU151" s="10" t="str">
        <f t="shared" si="105"/>
        <v>11</v>
      </c>
      <c r="CV151" s="10" t="str">
        <f t="shared" si="106"/>
        <v>00</v>
      </c>
      <c r="CW151" t="b">
        <f t="shared" si="107"/>
        <v>0</v>
      </c>
    </row>
    <row r="154" spans="1:101" x14ac:dyDescent="0.35">
      <c r="AB154" t="s">
        <v>7466</v>
      </c>
      <c r="AK154" t="s">
        <v>7466</v>
      </c>
      <c r="AT154" t="s">
        <v>7466</v>
      </c>
      <c r="BC154" t="s">
        <v>7466</v>
      </c>
      <c r="BL154" t="s">
        <v>7466</v>
      </c>
      <c r="BU154" t="s">
        <v>7466</v>
      </c>
      <c r="CD154" t="s">
        <v>7466</v>
      </c>
      <c r="CM154" t="s">
        <v>7466</v>
      </c>
      <c r="CV154" t="s">
        <v>7466</v>
      </c>
    </row>
    <row r="155" spans="1:101" x14ac:dyDescent="0.35">
      <c r="AB155" t="b">
        <v>1</v>
      </c>
      <c r="AC155" t="b">
        <v>0</v>
      </c>
      <c r="AK155" t="b">
        <v>1</v>
      </c>
      <c r="AL155" t="b">
        <v>0</v>
      </c>
      <c r="AT155" t="b">
        <v>1</v>
      </c>
      <c r="AU155" t="b">
        <v>0</v>
      </c>
      <c r="BC155" t="b">
        <v>1</v>
      </c>
      <c r="BD155" t="b">
        <v>0</v>
      </c>
      <c r="BL155" t="b">
        <v>1</v>
      </c>
      <c r="BM155" t="b">
        <v>0</v>
      </c>
      <c r="BU155" t="b">
        <v>1</v>
      </c>
      <c r="BV155" t="b">
        <v>0</v>
      </c>
      <c r="CD155" t="b">
        <v>1</v>
      </c>
      <c r="CE155" t="b">
        <v>0</v>
      </c>
      <c r="CM155" t="b">
        <v>1</v>
      </c>
      <c r="CN155" t="b">
        <v>0</v>
      </c>
      <c r="CV155" t="b">
        <v>1</v>
      </c>
      <c r="CW155" t="b">
        <v>0</v>
      </c>
    </row>
    <row r="156" spans="1:101" x14ac:dyDescent="0.35">
      <c r="Z156" t="s">
        <v>7465</v>
      </c>
      <c r="AA156" t="b">
        <v>1</v>
      </c>
      <c r="AB156">
        <f>COUNTIF(Z2:AB151, "11")</f>
        <v>164</v>
      </c>
      <c r="AC156">
        <f>COUNTIF(Z2:AB151, "10")</f>
        <v>12</v>
      </c>
      <c r="AI156" t="s">
        <v>7465</v>
      </c>
      <c r="AJ156" t="b">
        <v>1</v>
      </c>
      <c r="AK156">
        <f>COUNTIF(AI2:AK151, "11")</f>
        <v>173</v>
      </c>
      <c r="AL156">
        <f>COUNTIF(AI2:AK151, "10")</f>
        <v>3</v>
      </c>
      <c r="AR156" t="s">
        <v>7465</v>
      </c>
      <c r="AS156" t="b">
        <v>1</v>
      </c>
      <c r="AT156">
        <f>COUNTIF(AR2:AT151, "11")</f>
        <v>161</v>
      </c>
      <c r="AU156">
        <f>COUNTIF(AR2:AT151, "10")</f>
        <v>15</v>
      </c>
      <c r="BA156" t="s">
        <v>7465</v>
      </c>
      <c r="BB156" t="b">
        <v>1</v>
      </c>
      <c r="BC156">
        <f>COUNTIF(BA2:BC151, "11")</f>
        <v>163</v>
      </c>
      <c r="BD156">
        <f>COUNTIF(BA2:BC151, "10")</f>
        <v>13</v>
      </c>
      <c r="BJ156" t="s">
        <v>7465</v>
      </c>
      <c r="BK156" t="b">
        <v>1</v>
      </c>
      <c r="BL156">
        <f>COUNTIF(BJ2:BL151, "11")</f>
        <v>161</v>
      </c>
      <c r="BM156">
        <f>COUNTIF(BJ2:BL151, "10")</f>
        <v>15</v>
      </c>
      <c r="BS156" t="s">
        <v>7465</v>
      </c>
      <c r="BT156" t="b">
        <v>1</v>
      </c>
      <c r="BU156">
        <f>COUNTIF(BS2:BU151, "11")</f>
        <v>162</v>
      </c>
      <c r="BV156">
        <f>COUNTIF(BS2:BU151, "10")</f>
        <v>14</v>
      </c>
      <c r="CB156" t="s">
        <v>7465</v>
      </c>
      <c r="CC156" t="b">
        <v>1</v>
      </c>
      <c r="CD156">
        <f>COUNTIF(CB2:CD151, "11")</f>
        <v>167</v>
      </c>
      <c r="CE156">
        <f>COUNTIF(CB2:CD151, "10")</f>
        <v>9</v>
      </c>
      <c r="CK156" t="s">
        <v>7465</v>
      </c>
      <c r="CL156" t="b">
        <v>1</v>
      </c>
      <c r="CM156">
        <f>COUNTIF(CK2:CM151, "11")</f>
        <v>167</v>
      </c>
      <c r="CN156">
        <f>COUNTIF(CK2:CM151, "10")</f>
        <v>9</v>
      </c>
      <c r="CT156" t="s">
        <v>7465</v>
      </c>
      <c r="CU156" t="b">
        <v>1</v>
      </c>
      <c r="CV156">
        <f>COUNTIF(CT2:CV151, "11")</f>
        <v>166</v>
      </c>
      <c r="CW156">
        <f>COUNTIF(CT2:CV151, "10")</f>
        <v>10</v>
      </c>
    </row>
    <row r="157" spans="1:101" x14ac:dyDescent="0.35">
      <c r="AA157" t="b">
        <v>0</v>
      </c>
      <c r="AB157">
        <f>COUNTIF(Z2:AB151, "01")</f>
        <v>22</v>
      </c>
      <c r="AC157">
        <f>COUNTIF(Z2:AB151, "00")</f>
        <v>252</v>
      </c>
      <c r="AJ157" t="b">
        <v>0</v>
      </c>
      <c r="AK157">
        <f>COUNTIF(AI2:AK151, "01")</f>
        <v>149</v>
      </c>
      <c r="AL157">
        <f>COUNTIF(AI2:AK151, "00")</f>
        <v>125</v>
      </c>
      <c r="AS157" t="b">
        <v>0</v>
      </c>
      <c r="AT157">
        <f>COUNTIF(AR2:AT151, "01")</f>
        <v>20</v>
      </c>
      <c r="AU157">
        <f>COUNTIF(AR2:AT151, "00")</f>
        <v>254</v>
      </c>
      <c r="BB157" t="b">
        <v>0</v>
      </c>
      <c r="BC157">
        <f>COUNTIF(BA2:BC151, "01")</f>
        <v>27</v>
      </c>
      <c r="BD157">
        <f>COUNTIF(BA2:BC151, "00")</f>
        <v>247</v>
      </c>
      <c r="BK157" t="b">
        <v>0</v>
      </c>
      <c r="BL157">
        <f>COUNTIF(BJ2:BL151, "01")</f>
        <v>25</v>
      </c>
      <c r="BM157">
        <f>COUNTIF(BJ2:BL151, "00")</f>
        <v>249</v>
      </c>
      <c r="BT157" t="b">
        <v>0</v>
      </c>
      <c r="BU157">
        <f>COUNTIF(BS2:BU151, "01")</f>
        <v>23</v>
      </c>
      <c r="BV157">
        <f>COUNTIF(BS2:BU151, "00")</f>
        <v>251</v>
      </c>
      <c r="CC157" t="b">
        <v>0</v>
      </c>
      <c r="CD157">
        <f>COUNTIF(CB2:CD151, "01")</f>
        <v>25</v>
      </c>
      <c r="CE157">
        <f>COUNTIF(CB2:CD151, "00")</f>
        <v>249</v>
      </c>
      <c r="CL157" t="b">
        <v>0</v>
      </c>
      <c r="CM157">
        <f>COUNTIF(CK2:CM151, "01")</f>
        <v>23</v>
      </c>
      <c r="CN157">
        <f>COUNTIF(CK2:CM151, "00")</f>
        <v>251</v>
      </c>
      <c r="CU157" t="b">
        <v>0</v>
      </c>
      <c r="CV157">
        <f>COUNTIF(CT2:CV151, "01")</f>
        <v>22</v>
      </c>
      <c r="CW157">
        <f>COUNTIF(CT2:CV151, "00")</f>
        <v>252</v>
      </c>
    </row>
    <row r="159" spans="1:101" x14ac:dyDescent="0.35">
      <c r="AA159" t="s">
        <v>7471</v>
      </c>
      <c r="AB159">
        <f>SUM(AB156,AC157)/SUM(AB156:AC157)</f>
        <v>0.9244444444444444</v>
      </c>
      <c r="AJ159" t="s">
        <v>7471</v>
      </c>
      <c r="AK159">
        <f>SUM(AK156,AL157)/SUM(AK156:AL157)</f>
        <v>0.66222222222222227</v>
      </c>
      <c r="AS159" t="s">
        <v>7471</v>
      </c>
      <c r="AT159">
        <f>SUM(AT156,AU157)/SUM(AT156:AU157)</f>
        <v>0.92222222222222228</v>
      </c>
      <c r="BB159" t="s">
        <v>7471</v>
      </c>
      <c r="BC159">
        <f>SUM(BC156,BD157)/SUM(BC156:BD157)</f>
        <v>0.91111111111111109</v>
      </c>
      <c r="BK159" t="s">
        <v>7471</v>
      </c>
      <c r="BL159">
        <f>SUM(BL156,BM157)/SUM(BL156:BM157)</f>
        <v>0.91111111111111109</v>
      </c>
      <c r="BT159" t="s">
        <v>7471</v>
      </c>
      <c r="BU159">
        <f>SUM(BU156,BV157)/SUM(BU156:BV157)</f>
        <v>0.9177777777777778</v>
      </c>
      <c r="CC159" t="s">
        <v>7471</v>
      </c>
      <c r="CD159">
        <f>SUM(CD156,CE157)/SUM(CD156:CE157)</f>
        <v>0.9244444444444444</v>
      </c>
      <c r="CL159" t="s">
        <v>7471</v>
      </c>
      <c r="CM159">
        <f>SUM(CM156,CN157)/SUM(CM156:CN157)</f>
        <v>0.92888888888888888</v>
      </c>
      <c r="CU159" t="s">
        <v>7471</v>
      </c>
      <c r="CV159">
        <f>SUM(CV156,CW157)/SUM(CV156:CW157)</f>
        <v>0.92888888888888888</v>
      </c>
    </row>
    <row r="160" spans="1:101" x14ac:dyDescent="0.35">
      <c r="AA160" t="s">
        <v>7472</v>
      </c>
      <c r="AB160">
        <f>AB156/SUM(AB156:AB157)</f>
        <v>0.88172043010752688</v>
      </c>
      <c r="AJ160" t="s">
        <v>7472</v>
      </c>
      <c r="AK160">
        <f>AK156/SUM(AK156:AK157)</f>
        <v>0.53726708074534157</v>
      </c>
      <c r="AS160" t="s">
        <v>7472</v>
      </c>
      <c r="AT160">
        <f>AT156/SUM(AT156:AT157)</f>
        <v>0.88950276243093918</v>
      </c>
      <c r="BB160" t="s">
        <v>7472</v>
      </c>
      <c r="BC160">
        <f>BC156/SUM(BC156:BC157)</f>
        <v>0.85789473684210527</v>
      </c>
      <c r="BK160" t="s">
        <v>7472</v>
      </c>
      <c r="BL160">
        <f>BL156/SUM(BL156:BL157)</f>
        <v>0.86559139784946237</v>
      </c>
      <c r="BT160" t="s">
        <v>7472</v>
      </c>
      <c r="BU160">
        <f>BU156/SUM(BU156:BU157)</f>
        <v>0.87567567567567572</v>
      </c>
      <c r="CC160" t="s">
        <v>7472</v>
      </c>
      <c r="CD160">
        <f>CD156/SUM(CD156:CD157)</f>
        <v>0.86979166666666663</v>
      </c>
      <c r="CL160" t="s">
        <v>7472</v>
      </c>
      <c r="CM160">
        <f>CM156/SUM(CM156:CM157)</f>
        <v>0.87894736842105259</v>
      </c>
      <c r="CU160" t="s">
        <v>7472</v>
      </c>
      <c r="CV160">
        <f>CV156/SUM(CV156:CV157)</f>
        <v>0.88297872340425532</v>
      </c>
    </row>
    <row r="161" spans="27:100" x14ac:dyDescent="0.35">
      <c r="AA161" t="s">
        <v>7473</v>
      </c>
      <c r="AB161">
        <f>AB156/SUM(AB156:AC156)</f>
        <v>0.93181818181818177</v>
      </c>
      <c r="AJ161" t="s">
        <v>7473</v>
      </c>
      <c r="AK161">
        <f>AK156/SUM(AK156:AL156)</f>
        <v>0.98295454545454541</v>
      </c>
      <c r="AS161" t="s">
        <v>7473</v>
      </c>
      <c r="AT161">
        <f>AT156/SUM(AT156:AU156)</f>
        <v>0.91477272727272729</v>
      </c>
      <c r="BB161" t="s">
        <v>7473</v>
      </c>
      <c r="BC161">
        <f>BC156/SUM(BC156:BD156)</f>
        <v>0.92613636363636365</v>
      </c>
      <c r="BK161" t="s">
        <v>7473</v>
      </c>
      <c r="BL161">
        <f>BL156/SUM(BL156:BM156)</f>
        <v>0.91477272727272729</v>
      </c>
      <c r="BT161" t="s">
        <v>7473</v>
      </c>
      <c r="BU161">
        <f>BU156/SUM(BU156:BV156)</f>
        <v>0.92045454545454541</v>
      </c>
      <c r="CC161" t="s">
        <v>7473</v>
      </c>
      <c r="CD161">
        <f>CD156/SUM(CD156:CE156)</f>
        <v>0.94886363636363635</v>
      </c>
      <c r="CL161" t="s">
        <v>7473</v>
      </c>
      <c r="CM161">
        <f>CM156/SUM(CM156:CN156)</f>
        <v>0.94886363636363635</v>
      </c>
      <c r="CU161" t="s">
        <v>7473</v>
      </c>
      <c r="CV161">
        <f>CV156/SUM(CV156:CW156)</f>
        <v>0.94318181818181823</v>
      </c>
    </row>
  </sheetData>
  <phoneticPr fontId="2"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C802D-07EA-4899-8484-4BB2A88967D6}">
  <dimension ref="A1:T374"/>
  <sheetViews>
    <sheetView zoomScale="90" zoomScaleNormal="90" workbookViewId="0">
      <selection activeCell="A30" sqref="A30"/>
    </sheetView>
  </sheetViews>
  <sheetFormatPr defaultRowHeight="14.5" customHeight="1" x14ac:dyDescent="0.35"/>
  <cols>
    <col min="1" max="1" width="13.26953125" customWidth="1"/>
    <col min="2" max="2" width="24.453125" customWidth="1"/>
    <col min="3" max="3" width="28.08984375" customWidth="1"/>
    <col min="4" max="4" width="14.36328125" customWidth="1"/>
    <col min="5" max="5" width="14.7265625" customWidth="1"/>
    <col min="6" max="6" width="10.54296875" customWidth="1"/>
    <col min="7" max="7" width="28.54296875" customWidth="1"/>
    <col min="10" max="10" width="8.81640625" customWidth="1"/>
  </cols>
  <sheetData>
    <row r="1" spans="1:20" x14ac:dyDescent="0.35">
      <c r="A1" t="s">
        <v>0</v>
      </c>
      <c r="B1" t="s">
        <v>1</v>
      </c>
      <c r="C1" t="s">
        <v>2</v>
      </c>
      <c r="D1" t="s">
        <v>1040</v>
      </c>
      <c r="E1" t="s">
        <v>1042</v>
      </c>
      <c r="F1" t="s">
        <v>7756</v>
      </c>
      <c r="G1" t="s">
        <v>3</v>
      </c>
      <c r="I1" t="s">
        <v>7453</v>
      </c>
      <c r="J1" t="s">
        <v>7454</v>
      </c>
      <c r="K1" t="s">
        <v>7455</v>
      </c>
      <c r="M1" t="s">
        <v>7496</v>
      </c>
      <c r="N1" t="s">
        <v>7497</v>
      </c>
    </row>
    <row r="2" spans="1:20" x14ac:dyDescent="0.35">
      <c r="A2" s="1">
        <v>294536447</v>
      </c>
      <c r="B2" s="1" t="s">
        <v>7629</v>
      </c>
      <c r="C2" s="1" t="s">
        <v>7654</v>
      </c>
      <c r="D2" s="1" t="s">
        <v>7677</v>
      </c>
      <c r="E2" s="1" t="s">
        <v>5119</v>
      </c>
      <c r="F2" s="1" t="str">
        <f>IF(ISNUMBER(LEFT(d3_all_labelled[[#This Row],[contentRating]],1)*1), d3_all_labelled[[#This Row],[contentRating]], VLOOKUP(d3_all_labelled[[#This Row],[contentRating]],contentRatingConversion[],2,FALSE))</f>
        <v>4+</v>
      </c>
      <c r="G2" s="1" t="s">
        <v>7687</v>
      </c>
      <c r="I2" t="b">
        <f>ISNUMBER(SEARCH("children",d3_labelled!$G2))</f>
        <v>1</v>
      </c>
      <c r="J2" t="b">
        <f>ISNUMBER(SEARCH("teens",d3_labelled!$G2))</f>
        <v>0</v>
      </c>
      <c r="K2" t="b">
        <f>ISNUMBER(SEARCH("adults",d3_labelled!$G2))</f>
        <v>0</v>
      </c>
      <c r="M2" t="b">
        <f>ISNUMBER(d3_all_labelled[[#This Row],[appId]])</f>
        <v>1</v>
      </c>
      <c r="N2" t="b">
        <f>NOT(M2)</f>
        <v>0</v>
      </c>
      <c r="Q2" t="s">
        <v>7458</v>
      </c>
      <c r="R2" t="s">
        <v>7459</v>
      </c>
      <c r="S2" t="s">
        <v>7460</v>
      </c>
    </row>
    <row r="3" spans="1:20" ht="14.5" customHeight="1" x14ac:dyDescent="0.35">
      <c r="A3" s="1">
        <v>301027036</v>
      </c>
      <c r="B3" s="1" t="s">
        <v>7636</v>
      </c>
      <c r="C3" s="1" t="s">
        <v>7661</v>
      </c>
      <c r="D3" s="1" t="s">
        <v>7682</v>
      </c>
      <c r="E3" s="1" t="s">
        <v>5119</v>
      </c>
      <c r="F3" s="1" t="str">
        <f>IF(ISNUMBER(LEFT(d3_all_labelled[[#This Row],[contentRating]],1)*1), d3_all_labelled[[#This Row],[contentRating]], VLOOKUP(d3_all_labelled[[#This Row],[contentRating]],contentRatingConversion[],2,FALSE))</f>
        <v>4+</v>
      </c>
      <c r="G3" s="1" t="s">
        <v>7687</v>
      </c>
      <c r="I3" t="b">
        <f>ISNUMBER(SEARCH("children",d3_labelled!$G3))</f>
        <v>1</v>
      </c>
      <c r="J3" t="b">
        <f>ISNUMBER(SEARCH("teens",d3_labelled!$G3))</f>
        <v>0</v>
      </c>
      <c r="K3" t="b">
        <f>ISNUMBER(SEARCH("adults",d3_labelled!$G3))</f>
        <v>0</v>
      </c>
      <c r="M3" t="b">
        <f>ISNUMBER(d3_all_labelled[[#This Row],[appId]])</f>
        <v>1</v>
      </c>
      <c r="N3" t="b">
        <f t="shared" ref="N3:N66" si="0">NOT(M3)</f>
        <v>0</v>
      </c>
      <c r="P3" t="s">
        <v>7457</v>
      </c>
      <c r="Q3">
        <f>COUNTIF(I:I,TRUE)</f>
        <v>130</v>
      </c>
      <c r="R3">
        <f>COUNTIF(J:J,TRUE)</f>
        <v>139</v>
      </c>
      <c r="S3">
        <f>COUNTIF(K:K,TRUE)</f>
        <v>192</v>
      </c>
      <c r="T3">
        <f>SUM(Q3:S3)</f>
        <v>461</v>
      </c>
    </row>
    <row r="4" spans="1:20" x14ac:dyDescent="0.35">
      <c r="A4" s="1">
        <v>301295390</v>
      </c>
      <c r="B4" s="1" t="s">
        <v>7713</v>
      </c>
      <c r="C4" s="1" t="s">
        <v>7738</v>
      </c>
      <c r="D4" s="1" t="s">
        <v>7670</v>
      </c>
      <c r="E4" s="1" t="s">
        <v>5119</v>
      </c>
      <c r="F4" s="1" t="str">
        <f>IF(ISNUMBER(LEFT(d3_all_labelled[[#This Row],[contentRating]],1)*1), d3_all_labelled[[#This Row],[contentRating]], VLOOKUP(d3_all_labelled[[#This Row],[contentRating]],contentRatingConversion[],2,FALSE))</f>
        <v>4+</v>
      </c>
      <c r="G4" s="1" t="s">
        <v>7755</v>
      </c>
      <c r="I4" t="b">
        <f>ISNUMBER(SEARCH("children",d3_labelled!$G4))</f>
        <v>1</v>
      </c>
      <c r="J4" t="b">
        <f>ISNUMBER(SEARCH("teens",d3_labelled!$G4))</f>
        <v>1</v>
      </c>
      <c r="K4" t="b">
        <f>ISNUMBER(SEARCH("adults",d3_labelled!$G4))</f>
        <v>1</v>
      </c>
      <c r="M4" t="b">
        <f>ISNUMBER(d3_all_labelled[[#This Row],[appId]])</f>
        <v>1</v>
      </c>
      <c r="N4" t="b">
        <f t="shared" si="0"/>
        <v>0</v>
      </c>
      <c r="P4" t="s">
        <v>7456</v>
      </c>
      <c r="Q4">
        <f>Q3/$T$3</f>
        <v>0.28199566160520606</v>
      </c>
      <c r="R4">
        <f>R3/$T$3</f>
        <v>0.30151843817787416</v>
      </c>
      <c r="S4">
        <f>S3/$T$3</f>
        <v>0.41648590021691972</v>
      </c>
      <c r="T4">
        <f>T3/$T$3</f>
        <v>1</v>
      </c>
    </row>
    <row r="5" spans="1:20" ht="14.5" customHeight="1" x14ac:dyDescent="0.35">
      <c r="A5" s="1">
        <v>303732806</v>
      </c>
      <c r="B5" s="1" t="s">
        <v>7615</v>
      </c>
      <c r="C5" s="1" t="s">
        <v>7640</v>
      </c>
      <c r="D5" s="1" t="s">
        <v>7665</v>
      </c>
      <c r="E5" s="1" t="s">
        <v>5119</v>
      </c>
      <c r="F5" s="1" t="str">
        <f>IF(ISNUMBER(LEFT(d3_all_labelled[[#This Row],[contentRating]],1)*1), d3_all_labelled[[#This Row],[contentRating]], VLOOKUP(d3_all_labelled[[#This Row],[contentRating]],contentRatingConversion[],2,FALSE))</f>
        <v>4+</v>
      </c>
      <c r="G5" s="1" t="s">
        <v>7685</v>
      </c>
      <c r="I5" t="b">
        <f>ISNUMBER(SEARCH("children",d3_labelled!$G5))</f>
        <v>0</v>
      </c>
      <c r="J5" t="b">
        <f>ISNUMBER(SEARCH("teens",d3_labelled!$G5))</f>
        <v>1</v>
      </c>
      <c r="K5" t="b">
        <f>ISNUMBER(SEARCH("adults",d3_labelled!$G5))</f>
        <v>0</v>
      </c>
      <c r="M5" t="b">
        <f>ISNUMBER(d3_all_labelled[[#This Row],[appId]])</f>
        <v>1</v>
      </c>
      <c r="N5" t="b">
        <f t="shared" si="0"/>
        <v>0</v>
      </c>
    </row>
    <row r="6" spans="1:20" ht="14.5" customHeight="1" x14ac:dyDescent="0.35">
      <c r="A6" s="1">
        <v>306628397</v>
      </c>
      <c r="B6" s="1" t="s">
        <v>7707</v>
      </c>
      <c r="C6" s="1" t="s">
        <v>7732</v>
      </c>
      <c r="D6" s="1" t="s">
        <v>7750</v>
      </c>
      <c r="E6" s="1" t="s">
        <v>5130</v>
      </c>
      <c r="F6" s="1" t="str">
        <f>IF(ISNUMBER(LEFT(d3_all_labelled[[#This Row],[contentRating]],1)*1), d3_all_labelled[[#This Row],[contentRating]], VLOOKUP(d3_all_labelled[[#This Row],[contentRating]],contentRatingConversion[],2,FALSE))</f>
        <v>17+</v>
      </c>
      <c r="G6" s="1" t="s">
        <v>7754</v>
      </c>
      <c r="I6" t="b">
        <f>ISNUMBER(SEARCH("children",d3_labelled!$G6))</f>
        <v>0</v>
      </c>
      <c r="J6" t="b">
        <f>ISNUMBER(SEARCH("teens",d3_labelled!$G6))</f>
        <v>1</v>
      </c>
      <c r="K6" t="b">
        <f>ISNUMBER(SEARCH("adults",d3_labelled!$G6))</f>
        <v>1</v>
      </c>
      <c r="M6" t="b">
        <f>ISNUMBER(d3_all_labelled[[#This Row],[appId]])</f>
        <v>1</v>
      </c>
      <c r="N6" t="b">
        <f t="shared" si="0"/>
        <v>0</v>
      </c>
      <c r="Q6" t="s">
        <v>7498</v>
      </c>
      <c r="R6" t="s">
        <v>7499</v>
      </c>
    </row>
    <row r="7" spans="1:20" x14ac:dyDescent="0.35">
      <c r="A7" s="1">
        <v>310316214</v>
      </c>
      <c r="B7" s="1" t="s">
        <v>7616</v>
      </c>
      <c r="C7" s="1" t="s">
        <v>7641</v>
      </c>
      <c r="D7" s="1" t="s">
        <v>7666</v>
      </c>
      <c r="E7" s="1" t="s">
        <v>5119</v>
      </c>
      <c r="F7" s="1" t="str">
        <f>IF(ISNUMBER(LEFT(d3_all_labelled[[#This Row],[contentRating]],1)*1), d3_all_labelled[[#This Row],[contentRating]], VLOOKUP(d3_all_labelled[[#This Row],[contentRating]],contentRatingConversion[],2,FALSE))</f>
        <v>4+</v>
      </c>
      <c r="G7" s="1" t="s">
        <v>7685</v>
      </c>
      <c r="I7" t="b">
        <f>ISNUMBER(SEARCH("children",d3_labelled!$G7))</f>
        <v>0</v>
      </c>
      <c r="J7" t="b">
        <f>ISNUMBER(SEARCH("teens",d3_labelled!$G7))</f>
        <v>1</v>
      </c>
      <c r="K7" t="b">
        <f>ISNUMBER(SEARCH("adults",d3_labelled!$G7))</f>
        <v>0</v>
      </c>
      <c r="M7" t="b">
        <f>ISNUMBER(d3_all_labelled[[#This Row],[appId]])</f>
        <v>1</v>
      </c>
      <c r="N7" t="b">
        <f t="shared" si="0"/>
        <v>0</v>
      </c>
      <c r="Q7">
        <f>COUNTIF(M:M,TRUE)</f>
        <v>109</v>
      </c>
      <c r="R7">
        <f>COUNTIF(N:N,TRUE)</f>
        <v>264</v>
      </c>
      <c r="S7">
        <f>SUM(Q7:R7)</f>
        <v>373</v>
      </c>
    </row>
    <row r="8" spans="1:20" x14ac:dyDescent="0.35">
      <c r="A8" s="1">
        <v>389801252</v>
      </c>
      <c r="B8" s="1" t="s">
        <v>357</v>
      </c>
      <c r="C8" s="1" t="s">
        <v>358</v>
      </c>
      <c r="D8" s="1" t="s">
        <v>7543</v>
      </c>
      <c r="E8" s="1" t="s">
        <v>5137</v>
      </c>
      <c r="F8" s="1" t="str">
        <f>IF(ISNUMBER(LEFT(d3_all_labelled[[#This Row],[contentRating]],1)*1), d3_all_labelled[[#This Row],[contentRating]], VLOOKUP(d3_all_labelled[[#This Row],[contentRating]],contentRatingConversion[],2,FALSE))</f>
        <v>12+</v>
      </c>
      <c r="G8" s="1" t="s">
        <v>24</v>
      </c>
      <c r="I8" t="b">
        <f>ISNUMBER(SEARCH("children",d3_labelled!$G8))</f>
        <v>0</v>
      </c>
      <c r="J8" t="b">
        <f>ISNUMBER(SEARCH("teens",d3_labelled!$G8))</f>
        <v>1</v>
      </c>
      <c r="K8" t="b">
        <f>ISNUMBER(SEARCH("adults",d3_labelled!$G8))</f>
        <v>1</v>
      </c>
      <c r="M8" t="b">
        <f>ISNUMBER(d3_all_labelled[[#This Row],[appId]])</f>
        <v>1</v>
      </c>
      <c r="N8" t="b">
        <f t="shared" si="0"/>
        <v>0</v>
      </c>
      <c r="Q8">
        <f>Q7/$S$7</f>
        <v>0.29222520107238603</v>
      </c>
      <c r="R8">
        <f>R7/$S$7</f>
        <v>0.70777479892761397</v>
      </c>
      <c r="S8">
        <f>S7/$S$7</f>
        <v>1</v>
      </c>
    </row>
    <row r="9" spans="1:20" ht="14.5" customHeight="1" x14ac:dyDescent="0.35">
      <c r="A9" s="1">
        <v>393819590</v>
      </c>
      <c r="B9" s="1" t="s">
        <v>7711</v>
      </c>
      <c r="C9" s="1" t="s">
        <v>7736</v>
      </c>
      <c r="D9" s="1" t="s">
        <v>7752</v>
      </c>
      <c r="E9" s="1" t="s">
        <v>5119</v>
      </c>
      <c r="F9" s="1" t="str">
        <f>IF(ISNUMBER(LEFT(d3_all_labelled[[#This Row],[contentRating]],1)*1), d3_all_labelled[[#This Row],[contentRating]], VLOOKUP(d3_all_labelled[[#This Row],[contentRating]],contentRatingConversion[],2,FALSE))</f>
        <v>4+</v>
      </c>
      <c r="G9" s="1" t="s">
        <v>7754</v>
      </c>
      <c r="I9" t="b">
        <f>ISNUMBER(SEARCH("children",d3_labelled!$G9))</f>
        <v>0</v>
      </c>
      <c r="J9" t="b">
        <f>ISNUMBER(SEARCH("teens",d3_labelled!$G9))</f>
        <v>1</v>
      </c>
      <c r="K9" t="b">
        <f>ISNUMBER(SEARCH("adults",d3_labelled!$G9))</f>
        <v>1</v>
      </c>
      <c r="M9" t="b">
        <f>ISNUMBER(d3_all_labelled[[#This Row],[appId]])</f>
        <v>1</v>
      </c>
      <c r="N9" t="b">
        <f t="shared" si="0"/>
        <v>0</v>
      </c>
    </row>
    <row r="10" spans="1:20" ht="14.5" customHeight="1" x14ac:dyDescent="0.35">
      <c r="A10" s="1">
        <v>406150030</v>
      </c>
      <c r="B10" s="1" t="s">
        <v>7699</v>
      </c>
      <c r="C10" s="1" t="s">
        <v>7724</v>
      </c>
      <c r="D10" s="1" t="s">
        <v>7745</v>
      </c>
      <c r="E10" s="1" t="s">
        <v>5119</v>
      </c>
      <c r="F10" s="1" t="str">
        <f>IF(ISNUMBER(LEFT(d3_all_labelled[[#This Row],[contentRating]],1)*1), d3_all_labelled[[#This Row],[contentRating]], VLOOKUP(d3_all_labelled[[#This Row],[contentRating]],contentRatingConversion[],2,FALSE))</f>
        <v>4+</v>
      </c>
      <c r="G10" s="1" t="s">
        <v>7688</v>
      </c>
      <c r="I10" t="b">
        <f>ISNUMBER(SEARCH("children",d3_labelled!$G10))</f>
        <v>0</v>
      </c>
      <c r="J10" t="b">
        <f>ISNUMBER(SEARCH("teens",d3_labelled!$G10))</f>
        <v>0</v>
      </c>
      <c r="K10" t="b">
        <f>ISNUMBER(SEARCH("adults",d3_labelled!$G10))</f>
        <v>1</v>
      </c>
      <c r="M10" t="b">
        <f>ISNUMBER(d3_all_labelled[[#This Row],[appId]])</f>
        <v>1</v>
      </c>
      <c r="N10" t="b">
        <f t="shared" si="0"/>
        <v>0</v>
      </c>
    </row>
    <row r="11" spans="1:20" x14ac:dyDescent="0.35">
      <c r="A11" s="1">
        <v>422581061</v>
      </c>
      <c r="B11" s="1" t="s">
        <v>420</v>
      </c>
      <c r="C11" s="1" t="s">
        <v>421</v>
      </c>
      <c r="D11" s="1" t="s">
        <v>7544</v>
      </c>
      <c r="E11" s="1" t="s">
        <v>5119</v>
      </c>
      <c r="F11" s="1" t="str">
        <f>IF(ISNUMBER(LEFT(d3_all_labelled[[#This Row],[contentRating]],1)*1), d3_all_labelled[[#This Row],[contentRating]], VLOOKUP(d3_all_labelled[[#This Row],[contentRating]],contentRatingConversion[],2,FALSE))</f>
        <v>4+</v>
      </c>
      <c r="G11" s="1" t="s">
        <v>13</v>
      </c>
      <c r="I11" t="b">
        <f>ISNUMBER(SEARCH("children",d3_labelled!$G11))</f>
        <v>1</v>
      </c>
      <c r="J11" t="b">
        <f>ISNUMBER(SEARCH("teens",d3_labelled!$G11))</f>
        <v>0</v>
      </c>
      <c r="K11" t="b">
        <f>ISNUMBER(SEARCH("adults",d3_labelled!$G11))</f>
        <v>0</v>
      </c>
      <c r="M11" t="b">
        <f>ISNUMBER(d3_all_labelled[[#This Row],[appId]])</f>
        <v>1</v>
      </c>
      <c r="N11" t="b">
        <f t="shared" si="0"/>
        <v>0</v>
      </c>
    </row>
    <row r="12" spans="1:20" x14ac:dyDescent="0.35">
      <c r="A12" s="1">
        <v>431946152</v>
      </c>
      <c r="B12" s="1" t="s">
        <v>702</v>
      </c>
      <c r="C12" s="1" t="s">
        <v>703</v>
      </c>
      <c r="D12" s="1" t="s">
        <v>7545</v>
      </c>
      <c r="E12" s="1" t="s">
        <v>5137</v>
      </c>
      <c r="F12" s="1" t="str">
        <f>IF(ISNUMBER(LEFT(d3_all_labelled[[#This Row],[contentRating]],1)*1), d3_all_labelled[[#This Row],[contentRating]], VLOOKUP(d3_all_labelled[[#This Row],[contentRating]],contentRatingConversion[],2,FALSE))</f>
        <v>12+</v>
      </c>
      <c r="G12" s="1" t="s">
        <v>185</v>
      </c>
      <c r="I12" t="b">
        <f>ISNUMBER(SEARCH("children",d3_labelled!$G12))</f>
        <v>1</v>
      </c>
      <c r="J12" t="b">
        <f>ISNUMBER(SEARCH("teens",d3_labelled!$G12))</f>
        <v>1</v>
      </c>
      <c r="K12" t="b">
        <f>ISNUMBER(SEARCH("adults",d3_labelled!$G12))</f>
        <v>0</v>
      </c>
      <c r="M12" t="b">
        <f>ISNUMBER(d3_all_labelled[[#This Row],[appId]])</f>
        <v>1</v>
      </c>
      <c r="N12" t="b">
        <f t="shared" si="0"/>
        <v>0</v>
      </c>
    </row>
    <row r="13" spans="1:20" x14ac:dyDescent="0.35">
      <c r="A13" s="1">
        <v>435138734</v>
      </c>
      <c r="B13" s="1" t="s">
        <v>605</v>
      </c>
      <c r="C13" s="1" t="s">
        <v>606</v>
      </c>
      <c r="D13" s="1" t="s">
        <v>7546</v>
      </c>
      <c r="E13" s="1" t="s">
        <v>5119</v>
      </c>
      <c r="F13" s="1" t="str">
        <f>IF(ISNUMBER(LEFT(d3_all_labelled[[#This Row],[contentRating]],1)*1), d3_all_labelled[[#This Row],[contentRating]], VLOOKUP(d3_all_labelled[[#This Row],[contentRating]],contentRatingConversion[],2,FALSE))</f>
        <v>4+</v>
      </c>
      <c r="G13" s="1" t="s">
        <v>13</v>
      </c>
      <c r="I13" t="b">
        <f>ISNUMBER(SEARCH("children",d3_labelled!$G13))</f>
        <v>1</v>
      </c>
      <c r="J13" t="b">
        <f>ISNUMBER(SEARCH("teens",d3_labelled!$G13))</f>
        <v>0</v>
      </c>
      <c r="K13" t="b">
        <f>ISNUMBER(SEARCH("adults",d3_labelled!$G13))</f>
        <v>0</v>
      </c>
      <c r="M13" t="b">
        <f>ISNUMBER(d3_all_labelled[[#This Row],[appId]])</f>
        <v>1</v>
      </c>
      <c r="N13" t="b">
        <f t="shared" si="0"/>
        <v>0</v>
      </c>
    </row>
    <row r="14" spans="1:20" x14ac:dyDescent="0.35">
      <c r="A14" s="1">
        <v>436491861</v>
      </c>
      <c r="B14" s="1" t="s">
        <v>7703</v>
      </c>
      <c r="C14" s="1" t="s">
        <v>7728</v>
      </c>
      <c r="D14" s="1" t="s">
        <v>7747</v>
      </c>
      <c r="E14" s="1" t="s">
        <v>5119</v>
      </c>
      <c r="F14" s="1" t="str">
        <f>IF(ISNUMBER(LEFT(d3_all_labelled[[#This Row],[contentRating]],1)*1), d3_all_labelled[[#This Row],[contentRating]], VLOOKUP(d3_all_labelled[[#This Row],[contentRating]],contentRatingConversion[],2,FALSE))</f>
        <v>4+</v>
      </c>
      <c r="G14" s="1" t="s">
        <v>7754</v>
      </c>
      <c r="I14" t="b">
        <f>ISNUMBER(SEARCH("children",d3_labelled!$G14))</f>
        <v>0</v>
      </c>
      <c r="J14" t="b">
        <f>ISNUMBER(SEARCH("teens",d3_labelled!$G14))</f>
        <v>1</v>
      </c>
      <c r="K14" t="b">
        <f>ISNUMBER(SEARCH("adults",d3_labelled!$G14))</f>
        <v>1</v>
      </c>
      <c r="M14" t="b">
        <f>ISNUMBER(d3_all_labelled[[#This Row],[appId]])</f>
        <v>1</v>
      </c>
      <c r="N14" t="b">
        <f t="shared" si="0"/>
        <v>0</v>
      </c>
    </row>
    <row r="15" spans="1:20" x14ac:dyDescent="0.35">
      <c r="A15" s="1">
        <v>441072365</v>
      </c>
      <c r="B15" s="1" t="s">
        <v>7617</v>
      </c>
      <c r="C15" s="1" t="s">
        <v>7642</v>
      </c>
      <c r="D15" s="1" t="s">
        <v>7667</v>
      </c>
      <c r="E15" s="1" t="s">
        <v>5137</v>
      </c>
      <c r="F15" s="1" t="str">
        <f>IF(ISNUMBER(LEFT(d3_all_labelled[[#This Row],[contentRating]],1)*1), d3_all_labelled[[#This Row],[contentRating]], VLOOKUP(d3_all_labelled[[#This Row],[contentRating]],contentRatingConversion[],2,FALSE))</f>
        <v>12+</v>
      </c>
      <c r="G15" s="1" t="s">
        <v>7685</v>
      </c>
      <c r="I15" t="b">
        <f>ISNUMBER(SEARCH("children",d3_labelled!$G15))</f>
        <v>0</v>
      </c>
      <c r="J15" t="b">
        <f>ISNUMBER(SEARCH("teens",d3_labelled!$G15))</f>
        <v>1</v>
      </c>
      <c r="K15" t="b">
        <f>ISNUMBER(SEARCH("adults",d3_labelled!$G15))</f>
        <v>0</v>
      </c>
      <c r="M15" t="b">
        <f>ISNUMBER(d3_all_labelled[[#This Row],[appId]])</f>
        <v>1</v>
      </c>
      <c r="N15" t="b">
        <f t="shared" si="0"/>
        <v>0</v>
      </c>
    </row>
    <row r="16" spans="1:20" x14ac:dyDescent="0.35">
      <c r="A16" s="1">
        <v>459318432</v>
      </c>
      <c r="B16" s="1" t="s">
        <v>7709</v>
      </c>
      <c r="C16" s="1" t="s">
        <v>7734</v>
      </c>
      <c r="D16" s="1" t="s">
        <v>7672</v>
      </c>
      <c r="E16" s="1" t="s">
        <v>5119</v>
      </c>
      <c r="F16" s="1" t="str">
        <f>IF(ISNUMBER(LEFT(d3_all_labelled[[#This Row],[contentRating]],1)*1), d3_all_labelled[[#This Row],[contentRating]], VLOOKUP(d3_all_labelled[[#This Row],[contentRating]],contentRatingConversion[],2,FALSE))</f>
        <v>4+</v>
      </c>
      <c r="G16" s="1" t="s">
        <v>7754</v>
      </c>
      <c r="I16" t="b">
        <f>ISNUMBER(SEARCH("children",d3_labelled!$G16))</f>
        <v>0</v>
      </c>
      <c r="J16" t="b">
        <f>ISNUMBER(SEARCH("teens",d3_labelled!$G16))</f>
        <v>1</v>
      </c>
      <c r="K16" t="b">
        <f>ISNUMBER(SEARCH("adults",d3_labelled!$G16))</f>
        <v>1</v>
      </c>
      <c r="M16" t="b">
        <f>ISNUMBER(d3_all_labelled[[#This Row],[appId]])</f>
        <v>1</v>
      </c>
      <c r="N16" t="b">
        <f t="shared" si="0"/>
        <v>0</v>
      </c>
    </row>
    <row r="17" spans="1:14" x14ac:dyDescent="0.35">
      <c r="A17" s="1">
        <v>460744832</v>
      </c>
      <c r="B17" s="1" t="s">
        <v>7698</v>
      </c>
      <c r="C17" s="1" t="s">
        <v>7723</v>
      </c>
      <c r="D17" s="1" t="s">
        <v>7675</v>
      </c>
      <c r="E17" s="1" t="s">
        <v>5119</v>
      </c>
      <c r="F17" s="1" t="str">
        <f>IF(ISNUMBER(LEFT(d3_all_labelled[[#This Row],[contentRating]],1)*1), d3_all_labelled[[#This Row],[contentRating]], VLOOKUP(d3_all_labelled[[#This Row],[contentRating]],contentRatingConversion[],2,FALSE))</f>
        <v>4+</v>
      </c>
      <c r="G17" s="1" t="s">
        <v>7688</v>
      </c>
      <c r="I17" t="b">
        <f>ISNUMBER(SEARCH("children",d3_labelled!$G17))</f>
        <v>0</v>
      </c>
      <c r="J17" t="b">
        <f>ISNUMBER(SEARCH("teens",d3_labelled!$G17))</f>
        <v>0</v>
      </c>
      <c r="K17" t="b">
        <f>ISNUMBER(SEARCH("adults",d3_labelled!$G17))</f>
        <v>1</v>
      </c>
      <c r="M17" t="b">
        <f>ISNUMBER(d3_all_labelled[[#This Row],[appId]])</f>
        <v>1</v>
      </c>
      <c r="N17" t="b">
        <f t="shared" si="0"/>
        <v>0</v>
      </c>
    </row>
    <row r="18" spans="1:14" x14ac:dyDescent="0.35">
      <c r="A18" s="1">
        <v>467327200</v>
      </c>
      <c r="B18" s="1" t="s">
        <v>7625</v>
      </c>
      <c r="C18" s="1" t="s">
        <v>7650</v>
      </c>
      <c r="D18" s="1" t="s">
        <v>7674</v>
      </c>
      <c r="E18" s="1" t="s">
        <v>5119</v>
      </c>
      <c r="F18" s="1" t="str">
        <f>IF(ISNUMBER(LEFT(d3_all_labelled[[#This Row],[contentRating]],1)*1), d3_all_labelled[[#This Row],[contentRating]], VLOOKUP(d3_all_labelled[[#This Row],[contentRating]],contentRatingConversion[],2,FALSE))</f>
        <v>4+</v>
      </c>
      <c r="G18" s="1" t="s">
        <v>7687</v>
      </c>
      <c r="I18" t="b">
        <f>ISNUMBER(SEARCH("children",d3_labelled!$G18))</f>
        <v>1</v>
      </c>
      <c r="J18" t="b">
        <f>ISNUMBER(SEARCH("teens",d3_labelled!$G18))</f>
        <v>0</v>
      </c>
      <c r="K18" t="b">
        <f>ISNUMBER(SEARCH("adults",d3_labelled!$G18))</f>
        <v>0</v>
      </c>
      <c r="M18" t="b">
        <f>ISNUMBER(d3_all_labelled[[#This Row],[appId]])</f>
        <v>1</v>
      </c>
      <c r="N18" t="b">
        <f t="shared" si="0"/>
        <v>0</v>
      </c>
    </row>
    <row r="19" spans="1:14" x14ac:dyDescent="0.35">
      <c r="A19" s="1">
        <v>488667779</v>
      </c>
      <c r="B19" s="1" t="s">
        <v>7628</v>
      </c>
      <c r="C19" s="1" t="s">
        <v>7653</v>
      </c>
      <c r="D19" s="1" t="s">
        <v>7676</v>
      </c>
      <c r="E19" s="1" t="s">
        <v>5119</v>
      </c>
      <c r="F19" s="1" t="str">
        <f>IF(ISNUMBER(LEFT(d3_all_labelled[[#This Row],[contentRating]],1)*1), d3_all_labelled[[#This Row],[contentRating]], VLOOKUP(d3_all_labelled[[#This Row],[contentRating]],contentRatingConversion[],2,FALSE))</f>
        <v>4+</v>
      </c>
      <c r="G19" s="1" t="s">
        <v>7687</v>
      </c>
      <c r="I19" t="b">
        <f>ISNUMBER(SEARCH("children",d3_labelled!$G19))</f>
        <v>1</v>
      </c>
      <c r="J19" t="b">
        <f>ISNUMBER(SEARCH("teens",d3_labelled!$G19))</f>
        <v>0</v>
      </c>
      <c r="K19" t="b">
        <f>ISNUMBER(SEARCH("adults",d3_labelled!$G19))</f>
        <v>0</v>
      </c>
      <c r="M19" t="b">
        <f>ISNUMBER(d3_all_labelled[[#This Row],[appId]])</f>
        <v>1</v>
      </c>
      <c r="N19" t="b">
        <f t="shared" si="0"/>
        <v>0</v>
      </c>
    </row>
    <row r="20" spans="1:14" x14ac:dyDescent="0.35">
      <c r="A20" s="1">
        <v>504739597</v>
      </c>
      <c r="B20" s="1" t="s">
        <v>7635</v>
      </c>
      <c r="C20" s="1" t="s">
        <v>7660</v>
      </c>
      <c r="D20" s="1" t="s">
        <v>7673</v>
      </c>
      <c r="E20" s="1" t="s">
        <v>5119</v>
      </c>
      <c r="F20" s="1" t="str">
        <f>IF(ISNUMBER(LEFT(d3_all_labelled[[#This Row],[contentRating]],1)*1), d3_all_labelled[[#This Row],[contentRating]], VLOOKUP(d3_all_labelled[[#This Row],[contentRating]],contentRatingConversion[],2,FALSE))</f>
        <v>4+</v>
      </c>
      <c r="G20" s="1" t="s">
        <v>7687</v>
      </c>
      <c r="I20" t="b">
        <f>ISNUMBER(SEARCH("children",d3_labelled!$G20))</f>
        <v>1</v>
      </c>
      <c r="J20" t="b">
        <f>ISNUMBER(SEARCH("teens",d3_labelled!$G20))</f>
        <v>0</v>
      </c>
      <c r="K20" t="b">
        <f>ISNUMBER(SEARCH("adults",d3_labelled!$G20))</f>
        <v>0</v>
      </c>
      <c r="M20" t="b">
        <f>ISNUMBER(d3_all_labelled[[#This Row],[appId]])</f>
        <v>1</v>
      </c>
      <c r="N20" t="b">
        <f t="shared" si="0"/>
        <v>0</v>
      </c>
    </row>
    <row r="21" spans="1:14" x14ac:dyDescent="0.35">
      <c r="A21" s="1">
        <v>512939461</v>
      </c>
      <c r="B21" s="1" t="s">
        <v>789</v>
      </c>
      <c r="C21" s="1" t="s">
        <v>790</v>
      </c>
      <c r="D21" s="1" t="s">
        <v>7547</v>
      </c>
      <c r="E21" s="1" t="s">
        <v>5190</v>
      </c>
      <c r="F21" s="1" t="str">
        <f>IF(ISNUMBER(LEFT(d3_all_labelled[[#This Row],[contentRating]],1)*1), d3_all_labelled[[#This Row],[contentRating]], VLOOKUP(d3_all_labelled[[#This Row],[contentRating]],contentRatingConversion[],2,FALSE))</f>
        <v>9+</v>
      </c>
      <c r="G21" s="1" t="s">
        <v>185</v>
      </c>
      <c r="I21" t="b">
        <f>ISNUMBER(SEARCH("children",d3_labelled!$G21))</f>
        <v>1</v>
      </c>
      <c r="J21" t="b">
        <f>ISNUMBER(SEARCH("teens",d3_labelled!$G21))</f>
        <v>1</v>
      </c>
      <c r="K21" t="b">
        <f>ISNUMBER(SEARCH("adults",d3_labelled!$G21))</f>
        <v>0</v>
      </c>
      <c r="M21" t="b">
        <f>ISNUMBER(d3_all_labelled[[#This Row],[appId]])</f>
        <v>1</v>
      </c>
      <c r="N21" t="b">
        <f t="shared" si="0"/>
        <v>0</v>
      </c>
    </row>
    <row r="22" spans="1:14" x14ac:dyDescent="0.35">
      <c r="A22" s="1">
        <v>528233122</v>
      </c>
      <c r="B22" s="1" t="s">
        <v>7624</v>
      </c>
      <c r="C22" s="1" t="s">
        <v>7649</v>
      </c>
      <c r="D22" s="1" t="s">
        <v>7673</v>
      </c>
      <c r="E22" s="1" t="s">
        <v>5119</v>
      </c>
      <c r="F22" s="1" t="str">
        <f>IF(ISNUMBER(LEFT(d3_all_labelled[[#This Row],[contentRating]],1)*1), d3_all_labelled[[#This Row],[contentRating]], VLOOKUP(d3_all_labelled[[#This Row],[contentRating]],contentRatingConversion[],2,FALSE))</f>
        <v>4+</v>
      </c>
      <c r="G22" s="1" t="s">
        <v>7687</v>
      </c>
      <c r="I22" t="b">
        <f>ISNUMBER(SEARCH("children",d3_labelled!$G22))</f>
        <v>1</v>
      </c>
      <c r="J22" t="b">
        <f>ISNUMBER(SEARCH("teens",d3_labelled!$G22))</f>
        <v>0</v>
      </c>
      <c r="K22" t="b">
        <f>ISNUMBER(SEARCH("adults",d3_labelled!$G22))</f>
        <v>0</v>
      </c>
      <c r="M22" t="b">
        <f>ISNUMBER(d3_all_labelled[[#This Row],[appId]])</f>
        <v>1</v>
      </c>
      <c r="N22" t="b">
        <f t="shared" si="0"/>
        <v>0</v>
      </c>
    </row>
    <row r="23" spans="1:14" x14ac:dyDescent="0.35">
      <c r="A23" s="1">
        <v>530466367</v>
      </c>
      <c r="B23" s="1" t="s">
        <v>7634</v>
      </c>
      <c r="C23" s="1" t="s">
        <v>7659</v>
      </c>
      <c r="D23" s="1" t="s">
        <v>7681</v>
      </c>
      <c r="E23" s="1" t="s">
        <v>5119</v>
      </c>
      <c r="F23" s="1" t="str">
        <f>IF(ISNUMBER(LEFT(d3_all_labelled[[#This Row],[contentRating]],1)*1), d3_all_labelled[[#This Row],[contentRating]], VLOOKUP(d3_all_labelled[[#This Row],[contentRating]],contentRatingConversion[],2,FALSE))</f>
        <v>4+</v>
      </c>
      <c r="G23" s="1" t="s">
        <v>7687</v>
      </c>
      <c r="I23" t="b">
        <f>ISNUMBER(SEARCH("children",d3_labelled!$G23))</f>
        <v>1</v>
      </c>
      <c r="J23" t="b">
        <f>ISNUMBER(SEARCH("teens",d3_labelled!$G23))</f>
        <v>0</v>
      </c>
      <c r="K23" t="b">
        <f>ISNUMBER(SEARCH("adults",d3_labelled!$G23))</f>
        <v>0</v>
      </c>
      <c r="M23" t="b">
        <f>ISNUMBER(d3_all_labelled[[#This Row],[appId]])</f>
        <v>1</v>
      </c>
      <c r="N23" t="b">
        <f t="shared" si="0"/>
        <v>0</v>
      </c>
    </row>
    <row r="24" spans="1:14" x14ac:dyDescent="0.35">
      <c r="A24" s="1">
        <v>533412119</v>
      </c>
      <c r="B24" s="1" t="s">
        <v>393</v>
      </c>
      <c r="C24" s="1" t="s">
        <v>394</v>
      </c>
      <c r="D24" s="1" t="s">
        <v>7548</v>
      </c>
      <c r="E24" s="1" t="s">
        <v>5119</v>
      </c>
      <c r="F24" s="1" t="str">
        <f>IF(ISNUMBER(LEFT(d3_all_labelled[[#This Row],[contentRating]],1)*1), d3_all_labelled[[#This Row],[contentRating]], VLOOKUP(d3_all_labelled[[#This Row],[contentRating]],contentRatingConversion[],2,FALSE))</f>
        <v>4+</v>
      </c>
      <c r="G24" s="1" t="s">
        <v>13</v>
      </c>
      <c r="I24" t="b">
        <f>ISNUMBER(SEARCH("children",d3_labelled!$G24))</f>
        <v>1</v>
      </c>
      <c r="J24" t="b">
        <f>ISNUMBER(SEARCH("teens",d3_labelled!$G24))</f>
        <v>0</v>
      </c>
      <c r="K24" t="b">
        <f>ISNUMBER(SEARCH("adults",d3_labelled!$G24))</f>
        <v>0</v>
      </c>
      <c r="M24" t="b">
        <f>ISNUMBER(d3_all_labelled[[#This Row],[appId]])</f>
        <v>1</v>
      </c>
      <c r="N24" t="b">
        <f t="shared" si="0"/>
        <v>0</v>
      </c>
    </row>
    <row r="25" spans="1:14" x14ac:dyDescent="0.35">
      <c r="A25" s="1">
        <v>547805285</v>
      </c>
      <c r="B25" s="1" t="s">
        <v>7712</v>
      </c>
      <c r="C25" s="1" t="s">
        <v>7737</v>
      </c>
      <c r="D25" s="1" t="s">
        <v>7753</v>
      </c>
      <c r="E25" s="1" t="s">
        <v>5137</v>
      </c>
      <c r="F25" s="1" t="str">
        <f>IF(ISNUMBER(LEFT(d3_all_labelled[[#This Row],[contentRating]],1)*1), d3_all_labelled[[#This Row],[contentRating]], VLOOKUP(d3_all_labelled[[#This Row],[contentRating]],contentRatingConversion[],2,FALSE))</f>
        <v>12+</v>
      </c>
      <c r="G25" s="1" t="s">
        <v>7755</v>
      </c>
      <c r="I25" t="b">
        <f>ISNUMBER(SEARCH("children",d3_labelled!$G25))</f>
        <v>1</v>
      </c>
      <c r="J25" t="b">
        <f>ISNUMBER(SEARCH("teens",d3_labelled!$G25))</f>
        <v>1</v>
      </c>
      <c r="K25" t="b">
        <f>ISNUMBER(SEARCH("adults",d3_labelled!$G25))</f>
        <v>1</v>
      </c>
      <c r="M25" t="b">
        <f>ISNUMBER(d3_all_labelled[[#This Row],[appId]])</f>
        <v>1</v>
      </c>
      <c r="N25" t="b">
        <f t="shared" si="0"/>
        <v>0</v>
      </c>
    </row>
    <row r="26" spans="1:14" ht="14.5" customHeight="1" x14ac:dyDescent="0.35">
      <c r="A26" s="1">
        <v>549750492</v>
      </c>
      <c r="B26" s="1" t="s">
        <v>204</v>
      </c>
      <c r="C26" s="1" t="s">
        <v>205</v>
      </c>
      <c r="D26" s="1" t="s">
        <v>7544</v>
      </c>
      <c r="E26" s="1" t="s">
        <v>5119</v>
      </c>
      <c r="F26" s="1" t="str">
        <f>IF(ISNUMBER(LEFT(d3_all_labelled[[#This Row],[contentRating]],1)*1), d3_all_labelled[[#This Row],[contentRating]], VLOOKUP(d3_all_labelled[[#This Row],[contentRating]],contentRatingConversion[],2,FALSE))</f>
        <v>4+</v>
      </c>
      <c r="G26" s="1" t="s">
        <v>13</v>
      </c>
      <c r="I26" t="b">
        <f>ISNUMBER(SEARCH("children",d3_labelled!$G26))</f>
        <v>1</v>
      </c>
      <c r="J26" t="b">
        <f>ISNUMBER(SEARCH("teens",d3_labelled!$G26))</f>
        <v>0</v>
      </c>
      <c r="K26" t="b">
        <f>ISNUMBER(SEARCH("adults",d3_labelled!$G26))</f>
        <v>0</v>
      </c>
      <c r="M26" t="b">
        <f>ISNUMBER(d3_all_labelled[[#This Row],[appId]])</f>
        <v>1</v>
      </c>
      <c r="N26" t="b">
        <f t="shared" si="0"/>
        <v>0</v>
      </c>
    </row>
    <row r="27" spans="1:14" x14ac:dyDescent="0.35">
      <c r="A27" s="1">
        <v>553838969</v>
      </c>
      <c r="B27" s="1" t="s">
        <v>7710</v>
      </c>
      <c r="C27" s="1" t="s">
        <v>7735</v>
      </c>
      <c r="D27" s="1" t="s">
        <v>7670</v>
      </c>
      <c r="E27" s="1" t="s">
        <v>5119</v>
      </c>
      <c r="F27" s="1" t="str">
        <f>IF(ISNUMBER(LEFT(d3_all_labelled[[#This Row],[contentRating]],1)*1), d3_all_labelled[[#This Row],[contentRating]], VLOOKUP(d3_all_labelled[[#This Row],[contentRating]],contentRatingConversion[],2,FALSE))</f>
        <v>4+</v>
      </c>
      <c r="G27" s="1" t="s">
        <v>7754</v>
      </c>
      <c r="I27" t="b">
        <f>ISNUMBER(SEARCH("children",d3_labelled!$G27))</f>
        <v>0</v>
      </c>
      <c r="J27" t="b">
        <f>ISNUMBER(SEARCH("teens",d3_labelled!$G27))</f>
        <v>1</v>
      </c>
      <c r="K27" t="b">
        <f>ISNUMBER(SEARCH("adults",d3_labelled!$G27))</f>
        <v>1</v>
      </c>
      <c r="M27" t="b">
        <f>ISNUMBER(d3_all_labelled[[#This Row],[appId]])</f>
        <v>1</v>
      </c>
      <c r="N27" t="b">
        <f t="shared" si="0"/>
        <v>0</v>
      </c>
    </row>
    <row r="28" spans="1:14" x14ac:dyDescent="0.35">
      <c r="A28" s="1">
        <v>574951915</v>
      </c>
      <c r="B28" s="1" t="s">
        <v>7690</v>
      </c>
      <c r="C28" s="1" t="s">
        <v>7715</v>
      </c>
      <c r="D28" s="1" t="s">
        <v>7739</v>
      </c>
      <c r="E28" s="1" t="s">
        <v>5130</v>
      </c>
      <c r="F28" s="1" t="str">
        <f>IF(ISNUMBER(LEFT(d3_all_labelled[[#This Row],[contentRating]],1)*1), d3_all_labelled[[#This Row],[contentRating]], VLOOKUP(d3_all_labelled[[#This Row],[contentRating]],contentRatingConversion[],2,FALSE))</f>
        <v>17+</v>
      </c>
      <c r="G28" s="1" t="s">
        <v>7688</v>
      </c>
      <c r="I28" t="b">
        <f>ISNUMBER(SEARCH("children",d3_labelled!$G28))</f>
        <v>0</v>
      </c>
      <c r="J28" t="b">
        <f>ISNUMBER(SEARCH("teens",d3_labelled!$G28))</f>
        <v>0</v>
      </c>
      <c r="K28" t="b">
        <f>ISNUMBER(SEARCH("adults",d3_labelled!$G28))</f>
        <v>1</v>
      </c>
      <c r="M28" t="b">
        <f>ISNUMBER(d3_all_labelled[[#This Row],[appId]])</f>
        <v>1</v>
      </c>
      <c r="N28" t="b">
        <f t="shared" si="0"/>
        <v>0</v>
      </c>
    </row>
    <row r="29" spans="1:14" ht="14.5" customHeight="1" x14ac:dyDescent="0.35">
      <c r="A29" s="1">
        <v>575154654</v>
      </c>
      <c r="B29" s="1" t="s">
        <v>647</v>
      </c>
      <c r="C29" s="1" t="s">
        <v>648</v>
      </c>
      <c r="D29" s="1" t="s">
        <v>7549</v>
      </c>
      <c r="E29" s="1" t="s">
        <v>5119</v>
      </c>
      <c r="F29" s="1" t="str">
        <f>IF(ISNUMBER(LEFT(d3_all_labelled[[#This Row],[contentRating]],1)*1), d3_all_labelled[[#This Row],[contentRating]], VLOOKUP(d3_all_labelled[[#This Row],[contentRating]],contentRatingConversion[],2,FALSE))</f>
        <v>4+</v>
      </c>
      <c r="G29" s="1" t="s">
        <v>185</v>
      </c>
      <c r="I29" t="b">
        <f>ISNUMBER(SEARCH("children",d3_labelled!$G29))</f>
        <v>1</v>
      </c>
      <c r="J29" t="b">
        <f>ISNUMBER(SEARCH("teens",d3_labelled!$G29))</f>
        <v>1</v>
      </c>
      <c r="K29" t="b">
        <f>ISNUMBER(SEARCH("adults",d3_labelled!$G29))</f>
        <v>0</v>
      </c>
      <c r="M29" t="b">
        <f>ISNUMBER(d3_all_labelled[[#This Row],[appId]])</f>
        <v>1</v>
      </c>
      <c r="N29" t="b">
        <f t="shared" si="0"/>
        <v>0</v>
      </c>
    </row>
    <row r="30" spans="1:14" x14ac:dyDescent="0.35">
      <c r="A30" s="1">
        <v>586328581</v>
      </c>
      <c r="B30" s="1" t="s">
        <v>14</v>
      </c>
      <c r="C30" s="1" t="s">
        <v>15</v>
      </c>
      <c r="D30" s="1" t="s">
        <v>7546</v>
      </c>
      <c r="E30" s="1" t="s">
        <v>5119</v>
      </c>
      <c r="F30" s="1" t="str">
        <f>IF(ISNUMBER(LEFT(d3_all_labelled[[#This Row],[contentRating]],1)*1), d3_all_labelled[[#This Row],[contentRating]], VLOOKUP(d3_all_labelled[[#This Row],[contentRating]],contentRatingConversion[],2,FALSE))</f>
        <v>4+</v>
      </c>
      <c r="G30" s="1" t="s">
        <v>13</v>
      </c>
      <c r="I30" t="b">
        <f>ISNUMBER(SEARCH("children",d3_labelled!$G30))</f>
        <v>1</v>
      </c>
      <c r="J30" t="b">
        <f>ISNUMBER(SEARCH("teens",d3_labelled!$G30))</f>
        <v>0</v>
      </c>
      <c r="K30" t="b">
        <f>ISNUMBER(SEARCH("adults",d3_labelled!$G30))</f>
        <v>0</v>
      </c>
      <c r="M30" t="b">
        <f>ISNUMBER(d3_all_labelled[[#This Row],[appId]])</f>
        <v>1</v>
      </c>
      <c r="N30" t="b">
        <f t="shared" si="0"/>
        <v>0</v>
      </c>
    </row>
    <row r="31" spans="1:14" ht="14.5" customHeight="1" x14ac:dyDescent="0.35">
      <c r="A31" s="1">
        <v>596402997</v>
      </c>
      <c r="B31" s="1" t="s">
        <v>526</v>
      </c>
      <c r="C31" s="1" t="s">
        <v>527</v>
      </c>
      <c r="D31" s="1" t="s">
        <v>7550</v>
      </c>
      <c r="E31" s="1" t="s">
        <v>5190</v>
      </c>
      <c r="F31" s="1" t="str">
        <f>IF(ISNUMBER(LEFT(d3_all_labelled[[#This Row],[contentRating]],1)*1), d3_all_labelled[[#This Row],[contentRating]], VLOOKUP(d3_all_labelled[[#This Row],[contentRating]],contentRatingConversion[],2,FALSE))</f>
        <v>9+</v>
      </c>
      <c r="G31" s="1" t="s">
        <v>185</v>
      </c>
      <c r="I31" t="b">
        <f>ISNUMBER(SEARCH("children",d3_labelled!$G31))</f>
        <v>1</v>
      </c>
      <c r="J31" t="b">
        <f>ISNUMBER(SEARCH("teens",d3_labelled!$G31))</f>
        <v>1</v>
      </c>
      <c r="K31" t="b">
        <f>ISNUMBER(SEARCH("adults",d3_labelled!$G31))</f>
        <v>0</v>
      </c>
      <c r="M31" t="b">
        <f>ISNUMBER(d3_all_labelled[[#This Row],[appId]])</f>
        <v>1</v>
      </c>
      <c r="N31" t="b">
        <f t="shared" si="0"/>
        <v>0</v>
      </c>
    </row>
    <row r="32" spans="1:14" ht="14.5" customHeight="1" x14ac:dyDescent="0.35">
      <c r="A32" s="1">
        <v>597986893</v>
      </c>
      <c r="B32" s="1" t="s">
        <v>634</v>
      </c>
      <c r="C32" s="1" t="s">
        <v>635</v>
      </c>
      <c r="D32" s="1" t="s">
        <v>7551</v>
      </c>
      <c r="E32" s="1" t="s">
        <v>5190</v>
      </c>
      <c r="F32" s="1" t="str">
        <f>IF(ISNUMBER(LEFT(d3_all_labelled[[#This Row],[contentRating]],1)*1), d3_all_labelled[[#This Row],[contentRating]], VLOOKUP(d3_all_labelled[[#This Row],[contentRating]],contentRatingConversion[],2,FALSE))</f>
        <v>9+</v>
      </c>
      <c r="G32" s="1" t="s">
        <v>185</v>
      </c>
      <c r="I32" t="b">
        <f>ISNUMBER(SEARCH("children",d3_labelled!$G32))</f>
        <v>1</v>
      </c>
      <c r="J32" t="b">
        <f>ISNUMBER(SEARCH("teens",d3_labelled!$G32))</f>
        <v>1</v>
      </c>
      <c r="K32" t="b">
        <f>ISNUMBER(SEARCH("adults",d3_labelled!$G32))</f>
        <v>0</v>
      </c>
      <c r="M32" t="b">
        <f>ISNUMBER(d3_all_labelled[[#This Row],[appId]])</f>
        <v>1</v>
      </c>
      <c r="N32" t="b">
        <f t="shared" si="0"/>
        <v>0</v>
      </c>
    </row>
    <row r="33" spans="1:14" ht="14.5" customHeight="1" x14ac:dyDescent="0.35">
      <c r="A33" s="1">
        <v>606378030</v>
      </c>
      <c r="B33" s="1" t="s">
        <v>791</v>
      </c>
      <c r="C33" s="1" t="s">
        <v>792</v>
      </c>
      <c r="D33" s="1" t="s">
        <v>7552</v>
      </c>
      <c r="E33" s="1" t="s">
        <v>5119</v>
      </c>
      <c r="F33" s="1" t="str">
        <f>IF(ISNUMBER(LEFT(d3_all_labelled[[#This Row],[contentRating]],1)*1), d3_all_labelled[[#This Row],[contentRating]], VLOOKUP(d3_all_labelled[[#This Row],[contentRating]],contentRatingConversion[],2,FALSE))</f>
        <v>4+</v>
      </c>
      <c r="G33" s="1" t="s">
        <v>13</v>
      </c>
      <c r="I33" t="b">
        <f>ISNUMBER(SEARCH("children",d3_labelled!$G33))</f>
        <v>1</v>
      </c>
      <c r="J33" t="b">
        <f>ISNUMBER(SEARCH("teens",d3_labelled!$G33))</f>
        <v>0</v>
      </c>
      <c r="K33" t="b">
        <f>ISNUMBER(SEARCH("adults",d3_labelled!$G33))</f>
        <v>0</v>
      </c>
      <c r="M33" t="b">
        <f>ISNUMBER(d3_all_labelled[[#This Row],[appId]])</f>
        <v>1</v>
      </c>
      <c r="N33" t="b">
        <f t="shared" si="0"/>
        <v>0</v>
      </c>
    </row>
    <row r="34" spans="1:14" ht="14.5" customHeight="1" x14ac:dyDescent="0.35">
      <c r="A34" s="1">
        <v>613398383</v>
      </c>
      <c r="B34" s="1" t="s">
        <v>639</v>
      </c>
      <c r="C34" s="1" t="s">
        <v>640</v>
      </c>
      <c r="D34" s="1" t="s">
        <v>7546</v>
      </c>
      <c r="E34" s="1" t="s">
        <v>5119</v>
      </c>
      <c r="F34" s="1" t="str">
        <f>IF(ISNUMBER(LEFT(d3_all_labelled[[#This Row],[contentRating]],1)*1), d3_all_labelled[[#This Row],[contentRating]], VLOOKUP(d3_all_labelled[[#This Row],[contentRating]],contentRatingConversion[],2,FALSE))</f>
        <v>4+</v>
      </c>
      <c r="G34" s="1" t="s">
        <v>13</v>
      </c>
      <c r="I34" t="b">
        <f>ISNUMBER(SEARCH("children",d3_labelled!$G34))</f>
        <v>1</v>
      </c>
      <c r="J34" t="b">
        <f>ISNUMBER(SEARCH("teens",d3_labelled!$G34))</f>
        <v>0</v>
      </c>
      <c r="K34" t="b">
        <f>ISNUMBER(SEARCH("adults",d3_labelled!$G34))</f>
        <v>0</v>
      </c>
      <c r="M34" t="b">
        <f>ISNUMBER(d3_all_labelled[[#This Row],[appId]])</f>
        <v>1</v>
      </c>
      <c r="N34" t="b">
        <f t="shared" si="0"/>
        <v>0</v>
      </c>
    </row>
    <row r="35" spans="1:14" ht="14.5" customHeight="1" x14ac:dyDescent="0.35">
      <c r="A35" s="1">
        <v>655192558</v>
      </c>
      <c r="B35" s="1" t="s">
        <v>857</v>
      </c>
      <c r="C35" s="1" t="s">
        <v>858</v>
      </c>
      <c r="D35" s="1" t="s">
        <v>7553</v>
      </c>
      <c r="E35" s="1" t="s">
        <v>5119</v>
      </c>
      <c r="F35" s="1" t="str">
        <f>IF(ISNUMBER(LEFT(d3_all_labelled[[#This Row],[contentRating]],1)*1), d3_all_labelled[[#This Row],[contentRating]], VLOOKUP(d3_all_labelled[[#This Row],[contentRating]],contentRatingConversion[],2,FALSE))</f>
        <v>4+</v>
      </c>
      <c r="G35" s="1" t="s">
        <v>13</v>
      </c>
      <c r="I35" t="b">
        <f>ISNUMBER(SEARCH("children",d3_labelled!$G35))</f>
        <v>1</v>
      </c>
      <c r="J35" t="b">
        <f>ISNUMBER(SEARCH("teens",d3_labelled!$G35))</f>
        <v>0</v>
      </c>
      <c r="K35" t="b">
        <f>ISNUMBER(SEARCH("adults",d3_labelled!$G35))</f>
        <v>0</v>
      </c>
      <c r="M35" t="b">
        <f>ISNUMBER(d3_all_labelled[[#This Row],[appId]])</f>
        <v>1</v>
      </c>
      <c r="N35" t="b">
        <f t="shared" si="0"/>
        <v>0</v>
      </c>
    </row>
    <row r="36" spans="1:14" ht="14.5" customHeight="1" x14ac:dyDescent="0.35">
      <c r="A36" s="1">
        <v>689165391</v>
      </c>
      <c r="B36" s="1" t="s">
        <v>355</v>
      </c>
      <c r="C36" s="1" t="s">
        <v>356</v>
      </c>
      <c r="D36" s="1" t="s">
        <v>7554</v>
      </c>
      <c r="E36" s="1" t="s">
        <v>5119</v>
      </c>
      <c r="F36" s="1" t="str">
        <f>IF(ISNUMBER(LEFT(d3_all_labelled[[#This Row],[contentRating]],1)*1), d3_all_labelled[[#This Row],[contentRating]], VLOOKUP(d3_all_labelled[[#This Row],[contentRating]],contentRatingConversion[],2,FALSE))</f>
        <v>4+</v>
      </c>
      <c r="G36" s="1" t="s">
        <v>13</v>
      </c>
      <c r="I36" t="b">
        <f>ISNUMBER(SEARCH("children",d3_labelled!$G36))</f>
        <v>1</v>
      </c>
      <c r="J36" t="b">
        <f>ISNUMBER(SEARCH("teens",d3_labelled!$G36))</f>
        <v>0</v>
      </c>
      <c r="K36" t="b">
        <f>ISNUMBER(SEARCH("adults",d3_labelled!$G36))</f>
        <v>0</v>
      </c>
      <c r="M36" t="b">
        <f>ISNUMBER(d3_all_labelled[[#This Row],[appId]])</f>
        <v>1</v>
      </c>
      <c r="N36" t="b">
        <f t="shared" si="0"/>
        <v>0</v>
      </c>
    </row>
    <row r="37" spans="1:14" ht="14.5" customHeight="1" x14ac:dyDescent="0.35">
      <c r="A37" s="1">
        <v>719219382</v>
      </c>
      <c r="B37" s="1" t="s">
        <v>237</v>
      </c>
      <c r="C37" s="1" t="s">
        <v>238</v>
      </c>
      <c r="D37" s="1" t="s">
        <v>7555</v>
      </c>
      <c r="E37" s="1" t="s">
        <v>5119</v>
      </c>
      <c r="F37" s="1" t="str">
        <f>IF(ISNUMBER(LEFT(d3_all_labelled[[#This Row],[contentRating]],1)*1), d3_all_labelled[[#This Row],[contentRating]], VLOOKUP(d3_all_labelled[[#This Row],[contentRating]],contentRatingConversion[],2,FALSE))</f>
        <v>4+</v>
      </c>
      <c r="G37" s="1" t="s">
        <v>13</v>
      </c>
      <c r="I37" t="b">
        <f>ISNUMBER(SEARCH("children",d3_labelled!$G37))</f>
        <v>1</v>
      </c>
      <c r="J37" t="b">
        <f>ISNUMBER(SEARCH("teens",d3_labelled!$G37))</f>
        <v>0</v>
      </c>
      <c r="K37" t="b">
        <f>ISNUMBER(SEARCH("adults",d3_labelled!$G37))</f>
        <v>0</v>
      </c>
      <c r="M37" t="b">
        <f>ISNUMBER(d3_all_labelled[[#This Row],[appId]])</f>
        <v>1</v>
      </c>
      <c r="N37" t="b">
        <f t="shared" si="0"/>
        <v>0</v>
      </c>
    </row>
    <row r="38" spans="1:14" ht="14.5" customHeight="1" x14ac:dyDescent="0.35">
      <c r="A38" s="1">
        <v>763991668</v>
      </c>
      <c r="B38" s="1" t="s">
        <v>7708</v>
      </c>
      <c r="C38" s="1" t="s">
        <v>7733</v>
      </c>
      <c r="D38" s="1" t="s">
        <v>7751</v>
      </c>
      <c r="E38" s="1" t="s">
        <v>5190</v>
      </c>
      <c r="F38" s="1" t="str">
        <f>IF(ISNUMBER(LEFT(d3_all_labelled[[#This Row],[contentRating]],1)*1), d3_all_labelled[[#This Row],[contentRating]], VLOOKUP(d3_all_labelled[[#This Row],[contentRating]],contentRatingConversion[],2,FALSE))</f>
        <v>9+</v>
      </c>
      <c r="G38" s="1" t="s">
        <v>7754</v>
      </c>
      <c r="I38" t="b">
        <f>ISNUMBER(SEARCH("children",d3_labelled!$G38))</f>
        <v>0</v>
      </c>
      <c r="J38" t="b">
        <f>ISNUMBER(SEARCH("teens",d3_labelled!$G38))</f>
        <v>1</v>
      </c>
      <c r="K38" t="b">
        <f>ISNUMBER(SEARCH("adults",d3_labelled!$G38))</f>
        <v>1</v>
      </c>
      <c r="M38" t="b">
        <f>ISNUMBER(d3_all_labelled[[#This Row],[appId]])</f>
        <v>1</v>
      </c>
      <c r="N38" t="b">
        <f t="shared" si="0"/>
        <v>0</v>
      </c>
    </row>
    <row r="39" spans="1:14" ht="14.5" customHeight="1" x14ac:dyDescent="0.35">
      <c r="A39" s="1">
        <v>791005029</v>
      </c>
      <c r="B39" s="1" t="s">
        <v>7704</v>
      </c>
      <c r="C39" s="1" t="s">
        <v>7729</v>
      </c>
      <c r="D39" s="1" t="s">
        <v>7748</v>
      </c>
      <c r="E39" s="1" t="s">
        <v>5130</v>
      </c>
      <c r="F39" s="1" t="str">
        <f>IF(ISNUMBER(LEFT(d3_all_labelled[[#This Row],[contentRating]],1)*1), d3_all_labelled[[#This Row],[contentRating]], VLOOKUP(d3_all_labelled[[#This Row],[contentRating]],contentRatingConversion[],2,FALSE))</f>
        <v>17+</v>
      </c>
      <c r="G39" s="1" t="s">
        <v>7754</v>
      </c>
      <c r="I39" t="b">
        <f>ISNUMBER(SEARCH("children",d3_labelled!$G39))</f>
        <v>0</v>
      </c>
      <c r="J39" t="b">
        <f>ISNUMBER(SEARCH("teens",d3_labelled!$G39))</f>
        <v>1</v>
      </c>
      <c r="K39" t="b">
        <f>ISNUMBER(SEARCH("adults",d3_labelled!$G39))</f>
        <v>1</v>
      </c>
      <c r="M39" t="b">
        <f>ISNUMBER(d3_all_labelled[[#This Row],[appId]])</f>
        <v>1</v>
      </c>
      <c r="N39" t="b">
        <f t="shared" si="0"/>
        <v>0</v>
      </c>
    </row>
    <row r="40" spans="1:14" ht="14.5" customHeight="1" x14ac:dyDescent="0.35">
      <c r="A40" s="1">
        <v>824305459</v>
      </c>
      <c r="B40" s="1" t="s">
        <v>596</v>
      </c>
      <c r="C40" s="1" t="s">
        <v>597</v>
      </c>
      <c r="D40" s="1" t="s">
        <v>7556</v>
      </c>
      <c r="E40" s="1" t="s">
        <v>5119</v>
      </c>
      <c r="F40" s="1" t="str">
        <f>IF(ISNUMBER(LEFT(d3_all_labelled[[#This Row],[contentRating]],1)*1), d3_all_labelled[[#This Row],[contentRating]], VLOOKUP(d3_all_labelled[[#This Row],[contentRating]],contentRatingConversion[],2,FALSE))</f>
        <v>4+</v>
      </c>
      <c r="G40" s="1" t="s">
        <v>34</v>
      </c>
      <c r="I40" t="b">
        <f>ISNUMBER(SEARCH("children",d3_labelled!$G40))</f>
        <v>0</v>
      </c>
      <c r="J40" t="b">
        <f>ISNUMBER(SEARCH("teens",d3_labelled!$G40))</f>
        <v>1</v>
      </c>
      <c r="K40" t="b">
        <f>ISNUMBER(SEARCH("adults",d3_labelled!$G40))</f>
        <v>0</v>
      </c>
      <c r="M40" t="b">
        <f>ISNUMBER(d3_all_labelled[[#This Row],[appId]])</f>
        <v>1</v>
      </c>
      <c r="N40" t="b">
        <f t="shared" si="0"/>
        <v>0</v>
      </c>
    </row>
    <row r="41" spans="1:14" ht="14.5" customHeight="1" x14ac:dyDescent="0.35">
      <c r="A41" s="1">
        <v>874425722</v>
      </c>
      <c r="B41" s="1" t="s">
        <v>713</v>
      </c>
      <c r="C41" s="1" t="s">
        <v>714</v>
      </c>
      <c r="D41" s="1" t="s">
        <v>7546</v>
      </c>
      <c r="E41" s="1" t="s">
        <v>5119</v>
      </c>
      <c r="F41" s="1" t="str">
        <f>IF(ISNUMBER(LEFT(d3_all_labelled[[#This Row],[contentRating]],1)*1), d3_all_labelled[[#This Row],[contentRating]], VLOOKUP(d3_all_labelled[[#This Row],[contentRating]],contentRatingConversion[],2,FALSE))</f>
        <v>4+</v>
      </c>
      <c r="G41" s="1" t="s">
        <v>13</v>
      </c>
      <c r="I41" t="b">
        <f>ISNUMBER(SEARCH("children",d3_labelled!$G41))</f>
        <v>1</v>
      </c>
      <c r="J41" t="b">
        <f>ISNUMBER(SEARCH("teens",d3_labelled!$G41))</f>
        <v>0</v>
      </c>
      <c r="K41" t="b">
        <f>ISNUMBER(SEARCH("adults",d3_labelled!$G41))</f>
        <v>0</v>
      </c>
      <c r="M41" t="b">
        <f>ISNUMBER(d3_all_labelled[[#This Row],[appId]])</f>
        <v>1</v>
      </c>
      <c r="N41" t="b">
        <f t="shared" si="0"/>
        <v>0</v>
      </c>
    </row>
    <row r="42" spans="1:14" ht="14.5" customHeight="1" x14ac:dyDescent="0.35">
      <c r="A42" s="1">
        <v>908698556</v>
      </c>
      <c r="B42" s="1" t="s">
        <v>220</v>
      </c>
      <c r="C42" s="1" t="s">
        <v>221</v>
      </c>
      <c r="D42" s="1" t="s">
        <v>7546</v>
      </c>
      <c r="E42" s="1" t="s">
        <v>5119</v>
      </c>
      <c r="F42" s="1" t="str">
        <f>IF(ISNUMBER(LEFT(d3_all_labelled[[#This Row],[contentRating]],1)*1), d3_all_labelled[[#This Row],[contentRating]], VLOOKUP(d3_all_labelled[[#This Row],[contentRating]],contentRatingConversion[],2,FALSE))</f>
        <v>4+</v>
      </c>
      <c r="G42" s="1" t="s">
        <v>13</v>
      </c>
      <c r="I42" t="b">
        <f>ISNUMBER(SEARCH("children",d3_labelled!$G42))</f>
        <v>1</v>
      </c>
      <c r="J42" t="b">
        <f>ISNUMBER(SEARCH("teens",d3_labelled!$G42))</f>
        <v>0</v>
      </c>
      <c r="K42" t="b">
        <f>ISNUMBER(SEARCH("adults",d3_labelled!$G42))</f>
        <v>0</v>
      </c>
      <c r="M42" t="b">
        <f>ISNUMBER(d3_all_labelled[[#This Row],[appId]])</f>
        <v>1</v>
      </c>
      <c r="N42" t="b">
        <f t="shared" si="0"/>
        <v>0</v>
      </c>
    </row>
    <row r="43" spans="1:14" ht="14.5" customHeight="1" x14ac:dyDescent="0.35">
      <c r="A43" s="1">
        <v>917683741</v>
      </c>
      <c r="B43" s="1" t="s">
        <v>306</v>
      </c>
      <c r="C43" s="1" t="s">
        <v>307</v>
      </c>
      <c r="D43" s="1" t="s">
        <v>7557</v>
      </c>
      <c r="E43" s="1" t="s">
        <v>5119</v>
      </c>
      <c r="F43" s="1" t="str">
        <f>IF(ISNUMBER(LEFT(d3_all_labelled[[#This Row],[contentRating]],1)*1), d3_all_labelled[[#This Row],[contentRating]], VLOOKUP(d3_all_labelled[[#This Row],[contentRating]],contentRatingConversion[],2,FALSE))</f>
        <v>4+</v>
      </c>
      <c r="G43" s="1" t="s">
        <v>13</v>
      </c>
      <c r="I43" t="b">
        <f>ISNUMBER(SEARCH("children",d3_labelled!$G43))</f>
        <v>1</v>
      </c>
      <c r="J43" t="b">
        <f>ISNUMBER(SEARCH("teens",d3_labelled!$G43))</f>
        <v>0</v>
      </c>
      <c r="K43" t="b">
        <f>ISNUMBER(SEARCH("adults",d3_labelled!$G43))</f>
        <v>0</v>
      </c>
      <c r="M43" t="b">
        <f>ISNUMBER(d3_all_labelled[[#This Row],[appId]])</f>
        <v>1</v>
      </c>
      <c r="N43" t="b">
        <f t="shared" si="0"/>
        <v>0</v>
      </c>
    </row>
    <row r="44" spans="1:14" ht="14.5" customHeight="1" x14ac:dyDescent="0.35">
      <c r="A44" s="1">
        <v>932828299</v>
      </c>
      <c r="B44" s="1" t="s">
        <v>579</v>
      </c>
      <c r="C44" s="1" t="s">
        <v>580</v>
      </c>
      <c r="D44" s="1" t="s">
        <v>7546</v>
      </c>
      <c r="E44" s="1" t="s">
        <v>5119</v>
      </c>
      <c r="F44" s="1" t="str">
        <f>IF(ISNUMBER(LEFT(d3_all_labelled[[#This Row],[contentRating]],1)*1), d3_all_labelled[[#This Row],[contentRating]], VLOOKUP(d3_all_labelled[[#This Row],[contentRating]],contentRatingConversion[],2,FALSE))</f>
        <v>4+</v>
      </c>
      <c r="G44" s="1" t="s">
        <v>13</v>
      </c>
      <c r="I44" t="b">
        <f>ISNUMBER(SEARCH("children",d3_labelled!$G44))</f>
        <v>1</v>
      </c>
      <c r="J44" t="b">
        <f>ISNUMBER(SEARCH("teens",d3_labelled!$G44))</f>
        <v>0</v>
      </c>
      <c r="K44" t="b">
        <f>ISNUMBER(SEARCH("adults",d3_labelled!$G44))</f>
        <v>0</v>
      </c>
      <c r="M44" t="b">
        <f>ISNUMBER(d3_all_labelled[[#This Row],[appId]])</f>
        <v>1</v>
      </c>
      <c r="N44" t="b">
        <f t="shared" si="0"/>
        <v>0</v>
      </c>
    </row>
    <row r="45" spans="1:14" ht="14.5" customHeight="1" x14ac:dyDescent="0.35">
      <c r="A45" s="1">
        <v>936971630</v>
      </c>
      <c r="B45" s="1" t="s">
        <v>916</v>
      </c>
      <c r="C45" s="1" t="s">
        <v>917</v>
      </c>
      <c r="D45" s="1" t="s">
        <v>7558</v>
      </c>
      <c r="E45" s="1" t="s">
        <v>5119</v>
      </c>
      <c r="F45" s="1" t="str">
        <f>IF(ISNUMBER(LEFT(d3_all_labelled[[#This Row],[contentRating]],1)*1), d3_all_labelled[[#This Row],[contentRating]], VLOOKUP(d3_all_labelled[[#This Row],[contentRating]],contentRatingConversion[],2,FALSE))</f>
        <v>4+</v>
      </c>
      <c r="G45" s="1" t="s">
        <v>13</v>
      </c>
      <c r="I45" t="b">
        <f>ISNUMBER(SEARCH("children",d3_labelled!$G45))</f>
        <v>1</v>
      </c>
      <c r="J45" t="b">
        <f>ISNUMBER(SEARCH("teens",d3_labelled!$G45))</f>
        <v>0</v>
      </c>
      <c r="K45" t="b">
        <f>ISNUMBER(SEARCH("adults",d3_labelled!$G45))</f>
        <v>0</v>
      </c>
      <c r="M45" t="b">
        <f>ISNUMBER(d3_all_labelled[[#This Row],[appId]])</f>
        <v>1</v>
      </c>
      <c r="N45" t="b">
        <f t="shared" si="0"/>
        <v>0</v>
      </c>
    </row>
    <row r="46" spans="1:14" ht="14.5" customHeight="1" x14ac:dyDescent="0.35">
      <c r="A46" s="1">
        <v>952658953</v>
      </c>
      <c r="B46" s="1" t="s">
        <v>7694</v>
      </c>
      <c r="C46" s="1" t="s">
        <v>7719</v>
      </c>
      <c r="D46" s="1" t="s">
        <v>7743</v>
      </c>
      <c r="E46" s="1" t="s">
        <v>5130</v>
      </c>
      <c r="F46" s="1" t="str">
        <f>IF(ISNUMBER(LEFT(d3_all_labelled[[#This Row],[contentRating]],1)*1), d3_all_labelled[[#This Row],[contentRating]], VLOOKUP(d3_all_labelled[[#This Row],[contentRating]],contentRatingConversion[],2,FALSE))</f>
        <v>17+</v>
      </c>
      <c r="G46" s="1" t="s">
        <v>7688</v>
      </c>
      <c r="I46" t="b">
        <f>ISNUMBER(SEARCH("children",d3_labelled!$G46))</f>
        <v>0</v>
      </c>
      <c r="J46" t="b">
        <f>ISNUMBER(SEARCH("teens",d3_labelled!$G46))</f>
        <v>0</v>
      </c>
      <c r="K46" t="b">
        <f>ISNUMBER(SEARCH("adults",d3_labelled!$G46))</f>
        <v>1</v>
      </c>
      <c r="M46" t="b">
        <f>ISNUMBER(d3_all_labelled[[#This Row],[appId]])</f>
        <v>1</v>
      </c>
      <c r="N46" t="b">
        <f t="shared" si="0"/>
        <v>0</v>
      </c>
    </row>
    <row r="47" spans="1:14" ht="14.5" customHeight="1" x14ac:dyDescent="0.35">
      <c r="A47" s="1">
        <v>962566898</v>
      </c>
      <c r="B47" s="1" t="s">
        <v>7692</v>
      </c>
      <c r="C47" s="1" t="s">
        <v>7717</v>
      </c>
      <c r="D47" s="1" t="s">
        <v>7741</v>
      </c>
      <c r="E47" s="1" t="s">
        <v>5130</v>
      </c>
      <c r="F47" s="1" t="str">
        <f>IF(ISNUMBER(LEFT(d3_all_labelled[[#This Row],[contentRating]],1)*1), d3_all_labelled[[#This Row],[contentRating]], VLOOKUP(d3_all_labelled[[#This Row],[contentRating]],contentRatingConversion[],2,FALSE))</f>
        <v>17+</v>
      </c>
      <c r="G47" s="1" t="s">
        <v>7688</v>
      </c>
      <c r="I47" t="b">
        <f>ISNUMBER(SEARCH("children",d3_labelled!$G47))</f>
        <v>0</v>
      </c>
      <c r="J47" t="b">
        <f>ISNUMBER(SEARCH("teens",d3_labelled!$G47))</f>
        <v>0</v>
      </c>
      <c r="K47" t="b">
        <f>ISNUMBER(SEARCH("adults",d3_labelled!$G47))</f>
        <v>1</v>
      </c>
      <c r="M47" t="b">
        <f>ISNUMBER(d3_all_labelled[[#This Row],[appId]])</f>
        <v>1</v>
      </c>
      <c r="N47" t="b">
        <f t="shared" si="0"/>
        <v>0</v>
      </c>
    </row>
    <row r="48" spans="1:14" ht="14.5" customHeight="1" x14ac:dyDescent="0.35">
      <c r="A48" s="1">
        <v>980016643</v>
      </c>
      <c r="B48" s="1" t="s">
        <v>7700</v>
      </c>
      <c r="C48" s="1" t="s">
        <v>7725</v>
      </c>
      <c r="D48" s="1" t="s">
        <v>7746</v>
      </c>
      <c r="E48" s="1" t="s">
        <v>5119</v>
      </c>
      <c r="F48" s="1" t="str">
        <f>IF(ISNUMBER(LEFT(d3_all_labelled[[#This Row],[contentRating]],1)*1), d3_all_labelled[[#This Row],[contentRating]], VLOOKUP(d3_all_labelled[[#This Row],[contentRating]],contentRatingConversion[],2,FALSE))</f>
        <v>4+</v>
      </c>
      <c r="G48" s="1" t="s">
        <v>7688</v>
      </c>
      <c r="I48" t="b">
        <f>ISNUMBER(SEARCH("children",d3_labelled!$G48))</f>
        <v>0</v>
      </c>
      <c r="J48" t="b">
        <f>ISNUMBER(SEARCH("teens",d3_labelled!$G48))</f>
        <v>0</v>
      </c>
      <c r="K48" t="b">
        <f>ISNUMBER(SEARCH("adults",d3_labelled!$G48))</f>
        <v>1</v>
      </c>
      <c r="M48" t="b">
        <f>ISNUMBER(d3_all_labelled[[#This Row],[appId]])</f>
        <v>1</v>
      </c>
      <c r="N48" t="b">
        <f t="shared" si="0"/>
        <v>0</v>
      </c>
    </row>
    <row r="49" spans="1:14" ht="14.5" customHeight="1" x14ac:dyDescent="0.35">
      <c r="A49" s="1">
        <v>998176001</v>
      </c>
      <c r="B49" s="1" t="s">
        <v>559</v>
      </c>
      <c r="C49" s="1" t="s">
        <v>560</v>
      </c>
      <c r="D49" s="1" t="s">
        <v>7559</v>
      </c>
      <c r="E49" s="1" t="s">
        <v>5119</v>
      </c>
      <c r="F49" s="1" t="str">
        <f>IF(ISNUMBER(LEFT(d3_all_labelled[[#This Row],[contentRating]],1)*1), d3_all_labelled[[#This Row],[contentRating]], VLOOKUP(d3_all_labelled[[#This Row],[contentRating]],contentRatingConversion[],2,FALSE))</f>
        <v>4+</v>
      </c>
      <c r="G49" s="1" t="s">
        <v>13</v>
      </c>
      <c r="I49" t="b">
        <f>ISNUMBER(SEARCH("children",d3_labelled!$G49))</f>
        <v>1</v>
      </c>
      <c r="J49" t="b">
        <f>ISNUMBER(SEARCH("teens",d3_labelled!$G49))</f>
        <v>0</v>
      </c>
      <c r="K49" t="b">
        <f>ISNUMBER(SEARCH("adults",d3_labelled!$G49))</f>
        <v>0</v>
      </c>
      <c r="M49" t="b">
        <f>ISNUMBER(d3_all_labelled[[#This Row],[appId]])</f>
        <v>1</v>
      </c>
      <c r="N49" t="b">
        <f t="shared" si="0"/>
        <v>0</v>
      </c>
    </row>
    <row r="50" spans="1:14" ht="14.5" customHeight="1" x14ac:dyDescent="0.35">
      <c r="A50" s="1">
        <v>1002043426</v>
      </c>
      <c r="B50" s="1" t="s">
        <v>447</v>
      </c>
      <c r="C50" s="1" t="s">
        <v>448</v>
      </c>
      <c r="D50" s="1" t="s">
        <v>7546</v>
      </c>
      <c r="E50" s="1" t="s">
        <v>5119</v>
      </c>
      <c r="F50" s="1" t="str">
        <f>IF(ISNUMBER(LEFT(d3_all_labelled[[#This Row],[contentRating]],1)*1), d3_all_labelled[[#This Row],[contentRating]], VLOOKUP(d3_all_labelled[[#This Row],[contentRating]],contentRatingConversion[],2,FALSE))</f>
        <v>4+</v>
      </c>
      <c r="G50" s="1" t="s">
        <v>13</v>
      </c>
      <c r="I50" t="b">
        <f>ISNUMBER(SEARCH("children",d3_labelled!$G50))</f>
        <v>1</v>
      </c>
      <c r="J50" t="b">
        <f>ISNUMBER(SEARCH("teens",d3_labelled!$G50))</f>
        <v>0</v>
      </c>
      <c r="K50" t="b">
        <f>ISNUMBER(SEARCH("adults",d3_labelled!$G50))</f>
        <v>0</v>
      </c>
      <c r="M50" t="b">
        <f>ISNUMBER(d3_all_labelled[[#This Row],[appId]])</f>
        <v>1</v>
      </c>
      <c r="N50" t="b">
        <f t="shared" si="0"/>
        <v>0</v>
      </c>
    </row>
    <row r="51" spans="1:14" ht="14.5" customHeight="1" x14ac:dyDescent="0.35">
      <c r="A51" s="1">
        <v>1004562049</v>
      </c>
      <c r="B51" s="1" t="s">
        <v>422</v>
      </c>
      <c r="C51" s="1" t="s">
        <v>423</v>
      </c>
      <c r="D51" s="1" t="s">
        <v>7546</v>
      </c>
      <c r="E51" s="1" t="s">
        <v>5119</v>
      </c>
      <c r="F51" s="1" t="str">
        <f>IF(ISNUMBER(LEFT(d3_all_labelled[[#This Row],[contentRating]],1)*1), d3_all_labelled[[#This Row],[contentRating]], VLOOKUP(d3_all_labelled[[#This Row],[contentRating]],contentRatingConversion[],2,FALSE))</f>
        <v>4+</v>
      </c>
      <c r="G51" s="1" t="s">
        <v>13</v>
      </c>
      <c r="I51" t="b">
        <f>ISNUMBER(SEARCH("children",d3_labelled!$G51))</f>
        <v>1</v>
      </c>
      <c r="J51" t="b">
        <f>ISNUMBER(SEARCH("teens",d3_labelled!$G51))</f>
        <v>0</v>
      </c>
      <c r="K51" t="b">
        <f>ISNUMBER(SEARCH("adults",d3_labelled!$G51))</f>
        <v>0</v>
      </c>
      <c r="M51" t="b">
        <f>ISNUMBER(d3_all_labelled[[#This Row],[appId]])</f>
        <v>1</v>
      </c>
      <c r="N51" t="b">
        <f t="shared" si="0"/>
        <v>0</v>
      </c>
    </row>
    <row r="52" spans="1:14" ht="14.5" customHeight="1" x14ac:dyDescent="0.35">
      <c r="A52" s="1">
        <v>1020290425</v>
      </c>
      <c r="B52" s="1" t="s">
        <v>7633</v>
      </c>
      <c r="C52" s="1" t="s">
        <v>7658</v>
      </c>
      <c r="D52" s="1" t="s">
        <v>7680</v>
      </c>
      <c r="E52" s="1" t="s">
        <v>5119</v>
      </c>
      <c r="F52" s="1" t="str">
        <f>IF(ISNUMBER(LEFT(d3_all_labelled[[#This Row],[contentRating]],1)*1), d3_all_labelled[[#This Row],[contentRating]], VLOOKUP(d3_all_labelled[[#This Row],[contentRating]],contentRatingConversion[],2,FALSE))</f>
        <v>4+</v>
      </c>
      <c r="G52" s="1" t="s">
        <v>7687</v>
      </c>
      <c r="I52" t="b">
        <f>ISNUMBER(SEARCH("children",d3_labelled!$G52))</f>
        <v>1</v>
      </c>
      <c r="J52" t="b">
        <f>ISNUMBER(SEARCH("teens",d3_labelled!$G52))</f>
        <v>0</v>
      </c>
      <c r="K52" t="b">
        <f>ISNUMBER(SEARCH("adults",d3_labelled!$G52))</f>
        <v>0</v>
      </c>
      <c r="M52" t="b">
        <f>ISNUMBER(d3_all_labelled[[#This Row],[appId]])</f>
        <v>1</v>
      </c>
      <c r="N52" t="b">
        <f t="shared" si="0"/>
        <v>0</v>
      </c>
    </row>
    <row r="53" spans="1:14" ht="14.5" customHeight="1" x14ac:dyDescent="0.35">
      <c r="A53" s="1">
        <v>1023152763</v>
      </c>
      <c r="B53" s="1" t="s">
        <v>7693</v>
      </c>
      <c r="C53" s="1" t="s">
        <v>7718</v>
      </c>
      <c r="D53" s="1" t="s">
        <v>7742</v>
      </c>
      <c r="E53" s="1" t="s">
        <v>5137</v>
      </c>
      <c r="F53" s="1" t="str">
        <f>IF(ISNUMBER(LEFT(d3_all_labelled[[#This Row],[contentRating]],1)*1), d3_all_labelled[[#This Row],[contentRating]], VLOOKUP(d3_all_labelled[[#This Row],[contentRating]],contentRatingConversion[],2,FALSE))</f>
        <v>12+</v>
      </c>
      <c r="G53" s="1" t="s">
        <v>7688</v>
      </c>
      <c r="I53" t="b">
        <f>ISNUMBER(SEARCH("children",d3_labelled!$G53))</f>
        <v>0</v>
      </c>
      <c r="J53" t="b">
        <f>ISNUMBER(SEARCH("teens",d3_labelled!$G53))</f>
        <v>0</v>
      </c>
      <c r="K53" t="b">
        <f>ISNUMBER(SEARCH("adults",d3_labelled!$G53))</f>
        <v>1</v>
      </c>
      <c r="M53" t="b">
        <f>ISNUMBER(d3_all_labelled[[#This Row],[appId]])</f>
        <v>1</v>
      </c>
      <c r="N53" t="b">
        <f t="shared" si="0"/>
        <v>0</v>
      </c>
    </row>
    <row r="54" spans="1:14" ht="14.5" customHeight="1" x14ac:dyDescent="0.35">
      <c r="A54" s="1">
        <v>1040909532</v>
      </c>
      <c r="B54" s="1" t="s">
        <v>7689</v>
      </c>
      <c r="C54" s="1" t="s">
        <v>7714</v>
      </c>
      <c r="D54" s="1" t="s">
        <v>7683</v>
      </c>
      <c r="E54" s="1" t="s">
        <v>5137</v>
      </c>
      <c r="F54" s="1" t="str">
        <f>IF(ISNUMBER(LEFT(d3_all_labelled[[#This Row],[contentRating]],1)*1), d3_all_labelled[[#This Row],[contentRating]], VLOOKUP(d3_all_labelled[[#This Row],[contentRating]],contentRatingConversion[],2,FALSE))</f>
        <v>12+</v>
      </c>
      <c r="G54" s="1" t="s">
        <v>7688</v>
      </c>
      <c r="I54" t="b">
        <f>ISNUMBER(SEARCH("children",d3_labelled!$G54))</f>
        <v>0</v>
      </c>
      <c r="J54" t="b">
        <f>ISNUMBER(SEARCH("teens",d3_labelled!$G54))</f>
        <v>0</v>
      </c>
      <c r="K54" t="b">
        <f>ISNUMBER(SEARCH("adults",d3_labelled!$G54))</f>
        <v>1</v>
      </c>
      <c r="M54" t="b">
        <f>ISNUMBER(d3_all_labelled[[#This Row],[appId]])</f>
        <v>1</v>
      </c>
      <c r="N54" t="b">
        <f t="shared" si="0"/>
        <v>0</v>
      </c>
    </row>
    <row r="55" spans="1:14" ht="14.5" customHeight="1" x14ac:dyDescent="0.35">
      <c r="A55" s="1">
        <v>1050773989</v>
      </c>
      <c r="B55" s="1" t="s">
        <v>603</v>
      </c>
      <c r="C55" s="1" t="s">
        <v>604</v>
      </c>
      <c r="D55" s="1" t="s">
        <v>7560</v>
      </c>
      <c r="E55" s="1" t="s">
        <v>5119</v>
      </c>
      <c r="F55" s="1" t="str">
        <f>IF(ISNUMBER(LEFT(d3_all_labelled[[#This Row],[contentRating]],1)*1), d3_all_labelled[[#This Row],[contentRating]], VLOOKUP(d3_all_labelled[[#This Row],[contentRating]],contentRatingConversion[],2,FALSE))</f>
        <v>4+</v>
      </c>
      <c r="G55" s="1" t="s">
        <v>13</v>
      </c>
      <c r="I55" t="b">
        <f>ISNUMBER(SEARCH("children",d3_labelled!$G55))</f>
        <v>1</v>
      </c>
      <c r="J55" t="b">
        <f>ISNUMBER(SEARCH("teens",d3_labelled!$G55))</f>
        <v>0</v>
      </c>
      <c r="K55" t="b">
        <f>ISNUMBER(SEARCH("adults",d3_labelled!$G55))</f>
        <v>0</v>
      </c>
      <c r="M55" t="b">
        <f>ISNUMBER(d3_all_labelled[[#This Row],[appId]])</f>
        <v>1</v>
      </c>
      <c r="N55" t="b">
        <f t="shared" si="0"/>
        <v>0</v>
      </c>
    </row>
    <row r="56" spans="1:14" ht="14.5" customHeight="1" x14ac:dyDescent="0.35">
      <c r="A56" s="1">
        <v>1051902027</v>
      </c>
      <c r="B56" s="1" t="s">
        <v>100</v>
      </c>
      <c r="C56" s="1" t="s">
        <v>101</v>
      </c>
      <c r="D56" s="1" t="s">
        <v>7558</v>
      </c>
      <c r="E56" s="1" t="s">
        <v>5119</v>
      </c>
      <c r="F56" s="1" t="str">
        <f>IF(ISNUMBER(LEFT(d3_all_labelled[[#This Row],[contentRating]],1)*1), d3_all_labelled[[#This Row],[contentRating]], VLOOKUP(d3_all_labelled[[#This Row],[contentRating]],contentRatingConversion[],2,FALSE))</f>
        <v>4+</v>
      </c>
      <c r="G56" s="1" t="s">
        <v>13</v>
      </c>
      <c r="I56" t="b">
        <f>ISNUMBER(SEARCH("children",d3_labelled!$G56))</f>
        <v>1</v>
      </c>
      <c r="J56" t="b">
        <f>ISNUMBER(SEARCH("teens",d3_labelled!$G56))</f>
        <v>0</v>
      </c>
      <c r="K56" t="b">
        <f>ISNUMBER(SEARCH("adults",d3_labelled!$G56))</f>
        <v>0</v>
      </c>
      <c r="M56" t="b">
        <f>ISNUMBER(d3_all_labelled[[#This Row],[appId]])</f>
        <v>1</v>
      </c>
      <c r="N56" t="b">
        <f t="shared" si="0"/>
        <v>0</v>
      </c>
    </row>
    <row r="57" spans="1:14" ht="14.5" customHeight="1" x14ac:dyDescent="0.35">
      <c r="A57" s="1">
        <v>1058952530</v>
      </c>
      <c r="B57" s="1" t="s">
        <v>251</v>
      </c>
      <c r="C57" s="1" t="s">
        <v>252</v>
      </c>
      <c r="D57" s="1" t="s">
        <v>7561</v>
      </c>
      <c r="E57" s="1" t="s">
        <v>5119</v>
      </c>
      <c r="F57" s="1" t="str">
        <f>IF(ISNUMBER(LEFT(d3_all_labelled[[#This Row],[contentRating]],1)*1), d3_all_labelled[[#This Row],[contentRating]], VLOOKUP(d3_all_labelled[[#This Row],[contentRating]],contentRatingConversion[],2,FALSE))</f>
        <v>4+</v>
      </c>
      <c r="G57" s="1" t="s">
        <v>13</v>
      </c>
      <c r="I57" t="b">
        <f>ISNUMBER(SEARCH("children",d3_labelled!$G57))</f>
        <v>1</v>
      </c>
      <c r="J57" t="b">
        <f>ISNUMBER(SEARCH("teens",d3_labelled!$G57))</f>
        <v>0</v>
      </c>
      <c r="K57" t="b">
        <f>ISNUMBER(SEARCH("adults",d3_labelled!$G57))</f>
        <v>0</v>
      </c>
      <c r="M57" t="b">
        <f>ISNUMBER(d3_all_labelled[[#This Row],[appId]])</f>
        <v>1</v>
      </c>
      <c r="N57" t="b">
        <f t="shared" si="0"/>
        <v>0</v>
      </c>
    </row>
    <row r="58" spans="1:14" ht="14.5" customHeight="1" x14ac:dyDescent="0.35">
      <c r="A58" s="1">
        <v>1066316790</v>
      </c>
      <c r="B58" s="1" t="s">
        <v>7695</v>
      </c>
      <c r="C58" s="1" t="s">
        <v>7720</v>
      </c>
      <c r="D58" s="1" t="s">
        <v>7608</v>
      </c>
      <c r="E58" s="1" t="s">
        <v>5137</v>
      </c>
      <c r="F58" s="1" t="str">
        <f>IF(ISNUMBER(LEFT(d3_all_labelled[[#This Row],[contentRating]],1)*1), d3_all_labelled[[#This Row],[contentRating]], VLOOKUP(d3_all_labelled[[#This Row],[contentRating]],contentRatingConversion[],2,FALSE))</f>
        <v>12+</v>
      </c>
      <c r="G58" s="1" t="s">
        <v>7688</v>
      </c>
      <c r="I58" t="b">
        <f>ISNUMBER(SEARCH("children",d3_labelled!$G58))</f>
        <v>0</v>
      </c>
      <c r="J58" t="b">
        <f>ISNUMBER(SEARCH("teens",d3_labelled!$G58))</f>
        <v>0</v>
      </c>
      <c r="K58" t="b">
        <f>ISNUMBER(SEARCH("adults",d3_labelled!$G58))</f>
        <v>1</v>
      </c>
      <c r="M58" t="b">
        <f>ISNUMBER(d3_all_labelled[[#This Row],[appId]])</f>
        <v>1</v>
      </c>
      <c r="N58" t="b">
        <f t="shared" si="0"/>
        <v>0</v>
      </c>
    </row>
    <row r="59" spans="1:14" ht="14.5" customHeight="1" x14ac:dyDescent="0.35">
      <c r="A59" s="1">
        <v>1102492427</v>
      </c>
      <c r="B59" s="1" t="s">
        <v>7702</v>
      </c>
      <c r="C59" s="1" t="s">
        <v>7727</v>
      </c>
      <c r="D59" s="1" t="s">
        <v>7672</v>
      </c>
      <c r="E59" s="1" t="s">
        <v>5130</v>
      </c>
      <c r="F59" s="1" t="str">
        <f>IF(ISNUMBER(LEFT(d3_all_labelled[[#This Row],[contentRating]],1)*1), d3_all_labelled[[#This Row],[contentRating]], VLOOKUP(d3_all_labelled[[#This Row],[contentRating]],contentRatingConversion[],2,FALSE))</f>
        <v>17+</v>
      </c>
      <c r="G59" s="1" t="s">
        <v>7754</v>
      </c>
      <c r="I59" t="b">
        <f>ISNUMBER(SEARCH("children",d3_labelled!$G59))</f>
        <v>0</v>
      </c>
      <c r="J59" t="b">
        <f>ISNUMBER(SEARCH("teens",d3_labelled!$G59))</f>
        <v>1</v>
      </c>
      <c r="K59" t="b">
        <f>ISNUMBER(SEARCH("adults",d3_labelled!$G59))</f>
        <v>1</v>
      </c>
      <c r="M59" t="b">
        <f>ISNUMBER(d3_all_labelled[[#This Row],[appId]])</f>
        <v>1</v>
      </c>
      <c r="N59" t="b">
        <f t="shared" si="0"/>
        <v>0</v>
      </c>
    </row>
    <row r="60" spans="1:14" ht="14.5" customHeight="1" x14ac:dyDescent="0.35">
      <c r="A60" s="1">
        <v>1104890554</v>
      </c>
      <c r="B60" s="1" t="s">
        <v>859</v>
      </c>
      <c r="C60" s="1" t="s">
        <v>860</v>
      </c>
      <c r="D60" s="1" t="s">
        <v>7546</v>
      </c>
      <c r="E60" s="1" t="s">
        <v>5119</v>
      </c>
      <c r="F60" s="1" t="str">
        <f>IF(ISNUMBER(LEFT(d3_all_labelled[[#This Row],[contentRating]],1)*1), d3_all_labelled[[#This Row],[contentRating]], VLOOKUP(d3_all_labelled[[#This Row],[contentRating]],contentRatingConversion[],2,FALSE))</f>
        <v>4+</v>
      </c>
      <c r="G60" s="1" t="s">
        <v>13</v>
      </c>
      <c r="I60" t="b">
        <f>ISNUMBER(SEARCH("children",d3_labelled!$G60))</f>
        <v>1</v>
      </c>
      <c r="J60" t="b">
        <f>ISNUMBER(SEARCH("teens",d3_labelled!$G60))</f>
        <v>0</v>
      </c>
      <c r="K60" t="b">
        <f>ISNUMBER(SEARCH("adults",d3_labelled!$G60))</f>
        <v>0</v>
      </c>
      <c r="M60" t="b">
        <f>ISNUMBER(d3_all_labelled[[#This Row],[appId]])</f>
        <v>1</v>
      </c>
      <c r="N60" t="b">
        <f t="shared" si="0"/>
        <v>0</v>
      </c>
    </row>
    <row r="61" spans="1:14" ht="14.5" customHeight="1" x14ac:dyDescent="0.35">
      <c r="A61" s="1">
        <v>1107872203</v>
      </c>
      <c r="B61" s="1" t="s">
        <v>7618</v>
      </c>
      <c r="C61" s="1" t="s">
        <v>7643</v>
      </c>
      <c r="D61" s="1" t="s">
        <v>7668</v>
      </c>
      <c r="E61" s="1" t="s">
        <v>5130</v>
      </c>
      <c r="F61" s="1" t="str">
        <f>IF(ISNUMBER(LEFT(d3_all_labelled[[#This Row],[contentRating]],1)*1), d3_all_labelled[[#This Row],[contentRating]], VLOOKUP(d3_all_labelled[[#This Row],[contentRating]],contentRatingConversion[],2,FALSE))</f>
        <v>17+</v>
      </c>
      <c r="G61" s="1" t="s">
        <v>7685</v>
      </c>
      <c r="I61" t="b">
        <f>ISNUMBER(SEARCH("children",d3_labelled!$G61))</f>
        <v>0</v>
      </c>
      <c r="J61" t="b">
        <f>ISNUMBER(SEARCH("teens",d3_labelled!$G61))</f>
        <v>1</v>
      </c>
      <c r="K61" t="b">
        <f>ISNUMBER(SEARCH("adults",d3_labelled!$G61))</f>
        <v>0</v>
      </c>
      <c r="M61" t="b">
        <f>ISNUMBER(d3_all_labelled[[#This Row],[appId]])</f>
        <v>1</v>
      </c>
      <c r="N61" t="b">
        <f t="shared" si="0"/>
        <v>0</v>
      </c>
    </row>
    <row r="62" spans="1:14" ht="14.5" customHeight="1" x14ac:dyDescent="0.35">
      <c r="A62" s="1">
        <v>1110550236</v>
      </c>
      <c r="B62" s="1" t="s">
        <v>7637</v>
      </c>
      <c r="C62" s="1" t="s">
        <v>7662</v>
      </c>
      <c r="D62" s="1" t="s">
        <v>7680</v>
      </c>
      <c r="E62" s="1" t="s">
        <v>5130</v>
      </c>
      <c r="F62" s="1" t="str">
        <f>IF(ISNUMBER(LEFT(d3_all_labelled[[#This Row],[contentRating]],1)*1), d3_all_labelled[[#This Row],[contentRating]], VLOOKUP(d3_all_labelled[[#This Row],[contentRating]],contentRatingConversion[],2,FALSE))</f>
        <v>17+</v>
      </c>
      <c r="G62" s="1" t="s">
        <v>7688</v>
      </c>
      <c r="I62" t="b">
        <f>ISNUMBER(SEARCH("children",d3_labelled!$G62))</f>
        <v>0</v>
      </c>
      <c r="J62" t="b">
        <f>ISNUMBER(SEARCH("teens",d3_labelled!$G62))</f>
        <v>0</v>
      </c>
      <c r="K62" t="b">
        <f>ISNUMBER(SEARCH("adults",d3_labelled!$G62))</f>
        <v>1</v>
      </c>
      <c r="M62" t="b">
        <f>ISNUMBER(d3_all_labelled[[#This Row],[appId]])</f>
        <v>1</v>
      </c>
      <c r="N62" t="b">
        <f t="shared" si="0"/>
        <v>0</v>
      </c>
    </row>
    <row r="63" spans="1:14" ht="14.5" customHeight="1" x14ac:dyDescent="0.35">
      <c r="A63" s="1">
        <v>1112482869</v>
      </c>
      <c r="B63" s="1" t="s">
        <v>11</v>
      </c>
      <c r="C63" s="1" t="s">
        <v>12</v>
      </c>
      <c r="D63" s="1" t="s">
        <v>7562</v>
      </c>
      <c r="E63" s="1" t="s">
        <v>5119</v>
      </c>
      <c r="F63" s="1" t="str">
        <f>IF(ISNUMBER(LEFT(d3_all_labelled[[#This Row],[contentRating]],1)*1), d3_all_labelled[[#This Row],[contentRating]], VLOOKUP(d3_all_labelled[[#This Row],[contentRating]],contentRatingConversion[],2,FALSE))</f>
        <v>4+</v>
      </c>
      <c r="G63" s="1" t="s">
        <v>13</v>
      </c>
      <c r="I63" t="b">
        <f>ISNUMBER(SEARCH("children",d3_labelled!$G63))</f>
        <v>1</v>
      </c>
      <c r="J63" t="b">
        <f>ISNUMBER(SEARCH("teens",d3_labelled!$G63))</f>
        <v>0</v>
      </c>
      <c r="K63" t="b">
        <f>ISNUMBER(SEARCH("adults",d3_labelled!$G63))</f>
        <v>0</v>
      </c>
      <c r="M63" t="b">
        <f>ISNUMBER(d3_all_labelled[[#This Row],[appId]])</f>
        <v>1</v>
      </c>
      <c r="N63" t="b">
        <f t="shared" si="0"/>
        <v>0</v>
      </c>
    </row>
    <row r="64" spans="1:14" ht="14.5" customHeight="1" x14ac:dyDescent="0.35">
      <c r="A64" s="1">
        <v>1135172555</v>
      </c>
      <c r="B64" s="1" t="s">
        <v>7623</v>
      </c>
      <c r="C64" s="1" t="s">
        <v>7648</v>
      </c>
      <c r="D64" s="1" t="s">
        <v>7666</v>
      </c>
      <c r="E64" s="1" t="s">
        <v>5119</v>
      </c>
      <c r="F64" s="1" t="str">
        <f>IF(ISNUMBER(LEFT(d3_all_labelled[[#This Row],[contentRating]],1)*1), d3_all_labelled[[#This Row],[contentRating]], VLOOKUP(d3_all_labelled[[#This Row],[contentRating]],contentRatingConversion[],2,FALSE))</f>
        <v>4+</v>
      </c>
      <c r="G64" s="1" t="s">
        <v>7686</v>
      </c>
      <c r="I64" t="b">
        <f>ISNUMBER(SEARCH("children",d3_labelled!$G64))</f>
        <v>1</v>
      </c>
      <c r="J64" t="b">
        <f>ISNUMBER(SEARCH("teens",d3_labelled!$G64))</f>
        <v>1</v>
      </c>
      <c r="K64" t="b">
        <f>ISNUMBER(SEARCH("adults",d3_labelled!$G64))</f>
        <v>0</v>
      </c>
      <c r="M64" t="b">
        <f>ISNUMBER(d3_all_labelled[[#This Row],[appId]])</f>
        <v>1</v>
      </c>
      <c r="N64" t="b">
        <f t="shared" si="0"/>
        <v>0</v>
      </c>
    </row>
    <row r="65" spans="1:14" ht="14.5" customHeight="1" x14ac:dyDescent="0.35">
      <c r="A65" s="1">
        <v>1144978361</v>
      </c>
      <c r="B65" s="1" t="s">
        <v>7627</v>
      </c>
      <c r="C65" s="1" t="s">
        <v>7652</v>
      </c>
      <c r="D65" s="1" t="s">
        <v>7675</v>
      </c>
      <c r="E65" s="1" t="s">
        <v>5119</v>
      </c>
      <c r="F65" s="1" t="str">
        <f>IF(ISNUMBER(LEFT(d3_all_labelled[[#This Row],[contentRating]],1)*1), d3_all_labelled[[#This Row],[contentRating]], VLOOKUP(d3_all_labelled[[#This Row],[contentRating]],contentRatingConversion[],2,FALSE))</f>
        <v>4+</v>
      </c>
      <c r="G65" s="1" t="s">
        <v>7687</v>
      </c>
      <c r="I65" t="b">
        <f>ISNUMBER(SEARCH("children",d3_labelled!$G65))</f>
        <v>1</v>
      </c>
      <c r="J65" t="b">
        <f>ISNUMBER(SEARCH("teens",d3_labelled!$G65))</f>
        <v>0</v>
      </c>
      <c r="K65" t="b">
        <f>ISNUMBER(SEARCH("adults",d3_labelled!$G65))</f>
        <v>0</v>
      </c>
      <c r="M65" t="b">
        <f>ISNUMBER(d3_all_labelled[[#This Row],[appId]])</f>
        <v>1</v>
      </c>
      <c r="N65" t="b">
        <f t="shared" si="0"/>
        <v>0</v>
      </c>
    </row>
    <row r="66" spans="1:14" ht="14.5" customHeight="1" x14ac:dyDescent="0.35">
      <c r="A66" s="1">
        <v>1175384784</v>
      </c>
      <c r="B66" s="1" t="s">
        <v>911</v>
      </c>
      <c r="C66" s="1" t="s">
        <v>912</v>
      </c>
      <c r="D66" s="1" t="s">
        <v>7546</v>
      </c>
      <c r="E66" s="1" t="s">
        <v>5119</v>
      </c>
      <c r="F66" s="1" t="str">
        <f>IF(ISNUMBER(LEFT(d3_all_labelled[[#This Row],[contentRating]],1)*1), d3_all_labelled[[#This Row],[contentRating]], VLOOKUP(d3_all_labelled[[#This Row],[contentRating]],contentRatingConversion[],2,FALSE))</f>
        <v>4+</v>
      </c>
      <c r="G66" s="1" t="s">
        <v>13</v>
      </c>
      <c r="I66" t="b">
        <f>ISNUMBER(SEARCH("children",d3_labelled!$G66))</f>
        <v>1</v>
      </c>
      <c r="J66" t="b">
        <f>ISNUMBER(SEARCH("teens",d3_labelled!$G66))</f>
        <v>0</v>
      </c>
      <c r="K66" t="b">
        <f>ISNUMBER(SEARCH("adults",d3_labelled!$G66))</f>
        <v>0</v>
      </c>
      <c r="M66" t="b">
        <f>ISNUMBER(d3_all_labelled[[#This Row],[appId]])</f>
        <v>1</v>
      </c>
      <c r="N66" t="b">
        <f t="shared" si="0"/>
        <v>0</v>
      </c>
    </row>
    <row r="67" spans="1:14" ht="14.5" customHeight="1" x14ac:dyDescent="0.35">
      <c r="A67" s="1">
        <v>1176053552</v>
      </c>
      <c r="B67" s="1" t="s">
        <v>664</v>
      </c>
      <c r="C67" s="1" t="s">
        <v>665</v>
      </c>
      <c r="D67" s="1" t="s">
        <v>7546</v>
      </c>
      <c r="E67" s="1" t="s">
        <v>5119</v>
      </c>
      <c r="F67" s="1" t="str">
        <f>IF(ISNUMBER(LEFT(d3_all_labelled[[#This Row],[contentRating]],1)*1), d3_all_labelled[[#This Row],[contentRating]], VLOOKUP(d3_all_labelled[[#This Row],[contentRating]],contentRatingConversion[],2,FALSE))</f>
        <v>4+</v>
      </c>
      <c r="G67" s="1" t="s">
        <v>13</v>
      </c>
      <c r="I67" t="b">
        <f>ISNUMBER(SEARCH("children",d3_labelled!$G67))</f>
        <v>1</v>
      </c>
      <c r="J67" t="b">
        <f>ISNUMBER(SEARCH("teens",d3_labelled!$G67))</f>
        <v>0</v>
      </c>
      <c r="K67" t="b">
        <f>ISNUMBER(SEARCH("adults",d3_labelled!$G67))</f>
        <v>0</v>
      </c>
      <c r="M67" t="b">
        <f>ISNUMBER(d3_all_labelled[[#This Row],[appId]])</f>
        <v>1</v>
      </c>
      <c r="N67" t="b">
        <f t="shared" ref="N67:N130" si="1">NOT(M67)</f>
        <v>0</v>
      </c>
    </row>
    <row r="68" spans="1:14" ht="14.5" customHeight="1" x14ac:dyDescent="0.35">
      <c r="A68" s="1">
        <v>1183975734</v>
      </c>
      <c r="B68" s="1" t="s">
        <v>885</v>
      </c>
      <c r="C68" s="1" t="s">
        <v>886</v>
      </c>
      <c r="D68" s="1" t="s">
        <v>7561</v>
      </c>
      <c r="E68" s="1" t="s">
        <v>5119</v>
      </c>
      <c r="F68" s="1" t="str">
        <f>IF(ISNUMBER(LEFT(d3_all_labelled[[#This Row],[contentRating]],1)*1), d3_all_labelled[[#This Row],[contentRating]], VLOOKUP(d3_all_labelled[[#This Row],[contentRating]],contentRatingConversion[],2,FALSE))</f>
        <v>4+</v>
      </c>
      <c r="G68" s="1" t="s">
        <v>13</v>
      </c>
      <c r="I68" t="b">
        <f>ISNUMBER(SEARCH("children",d3_labelled!$G68))</f>
        <v>1</v>
      </c>
      <c r="J68" t="b">
        <f>ISNUMBER(SEARCH("teens",d3_labelled!$G68))</f>
        <v>0</v>
      </c>
      <c r="K68" t="b">
        <f>ISNUMBER(SEARCH("adults",d3_labelled!$G68))</f>
        <v>0</v>
      </c>
      <c r="M68" t="b">
        <f>ISNUMBER(d3_all_labelled[[#This Row],[appId]])</f>
        <v>1</v>
      </c>
      <c r="N68" t="b">
        <f t="shared" si="1"/>
        <v>0</v>
      </c>
    </row>
    <row r="69" spans="1:14" ht="14.5" customHeight="1" x14ac:dyDescent="0.35">
      <c r="A69" s="1">
        <v>1199519834</v>
      </c>
      <c r="B69" s="1" t="s">
        <v>86</v>
      </c>
      <c r="C69" s="1" t="s">
        <v>87</v>
      </c>
      <c r="D69" s="1" t="s">
        <v>7563</v>
      </c>
      <c r="E69" s="1" t="s">
        <v>5119</v>
      </c>
      <c r="F69" s="1" t="str">
        <f>IF(ISNUMBER(LEFT(d3_all_labelled[[#This Row],[contentRating]],1)*1), d3_all_labelled[[#This Row],[contentRating]], VLOOKUP(d3_all_labelled[[#This Row],[contentRating]],contentRatingConversion[],2,FALSE))</f>
        <v>4+</v>
      </c>
      <c r="G69" s="1" t="s">
        <v>13</v>
      </c>
      <c r="I69" t="b">
        <f>ISNUMBER(SEARCH("children",d3_labelled!$G69))</f>
        <v>1</v>
      </c>
      <c r="J69" t="b">
        <f>ISNUMBER(SEARCH("teens",d3_labelled!$G69))</f>
        <v>0</v>
      </c>
      <c r="K69" t="b">
        <f>ISNUMBER(SEARCH("adults",d3_labelled!$G69))</f>
        <v>0</v>
      </c>
      <c r="M69" t="b">
        <f>ISNUMBER(d3_all_labelled[[#This Row],[appId]])</f>
        <v>1</v>
      </c>
      <c r="N69" t="b">
        <f t="shared" si="1"/>
        <v>0</v>
      </c>
    </row>
    <row r="70" spans="1:14" ht="14.5" customHeight="1" x14ac:dyDescent="0.35">
      <c r="A70" s="1">
        <v>1208416399</v>
      </c>
      <c r="B70" s="1" t="s">
        <v>7632</v>
      </c>
      <c r="C70" s="1" t="s">
        <v>7657</v>
      </c>
      <c r="D70" s="1" t="s">
        <v>7546</v>
      </c>
      <c r="E70" s="1" t="s">
        <v>5119</v>
      </c>
      <c r="F70" s="1" t="str">
        <f>IF(ISNUMBER(LEFT(d3_all_labelled[[#This Row],[contentRating]],1)*1), d3_all_labelled[[#This Row],[contentRating]], VLOOKUP(d3_all_labelled[[#This Row],[contentRating]],contentRatingConversion[],2,FALSE))</f>
        <v>4+</v>
      </c>
      <c r="G70" s="1" t="s">
        <v>7687</v>
      </c>
      <c r="I70" t="b">
        <f>ISNUMBER(SEARCH("children",d3_labelled!$G70))</f>
        <v>1</v>
      </c>
      <c r="J70" t="b">
        <f>ISNUMBER(SEARCH("teens",d3_labelled!$G70))</f>
        <v>0</v>
      </c>
      <c r="K70" t="b">
        <f>ISNUMBER(SEARCH("adults",d3_labelled!$G70))</f>
        <v>0</v>
      </c>
      <c r="M70" t="b">
        <f>ISNUMBER(d3_all_labelled[[#This Row],[appId]])</f>
        <v>1</v>
      </c>
      <c r="N70" t="b">
        <f t="shared" si="1"/>
        <v>0</v>
      </c>
    </row>
    <row r="71" spans="1:14" ht="14.5" customHeight="1" x14ac:dyDescent="0.35">
      <c r="A71" s="1">
        <v>1234987135</v>
      </c>
      <c r="B71" s="1" t="s">
        <v>53</v>
      </c>
      <c r="C71" s="1" t="s">
        <v>54</v>
      </c>
      <c r="D71" s="1" t="s">
        <v>7546</v>
      </c>
      <c r="E71" s="1" t="s">
        <v>5119</v>
      </c>
      <c r="F71" s="1" t="str">
        <f>IF(ISNUMBER(LEFT(d3_all_labelled[[#This Row],[contentRating]],1)*1), d3_all_labelled[[#This Row],[contentRating]], VLOOKUP(d3_all_labelled[[#This Row],[contentRating]],contentRatingConversion[],2,FALSE))</f>
        <v>4+</v>
      </c>
      <c r="G71" s="1" t="s">
        <v>13</v>
      </c>
      <c r="I71" t="b">
        <f>ISNUMBER(SEARCH("children",d3_labelled!$G71))</f>
        <v>1</v>
      </c>
      <c r="J71" t="b">
        <f>ISNUMBER(SEARCH("teens",d3_labelled!$G71))</f>
        <v>0</v>
      </c>
      <c r="K71" t="b">
        <f>ISNUMBER(SEARCH("adults",d3_labelled!$G71))</f>
        <v>0</v>
      </c>
      <c r="M71" t="b">
        <f>ISNUMBER(d3_all_labelled[[#This Row],[appId]])</f>
        <v>1</v>
      </c>
      <c r="N71" t="b">
        <f t="shared" si="1"/>
        <v>0</v>
      </c>
    </row>
    <row r="72" spans="1:14" ht="14.5" customHeight="1" x14ac:dyDescent="0.35">
      <c r="A72" s="1">
        <v>1296796112</v>
      </c>
      <c r="B72" s="1" t="s">
        <v>7626</v>
      </c>
      <c r="C72" s="1" t="s">
        <v>7651</v>
      </c>
      <c r="D72" s="1" t="s">
        <v>7558</v>
      </c>
      <c r="E72" s="1" t="s">
        <v>5119</v>
      </c>
      <c r="F72" s="1" t="str">
        <f>IF(ISNUMBER(LEFT(d3_all_labelled[[#This Row],[contentRating]],1)*1), d3_all_labelled[[#This Row],[contentRating]], VLOOKUP(d3_all_labelled[[#This Row],[contentRating]],contentRatingConversion[],2,FALSE))</f>
        <v>4+</v>
      </c>
      <c r="G72" s="1" t="s">
        <v>7687</v>
      </c>
      <c r="I72" t="b">
        <f>ISNUMBER(SEARCH("children",d3_labelled!$G72))</f>
        <v>1</v>
      </c>
      <c r="J72" t="b">
        <f>ISNUMBER(SEARCH("teens",d3_labelled!$G72))</f>
        <v>0</v>
      </c>
      <c r="K72" t="b">
        <f>ISNUMBER(SEARCH("adults",d3_labelled!$G72))</f>
        <v>0</v>
      </c>
      <c r="M72" t="b">
        <f>ISNUMBER(d3_all_labelled[[#This Row],[appId]])</f>
        <v>1</v>
      </c>
      <c r="N72" t="b">
        <f t="shared" si="1"/>
        <v>0</v>
      </c>
    </row>
    <row r="73" spans="1:14" ht="14.5" customHeight="1" x14ac:dyDescent="0.35">
      <c r="A73" s="1">
        <v>1337578317</v>
      </c>
      <c r="B73" s="1" t="s">
        <v>557</v>
      </c>
      <c r="C73" s="1" t="s">
        <v>558</v>
      </c>
      <c r="D73" s="1" t="s">
        <v>7564</v>
      </c>
      <c r="E73" s="1" t="s">
        <v>5119</v>
      </c>
      <c r="F73" s="1" t="str">
        <f>IF(ISNUMBER(LEFT(d3_all_labelled[[#This Row],[contentRating]],1)*1), d3_all_labelled[[#This Row],[contentRating]], VLOOKUP(d3_all_labelled[[#This Row],[contentRating]],contentRatingConversion[],2,FALSE))</f>
        <v>4+</v>
      </c>
      <c r="G73" s="1" t="s">
        <v>13</v>
      </c>
      <c r="I73" t="b">
        <f>ISNUMBER(SEARCH("children",d3_labelled!$G73))</f>
        <v>1</v>
      </c>
      <c r="J73" t="b">
        <f>ISNUMBER(SEARCH("teens",d3_labelled!$G73))</f>
        <v>0</v>
      </c>
      <c r="K73" t="b">
        <f>ISNUMBER(SEARCH("adults",d3_labelled!$G73))</f>
        <v>0</v>
      </c>
      <c r="M73" t="b">
        <f>ISNUMBER(d3_all_labelled[[#This Row],[appId]])</f>
        <v>1</v>
      </c>
      <c r="N73" t="b">
        <f t="shared" si="1"/>
        <v>0</v>
      </c>
    </row>
    <row r="74" spans="1:14" ht="14.5" customHeight="1" x14ac:dyDescent="0.35">
      <c r="A74" s="1">
        <v>1349292121</v>
      </c>
      <c r="B74" s="1" t="s">
        <v>7620</v>
      </c>
      <c r="C74" s="1" t="s">
        <v>7645</v>
      </c>
      <c r="D74" s="1" t="s">
        <v>7670</v>
      </c>
      <c r="E74" s="1" t="s">
        <v>5119</v>
      </c>
      <c r="F74" s="1" t="str">
        <f>IF(ISNUMBER(LEFT(d3_all_labelled[[#This Row],[contentRating]],1)*1), d3_all_labelled[[#This Row],[contentRating]], VLOOKUP(d3_all_labelled[[#This Row],[contentRating]],contentRatingConversion[],2,FALSE))</f>
        <v>4+</v>
      </c>
      <c r="G74" s="1" t="s">
        <v>7685</v>
      </c>
      <c r="I74" t="b">
        <f>ISNUMBER(SEARCH("children",d3_labelled!$G74))</f>
        <v>0</v>
      </c>
      <c r="J74" t="b">
        <f>ISNUMBER(SEARCH("teens",d3_labelled!$G74))</f>
        <v>1</v>
      </c>
      <c r="K74" t="b">
        <f>ISNUMBER(SEARCH("adults",d3_labelled!$G74))</f>
        <v>0</v>
      </c>
      <c r="M74" t="b">
        <f>ISNUMBER(d3_all_labelled[[#This Row],[appId]])</f>
        <v>1</v>
      </c>
      <c r="N74" t="b">
        <f t="shared" si="1"/>
        <v>0</v>
      </c>
    </row>
    <row r="75" spans="1:14" ht="14.5" customHeight="1" x14ac:dyDescent="0.35">
      <c r="A75" s="1">
        <v>1360098321</v>
      </c>
      <c r="B75" s="1" t="s">
        <v>7696</v>
      </c>
      <c r="C75" s="1" t="s">
        <v>7721</v>
      </c>
      <c r="D75" s="1" t="s">
        <v>7744</v>
      </c>
      <c r="E75" s="1" t="s">
        <v>5119</v>
      </c>
      <c r="F75" s="1" t="str">
        <f>IF(ISNUMBER(LEFT(d3_all_labelled[[#This Row],[contentRating]],1)*1), d3_all_labelled[[#This Row],[contentRating]], VLOOKUP(d3_all_labelled[[#This Row],[contentRating]],contentRatingConversion[],2,FALSE))</f>
        <v>4+</v>
      </c>
      <c r="G75" s="1" t="s">
        <v>7688</v>
      </c>
      <c r="I75" t="b">
        <f>ISNUMBER(SEARCH("children",d3_labelled!$G75))</f>
        <v>0</v>
      </c>
      <c r="J75" t="b">
        <f>ISNUMBER(SEARCH("teens",d3_labelled!$G75))</f>
        <v>0</v>
      </c>
      <c r="K75" t="b">
        <f>ISNUMBER(SEARCH("adults",d3_labelled!$G75))</f>
        <v>1</v>
      </c>
      <c r="M75" t="b">
        <f>ISNUMBER(d3_all_labelled[[#This Row],[appId]])</f>
        <v>1</v>
      </c>
      <c r="N75" t="b">
        <f t="shared" si="1"/>
        <v>0</v>
      </c>
    </row>
    <row r="76" spans="1:14" ht="14.5" customHeight="1" x14ac:dyDescent="0.35">
      <c r="A76" s="1">
        <v>1400326821</v>
      </c>
      <c r="B76" s="1" t="s">
        <v>209</v>
      </c>
      <c r="C76" s="1" t="s">
        <v>210</v>
      </c>
      <c r="D76" s="1" t="s">
        <v>7558</v>
      </c>
      <c r="E76" s="1" t="s">
        <v>5119</v>
      </c>
      <c r="F76" s="1" t="str">
        <f>IF(ISNUMBER(LEFT(d3_all_labelled[[#This Row],[contentRating]],1)*1), d3_all_labelled[[#This Row],[contentRating]], VLOOKUP(d3_all_labelled[[#This Row],[contentRating]],contentRatingConversion[],2,FALSE))</f>
        <v>4+</v>
      </c>
      <c r="G76" s="1" t="s">
        <v>13</v>
      </c>
      <c r="I76" t="b">
        <f>ISNUMBER(SEARCH("children",d3_labelled!$G76))</f>
        <v>1</v>
      </c>
      <c r="J76" t="b">
        <f>ISNUMBER(SEARCH("teens",d3_labelled!$G76))</f>
        <v>0</v>
      </c>
      <c r="K76" t="b">
        <f>ISNUMBER(SEARCH("adults",d3_labelled!$G76))</f>
        <v>0</v>
      </c>
      <c r="M76" t="b">
        <f>ISNUMBER(d3_all_labelled[[#This Row],[appId]])</f>
        <v>1</v>
      </c>
      <c r="N76" t="b">
        <f t="shared" si="1"/>
        <v>0</v>
      </c>
    </row>
    <row r="77" spans="1:14" ht="14.5" customHeight="1" x14ac:dyDescent="0.35">
      <c r="A77" s="1">
        <v>1431955703</v>
      </c>
      <c r="B77" s="1" t="s">
        <v>174</v>
      </c>
      <c r="C77" s="1" t="s">
        <v>175</v>
      </c>
      <c r="D77" s="1" t="s">
        <v>7546</v>
      </c>
      <c r="E77" s="1" t="s">
        <v>5119</v>
      </c>
      <c r="F77" s="1" t="str">
        <f>IF(ISNUMBER(LEFT(d3_all_labelled[[#This Row],[contentRating]],1)*1), d3_all_labelled[[#This Row],[contentRating]], VLOOKUP(d3_all_labelled[[#This Row],[contentRating]],contentRatingConversion[],2,FALSE))</f>
        <v>4+</v>
      </c>
      <c r="G77" s="1" t="s">
        <v>13</v>
      </c>
      <c r="I77" t="b">
        <f>ISNUMBER(SEARCH("children",d3_labelled!$G77))</f>
        <v>1</v>
      </c>
      <c r="J77" t="b">
        <f>ISNUMBER(SEARCH("teens",d3_labelled!$G77))</f>
        <v>0</v>
      </c>
      <c r="K77" t="b">
        <f>ISNUMBER(SEARCH("adults",d3_labelled!$G77))</f>
        <v>0</v>
      </c>
      <c r="M77" t="b">
        <f>ISNUMBER(d3_all_labelled[[#This Row],[appId]])</f>
        <v>1</v>
      </c>
      <c r="N77" t="b">
        <f t="shared" si="1"/>
        <v>0</v>
      </c>
    </row>
    <row r="78" spans="1:14" ht="14.5" customHeight="1" x14ac:dyDescent="0.35">
      <c r="A78" s="20">
        <v>1451060960</v>
      </c>
      <c r="B78" s="1" t="s">
        <v>7631</v>
      </c>
      <c r="C78" s="1" t="s">
        <v>7656</v>
      </c>
      <c r="D78" s="1" t="s">
        <v>7679</v>
      </c>
      <c r="E78" s="1" t="s">
        <v>5119</v>
      </c>
      <c r="F78" s="1" t="str">
        <f>IF(ISNUMBER(LEFT(d3_all_labelled[[#This Row],[contentRating]],1)*1), d3_all_labelled[[#This Row],[contentRating]], VLOOKUP(d3_all_labelled[[#This Row],[contentRating]],contentRatingConversion[],2,FALSE))</f>
        <v>4+</v>
      </c>
      <c r="G78" s="1" t="s">
        <v>7687</v>
      </c>
      <c r="I78" t="b">
        <f>ISNUMBER(SEARCH("children",d3_labelled!$G78))</f>
        <v>1</v>
      </c>
      <c r="J78" t="b">
        <f>ISNUMBER(SEARCH("teens",d3_labelled!$G78))</f>
        <v>0</v>
      </c>
      <c r="K78" t="b">
        <f>ISNUMBER(SEARCH("adults",d3_labelled!$G78))</f>
        <v>0</v>
      </c>
      <c r="M78" t="b">
        <f>ISNUMBER(d3_all_labelled[[#This Row],[appId]])</f>
        <v>1</v>
      </c>
      <c r="N78" t="b">
        <f t="shared" si="1"/>
        <v>0</v>
      </c>
    </row>
    <row r="79" spans="1:14" ht="14.5" customHeight="1" x14ac:dyDescent="0.35">
      <c r="A79" s="1">
        <v>1452121212</v>
      </c>
      <c r="B79" s="1" t="s">
        <v>7697</v>
      </c>
      <c r="C79" s="1" t="s">
        <v>7722</v>
      </c>
      <c r="D79" s="1" t="s">
        <v>7683</v>
      </c>
      <c r="E79" s="1" t="s">
        <v>5137</v>
      </c>
      <c r="F79" s="1" t="str">
        <f>IF(ISNUMBER(LEFT(d3_all_labelled[[#This Row],[contentRating]],1)*1), d3_all_labelled[[#This Row],[contentRating]], VLOOKUP(d3_all_labelled[[#This Row],[contentRating]],contentRatingConversion[],2,FALSE))</f>
        <v>12+</v>
      </c>
      <c r="G79" s="1" t="s">
        <v>7688</v>
      </c>
      <c r="I79" t="b">
        <f>ISNUMBER(SEARCH("children",d3_labelled!$G79))</f>
        <v>0</v>
      </c>
      <c r="J79" t="b">
        <f>ISNUMBER(SEARCH("teens",d3_labelled!$G79))</f>
        <v>0</v>
      </c>
      <c r="K79" t="b">
        <f>ISNUMBER(SEARCH("adults",d3_labelled!$G79))</f>
        <v>1</v>
      </c>
      <c r="M79" t="b">
        <f>ISNUMBER(d3_all_labelled[[#This Row],[appId]])</f>
        <v>1</v>
      </c>
      <c r="N79" t="b">
        <f t="shared" si="1"/>
        <v>0</v>
      </c>
    </row>
    <row r="80" spans="1:14" ht="14.5" customHeight="1" x14ac:dyDescent="0.35">
      <c r="A80" s="1">
        <v>1454654959</v>
      </c>
      <c r="B80" s="1" t="s">
        <v>7630</v>
      </c>
      <c r="C80" s="1" t="s">
        <v>7655</v>
      </c>
      <c r="D80" s="1" t="s">
        <v>7678</v>
      </c>
      <c r="E80" s="1" t="s">
        <v>5119</v>
      </c>
      <c r="F80" s="1" t="str">
        <f>IF(ISNUMBER(LEFT(d3_all_labelled[[#This Row],[contentRating]],1)*1), d3_all_labelled[[#This Row],[contentRating]], VLOOKUP(d3_all_labelled[[#This Row],[contentRating]],contentRatingConversion[],2,FALSE))</f>
        <v>4+</v>
      </c>
      <c r="G80" s="1" t="s">
        <v>7687</v>
      </c>
      <c r="I80" t="b">
        <f>ISNUMBER(SEARCH("children",d3_labelled!$G80))</f>
        <v>1</v>
      </c>
      <c r="J80" t="b">
        <f>ISNUMBER(SEARCH("teens",d3_labelled!$G80))</f>
        <v>0</v>
      </c>
      <c r="K80" t="b">
        <f>ISNUMBER(SEARCH("adults",d3_labelled!$G80))</f>
        <v>0</v>
      </c>
      <c r="M80" t="b">
        <f>ISNUMBER(d3_all_labelled[[#This Row],[appId]])</f>
        <v>1</v>
      </c>
      <c r="N80" t="b">
        <f t="shared" si="1"/>
        <v>0</v>
      </c>
    </row>
    <row r="81" spans="1:14" ht="14.5" customHeight="1" x14ac:dyDescent="0.35">
      <c r="A81" s="1">
        <v>1461751938</v>
      </c>
      <c r="B81" s="1" t="s">
        <v>430</v>
      </c>
      <c r="C81" s="1" t="s">
        <v>431</v>
      </c>
      <c r="D81" s="1" t="s">
        <v>7565</v>
      </c>
      <c r="E81" s="1" t="s">
        <v>5119</v>
      </c>
      <c r="F81" s="1" t="str">
        <f>IF(ISNUMBER(LEFT(d3_all_labelled[[#This Row],[contentRating]],1)*1), d3_all_labelled[[#This Row],[contentRating]], VLOOKUP(d3_all_labelled[[#This Row],[contentRating]],contentRatingConversion[],2,FALSE))</f>
        <v>4+</v>
      </c>
      <c r="G81" s="1" t="s">
        <v>13</v>
      </c>
      <c r="I81" t="b">
        <f>ISNUMBER(SEARCH("children",d3_labelled!$G81))</f>
        <v>1</v>
      </c>
      <c r="J81" t="b">
        <f>ISNUMBER(SEARCH("teens",d3_labelled!$G81))</f>
        <v>0</v>
      </c>
      <c r="K81" t="b">
        <f>ISNUMBER(SEARCH("adults",d3_labelled!$G81))</f>
        <v>0</v>
      </c>
      <c r="M81" t="b">
        <f>ISNUMBER(d3_all_labelled[[#This Row],[appId]])</f>
        <v>1</v>
      </c>
      <c r="N81" t="b">
        <f t="shared" si="1"/>
        <v>0</v>
      </c>
    </row>
    <row r="82" spans="1:14" ht="14.5" customHeight="1" x14ac:dyDescent="0.35">
      <c r="A82" s="1">
        <v>1474248135</v>
      </c>
      <c r="B82" s="1" t="s">
        <v>73</v>
      </c>
      <c r="C82" s="1" t="s">
        <v>74</v>
      </c>
      <c r="D82" s="1" t="s">
        <v>7566</v>
      </c>
      <c r="E82" s="1" t="s">
        <v>5119</v>
      </c>
      <c r="F82" s="1" t="str">
        <f>IF(ISNUMBER(LEFT(d3_all_labelled[[#This Row],[contentRating]],1)*1), d3_all_labelled[[#This Row],[contentRating]], VLOOKUP(d3_all_labelled[[#This Row],[contentRating]],contentRatingConversion[],2,FALSE))</f>
        <v>4+</v>
      </c>
      <c r="G82" s="1" t="s">
        <v>13</v>
      </c>
      <c r="I82" t="b">
        <f>ISNUMBER(SEARCH("children",d3_labelled!$G82))</f>
        <v>1</v>
      </c>
      <c r="J82" t="b">
        <f>ISNUMBER(SEARCH("teens",d3_labelled!$G82))</f>
        <v>0</v>
      </c>
      <c r="K82" t="b">
        <f>ISNUMBER(SEARCH("adults",d3_labelled!$G82))</f>
        <v>0</v>
      </c>
      <c r="M82" t="b">
        <f>ISNUMBER(d3_all_labelled[[#This Row],[appId]])</f>
        <v>1</v>
      </c>
      <c r="N82" t="b">
        <f t="shared" si="1"/>
        <v>0</v>
      </c>
    </row>
    <row r="83" spans="1:14" ht="14.5" customHeight="1" x14ac:dyDescent="0.35">
      <c r="A83" s="1">
        <v>1478453789</v>
      </c>
      <c r="B83" s="1" t="s">
        <v>125</v>
      </c>
      <c r="C83" s="1" t="s">
        <v>126</v>
      </c>
      <c r="D83" s="1" t="s">
        <v>7567</v>
      </c>
      <c r="E83" s="1" t="s">
        <v>5119</v>
      </c>
      <c r="F83" s="1" t="str">
        <f>IF(ISNUMBER(LEFT(d3_all_labelled[[#This Row],[contentRating]],1)*1), d3_all_labelled[[#This Row],[contentRating]], VLOOKUP(d3_all_labelled[[#This Row],[contentRating]],contentRatingConversion[],2,FALSE))</f>
        <v>4+</v>
      </c>
      <c r="G83" s="1" t="s">
        <v>34</v>
      </c>
      <c r="I83" t="b">
        <f>ISNUMBER(SEARCH("children",d3_labelled!$G83))</f>
        <v>0</v>
      </c>
      <c r="J83" t="b">
        <f>ISNUMBER(SEARCH("teens",d3_labelled!$G83))</f>
        <v>1</v>
      </c>
      <c r="K83" t="b">
        <f>ISNUMBER(SEARCH("adults",d3_labelled!$G83))</f>
        <v>0</v>
      </c>
      <c r="M83" t="b">
        <f>ISNUMBER(d3_all_labelled[[#This Row],[appId]])</f>
        <v>1</v>
      </c>
      <c r="N83" t="b">
        <f t="shared" si="1"/>
        <v>0</v>
      </c>
    </row>
    <row r="84" spans="1:14" ht="14.5" customHeight="1" x14ac:dyDescent="0.35">
      <c r="A84" s="1">
        <v>1483744837</v>
      </c>
      <c r="B84" s="1" t="s">
        <v>418</v>
      </c>
      <c r="C84" s="1" t="s">
        <v>419</v>
      </c>
      <c r="D84" s="1" t="s">
        <v>7568</v>
      </c>
      <c r="E84" s="1" t="s">
        <v>5119</v>
      </c>
      <c r="F84" s="1" t="str">
        <f>IF(ISNUMBER(LEFT(d3_all_labelled[[#This Row],[contentRating]],1)*1), d3_all_labelled[[#This Row],[contentRating]], VLOOKUP(d3_all_labelled[[#This Row],[contentRating]],contentRatingConversion[],2,FALSE))</f>
        <v>4+</v>
      </c>
      <c r="G84" s="1" t="s">
        <v>13</v>
      </c>
      <c r="I84" t="b">
        <f>ISNUMBER(SEARCH("children",d3_labelled!$G84))</f>
        <v>1</v>
      </c>
      <c r="J84" t="b">
        <f>ISNUMBER(SEARCH("teens",d3_labelled!$G84))</f>
        <v>0</v>
      </c>
      <c r="K84" t="b">
        <f>ISNUMBER(SEARCH("adults",d3_labelled!$G84))</f>
        <v>0</v>
      </c>
      <c r="M84" t="b">
        <f>ISNUMBER(d3_all_labelled[[#This Row],[appId]])</f>
        <v>1</v>
      </c>
      <c r="N84" t="b">
        <f t="shared" si="1"/>
        <v>0</v>
      </c>
    </row>
    <row r="85" spans="1:14" ht="14.5" customHeight="1" x14ac:dyDescent="0.35">
      <c r="A85" s="1">
        <v>1485387513</v>
      </c>
      <c r="B85" s="1" t="s">
        <v>852</v>
      </c>
      <c r="C85" s="1" t="s">
        <v>853</v>
      </c>
      <c r="D85" s="1" t="s">
        <v>7546</v>
      </c>
      <c r="E85" s="1" t="s">
        <v>5119</v>
      </c>
      <c r="F85" s="1" t="str">
        <f>IF(ISNUMBER(LEFT(d3_all_labelled[[#This Row],[contentRating]],1)*1), d3_all_labelled[[#This Row],[contentRating]], VLOOKUP(d3_all_labelled[[#This Row],[contentRating]],contentRatingConversion[],2,FALSE))</f>
        <v>4+</v>
      </c>
      <c r="G85" s="1" t="s">
        <v>13</v>
      </c>
      <c r="I85" t="b">
        <f>ISNUMBER(SEARCH("children",d3_labelled!$G85))</f>
        <v>1</v>
      </c>
      <c r="J85" t="b">
        <f>ISNUMBER(SEARCH("teens",d3_labelled!$G85))</f>
        <v>0</v>
      </c>
      <c r="K85" t="b">
        <f>ISNUMBER(SEARCH("adults",d3_labelled!$G85))</f>
        <v>0</v>
      </c>
      <c r="M85" t="b">
        <f>ISNUMBER(d3_all_labelled[[#This Row],[appId]])</f>
        <v>1</v>
      </c>
      <c r="N85" t="b">
        <f t="shared" si="1"/>
        <v>0</v>
      </c>
    </row>
    <row r="86" spans="1:14" ht="14.5" customHeight="1" x14ac:dyDescent="0.35">
      <c r="A86" s="1">
        <v>1495948084</v>
      </c>
      <c r="B86" s="1" t="s">
        <v>308</v>
      </c>
      <c r="C86" s="1" t="s">
        <v>309</v>
      </c>
      <c r="D86" s="1" t="s">
        <v>7569</v>
      </c>
      <c r="E86" s="1" t="s">
        <v>5119</v>
      </c>
      <c r="F86" s="1" t="str">
        <f>IF(ISNUMBER(LEFT(d3_all_labelled[[#This Row],[contentRating]],1)*1), d3_all_labelled[[#This Row],[contentRating]], VLOOKUP(d3_all_labelled[[#This Row],[contentRating]],contentRatingConversion[],2,FALSE))</f>
        <v>4+</v>
      </c>
      <c r="G86" s="1" t="s">
        <v>13</v>
      </c>
      <c r="I86" t="b">
        <f>ISNUMBER(SEARCH("children",d3_labelled!$G86))</f>
        <v>1</v>
      </c>
      <c r="J86" t="b">
        <f>ISNUMBER(SEARCH("teens",d3_labelled!$G86))</f>
        <v>0</v>
      </c>
      <c r="K86" t="b">
        <f>ISNUMBER(SEARCH("adults",d3_labelled!$G86))</f>
        <v>0</v>
      </c>
      <c r="M86" t="b">
        <f>ISNUMBER(d3_all_labelled[[#This Row],[appId]])</f>
        <v>1</v>
      </c>
      <c r="N86" t="b">
        <f t="shared" si="1"/>
        <v>0</v>
      </c>
    </row>
    <row r="87" spans="1:14" ht="14.5" customHeight="1" x14ac:dyDescent="0.35">
      <c r="A87" s="1">
        <v>1513169978</v>
      </c>
      <c r="B87" s="1" t="s">
        <v>537</v>
      </c>
      <c r="C87" s="1" t="s">
        <v>538</v>
      </c>
      <c r="D87" s="1" t="s">
        <v>7570</v>
      </c>
      <c r="E87" s="1" t="s">
        <v>5119</v>
      </c>
      <c r="F87" s="1" t="str">
        <f>IF(ISNUMBER(LEFT(d3_all_labelled[[#This Row],[contentRating]],1)*1), d3_all_labelled[[#This Row],[contentRating]], VLOOKUP(d3_all_labelled[[#This Row],[contentRating]],contentRatingConversion[],2,FALSE))</f>
        <v>4+</v>
      </c>
      <c r="G87" s="1" t="s">
        <v>13</v>
      </c>
      <c r="I87" t="b">
        <f>ISNUMBER(SEARCH("children",d3_labelled!$G87))</f>
        <v>1</v>
      </c>
      <c r="J87" t="b">
        <f>ISNUMBER(SEARCH("teens",d3_labelled!$G87))</f>
        <v>0</v>
      </c>
      <c r="K87" t="b">
        <f>ISNUMBER(SEARCH("adults",d3_labelled!$G87))</f>
        <v>0</v>
      </c>
      <c r="M87" t="b">
        <f>ISNUMBER(d3_all_labelled[[#This Row],[appId]])</f>
        <v>1</v>
      </c>
      <c r="N87" t="b">
        <f t="shared" si="1"/>
        <v>0</v>
      </c>
    </row>
    <row r="88" spans="1:14" ht="14.5" customHeight="1" x14ac:dyDescent="0.35">
      <c r="A88" s="1">
        <v>1515110238</v>
      </c>
      <c r="B88" s="1" t="s">
        <v>748</v>
      </c>
      <c r="C88" s="1" t="s">
        <v>749</v>
      </c>
      <c r="D88" s="1" t="s">
        <v>7569</v>
      </c>
      <c r="E88" s="1" t="s">
        <v>5119</v>
      </c>
      <c r="F88" s="1" t="str">
        <f>IF(ISNUMBER(LEFT(d3_all_labelled[[#This Row],[contentRating]],1)*1), d3_all_labelled[[#This Row],[contentRating]], VLOOKUP(d3_all_labelled[[#This Row],[contentRating]],contentRatingConversion[],2,FALSE))</f>
        <v>4+</v>
      </c>
      <c r="G88" s="1" t="s">
        <v>13</v>
      </c>
      <c r="I88" t="b">
        <f>ISNUMBER(SEARCH("children",d3_labelled!$G88))</f>
        <v>1</v>
      </c>
      <c r="J88" t="b">
        <f>ISNUMBER(SEARCH("teens",d3_labelled!$G88))</f>
        <v>0</v>
      </c>
      <c r="K88" t="b">
        <f>ISNUMBER(SEARCH("adults",d3_labelled!$G88))</f>
        <v>0</v>
      </c>
      <c r="M88" t="b">
        <f>ISNUMBER(d3_all_labelled[[#This Row],[appId]])</f>
        <v>1</v>
      </c>
      <c r="N88" t="b">
        <f t="shared" si="1"/>
        <v>0</v>
      </c>
    </row>
    <row r="89" spans="1:14" ht="14.5" customHeight="1" x14ac:dyDescent="0.35">
      <c r="A89" s="1">
        <v>1523539543</v>
      </c>
      <c r="B89" s="1" t="s">
        <v>7706</v>
      </c>
      <c r="C89" s="1" t="s">
        <v>7731</v>
      </c>
      <c r="D89" s="1" t="s">
        <v>7749</v>
      </c>
      <c r="E89" s="1" t="s">
        <v>5119</v>
      </c>
      <c r="F89" s="1" t="str">
        <f>IF(ISNUMBER(LEFT(d3_all_labelled[[#This Row],[contentRating]],1)*1), d3_all_labelled[[#This Row],[contentRating]], VLOOKUP(d3_all_labelled[[#This Row],[contentRating]],contentRatingConversion[],2,FALSE))</f>
        <v>4+</v>
      </c>
      <c r="G89" s="1" t="s">
        <v>7754</v>
      </c>
      <c r="I89" t="b">
        <f>ISNUMBER(SEARCH("children",d3_labelled!$G89))</f>
        <v>0</v>
      </c>
      <c r="J89" t="b">
        <f>ISNUMBER(SEARCH("teens",d3_labelled!$G89))</f>
        <v>1</v>
      </c>
      <c r="K89" t="b">
        <f>ISNUMBER(SEARCH("adults",d3_labelled!$G89))</f>
        <v>1</v>
      </c>
      <c r="M89" t="b">
        <f>ISNUMBER(d3_all_labelled[[#This Row],[appId]])</f>
        <v>1</v>
      </c>
      <c r="N89" t="b">
        <f t="shared" si="1"/>
        <v>0</v>
      </c>
    </row>
    <row r="90" spans="1:14" ht="14.5" customHeight="1" x14ac:dyDescent="0.35">
      <c r="A90" s="1">
        <v>1530385088</v>
      </c>
      <c r="B90" s="1" t="s">
        <v>844</v>
      </c>
      <c r="C90" s="1" t="s">
        <v>845</v>
      </c>
      <c r="D90" s="1" t="s">
        <v>7571</v>
      </c>
      <c r="E90" s="1" t="s">
        <v>5119</v>
      </c>
      <c r="F90" s="1" t="str">
        <f>IF(ISNUMBER(LEFT(d3_all_labelled[[#This Row],[contentRating]],1)*1), d3_all_labelled[[#This Row],[contentRating]], VLOOKUP(d3_all_labelled[[#This Row],[contentRating]],contentRatingConversion[],2,FALSE))</f>
        <v>4+</v>
      </c>
      <c r="G90" s="1" t="s">
        <v>13</v>
      </c>
      <c r="I90" t="b">
        <f>ISNUMBER(SEARCH("children",d3_labelled!$G90))</f>
        <v>1</v>
      </c>
      <c r="J90" t="b">
        <f>ISNUMBER(SEARCH("teens",d3_labelled!$G90))</f>
        <v>0</v>
      </c>
      <c r="K90" t="b">
        <f>ISNUMBER(SEARCH("adults",d3_labelled!$G90))</f>
        <v>0</v>
      </c>
      <c r="M90" t="b">
        <f>ISNUMBER(d3_all_labelled[[#This Row],[appId]])</f>
        <v>1</v>
      </c>
      <c r="N90" t="b">
        <f t="shared" si="1"/>
        <v>0</v>
      </c>
    </row>
    <row r="91" spans="1:14" ht="14.5" customHeight="1" x14ac:dyDescent="0.35">
      <c r="A91" s="1">
        <v>1546965896</v>
      </c>
      <c r="B91" s="1" t="s">
        <v>7621</v>
      </c>
      <c r="C91" s="1" t="s">
        <v>7646</v>
      </c>
      <c r="D91" s="1" t="s">
        <v>7671</v>
      </c>
      <c r="E91" s="1" t="s">
        <v>5137</v>
      </c>
      <c r="F91" s="1" t="str">
        <f>IF(ISNUMBER(LEFT(d3_all_labelled[[#This Row],[contentRating]],1)*1), d3_all_labelled[[#This Row],[contentRating]], VLOOKUP(d3_all_labelled[[#This Row],[contentRating]],contentRatingConversion[],2,FALSE))</f>
        <v>12+</v>
      </c>
      <c r="G91" s="1" t="s">
        <v>7685</v>
      </c>
      <c r="I91" t="b">
        <f>ISNUMBER(SEARCH("children",d3_labelled!$G91))</f>
        <v>0</v>
      </c>
      <c r="J91" t="b">
        <f>ISNUMBER(SEARCH("teens",d3_labelled!$G91))</f>
        <v>1</v>
      </c>
      <c r="K91" t="b">
        <f>ISNUMBER(SEARCH("adults",d3_labelled!$G91))</f>
        <v>0</v>
      </c>
      <c r="M91" t="b">
        <f>ISNUMBER(d3_all_labelled[[#This Row],[appId]])</f>
        <v>1</v>
      </c>
      <c r="N91" t="b">
        <f t="shared" si="1"/>
        <v>0</v>
      </c>
    </row>
    <row r="92" spans="1:14" ht="14.5" customHeight="1" x14ac:dyDescent="0.35">
      <c r="A92" s="1">
        <v>1551375407</v>
      </c>
      <c r="B92" s="1" t="s">
        <v>598</v>
      </c>
      <c r="C92" s="1" t="s">
        <v>599</v>
      </c>
      <c r="D92" s="1" t="s">
        <v>7558</v>
      </c>
      <c r="E92" s="1" t="s">
        <v>5119</v>
      </c>
      <c r="F92" s="1" t="str">
        <f>IF(ISNUMBER(LEFT(d3_all_labelled[[#This Row],[contentRating]],1)*1), d3_all_labelled[[#This Row],[contentRating]], VLOOKUP(d3_all_labelled[[#This Row],[contentRating]],contentRatingConversion[],2,FALSE))</f>
        <v>4+</v>
      </c>
      <c r="G92" s="1" t="s">
        <v>13</v>
      </c>
      <c r="I92" t="b">
        <f>ISNUMBER(SEARCH("children",d3_labelled!$G92))</f>
        <v>1</v>
      </c>
      <c r="J92" t="b">
        <f>ISNUMBER(SEARCH("teens",d3_labelled!$G92))</f>
        <v>0</v>
      </c>
      <c r="K92" t="b">
        <f>ISNUMBER(SEARCH("adults",d3_labelled!$G92))</f>
        <v>0</v>
      </c>
      <c r="M92" t="b">
        <f>ISNUMBER(d3_all_labelled[[#This Row],[appId]])</f>
        <v>1</v>
      </c>
      <c r="N92" t="b">
        <f t="shared" si="1"/>
        <v>0</v>
      </c>
    </row>
    <row r="93" spans="1:14" ht="14.5" customHeight="1" x14ac:dyDescent="0.35">
      <c r="A93" s="1">
        <v>1577157578</v>
      </c>
      <c r="B93" s="1" t="s">
        <v>376</v>
      </c>
      <c r="C93" s="1" t="s">
        <v>377</v>
      </c>
      <c r="D93" s="1" t="s">
        <v>7558</v>
      </c>
      <c r="E93" s="1" t="s">
        <v>5119</v>
      </c>
      <c r="F93" s="1" t="str">
        <f>IF(ISNUMBER(LEFT(d3_all_labelled[[#This Row],[contentRating]],1)*1), d3_all_labelled[[#This Row],[contentRating]], VLOOKUP(d3_all_labelled[[#This Row],[contentRating]],contentRatingConversion[],2,FALSE))</f>
        <v>4+</v>
      </c>
      <c r="G93" s="1" t="s">
        <v>13</v>
      </c>
      <c r="I93" t="b">
        <f>ISNUMBER(SEARCH("children",d3_labelled!$G93))</f>
        <v>1</v>
      </c>
      <c r="J93" t="b">
        <f>ISNUMBER(SEARCH("teens",d3_labelled!$G93))</f>
        <v>0</v>
      </c>
      <c r="K93" t="b">
        <f>ISNUMBER(SEARCH("adults",d3_labelled!$G93))</f>
        <v>0</v>
      </c>
      <c r="M93" t="b">
        <f>ISNUMBER(d3_all_labelled[[#This Row],[appId]])</f>
        <v>1</v>
      </c>
      <c r="N93" t="b">
        <f t="shared" si="1"/>
        <v>0</v>
      </c>
    </row>
    <row r="94" spans="1:14" ht="14.5" customHeight="1" x14ac:dyDescent="0.35">
      <c r="A94" s="1">
        <v>1591919018</v>
      </c>
      <c r="B94" s="1" t="s">
        <v>169</v>
      </c>
      <c r="C94" s="1" t="s">
        <v>170</v>
      </c>
      <c r="D94" s="1" t="s">
        <v>7549</v>
      </c>
      <c r="E94" s="1" t="s">
        <v>5119</v>
      </c>
      <c r="F94" s="1" t="str">
        <f>IF(ISNUMBER(LEFT(d3_all_labelled[[#This Row],[contentRating]],1)*1), d3_all_labelled[[#This Row],[contentRating]], VLOOKUP(d3_all_labelled[[#This Row],[contentRating]],contentRatingConversion[],2,FALSE))</f>
        <v>4+</v>
      </c>
      <c r="G94" s="1" t="s">
        <v>13</v>
      </c>
      <c r="I94" t="b">
        <f>ISNUMBER(SEARCH("children",d3_labelled!$G94))</f>
        <v>1</v>
      </c>
      <c r="J94" t="b">
        <f>ISNUMBER(SEARCH("teens",d3_labelled!$G94))</f>
        <v>0</v>
      </c>
      <c r="K94" t="b">
        <f>ISNUMBER(SEARCH("adults",d3_labelled!$G94))</f>
        <v>0</v>
      </c>
      <c r="M94" t="b">
        <f>ISNUMBER(d3_all_labelled[[#This Row],[appId]])</f>
        <v>1</v>
      </c>
      <c r="N94" t="b">
        <f t="shared" si="1"/>
        <v>0</v>
      </c>
    </row>
    <row r="95" spans="1:14" ht="14.5" customHeight="1" x14ac:dyDescent="0.35">
      <c r="A95" s="1">
        <v>1597062293</v>
      </c>
      <c r="B95" s="1" t="s">
        <v>7638</v>
      </c>
      <c r="C95" s="1" t="s">
        <v>7663</v>
      </c>
      <c r="D95" s="1" t="s">
        <v>7683</v>
      </c>
      <c r="E95" s="1" t="s">
        <v>5119</v>
      </c>
      <c r="F95" s="1" t="str">
        <f>IF(ISNUMBER(LEFT(d3_all_labelled[[#This Row],[contentRating]],1)*1), d3_all_labelled[[#This Row],[contentRating]], VLOOKUP(d3_all_labelled[[#This Row],[contentRating]],contentRatingConversion[],2,FALSE))</f>
        <v>4+</v>
      </c>
      <c r="G95" s="1" t="s">
        <v>7688</v>
      </c>
      <c r="I95" t="b">
        <f>ISNUMBER(SEARCH("children",d3_labelled!$G95))</f>
        <v>0</v>
      </c>
      <c r="J95" t="b">
        <f>ISNUMBER(SEARCH("teens",d3_labelled!$G95))</f>
        <v>0</v>
      </c>
      <c r="K95" t="b">
        <f>ISNUMBER(SEARCH("adults",d3_labelled!$G95))</f>
        <v>1</v>
      </c>
      <c r="M95" t="b">
        <f>ISNUMBER(d3_all_labelled[[#This Row],[appId]])</f>
        <v>1</v>
      </c>
      <c r="N95" t="b">
        <f t="shared" si="1"/>
        <v>0</v>
      </c>
    </row>
    <row r="96" spans="1:14" ht="14.5" customHeight="1" x14ac:dyDescent="0.35">
      <c r="A96" s="1">
        <v>1623570895</v>
      </c>
      <c r="B96" s="1" t="s">
        <v>395</v>
      </c>
      <c r="C96" s="1" t="s">
        <v>396</v>
      </c>
      <c r="D96" s="1" t="s">
        <v>7572</v>
      </c>
      <c r="E96" s="1" t="s">
        <v>5119</v>
      </c>
      <c r="F96" s="1" t="str">
        <f>IF(ISNUMBER(LEFT(d3_all_labelled[[#This Row],[contentRating]],1)*1), d3_all_labelled[[#This Row],[contentRating]], VLOOKUP(d3_all_labelled[[#This Row],[contentRating]],contentRatingConversion[],2,FALSE))</f>
        <v>4+</v>
      </c>
      <c r="G96" s="1" t="s">
        <v>13</v>
      </c>
      <c r="I96" t="b">
        <f>ISNUMBER(SEARCH("children",d3_labelled!$G96))</f>
        <v>1</v>
      </c>
      <c r="J96" t="b">
        <f>ISNUMBER(SEARCH("teens",d3_labelled!$G96))</f>
        <v>0</v>
      </c>
      <c r="K96" t="b">
        <f>ISNUMBER(SEARCH("adults",d3_labelled!$G96))</f>
        <v>0</v>
      </c>
      <c r="M96" t="b">
        <f>ISNUMBER(d3_all_labelled[[#This Row],[appId]])</f>
        <v>1</v>
      </c>
      <c r="N96" t="b">
        <f t="shared" si="1"/>
        <v>0</v>
      </c>
    </row>
    <row r="97" spans="1:14" ht="14.5" customHeight="1" x14ac:dyDescent="0.35">
      <c r="A97" s="1">
        <v>1625077286</v>
      </c>
      <c r="B97" s="1" t="s">
        <v>58</v>
      </c>
      <c r="C97" s="1" t="s">
        <v>59</v>
      </c>
      <c r="D97" s="1" t="s">
        <v>7573</v>
      </c>
      <c r="E97" s="1" t="s">
        <v>5119</v>
      </c>
      <c r="F97" s="1" t="str">
        <f>IF(ISNUMBER(LEFT(d3_all_labelled[[#This Row],[contentRating]],1)*1), d3_all_labelled[[#This Row],[contentRating]], VLOOKUP(d3_all_labelled[[#This Row],[contentRating]],contentRatingConversion[],2,FALSE))</f>
        <v>4+</v>
      </c>
      <c r="G97" s="1" t="s">
        <v>13</v>
      </c>
      <c r="I97" t="b">
        <f>ISNUMBER(SEARCH("children",d3_labelled!$G97))</f>
        <v>1</v>
      </c>
      <c r="J97" t="b">
        <f>ISNUMBER(SEARCH("teens",d3_labelled!$G97))</f>
        <v>0</v>
      </c>
      <c r="K97" t="b">
        <f>ISNUMBER(SEARCH("adults",d3_labelled!$G97))</f>
        <v>0</v>
      </c>
      <c r="M97" t="b">
        <f>ISNUMBER(d3_all_labelled[[#This Row],[appId]])</f>
        <v>1</v>
      </c>
      <c r="N97" t="b">
        <f t="shared" si="1"/>
        <v>0</v>
      </c>
    </row>
    <row r="98" spans="1:14" ht="14.5" customHeight="1" x14ac:dyDescent="0.35">
      <c r="A98" s="1">
        <v>1669091583</v>
      </c>
      <c r="B98" s="1" t="s">
        <v>81</v>
      </c>
      <c r="C98" s="1" t="s">
        <v>82</v>
      </c>
      <c r="D98" s="1" t="s">
        <v>7558</v>
      </c>
      <c r="E98" s="1" t="s">
        <v>5119</v>
      </c>
      <c r="F98" s="1" t="str">
        <f>IF(ISNUMBER(LEFT(d3_all_labelled[[#This Row],[contentRating]],1)*1), d3_all_labelled[[#This Row],[contentRating]], VLOOKUP(d3_all_labelled[[#This Row],[contentRating]],contentRatingConversion[],2,FALSE))</f>
        <v>4+</v>
      </c>
      <c r="G98" s="1" t="s">
        <v>13</v>
      </c>
      <c r="I98" t="b">
        <f>ISNUMBER(SEARCH("children",d3_labelled!$G98))</f>
        <v>1</v>
      </c>
      <c r="J98" t="b">
        <f>ISNUMBER(SEARCH("teens",d3_labelled!$G98))</f>
        <v>0</v>
      </c>
      <c r="K98" t="b">
        <f>ISNUMBER(SEARCH("adults",d3_labelled!$G98))</f>
        <v>0</v>
      </c>
      <c r="M98" t="b">
        <f>ISNUMBER(d3_all_labelled[[#This Row],[appId]])</f>
        <v>1</v>
      </c>
      <c r="N98" t="b">
        <f t="shared" si="1"/>
        <v>0</v>
      </c>
    </row>
    <row r="99" spans="1:14" ht="14.5" customHeight="1" x14ac:dyDescent="0.35">
      <c r="A99" s="1">
        <v>1669331387</v>
      </c>
      <c r="B99" s="1" t="s">
        <v>7701</v>
      </c>
      <c r="C99" s="1" t="s">
        <v>7726</v>
      </c>
      <c r="D99" s="1" t="s">
        <v>7683</v>
      </c>
      <c r="E99" s="1" t="s">
        <v>5119</v>
      </c>
      <c r="F99" s="1" t="str">
        <f>IF(ISNUMBER(LEFT(d3_all_labelled[[#This Row],[contentRating]],1)*1), d3_all_labelled[[#This Row],[contentRating]], VLOOKUP(d3_all_labelled[[#This Row],[contentRating]],contentRatingConversion[],2,FALSE))</f>
        <v>4+</v>
      </c>
      <c r="G99" s="1" t="s">
        <v>7688</v>
      </c>
      <c r="I99" t="b">
        <f>ISNUMBER(SEARCH("children",d3_labelled!$G99))</f>
        <v>0</v>
      </c>
      <c r="J99" t="b">
        <f>ISNUMBER(SEARCH("teens",d3_labelled!$G99))</f>
        <v>0</v>
      </c>
      <c r="K99" t="b">
        <f>ISNUMBER(SEARCH("adults",d3_labelled!$G99))</f>
        <v>1</v>
      </c>
      <c r="M99" t="b">
        <f>ISNUMBER(d3_all_labelled[[#This Row],[appId]])</f>
        <v>1</v>
      </c>
      <c r="N99" t="b">
        <f t="shared" si="1"/>
        <v>0</v>
      </c>
    </row>
    <row r="100" spans="1:14" ht="14.5" customHeight="1" x14ac:dyDescent="0.35">
      <c r="A100" s="1">
        <v>6444042347</v>
      </c>
      <c r="B100" s="1" t="s">
        <v>16</v>
      </c>
      <c r="C100" s="1" t="s">
        <v>17</v>
      </c>
      <c r="D100" s="1" t="s">
        <v>7574</v>
      </c>
      <c r="E100" s="1" t="s">
        <v>5119</v>
      </c>
      <c r="F100" s="1" t="str">
        <f>IF(ISNUMBER(LEFT(d3_all_labelled[[#This Row],[contentRating]],1)*1), d3_all_labelled[[#This Row],[contentRating]], VLOOKUP(d3_all_labelled[[#This Row],[contentRating]],contentRatingConversion[],2,FALSE))</f>
        <v>4+</v>
      </c>
      <c r="G100" s="1" t="s">
        <v>13</v>
      </c>
      <c r="I100" t="b">
        <f>ISNUMBER(SEARCH("children",d3_labelled!$G100))</f>
        <v>1</v>
      </c>
      <c r="J100" t="b">
        <f>ISNUMBER(SEARCH("teens",d3_labelled!$G100))</f>
        <v>0</v>
      </c>
      <c r="K100" t="b">
        <f>ISNUMBER(SEARCH("adults",d3_labelled!$G100))</f>
        <v>0</v>
      </c>
      <c r="M100" t="b">
        <f>ISNUMBER(d3_all_labelled[[#This Row],[appId]])</f>
        <v>1</v>
      </c>
      <c r="N100" t="b">
        <f t="shared" si="1"/>
        <v>0</v>
      </c>
    </row>
    <row r="101" spans="1:14" ht="14.5" customHeight="1" x14ac:dyDescent="0.35">
      <c r="A101" s="1">
        <v>6444559661</v>
      </c>
      <c r="B101" s="1" t="s">
        <v>362</v>
      </c>
      <c r="C101" s="1" t="s">
        <v>363</v>
      </c>
      <c r="D101" s="1" t="s">
        <v>7575</v>
      </c>
      <c r="E101" s="1" t="s">
        <v>5119</v>
      </c>
      <c r="F101" s="1" t="str">
        <f>IF(ISNUMBER(LEFT(d3_all_labelled[[#This Row],[contentRating]],1)*1), d3_all_labelled[[#This Row],[contentRating]], VLOOKUP(d3_all_labelled[[#This Row],[contentRating]],contentRatingConversion[],2,FALSE))</f>
        <v>4+</v>
      </c>
      <c r="G101" s="1" t="s">
        <v>13</v>
      </c>
      <c r="I101" t="b">
        <f>ISNUMBER(SEARCH("children",d3_labelled!$G101))</f>
        <v>1</v>
      </c>
      <c r="J101" t="b">
        <f>ISNUMBER(SEARCH("teens",d3_labelled!$G101))</f>
        <v>0</v>
      </c>
      <c r="K101" t="b">
        <f>ISNUMBER(SEARCH("adults",d3_labelled!$G101))</f>
        <v>0</v>
      </c>
      <c r="M101" t="b">
        <f>ISNUMBER(d3_all_labelled[[#This Row],[appId]])</f>
        <v>1</v>
      </c>
      <c r="N101" t="b">
        <f t="shared" si="1"/>
        <v>0</v>
      </c>
    </row>
    <row r="102" spans="1:14" ht="14.5" customHeight="1" x14ac:dyDescent="0.35">
      <c r="A102" s="1">
        <v>6445905975</v>
      </c>
      <c r="B102" s="1" t="s">
        <v>292</v>
      </c>
      <c r="C102" s="1" t="s">
        <v>293</v>
      </c>
      <c r="D102" s="1" t="s">
        <v>7576</v>
      </c>
      <c r="E102" s="1" t="s">
        <v>5137</v>
      </c>
      <c r="F102" s="1" t="str">
        <f>IF(ISNUMBER(LEFT(d3_all_labelled[[#This Row],[contentRating]],1)*1), d3_all_labelled[[#This Row],[contentRating]], VLOOKUP(d3_all_labelled[[#This Row],[contentRating]],contentRatingConversion[],2,FALSE))</f>
        <v>12+</v>
      </c>
      <c r="G102" s="1" t="s">
        <v>34</v>
      </c>
      <c r="I102" t="b">
        <f>ISNUMBER(SEARCH("children",d3_labelled!$G102))</f>
        <v>0</v>
      </c>
      <c r="J102" t="b">
        <f>ISNUMBER(SEARCH("teens",d3_labelled!$G102))</f>
        <v>1</v>
      </c>
      <c r="K102" t="b">
        <f>ISNUMBER(SEARCH("adults",d3_labelled!$G102))</f>
        <v>0</v>
      </c>
      <c r="M102" t="b">
        <f>ISNUMBER(d3_all_labelled[[#This Row],[appId]])</f>
        <v>1</v>
      </c>
      <c r="N102" t="b">
        <f t="shared" si="1"/>
        <v>0</v>
      </c>
    </row>
    <row r="103" spans="1:14" ht="14.5" customHeight="1" x14ac:dyDescent="0.35">
      <c r="A103" s="1">
        <v>6445906099</v>
      </c>
      <c r="B103" s="1" t="s">
        <v>108</v>
      </c>
      <c r="C103" s="1" t="s">
        <v>109</v>
      </c>
      <c r="D103" s="1" t="s">
        <v>7545</v>
      </c>
      <c r="E103" s="1" t="s">
        <v>5137</v>
      </c>
      <c r="F103" s="1" t="str">
        <f>IF(ISNUMBER(LEFT(d3_all_labelled[[#This Row],[contentRating]],1)*1), d3_all_labelled[[#This Row],[contentRating]], VLOOKUP(d3_all_labelled[[#This Row],[contentRating]],contentRatingConversion[],2,FALSE))</f>
        <v>12+</v>
      </c>
      <c r="G103" s="1" t="s">
        <v>34</v>
      </c>
      <c r="I103" t="b">
        <f>ISNUMBER(SEARCH("children",d3_labelled!$G103))</f>
        <v>0</v>
      </c>
      <c r="J103" t="b">
        <f>ISNUMBER(SEARCH("teens",d3_labelled!$G103))</f>
        <v>1</v>
      </c>
      <c r="K103" t="b">
        <f>ISNUMBER(SEARCH("adults",d3_labelled!$G103))</f>
        <v>0</v>
      </c>
      <c r="M103" t="b">
        <f>ISNUMBER(d3_all_labelled[[#This Row],[appId]])</f>
        <v>1</v>
      </c>
      <c r="N103" t="b">
        <f t="shared" si="1"/>
        <v>0</v>
      </c>
    </row>
    <row r="104" spans="1:14" ht="14.5" customHeight="1" x14ac:dyDescent="0.35">
      <c r="A104" s="1">
        <v>6446267827</v>
      </c>
      <c r="B104" s="1" t="s">
        <v>7705</v>
      </c>
      <c r="C104" s="1" t="s">
        <v>7730</v>
      </c>
      <c r="D104" s="1" t="s">
        <v>7670</v>
      </c>
      <c r="E104" s="1" t="s">
        <v>5119</v>
      </c>
      <c r="F104" s="1" t="str">
        <f>IF(ISNUMBER(LEFT(d3_all_labelled[[#This Row],[contentRating]],1)*1), d3_all_labelled[[#This Row],[contentRating]], VLOOKUP(d3_all_labelled[[#This Row],[contentRating]],contentRatingConversion[],2,FALSE))</f>
        <v>4+</v>
      </c>
      <c r="G104" s="1" t="s">
        <v>7754</v>
      </c>
      <c r="I104" t="b">
        <f>ISNUMBER(SEARCH("children",d3_labelled!$G104))</f>
        <v>0</v>
      </c>
      <c r="J104" t="b">
        <f>ISNUMBER(SEARCH("teens",d3_labelled!$G104))</f>
        <v>1</v>
      </c>
      <c r="K104" t="b">
        <f>ISNUMBER(SEARCH("adults",d3_labelled!$G104))</f>
        <v>1</v>
      </c>
      <c r="M104" t="b">
        <f>ISNUMBER(d3_all_labelled[[#This Row],[appId]])</f>
        <v>1</v>
      </c>
      <c r="N104" t="b">
        <f t="shared" si="1"/>
        <v>0</v>
      </c>
    </row>
    <row r="105" spans="1:14" ht="14.5" customHeight="1" x14ac:dyDescent="0.35">
      <c r="A105" s="1">
        <v>6449643108</v>
      </c>
      <c r="B105" s="1" t="s">
        <v>7691</v>
      </c>
      <c r="C105" s="1" t="s">
        <v>7716</v>
      </c>
      <c r="D105" s="1" t="s">
        <v>7740</v>
      </c>
      <c r="E105" s="1" t="s">
        <v>5119</v>
      </c>
      <c r="F105" s="1" t="str">
        <f>IF(ISNUMBER(LEFT(d3_all_labelled[[#This Row],[contentRating]],1)*1), d3_all_labelled[[#This Row],[contentRating]], VLOOKUP(d3_all_labelled[[#This Row],[contentRating]],contentRatingConversion[],2,FALSE))</f>
        <v>4+</v>
      </c>
      <c r="G105" s="1" t="s">
        <v>7688</v>
      </c>
      <c r="I105" t="b">
        <f>ISNUMBER(SEARCH("children",d3_labelled!$G105))</f>
        <v>0</v>
      </c>
      <c r="J105" t="b">
        <f>ISNUMBER(SEARCH("teens",d3_labelled!$G105))</f>
        <v>0</v>
      </c>
      <c r="K105" t="b">
        <f>ISNUMBER(SEARCH("adults",d3_labelled!$G105))</f>
        <v>1</v>
      </c>
      <c r="M105" t="b">
        <f>ISNUMBER(d3_all_labelled[[#This Row],[appId]])</f>
        <v>1</v>
      </c>
      <c r="N105" t="b">
        <f t="shared" si="1"/>
        <v>0</v>
      </c>
    </row>
    <row r="106" spans="1:14" ht="14.5" customHeight="1" x14ac:dyDescent="0.35">
      <c r="A106" s="1">
        <v>6475483877</v>
      </c>
      <c r="B106" s="1" t="s">
        <v>7542</v>
      </c>
      <c r="C106" s="1" t="s">
        <v>489</v>
      </c>
      <c r="D106" s="1" t="s">
        <v>7546</v>
      </c>
      <c r="E106" s="1" t="s">
        <v>5119</v>
      </c>
      <c r="F106" s="1" t="str">
        <f>IF(ISNUMBER(LEFT(d3_all_labelled[[#This Row],[contentRating]],1)*1), d3_all_labelled[[#This Row],[contentRating]], VLOOKUP(d3_all_labelled[[#This Row],[contentRating]],contentRatingConversion[],2,FALSE))</f>
        <v>4+</v>
      </c>
      <c r="G106" s="1" t="s">
        <v>13</v>
      </c>
      <c r="I106" t="b">
        <f>ISNUMBER(SEARCH("children",d3_labelled!$G106))</f>
        <v>1</v>
      </c>
      <c r="J106" t="b">
        <f>ISNUMBER(SEARCH("teens",d3_labelled!$G106))</f>
        <v>0</v>
      </c>
      <c r="K106" t="b">
        <f>ISNUMBER(SEARCH("adults",d3_labelled!$G106))</f>
        <v>0</v>
      </c>
      <c r="M106" t="b">
        <f>ISNUMBER(d3_all_labelled[[#This Row],[appId]])</f>
        <v>1</v>
      </c>
      <c r="N106" t="b">
        <f t="shared" si="1"/>
        <v>0</v>
      </c>
    </row>
    <row r="107" spans="1:14" ht="14.5" customHeight="1" x14ac:dyDescent="0.35">
      <c r="A107" s="1">
        <v>6479632040</v>
      </c>
      <c r="B107" s="1" t="s">
        <v>7622</v>
      </c>
      <c r="C107" s="1" t="s">
        <v>7647</v>
      </c>
      <c r="D107" s="1" t="s">
        <v>7672</v>
      </c>
      <c r="E107" s="1" t="s">
        <v>5190</v>
      </c>
      <c r="F107" s="1" t="str">
        <f>IF(ISNUMBER(LEFT(d3_all_labelled[[#This Row],[contentRating]],1)*1), d3_all_labelled[[#This Row],[contentRating]], VLOOKUP(d3_all_labelled[[#This Row],[contentRating]],contentRatingConversion[],2,FALSE))</f>
        <v>9+</v>
      </c>
      <c r="G107" s="1" t="s">
        <v>7685</v>
      </c>
      <c r="I107" t="b">
        <f>ISNUMBER(SEARCH("children",d3_labelled!$G107))</f>
        <v>0</v>
      </c>
      <c r="J107" t="b">
        <f>ISNUMBER(SEARCH("teens",d3_labelled!$G107))</f>
        <v>1</v>
      </c>
      <c r="K107" t="b">
        <f>ISNUMBER(SEARCH("adults",d3_labelled!$G107))</f>
        <v>0</v>
      </c>
      <c r="M107" t="b">
        <f>ISNUMBER(d3_all_labelled[[#This Row],[appId]])</f>
        <v>1</v>
      </c>
      <c r="N107" t="b">
        <f t="shared" si="1"/>
        <v>0</v>
      </c>
    </row>
    <row r="108" spans="1:14" ht="14.5" customHeight="1" x14ac:dyDescent="0.35">
      <c r="A108" s="1">
        <v>6499269354</v>
      </c>
      <c r="B108" s="1" t="s">
        <v>7619</v>
      </c>
      <c r="C108" s="1" t="s">
        <v>7644</v>
      </c>
      <c r="D108" s="1" t="s">
        <v>7669</v>
      </c>
      <c r="E108" s="1" t="s">
        <v>5130</v>
      </c>
      <c r="F108" s="1" t="str">
        <f>IF(ISNUMBER(LEFT(d3_all_labelled[[#This Row],[contentRating]],1)*1), d3_all_labelled[[#This Row],[contentRating]], VLOOKUP(d3_all_labelled[[#This Row],[contentRating]],contentRatingConversion[],2,FALSE))</f>
        <v>17+</v>
      </c>
      <c r="G108" s="1" t="s">
        <v>7685</v>
      </c>
      <c r="I108" t="b">
        <f>ISNUMBER(SEARCH("children",d3_labelled!$G108))</f>
        <v>0</v>
      </c>
      <c r="J108" t="b">
        <f>ISNUMBER(SEARCH("teens",d3_labelled!$G108))</f>
        <v>1</v>
      </c>
      <c r="K108" t="b">
        <f>ISNUMBER(SEARCH("adults",d3_labelled!$G108))</f>
        <v>0</v>
      </c>
      <c r="M108" t="b">
        <f>ISNUMBER(d3_all_labelled[[#This Row],[appId]])</f>
        <v>1</v>
      </c>
      <c r="N108" t="b">
        <f t="shared" si="1"/>
        <v>0</v>
      </c>
    </row>
    <row r="109" spans="1:14" ht="14.5" customHeight="1" x14ac:dyDescent="0.35">
      <c r="A109" s="1">
        <v>6499342041</v>
      </c>
      <c r="B109" s="1" t="s">
        <v>113</v>
      </c>
      <c r="C109" s="1" t="s">
        <v>114</v>
      </c>
      <c r="D109" s="1" t="s">
        <v>7577</v>
      </c>
      <c r="E109" s="1" t="s">
        <v>5119</v>
      </c>
      <c r="F109" s="1" t="str">
        <f>IF(ISNUMBER(LEFT(d3_all_labelled[[#This Row],[contentRating]],1)*1), d3_all_labelled[[#This Row],[contentRating]], VLOOKUP(d3_all_labelled[[#This Row],[contentRating]],contentRatingConversion[],2,FALSE))</f>
        <v>4+</v>
      </c>
      <c r="G109" s="1" t="s">
        <v>115</v>
      </c>
      <c r="I109" t="b">
        <f>ISNUMBER(SEARCH("children",d3_labelled!$G109))</f>
        <v>0</v>
      </c>
      <c r="J109" t="b">
        <f>ISNUMBER(SEARCH("teens",d3_labelled!$G109))</f>
        <v>0</v>
      </c>
      <c r="K109" t="b">
        <f>ISNUMBER(SEARCH("adults",d3_labelled!$G109))</f>
        <v>1</v>
      </c>
      <c r="M109" t="b">
        <f>ISNUMBER(d3_all_labelled[[#This Row],[appId]])</f>
        <v>1</v>
      </c>
      <c r="N109" t="b">
        <f t="shared" si="1"/>
        <v>0</v>
      </c>
    </row>
    <row r="110" spans="1:14" ht="14.5" customHeight="1" x14ac:dyDescent="0.35">
      <c r="A110" s="1">
        <v>6503662974</v>
      </c>
      <c r="B110" s="1" t="s">
        <v>7639</v>
      </c>
      <c r="C110" s="1" t="s">
        <v>7664</v>
      </c>
      <c r="D110" s="1" t="s">
        <v>7684</v>
      </c>
      <c r="E110" s="1" t="s">
        <v>5119</v>
      </c>
      <c r="F110" s="1" t="str">
        <f>IF(ISNUMBER(LEFT(d3_all_labelled[[#This Row],[contentRating]],1)*1), d3_all_labelled[[#This Row],[contentRating]], VLOOKUP(d3_all_labelled[[#This Row],[contentRating]],contentRatingConversion[],2,FALSE))</f>
        <v>4+</v>
      </c>
      <c r="G110" s="1" t="s">
        <v>7688</v>
      </c>
      <c r="I110" t="b">
        <f>ISNUMBER(SEARCH("children",d3_labelled!$G110))</f>
        <v>0</v>
      </c>
      <c r="J110" t="b">
        <f>ISNUMBER(SEARCH("teens",d3_labelled!$G110))</f>
        <v>0</v>
      </c>
      <c r="K110" t="b">
        <f>ISNUMBER(SEARCH("adults",d3_labelled!$G110))</f>
        <v>1</v>
      </c>
      <c r="M110" t="b">
        <f>ISNUMBER(d3_all_labelled[[#This Row],[appId]])</f>
        <v>1</v>
      </c>
      <c r="N110" t="b">
        <f t="shared" si="1"/>
        <v>0</v>
      </c>
    </row>
    <row r="111" spans="1:14" ht="14.5" customHeight="1" x14ac:dyDescent="0.35">
      <c r="A111" s="1" t="s">
        <v>97</v>
      </c>
      <c r="B111" s="1" t="s">
        <v>98</v>
      </c>
      <c r="C111" s="1" t="s">
        <v>99</v>
      </c>
      <c r="D111" s="1" t="s">
        <v>7570</v>
      </c>
      <c r="E111" s="1" t="s">
        <v>1053</v>
      </c>
      <c r="F111" s="1" t="str">
        <f>IF(ISNUMBER(LEFT(d3_all_labelled[[#This Row],[contentRating]],1)*1), d3_all_labelled[[#This Row],[contentRating]], VLOOKUP(d3_all_labelled[[#This Row],[contentRating]],contentRatingConversion[],2,FALSE))</f>
        <v>PEGI 3</v>
      </c>
      <c r="G111" s="1" t="s">
        <v>13</v>
      </c>
      <c r="I111" t="b">
        <f>ISNUMBER(SEARCH("children",d3_labelled!$G111))</f>
        <v>1</v>
      </c>
      <c r="J111" t="b">
        <f>ISNUMBER(SEARCH("teens",d3_labelled!$G111))</f>
        <v>0</v>
      </c>
      <c r="K111" t="b">
        <f>ISNUMBER(SEARCH("adults",d3_labelled!$G111))</f>
        <v>0</v>
      </c>
      <c r="M111" t="b">
        <f>ISNUMBER(d3_all_labelled[[#This Row],[appId]])</f>
        <v>0</v>
      </c>
      <c r="N111" t="b">
        <f t="shared" si="1"/>
        <v>1</v>
      </c>
    </row>
    <row r="112" spans="1:14" ht="14.5" customHeight="1" x14ac:dyDescent="0.35">
      <c r="A112" s="1" t="s">
        <v>142</v>
      </c>
      <c r="B112" s="1" t="s">
        <v>143</v>
      </c>
      <c r="C112" s="1" t="s">
        <v>144</v>
      </c>
      <c r="D112" s="1" t="s">
        <v>7580</v>
      </c>
      <c r="E112" s="1" t="s">
        <v>1053</v>
      </c>
      <c r="F112" s="1" t="str">
        <f>IF(ISNUMBER(LEFT(d3_all_labelled[[#This Row],[contentRating]],1)*1), d3_all_labelled[[#This Row],[contentRating]], VLOOKUP(d3_all_labelled[[#This Row],[contentRating]],contentRatingConversion[],2,FALSE))</f>
        <v>PEGI 3</v>
      </c>
      <c r="G112" s="1" t="s">
        <v>34</v>
      </c>
      <c r="I112" t="b">
        <f>ISNUMBER(SEARCH("children",d3_labelled!$G112))</f>
        <v>0</v>
      </c>
      <c r="J112" t="b">
        <f>ISNUMBER(SEARCH("teens",d3_labelled!$G112))</f>
        <v>1</v>
      </c>
      <c r="K112" t="b">
        <f>ISNUMBER(SEARCH("adults",d3_labelled!$G112))</f>
        <v>0</v>
      </c>
      <c r="M112" t="b">
        <f>ISNUMBER(d3_all_labelled[[#This Row],[appId]])</f>
        <v>0</v>
      </c>
      <c r="N112" t="b">
        <f t="shared" si="1"/>
        <v>1</v>
      </c>
    </row>
    <row r="113" spans="1:14" ht="14.5" customHeight="1" x14ac:dyDescent="0.35">
      <c r="A113" s="1" t="s">
        <v>756</v>
      </c>
      <c r="B113" s="1" t="s">
        <v>757</v>
      </c>
      <c r="C113" s="1" t="s">
        <v>758</v>
      </c>
      <c r="D113" s="1" t="s">
        <v>7570</v>
      </c>
      <c r="E113" s="1" t="s">
        <v>1053</v>
      </c>
      <c r="F113" s="1" t="str">
        <f>IF(ISNUMBER(LEFT(d3_all_labelled[[#This Row],[contentRating]],1)*1), d3_all_labelled[[#This Row],[contentRating]], VLOOKUP(d3_all_labelled[[#This Row],[contentRating]],contentRatingConversion[],2,FALSE))</f>
        <v>PEGI 3</v>
      </c>
      <c r="G113" s="1" t="s">
        <v>34</v>
      </c>
      <c r="I113" t="b">
        <f>ISNUMBER(SEARCH("children",d3_labelled!$G113))</f>
        <v>0</v>
      </c>
      <c r="J113" t="b">
        <f>ISNUMBER(SEARCH("teens",d3_labelled!$G113))</f>
        <v>1</v>
      </c>
      <c r="K113" t="b">
        <f>ISNUMBER(SEARCH("adults",d3_labelled!$G113))</f>
        <v>0</v>
      </c>
      <c r="M113" t="b">
        <f>ISNUMBER(d3_all_labelled[[#This Row],[appId]])</f>
        <v>0</v>
      </c>
      <c r="N113" t="b">
        <f t="shared" si="1"/>
        <v>1</v>
      </c>
    </row>
    <row r="114" spans="1:14" ht="14.5" customHeight="1" x14ac:dyDescent="0.35">
      <c r="A114" s="1" t="s">
        <v>593</v>
      </c>
      <c r="B114" s="1" t="s">
        <v>594</v>
      </c>
      <c r="C114" s="1" t="s">
        <v>595</v>
      </c>
      <c r="D114" s="1" t="s">
        <v>7581</v>
      </c>
      <c r="E114" s="1" t="s">
        <v>1053</v>
      </c>
      <c r="F114" s="1" t="str">
        <f>IF(ISNUMBER(LEFT(d3_all_labelled[[#This Row],[contentRating]],1)*1), d3_all_labelled[[#This Row],[contentRating]], VLOOKUP(d3_all_labelled[[#This Row],[contentRating]],contentRatingConversion[],2,FALSE))</f>
        <v>PEGI 3</v>
      </c>
      <c r="G114" s="1" t="s">
        <v>34</v>
      </c>
      <c r="I114" t="b">
        <f>ISNUMBER(SEARCH("children",d3_labelled!$G114))</f>
        <v>0</v>
      </c>
      <c r="J114" t="b">
        <f>ISNUMBER(SEARCH("teens",d3_labelled!$G114))</f>
        <v>1</v>
      </c>
      <c r="K114" t="b">
        <f>ISNUMBER(SEARCH("adults",d3_labelled!$G114))</f>
        <v>0</v>
      </c>
      <c r="M114" t="b">
        <f>ISNUMBER(d3_all_labelled[[#This Row],[appId]])</f>
        <v>0</v>
      </c>
      <c r="N114" t="b">
        <f t="shared" si="1"/>
        <v>1</v>
      </c>
    </row>
    <row r="115" spans="1:14" ht="14.5" customHeight="1" x14ac:dyDescent="0.35">
      <c r="A115" s="1" t="s">
        <v>750</v>
      </c>
      <c r="B115" s="1" t="s">
        <v>751</v>
      </c>
      <c r="C115" s="1" t="s">
        <v>752</v>
      </c>
      <c r="D115" s="1" t="s">
        <v>7582</v>
      </c>
      <c r="E115" s="1" t="s">
        <v>1053</v>
      </c>
      <c r="F115" s="1" t="str">
        <f>IF(ISNUMBER(LEFT(d3_all_labelled[[#This Row],[contentRating]],1)*1), d3_all_labelled[[#This Row],[contentRating]], VLOOKUP(d3_all_labelled[[#This Row],[contentRating]],contentRatingConversion[],2,FALSE))</f>
        <v>PEGI 3</v>
      </c>
      <c r="G115" s="1" t="s">
        <v>34</v>
      </c>
      <c r="I115" t="b">
        <f>ISNUMBER(SEARCH("children",d3_labelled!$G115))</f>
        <v>0</v>
      </c>
      <c r="J115" t="b">
        <f>ISNUMBER(SEARCH("teens",d3_labelled!$G115))</f>
        <v>1</v>
      </c>
      <c r="K115" t="b">
        <f>ISNUMBER(SEARCH("adults",d3_labelled!$G115))</f>
        <v>0</v>
      </c>
      <c r="M115" t="b">
        <f>ISNUMBER(d3_all_labelled[[#This Row],[appId]])</f>
        <v>0</v>
      </c>
      <c r="N115" t="b">
        <f t="shared" si="1"/>
        <v>1</v>
      </c>
    </row>
    <row r="116" spans="1:14" ht="14.5" customHeight="1" x14ac:dyDescent="0.35">
      <c r="A116" s="1" t="s">
        <v>704</v>
      </c>
      <c r="B116" s="1" t="s">
        <v>705</v>
      </c>
      <c r="C116" s="1" t="s">
        <v>706</v>
      </c>
      <c r="D116" s="1" t="s">
        <v>7570</v>
      </c>
      <c r="E116" s="1" t="s">
        <v>1053</v>
      </c>
      <c r="F116" s="1" t="str">
        <f>IF(ISNUMBER(LEFT(d3_all_labelled[[#This Row],[contentRating]],1)*1), d3_all_labelled[[#This Row],[contentRating]], VLOOKUP(d3_all_labelled[[#This Row],[contentRating]],contentRatingConversion[],2,FALSE))</f>
        <v>PEGI 3</v>
      </c>
      <c r="G116" s="1" t="s">
        <v>24</v>
      </c>
      <c r="I116" t="b">
        <f>ISNUMBER(SEARCH("children",d3_labelled!$G116))</f>
        <v>0</v>
      </c>
      <c r="J116" t="b">
        <f>ISNUMBER(SEARCH("teens",d3_labelled!$G116))</f>
        <v>1</v>
      </c>
      <c r="K116" t="b">
        <f>ISNUMBER(SEARCH("adults",d3_labelled!$G116))</f>
        <v>1</v>
      </c>
      <c r="M116" t="b">
        <f>ISNUMBER(d3_all_labelled[[#This Row],[appId]])</f>
        <v>0</v>
      </c>
      <c r="N116" t="b">
        <f t="shared" si="1"/>
        <v>1</v>
      </c>
    </row>
    <row r="117" spans="1:14" ht="14.5" customHeight="1" x14ac:dyDescent="0.35">
      <c r="A117" s="1" t="s">
        <v>780</v>
      </c>
      <c r="B117" s="1" t="s">
        <v>781</v>
      </c>
      <c r="C117" s="1" t="s">
        <v>782</v>
      </c>
      <c r="D117" s="1" t="s">
        <v>7570</v>
      </c>
      <c r="E117" s="1" t="s">
        <v>1053</v>
      </c>
      <c r="F117" s="1" t="str">
        <f>IF(ISNUMBER(LEFT(d3_all_labelled[[#This Row],[contentRating]],1)*1), d3_all_labelled[[#This Row],[contentRating]], VLOOKUP(d3_all_labelled[[#This Row],[contentRating]],contentRatingConversion[],2,FALSE))</f>
        <v>PEGI 3</v>
      </c>
      <c r="G117" s="1" t="s">
        <v>13</v>
      </c>
      <c r="I117" t="b">
        <f>ISNUMBER(SEARCH("children",d3_labelled!$G117))</f>
        <v>1</v>
      </c>
      <c r="J117" t="b">
        <f>ISNUMBER(SEARCH("teens",d3_labelled!$G117))</f>
        <v>0</v>
      </c>
      <c r="K117" t="b">
        <f>ISNUMBER(SEARCH("adults",d3_labelled!$G117))</f>
        <v>0</v>
      </c>
      <c r="M117" t="b">
        <f>ISNUMBER(d3_all_labelled[[#This Row],[appId]])</f>
        <v>0</v>
      </c>
      <c r="N117" t="b">
        <f t="shared" si="1"/>
        <v>1</v>
      </c>
    </row>
    <row r="118" spans="1:14" ht="14.5" customHeight="1" x14ac:dyDescent="0.35">
      <c r="A118" s="1" t="s">
        <v>35</v>
      </c>
      <c r="B118" s="1" t="s">
        <v>36</v>
      </c>
      <c r="C118" s="1" t="s">
        <v>37</v>
      </c>
      <c r="D118" s="1" t="s">
        <v>7583</v>
      </c>
      <c r="E118" s="1" t="s">
        <v>1231</v>
      </c>
      <c r="F118" s="1" t="str">
        <f>IF(ISNUMBER(LEFT(d3_all_labelled[[#This Row],[contentRating]],1)*1), d3_all_labelled[[#This Row],[contentRating]], VLOOKUP(d3_all_labelled[[#This Row],[contentRating]],contentRatingConversion[],2,FALSE))</f>
        <v>PEGI 16 || PEGI 18</v>
      </c>
      <c r="G118" s="1" t="s">
        <v>24</v>
      </c>
      <c r="I118" t="b">
        <f>ISNUMBER(SEARCH("children",d3_labelled!$G118))</f>
        <v>0</v>
      </c>
      <c r="J118" t="b">
        <f>ISNUMBER(SEARCH("teens",d3_labelled!$G118))</f>
        <v>1</v>
      </c>
      <c r="K118" t="b">
        <f>ISNUMBER(SEARCH("adults",d3_labelled!$G118))</f>
        <v>1</v>
      </c>
      <c r="M118" t="b">
        <f>ISNUMBER(d3_all_labelled[[#This Row],[appId]])</f>
        <v>0</v>
      </c>
      <c r="N118" t="b">
        <f t="shared" si="1"/>
        <v>1</v>
      </c>
    </row>
    <row r="119" spans="1:14" ht="14.5" customHeight="1" x14ac:dyDescent="0.35">
      <c r="A119" s="1" t="s">
        <v>75</v>
      </c>
      <c r="B119" s="1" t="s">
        <v>76</v>
      </c>
      <c r="C119" s="1" t="s">
        <v>77</v>
      </c>
      <c r="D119" s="1" t="s">
        <v>7584</v>
      </c>
      <c r="E119" s="1" t="s">
        <v>1231</v>
      </c>
      <c r="F119" s="1" t="str">
        <f>IF(ISNUMBER(LEFT(d3_all_labelled[[#This Row],[contentRating]],1)*1), d3_all_labelled[[#This Row],[contentRating]], VLOOKUP(d3_all_labelled[[#This Row],[contentRating]],contentRatingConversion[],2,FALSE))</f>
        <v>PEGI 16 || PEGI 18</v>
      </c>
      <c r="G119" s="1" t="s">
        <v>7</v>
      </c>
      <c r="I119" t="b">
        <f>ISNUMBER(SEARCH("children",d3_labelled!$G119))</f>
        <v>0</v>
      </c>
      <c r="J119" t="b">
        <f>ISNUMBER(SEARCH("teens",d3_labelled!$G119))</f>
        <v>0</v>
      </c>
      <c r="K119" t="b">
        <f>ISNUMBER(SEARCH("adults",d3_labelled!$G119))</f>
        <v>1</v>
      </c>
      <c r="M119" t="b">
        <f>ISNUMBER(d3_all_labelled[[#This Row],[appId]])</f>
        <v>0</v>
      </c>
      <c r="N119" t="b">
        <f t="shared" si="1"/>
        <v>1</v>
      </c>
    </row>
    <row r="120" spans="1:14" ht="14.5" customHeight="1" x14ac:dyDescent="0.35">
      <c r="A120" s="1" t="s">
        <v>214</v>
      </c>
      <c r="B120" s="1" t="s">
        <v>215</v>
      </c>
      <c r="C120" s="1" t="s">
        <v>216</v>
      </c>
      <c r="D120" s="1" t="s">
        <v>7585</v>
      </c>
      <c r="E120" s="1" t="s">
        <v>1053</v>
      </c>
      <c r="F120" s="1" t="str">
        <f>IF(ISNUMBER(LEFT(d3_all_labelled[[#This Row],[contentRating]],1)*1), d3_all_labelled[[#This Row],[contentRating]], VLOOKUP(d3_all_labelled[[#This Row],[contentRating]],contentRatingConversion[],2,FALSE))</f>
        <v>PEGI 3</v>
      </c>
      <c r="G120" s="1" t="s">
        <v>13</v>
      </c>
      <c r="I120" t="b">
        <f>ISNUMBER(SEARCH("children",d3_labelled!$G120))</f>
        <v>1</v>
      </c>
      <c r="J120" t="b">
        <f>ISNUMBER(SEARCH("teens",d3_labelled!$G120))</f>
        <v>0</v>
      </c>
      <c r="K120" t="b">
        <f>ISNUMBER(SEARCH("adults",d3_labelled!$G120))</f>
        <v>0</v>
      </c>
      <c r="M120" t="b">
        <f>ISNUMBER(d3_all_labelled[[#This Row],[appId]])</f>
        <v>0</v>
      </c>
      <c r="N120" t="b">
        <f t="shared" si="1"/>
        <v>1</v>
      </c>
    </row>
    <row r="121" spans="1:14" ht="14.5" customHeight="1" x14ac:dyDescent="0.35">
      <c r="A121" s="1" t="s">
        <v>826</v>
      </c>
      <c r="B121" s="1" t="s">
        <v>827</v>
      </c>
      <c r="C121" s="1" t="s">
        <v>828</v>
      </c>
      <c r="D121" s="1" t="s">
        <v>7586</v>
      </c>
      <c r="E121" s="1" t="s">
        <v>1053</v>
      </c>
      <c r="F121" s="1" t="str">
        <f>IF(ISNUMBER(LEFT(d3_all_labelled[[#This Row],[contentRating]],1)*1), d3_all_labelled[[#This Row],[contentRating]], VLOOKUP(d3_all_labelled[[#This Row],[contentRating]],contentRatingConversion[],2,FALSE))</f>
        <v>PEGI 3</v>
      </c>
      <c r="G121" s="1" t="s">
        <v>7</v>
      </c>
      <c r="I121" t="b">
        <f>ISNUMBER(SEARCH("children",d3_labelled!$G121))</f>
        <v>0</v>
      </c>
      <c r="J121" t="b">
        <f>ISNUMBER(SEARCH("teens",d3_labelled!$G121))</f>
        <v>0</v>
      </c>
      <c r="K121" t="b">
        <f>ISNUMBER(SEARCH("adults",d3_labelled!$G121))</f>
        <v>1</v>
      </c>
      <c r="M121" t="b">
        <f>ISNUMBER(d3_all_labelled[[#This Row],[appId]])</f>
        <v>0</v>
      </c>
      <c r="N121" t="b">
        <f t="shared" si="1"/>
        <v>1</v>
      </c>
    </row>
    <row r="122" spans="1:14" ht="14.5" customHeight="1" x14ac:dyDescent="0.35">
      <c r="A122" s="1" t="s">
        <v>319</v>
      </c>
      <c r="B122" s="1" t="s">
        <v>320</v>
      </c>
      <c r="C122" s="1" t="s">
        <v>321</v>
      </c>
      <c r="D122" s="1" t="s">
        <v>7587</v>
      </c>
      <c r="E122" s="1" t="s">
        <v>1053</v>
      </c>
      <c r="F122" s="1" t="str">
        <f>IF(ISNUMBER(LEFT(d3_all_labelled[[#This Row],[contentRating]],1)*1), d3_all_labelled[[#This Row],[contentRating]], VLOOKUP(d3_all_labelled[[#This Row],[contentRating]],contentRatingConversion[],2,FALSE))</f>
        <v>PEGI 3</v>
      </c>
      <c r="G122" s="1" t="s">
        <v>34</v>
      </c>
      <c r="I122" t="b">
        <f>ISNUMBER(SEARCH("children",d3_labelled!$G122))</f>
        <v>0</v>
      </c>
      <c r="J122" t="b">
        <f>ISNUMBER(SEARCH("teens",d3_labelled!$G122))</f>
        <v>1</v>
      </c>
      <c r="K122" t="b">
        <f>ISNUMBER(SEARCH("adults",d3_labelled!$G122))</f>
        <v>0</v>
      </c>
      <c r="M122" t="b">
        <f>ISNUMBER(d3_all_labelled[[#This Row],[appId]])</f>
        <v>0</v>
      </c>
      <c r="N122" t="b">
        <f t="shared" si="1"/>
        <v>1</v>
      </c>
    </row>
    <row r="123" spans="1:14" ht="14.5" customHeight="1" x14ac:dyDescent="0.35">
      <c r="A123" s="1" t="s">
        <v>890</v>
      </c>
      <c r="B123" s="1" t="s">
        <v>891</v>
      </c>
      <c r="C123" s="1" t="s">
        <v>892</v>
      </c>
      <c r="D123" s="1" t="s">
        <v>7563</v>
      </c>
      <c r="E123" s="1" t="s">
        <v>1053</v>
      </c>
      <c r="F123" s="1" t="str">
        <f>IF(ISNUMBER(LEFT(d3_all_labelled[[#This Row],[contentRating]],1)*1), d3_all_labelled[[#This Row],[contentRating]], VLOOKUP(d3_all_labelled[[#This Row],[contentRating]],contentRatingConversion[],2,FALSE))</f>
        <v>PEGI 3</v>
      </c>
      <c r="G123" s="1" t="s">
        <v>7</v>
      </c>
      <c r="I123" t="b">
        <f>ISNUMBER(SEARCH("children",d3_labelled!$G123))</f>
        <v>0</v>
      </c>
      <c r="J123" t="b">
        <f>ISNUMBER(SEARCH("teens",d3_labelled!$G123))</f>
        <v>0</v>
      </c>
      <c r="K123" t="b">
        <f>ISNUMBER(SEARCH("adults",d3_labelled!$G123))</f>
        <v>1</v>
      </c>
      <c r="M123" t="b">
        <f>ISNUMBER(d3_all_labelled[[#This Row],[appId]])</f>
        <v>0</v>
      </c>
      <c r="N123" t="b">
        <f t="shared" si="1"/>
        <v>1</v>
      </c>
    </row>
    <row r="124" spans="1:14" ht="14.5" customHeight="1" x14ac:dyDescent="0.35">
      <c r="A124" s="1" t="s">
        <v>139</v>
      </c>
      <c r="B124" s="1" t="s">
        <v>140</v>
      </c>
      <c r="C124" s="1" t="s">
        <v>141</v>
      </c>
      <c r="D124" s="1" t="s">
        <v>7584</v>
      </c>
      <c r="E124" s="1" t="s">
        <v>1231</v>
      </c>
      <c r="F124" s="1" t="str">
        <f>IF(ISNUMBER(LEFT(d3_all_labelled[[#This Row],[contentRating]],1)*1), d3_all_labelled[[#This Row],[contentRating]], VLOOKUP(d3_all_labelled[[#This Row],[contentRating]],contentRatingConversion[],2,FALSE))</f>
        <v>PEGI 16 || PEGI 18</v>
      </c>
      <c r="G124" s="1" t="s">
        <v>7</v>
      </c>
      <c r="I124" t="b">
        <f>ISNUMBER(SEARCH("children",d3_labelled!$G124))</f>
        <v>0</v>
      </c>
      <c r="J124" t="b">
        <f>ISNUMBER(SEARCH("teens",d3_labelled!$G124))</f>
        <v>0</v>
      </c>
      <c r="K124" t="b">
        <f>ISNUMBER(SEARCH("adults",d3_labelled!$G124))</f>
        <v>1</v>
      </c>
      <c r="M124" t="b">
        <f>ISNUMBER(d3_all_labelled[[#This Row],[appId]])</f>
        <v>0</v>
      </c>
      <c r="N124" t="b">
        <f t="shared" si="1"/>
        <v>1</v>
      </c>
    </row>
    <row r="125" spans="1:14" ht="14.5" customHeight="1" x14ac:dyDescent="0.35">
      <c r="A125" s="1" t="s">
        <v>893</v>
      </c>
      <c r="B125" s="1" t="s">
        <v>894</v>
      </c>
      <c r="C125" s="1" t="s">
        <v>895</v>
      </c>
      <c r="D125" s="1" t="s">
        <v>7584</v>
      </c>
      <c r="E125" s="1" t="s">
        <v>1231</v>
      </c>
      <c r="F125" s="1" t="str">
        <f>IF(ISNUMBER(LEFT(d3_all_labelled[[#This Row],[contentRating]],1)*1), d3_all_labelled[[#This Row],[contentRating]], VLOOKUP(d3_all_labelled[[#This Row],[contentRating]],contentRatingConversion[],2,FALSE))</f>
        <v>PEGI 16 || PEGI 18</v>
      </c>
      <c r="G125" s="1" t="s">
        <v>24</v>
      </c>
      <c r="I125" t="b">
        <f>ISNUMBER(SEARCH("children",d3_labelled!$G125))</f>
        <v>0</v>
      </c>
      <c r="J125" t="b">
        <f>ISNUMBER(SEARCH("teens",d3_labelled!$G125))</f>
        <v>1</v>
      </c>
      <c r="K125" t="b">
        <f>ISNUMBER(SEARCH("adults",d3_labelled!$G125))</f>
        <v>1</v>
      </c>
      <c r="M125" t="b">
        <f>ISNUMBER(d3_all_labelled[[#This Row],[appId]])</f>
        <v>0</v>
      </c>
      <c r="N125" t="b">
        <f t="shared" si="1"/>
        <v>1</v>
      </c>
    </row>
    <row r="126" spans="1:14" ht="14.5" customHeight="1" x14ac:dyDescent="0.35">
      <c r="A126" s="1" t="s">
        <v>316</v>
      </c>
      <c r="B126" s="1" t="s">
        <v>317</v>
      </c>
      <c r="C126" s="1" t="s">
        <v>318</v>
      </c>
      <c r="D126" s="1" t="s">
        <v>7588</v>
      </c>
      <c r="E126" s="1" t="s">
        <v>1053</v>
      </c>
      <c r="F126" s="1" t="str">
        <f>IF(ISNUMBER(LEFT(d3_all_labelled[[#This Row],[contentRating]],1)*1), d3_all_labelled[[#This Row],[contentRating]], VLOOKUP(d3_all_labelled[[#This Row],[contentRating]],contentRatingConversion[],2,FALSE))</f>
        <v>PEGI 3</v>
      </c>
      <c r="G126" s="1" t="s">
        <v>24</v>
      </c>
      <c r="I126" t="b">
        <f>ISNUMBER(SEARCH("children",d3_labelled!$G126))</f>
        <v>0</v>
      </c>
      <c r="J126" t="b">
        <f>ISNUMBER(SEARCH("teens",d3_labelled!$G126))</f>
        <v>1</v>
      </c>
      <c r="K126" t="b">
        <f>ISNUMBER(SEARCH("adults",d3_labelled!$G126))</f>
        <v>1</v>
      </c>
      <c r="M126" t="b">
        <f>ISNUMBER(d3_all_labelled[[#This Row],[appId]])</f>
        <v>0</v>
      </c>
      <c r="N126" t="b">
        <f t="shared" si="1"/>
        <v>1</v>
      </c>
    </row>
    <row r="127" spans="1:14" ht="14.5" customHeight="1" x14ac:dyDescent="0.35">
      <c r="A127" s="1" t="s">
        <v>234</v>
      </c>
      <c r="B127" s="1" t="s">
        <v>235</v>
      </c>
      <c r="C127" s="1" t="s">
        <v>236</v>
      </c>
      <c r="D127" s="1" t="s">
        <v>7570</v>
      </c>
      <c r="E127" s="1" t="s">
        <v>1053</v>
      </c>
      <c r="F127" s="1" t="str">
        <f>IF(ISNUMBER(LEFT(d3_all_labelled[[#This Row],[contentRating]],1)*1), d3_all_labelled[[#This Row],[contentRating]], VLOOKUP(d3_all_labelled[[#This Row],[contentRating]],contentRatingConversion[],2,FALSE))</f>
        <v>PEGI 3</v>
      </c>
      <c r="G127" s="1" t="s">
        <v>7</v>
      </c>
      <c r="I127" t="b">
        <f>ISNUMBER(SEARCH("children",d3_labelled!$G127))</f>
        <v>0</v>
      </c>
      <c r="J127" t="b">
        <f>ISNUMBER(SEARCH("teens",d3_labelled!$G127))</f>
        <v>0</v>
      </c>
      <c r="K127" t="b">
        <f>ISNUMBER(SEARCH("adults",d3_labelled!$G127))</f>
        <v>1</v>
      </c>
      <c r="M127" t="b">
        <f>ISNUMBER(d3_all_labelled[[#This Row],[appId]])</f>
        <v>0</v>
      </c>
      <c r="N127" t="b">
        <f t="shared" si="1"/>
        <v>1</v>
      </c>
    </row>
    <row r="128" spans="1:14" ht="14.5" customHeight="1" x14ac:dyDescent="0.35">
      <c r="A128" s="1" t="s">
        <v>18</v>
      </c>
      <c r="B128" s="1" t="s">
        <v>19</v>
      </c>
      <c r="C128" s="1" t="s">
        <v>20</v>
      </c>
      <c r="D128" s="1" t="s">
        <v>7590</v>
      </c>
      <c r="E128" s="1" t="s">
        <v>1100</v>
      </c>
      <c r="F128" s="1" t="str">
        <f>IF(ISNUMBER(LEFT(d3_all_labelled[[#This Row],[contentRating]],1)*1), d3_all_labelled[[#This Row],[contentRating]], VLOOKUP(d3_all_labelled[[#This Row],[contentRating]],contentRatingConversion[],2,FALSE))</f>
        <v>PEGI 12</v>
      </c>
      <c r="G128" s="1" t="s">
        <v>7</v>
      </c>
      <c r="I128" t="b">
        <f>ISNUMBER(SEARCH("children",d3_labelled!$G128))</f>
        <v>0</v>
      </c>
      <c r="J128" t="b">
        <f>ISNUMBER(SEARCH("teens",d3_labelled!$G128))</f>
        <v>0</v>
      </c>
      <c r="K128" t="b">
        <f>ISNUMBER(SEARCH("adults",d3_labelled!$G128))</f>
        <v>1</v>
      </c>
      <c r="M128" t="b">
        <f>ISNUMBER(d3_all_labelled[[#This Row],[appId]])</f>
        <v>0</v>
      </c>
      <c r="N128" t="b">
        <f t="shared" si="1"/>
        <v>1</v>
      </c>
    </row>
    <row r="129" spans="1:14" ht="14.5" customHeight="1" x14ac:dyDescent="0.35">
      <c r="A129" s="1" t="s">
        <v>25</v>
      </c>
      <c r="B129" s="1" t="s">
        <v>26</v>
      </c>
      <c r="C129" s="1" t="s">
        <v>27</v>
      </c>
      <c r="D129" s="1" t="s">
        <v>7591</v>
      </c>
      <c r="E129" s="1" t="s">
        <v>1231</v>
      </c>
      <c r="F129" s="1" t="str">
        <f>IF(ISNUMBER(LEFT(d3_all_labelled[[#This Row],[contentRating]],1)*1), d3_all_labelled[[#This Row],[contentRating]], VLOOKUP(d3_all_labelled[[#This Row],[contentRating]],contentRatingConversion[],2,FALSE))</f>
        <v>PEGI 16 || PEGI 18</v>
      </c>
      <c r="G129" s="1" t="s">
        <v>24</v>
      </c>
      <c r="I129" t="b">
        <f>ISNUMBER(SEARCH("children",d3_labelled!$G129))</f>
        <v>0</v>
      </c>
      <c r="J129" t="b">
        <f>ISNUMBER(SEARCH("teens",d3_labelled!$G129))</f>
        <v>1</v>
      </c>
      <c r="K129" t="b">
        <f>ISNUMBER(SEARCH("adults",d3_labelled!$G129))</f>
        <v>1</v>
      </c>
      <c r="M129" t="b">
        <f>ISNUMBER(d3_all_labelled[[#This Row],[appId]])</f>
        <v>0</v>
      </c>
      <c r="N129" t="b">
        <f t="shared" si="1"/>
        <v>1</v>
      </c>
    </row>
    <row r="130" spans="1:14" ht="14.5" customHeight="1" x14ac:dyDescent="0.35">
      <c r="A130" s="1" t="s">
        <v>105</v>
      </c>
      <c r="B130" s="1" t="s">
        <v>106</v>
      </c>
      <c r="C130" s="1" t="s">
        <v>107</v>
      </c>
      <c r="D130" s="1" t="s">
        <v>7570</v>
      </c>
      <c r="E130" s="1" t="s">
        <v>1053</v>
      </c>
      <c r="F130" s="1" t="str">
        <f>IF(ISNUMBER(LEFT(d3_all_labelled[[#This Row],[contentRating]],1)*1), d3_all_labelled[[#This Row],[contentRating]], VLOOKUP(d3_all_labelled[[#This Row],[contentRating]],contentRatingConversion[],2,FALSE))</f>
        <v>PEGI 3</v>
      </c>
      <c r="G130" s="1" t="s">
        <v>7</v>
      </c>
      <c r="I130" t="b">
        <f>ISNUMBER(SEARCH("children",d3_labelled!$G130))</f>
        <v>0</v>
      </c>
      <c r="J130" t="b">
        <f>ISNUMBER(SEARCH("teens",d3_labelled!$G130))</f>
        <v>0</v>
      </c>
      <c r="K130" t="b">
        <f>ISNUMBER(SEARCH("adults",d3_labelled!$G130))</f>
        <v>1</v>
      </c>
      <c r="M130" t="b">
        <f>ISNUMBER(d3_all_labelled[[#This Row],[appId]])</f>
        <v>0</v>
      </c>
      <c r="N130" t="b">
        <f t="shared" si="1"/>
        <v>1</v>
      </c>
    </row>
    <row r="131" spans="1:14" ht="14.5" customHeight="1" x14ac:dyDescent="0.35">
      <c r="A131" s="1" t="s">
        <v>127</v>
      </c>
      <c r="B131" s="1" t="s">
        <v>128</v>
      </c>
      <c r="C131" s="1" t="s">
        <v>129</v>
      </c>
      <c r="D131" s="1" t="s">
        <v>7585</v>
      </c>
      <c r="E131" s="1" t="s">
        <v>1053</v>
      </c>
      <c r="F131" s="1" t="str">
        <f>IF(ISNUMBER(LEFT(d3_all_labelled[[#This Row],[contentRating]],1)*1), d3_all_labelled[[#This Row],[contentRating]], VLOOKUP(d3_all_labelled[[#This Row],[contentRating]],contentRatingConversion[],2,FALSE))</f>
        <v>PEGI 3</v>
      </c>
      <c r="G131" s="1" t="s">
        <v>13</v>
      </c>
      <c r="I131" t="b">
        <f>ISNUMBER(SEARCH("children",d3_labelled!$G131))</f>
        <v>1</v>
      </c>
      <c r="J131" t="b">
        <f>ISNUMBER(SEARCH("teens",d3_labelled!$G131))</f>
        <v>0</v>
      </c>
      <c r="K131" t="b">
        <f>ISNUMBER(SEARCH("adults",d3_labelled!$G131))</f>
        <v>0</v>
      </c>
      <c r="M131" t="b">
        <f>ISNUMBER(d3_all_labelled[[#This Row],[appId]])</f>
        <v>0</v>
      </c>
      <c r="N131" t="b">
        <f t="shared" ref="N131:N194" si="2">NOT(M131)</f>
        <v>1</v>
      </c>
    </row>
    <row r="132" spans="1:14" ht="14.5" customHeight="1" x14ac:dyDescent="0.35">
      <c r="A132" s="1" t="s">
        <v>206</v>
      </c>
      <c r="B132" s="1" t="s">
        <v>207</v>
      </c>
      <c r="C132" s="1" t="s">
        <v>208</v>
      </c>
      <c r="D132" s="1" t="s">
        <v>7585</v>
      </c>
      <c r="E132" s="1" t="s">
        <v>1053</v>
      </c>
      <c r="F132" s="1" t="str">
        <f>IF(ISNUMBER(LEFT(d3_all_labelled[[#This Row],[contentRating]],1)*1), d3_all_labelled[[#This Row],[contentRating]], VLOOKUP(d3_all_labelled[[#This Row],[contentRating]],contentRatingConversion[],2,FALSE))</f>
        <v>PEGI 3</v>
      </c>
      <c r="G132" s="1" t="s">
        <v>13</v>
      </c>
      <c r="I132" t="b">
        <f>ISNUMBER(SEARCH("children",d3_labelled!$G132))</f>
        <v>1</v>
      </c>
      <c r="J132" t="b">
        <f>ISNUMBER(SEARCH("teens",d3_labelled!$G132))</f>
        <v>0</v>
      </c>
      <c r="K132" t="b">
        <f>ISNUMBER(SEARCH("adults",d3_labelled!$G132))</f>
        <v>0</v>
      </c>
      <c r="M132" t="b">
        <f>ISNUMBER(d3_all_labelled[[#This Row],[appId]])</f>
        <v>0</v>
      </c>
      <c r="N132" t="b">
        <f t="shared" si="2"/>
        <v>1</v>
      </c>
    </row>
    <row r="133" spans="1:14" ht="14.5" customHeight="1" x14ac:dyDescent="0.35">
      <c r="A133" s="1" t="s">
        <v>289</v>
      </c>
      <c r="B133" s="1" t="s">
        <v>290</v>
      </c>
      <c r="C133" s="1" t="s">
        <v>291</v>
      </c>
      <c r="D133" s="1" t="s">
        <v>7585</v>
      </c>
      <c r="E133" s="1" t="s">
        <v>1053</v>
      </c>
      <c r="F133" s="1" t="str">
        <f>IF(ISNUMBER(LEFT(d3_all_labelled[[#This Row],[contentRating]],1)*1), d3_all_labelled[[#This Row],[contentRating]], VLOOKUP(d3_all_labelled[[#This Row],[contentRating]],contentRatingConversion[],2,FALSE))</f>
        <v>PEGI 3</v>
      </c>
      <c r="G133" s="1" t="s">
        <v>13</v>
      </c>
      <c r="I133" t="b">
        <f>ISNUMBER(SEARCH("children",d3_labelled!$G133))</f>
        <v>1</v>
      </c>
      <c r="J133" t="b">
        <f>ISNUMBER(SEARCH("teens",d3_labelled!$G133))</f>
        <v>0</v>
      </c>
      <c r="K133" t="b">
        <f>ISNUMBER(SEARCH("adults",d3_labelled!$G133))</f>
        <v>0</v>
      </c>
      <c r="M133" t="b">
        <f>ISNUMBER(d3_all_labelled[[#This Row],[appId]])</f>
        <v>0</v>
      </c>
      <c r="N133" t="b">
        <f t="shared" si="2"/>
        <v>1</v>
      </c>
    </row>
    <row r="134" spans="1:14" ht="14.5" customHeight="1" x14ac:dyDescent="0.35">
      <c r="A134" s="1" t="s">
        <v>730</v>
      </c>
      <c r="B134" s="1" t="s">
        <v>731</v>
      </c>
      <c r="C134" s="1" t="s">
        <v>732</v>
      </c>
      <c r="D134" s="1" t="s">
        <v>7585</v>
      </c>
      <c r="E134" s="1" t="s">
        <v>1053</v>
      </c>
      <c r="F134" s="1" t="str">
        <f>IF(ISNUMBER(LEFT(d3_all_labelled[[#This Row],[contentRating]],1)*1), d3_all_labelled[[#This Row],[contentRating]], VLOOKUP(d3_all_labelled[[#This Row],[contentRating]],contentRatingConversion[],2,FALSE))</f>
        <v>PEGI 3</v>
      </c>
      <c r="G134" s="1" t="s">
        <v>13</v>
      </c>
      <c r="I134" t="b">
        <f>ISNUMBER(SEARCH("children",d3_labelled!$G134))</f>
        <v>1</v>
      </c>
      <c r="J134" t="b">
        <f>ISNUMBER(SEARCH("teens",d3_labelled!$G134))</f>
        <v>0</v>
      </c>
      <c r="K134" t="b">
        <f>ISNUMBER(SEARCH("adults",d3_labelled!$G134))</f>
        <v>0</v>
      </c>
      <c r="M134" t="b">
        <f>ISNUMBER(d3_all_labelled[[#This Row],[appId]])</f>
        <v>0</v>
      </c>
      <c r="N134" t="b">
        <f t="shared" si="2"/>
        <v>1</v>
      </c>
    </row>
    <row r="135" spans="1:14" ht="14.5" customHeight="1" x14ac:dyDescent="0.35">
      <c r="A135" s="1" t="s">
        <v>28</v>
      </c>
      <c r="B135" s="1" t="s">
        <v>29</v>
      </c>
      <c r="C135" s="1" t="s">
        <v>30</v>
      </c>
      <c r="D135" s="1" t="s">
        <v>7592</v>
      </c>
      <c r="E135" s="1" t="s">
        <v>1053</v>
      </c>
      <c r="F135" s="1" t="str">
        <f>IF(ISNUMBER(LEFT(d3_all_labelled[[#This Row],[contentRating]],1)*1), d3_all_labelled[[#This Row],[contentRating]], VLOOKUP(d3_all_labelled[[#This Row],[contentRating]],contentRatingConversion[],2,FALSE))</f>
        <v>PEGI 3</v>
      </c>
      <c r="G135" s="1" t="s">
        <v>13</v>
      </c>
      <c r="I135" t="b">
        <f>ISNUMBER(SEARCH("children",d3_labelled!$G135))</f>
        <v>1</v>
      </c>
      <c r="J135" t="b">
        <f>ISNUMBER(SEARCH("teens",d3_labelled!$G135))</f>
        <v>0</v>
      </c>
      <c r="K135" t="b">
        <f>ISNUMBER(SEARCH("adults",d3_labelled!$G135))</f>
        <v>0</v>
      </c>
      <c r="M135" t="b">
        <f>ISNUMBER(d3_all_labelled[[#This Row],[appId]])</f>
        <v>0</v>
      </c>
      <c r="N135" t="b">
        <f t="shared" si="2"/>
        <v>1</v>
      </c>
    </row>
    <row r="136" spans="1:14" ht="14.5" customHeight="1" x14ac:dyDescent="0.35">
      <c r="A136" s="1" t="s">
        <v>753</v>
      </c>
      <c r="B136" s="1" t="s">
        <v>754</v>
      </c>
      <c r="C136" s="1" t="s">
        <v>755</v>
      </c>
      <c r="D136" s="1" t="s">
        <v>7582</v>
      </c>
      <c r="E136" s="1" t="s">
        <v>1053</v>
      </c>
      <c r="F136" s="1" t="str">
        <f>IF(ISNUMBER(LEFT(d3_all_labelled[[#This Row],[contentRating]],1)*1), d3_all_labelled[[#This Row],[contentRating]], VLOOKUP(d3_all_labelled[[#This Row],[contentRating]],contentRatingConversion[],2,FALSE))</f>
        <v>PEGI 3</v>
      </c>
      <c r="G136" s="1" t="s">
        <v>34</v>
      </c>
      <c r="I136" t="b">
        <f>ISNUMBER(SEARCH("children",d3_labelled!$G136))</f>
        <v>0</v>
      </c>
      <c r="J136" t="b">
        <f>ISNUMBER(SEARCH("teens",d3_labelled!$G136))</f>
        <v>1</v>
      </c>
      <c r="K136" t="b">
        <f>ISNUMBER(SEARCH("adults",d3_labelled!$G136))</f>
        <v>0</v>
      </c>
      <c r="M136" t="b">
        <f>ISNUMBER(d3_all_labelled[[#This Row],[appId]])</f>
        <v>0</v>
      </c>
      <c r="N136" t="b">
        <f t="shared" si="2"/>
        <v>1</v>
      </c>
    </row>
    <row r="137" spans="1:14" ht="14.5" customHeight="1" x14ac:dyDescent="0.35">
      <c r="A137" s="1" t="s">
        <v>38</v>
      </c>
      <c r="B137" s="1" t="s">
        <v>39</v>
      </c>
      <c r="C137" s="1" t="s">
        <v>40</v>
      </c>
      <c r="D137" s="1" t="s">
        <v>7591</v>
      </c>
      <c r="E137" s="1" t="s">
        <v>1100</v>
      </c>
      <c r="F137" s="1" t="str">
        <f>IF(ISNUMBER(LEFT(d3_all_labelled[[#This Row],[contentRating]],1)*1), d3_all_labelled[[#This Row],[contentRating]], VLOOKUP(d3_all_labelled[[#This Row],[contentRating]],contentRatingConversion[],2,FALSE))</f>
        <v>PEGI 12</v>
      </c>
      <c r="G137" s="1" t="s">
        <v>24</v>
      </c>
      <c r="I137" t="b">
        <f>ISNUMBER(SEARCH("children",d3_labelled!$G137))</f>
        <v>0</v>
      </c>
      <c r="J137" t="b">
        <f>ISNUMBER(SEARCH("teens",d3_labelled!$G137))</f>
        <v>1</v>
      </c>
      <c r="K137" t="b">
        <f>ISNUMBER(SEARCH("adults",d3_labelled!$G137))</f>
        <v>1</v>
      </c>
      <c r="M137" t="b">
        <f>ISNUMBER(d3_all_labelled[[#This Row],[appId]])</f>
        <v>0</v>
      </c>
      <c r="N137" t="b">
        <f t="shared" si="2"/>
        <v>1</v>
      </c>
    </row>
    <row r="138" spans="1:14" ht="14.5" customHeight="1" x14ac:dyDescent="0.35">
      <c r="A138" s="1" t="s">
        <v>41</v>
      </c>
      <c r="B138" s="1" t="s">
        <v>42</v>
      </c>
      <c r="C138" s="1" t="s">
        <v>43</v>
      </c>
      <c r="D138" s="1" t="s">
        <v>7584</v>
      </c>
      <c r="E138" s="1" t="s">
        <v>1231</v>
      </c>
      <c r="F138" s="1" t="str">
        <f>IF(ISNUMBER(LEFT(d3_all_labelled[[#This Row],[contentRating]],1)*1), d3_all_labelled[[#This Row],[contentRating]], VLOOKUP(d3_all_labelled[[#This Row],[contentRating]],contentRatingConversion[],2,FALSE))</f>
        <v>PEGI 16 || PEGI 18</v>
      </c>
      <c r="G138" s="1" t="s">
        <v>24</v>
      </c>
      <c r="I138" t="b">
        <f>ISNUMBER(SEARCH("children",d3_labelled!$G138))</f>
        <v>0</v>
      </c>
      <c r="J138" t="b">
        <f>ISNUMBER(SEARCH("teens",d3_labelled!$G138))</f>
        <v>1</v>
      </c>
      <c r="K138" t="b">
        <f>ISNUMBER(SEARCH("adults",d3_labelled!$G138))</f>
        <v>1</v>
      </c>
      <c r="M138" t="b">
        <f>ISNUMBER(d3_all_labelled[[#This Row],[appId]])</f>
        <v>0</v>
      </c>
      <c r="N138" t="b">
        <f t="shared" si="2"/>
        <v>1</v>
      </c>
    </row>
    <row r="139" spans="1:14" ht="14.5" customHeight="1" x14ac:dyDescent="0.35">
      <c r="A139" s="1" t="s">
        <v>655</v>
      </c>
      <c r="B139" s="1" t="s">
        <v>656</v>
      </c>
      <c r="C139" s="1" t="s">
        <v>657</v>
      </c>
      <c r="D139" s="1" t="s">
        <v>7570</v>
      </c>
      <c r="E139" s="1" t="s">
        <v>1053</v>
      </c>
      <c r="F139" s="1" t="str">
        <f>IF(ISNUMBER(LEFT(d3_all_labelled[[#This Row],[contentRating]],1)*1), d3_all_labelled[[#This Row],[contentRating]], VLOOKUP(d3_all_labelled[[#This Row],[contentRating]],contentRatingConversion[],2,FALSE))</f>
        <v>PEGI 3</v>
      </c>
      <c r="G139" s="1" t="s">
        <v>7</v>
      </c>
      <c r="I139" t="b">
        <f>ISNUMBER(SEARCH("children",d3_labelled!$G139))</f>
        <v>0</v>
      </c>
      <c r="J139" t="b">
        <f>ISNUMBER(SEARCH("teens",d3_labelled!$G139))</f>
        <v>0</v>
      </c>
      <c r="K139" t="b">
        <f>ISNUMBER(SEARCH("adults",d3_labelled!$G139))</f>
        <v>1</v>
      </c>
      <c r="M139" t="b">
        <f>ISNUMBER(d3_all_labelled[[#This Row],[appId]])</f>
        <v>0</v>
      </c>
      <c r="N139" t="b">
        <f t="shared" si="2"/>
        <v>1</v>
      </c>
    </row>
    <row r="140" spans="1:14" ht="14.5" customHeight="1" x14ac:dyDescent="0.35">
      <c r="A140" s="1" t="s">
        <v>658</v>
      </c>
      <c r="B140" s="1" t="s">
        <v>659</v>
      </c>
      <c r="C140" s="1" t="s">
        <v>660</v>
      </c>
      <c r="D140" s="1" t="s">
        <v>7570</v>
      </c>
      <c r="E140" s="1" t="s">
        <v>1053</v>
      </c>
      <c r="F140" s="1" t="str">
        <f>IF(ISNUMBER(LEFT(d3_all_labelled[[#This Row],[contentRating]],1)*1), d3_all_labelled[[#This Row],[contentRating]], VLOOKUP(d3_all_labelled[[#This Row],[contentRating]],contentRatingConversion[],2,FALSE))</f>
        <v>PEGI 3</v>
      </c>
      <c r="G140" s="1" t="s">
        <v>7</v>
      </c>
      <c r="I140" t="b">
        <f>ISNUMBER(SEARCH("children",d3_labelled!$G140))</f>
        <v>0</v>
      </c>
      <c r="J140" t="b">
        <f>ISNUMBER(SEARCH("teens",d3_labelled!$G140))</f>
        <v>0</v>
      </c>
      <c r="K140" t="b">
        <f>ISNUMBER(SEARCH("adults",d3_labelled!$G140))</f>
        <v>1</v>
      </c>
      <c r="M140" t="b">
        <f>ISNUMBER(d3_all_labelled[[#This Row],[appId]])</f>
        <v>0</v>
      </c>
      <c r="N140" t="b">
        <f t="shared" si="2"/>
        <v>1</v>
      </c>
    </row>
    <row r="141" spans="1:14" ht="14.5" customHeight="1" x14ac:dyDescent="0.35">
      <c r="A141" s="1" t="s">
        <v>661</v>
      </c>
      <c r="B141" s="1" t="s">
        <v>662</v>
      </c>
      <c r="C141" s="1" t="s">
        <v>663</v>
      </c>
      <c r="D141" s="1" t="s">
        <v>7570</v>
      </c>
      <c r="E141" s="1" t="s">
        <v>1053</v>
      </c>
      <c r="F141" s="1" t="str">
        <f>IF(ISNUMBER(LEFT(d3_all_labelled[[#This Row],[contentRating]],1)*1), d3_all_labelled[[#This Row],[contentRating]], VLOOKUP(d3_all_labelled[[#This Row],[contentRating]],contentRatingConversion[],2,FALSE))</f>
        <v>PEGI 3</v>
      </c>
      <c r="G141" s="1" t="s">
        <v>7</v>
      </c>
      <c r="I141" t="b">
        <f>ISNUMBER(SEARCH("children",d3_labelled!$G141))</f>
        <v>0</v>
      </c>
      <c r="J141" t="b">
        <f>ISNUMBER(SEARCH("teens",d3_labelled!$G141))</f>
        <v>0</v>
      </c>
      <c r="K141" t="b">
        <f>ISNUMBER(SEARCH("adults",d3_labelled!$G141))</f>
        <v>1</v>
      </c>
      <c r="M141" t="b">
        <f>ISNUMBER(d3_all_labelled[[#This Row],[appId]])</f>
        <v>0</v>
      </c>
      <c r="N141" t="b">
        <f t="shared" si="2"/>
        <v>1</v>
      </c>
    </row>
    <row r="142" spans="1:14" ht="14.5" customHeight="1" x14ac:dyDescent="0.35">
      <c r="A142" s="1" t="s">
        <v>211</v>
      </c>
      <c r="B142" s="1" t="s">
        <v>212</v>
      </c>
      <c r="C142" s="1" t="s">
        <v>213</v>
      </c>
      <c r="D142" s="1" t="s">
        <v>7570</v>
      </c>
      <c r="E142" s="1" t="s">
        <v>1053</v>
      </c>
      <c r="F142" s="1" t="str">
        <f>IF(ISNUMBER(LEFT(d3_all_labelled[[#This Row],[contentRating]],1)*1), d3_all_labelled[[#This Row],[contentRating]], VLOOKUP(d3_all_labelled[[#This Row],[contentRating]],contentRatingConversion[],2,FALSE))</f>
        <v>PEGI 3</v>
      </c>
      <c r="G142" s="1" t="s">
        <v>7</v>
      </c>
      <c r="I142" t="b">
        <f>ISNUMBER(SEARCH("children",d3_labelled!$G142))</f>
        <v>0</v>
      </c>
      <c r="J142" t="b">
        <f>ISNUMBER(SEARCH("teens",d3_labelled!$G142))</f>
        <v>0</v>
      </c>
      <c r="K142" t="b">
        <f>ISNUMBER(SEARCH("adults",d3_labelled!$G142))</f>
        <v>1</v>
      </c>
      <c r="M142" t="b">
        <f>ISNUMBER(d3_all_labelled[[#This Row],[appId]])</f>
        <v>0</v>
      </c>
      <c r="N142" t="b">
        <f t="shared" si="2"/>
        <v>1</v>
      </c>
    </row>
    <row r="143" spans="1:14" ht="14.5" customHeight="1" x14ac:dyDescent="0.35">
      <c r="A143" s="1" t="s">
        <v>63</v>
      </c>
      <c r="B143" s="1" t="s">
        <v>64</v>
      </c>
      <c r="C143" s="1" t="s">
        <v>65</v>
      </c>
      <c r="D143" s="1" t="s">
        <v>7593</v>
      </c>
      <c r="E143" s="1" t="s">
        <v>1053</v>
      </c>
      <c r="F143" s="1" t="str">
        <f>IF(ISNUMBER(LEFT(d3_all_labelled[[#This Row],[contentRating]],1)*1), d3_all_labelled[[#This Row],[contentRating]], VLOOKUP(d3_all_labelled[[#This Row],[contentRating]],contentRatingConversion[],2,FALSE))</f>
        <v>PEGI 3</v>
      </c>
      <c r="G143" s="1" t="s">
        <v>7</v>
      </c>
      <c r="I143" t="b">
        <f>ISNUMBER(SEARCH("children",d3_labelled!$G143))</f>
        <v>0</v>
      </c>
      <c r="J143" t="b">
        <f>ISNUMBER(SEARCH("teens",d3_labelled!$G143))</f>
        <v>0</v>
      </c>
      <c r="K143" t="b">
        <f>ISNUMBER(SEARCH("adults",d3_labelled!$G143))</f>
        <v>1</v>
      </c>
      <c r="M143" t="b">
        <f>ISNUMBER(d3_all_labelled[[#This Row],[appId]])</f>
        <v>0</v>
      </c>
      <c r="N143" t="b">
        <f t="shared" si="2"/>
        <v>1</v>
      </c>
    </row>
    <row r="144" spans="1:14" ht="14.5" customHeight="1" x14ac:dyDescent="0.35">
      <c r="A144" s="1" t="s">
        <v>690</v>
      </c>
      <c r="B144" s="1" t="s">
        <v>691</v>
      </c>
      <c r="C144" s="1" t="s">
        <v>692</v>
      </c>
      <c r="D144" s="1" t="s">
        <v>7594</v>
      </c>
      <c r="E144" s="1" t="s">
        <v>1053</v>
      </c>
      <c r="F144" s="1" t="str">
        <f>IF(ISNUMBER(LEFT(d3_all_labelled[[#This Row],[contentRating]],1)*1), d3_all_labelled[[#This Row],[contentRating]], VLOOKUP(d3_all_labelled[[#This Row],[contentRating]],contentRatingConversion[],2,FALSE))</f>
        <v>PEGI 3</v>
      </c>
      <c r="G144" s="1" t="s">
        <v>7</v>
      </c>
      <c r="I144" t="b">
        <f>ISNUMBER(SEARCH("children",d3_labelled!$G144))</f>
        <v>0</v>
      </c>
      <c r="J144" t="b">
        <f>ISNUMBER(SEARCH("teens",d3_labelled!$G144))</f>
        <v>0</v>
      </c>
      <c r="K144" t="b">
        <f>ISNUMBER(SEARCH("adults",d3_labelled!$G144))</f>
        <v>1</v>
      </c>
      <c r="M144" t="b">
        <f>ISNUMBER(d3_all_labelled[[#This Row],[appId]])</f>
        <v>0</v>
      </c>
      <c r="N144" t="b">
        <f t="shared" si="2"/>
        <v>1</v>
      </c>
    </row>
    <row r="145" spans="1:14" ht="14.5" customHeight="1" x14ac:dyDescent="0.35">
      <c r="A145" s="1" t="s">
        <v>66</v>
      </c>
      <c r="B145" s="1" t="s">
        <v>67</v>
      </c>
      <c r="C145" s="1" t="s">
        <v>68</v>
      </c>
      <c r="D145" s="1" t="s">
        <v>7595</v>
      </c>
      <c r="E145" s="1" t="s">
        <v>1100</v>
      </c>
      <c r="F145" s="1" t="str">
        <f>IF(ISNUMBER(LEFT(d3_all_labelled[[#This Row],[contentRating]],1)*1), d3_all_labelled[[#This Row],[contentRating]], VLOOKUP(d3_all_labelled[[#This Row],[contentRating]],contentRatingConversion[],2,FALSE))</f>
        <v>PEGI 12</v>
      </c>
      <c r="G145" s="1" t="s">
        <v>34</v>
      </c>
      <c r="I145" t="b">
        <f>ISNUMBER(SEARCH("children",d3_labelled!$G145))</f>
        <v>0</v>
      </c>
      <c r="J145" t="b">
        <f>ISNUMBER(SEARCH("teens",d3_labelled!$G145))</f>
        <v>1</v>
      </c>
      <c r="K145" t="b">
        <f>ISNUMBER(SEARCH("adults",d3_labelled!$G145))</f>
        <v>0</v>
      </c>
      <c r="M145" t="b">
        <f>ISNUMBER(d3_all_labelled[[#This Row],[appId]])</f>
        <v>0</v>
      </c>
      <c r="N145" t="b">
        <f t="shared" si="2"/>
        <v>1</v>
      </c>
    </row>
    <row r="146" spans="1:14" ht="14.5" customHeight="1" x14ac:dyDescent="0.35">
      <c r="A146" s="1" t="s">
        <v>69</v>
      </c>
      <c r="B146" s="1" t="s">
        <v>70</v>
      </c>
      <c r="C146" s="1" t="s">
        <v>71</v>
      </c>
      <c r="D146" s="1" t="s">
        <v>7570</v>
      </c>
      <c r="E146" s="1" t="s">
        <v>1053</v>
      </c>
      <c r="F146" s="1" t="str">
        <f>IF(ISNUMBER(LEFT(d3_all_labelled[[#This Row],[contentRating]],1)*1), d3_all_labelled[[#This Row],[contentRating]], VLOOKUP(d3_all_labelled[[#This Row],[contentRating]],contentRatingConversion[],2,FALSE))</f>
        <v>PEGI 3</v>
      </c>
      <c r="G146" s="1" t="s">
        <v>72</v>
      </c>
      <c r="I146" t="b">
        <f>ISNUMBER(SEARCH("children",d3_labelled!$G146))</f>
        <v>1</v>
      </c>
      <c r="J146" t="b">
        <f>ISNUMBER(SEARCH("teens",d3_labelled!$G146))</f>
        <v>1</v>
      </c>
      <c r="K146" t="b">
        <f>ISNUMBER(SEARCH("adults",d3_labelled!$G146))</f>
        <v>1</v>
      </c>
      <c r="M146" t="b">
        <f>ISNUMBER(d3_all_labelled[[#This Row],[appId]])</f>
        <v>0</v>
      </c>
      <c r="N146" t="b">
        <f t="shared" si="2"/>
        <v>1</v>
      </c>
    </row>
    <row r="147" spans="1:14" ht="14.5" customHeight="1" x14ac:dyDescent="0.35">
      <c r="A147" s="1" t="s">
        <v>303</v>
      </c>
      <c r="B147" s="1" t="s">
        <v>304</v>
      </c>
      <c r="C147" s="1" t="s">
        <v>305</v>
      </c>
      <c r="D147" s="1" t="s">
        <v>7563</v>
      </c>
      <c r="E147" s="1" t="s">
        <v>1100</v>
      </c>
      <c r="F147" s="1" t="str">
        <f>IF(ISNUMBER(LEFT(d3_all_labelled[[#This Row],[contentRating]],1)*1), d3_all_labelled[[#This Row],[contentRating]], VLOOKUP(d3_all_labelled[[#This Row],[contentRating]],contentRatingConversion[],2,FALSE))</f>
        <v>PEGI 12</v>
      </c>
      <c r="G147" s="1" t="s">
        <v>7</v>
      </c>
      <c r="I147" t="b">
        <f>ISNUMBER(SEARCH("children",d3_labelled!$G147))</f>
        <v>0</v>
      </c>
      <c r="J147" t="b">
        <f>ISNUMBER(SEARCH("teens",d3_labelled!$G147))</f>
        <v>0</v>
      </c>
      <c r="K147" t="b">
        <f>ISNUMBER(SEARCH("adults",d3_labelled!$G147))</f>
        <v>1</v>
      </c>
      <c r="M147" t="b">
        <f>ISNUMBER(d3_all_labelled[[#This Row],[appId]])</f>
        <v>0</v>
      </c>
      <c r="N147" t="b">
        <f t="shared" si="2"/>
        <v>1</v>
      </c>
    </row>
    <row r="148" spans="1:14" ht="14.5" customHeight="1" x14ac:dyDescent="0.35">
      <c r="A148" s="1" t="s">
        <v>567</v>
      </c>
      <c r="B148" s="1" t="s">
        <v>568</v>
      </c>
      <c r="C148" s="1" t="s">
        <v>569</v>
      </c>
      <c r="D148" s="1" t="s">
        <v>7596</v>
      </c>
      <c r="E148" s="1" t="s">
        <v>1053</v>
      </c>
      <c r="F148" s="1" t="str">
        <f>IF(ISNUMBER(LEFT(d3_all_labelled[[#This Row],[contentRating]],1)*1), d3_all_labelled[[#This Row],[contentRating]], VLOOKUP(d3_all_labelled[[#This Row],[contentRating]],contentRatingConversion[],2,FALSE))</f>
        <v>PEGI 3</v>
      </c>
      <c r="G148" s="1" t="s">
        <v>7</v>
      </c>
      <c r="I148" t="b">
        <f>ISNUMBER(SEARCH("children",d3_labelled!$G148))</f>
        <v>0</v>
      </c>
      <c r="J148" t="b">
        <f>ISNUMBER(SEARCH("teens",d3_labelled!$G148))</f>
        <v>0</v>
      </c>
      <c r="K148" t="b">
        <f>ISNUMBER(SEARCH("adults",d3_labelled!$G148))</f>
        <v>1</v>
      </c>
      <c r="M148" t="b">
        <f>ISNUMBER(d3_all_labelled[[#This Row],[appId]])</f>
        <v>0</v>
      </c>
      <c r="N148" t="b">
        <f t="shared" si="2"/>
        <v>1</v>
      </c>
    </row>
    <row r="149" spans="1:14" ht="14.5" customHeight="1" x14ac:dyDescent="0.35">
      <c r="A149" s="1" t="s">
        <v>171</v>
      </c>
      <c r="B149" s="1" t="s">
        <v>172</v>
      </c>
      <c r="C149" s="1" t="s">
        <v>173</v>
      </c>
      <c r="D149" s="1" t="s">
        <v>7597</v>
      </c>
      <c r="E149" s="1" t="s">
        <v>1107</v>
      </c>
      <c r="F149" s="1" t="str">
        <f>IF(ISNUMBER(LEFT(d3_all_labelled[[#This Row],[contentRating]],1)*1), d3_all_labelled[[#This Row],[contentRating]], VLOOKUP(d3_all_labelled[[#This Row],[contentRating]],contentRatingConversion[],2,FALSE))</f>
        <v>PEGI 7</v>
      </c>
      <c r="G149" s="1" t="s">
        <v>7</v>
      </c>
      <c r="I149" t="b">
        <f>ISNUMBER(SEARCH("children",d3_labelled!$G149))</f>
        <v>0</v>
      </c>
      <c r="J149" t="b">
        <f>ISNUMBER(SEARCH("teens",d3_labelled!$G149))</f>
        <v>0</v>
      </c>
      <c r="K149" t="b">
        <f>ISNUMBER(SEARCH("adults",d3_labelled!$G149))</f>
        <v>1</v>
      </c>
      <c r="M149" t="b">
        <f>ISNUMBER(d3_all_labelled[[#This Row],[appId]])</f>
        <v>0</v>
      </c>
      <c r="N149" t="b">
        <f t="shared" si="2"/>
        <v>1</v>
      </c>
    </row>
    <row r="150" spans="1:14" ht="14.5" customHeight="1" x14ac:dyDescent="0.35">
      <c r="A150" s="1" t="s">
        <v>340</v>
      </c>
      <c r="B150" s="1" t="s">
        <v>341</v>
      </c>
      <c r="C150" s="1" t="s">
        <v>342</v>
      </c>
      <c r="D150" s="1" t="s">
        <v>7587</v>
      </c>
      <c r="E150" s="1" t="s">
        <v>1053</v>
      </c>
      <c r="F150" s="1" t="str">
        <f>IF(ISNUMBER(LEFT(d3_all_labelled[[#This Row],[contentRating]],1)*1), d3_all_labelled[[#This Row],[contentRating]], VLOOKUP(d3_all_labelled[[#This Row],[contentRating]],contentRatingConversion[],2,FALSE))</f>
        <v>PEGI 3</v>
      </c>
      <c r="G150" s="1" t="s">
        <v>13</v>
      </c>
      <c r="I150" t="b">
        <f>ISNUMBER(SEARCH("children",d3_labelled!$G150))</f>
        <v>1</v>
      </c>
      <c r="J150" t="b">
        <f>ISNUMBER(SEARCH("teens",d3_labelled!$G150))</f>
        <v>0</v>
      </c>
      <c r="K150" t="b">
        <f>ISNUMBER(SEARCH("adults",d3_labelled!$G150))</f>
        <v>0</v>
      </c>
      <c r="M150" t="b">
        <f>ISNUMBER(d3_all_labelled[[#This Row],[appId]])</f>
        <v>0</v>
      </c>
      <c r="N150" t="b">
        <f t="shared" si="2"/>
        <v>1</v>
      </c>
    </row>
    <row r="151" spans="1:14" ht="14.5" customHeight="1" x14ac:dyDescent="0.35">
      <c r="A151" s="1" t="s">
        <v>102</v>
      </c>
      <c r="B151" s="1" t="s">
        <v>103</v>
      </c>
      <c r="C151" s="1" t="s">
        <v>104</v>
      </c>
      <c r="D151" s="1" t="s">
        <v>7570</v>
      </c>
      <c r="E151" s="1" t="s">
        <v>1053</v>
      </c>
      <c r="F151" s="1" t="str">
        <f>IF(ISNUMBER(LEFT(d3_all_labelled[[#This Row],[contentRating]],1)*1), d3_all_labelled[[#This Row],[contentRating]], VLOOKUP(d3_all_labelled[[#This Row],[contentRating]],contentRatingConversion[],2,FALSE))</f>
        <v>PEGI 3</v>
      </c>
      <c r="G151" s="1" t="s">
        <v>24</v>
      </c>
      <c r="I151" t="b">
        <f>ISNUMBER(SEARCH("children",d3_labelled!$G151))</f>
        <v>0</v>
      </c>
      <c r="J151" t="b">
        <f>ISNUMBER(SEARCH("teens",d3_labelled!$G151))</f>
        <v>1</v>
      </c>
      <c r="K151" t="b">
        <f>ISNUMBER(SEARCH("adults",d3_labelled!$G151))</f>
        <v>1</v>
      </c>
      <c r="M151" t="b">
        <f>ISNUMBER(d3_all_labelled[[#This Row],[appId]])</f>
        <v>0</v>
      </c>
      <c r="N151" t="b">
        <f t="shared" si="2"/>
        <v>1</v>
      </c>
    </row>
    <row r="152" spans="1:14" ht="14.5" customHeight="1" x14ac:dyDescent="0.35">
      <c r="A152" s="1" t="s">
        <v>130</v>
      </c>
      <c r="B152" s="1" t="s">
        <v>131</v>
      </c>
      <c r="C152" s="1" t="s">
        <v>132</v>
      </c>
      <c r="D152" s="1" t="s">
        <v>7570</v>
      </c>
      <c r="E152" s="1" t="s">
        <v>1053</v>
      </c>
      <c r="F152" s="1" t="str">
        <f>IF(ISNUMBER(LEFT(d3_all_labelled[[#This Row],[contentRating]],1)*1), d3_all_labelled[[#This Row],[contentRating]], VLOOKUP(d3_all_labelled[[#This Row],[contentRating]],contentRatingConversion[],2,FALSE))</f>
        <v>PEGI 3</v>
      </c>
      <c r="G152" s="1" t="s">
        <v>7</v>
      </c>
      <c r="I152" t="b">
        <f>ISNUMBER(SEARCH("children",d3_labelled!$G152))</f>
        <v>0</v>
      </c>
      <c r="J152" t="b">
        <f>ISNUMBER(SEARCH("teens",d3_labelled!$G152))</f>
        <v>0</v>
      </c>
      <c r="K152" t="b">
        <f>ISNUMBER(SEARCH("adults",d3_labelled!$G152))</f>
        <v>1</v>
      </c>
      <c r="M152" t="b">
        <f>ISNUMBER(d3_all_labelled[[#This Row],[appId]])</f>
        <v>0</v>
      </c>
      <c r="N152" t="b">
        <f t="shared" si="2"/>
        <v>1</v>
      </c>
    </row>
    <row r="153" spans="1:14" ht="14.5" customHeight="1" x14ac:dyDescent="0.35">
      <c r="A153" s="1" t="s">
        <v>829</v>
      </c>
      <c r="B153" s="1" t="s">
        <v>830</v>
      </c>
      <c r="C153" s="1" t="s">
        <v>831</v>
      </c>
      <c r="D153" s="1" t="s">
        <v>7588</v>
      </c>
      <c r="E153" s="1" t="s">
        <v>1053</v>
      </c>
      <c r="F153" s="1" t="str">
        <f>IF(ISNUMBER(LEFT(d3_all_labelled[[#This Row],[contentRating]],1)*1), d3_all_labelled[[#This Row],[contentRating]], VLOOKUP(d3_all_labelled[[#This Row],[contentRating]],contentRatingConversion[],2,FALSE))</f>
        <v>PEGI 3</v>
      </c>
      <c r="G153" s="1" t="s">
        <v>34</v>
      </c>
      <c r="I153" t="b">
        <f>ISNUMBER(SEARCH("children",d3_labelled!$G153))</f>
        <v>0</v>
      </c>
      <c r="J153" t="b">
        <f>ISNUMBER(SEARCH("teens",d3_labelled!$G153))</f>
        <v>1</v>
      </c>
      <c r="K153" t="b">
        <f>ISNUMBER(SEARCH("adults",d3_labelled!$G153))</f>
        <v>0</v>
      </c>
      <c r="M153" t="b">
        <f>ISNUMBER(d3_all_labelled[[#This Row],[appId]])</f>
        <v>0</v>
      </c>
      <c r="N153" t="b">
        <f t="shared" si="2"/>
        <v>1</v>
      </c>
    </row>
    <row r="154" spans="1:14" ht="14.5" customHeight="1" x14ac:dyDescent="0.35">
      <c r="A154" s="1" t="s">
        <v>814</v>
      </c>
      <c r="B154" s="1" t="s">
        <v>815</v>
      </c>
      <c r="C154" s="1" t="s">
        <v>816</v>
      </c>
      <c r="D154" s="1" t="s">
        <v>7590</v>
      </c>
      <c r="E154" s="1" t="s">
        <v>1053</v>
      </c>
      <c r="F154" s="1" t="str">
        <f>IF(ISNUMBER(LEFT(d3_all_labelled[[#This Row],[contentRating]],1)*1), d3_all_labelled[[#This Row],[contentRating]], VLOOKUP(d3_all_labelled[[#This Row],[contentRating]],contentRatingConversion[],2,FALSE))</f>
        <v>PEGI 3</v>
      </c>
      <c r="G154" s="1" t="s">
        <v>13</v>
      </c>
      <c r="I154" t="b">
        <f>ISNUMBER(SEARCH("children",d3_labelled!$G154))</f>
        <v>1</v>
      </c>
      <c r="J154" t="b">
        <f>ISNUMBER(SEARCH("teens",d3_labelled!$G154))</f>
        <v>0</v>
      </c>
      <c r="K154" t="b">
        <f>ISNUMBER(SEARCH("adults",d3_labelled!$G154))</f>
        <v>0</v>
      </c>
      <c r="M154" t="b">
        <f>ISNUMBER(d3_all_labelled[[#This Row],[appId]])</f>
        <v>0</v>
      </c>
      <c r="N154" t="b">
        <f t="shared" si="2"/>
        <v>1</v>
      </c>
    </row>
    <row r="155" spans="1:14" ht="14.5" customHeight="1" x14ac:dyDescent="0.35">
      <c r="A155" s="1" t="s">
        <v>777</v>
      </c>
      <c r="B155" s="1" t="s">
        <v>778</v>
      </c>
      <c r="C155" s="1" t="s">
        <v>779</v>
      </c>
      <c r="D155" s="1" t="s">
        <v>7598</v>
      </c>
      <c r="E155" s="1" t="s">
        <v>1107</v>
      </c>
      <c r="F155" s="1" t="str">
        <f>IF(ISNUMBER(LEFT(d3_all_labelled[[#This Row],[contentRating]],1)*1), d3_all_labelled[[#This Row],[contentRating]], VLOOKUP(d3_all_labelled[[#This Row],[contentRating]],contentRatingConversion[],2,FALSE))</f>
        <v>PEGI 7</v>
      </c>
      <c r="G155" s="1" t="s">
        <v>24</v>
      </c>
      <c r="I155" t="b">
        <f>ISNUMBER(SEARCH("children",d3_labelled!$G155))</f>
        <v>0</v>
      </c>
      <c r="J155" t="b">
        <f>ISNUMBER(SEARCH("teens",d3_labelled!$G155))</f>
        <v>1</v>
      </c>
      <c r="K155" t="b">
        <f>ISNUMBER(SEARCH("adults",d3_labelled!$G155))</f>
        <v>1</v>
      </c>
      <c r="M155" t="b">
        <f>ISNUMBER(d3_all_labelled[[#This Row],[appId]])</f>
        <v>0</v>
      </c>
      <c r="N155" t="b">
        <f t="shared" si="2"/>
        <v>1</v>
      </c>
    </row>
    <row r="156" spans="1:14" ht="14.5" customHeight="1" x14ac:dyDescent="0.35">
      <c r="A156" s="1" t="s">
        <v>148</v>
      </c>
      <c r="B156" s="1" t="s">
        <v>149</v>
      </c>
      <c r="C156" s="1" t="s">
        <v>150</v>
      </c>
      <c r="D156" s="1" t="s">
        <v>7570</v>
      </c>
      <c r="E156" s="1" t="s">
        <v>1053</v>
      </c>
      <c r="F156" s="1" t="str">
        <f>IF(ISNUMBER(LEFT(d3_all_labelled[[#This Row],[contentRating]],1)*1), d3_all_labelled[[#This Row],[contentRating]], VLOOKUP(d3_all_labelled[[#This Row],[contentRating]],contentRatingConversion[],2,FALSE))</f>
        <v>PEGI 3</v>
      </c>
      <c r="G156" s="1" t="s">
        <v>7</v>
      </c>
      <c r="I156" t="b">
        <f>ISNUMBER(SEARCH("children",d3_labelled!$G156))</f>
        <v>0</v>
      </c>
      <c r="J156" t="b">
        <f>ISNUMBER(SEARCH("teens",d3_labelled!$G156))</f>
        <v>0</v>
      </c>
      <c r="K156" t="b">
        <f>ISNUMBER(SEARCH("adults",d3_labelled!$G156))</f>
        <v>1</v>
      </c>
      <c r="M156" t="b">
        <f>ISNUMBER(d3_all_labelled[[#This Row],[appId]])</f>
        <v>0</v>
      </c>
      <c r="N156" t="b">
        <f t="shared" si="2"/>
        <v>1</v>
      </c>
    </row>
    <row r="157" spans="1:14" ht="14.5" customHeight="1" x14ac:dyDescent="0.35">
      <c r="A157" s="1" t="s">
        <v>280</v>
      </c>
      <c r="B157" s="1" t="s">
        <v>281</v>
      </c>
      <c r="C157" s="1" t="s">
        <v>282</v>
      </c>
      <c r="D157" s="1" t="s">
        <v>7597</v>
      </c>
      <c r="E157" s="1" t="s">
        <v>1100</v>
      </c>
      <c r="F157" s="1" t="str">
        <f>IF(ISNUMBER(LEFT(d3_all_labelled[[#This Row],[contentRating]],1)*1), d3_all_labelled[[#This Row],[contentRating]], VLOOKUP(d3_all_labelled[[#This Row],[contentRating]],contentRatingConversion[],2,FALSE))</f>
        <v>PEGI 12</v>
      </c>
      <c r="G157" s="1" t="s">
        <v>34</v>
      </c>
      <c r="I157" t="b">
        <f>ISNUMBER(SEARCH("children",d3_labelled!$G157))</f>
        <v>0</v>
      </c>
      <c r="J157" t="b">
        <f>ISNUMBER(SEARCH("teens",d3_labelled!$G157))</f>
        <v>1</v>
      </c>
      <c r="K157" t="b">
        <f>ISNUMBER(SEARCH("adults",d3_labelled!$G157))</f>
        <v>0</v>
      </c>
      <c r="M157" t="b">
        <f>ISNUMBER(d3_all_labelled[[#This Row],[appId]])</f>
        <v>0</v>
      </c>
      <c r="N157" t="b">
        <f t="shared" si="2"/>
        <v>1</v>
      </c>
    </row>
    <row r="158" spans="1:14" ht="14.5" customHeight="1" x14ac:dyDescent="0.35">
      <c r="A158" s="1" t="s">
        <v>879</v>
      </c>
      <c r="B158" s="1" t="s">
        <v>880</v>
      </c>
      <c r="C158" s="1" t="s">
        <v>881</v>
      </c>
      <c r="D158" s="1" t="s">
        <v>7582</v>
      </c>
      <c r="E158" s="1" t="s">
        <v>1100</v>
      </c>
      <c r="F158" s="1" t="str">
        <f>IF(ISNUMBER(LEFT(d3_all_labelled[[#This Row],[contentRating]],1)*1), d3_all_labelled[[#This Row],[contentRating]], VLOOKUP(d3_all_labelled[[#This Row],[contentRating]],contentRatingConversion[],2,FALSE))</f>
        <v>PEGI 12</v>
      </c>
      <c r="G158" s="1" t="s">
        <v>34</v>
      </c>
      <c r="I158" t="b">
        <f>ISNUMBER(SEARCH("children",d3_labelled!$G158))</f>
        <v>0</v>
      </c>
      <c r="J158" t="b">
        <f>ISNUMBER(SEARCH("teens",d3_labelled!$G158))</f>
        <v>1</v>
      </c>
      <c r="K158" t="b">
        <f>ISNUMBER(SEARCH("adults",d3_labelled!$G158))</f>
        <v>0</v>
      </c>
      <c r="M158" t="b">
        <f>ISNUMBER(d3_all_labelled[[#This Row],[appId]])</f>
        <v>0</v>
      </c>
      <c r="N158" t="b">
        <f t="shared" si="2"/>
        <v>1</v>
      </c>
    </row>
    <row r="159" spans="1:14" ht="14.5" customHeight="1" x14ac:dyDescent="0.35">
      <c r="A159" s="1" t="s">
        <v>370</v>
      </c>
      <c r="B159" s="1" t="s">
        <v>371</v>
      </c>
      <c r="C159" s="1" t="s">
        <v>372</v>
      </c>
      <c r="D159" s="1" t="s">
        <v>7570</v>
      </c>
      <c r="E159" s="1" t="s">
        <v>1053</v>
      </c>
      <c r="F159" s="1" t="str">
        <f>IF(ISNUMBER(LEFT(d3_all_labelled[[#This Row],[contentRating]],1)*1), d3_all_labelled[[#This Row],[contentRating]], VLOOKUP(d3_all_labelled[[#This Row],[contentRating]],contentRatingConversion[],2,FALSE))</f>
        <v>PEGI 3</v>
      </c>
      <c r="G159" s="1" t="s">
        <v>7</v>
      </c>
      <c r="I159" t="b">
        <f>ISNUMBER(SEARCH("children",d3_labelled!$G159))</f>
        <v>0</v>
      </c>
      <c r="J159" t="b">
        <f>ISNUMBER(SEARCH("teens",d3_labelled!$G159))</f>
        <v>0</v>
      </c>
      <c r="K159" t="b">
        <f>ISNUMBER(SEARCH("adults",d3_labelled!$G159))</f>
        <v>1</v>
      </c>
      <c r="M159" t="b">
        <f>ISNUMBER(d3_all_labelled[[#This Row],[appId]])</f>
        <v>0</v>
      </c>
      <c r="N159" t="b">
        <f t="shared" si="2"/>
        <v>1</v>
      </c>
    </row>
    <row r="160" spans="1:14" ht="14.5" customHeight="1" x14ac:dyDescent="0.35">
      <c r="A160" s="1" t="s">
        <v>628</v>
      </c>
      <c r="B160" s="1" t="s">
        <v>629</v>
      </c>
      <c r="C160" s="1" t="s">
        <v>630</v>
      </c>
      <c r="D160" s="1" t="s">
        <v>7570</v>
      </c>
      <c r="E160" s="1" t="s">
        <v>1053</v>
      </c>
      <c r="F160" s="1" t="str">
        <f>IF(ISNUMBER(LEFT(d3_all_labelled[[#This Row],[contentRating]],1)*1), d3_all_labelled[[#This Row],[contentRating]], VLOOKUP(d3_all_labelled[[#This Row],[contentRating]],contentRatingConversion[],2,FALSE))</f>
        <v>PEGI 3</v>
      </c>
      <c r="G160" s="1" t="s">
        <v>7</v>
      </c>
      <c r="I160" t="b">
        <f>ISNUMBER(SEARCH("children",d3_labelled!$G160))</f>
        <v>0</v>
      </c>
      <c r="J160" t="b">
        <f>ISNUMBER(SEARCH("teens",d3_labelled!$G160))</f>
        <v>0</v>
      </c>
      <c r="K160" t="b">
        <f>ISNUMBER(SEARCH("adults",d3_labelled!$G160))</f>
        <v>1</v>
      </c>
      <c r="M160" t="b">
        <f>ISNUMBER(d3_all_labelled[[#This Row],[appId]])</f>
        <v>0</v>
      </c>
      <c r="N160" t="b">
        <f t="shared" si="2"/>
        <v>1</v>
      </c>
    </row>
    <row r="161" spans="1:14" ht="14.5" customHeight="1" x14ac:dyDescent="0.35">
      <c r="A161" s="1" t="s">
        <v>154</v>
      </c>
      <c r="B161" s="1" t="s">
        <v>155</v>
      </c>
      <c r="C161" s="1" t="s">
        <v>156</v>
      </c>
      <c r="D161" s="1" t="s">
        <v>7591</v>
      </c>
      <c r="E161" s="1" t="s">
        <v>1053</v>
      </c>
      <c r="F161" s="1" t="str">
        <f>IF(ISNUMBER(LEFT(d3_all_labelled[[#This Row],[contentRating]],1)*1), d3_all_labelled[[#This Row],[contentRating]], VLOOKUP(d3_all_labelled[[#This Row],[contentRating]],contentRatingConversion[],2,FALSE))</f>
        <v>PEGI 3</v>
      </c>
      <c r="G161" s="1" t="s">
        <v>7</v>
      </c>
      <c r="I161" t="b">
        <f>ISNUMBER(SEARCH("children",d3_labelled!$G161))</f>
        <v>0</v>
      </c>
      <c r="J161" t="b">
        <f>ISNUMBER(SEARCH("teens",d3_labelled!$G161))</f>
        <v>0</v>
      </c>
      <c r="K161" t="b">
        <f>ISNUMBER(SEARCH("adults",d3_labelled!$G161))</f>
        <v>1</v>
      </c>
      <c r="M161" t="b">
        <f>ISNUMBER(d3_all_labelled[[#This Row],[appId]])</f>
        <v>0</v>
      </c>
      <c r="N161" t="b">
        <f t="shared" si="2"/>
        <v>1</v>
      </c>
    </row>
    <row r="162" spans="1:14" ht="14.5" customHeight="1" x14ac:dyDescent="0.35">
      <c r="A162" s="1" t="s">
        <v>331</v>
      </c>
      <c r="B162" s="1" t="s">
        <v>332</v>
      </c>
      <c r="C162" s="1" t="s">
        <v>333</v>
      </c>
      <c r="D162" s="1" t="s">
        <v>7599</v>
      </c>
      <c r="E162" s="1" t="s">
        <v>1053</v>
      </c>
      <c r="F162" s="1" t="str">
        <f>IF(ISNUMBER(LEFT(d3_all_labelled[[#This Row],[contentRating]],1)*1), d3_all_labelled[[#This Row],[contentRating]], VLOOKUP(d3_all_labelled[[#This Row],[contentRating]],contentRatingConversion[],2,FALSE))</f>
        <v>PEGI 3</v>
      </c>
      <c r="G162" s="1" t="s">
        <v>7</v>
      </c>
      <c r="I162" t="b">
        <f>ISNUMBER(SEARCH("children",d3_labelled!$G162))</f>
        <v>0</v>
      </c>
      <c r="J162" t="b">
        <f>ISNUMBER(SEARCH("teens",d3_labelled!$G162))</f>
        <v>0</v>
      </c>
      <c r="K162" t="b">
        <f>ISNUMBER(SEARCH("adults",d3_labelled!$G162))</f>
        <v>1</v>
      </c>
      <c r="M162" t="b">
        <f>ISNUMBER(d3_all_labelled[[#This Row],[appId]])</f>
        <v>0</v>
      </c>
      <c r="N162" t="b">
        <f t="shared" si="2"/>
        <v>1</v>
      </c>
    </row>
    <row r="163" spans="1:14" ht="14.5" customHeight="1" x14ac:dyDescent="0.35">
      <c r="A163" s="1" t="s">
        <v>179</v>
      </c>
      <c r="B163" s="1" t="s">
        <v>180</v>
      </c>
      <c r="C163" s="1" t="s">
        <v>181</v>
      </c>
      <c r="D163" s="1" t="s">
        <v>7593</v>
      </c>
      <c r="E163" s="1" t="s">
        <v>1053</v>
      </c>
      <c r="F163" s="1" t="str">
        <f>IF(ISNUMBER(LEFT(d3_all_labelled[[#This Row],[contentRating]],1)*1), d3_all_labelled[[#This Row],[contentRating]], VLOOKUP(d3_all_labelled[[#This Row],[contentRating]],contentRatingConversion[],2,FALSE))</f>
        <v>PEGI 3</v>
      </c>
      <c r="G163" s="1" t="s">
        <v>7</v>
      </c>
      <c r="I163" t="b">
        <f>ISNUMBER(SEARCH("children",d3_labelled!$G163))</f>
        <v>0</v>
      </c>
      <c r="J163" t="b">
        <f>ISNUMBER(SEARCH("teens",d3_labelled!$G163))</f>
        <v>0</v>
      </c>
      <c r="K163" t="b">
        <f>ISNUMBER(SEARCH("adults",d3_labelled!$G163))</f>
        <v>1</v>
      </c>
      <c r="M163" t="b">
        <f>ISNUMBER(d3_all_labelled[[#This Row],[appId]])</f>
        <v>0</v>
      </c>
      <c r="N163" t="b">
        <f t="shared" si="2"/>
        <v>1</v>
      </c>
    </row>
    <row r="164" spans="1:14" ht="14.5" customHeight="1" x14ac:dyDescent="0.35">
      <c r="A164" s="1" t="s">
        <v>256</v>
      </c>
      <c r="B164" s="1" t="s">
        <v>257</v>
      </c>
      <c r="C164" s="1" t="s">
        <v>258</v>
      </c>
      <c r="D164" s="1" t="s">
        <v>7584</v>
      </c>
      <c r="E164" s="1" t="s">
        <v>1231</v>
      </c>
      <c r="F164" s="1" t="str">
        <f>IF(ISNUMBER(LEFT(d3_all_labelled[[#This Row],[contentRating]],1)*1), d3_all_labelled[[#This Row],[contentRating]], VLOOKUP(d3_all_labelled[[#This Row],[contentRating]],contentRatingConversion[],2,FALSE))</f>
        <v>PEGI 16 || PEGI 18</v>
      </c>
      <c r="G164" s="1" t="s">
        <v>7</v>
      </c>
      <c r="I164" t="b">
        <f>ISNUMBER(SEARCH("children",d3_labelled!$G164))</f>
        <v>0</v>
      </c>
      <c r="J164" t="b">
        <f>ISNUMBER(SEARCH("teens",d3_labelled!$G164))</f>
        <v>0</v>
      </c>
      <c r="K164" t="b">
        <f>ISNUMBER(SEARCH("adults",d3_labelled!$G164))</f>
        <v>1</v>
      </c>
      <c r="M164" t="b">
        <f>ISNUMBER(d3_all_labelled[[#This Row],[appId]])</f>
        <v>0</v>
      </c>
      <c r="N164" t="b">
        <f t="shared" si="2"/>
        <v>1</v>
      </c>
    </row>
    <row r="165" spans="1:14" ht="14.5" customHeight="1" x14ac:dyDescent="0.35">
      <c r="A165" s="1" t="s">
        <v>182</v>
      </c>
      <c r="B165" s="1" t="s">
        <v>183</v>
      </c>
      <c r="C165" s="1" t="s">
        <v>184</v>
      </c>
      <c r="D165" s="1" t="s">
        <v>7600</v>
      </c>
      <c r="E165" s="1" t="s">
        <v>1100</v>
      </c>
      <c r="F165" s="1" t="str">
        <f>IF(ISNUMBER(LEFT(d3_all_labelled[[#This Row],[contentRating]],1)*1), d3_all_labelled[[#This Row],[contentRating]], VLOOKUP(d3_all_labelled[[#This Row],[contentRating]],contentRatingConversion[],2,FALSE))</f>
        <v>PEGI 12</v>
      </c>
      <c r="G165" s="1" t="s">
        <v>185</v>
      </c>
      <c r="I165" t="b">
        <f>ISNUMBER(SEARCH("children",d3_labelled!$G165))</f>
        <v>1</v>
      </c>
      <c r="J165" t="b">
        <f>ISNUMBER(SEARCH("teens",d3_labelled!$G165))</f>
        <v>1</v>
      </c>
      <c r="K165" t="b">
        <f>ISNUMBER(SEARCH("adults",d3_labelled!$G165))</f>
        <v>0</v>
      </c>
      <c r="M165" t="b">
        <f>ISNUMBER(d3_all_labelled[[#This Row],[appId]])</f>
        <v>0</v>
      </c>
      <c r="N165" t="b">
        <f t="shared" si="2"/>
        <v>1</v>
      </c>
    </row>
    <row r="166" spans="1:14" ht="14.5" customHeight="1" x14ac:dyDescent="0.35">
      <c r="A166" s="1" t="s">
        <v>189</v>
      </c>
      <c r="B166" s="1" t="s">
        <v>190</v>
      </c>
      <c r="C166" s="1" t="s">
        <v>191</v>
      </c>
      <c r="D166" s="1" t="s">
        <v>7591</v>
      </c>
      <c r="E166" s="1" t="s">
        <v>1100</v>
      </c>
      <c r="F166" s="1" t="str">
        <f>IF(ISNUMBER(LEFT(d3_all_labelled[[#This Row],[contentRating]],1)*1), d3_all_labelled[[#This Row],[contentRating]], VLOOKUP(d3_all_labelled[[#This Row],[contentRating]],contentRatingConversion[],2,FALSE))</f>
        <v>PEGI 12</v>
      </c>
      <c r="G166" s="1" t="s">
        <v>24</v>
      </c>
      <c r="I166" t="b">
        <f>ISNUMBER(SEARCH("children",d3_labelled!$G166))</f>
        <v>0</v>
      </c>
      <c r="J166" t="b">
        <f>ISNUMBER(SEARCH("teens",d3_labelled!$G166))</f>
        <v>1</v>
      </c>
      <c r="K166" t="b">
        <f>ISNUMBER(SEARCH("adults",d3_labelled!$G166))</f>
        <v>1</v>
      </c>
      <c r="M166" t="b">
        <f>ISNUMBER(d3_all_labelled[[#This Row],[appId]])</f>
        <v>0</v>
      </c>
      <c r="N166" t="b">
        <f t="shared" si="2"/>
        <v>1</v>
      </c>
    </row>
    <row r="167" spans="1:14" ht="14.5" customHeight="1" x14ac:dyDescent="0.35">
      <c r="A167" s="1" t="s">
        <v>283</v>
      </c>
      <c r="B167" s="1" t="s">
        <v>284</v>
      </c>
      <c r="C167" s="1" t="s">
        <v>285</v>
      </c>
      <c r="D167" s="1" t="s">
        <v>7570</v>
      </c>
      <c r="E167" s="1" t="s">
        <v>1053</v>
      </c>
      <c r="F167" s="1" t="str">
        <f>IF(ISNUMBER(LEFT(d3_all_labelled[[#This Row],[contentRating]],1)*1), d3_all_labelled[[#This Row],[contentRating]], VLOOKUP(d3_all_labelled[[#This Row],[contentRating]],contentRatingConversion[],2,FALSE))</f>
        <v>PEGI 3</v>
      </c>
      <c r="G167" s="1" t="s">
        <v>7</v>
      </c>
      <c r="I167" t="b">
        <f>ISNUMBER(SEARCH("children",d3_labelled!$G167))</f>
        <v>0</v>
      </c>
      <c r="J167" t="b">
        <f>ISNUMBER(SEARCH("teens",d3_labelled!$G167))</f>
        <v>0</v>
      </c>
      <c r="K167" t="b">
        <f>ISNUMBER(SEARCH("adults",d3_labelled!$G167))</f>
        <v>1</v>
      </c>
      <c r="M167" t="b">
        <f>ISNUMBER(d3_all_labelled[[#This Row],[appId]])</f>
        <v>0</v>
      </c>
      <c r="N167" t="b">
        <f t="shared" si="2"/>
        <v>1</v>
      </c>
    </row>
    <row r="168" spans="1:14" ht="14.5" customHeight="1" x14ac:dyDescent="0.35">
      <c r="A168" s="1" t="s">
        <v>217</v>
      </c>
      <c r="B168" s="1" t="s">
        <v>218</v>
      </c>
      <c r="C168" s="1" t="s">
        <v>219</v>
      </c>
      <c r="D168" s="1" t="s">
        <v>7601</v>
      </c>
      <c r="E168" s="1" t="s">
        <v>1053</v>
      </c>
      <c r="F168" s="1" t="str">
        <f>IF(ISNUMBER(LEFT(d3_all_labelled[[#This Row],[contentRating]],1)*1), d3_all_labelled[[#This Row],[contentRating]], VLOOKUP(d3_all_labelled[[#This Row],[contentRating]],contentRatingConversion[],2,FALSE))</f>
        <v>PEGI 3</v>
      </c>
      <c r="G168" s="1" t="s">
        <v>24</v>
      </c>
      <c r="I168" t="b">
        <f>ISNUMBER(SEARCH("children",d3_labelled!$G168))</f>
        <v>0</v>
      </c>
      <c r="J168" t="b">
        <f>ISNUMBER(SEARCH("teens",d3_labelled!$G168))</f>
        <v>1</v>
      </c>
      <c r="K168" t="b">
        <f>ISNUMBER(SEARCH("adults",d3_labelled!$G168))</f>
        <v>1</v>
      </c>
      <c r="M168" t="b">
        <f>ISNUMBER(d3_all_labelled[[#This Row],[appId]])</f>
        <v>0</v>
      </c>
      <c r="N168" t="b">
        <f t="shared" si="2"/>
        <v>1</v>
      </c>
    </row>
    <row r="169" spans="1:14" ht="14.5" customHeight="1" x14ac:dyDescent="0.35">
      <c r="A169" s="1" t="s">
        <v>201</v>
      </c>
      <c r="B169" s="1" t="s">
        <v>202</v>
      </c>
      <c r="C169" s="1" t="s">
        <v>203</v>
      </c>
      <c r="D169" s="1" t="s">
        <v>7587</v>
      </c>
      <c r="E169" s="1" t="s">
        <v>1053</v>
      </c>
      <c r="F169" s="1" t="str">
        <f>IF(ISNUMBER(LEFT(d3_all_labelled[[#This Row],[contentRating]],1)*1), d3_all_labelled[[#This Row],[contentRating]], VLOOKUP(d3_all_labelled[[#This Row],[contentRating]],contentRatingConversion[],2,FALSE))</f>
        <v>PEGI 3</v>
      </c>
      <c r="G169" s="1" t="s">
        <v>7</v>
      </c>
      <c r="I169" t="b">
        <f>ISNUMBER(SEARCH("children",d3_labelled!$G169))</f>
        <v>0</v>
      </c>
      <c r="J169" t="b">
        <f>ISNUMBER(SEARCH("teens",d3_labelled!$G169))</f>
        <v>0</v>
      </c>
      <c r="K169" t="b">
        <f>ISNUMBER(SEARCH("adults",d3_labelled!$G169))</f>
        <v>1</v>
      </c>
      <c r="M169" t="b">
        <f>ISNUMBER(d3_all_labelled[[#This Row],[appId]])</f>
        <v>0</v>
      </c>
      <c r="N169" t="b">
        <f t="shared" si="2"/>
        <v>1</v>
      </c>
    </row>
    <row r="170" spans="1:14" ht="14.5" customHeight="1" x14ac:dyDescent="0.35">
      <c r="A170" s="1" t="s">
        <v>479</v>
      </c>
      <c r="B170" s="1" t="s">
        <v>480</v>
      </c>
      <c r="C170" s="1" t="s">
        <v>481</v>
      </c>
      <c r="D170" s="1" t="s">
        <v>7598</v>
      </c>
      <c r="E170" s="1" t="s">
        <v>1053</v>
      </c>
      <c r="F170" s="1" t="str">
        <f>IF(ISNUMBER(LEFT(d3_all_labelled[[#This Row],[contentRating]],1)*1), d3_all_labelled[[#This Row],[contentRating]], VLOOKUP(d3_all_labelled[[#This Row],[contentRating]],contentRatingConversion[],2,FALSE))</f>
        <v>PEGI 3</v>
      </c>
      <c r="G170" s="1" t="s">
        <v>13</v>
      </c>
      <c r="I170" t="b">
        <f>ISNUMBER(SEARCH("children",d3_labelled!$G170))</f>
        <v>1</v>
      </c>
      <c r="J170" t="b">
        <f>ISNUMBER(SEARCH("teens",d3_labelled!$G170))</f>
        <v>0</v>
      </c>
      <c r="K170" t="b">
        <f>ISNUMBER(SEARCH("adults",d3_labelled!$G170))</f>
        <v>0</v>
      </c>
      <c r="M170" t="b">
        <f>ISNUMBER(d3_all_labelled[[#This Row],[appId]])</f>
        <v>0</v>
      </c>
      <c r="N170" t="b">
        <f t="shared" si="2"/>
        <v>1</v>
      </c>
    </row>
    <row r="171" spans="1:14" ht="14.5" customHeight="1" x14ac:dyDescent="0.35">
      <c r="A171" s="1" t="s">
        <v>222</v>
      </c>
      <c r="B171" s="1" t="s">
        <v>223</v>
      </c>
      <c r="C171" s="1" t="s">
        <v>224</v>
      </c>
      <c r="D171" s="1" t="s">
        <v>7570</v>
      </c>
      <c r="E171" s="1" t="s">
        <v>1053</v>
      </c>
      <c r="F171" s="1" t="str">
        <f>IF(ISNUMBER(LEFT(d3_all_labelled[[#This Row],[contentRating]],1)*1), d3_all_labelled[[#This Row],[contentRating]], VLOOKUP(d3_all_labelled[[#This Row],[contentRating]],contentRatingConversion[],2,FALSE))</f>
        <v>PEGI 3</v>
      </c>
      <c r="G171" s="1" t="s">
        <v>7</v>
      </c>
      <c r="I171" t="b">
        <f>ISNUMBER(SEARCH("children",d3_labelled!$G171))</f>
        <v>0</v>
      </c>
      <c r="J171" t="b">
        <f>ISNUMBER(SEARCH("teens",d3_labelled!$G171))</f>
        <v>0</v>
      </c>
      <c r="K171" t="b">
        <f>ISNUMBER(SEARCH("adults",d3_labelled!$G171))</f>
        <v>1</v>
      </c>
      <c r="M171" t="b">
        <f>ISNUMBER(d3_all_labelled[[#This Row],[appId]])</f>
        <v>0</v>
      </c>
      <c r="N171" t="b">
        <f t="shared" si="2"/>
        <v>1</v>
      </c>
    </row>
    <row r="172" spans="1:14" ht="14.5" customHeight="1" x14ac:dyDescent="0.35">
      <c r="A172" s="1" t="s">
        <v>641</v>
      </c>
      <c r="B172" s="1" t="s">
        <v>642</v>
      </c>
      <c r="C172" s="1" t="s">
        <v>643</v>
      </c>
      <c r="D172" s="1" t="s">
        <v>7597</v>
      </c>
      <c r="E172" s="1" t="s">
        <v>1053</v>
      </c>
      <c r="F172" s="1" t="str">
        <f>IF(ISNUMBER(LEFT(d3_all_labelled[[#This Row],[contentRating]],1)*1), d3_all_labelled[[#This Row],[contentRating]], VLOOKUP(d3_all_labelled[[#This Row],[contentRating]],contentRatingConversion[],2,FALSE))</f>
        <v>PEGI 3</v>
      </c>
      <c r="G172" s="1" t="s">
        <v>34</v>
      </c>
      <c r="I172" t="b">
        <f>ISNUMBER(SEARCH("children",d3_labelled!$G172))</f>
        <v>0</v>
      </c>
      <c r="J172" t="b">
        <f>ISNUMBER(SEARCH("teens",d3_labelled!$G172))</f>
        <v>1</v>
      </c>
      <c r="K172" t="b">
        <f>ISNUMBER(SEARCH("adults",d3_labelled!$G172))</f>
        <v>0</v>
      </c>
      <c r="M172" t="b">
        <f>ISNUMBER(d3_all_labelled[[#This Row],[appId]])</f>
        <v>0</v>
      </c>
      <c r="N172" t="b">
        <f t="shared" si="2"/>
        <v>1</v>
      </c>
    </row>
    <row r="173" spans="1:14" ht="14.5" customHeight="1" x14ac:dyDescent="0.35">
      <c r="A173" s="1" t="s">
        <v>412</v>
      </c>
      <c r="B173" s="1" t="s">
        <v>413</v>
      </c>
      <c r="C173" s="1" t="s">
        <v>414</v>
      </c>
      <c r="D173" s="1" t="s">
        <v>7570</v>
      </c>
      <c r="E173" s="1" t="s">
        <v>1053</v>
      </c>
      <c r="F173" s="1" t="str">
        <f>IF(ISNUMBER(LEFT(d3_all_labelled[[#This Row],[contentRating]],1)*1), d3_all_labelled[[#This Row],[contentRating]], VLOOKUP(d3_all_labelled[[#This Row],[contentRating]],contentRatingConversion[],2,FALSE))</f>
        <v>PEGI 3</v>
      </c>
      <c r="G173" s="1" t="s">
        <v>13</v>
      </c>
      <c r="I173" t="b">
        <f>ISNUMBER(SEARCH("children",d3_labelled!$G173))</f>
        <v>1</v>
      </c>
      <c r="J173" t="b">
        <f>ISNUMBER(SEARCH("teens",d3_labelled!$G173))</f>
        <v>0</v>
      </c>
      <c r="K173" t="b">
        <f>ISNUMBER(SEARCH("adults",d3_labelled!$G173))</f>
        <v>0</v>
      </c>
      <c r="M173" t="b">
        <f>ISNUMBER(d3_all_labelled[[#This Row],[appId]])</f>
        <v>0</v>
      </c>
      <c r="N173" t="b">
        <f t="shared" si="2"/>
        <v>1</v>
      </c>
    </row>
    <row r="174" spans="1:14" ht="14.5" customHeight="1" x14ac:dyDescent="0.35">
      <c r="A174" s="1" t="s">
        <v>590</v>
      </c>
      <c r="B174" s="1" t="s">
        <v>591</v>
      </c>
      <c r="C174" s="1" t="s">
        <v>592</v>
      </c>
      <c r="D174" s="1" t="s">
        <v>7570</v>
      </c>
      <c r="E174" s="1" t="s">
        <v>1053</v>
      </c>
      <c r="F174" s="1" t="str">
        <f>IF(ISNUMBER(LEFT(d3_all_labelled[[#This Row],[contentRating]],1)*1), d3_all_labelled[[#This Row],[contentRating]], VLOOKUP(d3_all_labelled[[#This Row],[contentRating]],contentRatingConversion[],2,FALSE))</f>
        <v>PEGI 3</v>
      </c>
      <c r="G174" s="1" t="s">
        <v>7</v>
      </c>
      <c r="I174" t="b">
        <f>ISNUMBER(SEARCH("children",d3_labelled!$G174))</f>
        <v>0</v>
      </c>
      <c r="J174" t="b">
        <f>ISNUMBER(SEARCH("teens",d3_labelled!$G174))</f>
        <v>0</v>
      </c>
      <c r="K174" t="b">
        <f>ISNUMBER(SEARCH("adults",d3_labelled!$G174))</f>
        <v>1</v>
      </c>
      <c r="M174" t="b">
        <f>ISNUMBER(d3_all_labelled[[#This Row],[appId]])</f>
        <v>0</v>
      </c>
      <c r="N174" t="b">
        <f t="shared" si="2"/>
        <v>1</v>
      </c>
    </row>
    <row r="175" spans="1:14" ht="14.5" customHeight="1" x14ac:dyDescent="0.35">
      <c r="A175" s="1" t="s">
        <v>684</v>
      </c>
      <c r="B175" s="1" t="s">
        <v>685</v>
      </c>
      <c r="C175" s="1" t="s">
        <v>686</v>
      </c>
      <c r="D175" s="1" t="s">
        <v>7602</v>
      </c>
      <c r="E175" s="1" t="s">
        <v>1053</v>
      </c>
      <c r="F175" s="1" t="str">
        <f>IF(ISNUMBER(LEFT(d3_all_labelled[[#This Row],[contentRating]],1)*1), d3_all_labelled[[#This Row],[contentRating]], VLOOKUP(d3_all_labelled[[#This Row],[contentRating]],contentRatingConversion[],2,FALSE))</f>
        <v>PEGI 3</v>
      </c>
      <c r="G175" s="1" t="s">
        <v>34</v>
      </c>
      <c r="I175" t="b">
        <f>ISNUMBER(SEARCH("children",d3_labelled!$G175))</f>
        <v>0</v>
      </c>
      <c r="J175" t="b">
        <f>ISNUMBER(SEARCH("teens",d3_labelled!$G175))</f>
        <v>1</v>
      </c>
      <c r="K175" t="b">
        <f>ISNUMBER(SEARCH("adults",d3_labelled!$G175))</f>
        <v>0</v>
      </c>
      <c r="M175" t="b">
        <f>ISNUMBER(d3_all_labelled[[#This Row],[appId]])</f>
        <v>0</v>
      </c>
      <c r="N175" t="b">
        <f t="shared" si="2"/>
        <v>1</v>
      </c>
    </row>
    <row r="176" spans="1:14" ht="14.5" customHeight="1" x14ac:dyDescent="0.35">
      <c r="A176" s="1" t="s">
        <v>50</v>
      </c>
      <c r="B176" s="1" t="s">
        <v>51</v>
      </c>
      <c r="C176" s="1" t="s">
        <v>52</v>
      </c>
      <c r="D176" s="1" t="s">
        <v>7585</v>
      </c>
      <c r="E176" s="1" t="s">
        <v>1053</v>
      </c>
      <c r="F176" s="1" t="str">
        <f>IF(ISNUMBER(LEFT(d3_all_labelled[[#This Row],[contentRating]],1)*1), d3_all_labelled[[#This Row],[contentRating]], VLOOKUP(d3_all_labelled[[#This Row],[contentRating]],contentRatingConversion[],2,FALSE))</f>
        <v>PEGI 3</v>
      </c>
      <c r="G176" s="1" t="s">
        <v>13</v>
      </c>
      <c r="I176" t="b">
        <f>ISNUMBER(SEARCH("children",d3_labelled!$G176))</f>
        <v>1</v>
      </c>
      <c r="J176" t="b">
        <f>ISNUMBER(SEARCH("teens",d3_labelled!$G176))</f>
        <v>0</v>
      </c>
      <c r="K176" t="b">
        <f>ISNUMBER(SEARCH("adults",d3_labelled!$G176))</f>
        <v>0</v>
      </c>
      <c r="M176" t="b">
        <f>ISNUMBER(d3_all_labelled[[#This Row],[appId]])</f>
        <v>0</v>
      </c>
      <c r="N176" t="b">
        <f t="shared" si="2"/>
        <v>1</v>
      </c>
    </row>
    <row r="177" spans="1:14" ht="14.5" customHeight="1" x14ac:dyDescent="0.35">
      <c r="A177" s="1" t="s">
        <v>913</v>
      </c>
      <c r="B177" s="1" t="s">
        <v>914</v>
      </c>
      <c r="C177" s="1" t="s">
        <v>915</v>
      </c>
      <c r="D177" s="1" t="s">
        <v>7598</v>
      </c>
      <c r="E177" s="1" t="s">
        <v>1053</v>
      </c>
      <c r="F177" s="1" t="str">
        <f>IF(ISNUMBER(LEFT(d3_all_labelled[[#This Row],[contentRating]],1)*1), d3_all_labelled[[#This Row],[contentRating]], VLOOKUP(d3_all_labelled[[#This Row],[contentRating]],contentRatingConversion[],2,FALSE))</f>
        <v>PEGI 3</v>
      </c>
      <c r="G177" s="1" t="s">
        <v>24</v>
      </c>
      <c r="I177" t="b">
        <f>ISNUMBER(SEARCH("children",d3_labelled!$G177))</f>
        <v>0</v>
      </c>
      <c r="J177" t="b">
        <f>ISNUMBER(SEARCH("teens",d3_labelled!$G177))</f>
        <v>1</v>
      </c>
      <c r="K177" t="b">
        <f>ISNUMBER(SEARCH("adults",d3_labelled!$G177))</f>
        <v>1</v>
      </c>
      <c r="M177" t="b">
        <f>ISNUMBER(d3_all_labelled[[#This Row],[appId]])</f>
        <v>0</v>
      </c>
      <c r="N177" t="b">
        <f t="shared" si="2"/>
        <v>1</v>
      </c>
    </row>
    <row r="178" spans="1:14" ht="14.5" customHeight="1" x14ac:dyDescent="0.35">
      <c r="A178" s="1" t="s">
        <v>808</v>
      </c>
      <c r="B178" s="1" t="s">
        <v>809</v>
      </c>
      <c r="C178" s="1" t="s">
        <v>810</v>
      </c>
      <c r="D178" s="1" t="s">
        <v>7590</v>
      </c>
      <c r="E178" s="1" t="s">
        <v>1100</v>
      </c>
      <c r="F178" s="1" t="str">
        <f>IF(ISNUMBER(LEFT(d3_all_labelled[[#This Row],[contentRating]],1)*1), d3_all_labelled[[#This Row],[contentRating]], VLOOKUP(d3_all_labelled[[#This Row],[contentRating]],contentRatingConversion[],2,FALSE))</f>
        <v>PEGI 12</v>
      </c>
      <c r="G178" s="1" t="s">
        <v>7</v>
      </c>
      <c r="I178" t="b">
        <f>ISNUMBER(SEARCH("children",d3_labelled!$G178))</f>
        <v>0</v>
      </c>
      <c r="J178" t="b">
        <f>ISNUMBER(SEARCH("teens",d3_labelled!$G178))</f>
        <v>0</v>
      </c>
      <c r="K178" t="b">
        <f>ISNUMBER(SEARCH("adults",d3_labelled!$G178))</f>
        <v>1</v>
      </c>
      <c r="M178" t="b">
        <f>ISNUMBER(d3_all_labelled[[#This Row],[appId]])</f>
        <v>0</v>
      </c>
      <c r="N178" t="b">
        <f t="shared" si="2"/>
        <v>1</v>
      </c>
    </row>
    <row r="179" spans="1:14" ht="14.5" customHeight="1" x14ac:dyDescent="0.35">
      <c r="A179" s="1" t="s">
        <v>811</v>
      </c>
      <c r="B179" s="1" t="s">
        <v>812</v>
      </c>
      <c r="C179" s="1" t="s">
        <v>813</v>
      </c>
      <c r="D179" s="1" t="s">
        <v>7586</v>
      </c>
      <c r="E179" s="1" t="s">
        <v>1053</v>
      </c>
      <c r="F179" s="1" t="str">
        <f>IF(ISNUMBER(LEFT(d3_all_labelled[[#This Row],[contentRating]],1)*1), d3_all_labelled[[#This Row],[contentRating]], VLOOKUP(d3_all_labelled[[#This Row],[contentRating]],contentRatingConversion[],2,FALSE))</f>
        <v>PEGI 3</v>
      </c>
      <c r="G179" s="1" t="s">
        <v>24</v>
      </c>
      <c r="I179" t="b">
        <f>ISNUMBER(SEARCH("children",d3_labelled!$G179))</f>
        <v>0</v>
      </c>
      <c r="J179" t="b">
        <f>ISNUMBER(SEARCH("teens",d3_labelled!$G179))</f>
        <v>1</v>
      </c>
      <c r="K179" t="b">
        <f>ISNUMBER(SEARCH("adults",d3_labelled!$G179))</f>
        <v>1</v>
      </c>
      <c r="M179" t="b">
        <f>ISNUMBER(d3_all_labelled[[#This Row],[appId]])</f>
        <v>0</v>
      </c>
      <c r="N179" t="b">
        <f t="shared" si="2"/>
        <v>1</v>
      </c>
    </row>
    <row r="180" spans="1:14" ht="14.5" customHeight="1" x14ac:dyDescent="0.35">
      <c r="A180" s="1" t="s">
        <v>242</v>
      </c>
      <c r="B180" s="1" t="s">
        <v>243</v>
      </c>
      <c r="C180" s="1" t="s">
        <v>244</v>
      </c>
      <c r="D180" s="1" t="s">
        <v>7595</v>
      </c>
      <c r="E180" s="1" t="s">
        <v>1053</v>
      </c>
      <c r="F180" s="1" t="str">
        <f>IF(ISNUMBER(LEFT(d3_all_labelled[[#This Row],[contentRating]],1)*1), d3_all_labelled[[#This Row],[contentRating]], VLOOKUP(d3_all_labelled[[#This Row],[contentRating]],contentRatingConversion[],2,FALSE))</f>
        <v>PEGI 3</v>
      </c>
      <c r="G180" s="1" t="s">
        <v>7</v>
      </c>
      <c r="I180" t="b">
        <f>ISNUMBER(SEARCH("children",d3_labelled!$G180))</f>
        <v>0</v>
      </c>
      <c r="J180" t="b">
        <f>ISNUMBER(SEARCH("teens",d3_labelled!$G180))</f>
        <v>0</v>
      </c>
      <c r="K180" t="b">
        <f>ISNUMBER(SEARCH("adults",d3_labelled!$G180))</f>
        <v>1</v>
      </c>
      <c r="M180" t="b">
        <f>ISNUMBER(d3_all_labelled[[#This Row],[appId]])</f>
        <v>0</v>
      </c>
      <c r="N180" t="b">
        <f t="shared" si="2"/>
        <v>1</v>
      </c>
    </row>
    <row r="181" spans="1:14" ht="14.5" customHeight="1" x14ac:dyDescent="0.35">
      <c r="A181" s="1" t="s">
        <v>294</v>
      </c>
      <c r="B181" s="1" t="s">
        <v>295</v>
      </c>
      <c r="C181" s="1" t="s">
        <v>296</v>
      </c>
      <c r="D181" s="1" t="s">
        <v>7580</v>
      </c>
      <c r="E181" s="1" t="s">
        <v>1100</v>
      </c>
      <c r="F181" s="1" t="str">
        <f>IF(ISNUMBER(LEFT(d3_all_labelled[[#This Row],[contentRating]],1)*1), d3_all_labelled[[#This Row],[contentRating]], VLOOKUP(d3_all_labelled[[#This Row],[contentRating]],contentRatingConversion[],2,FALSE))</f>
        <v>PEGI 12</v>
      </c>
      <c r="G181" s="1" t="s">
        <v>34</v>
      </c>
      <c r="I181" t="b">
        <f>ISNUMBER(SEARCH("children",d3_labelled!$G181))</f>
        <v>0</v>
      </c>
      <c r="J181" t="b">
        <f>ISNUMBER(SEARCH("teens",d3_labelled!$G181))</f>
        <v>1</v>
      </c>
      <c r="K181" t="b">
        <f>ISNUMBER(SEARCH("adults",d3_labelled!$G181))</f>
        <v>0</v>
      </c>
      <c r="M181" t="b">
        <f>ISNUMBER(d3_all_labelled[[#This Row],[appId]])</f>
        <v>0</v>
      </c>
      <c r="N181" t="b">
        <f t="shared" si="2"/>
        <v>1</v>
      </c>
    </row>
    <row r="182" spans="1:14" ht="14.5" customHeight="1" x14ac:dyDescent="0.35">
      <c r="A182" s="1" t="s">
        <v>908</v>
      </c>
      <c r="B182" s="1" t="s">
        <v>909</v>
      </c>
      <c r="C182" s="1" t="s">
        <v>910</v>
      </c>
      <c r="D182" s="1" t="s">
        <v>7587</v>
      </c>
      <c r="E182" s="1" t="s">
        <v>1100</v>
      </c>
      <c r="F182" s="1" t="str">
        <f>IF(ISNUMBER(LEFT(d3_all_labelled[[#This Row],[contentRating]],1)*1), d3_all_labelled[[#This Row],[contentRating]], VLOOKUP(d3_all_labelled[[#This Row],[contentRating]],contentRatingConversion[],2,FALSE))</f>
        <v>PEGI 12</v>
      </c>
      <c r="G182" s="1" t="s">
        <v>24</v>
      </c>
      <c r="I182" t="b">
        <f>ISNUMBER(SEARCH("children",d3_labelled!$G182))</f>
        <v>0</v>
      </c>
      <c r="J182" t="b">
        <f>ISNUMBER(SEARCH("teens",d3_labelled!$G182))</f>
        <v>1</v>
      </c>
      <c r="K182" t="b">
        <f>ISNUMBER(SEARCH("adults",d3_labelled!$G182))</f>
        <v>1</v>
      </c>
      <c r="M182" t="b">
        <f>ISNUMBER(d3_all_labelled[[#This Row],[appId]])</f>
        <v>0</v>
      </c>
      <c r="N182" t="b">
        <f t="shared" si="2"/>
        <v>1</v>
      </c>
    </row>
    <row r="183" spans="1:14" ht="14.5" customHeight="1" x14ac:dyDescent="0.35">
      <c r="A183" s="1" t="s">
        <v>245</v>
      </c>
      <c r="B183" s="1" t="s">
        <v>246</v>
      </c>
      <c r="C183" s="1" t="s">
        <v>247</v>
      </c>
      <c r="D183" s="1" t="s">
        <v>7593</v>
      </c>
      <c r="E183" s="1" t="s">
        <v>1053</v>
      </c>
      <c r="F183" s="1" t="str">
        <f>IF(ISNUMBER(LEFT(d3_all_labelled[[#This Row],[contentRating]],1)*1), d3_all_labelled[[#This Row],[contentRating]], VLOOKUP(d3_all_labelled[[#This Row],[contentRating]],contentRatingConversion[],2,FALSE))</f>
        <v>PEGI 3</v>
      </c>
      <c r="G183" s="1" t="s">
        <v>7</v>
      </c>
      <c r="I183" t="b">
        <f>ISNUMBER(SEARCH("children",d3_labelled!$G183))</f>
        <v>0</v>
      </c>
      <c r="J183" t="b">
        <f>ISNUMBER(SEARCH("teens",d3_labelled!$G183))</f>
        <v>0</v>
      </c>
      <c r="K183" t="b">
        <f>ISNUMBER(SEARCH("adults",d3_labelled!$G183))</f>
        <v>1</v>
      </c>
      <c r="M183" t="b">
        <f>ISNUMBER(d3_all_labelled[[#This Row],[appId]])</f>
        <v>0</v>
      </c>
      <c r="N183" t="b">
        <f t="shared" si="2"/>
        <v>1</v>
      </c>
    </row>
    <row r="184" spans="1:14" ht="14.5" customHeight="1" x14ac:dyDescent="0.35">
      <c r="A184" s="1" t="s">
        <v>248</v>
      </c>
      <c r="B184" s="1" t="s">
        <v>249</v>
      </c>
      <c r="C184" s="1" t="s">
        <v>250</v>
      </c>
      <c r="D184" s="1" t="s">
        <v>7603</v>
      </c>
      <c r="E184" s="1" t="s">
        <v>1107</v>
      </c>
      <c r="F184" s="1" t="str">
        <f>IF(ISNUMBER(LEFT(d3_all_labelled[[#This Row],[contentRating]],1)*1), d3_all_labelled[[#This Row],[contentRating]], VLOOKUP(d3_all_labelled[[#This Row],[contentRating]],contentRatingConversion[],2,FALSE))</f>
        <v>PEGI 7</v>
      </c>
      <c r="G184" s="1" t="s">
        <v>24</v>
      </c>
      <c r="I184" t="b">
        <f>ISNUMBER(SEARCH("children",d3_labelled!$G184))</f>
        <v>0</v>
      </c>
      <c r="J184" t="b">
        <f>ISNUMBER(SEARCH("teens",d3_labelled!$G184))</f>
        <v>1</v>
      </c>
      <c r="K184" t="b">
        <f>ISNUMBER(SEARCH("adults",d3_labelled!$G184))</f>
        <v>1</v>
      </c>
      <c r="M184" t="b">
        <f>ISNUMBER(d3_all_labelled[[#This Row],[appId]])</f>
        <v>0</v>
      </c>
      <c r="N184" t="b">
        <f t="shared" si="2"/>
        <v>1</v>
      </c>
    </row>
    <row r="185" spans="1:14" ht="14.5" customHeight="1" x14ac:dyDescent="0.35">
      <c r="A185" s="1" t="s">
        <v>253</v>
      </c>
      <c r="B185" s="1" t="s">
        <v>254</v>
      </c>
      <c r="C185" s="1" t="s">
        <v>255</v>
      </c>
      <c r="D185" s="1" t="s">
        <v>7604</v>
      </c>
      <c r="E185" s="1" t="s">
        <v>1100</v>
      </c>
      <c r="F185" s="1" t="str">
        <f>IF(ISNUMBER(LEFT(d3_all_labelled[[#This Row],[contentRating]],1)*1), d3_all_labelled[[#This Row],[contentRating]], VLOOKUP(d3_all_labelled[[#This Row],[contentRating]],contentRatingConversion[],2,FALSE))</f>
        <v>PEGI 12</v>
      </c>
      <c r="G185" s="1" t="s">
        <v>24</v>
      </c>
      <c r="I185" t="b">
        <f>ISNUMBER(SEARCH("children",d3_labelled!$G185))</f>
        <v>0</v>
      </c>
      <c r="J185" t="b">
        <f>ISNUMBER(SEARCH("teens",d3_labelled!$G185))</f>
        <v>1</v>
      </c>
      <c r="K185" t="b">
        <f>ISNUMBER(SEARCH("adults",d3_labelled!$G185))</f>
        <v>1</v>
      </c>
      <c r="M185" t="b">
        <f>ISNUMBER(d3_all_labelled[[#This Row],[appId]])</f>
        <v>0</v>
      </c>
      <c r="N185" t="b">
        <f t="shared" si="2"/>
        <v>1</v>
      </c>
    </row>
    <row r="186" spans="1:14" ht="14.5" customHeight="1" x14ac:dyDescent="0.35">
      <c r="A186" s="1" t="s">
        <v>505</v>
      </c>
      <c r="B186" s="1" t="s">
        <v>506</v>
      </c>
      <c r="C186" s="1" t="s">
        <v>507</v>
      </c>
      <c r="D186" s="1" t="s">
        <v>7586</v>
      </c>
      <c r="E186" s="1" t="s">
        <v>1053</v>
      </c>
      <c r="F186" s="1" t="str">
        <f>IF(ISNUMBER(LEFT(d3_all_labelled[[#This Row],[contentRating]],1)*1), d3_all_labelled[[#This Row],[contentRating]], VLOOKUP(d3_all_labelled[[#This Row],[contentRating]],contentRatingConversion[],2,FALSE))</f>
        <v>PEGI 3</v>
      </c>
      <c r="G186" s="1" t="s">
        <v>13</v>
      </c>
      <c r="I186" t="b">
        <f>ISNUMBER(SEARCH("children",d3_labelled!$G186))</f>
        <v>1</v>
      </c>
      <c r="J186" t="b">
        <f>ISNUMBER(SEARCH("teens",d3_labelled!$G186))</f>
        <v>0</v>
      </c>
      <c r="K186" t="b">
        <f>ISNUMBER(SEARCH("adults",d3_labelled!$G186))</f>
        <v>0</v>
      </c>
      <c r="M186" t="b">
        <f>ISNUMBER(d3_all_labelled[[#This Row],[appId]])</f>
        <v>0</v>
      </c>
      <c r="N186" t="b">
        <f t="shared" si="2"/>
        <v>1</v>
      </c>
    </row>
    <row r="187" spans="1:14" ht="14.5" customHeight="1" x14ac:dyDescent="0.35">
      <c r="A187" s="1" t="s">
        <v>721</v>
      </c>
      <c r="B187" s="1" t="s">
        <v>722</v>
      </c>
      <c r="C187" s="1" t="s">
        <v>723</v>
      </c>
      <c r="D187" s="1" t="s">
        <v>7588</v>
      </c>
      <c r="E187" s="1" t="s">
        <v>1053</v>
      </c>
      <c r="F187" s="1" t="str">
        <f>IF(ISNUMBER(LEFT(d3_all_labelled[[#This Row],[contentRating]],1)*1), d3_all_labelled[[#This Row],[contentRating]], VLOOKUP(d3_all_labelled[[#This Row],[contentRating]],contentRatingConversion[],2,FALSE))</f>
        <v>PEGI 3</v>
      </c>
      <c r="G187" s="1" t="s">
        <v>7</v>
      </c>
      <c r="I187" t="b">
        <f>ISNUMBER(SEARCH("children",d3_labelled!$G187))</f>
        <v>0</v>
      </c>
      <c r="J187" t="b">
        <f>ISNUMBER(SEARCH("teens",d3_labelled!$G187))</f>
        <v>0</v>
      </c>
      <c r="K187" t="b">
        <f>ISNUMBER(SEARCH("adults",d3_labelled!$G187))</f>
        <v>1</v>
      </c>
      <c r="M187" t="b">
        <f>ISNUMBER(d3_all_labelled[[#This Row],[appId]])</f>
        <v>0</v>
      </c>
      <c r="N187" t="b">
        <f t="shared" si="2"/>
        <v>1</v>
      </c>
    </row>
    <row r="188" spans="1:14" ht="14.5" customHeight="1" x14ac:dyDescent="0.35">
      <c r="A188" s="1" t="s">
        <v>346</v>
      </c>
      <c r="B188" s="1" t="s">
        <v>347</v>
      </c>
      <c r="C188" s="1" t="s">
        <v>348</v>
      </c>
      <c r="D188" s="1" t="s">
        <v>7602</v>
      </c>
      <c r="E188" s="1" t="s">
        <v>1053</v>
      </c>
      <c r="F188" s="1" t="str">
        <f>IF(ISNUMBER(LEFT(d3_all_labelled[[#This Row],[contentRating]],1)*1), d3_all_labelled[[#This Row],[contentRating]], VLOOKUP(d3_all_labelled[[#This Row],[contentRating]],contentRatingConversion[],2,FALSE))</f>
        <v>PEGI 3</v>
      </c>
      <c r="G188" s="1" t="s">
        <v>34</v>
      </c>
      <c r="I188" t="b">
        <f>ISNUMBER(SEARCH("children",d3_labelled!$G188))</f>
        <v>0</v>
      </c>
      <c r="J188" t="b">
        <f>ISNUMBER(SEARCH("teens",d3_labelled!$G188))</f>
        <v>1</v>
      </c>
      <c r="K188" t="b">
        <f>ISNUMBER(SEARCH("adults",d3_labelled!$G188))</f>
        <v>0</v>
      </c>
      <c r="M188" t="b">
        <f>ISNUMBER(d3_all_labelled[[#This Row],[appId]])</f>
        <v>0</v>
      </c>
      <c r="N188" t="b">
        <f t="shared" si="2"/>
        <v>1</v>
      </c>
    </row>
    <row r="189" spans="1:14" ht="14.5" customHeight="1" x14ac:dyDescent="0.35">
      <c r="A189" s="1" t="s">
        <v>274</v>
      </c>
      <c r="B189" s="1" t="s">
        <v>275</v>
      </c>
      <c r="C189" s="1" t="s">
        <v>276</v>
      </c>
      <c r="D189" s="1" t="s">
        <v>7584</v>
      </c>
      <c r="E189" s="1" t="s">
        <v>1231</v>
      </c>
      <c r="F189" s="1" t="str">
        <f>IF(ISNUMBER(LEFT(d3_all_labelled[[#This Row],[contentRating]],1)*1), d3_all_labelled[[#This Row],[contentRating]], VLOOKUP(d3_all_labelled[[#This Row],[contentRating]],contentRatingConversion[],2,FALSE))</f>
        <v>PEGI 16 || PEGI 18</v>
      </c>
      <c r="G189" s="1" t="s">
        <v>7</v>
      </c>
      <c r="I189" t="b">
        <f>ISNUMBER(SEARCH("children",d3_labelled!$G189))</f>
        <v>0</v>
      </c>
      <c r="J189" t="b">
        <f>ISNUMBER(SEARCH("teens",d3_labelled!$G189))</f>
        <v>0</v>
      </c>
      <c r="K189" t="b">
        <f>ISNUMBER(SEARCH("adults",d3_labelled!$G189))</f>
        <v>1</v>
      </c>
      <c r="M189" t="b">
        <f>ISNUMBER(d3_all_labelled[[#This Row],[appId]])</f>
        <v>0</v>
      </c>
      <c r="N189" t="b">
        <f t="shared" si="2"/>
        <v>1</v>
      </c>
    </row>
    <row r="190" spans="1:14" ht="14.5" customHeight="1" x14ac:dyDescent="0.35">
      <c r="A190" s="1" t="s">
        <v>21</v>
      </c>
      <c r="B190" s="1" t="s">
        <v>22</v>
      </c>
      <c r="C190" s="1" t="s">
        <v>23</v>
      </c>
      <c r="D190" s="1" t="s">
        <v>7570</v>
      </c>
      <c r="E190" s="1" t="s">
        <v>1053</v>
      </c>
      <c r="F190" s="1" t="str">
        <f>IF(ISNUMBER(LEFT(d3_all_labelled[[#This Row],[contentRating]],1)*1), d3_all_labelled[[#This Row],[contentRating]], VLOOKUP(d3_all_labelled[[#This Row],[contentRating]],contentRatingConversion[],2,FALSE))</f>
        <v>PEGI 3</v>
      </c>
      <c r="G190" s="1" t="s">
        <v>24</v>
      </c>
      <c r="I190" t="b">
        <f>ISNUMBER(SEARCH("children",d3_labelled!$G190))</f>
        <v>0</v>
      </c>
      <c r="J190" t="b">
        <f>ISNUMBER(SEARCH("teens",d3_labelled!$G190))</f>
        <v>1</v>
      </c>
      <c r="K190" t="b">
        <f>ISNUMBER(SEARCH("adults",d3_labelled!$G190))</f>
        <v>1</v>
      </c>
      <c r="M190" t="b">
        <f>ISNUMBER(d3_all_labelled[[#This Row],[appId]])</f>
        <v>0</v>
      </c>
      <c r="N190" t="b">
        <f t="shared" si="2"/>
        <v>1</v>
      </c>
    </row>
    <row r="191" spans="1:14" ht="14.5" customHeight="1" x14ac:dyDescent="0.35">
      <c r="A191" s="1" t="s">
        <v>378</v>
      </c>
      <c r="B191" s="1" t="s">
        <v>379</v>
      </c>
      <c r="C191" s="1" t="s">
        <v>380</v>
      </c>
      <c r="D191" s="1" t="s">
        <v>7570</v>
      </c>
      <c r="E191" s="1" t="s">
        <v>1053</v>
      </c>
      <c r="F191" s="1" t="str">
        <f>IF(ISNUMBER(LEFT(d3_all_labelled[[#This Row],[contentRating]],1)*1), d3_all_labelled[[#This Row],[contentRating]], VLOOKUP(d3_all_labelled[[#This Row],[contentRating]],contentRatingConversion[],2,FALSE))</f>
        <v>PEGI 3</v>
      </c>
      <c r="G191" s="1" t="s">
        <v>7</v>
      </c>
      <c r="I191" t="b">
        <f>ISNUMBER(SEARCH("children",d3_labelled!$G191))</f>
        <v>0</v>
      </c>
      <c r="J191" t="b">
        <f>ISNUMBER(SEARCH("teens",d3_labelled!$G191))</f>
        <v>0</v>
      </c>
      <c r="K191" t="b">
        <f>ISNUMBER(SEARCH("adults",d3_labelled!$G191))</f>
        <v>1</v>
      </c>
      <c r="M191" t="b">
        <f>ISNUMBER(d3_all_labelled[[#This Row],[appId]])</f>
        <v>0</v>
      </c>
      <c r="N191" t="b">
        <f t="shared" si="2"/>
        <v>1</v>
      </c>
    </row>
    <row r="192" spans="1:14" ht="14.5" customHeight="1" x14ac:dyDescent="0.35">
      <c r="A192" s="1" t="s">
        <v>110</v>
      </c>
      <c r="B192" s="1" t="s">
        <v>111</v>
      </c>
      <c r="C192" s="1" t="s">
        <v>112</v>
      </c>
      <c r="D192" s="1" t="s">
        <v>7587</v>
      </c>
      <c r="E192" s="1" t="s">
        <v>1100</v>
      </c>
      <c r="F192" s="1" t="str">
        <f>IF(ISNUMBER(LEFT(d3_all_labelled[[#This Row],[contentRating]],1)*1), d3_all_labelled[[#This Row],[contentRating]], VLOOKUP(d3_all_labelled[[#This Row],[contentRating]],contentRatingConversion[],2,FALSE))</f>
        <v>PEGI 12</v>
      </c>
      <c r="G192" s="1" t="s">
        <v>7</v>
      </c>
      <c r="I192" t="b">
        <f>ISNUMBER(SEARCH("children",d3_labelled!$G192))</f>
        <v>0</v>
      </c>
      <c r="J192" t="b">
        <f>ISNUMBER(SEARCH("teens",d3_labelled!$G192))</f>
        <v>0</v>
      </c>
      <c r="K192" t="b">
        <f>ISNUMBER(SEARCH("adults",d3_labelled!$G192))</f>
        <v>1</v>
      </c>
      <c r="M192" t="b">
        <f>ISNUMBER(d3_all_labelled[[#This Row],[appId]])</f>
        <v>0</v>
      </c>
      <c r="N192" t="b">
        <f t="shared" si="2"/>
        <v>1</v>
      </c>
    </row>
    <row r="193" spans="1:14" ht="14.5" customHeight="1" x14ac:dyDescent="0.35">
      <c r="A193" s="1" t="s">
        <v>771</v>
      </c>
      <c r="B193" s="1" t="s">
        <v>772</v>
      </c>
      <c r="C193" s="1" t="s">
        <v>773</v>
      </c>
      <c r="D193" s="1" t="s">
        <v>7585</v>
      </c>
      <c r="E193" s="1" t="s">
        <v>1053</v>
      </c>
      <c r="F193" s="1" t="str">
        <f>IF(ISNUMBER(LEFT(d3_all_labelled[[#This Row],[contentRating]],1)*1), d3_all_labelled[[#This Row],[contentRating]], VLOOKUP(d3_all_labelled[[#This Row],[contentRating]],contentRatingConversion[],2,FALSE))</f>
        <v>PEGI 3</v>
      </c>
      <c r="G193" s="1" t="s">
        <v>13</v>
      </c>
      <c r="I193" t="b">
        <f>ISNUMBER(SEARCH("children",d3_labelled!$G193))</f>
        <v>1</v>
      </c>
      <c r="J193" t="b">
        <f>ISNUMBER(SEARCH("teens",d3_labelled!$G193))</f>
        <v>0</v>
      </c>
      <c r="K193" t="b">
        <f>ISNUMBER(SEARCH("adults",d3_labelled!$G193))</f>
        <v>0</v>
      </c>
      <c r="M193" t="b">
        <f>ISNUMBER(d3_all_labelled[[#This Row],[appId]])</f>
        <v>0</v>
      </c>
      <c r="N193" t="b">
        <f t="shared" si="2"/>
        <v>1</v>
      </c>
    </row>
    <row r="194" spans="1:14" ht="14.5" customHeight="1" x14ac:dyDescent="0.35">
      <c r="A194" s="1" t="s">
        <v>337</v>
      </c>
      <c r="B194" s="1" t="s">
        <v>338</v>
      </c>
      <c r="C194" s="1" t="s">
        <v>339</v>
      </c>
      <c r="D194" s="1" t="s">
        <v>7584</v>
      </c>
      <c r="E194" s="1" t="s">
        <v>1231</v>
      </c>
      <c r="F194" s="1" t="str">
        <f>IF(ISNUMBER(LEFT(d3_all_labelled[[#This Row],[contentRating]],1)*1), d3_all_labelled[[#This Row],[contentRating]], VLOOKUP(d3_all_labelled[[#This Row],[contentRating]],contentRatingConversion[],2,FALSE))</f>
        <v>PEGI 16 || PEGI 18</v>
      </c>
      <c r="G194" s="1" t="s">
        <v>7</v>
      </c>
      <c r="I194" t="b">
        <f>ISNUMBER(SEARCH("children",d3_labelled!$G194))</f>
        <v>0</v>
      </c>
      <c r="J194" t="b">
        <f>ISNUMBER(SEARCH("teens",d3_labelled!$G194))</f>
        <v>0</v>
      </c>
      <c r="K194" t="b">
        <f>ISNUMBER(SEARCH("adults",d3_labelled!$G194))</f>
        <v>1</v>
      </c>
      <c r="M194" t="b">
        <f>ISNUMBER(d3_all_labelled[[#This Row],[appId]])</f>
        <v>0</v>
      </c>
      <c r="N194" t="b">
        <f t="shared" si="2"/>
        <v>1</v>
      </c>
    </row>
    <row r="195" spans="1:14" ht="14.5" customHeight="1" x14ac:dyDescent="0.35">
      <c r="A195" s="1" t="s">
        <v>669</v>
      </c>
      <c r="B195" s="1" t="s">
        <v>670</v>
      </c>
      <c r="C195" s="1" t="s">
        <v>671</v>
      </c>
      <c r="D195" s="1" t="s">
        <v>7589</v>
      </c>
      <c r="E195" s="1" t="s">
        <v>1053</v>
      </c>
      <c r="F195" s="1" t="str">
        <f>IF(ISNUMBER(LEFT(d3_all_labelled[[#This Row],[contentRating]],1)*1), d3_all_labelled[[#This Row],[contentRating]], VLOOKUP(d3_all_labelled[[#This Row],[contentRating]],contentRatingConversion[],2,FALSE))</f>
        <v>PEGI 3</v>
      </c>
      <c r="G195" s="1" t="s">
        <v>34</v>
      </c>
      <c r="I195" t="b">
        <f>ISNUMBER(SEARCH("children",d3_labelled!$G195))</f>
        <v>0</v>
      </c>
      <c r="J195" t="b">
        <f>ISNUMBER(SEARCH("teens",d3_labelled!$G195))</f>
        <v>1</v>
      </c>
      <c r="K195" t="b">
        <f>ISNUMBER(SEARCH("adults",d3_labelled!$G195))</f>
        <v>0</v>
      </c>
      <c r="M195" t="b">
        <f>ISNUMBER(d3_all_labelled[[#This Row],[appId]])</f>
        <v>0</v>
      </c>
      <c r="N195" t="b">
        <f t="shared" ref="N195:N258" si="3">NOT(M195)</f>
        <v>1</v>
      </c>
    </row>
    <row r="196" spans="1:14" ht="14.5" customHeight="1" x14ac:dyDescent="0.35">
      <c r="A196" s="1" t="s">
        <v>286</v>
      </c>
      <c r="B196" s="1" t="s">
        <v>287</v>
      </c>
      <c r="C196" s="1" t="s">
        <v>288</v>
      </c>
      <c r="D196" s="1" t="s">
        <v>7584</v>
      </c>
      <c r="E196" s="1" t="s">
        <v>1231</v>
      </c>
      <c r="F196" s="1" t="str">
        <f>IF(ISNUMBER(LEFT(d3_all_labelled[[#This Row],[contentRating]],1)*1), d3_all_labelled[[#This Row],[contentRating]], VLOOKUP(d3_all_labelled[[#This Row],[contentRating]],contentRatingConversion[],2,FALSE))</f>
        <v>PEGI 16 || PEGI 18</v>
      </c>
      <c r="G196" s="1" t="s">
        <v>7</v>
      </c>
      <c r="I196" t="b">
        <f>ISNUMBER(SEARCH("children",d3_labelled!$G196))</f>
        <v>0</v>
      </c>
      <c r="J196" t="b">
        <f>ISNUMBER(SEARCH("teens",d3_labelled!$G196))</f>
        <v>0</v>
      </c>
      <c r="K196" t="b">
        <f>ISNUMBER(SEARCH("adults",d3_labelled!$G196))</f>
        <v>1</v>
      </c>
      <c r="M196" t="b">
        <f>ISNUMBER(d3_all_labelled[[#This Row],[appId]])</f>
        <v>0</v>
      </c>
      <c r="N196" t="b">
        <f t="shared" si="3"/>
        <v>1</v>
      </c>
    </row>
    <row r="197" spans="1:14" ht="14.5" customHeight="1" x14ac:dyDescent="0.35">
      <c r="A197" s="1" t="s">
        <v>343</v>
      </c>
      <c r="B197" s="1" t="s">
        <v>344</v>
      </c>
      <c r="C197" s="1" t="s">
        <v>345</v>
      </c>
      <c r="D197" s="1" t="s">
        <v>7588</v>
      </c>
      <c r="E197" s="1" t="s">
        <v>1053</v>
      </c>
      <c r="F197" s="1" t="str">
        <f>IF(ISNUMBER(LEFT(d3_all_labelled[[#This Row],[contentRating]],1)*1), d3_all_labelled[[#This Row],[contentRating]], VLOOKUP(d3_all_labelled[[#This Row],[contentRating]],contentRatingConversion[],2,FALSE))</f>
        <v>PEGI 3</v>
      </c>
      <c r="G197" s="1" t="s">
        <v>7</v>
      </c>
      <c r="I197" t="b">
        <f>ISNUMBER(SEARCH("children",d3_labelled!$G197))</f>
        <v>0</v>
      </c>
      <c r="J197" t="b">
        <f>ISNUMBER(SEARCH("teens",d3_labelled!$G197))</f>
        <v>0</v>
      </c>
      <c r="K197" t="b">
        <f>ISNUMBER(SEARCH("adults",d3_labelled!$G197))</f>
        <v>1</v>
      </c>
      <c r="M197" t="b">
        <f>ISNUMBER(d3_all_labelled[[#This Row],[appId]])</f>
        <v>0</v>
      </c>
      <c r="N197" t="b">
        <f t="shared" si="3"/>
        <v>1</v>
      </c>
    </row>
    <row r="198" spans="1:14" ht="14.5" customHeight="1" x14ac:dyDescent="0.35">
      <c r="A198" s="1" t="s">
        <v>88</v>
      </c>
      <c r="B198" s="1" t="s">
        <v>89</v>
      </c>
      <c r="C198" s="1" t="s">
        <v>90</v>
      </c>
      <c r="D198" s="1" t="s">
        <v>7595</v>
      </c>
      <c r="E198" s="1" t="s">
        <v>1053</v>
      </c>
      <c r="F198" s="1" t="str">
        <f>IF(ISNUMBER(LEFT(d3_all_labelled[[#This Row],[contentRating]],1)*1), d3_all_labelled[[#This Row],[contentRating]], VLOOKUP(d3_all_labelled[[#This Row],[contentRating]],contentRatingConversion[],2,FALSE))</f>
        <v>PEGI 3</v>
      </c>
      <c r="G198" s="1" t="s">
        <v>34</v>
      </c>
      <c r="I198" t="b">
        <f>ISNUMBER(SEARCH("children",d3_labelled!$G198))</f>
        <v>0</v>
      </c>
      <c r="J198" t="b">
        <f>ISNUMBER(SEARCH("teens",d3_labelled!$G198))</f>
        <v>1</v>
      </c>
      <c r="K198" t="b">
        <f>ISNUMBER(SEARCH("adults",d3_labelled!$G198))</f>
        <v>0</v>
      </c>
      <c r="M198" t="b">
        <f>ISNUMBER(d3_all_labelled[[#This Row],[appId]])</f>
        <v>0</v>
      </c>
      <c r="N198" t="b">
        <f t="shared" si="3"/>
        <v>1</v>
      </c>
    </row>
    <row r="199" spans="1:14" ht="14.5" customHeight="1" x14ac:dyDescent="0.35">
      <c r="A199" s="1" t="s">
        <v>239</v>
      </c>
      <c r="B199" s="1" t="s">
        <v>240</v>
      </c>
      <c r="C199" s="1" t="s">
        <v>241</v>
      </c>
      <c r="D199" s="1" t="s">
        <v>7570</v>
      </c>
      <c r="E199" s="1" t="s">
        <v>1053</v>
      </c>
      <c r="F199" s="1" t="str">
        <f>IF(ISNUMBER(LEFT(d3_all_labelled[[#This Row],[contentRating]],1)*1), d3_all_labelled[[#This Row],[contentRating]], VLOOKUP(d3_all_labelled[[#This Row],[contentRating]],contentRatingConversion[],2,FALSE))</f>
        <v>PEGI 3</v>
      </c>
      <c r="G199" s="1" t="s">
        <v>13</v>
      </c>
      <c r="I199" t="b">
        <f>ISNUMBER(SEARCH("children",d3_labelled!$G199))</f>
        <v>1</v>
      </c>
      <c r="J199" t="b">
        <f>ISNUMBER(SEARCH("teens",d3_labelled!$G199))</f>
        <v>0</v>
      </c>
      <c r="K199" t="b">
        <f>ISNUMBER(SEARCH("adults",d3_labelled!$G199))</f>
        <v>0</v>
      </c>
      <c r="M199" t="b">
        <f>ISNUMBER(d3_all_labelled[[#This Row],[appId]])</f>
        <v>0</v>
      </c>
      <c r="N199" t="b">
        <f t="shared" si="3"/>
        <v>1</v>
      </c>
    </row>
    <row r="200" spans="1:14" ht="14.5" customHeight="1" x14ac:dyDescent="0.35">
      <c r="A200" s="1" t="s">
        <v>310</v>
      </c>
      <c r="B200" s="1" t="s">
        <v>311</v>
      </c>
      <c r="C200" s="1" t="s">
        <v>312</v>
      </c>
      <c r="D200" s="1" t="s">
        <v>7584</v>
      </c>
      <c r="E200" s="1" t="s">
        <v>1231</v>
      </c>
      <c r="F200" s="1" t="str">
        <f>IF(ISNUMBER(LEFT(d3_all_labelled[[#This Row],[contentRating]],1)*1), d3_all_labelled[[#This Row],[contentRating]], VLOOKUP(d3_all_labelled[[#This Row],[contentRating]],contentRatingConversion[],2,FALSE))</f>
        <v>PEGI 16 || PEGI 18</v>
      </c>
      <c r="G200" s="1" t="s">
        <v>7</v>
      </c>
      <c r="I200" t="b">
        <f>ISNUMBER(SEARCH("children",d3_labelled!$G200))</f>
        <v>0</v>
      </c>
      <c r="J200" t="b">
        <f>ISNUMBER(SEARCH("teens",d3_labelled!$G200))</f>
        <v>0</v>
      </c>
      <c r="K200" t="b">
        <f>ISNUMBER(SEARCH("adults",d3_labelled!$G200))</f>
        <v>1</v>
      </c>
      <c r="M200" t="b">
        <f>ISNUMBER(d3_all_labelled[[#This Row],[appId]])</f>
        <v>0</v>
      </c>
      <c r="N200" t="b">
        <f t="shared" si="3"/>
        <v>1</v>
      </c>
    </row>
    <row r="201" spans="1:14" ht="14.5" customHeight="1" x14ac:dyDescent="0.35">
      <c r="A201" s="1" t="s">
        <v>613</v>
      </c>
      <c r="B201" s="1" t="s">
        <v>614</v>
      </c>
      <c r="C201" s="1" t="s">
        <v>615</v>
      </c>
      <c r="D201" s="1" t="s">
        <v>7570</v>
      </c>
      <c r="E201" s="1" t="s">
        <v>1053</v>
      </c>
      <c r="F201" s="1" t="str">
        <f>IF(ISNUMBER(LEFT(d3_all_labelled[[#This Row],[contentRating]],1)*1), d3_all_labelled[[#This Row],[contentRating]], VLOOKUP(d3_all_labelled[[#This Row],[contentRating]],contentRatingConversion[],2,FALSE))</f>
        <v>PEGI 3</v>
      </c>
      <c r="G201" s="1" t="s">
        <v>7</v>
      </c>
      <c r="I201" t="b">
        <f>ISNUMBER(SEARCH("children",d3_labelled!$G201))</f>
        <v>0</v>
      </c>
      <c r="J201" t="b">
        <f>ISNUMBER(SEARCH("teens",d3_labelled!$G201))</f>
        <v>0</v>
      </c>
      <c r="K201" t="b">
        <f>ISNUMBER(SEARCH("adults",d3_labelled!$G201))</f>
        <v>1</v>
      </c>
      <c r="M201" t="b">
        <f>ISNUMBER(d3_all_labelled[[#This Row],[appId]])</f>
        <v>0</v>
      </c>
      <c r="N201" t="b">
        <f t="shared" si="3"/>
        <v>1</v>
      </c>
    </row>
    <row r="202" spans="1:14" ht="14.5" customHeight="1" x14ac:dyDescent="0.35">
      <c r="A202" s="1" t="s">
        <v>905</v>
      </c>
      <c r="B202" s="1" t="s">
        <v>906</v>
      </c>
      <c r="C202" s="1" t="s">
        <v>907</v>
      </c>
      <c r="D202" s="1" t="s">
        <v>7581</v>
      </c>
      <c r="E202" s="1" t="s">
        <v>1107</v>
      </c>
      <c r="F202" s="1" t="str">
        <f>IF(ISNUMBER(LEFT(d3_all_labelled[[#This Row],[contentRating]],1)*1), d3_all_labelled[[#This Row],[contentRating]], VLOOKUP(d3_all_labelled[[#This Row],[contentRating]],contentRatingConversion[],2,FALSE))</f>
        <v>PEGI 7</v>
      </c>
      <c r="G202" s="1" t="s">
        <v>7</v>
      </c>
      <c r="I202" t="b">
        <f>ISNUMBER(SEARCH("children",d3_labelled!$G202))</f>
        <v>0</v>
      </c>
      <c r="J202" t="b">
        <f>ISNUMBER(SEARCH("teens",d3_labelled!$G202))</f>
        <v>0</v>
      </c>
      <c r="K202" t="b">
        <f>ISNUMBER(SEARCH("adults",d3_labelled!$G202))</f>
        <v>1</v>
      </c>
      <c r="M202" t="b">
        <f>ISNUMBER(d3_all_labelled[[#This Row],[appId]])</f>
        <v>0</v>
      </c>
      <c r="N202" t="b">
        <f t="shared" si="3"/>
        <v>1</v>
      </c>
    </row>
    <row r="203" spans="1:14" ht="14.5" customHeight="1" x14ac:dyDescent="0.35">
      <c r="A203" s="1" t="s">
        <v>325</v>
      </c>
      <c r="B203" s="1" t="s">
        <v>326</v>
      </c>
      <c r="C203" s="1" t="s">
        <v>327</v>
      </c>
      <c r="D203" s="1" t="s">
        <v>7605</v>
      </c>
      <c r="E203" s="1" t="s">
        <v>1053</v>
      </c>
      <c r="F203" s="1" t="str">
        <f>IF(ISNUMBER(LEFT(d3_all_labelled[[#This Row],[contentRating]],1)*1), d3_all_labelled[[#This Row],[contentRating]], VLOOKUP(d3_all_labelled[[#This Row],[contentRating]],contentRatingConversion[],2,FALSE))</f>
        <v>PEGI 3</v>
      </c>
      <c r="G203" s="1" t="s">
        <v>24</v>
      </c>
      <c r="I203" t="b">
        <f>ISNUMBER(SEARCH("children",d3_labelled!$G203))</f>
        <v>0</v>
      </c>
      <c r="J203" t="b">
        <f>ISNUMBER(SEARCH("teens",d3_labelled!$G203))</f>
        <v>1</v>
      </c>
      <c r="K203" t="b">
        <f>ISNUMBER(SEARCH("adults",d3_labelled!$G203))</f>
        <v>1</v>
      </c>
      <c r="M203" t="b">
        <f>ISNUMBER(d3_all_labelled[[#This Row],[appId]])</f>
        <v>0</v>
      </c>
      <c r="N203" t="b">
        <f t="shared" si="3"/>
        <v>1</v>
      </c>
    </row>
    <row r="204" spans="1:14" ht="14.5" customHeight="1" x14ac:dyDescent="0.35">
      <c r="A204" s="1" t="s">
        <v>322</v>
      </c>
      <c r="B204" s="1" t="s">
        <v>323</v>
      </c>
      <c r="C204" s="1" t="s">
        <v>324</v>
      </c>
      <c r="D204" s="1" t="s">
        <v>7589</v>
      </c>
      <c r="E204" s="1" t="s">
        <v>1053</v>
      </c>
      <c r="F204" s="1" t="str">
        <f>IF(ISNUMBER(LEFT(d3_all_labelled[[#This Row],[contentRating]],1)*1), d3_all_labelled[[#This Row],[contentRating]], VLOOKUP(d3_all_labelled[[#This Row],[contentRating]],contentRatingConversion[],2,FALSE))</f>
        <v>PEGI 3</v>
      </c>
      <c r="G204" s="1" t="s">
        <v>7</v>
      </c>
      <c r="I204" t="b">
        <f>ISNUMBER(SEARCH("children",d3_labelled!$G204))</f>
        <v>0</v>
      </c>
      <c r="J204" t="b">
        <f>ISNUMBER(SEARCH("teens",d3_labelled!$G204))</f>
        <v>0</v>
      </c>
      <c r="K204" t="b">
        <f>ISNUMBER(SEARCH("adults",d3_labelled!$G204))</f>
        <v>1</v>
      </c>
      <c r="M204" t="b">
        <f>ISNUMBER(d3_all_labelled[[#This Row],[appId]])</f>
        <v>0</v>
      </c>
      <c r="N204" t="b">
        <f t="shared" si="3"/>
        <v>1</v>
      </c>
    </row>
    <row r="205" spans="1:14" ht="14.5" customHeight="1" x14ac:dyDescent="0.35">
      <c r="A205" s="1" t="s">
        <v>328</v>
      </c>
      <c r="B205" s="1" t="s">
        <v>329</v>
      </c>
      <c r="C205" s="1" t="s">
        <v>330</v>
      </c>
      <c r="D205" s="1" t="s">
        <v>7589</v>
      </c>
      <c r="E205" s="1" t="s">
        <v>1053</v>
      </c>
      <c r="F205" s="1" t="str">
        <f>IF(ISNUMBER(LEFT(d3_all_labelled[[#This Row],[contentRating]],1)*1), d3_all_labelled[[#This Row],[contentRating]], VLOOKUP(d3_all_labelled[[#This Row],[contentRating]],contentRatingConversion[],2,FALSE))</f>
        <v>PEGI 3</v>
      </c>
      <c r="G205" s="1" t="s">
        <v>72</v>
      </c>
      <c r="I205" t="b">
        <f>ISNUMBER(SEARCH("children",d3_labelled!$G205))</f>
        <v>1</v>
      </c>
      <c r="J205" t="b">
        <f>ISNUMBER(SEARCH("teens",d3_labelled!$G205))</f>
        <v>1</v>
      </c>
      <c r="K205" t="b">
        <f>ISNUMBER(SEARCH("adults",d3_labelled!$G205))</f>
        <v>1</v>
      </c>
      <c r="M205" t="b">
        <f>ISNUMBER(d3_all_labelled[[#This Row],[appId]])</f>
        <v>0</v>
      </c>
      <c r="N205" t="b">
        <f t="shared" si="3"/>
        <v>1</v>
      </c>
    </row>
    <row r="206" spans="1:14" ht="14.5" customHeight="1" x14ac:dyDescent="0.35">
      <c r="A206" s="1" t="s">
        <v>60</v>
      </c>
      <c r="B206" s="1" t="s">
        <v>61</v>
      </c>
      <c r="C206" s="1" t="s">
        <v>62</v>
      </c>
      <c r="D206" s="1" t="s">
        <v>7585</v>
      </c>
      <c r="E206" s="1" t="s">
        <v>1053</v>
      </c>
      <c r="F206" s="1" t="str">
        <f>IF(ISNUMBER(LEFT(d3_all_labelled[[#This Row],[contentRating]],1)*1), d3_all_labelled[[#This Row],[contentRating]], VLOOKUP(d3_all_labelled[[#This Row],[contentRating]],contentRatingConversion[],2,FALSE))</f>
        <v>PEGI 3</v>
      </c>
      <c r="G206" s="1" t="s">
        <v>13</v>
      </c>
      <c r="I206" t="b">
        <f>ISNUMBER(SEARCH("children",d3_labelled!$G206))</f>
        <v>1</v>
      </c>
      <c r="J206" t="b">
        <f>ISNUMBER(SEARCH("teens",d3_labelled!$G206))</f>
        <v>0</v>
      </c>
      <c r="K206" t="b">
        <f>ISNUMBER(SEARCH("adults",d3_labelled!$G206))</f>
        <v>0</v>
      </c>
      <c r="M206" t="b">
        <f>ISNUMBER(d3_all_labelled[[#This Row],[appId]])</f>
        <v>0</v>
      </c>
      <c r="N206" t="b">
        <f t="shared" si="3"/>
        <v>1</v>
      </c>
    </row>
    <row r="207" spans="1:14" ht="14.5" customHeight="1" x14ac:dyDescent="0.35">
      <c r="A207" s="1" t="s">
        <v>817</v>
      </c>
      <c r="B207" s="1" t="s">
        <v>818</v>
      </c>
      <c r="C207" s="1" t="s">
        <v>819</v>
      </c>
      <c r="D207" s="1" t="s">
        <v>7570</v>
      </c>
      <c r="E207" s="1" t="s">
        <v>1053</v>
      </c>
      <c r="F207" s="1" t="str">
        <f>IF(ISNUMBER(LEFT(d3_all_labelled[[#This Row],[contentRating]],1)*1), d3_all_labelled[[#This Row],[contentRating]], VLOOKUP(d3_all_labelled[[#This Row],[contentRating]],contentRatingConversion[],2,FALSE))</f>
        <v>PEGI 3</v>
      </c>
      <c r="G207" s="1" t="s">
        <v>7</v>
      </c>
      <c r="I207" t="b">
        <f>ISNUMBER(SEARCH("children",d3_labelled!$G207))</f>
        <v>0</v>
      </c>
      <c r="J207" t="b">
        <f>ISNUMBER(SEARCH("teens",d3_labelled!$G207))</f>
        <v>0</v>
      </c>
      <c r="K207" t="b">
        <f>ISNUMBER(SEARCH("adults",d3_labelled!$G207))</f>
        <v>1</v>
      </c>
      <c r="M207" t="b">
        <f>ISNUMBER(d3_all_labelled[[#This Row],[appId]])</f>
        <v>0</v>
      </c>
      <c r="N207" t="b">
        <f t="shared" si="3"/>
        <v>1</v>
      </c>
    </row>
    <row r="208" spans="1:14" ht="14.5" customHeight="1" x14ac:dyDescent="0.35">
      <c r="A208" s="1" t="s">
        <v>195</v>
      </c>
      <c r="B208" s="1" t="s">
        <v>196</v>
      </c>
      <c r="C208" s="1" t="s">
        <v>197</v>
      </c>
      <c r="D208" s="1" t="s">
        <v>7583</v>
      </c>
      <c r="E208" s="1" t="s">
        <v>1053</v>
      </c>
      <c r="F208" s="1" t="str">
        <f>IF(ISNUMBER(LEFT(d3_all_labelled[[#This Row],[contentRating]],1)*1), d3_all_labelled[[#This Row],[contentRating]], VLOOKUP(d3_all_labelled[[#This Row],[contentRating]],contentRatingConversion[],2,FALSE))</f>
        <v>PEGI 3</v>
      </c>
      <c r="G208" s="1" t="s">
        <v>24</v>
      </c>
      <c r="I208" t="b">
        <f>ISNUMBER(SEARCH("children",d3_labelled!$G208))</f>
        <v>0</v>
      </c>
      <c r="J208" t="b">
        <f>ISNUMBER(SEARCH("teens",d3_labelled!$G208))</f>
        <v>1</v>
      </c>
      <c r="K208" t="b">
        <f>ISNUMBER(SEARCH("adults",d3_labelled!$G208))</f>
        <v>1</v>
      </c>
      <c r="M208" t="b">
        <f>ISNUMBER(d3_all_labelled[[#This Row],[appId]])</f>
        <v>0</v>
      </c>
      <c r="N208" t="b">
        <f t="shared" si="3"/>
        <v>1</v>
      </c>
    </row>
    <row r="209" spans="1:14" ht="14.5" customHeight="1" x14ac:dyDescent="0.35">
      <c r="A209" s="1" t="s">
        <v>745</v>
      </c>
      <c r="B209" s="1" t="s">
        <v>746</v>
      </c>
      <c r="C209" s="1" t="s">
        <v>747</v>
      </c>
      <c r="D209" s="1" t="s">
        <v>7603</v>
      </c>
      <c r="E209" s="1" t="s">
        <v>1107</v>
      </c>
      <c r="F209" s="1" t="str">
        <f>IF(ISNUMBER(LEFT(d3_all_labelled[[#This Row],[contentRating]],1)*1), d3_all_labelled[[#This Row],[contentRating]], VLOOKUP(d3_all_labelled[[#This Row],[contentRating]],contentRatingConversion[],2,FALSE))</f>
        <v>PEGI 7</v>
      </c>
      <c r="G209" s="1" t="s">
        <v>24</v>
      </c>
      <c r="I209" t="b">
        <f>ISNUMBER(SEARCH("children",d3_labelled!$G209))</f>
        <v>0</v>
      </c>
      <c r="J209" t="b">
        <f>ISNUMBER(SEARCH("teens",d3_labelled!$G209))</f>
        <v>1</v>
      </c>
      <c r="K209" t="b">
        <f>ISNUMBER(SEARCH("adults",d3_labelled!$G209))</f>
        <v>1</v>
      </c>
      <c r="M209" t="b">
        <f>ISNUMBER(d3_all_labelled[[#This Row],[appId]])</f>
        <v>0</v>
      </c>
      <c r="N209" t="b">
        <f t="shared" si="3"/>
        <v>1</v>
      </c>
    </row>
    <row r="210" spans="1:14" ht="14.5" customHeight="1" x14ac:dyDescent="0.35">
      <c r="A210" s="1" t="s">
        <v>265</v>
      </c>
      <c r="B210" s="1" t="s">
        <v>266</v>
      </c>
      <c r="C210" s="1" t="s">
        <v>267</v>
      </c>
      <c r="D210" s="1" t="s">
        <v>7606</v>
      </c>
      <c r="E210" s="1" t="s">
        <v>1053</v>
      </c>
      <c r="F210" s="1" t="str">
        <f>IF(ISNUMBER(LEFT(d3_all_labelled[[#This Row],[contentRating]],1)*1), d3_all_labelled[[#This Row],[contentRating]], VLOOKUP(d3_all_labelled[[#This Row],[contentRating]],contentRatingConversion[],2,FALSE))</f>
        <v>PEGI 3</v>
      </c>
      <c r="G210" s="1" t="s">
        <v>7</v>
      </c>
      <c r="I210" t="b">
        <f>ISNUMBER(SEARCH("children",d3_labelled!$G210))</f>
        <v>0</v>
      </c>
      <c r="J210" t="b">
        <f>ISNUMBER(SEARCH("teens",d3_labelled!$G210))</f>
        <v>0</v>
      </c>
      <c r="K210" t="b">
        <f>ISNUMBER(SEARCH("adults",d3_labelled!$G210))</f>
        <v>1</v>
      </c>
      <c r="M210" t="b">
        <f>ISNUMBER(d3_all_labelled[[#This Row],[appId]])</f>
        <v>0</v>
      </c>
      <c r="N210" t="b">
        <f t="shared" si="3"/>
        <v>1</v>
      </c>
    </row>
    <row r="211" spans="1:14" ht="14.5" customHeight="1" x14ac:dyDescent="0.35">
      <c r="A211" s="1" t="s">
        <v>724</v>
      </c>
      <c r="B211" s="1" t="s">
        <v>725</v>
      </c>
      <c r="C211" s="1" t="s">
        <v>726</v>
      </c>
      <c r="D211" s="1" t="s">
        <v>7570</v>
      </c>
      <c r="E211" s="1" t="s">
        <v>1053</v>
      </c>
      <c r="F211" s="1" t="str">
        <f>IF(ISNUMBER(LEFT(d3_all_labelled[[#This Row],[contentRating]],1)*1), d3_all_labelled[[#This Row],[contentRating]], VLOOKUP(d3_all_labelled[[#This Row],[contentRating]],contentRatingConversion[],2,FALSE))</f>
        <v>PEGI 3</v>
      </c>
      <c r="G211" s="1" t="s">
        <v>7</v>
      </c>
      <c r="I211" t="b">
        <f>ISNUMBER(SEARCH("children",d3_labelled!$G211))</f>
        <v>0</v>
      </c>
      <c r="J211" t="b">
        <f>ISNUMBER(SEARCH("teens",d3_labelled!$G211))</f>
        <v>0</v>
      </c>
      <c r="K211" t="b">
        <f>ISNUMBER(SEARCH("adults",d3_labelled!$G211))</f>
        <v>1</v>
      </c>
      <c r="M211" t="b">
        <f>ISNUMBER(d3_all_labelled[[#This Row],[appId]])</f>
        <v>0</v>
      </c>
      <c r="N211" t="b">
        <f t="shared" si="3"/>
        <v>1</v>
      </c>
    </row>
    <row r="212" spans="1:14" ht="14.5" customHeight="1" x14ac:dyDescent="0.35">
      <c r="A212" s="1" t="s">
        <v>334</v>
      </c>
      <c r="B212" s="1" t="s">
        <v>335</v>
      </c>
      <c r="C212" s="1" t="s">
        <v>336</v>
      </c>
      <c r="D212" s="1" t="s">
        <v>7570</v>
      </c>
      <c r="E212" s="1" t="s">
        <v>1053</v>
      </c>
      <c r="F212" s="1" t="str">
        <f>IF(ISNUMBER(LEFT(d3_all_labelled[[#This Row],[contentRating]],1)*1), d3_all_labelled[[#This Row],[contentRating]], VLOOKUP(d3_all_labelled[[#This Row],[contentRating]],contentRatingConversion[],2,FALSE))</f>
        <v>PEGI 3</v>
      </c>
      <c r="G212" s="1" t="s">
        <v>7</v>
      </c>
      <c r="I212" t="b">
        <f>ISNUMBER(SEARCH("children",d3_labelled!$G212))</f>
        <v>0</v>
      </c>
      <c r="J212" t="b">
        <f>ISNUMBER(SEARCH("teens",d3_labelled!$G212))</f>
        <v>0</v>
      </c>
      <c r="K212" t="b">
        <f>ISNUMBER(SEARCH("adults",d3_labelled!$G212))</f>
        <v>1</v>
      </c>
      <c r="M212" t="b">
        <f>ISNUMBER(d3_all_labelled[[#This Row],[appId]])</f>
        <v>0</v>
      </c>
      <c r="N212" t="b">
        <f t="shared" si="3"/>
        <v>1</v>
      </c>
    </row>
    <row r="213" spans="1:14" ht="14.5" customHeight="1" x14ac:dyDescent="0.35">
      <c r="A213" s="1" t="s">
        <v>693</v>
      </c>
      <c r="B213" s="1" t="s">
        <v>694</v>
      </c>
      <c r="C213" s="1" t="s">
        <v>695</v>
      </c>
      <c r="D213" s="1" t="s">
        <v>7597</v>
      </c>
      <c r="E213" s="1" t="s">
        <v>1053</v>
      </c>
      <c r="F213" s="1" t="str">
        <f>IF(ISNUMBER(LEFT(d3_all_labelled[[#This Row],[contentRating]],1)*1), d3_all_labelled[[#This Row],[contentRating]], VLOOKUP(d3_all_labelled[[#This Row],[contentRating]],contentRatingConversion[],2,FALSE))</f>
        <v>PEGI 3</v>
      </c>
      <c r="G213" s="1" t="s">
        <v>7</v>
      </c>
      <c r="I213" t="b">
        <f>ISNUMBER(SEARCH("children",d3_labelled!$G213))</f>
        <v>0</v>
      </c>
      <c r="J213" t="b">
        <f>ISNUMBER(SEARCH("teens",d3_labelled!$G213))</f>
        <v>0</v>
      </c>
      <c r="K213" t="b">
        <f>ISNUMBER(SEARCH("adults",d3_labelled!$G213))</f>
        <v>1</v>
      </c>
      <c r="M213" t="b">
        <f>ISNUMBER(d3_all_labelled[[#This Row],[appId]])</f>
        <v>0</v>
      </c>
      <c r="N213" t="b">
        <f t="shared" si="3"/>
        <v>1</v>
      </c>
    </row>
    <row r="214" spans="1:14" ht="14.5" customHeight="1" x14ac:dyDescent="0.35">
      <c r="A214" s="1" t="s">
        <v>727</v>
      </c>
      <c r="B214" s="1" t="s">
        <v>728</v>
      </c>
      <c r="C214" s="1" t="s">
        <v>729</v>
      </c>
      <c r="D214" s="1" t="s">
        <v>7584</v>
      </c>
      <c r="E214" s="1" t="s">
        <v>1231</v>
      </c>
      <c r="F214" s="1" t="str">
        <f>IF(ISNUMBER(LEFT(d3_all_labelled[[#This Row],[contentRating]],1)*1), d3_all_labelled[[#This Row],[contentRating]], VLOOKUP(d3_all_labelled[[#This Row],[contentRating]],contentRatingConversion[],2,FALSE))</f>
        <v>PEGI 16 || PEGI 18</v>
      </c>
      <c r="G214" s="1" t="s">
        <v>7</v>
      </c>
      <c r="I214" t="b">
        <f>ISNUMBER(SEARCH("children",d3_labelled!$G214))</f>
        <v>0</v>
      </c>
      <c r="J214" t="b">
        <f>ISNUMBER(SEARCH("teens",d3_labelled!$G214))</f>
        <v>0</v>
      </c>
      <c r="K214" t="b">
        <f>ISNUMBER(SEARCH("adults",d3_labelled!$G214))</f>
        <v>1</v>
      </c>
      <c r="M214" t="b">
        <f>ISNUMBER(d3_all_labelled[[#This Row],[appId]])</f>
        <v>0</v>
      </c>
      <c r="N214" t="b">
        <f t="shared" si="3"/>
        <v>1</v>
      </c>
    </row>
    <row r="215" spans="1:14" ht="14.5" customHeight="1" x14ac:dyDescent="0.35">
      <c r="A215" s="1" t="s">
        <v>364</v>
      </c>
      <c r="B215" s="1" t="s">
        <v>365</v>
      </c>
      <c r="C215" s="1" t="s">
        <v>366</v>
      </c>
      <c r="D215" s="1" t="s">
        <v>7591</v>
      </c>
      <c r="E215" s="1" t="s">
        <v>1100</v>
      </c>
      <c r="F215" s="1" t="str">
        <f>IF(ISNUMBER(LEFT(d3_all_labelled[[#This Row],[contentRating]],1)*1), d3_all_labelled[[#This Row],[contentRating]], VLOOKUP(d3_all_labelled[[#This Row],[contentRating]],contentRatingConversion[],2,FALSE))</f>
        <v>PEGI 12</v>
      </c>
      <c r="G215" s="1" t="s">
        <v>24</v>
      </c>
      <c r="I215" t="b">
        <f>ISNUMBER(SEARCH("children",d3_labelled!$G215))</f>
        <v>0</v>
      </c>
      <c r="J215" t="b">
        <f>ISNUMBER(SEARCH("teens",d3_labelled!$G215))</f>
        <v>1</v>
      </c>
      <c r="K215" t="b">
        <f>ISNUMBER(SEARCH("adults",d3_labelled!$G215))</f>
        <v>1</v>
      </c>
      <c r="M215" t="b">
        <f>ISNUMBER(d3_all_labelled[[#This Row],[appId]])</f>
        <v>0</v>
      </c>
      <c r="N215" t="b">
        <f t="shared" si="3"/>
        <v>1</v>
      </c>
    </row>
    <row r="216" spans="1:14" ht="14.5" customHeight="1" x14ac:dyDescent="0.35">
      <c r="A216" s="1" t="s">
        <v>31</v>
      </c>
      <c r="B216" s="1" t="s">
        <v>32</v>
      </c>
      <c r="C216" s="1" t="s">
        <v>33</v>
      </c>
      <c r="D216" s="1" t="s">
        <v>7582</v>
      </c>
      <c r="E216" s="1" t="s">
        <v>1107</v>
      </c>
      <c r="F216" s="1" t="str">
        <f>IF(ISNUMBER(LEFT(d3_all_labelled[[#This Row],[contentRating]],1)*1), d3_all_labelled[[#This Row],[contentRating]], VLOOKUP(d3_all_labelled[[#This Row],[contentRating]],contentRatingConversion[],2,FALSE))</f>
        <v>PEGI 7</v>
      </c>
      <c r="G216" s="1" t="s">
        <v>34</v>
      </c>
      <c r="I216" t="b">
        <f>ISNUMBER(SEARCH("children",d3_labelled!$G216))</f>
        <v>0</v>
      </c>
      <c r="J216" t="b">
        <f>ISNUMBER(SEARCH("teens",d3_labelled!$G216))</f>
        <v>1</v>
      </c>
      <c r="K216" t="b">
        <f>ISNUMBER(SEARCH("adults",d3_labelled!$G216))</f>
        <v>0</v>
      </c>
      <c r="M216" t="b">
        <f>ISNUMBER(d3_all_labelled[[#This Row],[appId]])</f>
        <v>0</v>
      </c>
      <c r="N216" t="b">
        <f t="shared" si="3"/>
        <v>1</v>
      </c>
    </row>
    <row r="217" spans="1:14" ht="14.5" customHeight="1" x14ac:dyDescent="0.35">
      <c r="A217" s="1" t="s">
        <v>367</v>
      </c>
      <c r="B217" s="1" t="s">
        <v>368</v>
      </c>
      <c r="C217" s="1" t="s">
        <v>369</v>
      </c>
      <c r="D217" s="1" t="s">
        <v>7604</v>
      </c>
      <c r="E217" s="1" t="s">
        <v>1100</v>
      </c>
      <c r="F217" s="1" t="str">
        <f>IF(ISNUMBER(LEFT(d3_all_labelled[[#This Row],[contentRating]],1)*1), d3_all_labelled[[#This Row],[contentRating]], VLOOKUP(d3_all_labelled[[#This Row],[contentRating]],contentRatingConversion[],2,FALSE))</f>
        <v>PEGI 12</v>
      </c>
      <c r="G217" s="1" t="s">
        <v>24</v>
      </c>
      <c r="I217" t="b">
        <f>ISNUMBER(SEARCH("children",d3_labelled!$G217))</f>
        <v>0</v>
      </c>
      <c r="J217" t="b">
        <f>ISNUMBER(SEARCH("teens",d3_labelled!$G217))</f>
        <v>1</v>
      </c>
      <c r="K217" t="b">
        <f>ISNUMBER(SEARCH("adults",d3_labelled!$G217))</f>
        <v>1</v>
      </c>
      <c r="M217" t="b">
        <f>ISNUMBER(d3_all_labelled[[#This Row],[appId]])</f>
        <v>0</v>
      </c>
      <c r="N217" t="b">
        <f t="shared" si="3"/>
        <v>1</v>
      </c>
    </row>
    <row r="218" spans="1:14" ht="14.5" customHeight="1" x14ac:dyDescent="0.35">
      <c r="A218" s="1" t="s">
        <v>823</v>
      </c>
      <c r="B218" s="1" t="s">
        <v>824</v>
      </c>
      <c r="C218" s="1" t="s">
        <v>825</v>
      </c>
      <c r="D218" s="1" t="s">
        <v>7604</v>
      </c>
      <c r="E218" s="1" t="s">
        <v>1100</v>
      </c>
      <c r="F218" s="1" t="str">
        <f>IF(ISNUMBER(LEFT(d3_all_labelled[[#This Row],[contentRating]],1)*1), d3_all_labelled[[#This Row],[contentRating]], VLOOKUP(d3_all_labelled[[#This Row],[contentRating]],contentRatingConversion[],2,FALSE))</f>
        <v>PEGI 12</v>
      </c>
      <c r="G218" s="1" t="s">
        <v>24</v>
      </c>
      <c r="I218" t="b">
        <f>ISNUMBER(SEARCH("children",d3_labelled!$G218))</f>
        <v>0</v>
      </c>
      <c r="J218" t="b">
        <f>ISNUMBER(SEARCH("teens",d3_labelled!$G218))</f>
        <v>1</v>
      </c>
      <c r="K218" t="b">
        <f>ISNUMBER(SEARCH("adults",d3_labelled!$G218))</f>
        <v>1</v>
      </c>
      <c r="M218" t="b">
        <f>ISNUMBER(d3_all_labelled[[#This Row],[appId]])</f>
        <v>0</v>
      </c>
      <c r="N218" t="b">
        <f t="shared" si="3"/>
        <v>1</v>
      </c>
    </row>
    <row r="219" spans="1:14" ht="14.5" customHeight="1" x14ac:dyDescent="0.35">
      <c r="A219" s="1" t="s">
        <v>119</v>
      </c>
      <c r="B219" s="1" t="s">
        <v>120</v>
      </c>
      <c r="C219" s="1" t="s">
        <v>121</v>
      </c>
      <c r="D219" s="1" t="s">
        <v>7570</v>
      </c>
      <c r="E219" s="1" t="s">
        <v>1053</v>
      </c>
      <c r="F219" s="1" t="str">
        <f>IF(ISNUMBER(LEFT(d3_all_labelled[[#This Row],[contentRating]],1)*1), d3_all_labelled[[#This Row],[contentRating]], VLOOKUP(d3_all_labelled[[#This Row],[contentRating]],contentRatingConversion[],2,FALSE))</f>
        <v>PEGI 3</v>
      </c>
      <c r="G219" s="1" t="s">
        <v>7</v>
      </c>
      <c r="I219" t="b">
        <f>ISNUMBER(SEARCH("children",d3_labelled!$G219))</f>
        <v>0</v>
      </c>
      <c r="J219" t="b">
        <f>ISNUMBER(SEARCH("teens",d3_labelled!$G219))</f>
        <v>0</v>
      </c>
      <c r="K219" t="b">
        <f>ISNUMBER(SEARCH("adults",d3_labelled!$G219))</f>
        <v>1</v>
      </c>
      <c r="M219" t="b">
        <f>ISNUMBER(d3_all_labelled[[#This Row],[appId]])</f>
        <v>0</v>
      </c>
      <c r="N219" t="b">
        <f t="shared" si="3"/>
        <v>1</v>
      </c>
    </row>
    <row r="220" spans="1:14" ht="14.5" customHeight="1" x14ac:dyDescent="0.35">
      <c r="A220" s="1" t="s">
        <v>400</v>
      </c>
      <c r="B220" s="1" t="s">
        <v>401</v>
      </c>
      <c r="C220" s="1" t="s">
        <v>402</v>
      </c>
      <c r="D220" s="1" t="s">
        <v>7581</v>
      </c>
      <c r="E220" s="1" t="s">
        <v>1107</v>
      </c>
      <c r="F220" s="1" t="str">
        <f>IF(ISNUMBER(LEFT(d3_all_labelled[[#This Row],[contentRating]],1)*1), d3_all_labelled[[#This Row],[contentRating]], VLOOKUP(d3_all_labelled[[#This Row],[contentRating]],contentRatingConversion[],2,FALSE))</f>
        <v>PEGI 7</v>
      </c>
      <c r="G220" s="1" t="s">
        <v>34</v>
      </c>
      <c r="I220" t="b">
        <f>ISNUMBER(SEARCH("children",d3_labelled!$G220))</f>
        <v>0</v>
      </c>
      <c r="J220" t="b">
        <f>ISNUMBER(SEARCH("teens",d3_labelled!$G220))</f>
        <v>1</v>
      </c>
      <c r="K220" t="b">
        <f>ISNUMBER(SEARCH("adults",d3_labelled!$G220))</f>
        <v>0</v>
      </c>
      <c r="M220" t="b">
        <f>ISNUMBER(d3_all_labelled[[#This Row],[appId]])</f>
        <v>0</v>
      </c>
      <c r="N220" t="b">
        <f t="shared" si="3"/>
        <v>1</v>
      </c>
    </row>
    <row r="221" spans="1:14" ht="14.5" customHeight="1" x14ac:dyDescent="0.35">
      <c r="A221" s="1" t="s">
        <v>846</v>
      </c>
      <c r="B221" s="1" t="s">
        <v>847</v>
      </c>
      <c r="C221" s="1" t="s">
        <v>848</v>
      </c>
      <c r="D221" s="1" t="s">
        <v>7585</v>
      </c>
      <c r="E221" s="1" t="s">
        <v>1053</v>
      </c>
      <c r="F221" s="1" t="str">
        <f>IF(ISNUMBER(LEFT(d3_all_labelled[[#This Row],[contentRating]],1)*1), d3_all_labelled[[#This Row],[contentRating]], VLOOKUP(d3_all_labelled[[#This Row],[contentRating]],contentRatingConversion[],2,FALSE))</f>
        <v>PEGI 3</v>
      </c>
      <c r="G221" s="1" t="s">
        <v>13</v>
      </c>
      <c r="I221" t="b">
        <f>ISNUMBER(SEARCH("children",d3_labelled!$G221))</f>
        <v>1</v>
      </c>
      <c r="J221" t="b">
        <f>ISNUMBER(SEARCH("teens",d3_labelled!$G221))</f>
        <v>0</v>
      </c>
      <c r="K221" t="b">
        <f>ISNUMBER(SEARCH("adults",d3_labelled!$G221))</f>
        <v>0</v>
      </c>
      <c r="M221" t="b">
        <f>ISNUMBER(d3_all_labelled[[#This Row],[appId]])</f>
        <v>0</v>
      </c>
      <c r="N221" t="b">
        <f t="shared" si="3"/>
        <v>1</v>
      </c>
    </row>
    <row r="222" spans="1:14" ht="14.5" customHeight="1" x14ac:dyDescent="0.35">
      <c r="A222" s="1" t="s">
        <v>736</v>
      </c>
      <c r="B222" s="1" t="s">
        <v>737</v>
      </c>
      <c r="C222" s="1" t="s">
        <v>738</v>
      </c>
      <c r="D222" s="1" t="s">
        <v>7570</v>
      </c>
      <c r="E222" s="1" t="s">
        <v>1053</v>
      </c>
      <c r="F222" s="1" t="str">
        <f>IF(ISNUMBER(LEFT(d3_all_labelled[[#This Row],[contentRating]],1)*1), d3_all_labelled[[#This Row],[contentRating]], VLOOKUP(d3_all_labelled[[#This Row],[contentRating]],contentRatingConversion[],2,FALSE))</f>
        <v>PEGI 3</v>
      </c>
      <c r="G222" s="1" t="s">
        <v>185</v>
      </c>
      <c r="I222" t="b">
        <f>ISNUMBER(SEARCH("children",d3_labelled!$G222))</f>
        <v>1</v>
      </c>
      <c r="J222" t="b">
        <f>ISNUMBER(SEARCH("teens",d3_labelled!$G222))</f>
        <v>1</v>
      </c>
      <c r="K222" t="b">
        <f>ISNUMBER(SEARCH("adults",d3_labelled!$G222))</f>
        <v>0</v>
      </c>
      <c r="M222" t="b">
        <f>ISNUMBER(d3_all_labelled[[#This Row],[appId]])</f>
        <v>0</v>
      </c>
      <c r="N222" t="b">
        <f t="shared" si="3"/>
        <v>1</v>
      </c>
    </row>
    <row r="223" spans="1:14" ht="14.5" customHeight="1" x14ac:dyDescent="0.35">
      <c r="A223" s="1" t="s">
        <v>381</v>
      </c>
      <c r="B223" s="1" t="s">
        <v>382</v>
      </c>
      <c r="C223" s="1" t="s">
        <v>383</v>
      </c>
      <c r="D223" s="1" t="s">
        <v>7586</v>
      </c>
      <c r="E223" s="1" t="s">
        <v>1053</v>
      </c>
      <c r="F223" s="1" t="str">
        <f>IF(ISNUMBER(LEFT(d3_all_labelled[[#This Row],[contentRating]],1)*1), d3_all_labelled[[#This Row],[contentRating]], VLOOKUP(d3_all_labelled[[#This Row],[contentRating]],contentRatingConversion[],2,FALSE))</f>
        <v>PEGI 3</v>
      </c>
      <c r="G223" s="1" t="s">
        <v>13</v>
      </c>
      <c r="I223" t="b">
        <f>ISNUMBER(SEARCH("children",d3_labelled!$G223))</f>
        <v>1</v>
      </c>
      <c r="J223" t="b">
        <f>ISNUMBER(SEARCH("teens",d3_labelled!$G223))</f>
        <v>0</v>
      </c>
      <c r="K223" t="b">
        <f>ISNUMBER(SEARCH("adults",d3_labelled!$G223))</f>
        <v>0</v>
      </c>
      <c r="M223" t="b">
        <f>ISNUMBER(d3_all_labelled[[#This Row],[appId]])</f>
        <v>0</v>
      </c>
      <c r="N223" t="b">
        <f t="shared" si="3"/>
        <v>1</v>
      </c>
    </row>
    <row r="224" spans="1:14" ht="14.5" customHeight="1" x14ac:dyDescent="0.35">
      <c r="A224" s="1" t="s">
        <v>384</v>
      </c>
      <c r="B224" s="1" t="s">
        <v>385</v>
      </c>
      <c r="C224" s="1" t="s">
        <v>386</v>
      </c>
      <c r="D224" s="1" t="s">
        <v>7591</v>
      </c>
      <c r="E224" s="1" t="s">
        <v>1231</v>
      </c>
      <c r="F224" s="1" t="str">
        <f>IF(ISNUMBER(LEFT(d3_all_labelled[[#This Row],[contentRating]],1)*1), d3_all_labelled[[#This Row],[contentRating]], VLOOKUP(d3_all_labelled[[#This Row],[contentRating]],contentRatingConversion[],2,FALSE))</f>
        <v>PEGI 16 || PEGI 18</v>
      </c>
      <c r="G224" s="1" t="s">
        <v>7</v>
      </c>
      <c r="I224" t="b">
        <f>ISNUMBER(SEARCH("children",d3_labelled!$G224))</f>
        <v>0</v>
      </c>
      <c r="J224" t="b">
        <f>ISNUMBER(SEARCH("teens",d3_labelled!$G224))</f>
        <v>0</v>
      </c>
      <c r="K224" t="b">
        <f>ISNUMBER(SEARCH("adults",d3_labelled!$G224))</f>
        <v>1</v>
      </c>
      <c r="M224" t="b">
        <f>ISNUMBER(d3_all_labelled[[#This Row],[appId]])</f>
        <v>0</v>
      </c>
      <c r="N224" t="b">
        <f t="shared" si="3"/>
        <v>1</v>
      </c>
    </row>
    <row r="225" spans="1:14" ht="14.5" customHeight="1" x14ac:dyDescent="0.35">
      <c r="A225" s="1" t="s">
        <v>116</v>
      </c>
      <c r="B225" s="1" t="s">
        <v>117</v>
      </c>
      <c r="C225" s="1" t="s">
        <v>118</v>
      </c>
      <c r="D225" s="1" t="s">
        <v>7587</v>
      </c>
      <c r="E225" s="1" t="s">
        <v>1053</v>
      </c>
      <c r="F225" s="1" t="str">
        <f>IF(ISNUMBER(LEFT(d3_all_labelled[[#This Row],[contentRating]],1)*1), d3_all_labelled[[#This Row],[contentRating]], VLOOKUP(d3_all_labelled[[#This Row],[contentRating]],contentRatingConversion[],2,FALSE))</f>
        <v>PEGI 3</v>
      </c>
      <c r="G225" s="1" t="s">
        <v>7</v>
      </c>
      <c r="I225" t="b">
        <f>ISNUMBER(SEARCH("children",d3_labelled!$G225))</f>
        <v>0</v>
      </c>
      <c r="J225" t="b">
        <f>ISNUMBER(SEARCH("teens",d3_labelled!$G225))</f>
        <v>0</v>
      </c>
      <c r="K225" t="b">
        <f>ISNUMBER(SEARCH("adults",d3_labelled!$G225))</f>
        <v>1</v>
      </c>
      <c r="M225" t="b">
        <f>ISNUMBER(d3_all_labelled[[#This Row],[appId]])</f>
        <v>0</v>
      </c>
      <c r="N225" t="b">
        <f t="shared" si="3"/>
        <v>1</v>
      </c>
    </row>
    <row r="226" spans="1:14" ht="14.5" customHeight="1" x14ac:dyDescent="0.35">
      <c r="A226" s="1" t="s">
        <v>786</v>
      </c>
      <c r="B226" s="1" t="s">
        <v>787</v>
      </c>
      <c r="C226" s="1" t="s">
        <v>788</v>
      </c>
      <c r="D226" s="1" t="s">
        <v>7582</v>
      </c>
      <c r="E226" s="1" t="s">
        <v>1053</v>
      </c>
      <c r="F226" s="1" t="str">
        <f>IF(ISNUMBER(LEFT(d3_all_labelled[[#This Row],[contentRating]],1)*1), d3_all_labelled[[#This Row],[contentRating]], VLOOKUP(d3_all_labelled[[#This Row],[contentRating]],contentRatingConversion[],2,FALSE))</f>
        <v>PEGI 3</v>
      </c>
      <c r="G226" s="1" t="s">
        <v>34</v>
      </c>
      <c r="I226" t="b">
        <f>ISNUMBER(SEARCH("children",d3_labelled!$G226))</f>
        <v>0</v>
      </c>
      <c r="J226" t="b">
        <f>ISNUMBER(SEARCH("teens",d3_labelled!$G226))</f>
        <v>1</v>
      </c>
      <c r="K226" t="b">
        <f>ISNUMBER(SEARCH("adults",d3_labelled!$G226))</f>
        <v>0</v>
      </c>
      <c r="M226" t="b">
        <f>ISNUMBER(d3_all_labelled[[#This Row],[appId]])</f>
        <v>0</v>
      </c>
      <c r="N226" t="b">
        <f t="shared" si="3"/>
        <v>1</v>
      </c>
    </row>
    <row r="227" spans="1:14" ht="14.5" customHeight="1" x14ac:dyDescent="0.35">
      <c r="A227" s="1" t="s">
        <v>449</v>
      </c>
      <c r="B227" s="1" t="s">
        <v>450</v>
      </c>
      <c r="C227" s="1" t="s">
        <v>451</v>
      </c>
      <c r="D227" s="1" t="s">
        <v>7570</v>
      </c>
      <c r="E227" s="1" t="s">
        <v>1053</v>
      </c>
      <c r="F227" s="1" t="str">
        <f>IF(ISNUMBER(LEFT(d3_all_labelled[[#This Row],[contentRating]],1)*1), d3_all_labelled[[#This Row],[contentRating]], VLOOKUP(d3_all_labelled[[#This Row],[contentRating]],contentRatingConversion[],2,FALSE))</f>
        <v>PEGI 3</v>
      </c>
      <c r="G227" s="1" t="s">
        <v>24</v>
      </c>
      <c r="I227" t="b">
        <f>ISNUMBER(SEARCH("children",d3_labelled!$G227))</f>
        <v>0</v>
      </c>
      <c r="J227" t="b">
        <f>ISNUMBER(SEARCH("teens",d3_labelled!$G227))</f>
        <v>1</v>
      </c>
      <c r="K227" t="b">
        <f>ISNUMBER(SEARCH("adults",d3_labelled!$G227))</f>
        <v>1</v>
      </c>
      <c r="M227" t="b">
        <f>ISNUMBER(d3_all_labelled[[#This Row],[appId]])</f>
        <v>0</v>
      </c>
      <c r="N227" t="b">
        <f t="shared" si="3"/>
        <v>1</v>
      </c>
    </row>
    <row r="228" spans="1:14" ht="14.5" customHeight="1" x14ac:dyDescent="0.35">
      <c r="A228" s="1" t="s">
        <v>452</v>
      </c>
      <c r="B228" s="1" t="s">
        <v>453</v>
      </c>
      <c r="C228" s="1" t="s">
        <v>454</v>
      </c>
      <c r="D228" s="1" t="s">
        <v>7570</v>
      </c>
      <c r="E228" s="1" t="s">
        <v>1053</v>
      </c>
      <c r="F228" s="1" t="str">
        <f>IF(ISNUMBER(LEFT(d3_all_labelled[[#This Row],[contentRating]],1)*1), d3_all_labelled[[#This Row],[contentRating]], VLOOKUP(d3_all_labelled[[#This Row],[contentRating]],contentRatingConversion[],2,FALSE))</f>
        <v>PEGI 3</v>
      </c>
      <c r="G228" s="1" t="s">
        <v>24</v>
      </c>
      <c r="I228" t="b">
        <f>ISNUMBER(SEARCH("children",d3_labelled!$G228))</f>
        <v>0</v>
      </c>
      <c r="J228" t="b">
        <f>ISNUMBER(SEARCH("teens",d3_labelled!$G228))</f>
        <v>1</v>
      </c>
      <c r="K228" t="b">
        <f>ISNUMBER(SEARCH("adults",d3_labelled!$G228))</f>
        <v>1</v>
      </c>
      <c r="M228" t="b">
        <f>ISNUMBER(d3_all_labelled[[#This Row],[appId]])</f>
        <v>0</v>
      </c>
      <c r="N228" t="b">
        <f t="shared" si="3"/>
        <v>1</v>
      </c>
    </row>
    <row r="229" spans="1:14" ht="14.5" customHeight="1" x14ac:dyDescent="0.35">
      <c r="A229" s="1" t="s">
        <v>352</v>
      </c>
      <c r="B229" s="1" t="s">
        <v>353</v>
      </c>
      <c r="C229" s="1" t="s">
        <v>354</v>
      </c>
      <c r="D229" s="1" t="s">
        <v>7570</v>
      </c>
      <c r="E229" s="1" t="s">
        <v>1053</v>
      </c>
      <c r="F229" s="1" t="str">
        <f>IF(ISNUMBER(LEFT(d3_all_labelled[[#This Row],[contentRating]],1)*1), d3_all_labelled[[#This Row],[contentRating]], VLOOKUP(d3_all_labelled[[#This Row],[contentRating]],contentRatingConversion[],2,FALSE))</f>
        <v>PEGI 3</v>
      </c>
      <c r="G229" s="1" t="s">
        <v>13</v>
      </c>
      <c r="I229" t="b">
        <f>ISNUMBER(SEARCH("children",d3_labelled!$G229))</f>
        <v>1</v>
      </c>
      <c r="J229" t="b">
        <f>ISNUMBER(SEARCH("teens",d3_labelled!$G229))</f>
        <v>0</v>
      </c>
      <c r="K229" t="b">
        <f>ISNUMBER(SEARCH("adults",d3_labelled!$G229))</f>
        <v>0</v>
      </c>
      <c r="M229" t="b">
        <f>ISNUMBER(d3_all_labelled[[#This Row],[appId]])</f>
        <v>0</v>
      </c>
      <c r="N229" t="b">
        <f t="shared" si="3"/>
        <v>1</v>
      </c>
    </row>
    <row r="230" spans="1:14" ht="14.5" customHeight="1" x14ac:dyDescent="0.35">
      <c r="A230" s="1" t="s">
        <v>424</v>
      </c>
      <c r="B230" s="1" t="s">
        <v>425</v>
      </c>
      <c r="C230" s="1" t="s">
        <v>426</v>
      </c>
      <c r="D230" s="1" t="s">
        <v>7563</v>
      </c>
      <c r="E230" s="1" t="s">
        <v>1053</v>
      </c>
      <c r="F230" s="1" t="str">
        <f>IF(ISNUMBER(LEFT(d3_all_labelled[[#This Row],[contentRating]],1)*1), d3_all_labelled[[#This Row],[contentRating]], VLOOKUP(d3_all_labelled[[#This Row],[contentRating]],contentRatingConversion[],2,FALSE))</f>
        <v>PEGI 3</v>
      </c>
      <c r="G230" s="1" t="s">
        <v>13</v>
      </c>
      <c r="I230" t="b">
        <f>ISNUMBER(SEARCH("children",d3_labelled!$G230))</f>
        <v>1</v>
      </c>
      <c r="J230" t="b">
        <f>ISNUMBER(SEARCH("teens",d3_labelled!$G230))</f>
        <v>0</v>
      </c>
      <c r="K230" t="b">
        <f>ISNUMBER(SEARCH("adults",d3_labelled!$G230))</f>
        <v>0</v>
      </c>
      <c r="M230" t="b">
        <f>ISNUMBER(d3_all_labelled[[#This Row],[appId]])</f>
        <v>0</v>
      </c>
      <c r="N230" t="b">
        <f t="shared" si="3"/>
        <v>1</v>
      </c>
    </row>
    <row r="231" spans="1:14" ht="14.5" customHeight="1" x14ac:dyDescent="0.35">
      <c r="A231" s="1" t="s">
        <v>122</v>
      </c>
      <c r="B231" s="1" t="s">
        <v>123</v>
      </c>
      <c r="C231" s="1" t="s">
        <v>124</v>
      </c>
      <c r="D231" s="1" t="s">
        <v>7607</v>
      </c>
      <c r="E231" s="1" t="s">
        <v>1053</v>
      </c>
      <c r="F231" s="1" t="str">
        <f>IF(ISNUMBER(LEFT(d3_all_labelled[[#This Row],[contentRating]],1)*1), d3_all_labelled[[#This Row],[contentRating]], VLOOKUP(d3_all_labelled[[#This Row],[contentRating]],contentRatingConversion[],2,FALSE))</f>
        <v>PEGI 3</v>
      </c>
      <c r="G231" s="1" t="s">
        <v>34</v>
      </c>
      <c r="I231" t="b">
        <f>ISNUMBER(SEARCH("children",d3_labelled!$G231))</f>
        <v>0</v>
      </c>
      <c r="J231" t="b">
        <f>ISNUMBER(SEARCH("teens",d3_labelled!$G231))</f>
        <v>1</v>
      </c>
      <c r="K231" t="b">
        <f>ISNUMBER(SEARCH("adults",d3_labelled!$G231))</f>
        <v>0</v>
      </c>
      <c r="M231" t="b">
        <f>ISNUMBER(d3_all_labelled[[#This Row],[appId]])</f>
        <v>0</v>
      </c>
      <c r="N231" t="b">
        <f t="shared" si="3"/>
        <v>1</v>
      </c>
    </row>
    <row r="232" spans="1:14" ht="14.5" customHeight="1" x14ac:dyDescent="0.35">
      <c r="A232" s="1" t="s">
        <v>441</v>
      </c>
      <c r="B232" s="1" t="s">
        <v>442</v>
      </c>
      <c r="C232" s="1" t="s">
        <v>443</v>
      </c>
      <c r="D232" s="1" t="s">
        <v>7596</v>
      </c>
      <c r="E232" s="1" t="s">
        <v>1053</v>
      </c>
      <c r="F232" s="1" t="str">
        <f>IF(ISNUMBER(LEFT(d3_all_labelled[[#This Row],[contentRating]],1)*1), d3_all_labelled[[#This Row],[contentRating]], VLOOKUP(d3_all_labelled[[#This Row],[contentRating]],contentRatingConversion[],2,FALSE))</f>
        <v>PEGI 3</v>
      </c>
      <c r="G232" s="1" t="s">
        <v>7</v>
      </c>
      <c r="I232" t="b">
        <f>ISNUMBER(SEARCH("children",d3_labelled!$G232))</f>
        <v>0</v>
      </c>
      <c r="J232" t="b">
        <f>ISNUMBER(SEARCH("teens",d3_labelled!$G232))</f>
        <v>0</v>
      </c>
      <c r="K232" t="b">
        <f>ISNUMBER(SEARCH("adults",d3_labelled!$G232))</f>
        <v>1</v>
      </c>
      <c r="M232" t="b">
        <f>ISNUMBER(d3_all_labelled[[#This Row],[appId]])</f>
        <v>0</v>
      </c>
      <c r="N232" t="b">
        <f t="shared" si="3"/>
        <v>1</v>
      </c>
    </row>
    <row r="233" spans="1:14" ht="14.5" customHeight="1" x14ac:dyDescent="0.35">
      <c r="A233" s="1" t="s">
        <v>373</v>
      </c>
      <c r="B233" s="1" t="s">
        <v>374</v>
      </c>
      <c r="C233" s="1" t="s">
        <v>375</v>
      </c>
      <c r="D233" s="1" t="s">
        <v>7563</v>
      </c>
      <c r="E233" s="1" t="s">
        <v>1053</v>
      </c>
      <c r="F233" s="1" t="str">
        <f>IF(ISNUMBER(LEFT(d3_all_labelled[[#This Row],[contentRating]],1)*1), d3_all_labelled[[#This Row],[contentRating]], VLOOKUP(d3_all_labelled[[#This Row],[contentRating]],contentRatingConversion[],2,FALSE))</f>
        <v>PEGI 3</v>
      </c>
      <c r="G233" s="1" t="s">
        <v>13</v>
      </c>
      <c r="I233" t="b">
        <f>ISNUMBER(SEARCH("children",d3_labelled!$G233))</f>
        <v>1</v>
      </c>
      <c r="J233" t="b">
        <f>ISNUMBER(SEARCH("teens",d3_labelled!$G233))</f>
        <v>0</v>
      </c>
      <c r="K233" t="b">
        <f>ISNUMBER(SEARCH("adults",d3_labelled!$G233))</f>
        <v>0</v>
      </c>
      <c r="M233" t="b">
        <f>ISNUMBER(d3_all_labelled[[#This Row],[appId]])</f>
        <v>0</v>
      </c>
      <c r="N233" t="b">
        <f t="shared" si="3"/>
        <v>1</v>
      </c>
    </row>
    <row r="234" spans="1:14" ht="14.5" customHeight="1" x14ac:dyDescent="0.35">
      <c r="A234" s="1" t="s">
        <v>268</v>
      </c>
      <c r="B234" s="1" t="s">
        <v>269</v>
      </c>
      <c r="C234" s="1" t="s">
        <v>270</v>
      </c>
      <c r="D234" s="1" t="s">
        <v>7570</v>
      </c>
      <c r="E234" s="1" t="s">
        <v>1053</v>
      </c>
      <c r="F234" s="1" t="str">
        <f>IF(ISNUMBER(LEFT(d3_all_labelled[[#This Row],[contentRating]],1)*1), d3_all_labelled[[#This Row],[contentRating]], VLOOKUP(d3_all_labelled[[#This Row],[contentRating]],contentRatingConversion[],2,FALSE))</f>
        <v>PEGI 3</v>
      </c>
      <c r="G234" s="1" t="s">
        <v>13</v>
      </c>
      <c r="I234" t="b">
        <f>ISNUMBER(SEARCH("children",d3_labelled!$G234))</f>
        <v>1</v>
      </c>
      <c r="J234" t="b">
        <f>ISNUMBER(SEARCH("teens",d3_labelled!$G234))</f>
        <v>0</v>
      </c>
      <c r="K234" t="b">
        <f>ISNUMBER(SEARCH("adults",d3_labelled!$G234))</f>
        <v>0</v>
      </c>
      <c r="M234" t="b">
        <f>ISNUMBER(d3_all_labelled[[#This Row],[appId]])</f>
        <v>0</v>
      </c>
      <c r="N234" t="b">
        <f t="shared" si="3"/>
        <v>1</v>
      </c>
    </row>
    <row r="235" spans="1:14" ht="14.5" customHeight="1" x14ac:dyDescent="0.35">
      <c r="A235" s="1" t="s">
        <v>464</v>
      </c>
      <c r="B235" s="1" t="s">
        <v>465</v>
      </c>
      <c r="C235" s="1" t="s">
        <v>466</v>
      </c>
      <c r="D235" s="1" t="s">
        <v>7597</v>
      </c>
      <c r="E235" s="1" t="s">
        <v>1053</v>
      </c>
      <c r="F235" s="1" t="str">
        <f>IF(ISNUMBER(LEFT(d3_all_labelled[[#This Row],[contentRating]],1)*1), d3_all_labelled[[#This Row],[contentRating]], VLOOKUP(d3_all_labelled[[#This Row],[contentRating]],contentRatingConversion[],2,FALSE))</f>
        <v>PEGI 3</v>
      </c>
      <c r="G235" s="1" t="s">
        <v>7</v>
      </c>
      <c r="I235" t="b">
        <f>ISNUMBER(SEARCH("children",d3_labelled!$G235))</f>
        <v>0</v>
      </c>
      <c r="J235" t="b">
        <f>ISNUMBER(SEARCH("teens",d3_labelled!$G235))</f>
        <v>0</v>
      </c>
      <c r="K235" t="b">
        <f>ISNUMBER(SEARCH("adults",d3_labelled!$G235))</f>
        <v>1</v>
      </c>
      <c r="M235" t="b">
        <f>ISNUMBER(d3_all_labelled[[#This Row],[appId]])</f>
        <v>0</v>
      </c>
      <c r="N235" t="b">
        <f t="shared" si="3"/>
        <v>1</v>
      </c>
    </row>
    <row r="236" spans="1:14" ht="14.5" customHeight="1" x14ac:dyDescent="0.35">
      <c r="A236" s="1" t="s">
        <v>470</v>
      </c>
      <c r="B236" s="1" t="s">
        <v>471</v>
      </c>
      <c r="C236" s="1" t="s">
        <v>472</v>
      </c>
      <c r="D236" s="1" t="s">
        <v>7591</v>
      </c>
      <c r="E236" s="1" t="s">
        <v>1100</v>
      </c>
      <c r="F236" s="1" t="str">
        <f>IF(ISNUMBER(LEFT(d3_all_labelled[[#This Row],[contentRating]],1)*1), d3_all_labelled[[#This Row],[contentRating]], VLOOKUP(d3_all_labelled[[#This Row],[contentRating]],contentRatingConversion[],2,FALSE))</f>
        <v>PEGI 12</v>
      </c>
      <c r="G236" s="1" t="s">
        <v>24</v>
      </c>
      <c r="I236" t="b">
        <f>ISNUMBER(SEARCH("children",d3_labelled!$G236))</f>
        <v>0</v>
      </c>
      <c r="J236" t="b">
        <f>ISNUMBER(SEARCH("teens",d3_labelled!$G236))</f>
        <v>1</v>
      </c>
      <c r="K236" t="b">
        <f>ISNUMBER(SEARCH("adults",d3_labelled!$G236))</f>
        <v>1</v>
      </c>
      <c r="M236" t="b">
        <f>ISNUMBER(d3_all_labelled[[#This Row],[appId]])</f>
        <v>0</v>
      </c>
      <c r="N236" t="b">
        <f t="shared" si="3"/>
        <v>1</v>
      </c>
    </row>
    <row r="237" spans="1:14" ht="14.5" customHeight="1" x14ac:dyDescent="0.35">
      <c r="A237" s="1" t="s">
        <v>476</v>
      </c>
      <c r="B237" s="1" t="s">
        <v>477</v>
      </c>
      <c r="C237" s="1" t="s">
        <v>478</v>
      </c>
      <c r="D237" s="1" t="s">
        <v>7591</v>
      </c>
      <c r="E237" s="1" t="s">
        <v>1100</v>
      </c>
      <c r="F237" s="1" t="str">
        <f>IF(ISNUMBER(LEFT(d3_all_labelled[[#This Row],[contentRating]],1)*1), d3_all_labelled[[#This Row],[contentRating]], VLOOKUP(d3_all_labelled[[#This Row],[contentRating]],contentRatingConversion[],2,FALSE))</f>
        <v>PEGI 12</v>
      </c>
      <c r="G237" s="1" t="s">
        <v>24</v>
      </c>
      <c r="I237" t="b">
        <f>ISNUMBER(SEARCH("children",d3_labelled!$G237))</f>
        <v>0</v>
      </c>
      <c r="J237" t="b">
        <f>ISNUMBER(SEARCH("teens",d3_labelled!$G237))</f>
        <v>1</v>
      </c>
      <c r="K237" t="b">
        <f>ISNUMBER(SEARCH("adults",d3_labelled!$G237))</f>
        <v>1</v>
      </c>
      <c r="M237" t="b">
        <f>ISNUMBER(d3_all_labelled[[#This Row],[appId]])</f>
        <v>0</v>
      </c>
      <c r="N237" t="b">
        <f t="shared" si="3"/>
        <v>1</v>
      </c>
    </row>
    <row r="238" spans="1:14" ht="14.5" customHeight="1" x14ac:dyDescent="0.35">
      <c r="A238" s="1" t="s">
        <v>192</v>
      </c>
      <c r="B238" s="1" t="s">
        <v>193</v>
      </c>
      <c r="C238" s="1" t="s">
        <v>194</v>
      </c>
      <c r="D238" s="1" t="s">
        <v>7584</v>
      </c>
      <c r="E238" s="1" t="s">
        <v>1231</v>
      </c>
      <c r="F238" s="1" t="str">
        <f>IF(ISNUMBER(LEFT(d3_all_labelled[[#This Row],[contentRating]],1)*1), d3_all_labelled[[#This Row],[contentRating]], VLOOKUP(d3_all_labelled[[#This Row],[contentRating]],contentRatingConversion[],2,FALSE))</f>
        <v>PEGI 16 || PEGI 18</v>
      </c>
      <c r="G238" s="1" t="s">
        <v>7</v>
      </c>
      <c r="I238" t="b">
        <f>ISNUMBER(SEARCH("children",d3_labelled!$G238))</f>
        <v>0</v>
      </c>
      <c r="J238" t="b">
        <f>ISNUMBER(SEARCH("teens",d3_labelled!$G238))</f>
        <v>0</v>
      </c>
      <c r="K238" t="b">
        <f>ISNUMBER(SEARCH("adults",d3_labelled!$G238))</f>
        <v>1</v>
      </c>
      <c r="M238" t="b">
        <f>ISNUMBER(d3_all_labelled[[#This Row],[appId]])</f>
        <v>0</v>
      </c>
      <c r="N238" t="b">
        <f t="shared" si="3"/>
        <v>1</v>
      </c>
    </row>
    <row r="239" spans="1:14" ht="14.5" customHeight="1" x14ac:dyDescent="0.35">
      <c r="A239" s="1" t="s">
        <v>551</v>
      </c>
      <c r="B239" s="1" t="s">
        <v>552</v>
      </c>
      <c r="C239" s="1" t="s">
        <v>553</v>
      </c>
      <c r="D239" s="1" t="s">
        <v>7595</v>
      </c>
      <c r="E239" s="1" t="s">
        <v>1053</v>
      </c>
      <c r="F239" s="1" t="str">
        <f>IF(ISNUMBER(LEFT(d3_all_labelled[[#This Row],[contentRating]],1)*1), d3_all_labelled[[#This Row],[contentRating]], VLOOKUP(d3_all_labelled[[#This Row],[contentRating]],contentRatingConversion[],2,FALSE))</f>
        <v>PEGI 3</v>
      </c>
      <c r="G239" s="1" t="s">
        <v>24</v>
      </c>
      <c r="I239" t="b">
        <f>ISNUMBER(SEARCH("children",d3_labelled!$G239))</f>
        <v>0</v>
      </c>
      <c r="J239" t="b">
        <f>ISNUMBER(SEARCH("teens",d3_labelled!$G239))</f>
        <v>1</v>
      </c>
      <c r="K239" t="b">
        <f>ISNUMBER(SEARCH("adults",d3_labelled!$G239))</f>
        <v>1</v>
      </c>
      <c r="M239" t="b">
        <f>ISNUMBER(d3_all_labelled[[#This Row],[appId]])</f>
        <v>0</v>
      </c>
      <c r="N239" t="b">
        <f t="shared" si="3"/>
        <v>1</v>
      </c>
    </row>
    <row r="240" spans="1:14" ht="14.5" customHeight="1" x14ac:dyDescent="0.35">
      <c r="A240" s="1" t="s">
        <v>649</v>
      </c>
      <c r="B240" s="1" t="s">
        <v>650</v>
      </c>
      <c r="C240" s="1" t="s">
        <v>651</v>
      </c>
      <c r="D240" s="1" t="s">
        <v>7606</v>
      </c>
      <c r="E240" s="1" t="s">
        <v>1053</v>
      </c>
      <c r="F240" s="1" t="str">
        <f>IF(ISNUMBER(LEFT(d3_all_labelled[[#This Row],[contentRating]],1)*1), d3_all_labelled[[#This Row],[contentRating]], VLOOKUP(d3_all_labelled[[#This Row],[contentRating]],contentRatingConversion[],2,FALSE))</f>
        <v>PEGI 3</v>
      </c>
      <c r="G240" s="1" t="s">
        <v>7</v>
      </c>
      <c r="I240" t="b">
        <f>ISNUMBER(SEARCH("children",d3_labelled!$G240))</f>
        <v>0</v>
      </c>
      <c r="J240" t="b">
        <f>ISNUMBER(SEARCH("teens",d3_labelled!$G240))</f>
        <v>0</v>
      </c>
      <c r="K240" t="b">
        <f>ISNUMBER(SEARCH("adults",d3_labelled!$G240))</f>
        <v>1</v>
      </c>
      <c r="M240" t="b">
        <f>ISNUMBER(d3_all_labelled[[#This Row],[appId]])</f>
        <v>0</v>
      </c>
      <c r="N240" t="b">
        <f t="shared" si="3"/>
        <v>1</v>
      </c>
    </row>
    <row r="241" spans="1:14" ht="14.5" customHeight="1" x14ac:dyDescent="0.35">
      <c r="A241" s="1" t="s">
        <v>493</v>
      </c>
      <c r="B241" s="1" t="s">
        <v>494</v>
      </c>
      <c r="C241" s="1" t="s">
        <v>495</v>
      </c>
      <c r="D241" s="1" t="s">
        <v>7584</v>
      </c>
      <c r="E241" s="1" t="s">
        <v>1231</v>
      </c>
      <c r="F241" s="1" t="str">
        <f>IF(ISNUMBER(LEFT(d3_all_labelled[[#This Row],[contentRating]],1)*1), d3_all_labelled[[#This Row],[contentRating]], VLOOKUP(d3_all_labelled[[#This Row],[contentRating]],contentRatingConversion[],2,FALSE))</f>
        <v>PEGI 16 || PEGI 18</v>
      </c>
      <c r="G241" s="1" t="s">
        <v>7</v>
      </c>
      <c r="I241" t="b">
        <f>ISNUMBER(SEARCH("children",d3_labelled!$G241))</f>
        <v>0</v>
      </c>
      <c r="J241" t="b">
        <f>ISNUMBER(SEARCH("teens",d3_labelled!$G241))</f>
        <v>0</v>
      </c>
      <c r="K241" t="b">
        <f>ISNUMBER(SEARCH("adults",d3_labelled!$G241))</f>
        <v>1</v>
      </c>
      <c r="M241" t="b">
        <f>ISNUMBER(d3_all_labelled[[#This Row],[appId]])</f>
        <v>0</v>
      </c>
      <c r="N241" t="b">
        <f t="shared" si="3"/>
        <v>1</v>
      </c>
    </row>
    <row r="242" spans="1:14" ht="14.5" customHeight="1" x14ac:dyDescent="0.35">
      <c r="A242" s="1" t="s">
        <v>496</v>
      </c>
      <c r="B242" s="1" t="s">
        <v>497</v>
      </c>
      <c r="C242" s="1" t="s">
        <v>498</v>
      </c>
      <c r="D242" s="1" t="s">
        <v>7601</v>
      </c>
      <c r="E242" s="1" t="s">
        <v>1053</v>
      </c>
      <c r="F242" s="1" t="str">
        <f>IF(ISNUMBER(LEFT(d3_all_labelled[[#This Row],[contentRating]],1)*1), d3_all_labelled[[#This Row],[contentRating]], VLOOKUP(d3_all_labelled[[#This Row],[contentRating]],contentRatingConversion[],2,FALSE))</f>
        <v>PEGI 3</v>
      </c>
      <c r="G242" s="1" t="s">
        <v>24</v>
      </c>
      <c r="I242" t="b">
        <f>ISNUMBER(SEARCH("children",d3_labelled!$G242))</f>
        <v>0</v>
      </c>
      <c r="J242" t="b">
        <f>ISNUMBER(SEARCH("teens",d3_labelled!$G242))</f>
        <v>1</v>
      </c>
      <c r="K242" t="b">
        <f>ISNUMBER(SEARCH("adults",d3_labelled!$G242))</f>
        <v>1</v>
      </c>
      <c r="M242" t="b">
        <f>ISNUMBER(d3_all_labelled[[#This Row],[appId]])</f>
        <v>0</v>
      </c>
      <c r="N242" t="b">
        <f t="shared" si="3"/>
        <v>1</v>
      </c>
    </row>
    <row r="243" spans="1:14" ht="14.5" customHeight="1" x14ac:dyDescent="0.35">
      <c r="A243" s="1" t="s">
        <v>461</v>
      </c>
      <c r="B243" s="1" t="s">
        <v>462</v>
      </c>
      <c r="C243" s="1" t="s">
        <v>463</v>
      </c>
      <c r="D243" s="1" t="s">
        <v>7597</v>
      </c>
      <c r="E243" s="1" t="s">
        <v>1053</v>
      </c>
      <c r="F243" s="1" t="str">
        <f>IF(ISNUMBER(LEFT(d3_all_labelled[[#This Row],[contentRating]],1)*1), d3_all_labelled[[#This Row],[contentRating]], VLOOKUP(d3_all_labelled[[#This Row],[contentRating]],contentRatingConversion[],2,FALSE))</f>
        <v>PEGI 3</v>
      </c>
      <c r="G243" s="1" t="s">
        <v>34</v>
      </c>
      <c r="I243" t="b">
        <f>ISNUMBER(SEARCH("children",d3_labelled!$G243))</f>
        <v>0</v>
      </c>
      <c r="J243" t="b">
        <f>ISNUMBER(SEARCH("teens",d3_labelled!$G243))</f>
        <v>1</v>
      </c>
      <c r="K243" t="b">
        <f>ISNUMBER(SEARCH("adults",d3_labelled!$G243))</f>
        <v>0</v>
      </c>
      <c r="M243" t="b">
        <f>ISNUMBER(d3_all_labelled[[#This Row],[appId]])</f>
        <v>0</v>
      </c>
      <c r="N243" t="b">
        <f t="shared" si="3"/>
        <v>1</v>
      </c>
    </row>
    <row r="244" spans="1:14" ht="14.5" customHeight="1" x14ac:dyDescent="0.35">
      <c r="A244" s="1" t="s">
        <v>511</v>
      </c>
      <c r="B244" s="1" t="s">
        <v>512</v>
      </c>
      <c r="C244" s="1" t="s">
        <v>513</v>
      </c>
      <c r="D244" s="1" t="s">
        <v>7570</v>
      </c>
      <c r="E244" s="1" t="s">
        <v>1053</v>
      </c>
      <c r="F244" s="1" t="str">
        <f>IF(ISNUMBER(LEFT(d3_all_labelled[[#This Row],[contentRating]],1)*1), d3_all_labelled[[#This Row],[contentRating]], VLOOKUP(d3_all_labelled[[#This Row],[contentRating]],contentRatingConversion[],2,FALSE))</f>
        <v>PEGI 3</v>
      </c>
      <c r="G244" s="1" t="s">
        <v>13</v>
      </c>
      <c r="I244" t="b">
        <f>ISNUMBER(SEARCH("children",d3_labelled!$G244))</f>
        <v>1</v>
      </c>
      <c r="J244" t="b">
        <f>ISNUMBER(SEARCH("teens",d3_labelled!$G244))</f>
        <v>0</v>
      </c>
      <c r="K244" t="b">
        <f>ISNUMBER(SEARCH("adults",d3_labelled!$G244))</f>
        <v>0</v>
      </c>
      <c r="M244" t="b">
        <f>ISNUMBER(d3_all_labelled[[#This Row],[appId]])</f>
        <v>0</v>
      </c>
      <c r="N244" t="b">
        <f t="shared" si="3"/>
        <v>1</v>
      </c>
    </row>
    <row r="245" spans="1:14" ht="14.5" customHeight="1" x14ac:dyDescent="0.35">
      <c r="A245" s="1" t="s">
        <v>644</v>
      </c>
      <c r="B245" s="1" t="s">
        <v>645</v>
      </c>
      <c r="C245" s="1" t="s">
        <v>646</v>
      </c>
      <c r="D245" s="1" t="s">
        <v>7580</v>
      </c>
      <c r="E245" s="1" t="s">
        <v>1100</v>
      </c>
      <c r="F245" s="1" t="str">
        <f>IF(ISNUMBER(LEFT(d3_all_labelled[[#This Row],[contentRating]],1)*1), d3_all_labelled[[#This Row],[contentRating]], VLOOKUP(d3_all_labelled[[#This Row],[contentRating]],contentRatingConversion[],2,FALSE))</f>
        <v>PEGI 12</v>
      </c>
      <c r="G245" s="1" t="s">
        <v>24</v>
      </c>
      <c r="I245" t="b">
        <f>ISNUMBER(SEARCH("children",d3_labelled!$G245))</f>
        <v>0</v>
      </c>
      <c r="J245" t="b">
        <f>ISNUMBER(SEARCH("teens",d3_labelled!$G245))</f>
        <v>1</v>
      </c>
      <c r="K245" t="b">
        <f>ISNUMBER(SEARCH("adults",d3_labelled!$G245))</f>
        <v>1</v>
      </c>
      <c r="M245" t="b">
        <f>ISNUMBER(d3_all_labelled[[#This Row],[appId]])</f>
        <v>0</v>
      </c>
      <c r="N245" t="b">
        <f t="shared" si="3"/>
        <v>1</v>
      </c>
    </row>
    <row r="246" spans="1:14" ht="14.5" customHeight="1" x14ac:dyDescent="0.35">
      <c r="A246" s="1" t="s">
        <v>733</v>
      </c>
      <c r="B246" s="1" t="s">
        <v>734</v>
      </c>
      <c r="C246" s="1" t="s">
        <v>735</v>
      </c>
      <c r="D246" s="1" t="s">
        <v>7570</v>
      </c>
      <c r="E246" s="1" t="s">
        <v>1053</v>
      </c>
      <c r="F246" s="1" t="str">
        <f>IF(ISNUMBER(LEFT(d3_all_labelled[[#This Row],[contentRating]],1)*1), d3_all_labelled[[#This Row],[contentRating]], VLOOKUP(d3_all_labelled[[#This Row],[contentRating]],contentRatingConversion[],2,FALSE))</f>
        <v>PEGI 3</v>
      </c>
      <c r="G246" s="1" t="s">
        <v>7</v>
      </c>
      <c r="I246" t="b">
        <f>ISNUMBER(SEARCH("children",d3_labelled!$G246))</f>
        <v>0</v>
      </c>
      <c r="J246" t="b">
        <f>ISNUMBER(SEARCH("teens",d3_labelled!$G246))</f>
        <v>0</v>
      </c>
      <c r="K246" t="b">
        <f>ISNUMBER(SEARCH("adults",d3_labelled!$G246))</f>
        <v>1</v>
      </c>
      <c r="M246" t="b">
        <f>ISNUMBER(d3_all_labelled[[#This Row],[appId]])</f>
        <v>0</v>
      </c>
      <c r="N246" t="b">
        <f t="shared" si="3"/>
        <v>1</v>
      </c>
    </row>
    <row r="247" spans="1:14" ht="14.5" customHeight="1" x14ac:dyDescent="0.35">
      <c r="A247" s="1" t="s">
        <v>517</v>
      </c>
      <c r="B247" s="1" t="s">
        <v>518</v>
      </c>
      <c r="C247" s="1" t="s">
        <v>519</v>
      </c>
      <c r="D247" s="1" t="s">
        <v>7570</v>
      </c>
      <c r="E247" s="1" t="s">
        <v>1107</v>
      </c>
      <c r="F247" s="1" t="str">
        <f>IF(ISNUMBER(LEFT(d3_all_labelled[[#This Row],[contentRating]],1)*1), d3_all_labelled[[#This Row],[contentRating]], VLOOKUP(d3_all_labelled[[#This Row],[contentRating]],contentRatingConversion[],2,FALSE))</f>
        <v>PEGI 7</v>
      </c>
      <c r="G247" s="1" t="s">
        <v>24</v>
      </c>
      <c r="I247" t="b">
        <f>ISNUMBER(SEARCH("children",d3_labelled!$G247))</f>
        <v>0</v>
      </c>
      <c r="J247" t="b">
        <f>ISNUMBER(SEARCH("teens",d3_labelled!$G247))</f>
        <v>1</v>
      </c>
      <c r="K247" t="b">
        <f>ISNUMBER(SEARCH("adults",d3_labelled!$G247))</f>
        <v>1</v>
      </c>
      <c r="M247" t="b">
        <f>ISNUMBER(d3_all_labelled[[#This Row],[appId]])</f>
        <v>0</v>
      </c>
      <c r="N247" t="b">
        <f t="shared" si="3"/>
        <v>1</v>
      </c>
    </row>
    <row r="248" spans="1:14" ht="14.5" customHeight="1" x14ac:dyDescent="0.35">
      <c r="A248" s="1" t="s">
        <v>514</v>
      </c>
      <c r="B248" s="1" t="s">
        <v>515</v>
      </c>
      <c r="C248" s="1" t="s">
        <v>516</v>
      </c>
      <c r="D248" s="1" t="s">
        <v>7595</v>
      </c>
      <c r="E248" s="1" t="s">
        <v>1107</v>
      </c>
      <c r="F248" s="1" t="str">
        <f>IF(ISNUMBER(LEFT(d3_all_labelled[[#This Row],[contentRating]],1)*1), d3_all_labelled[[#This Row],[contentRating]], VLOOKUP(d3_all_labelled[[#This Row],[contentRating]],contentRatingConversion[],2,FALSE))</f>
        <v>PEGI 7</v>
      </c>
      <c r="G248" s="1" t="s">
        <v>34</v>
      </c>
      <c r="I248" t="b">
        <f>ISNUMBER(SEARCH("children",d3_labelled!$G248))</f>
        <v>0</v>
      </c>
      <c r="J248" t="b">
        <f>ISNUMBER(SEARCH("teens",d3_labelled!$G248))</f>
        <v>1</v>
      </c>
      <c r="K248" t="b">
        <f>ISNUMBER(SEARCH("adults",d3_labelled!$G248))</f>
        <v>0</v>
      </c>
      <c r="M248" t="b">
        <f>ISNUMBER(d3_all_labelled[[#This Row],[appId]])</f>
        <v>0</v>
      </c>
      <c r="N248" t="b">
        <f t="shared" si="3"/>
        <v>1</v>
      </c>
    </row>
    <row r="249" spans="1:14" ht="14.5" customHeight="1" x14ac:dyDescent="0.35">
      <c r="A249" s="1" t="s">
        <v>531</v>
      </c>
      <c r="B249" s="1" t="s">
        <v>532</v>
      </c>
      <c r="C249" s="1" t="s">
        <v>533</v>
      </c>
      <c r="D249" s="1" t="s">
        <v>7608</v>
      </c>
      <c r="E249" s="1" t="s">
        <v>1053</v>
      </c>
      <c r="F249" s="1" t="str">
        <f>IF(ISNUMBER(LEFT(d3_all_labelled[[#This Row],[contentRating]],1)*1), d3_all_labelled[[#This Row],[contentRating]], VLOOKUP(d3_all_labelled[[#This Row],[contentRating]],contentRatingConversion[],2,FALSE))</f>
        <v>PEGI 3</v>
      </c>
      <c r="G249" s="1" t="s">
        <v>7</v>
      </c>
      <c r="I249" t="b">
        <f>ISNUMBER(SEARCH("children",d3_labelled!$G249))</f>
        <v>0</v>
      </c>
      <c r="J249" t="b">
        <f>ISNUMBER(SEARCH("teens",d3_labelled!$G249))</f>
        <v>0</v>
      </c>
      <c r="K249" t="b">
        <f>ISNUMBER(SEARCH("adults",d3_labelled!$G249))</f>
        <v>1</v>
      </c>
      <c r="M249" t="b">
        <f>ISNUMBER(d3_all_labelled[[#This Row],[appId]])</f>
        <v>0</v>
      </c>
      <c r="N249" t="b">
        <f t="shared" si="3"/>
        <v>1</v>
      </c>
    </row>
    <row r="250" spans="1:14" ht="14.5" customHeight="1" x14ac:dyDescent="0.35">
      <c r="A250" s="1" t="s">
        <v>882</v>
      </c>
      <c r="B250" s="1" t="s">
        <v>883</v>
      </c>
      <c r="C250" s="1" t="s">
        <v>884</v>
      </c>
      <c r="D250" s="1" t="s">
        <v>7563</v>
      </c>
      <c r="E250" s="1" t="s">
        <v>1053</v>
      </c>
      <c r="F250" s="1" t="str">
        <f>IF(ISNUMBER(LEFT(d3_all_labelled[[#This Row],[contentRating]],1)*1), d3_all_labelled[[#This Row],[contentRating]], VLOOKUP(d3_all_labelled[[#This Row],[contentRating]],contentRatingConversion[],2,FALSE))</f>
        <v>PEGI 3</v>
      </c>
      <c r="G250" s="1" t="s">
        <v>7</v>
      </c>
      <c r="I250" t="b">
        <f>ISNUMBER(SEARCH("children",d3_labelled!$G250))</f>
        <v>0</v>
      </c>
      <c r="J250" t="b">
        <f>ISNUMBER(SEARCH("teens",d3_labelled!$G250))</f>
        <v>0</v>
      </c>
      <c r="K250" t="b">
        <f>ISNUMBER(SEARCH("adults",d3_labelled!$G250))</f>
        <v>1</v>
      </c>
      <c r="M250" t="b">
        <f>ISNUMBER(d3_all_labelled[[#This Row],[appId]])</f>
        <v>0</v>
      </c>
      <c r="N250" t="b">
        <f t="shared" si="3"/>
        <v>1</v>
      </c>
    </row>
    <row r="251" spans="1:14" ht="14.5" customHeight="1" x14ac:dyDescent="0.35">
      <c r="A251" s="1" t="s">
        <v>228</v>
      </c>
      <c r="B251" s="1" t="s">
        <v>229</v>
      </c>
      <c r="C251" s="1" t="s">
        <v>230</v>
      </c>
      <c r="D251" s="1" t="s">
        <v>7570</v>
      </c>
      <c r="E251" s="1" t="s">
        <v>1053</v>
      </c>
      <c r="F251" s="1" t="str">
        <f>IF(ISNUMBER(LEFT(d3_all_labelled[[#This Row],[contentRating]],1)*1), d3_all_labelled[[#This Row],[contentRating]], VLOOKUP(d3_all_labelled[[#This Row],[contentRating]],contentRatingConversion[],2,FALSE))</f>
        <v>PEGI 3</v>
      </c>
      <c r="G251" s="1" t="s">
        <v>7</v>
      </c>
      <c r="I251" t="b">
        <f>ISNUMBER(SEARCH("children",d3_labelled!$G251))</f>
        <v>0</v>
      </c>
      <c r="J251" t="b">
        <f>ISNUMBER(SEARCH("teens",d3_labelled!$G251))</f>
        <v>0</v>
      </c>
      <c r="K251" t="b">
        <f>ISNUMBER(SEARCH("adults",d3_labelled!$G251))</f>
        <v>1</v>
      </c>
      <c r="M251" t="b">
        <f>ISNUMBER(d3_all_labelled[[#This Row],[appId]])</f>
        <v>0</v>
      </c>
      <c r="N251" t="b">
        <f t="shared" si="3"/>
        <v>1</v>
      </c>
    </row>
    <row r="252" spans="1:14" ht="14.5" customHeight="1" x14ac:dyDescent="0.35">
      <c r="A252" s="1" t="s">
        <v>542</v>
      </c>
      <c r="B252" s="1" t="s">
        <v>543</v>
      </c>
      <c r="C252" s="1" t="s">
        <v>544</v>
      </c>
      <c r="D252" s="1" t="s">
        <v>7584</v>
      </c>
      <c r="E252" s="1" t="s">
        <v>1231</v>
      </c>
      <c r="F252" s="1" t="str">
        <f>IF(ISNUMBER(LEFT(d3_all_labelled[[#This Row],[contentRating]],1)*1), d3_all_labelled[[#This Row],[contentRating]], VLOOKUP(d3_all_labelled[[#This Row],[contentRating]],contentRatingConversion[],2,FALSE))</f>
        <v>PEGI 16 || PEGI 18</v>
      </c>
      <c r="G252" s="1" t="s">
        <v>24</v>
      </c>
      <c r="I252" t="b">
        <f>ISNUMBER(SEARCH("children",d3_labelled!$G252))</f>
        <v>0</v>
      </c>
      <c r="J252" t="b">
        <f>ISNUMBER(SEARCH("teens",d3_labelled!$G252))</f>
        <v>1</v>
      </c>
      <c r="K252" t="b">
        <f>ISNUMBER(SEARCH("adults",d3_labelled!$G252))</f>
        <v>1</v>
      </c>
      <c r="M252" t="b">
        <f>ISNUMBER(d3_all_labelled[[#This Row],[appId]])</f>
        <v>0</v>
      </c>
      <c r="N252" t="b">
        <f t="shared" si="3"/>
        <v>1</v>
      </c>
    </row>
    <row r="253" spans="1:14" ht="14.5" customHeight="1" x14ac:dyDescent="0.35">
      <c r="A253" s="1" t="s">
        <v>561</v>
      </c>
      <c r="B253" s="1" t="s">
        <v>562</v>
      </c>
      <c r="C253" s="1" t="s">
        <v>563</v>
      </c>
      <c r="D253" s="1" t="s">
        <v>7593</v>
      </c>
      <c r="E253" s="1" t="s">
        <v>1053</v>
      </c>
      <c r="F253" s="1" t="str">
        <f>IF(ISNUMBER(LEFT(d3_all_labelled[[#This Row],[contentRating]],1)*1), d3_all_labelled[[#This Row],[contentRating]], VLOOKUP(d3_all_labelled[[#This Row],[contentRating]],contentRatingConversion[],2,FALSE))</f>
        <v>PEGI 3</v>
      </c>
      <c r="G253" s="1" t="s">
        <v>7</v>
      </c>
      <c r="I253" t="b">
        <f>ISNUMBER(SEARCH("children",d3_labelled!$G253))</f>
        <v>0</v>
      </c>
      <c r="J253" t="b">
        <f>ISNUMBER(SEARCH("teens",d3_labelled!$G253))</f>
        <v>0</v>
      </c>
      <c r="K253" t="b">
        <f>ISNUMBER(SEARCH("adults",d3_labelled!$G253))</f>
        <v>1</v>
      </c>
      <c r="M253" t="b">
        <f>ISNUMBER(d3_all_labelled[[#This Row],[appId]])</f>
        <v>0</v>
      </c>
      <c r="N253" t="b">
        <f t="shared" si="3"/>
        <v>1</v>
      </c>
    </row>
    <row r="254" spans="1:14" ht="14.5" customHeight="1" x14ac:dyDescent="0.35">
      <c r="A254" s="1" t="s">
        <v>631</v>
      </c>
      <c r="B254" s="1" t="s">
        <v>632</v>
      </c>
      <c r="C254" s="1" t="s">
        <v>633</v>
      </c>
      <c r="D254" s="1" t="s">
        <v>7570</v>
      </c>
      <c r="E254" s="1" t="s">
        <v>1231</v>
      </c>
      <c r="F254" s="1" t="str">
        <f>IF(ISNUMBER(LEFT(d3_all_labelled[[#This Row],[contentRating]],1)*1), d3_all_labelled[[#This Row],[contentRating]], VLOOKUP(d3_all_labelled[[#This Row],[contentRating]],contentRatingConversion[],2,FALSE))</f>
        <v>PEGI 16 || PEGI 18</v>
      </c>
      <c r="G254" s="1" t="s">
        <v>7</v>
      </c>
      <c r="I254" t="b">
        <f>ISNUMBER(SEARCH("children",d3_labelled!$G254))</f>
        <v>0</v>
      </c>
      <c r="J254" t="b">
        <f>ISNUMBER(SEARCH("teens",d3_labelled!$G254))</f>
        <v>0</v>
      </c>
      <c r="K254" t="b">
        <f>ISNUMBER(SEARCH("adults",d3_labelled!$G254))</f>
        <v>1</v>
      </c>
      <c r="M254" t="b">
        <f>ISNUMBER(d3_all_labelled[[#This Row],[appId]])</f>
        <v>0</v>
      </c>
      <c r="N254" t="b">
        <f t="shared" si="3"/>
        <v>1</v>
      </c>
    </row>
    <row r="255" spans="1:14" ht="14.5" customHeight="1" x14ac:dyDescent="0.35">
      <c r="A255" s="1" t="s">
        <v>564</v>
      </c>
      <c r="B255" s="1" t="s">
        <v>565</v>
      </c>
      <c r="C255" s="1" t="s">
        <v>566</v>
      </c>
      <c r="D255" s="1" t="s">
        <v>7593</v>
      </c>
      <c r="E255" s="1" t="s">
        <v>1053</v>
      </c>
      <c r="F255" s="1" t="str">
        <f>IF(ISNUMBER(LEFT(d3_all_labelled[[#This Row],[contentRating]],1)*1), d3_all_labelled[[#This Row],[contentRating]], VLOOKUP(d3_all_labelled[[#This Row],[contentRating]],contentRatingConversion[],2,FALSE))</f>
        <v>PEGI 3</v>
      </c>
      <c r="G255" s="1" t="s">
        <v>7</v>
      </c>
      <c r="I255" t="b">
        <f>ISNUMBER(SEARCH("children",d3_labelled!$G255))</f>
        <v>0</v>
      </c>
      <c r="J255" t="b">
        <f>ISNUMBER(SEARCH("teens",d3_labelled!$G255))</f>
        <v>0</v>
      </c>
      <c r="K255" t="b">
        <f>ISNUMBER(SEARCH("adults",d3_labelled!$G255))</f>
        <v>1</v>
      </c>
      <c r="M255" t="b">
        <f>ISNUMBER(d3_all_labelled[[#This Row],[appId]])</f>
        <v>0</v>
      </c>
      <c r="N255" t="b">
        <f t="shared" si="3"/>
        <v>1</v>
      </c>
    </row>
    <row r="256" spans="1:14" ht="14.5" customHeight="1" x14ac:dyDescent="0.35">
      <c r="A256" s="1" t="s">
        <v>570</v>
      </c>
      <c r="B256" s="1" t="s">
        <v>571</v>
      </c>
      <c r="C256" s="1" t="s">
        <v>572</v>
      </c>
      <c r="D256" s="1" t="s">
        <v>7563</v>
      </c>
      <c r="E256" s="1" t="s">
        <v>1100</v>
      </c>
      <c r="F256" s="1" t="str">
        <f>IF(ISNUMBER(LEFT(d3_all_labelled[[#This Row],[contentRating]],1)*1), d3_all_labelled[[#This Row],[contentRating]], VLOOKUP(d3_all_labelled[[#This Row],[contentRating]],contentRatingConversion[],2,FALSE))</f>
        <v>PEGI 12</v>
      </c>
      <c r="G256" s="1" t="s">
        <v>24</v>
      </c>
      <c r="I256" t="b">
        <f>ISNUMBER(SEARCH("children",d3_labelled!$G256))</f>
        <v>0</v>
      </c>
      <c r="J256" t="b">
        <f>ISNUMBER(SEARCH("teens",d3_labelled!$G256))</f>
        <v>1</v>
      </c>
      <c r="K256" t="b">
        <f>ISNUMBER(SEARCH("adults",d3_labelled!$G256))</f>
        <v>1</v>
      </c>
      <c r="M256" t="b">
        <f>ISNUMBER(d3_all_labelled[[#This Row],[appId]])</f>
        <v>0</v>
      </c>
      <c r="N256" t="b">
        <f t="shared" si="3"/>
        <v>1</v>
      </c>
    </row>
    <row r="257" spans="1:14" ht="14.5" customHeight="1" x14ac:dyDescent="0.35">
      <c r="A257" s="1" t="s">
        <v>718</v>
      </c>
      <c r="B257" s="1" t="s">
        <v>719</v>
      </c>
      <c r="C257" s="1" t="s">
        <v>720</v>
      </c>
      <c r="D257" s="1" t="s">
        <v>7570</v>
      </c>
      <c r="E257" s="1" t="s">
        <v>1053</v>
      </c>
      <c r="F257" s="1" t="str">
        <f>IF(ISNUMBER(LEFT(d3_all_labelled[[#This Row],[contentRating]],1)*1), d3_all_labelled[[#This Row],[contentRating]], VLOOKUP(d3_all_labelled[[#This Row],[contentRating]],contentRatingConversion[],2,FALSE))</f>
        <v>PEGI 3</v>
      </c>
      <c r="G257" s="1" t="s">
        <v>24</v>
      </c>
      <c r="I257" t="b">
        <f>ISNUMBER(SEARCH("children",d3_labelled!$G257))</f>
        <v>0</v>
      </c>
      <c r="J257" t="b">
        <f>ISNUMBER(SEARCH("teens",d3_labelled!$G257))</f>
        <v>1</v>
      </c>
      <c r="K257" t="b">
        <f>ISNUMBER(SEARCH("adults",d3_labelled!$G257))</f>
        <v>1</v>
      </c>
      <c r="M257" t="b">
        <f>ISNUMBER(d3_all_labelled[[#This Row],[appId]])</f>
        <v>0</v>
      </c>
      <c r="N257" t="b">
        <f t="shared" si="3"/>
        <v>1</v>
      </c>
    </row>
    <row r="258" spans="1:14" ht="14.5" customHeight="1" x14ac:dyDescent="0.35">
      <c r="A258" s="1" t="s">
        <v>610</v>
      </c>
      <c r="B258" s="1" t="s">
        <v>611</v>
      </c>
      <c r="C258" s="1" t="s">
        <v>612</v>
      </c>
      <c r="D258" s="1" t="s">
        <v>7597</v>
      </c>
      <c r="E258" s="1" t="s">
        <v>1053</v>
      </c>
      <c r="F258" s="1" t="str">
        <f>IF(ISNUMBER(LEFT(d3_all_labelled[[#This Row],[contentRating]],1)*1), d3_all_labelled[[#This Row],[contentRating]], VLOOKUP(d3_all_labelled[[#This Row],[contentRating]],contentRatingConversion[],2,FALSE))</f>
        <v>PEGI 3</v>
      </c>
      <c r="G258" s="1" t="s">
        <v>34</v>
      </c>
      <c r="I258" t="b">
        <f>ISNUMBER(SEARCH("children",d3_labelled!$G258))</f>
        <v>0</v>
      </c>
      <c r="J258" t="b">
        <f>ISNUMBER(SEARCH("teens",d3_labelled!$G258))</f>
        <v>1</v>
      </c>
      <c r="K258" t="b">
        <f>ISNUMBER(SEARCH("adults",d3_labelled!$G258))</f>
        <v>0</v>
      </c>
      <c r="M258" t="b">
        <f>ISNUMBER(d3_all_labelled[[#This Row],[appId]])</f>
        <v>0</v>
      </c>
      <c r="N258" t="b">
        <f t="shared" si="3"/>
        <v>1</v>
      </c>
    </row>
    <row r="259" spans="1:14" ht="14.5" customHeight="1" x14ac:dyDescent="0.35">
      <c r="A259" s="1" t="s">
        <v>783</v>
      </c>
      <c r="B259" s="1" t="s">
        <v>784</v>
      </c>
      <c r="C259" s="1" t="s">
        <v>785</v>
      </c>
      <c r="D259" s="1" t="s">
        <v>7593</v>
      </c>
      <c r="E259" s="1" t="s">
        <v>1053</v>
      </c>
      <c r="F259" s="1" t="str">
        <f>IF(ISNUMBER(LEFT(d3_all_labelled[[#This Row],[contentRating]],1)*1), d3_all_labelled[[#This Row],[contentRating]], VLOOKUP(d3_all_labelled[[#This Row],[contentRating]],contentRatingConversion[],2,FALSE))</f>
        <v>PEGI 3</v>
      </c>
      <c r="G259" s="1" t="s">
        <v>7</v>
      </c>
      <c r="I259" t="b">
        <f>ISNUMBER(SEARCH("children",d3_labelled!$G259))</f>
        <v>0</v>
      </c>
      <c r="J259" t="b">
        <f>ISNUMBER(SEARCH("teens",d3_labelled!$G259))</f>
        <v>0</v>
      </c>
      <c r="K259" t="b">
        <f>ISNUMBER(SEARCH("adults",d3_labelled!$G259))</f>
        <v>1</v>
      </c>
      <c r="M259" t="b">
        <f>ISNUMBER(d3_all_labelled[[#This Row],[appId]])</f>
        <v>0</v>
      </c>
      <c r="N259" t="b">
        <f t="shared" ref="N259:N322" si="4">NOT(M259)</f>
        <v>1</v>
      </c>
    </row>
    <row r="260" spans="1:14" ht="14.5" customHeight="1" x14ac:dyDescent="0.35">
      <c r="A260" s="1" t="s">
        <v>78</v>
      </c>
      <c r="B260" s="1" t="s">
        <v>79</v>
      </c>
      <c r="C260" s="1" t="s">
        <v>80</v>
      </c>
      <c r="D260" s="1" t="s">
        <v>7581</v>
      </c>
      <c r="E260" s="1" t="s">
        <v>1053</v>
      </c>
      <c r="F260" s="1" t="str">
        <f>IF(ISNUMBER(LEFT(d3_all_labelled[[#This Row],[contentRating]],1)*1), d3_all_labelled[[#This Row],[contentRating]], VLOOKUP(d3_all_labelled[[#This Row],[contentRating]],contentRatingConversion[],2,FALSE))</f>
        <v>PEGI 3</v>
      </c>
      <c r="G260" s="1" t="s">
        <v>34</v>
      </c>
      <c r="I260" t="b">
        <f>ISNUMBER(SEARCH("children",d3_labelled!$G260))</f>
        <v>0</v>
      </c>
      <c r="J260" t="b">
        <f>ISNUMBER(SEARCH("teens",d3_labelled!$G260))</f>
        <v>1</v>
      </c>
      <c r="K260" t="b">
        <f>ISNUMBER(SEARCH("adults",d3_labelled!$G260))</f>
        <v>0</v>
      </c>
      <c r="M260" t="b">
        <f>ISNUMBER(d3_all_labelled[[#This Row],[appId]])</f>
        <v>0</v>
      </c>
      <c r="N260" t="b">
        <f t="shared" si="4"/>
        <v>1</v>
      </c>
    </row>
    <row r="261" spans="1:14" ht="14.5" customHeight="1" x14ac:dyDescent="0.35">
      <c r="A261" s="1" t="s">
        <v>225</v>
      </c>
      <c r="B261" s="1" t="s">
        <v>226</v>
      </c>
      <c r="C261" s="1" t="s">
        <v>227</v>
      </c>
      <c r="D261" s="1" t="s">
        <v>7602</v>
      </c>
      <c r="E261" s="1" t="s">
        <v>1100</v>
      </c>
      <c r="F261" s="1" t="str">
        <f>IF(ISNUMBER(LEFT(d3_all_labelled[[#This Row],[contentRating]],1)*1), d3_all_labelled[[#This Row],[contentRating]], VLOOKUP(d3_all_labelled[[#This Row],[contentRating]],contentRatingConversion[],2,FALSE))</f>
        <v>PEGI 12</v>
      </c>
      <c r="G261" s="1" t="s">
        <v>34</v>
      </c>
      <c r="I261" t="b">
        <f>ISNUMBER(SEARCH("children",d3_labelled!$G261))</f>
        <v>0</v>
      </c>
      <c r="J261" t="b">
        <f>ISNUMBER(SEARCH("teens",d3_labelled!$G261))</f>
        <v>1</v>
      </c>
      <c r="K261" t="b">
        <f>ISNUMBER(SEARCH("adults",d3_labelled!$G261))</f>
        <v>0</v>
      </c>
      <c r="M261" t="b">
        <f>ISNUMBER(d3_all_labelled[[#This Row],[appId]])</f>
        <v>0</v>
      </c>
      <c r="N261" t="b">
        <f t="shared" si="4"/>
        <v>1</v>
      </c>
    </row>
    <row r="262" spans="1:14" ht="14.5" customHeight="1" x14ac:dyDescent="0.35">
      <c r="A262" s="1" t="s">
        <v>820</v>
      </c>
      <c r="B262" s="1" t="s">
        <v>821</v>
      </c>
      <c r="C262" s="1" t="s">
        <v>822</v>
      </c>
      <c r="D262" s="1" t="s">
        <v>7570</v>
      </c>
      <c r="E262" s="1" t="s">
        <v>1053</v>
      </c>
      <c r="F262" s="1" t="str">
        <f>IF(ISNUMBER(LEFT(d3_all_labelled[[#This Row],[contentRating]],1)*1), d3_all_labelled[[#This Row],[contentRating]], VLOOKUP(d3_all_labelled[[#This Row],[contentRating]],contentRatingConversion[],2,FALSE))</f>
        <v>PEGI 3</v>
      </c>
      <c r="G262" s="1" t="s">
        <v>7</v>
      </c>
      <c r="I262" t="b">
        <f>ISNUMBER(SEARCH("children",d3_labelled!$G262))</f>
        <v>0</v>
      </c>
      <c r="J262" t="b">
        <f>ISNUMBER(SEARCH("teens",d3_labelled!$G262))</f>
        <v>0</v>
      </c>
      <c r="K262" t="b">
        <f>ISNUMBER(SEARCH("adults",d3_labelled!$G262))</f>
        <v>1</v>
      </c>
      <c r="M262" t="b">
        <f>ISNUMBER(d3_all_labelled[[#This Row],[appId]])</f>
        <v>0</v>
      </c>
      <c r="N262" t="b">
        <f t="shared" si="4"/>
        <v>1</v>
      </c>
    </row>
    <row r="263" spans="1:14" ht="14.5" customHeight="1" x14ac:dyDescent="0.35">
      <c r="A263" s="1" t="s">
        <v>587</v>
      </c>
      <c r="B263" s="1" t="s">
        <v>588</v>
      </c>
      <c r="C263" s="1" t="s">
        <v>589</v>
      </c>
      <c r="D263" s="1" t="s">
        <v>7593</v>
      </c>
      <c r="E263" s="1" t="s">
        <v>1053</v>
      </c>
      <c r="F263" s="1" t="str">
        <f>IF(ISNUMBER(LEFT(d3_all_labelled[[#This Row],[contentRating]],1)*1), d3_all_labelled[[#This Row],[contentRating]], VLOOKUP(d3_all_labelled[[#This Row],[contentRating]],contentRatingConversion[],2,FALSE))</f>
        <v>PEGI 3</v>
      </c>
      <c r="G263" s="1" t="s">
        <v>7</v>
      </c>
      <c r="I263" t="b">
        <f>ISNUMBER(SEARCH("children",d3_labelled!$G263))</f>
        <v>0</v>
      </c>
      <c r="J263" t="b">
        <f>ISNUMBER(SEARCH("teens",d3_labelled!$G263))</f>
        <v>0</v>
      </c>
      <c r="K263" t="b">
        <f>ISNUMBER(SEARCH("adults",d3_labelled!$G263))</f>
        <v>1</v>
      </c>
      <c r="M263" t="b">
        <f>ISNUMBER(d3_all_labelled[[#This Row],[appId]])</f>
        <v>0</v>
      </c>
      <c r="N263" t="b">
        <f t="shared" si="4"/>
        <v>1</v>
      </c>
    </row>
    <row r="264" spans="1:14" ht="14.5" customHeight="1" x14ac:dyDescent="0.35">
      <c r="A264" s="1" t="s">
        <v>870</v>
      </c>
      <c r="B264" s="1" t="s">
        <v>871</v>
      </c>
      <c r="C264" s="1" t="s">
        <v>872</v>
      </c>
      <c r="D264" s="1" t="s">
        <v>7587</v>
      </c>
      <c r="E264" s="1" t="s">
        <v>1053</v>
      </c>
      <c r="F264" s="1" t="str">
        <f>IF(ISNUMBER(LEFT(d3_all_labelled[[#This Row],[contentRating]],1)*1), d3_all_labelled[[#This Row],[contentRating]], VLOOKUP(d3_all_labelled[[#This Row],[contentRating]],contentRatingConversion[],2,FALSE))</f>
        <v>PEGI 3</v>
      </c>
      <c r="G264" s="1" t="s">
        <v>34</v>
      </c>
      <c r="I264" t="b">
        <f>ISNUMBER(SEARCH("children",d3_labelled!$G264))</f>
        <v>0</v>
      </c>
      <c r="J264" t="b">
        <f>ISNUMBER(SEARCH("teens",d3_labelled!$G264))</f>
        <v>1</v>
      </c>
      <c r="K264" t="b">
        <f>ISNUMBER(SEARCH("adults",d3_labelled!$G264))</f>
        <v>0</v>
      </c>
      <c r="M264" t="b">
        <f>ISNUMBER(d3_all_labelled[[#This Row],[appId]])</f>
        <v>0</v>
      </c>
      <c r="N264" t="b">
        <f t="shared" si="4"/>
        <v>1</v>
      </c>
    </row>
    <row r="265" spans="1:14" ht="14.5" customHeight="1" x14ac:dyDescent="0.35">
      <c r="A265" s="1" t="s">
        <v>554</v>
      </c>
      <c r="B265" s="1" t="s">
        <v>555</v>
      </c>
      <c r="C265" s="1" t="s">
        <v>556</v>
      </c>
      <c r="D265" s="1" t="s">
        <v>7587</v>
      </c>
      <c r="E265" s="1" t="s">
        <v>1053</v>
      </c>
      <c r="F265" s="1" t="str">
        <f>IF(ISNUMBER(LEFT(d3_all_labelled[[#This Row],[contentRating]],1)*1), d3_all_labelled[[#This Row],[contentRating]], VLOOKUP(d3_all_labelled[[#This Row],[contentRating]],contentRatingConversion[],2,FALSE))</f>
        <v>PEGI 3</v>
      </c>
      <c r="G265" s="1" t="s">
        <v>13</v>
      </c>
      <c r="I265" t="b">
        <f>ISNUMBER(SEARCH("children",d3_labelled!$G265))</f>
        <v>1</v>
      </c>
      <c r="J265" t="b">
        <f>ISNUMBER(SEARCH("teens",d3_labelled!$G265))</f>
        <v>0</v>
      </c>
      <c r="K265" t="b">
        <f>ISNUMBER(SEARCH("adults",d3_labelled!$G265))</f>
        <v>0</v>
      </c>
      <c r="M265" t="b">
        <f>ISNUMBER(d3_all_labelled[[#This Row],[appId]])</f>
        <v>0</v>
      </c>
      <c r="N265" t="b">
        <f t="shared" si="4"/>
        <v>1</v>
      </c>
    </row>
    <row r="266" spans="1:14" ht="14.5" customHeight="1" x14ac:dyDescent="0.35">
      <c r="A266" s="1" t="s">
        <v>390</v>
      </c>
      <c r="B266" s="1" t="s">
        <v>391</v>
      </c>
      <c r="C266" s="1" t="s">
        <v>392</v>
      </c>
      <c r="D266" s="1" t="s">
        <v>7570</v>
      </c>
      <c r="E266" s="1" t="s">
        <v>1053</v>
      </c>
      <c r="F266" s="1" t="str">
        <f>IF(ISNUMBER(LEFT(d3_all_labelled[[#This Row],[contentRating]],1)*1), d3_all_labelled[[#This Row],[contentRating]], VLOOKUP(d3_all_labelled[[#This Row],[contentRating]],contentRatingConversion[],2,FALSE))</f>
        <v>PEGI 3</v>
      </c>
      <c r="G266" s="1" t="s">
        <v>13</v>
      </c>
      <c r="I266" t="b">
        <f>ISNUMBER(SEARCH("children",d3_labelled!$G266))</f>
        <v>1</v>
      </c>
      <c r="J266" t="b">
        <f>ISNUMBER(SEARCH("teens",d3_labelled!$G266))</f>
        <v>0</v>
      </c>
      <c r="K266" t="b">
        <f>ISNUMBER(SEARCH("adults",d3_labelled!$G266))</f>
        <v>0</v>
      </c>
      <c r="M266" t="b">
        <f>ISNUMBER(d3_all_labelled[[#This Row],[appId]])</f>
        <v>0</v>
      </c>
      <c r="N266" t="b">
        <f t="shared" si="4"/>
        <v>1</v>
      </c>
    </row>
    <row r="267" spans="1:14" ht="14.5" customHeight="1" x14ac:dyDescent="0.35">
      <c r="A267" s="1" t="s">
        <v>573</v>
      </c>
      <c r="B267" s="1" t="s">
        <v>574</v>
      </c>
      <c r="C267" s="1" t="s">
        <v>575</v>
      </c>
      <c r="D267" s="1" t="s">
        <v>7609</v>
      </c>
      <c r="E267" s="1" t="s">
        <v>1100</v>
      </c>
      <c r="F267" s="1" t="str">
        <f>IF(ISNUMBER(LEFT(d3_all_labelled[[#This Row],[contentRating]],1)*1), d3_all_labelled[[#This Row],[contentRating]], VLOOKUP(d3_all_labelled[[#This Row],[contentRating]],contentRatingConversion[],2,FALSE))</f>
        <v>PEGI 12</v>
      </c>
      <c r="G267" s="1" t="s">
        <v>7</v>
      </c>
      <c r="I267" t="b">
        <f>ISNUMBER(SEARCH("children",d3_labelled!$G267))</f>
        <v>0</v>
      </c>
      <c r="J267" t="b">
        <f>ISNUMBER(SEARCH("teens",d3_labelled!$G267))</f>
        <v>0</v>
      </c>
      <c r="K267" t="b">
        <f>ISNUMBER(SEARCH("adults",d3_labelled!$G267))</f>
        <v>1</v>
      </c>
      <c r="M267" t="b">
        <f>ISNUMBER(d3_all_labelled[[#This Row],[appId]])</f>
        <v>0</v>
      </c>
      <c r="N267" t="b">
        <f t="shared" si="4"/>
        <v>1</v>
      </c>
    </row>
    <row r="268" spans="1:14" ht="14.5" customHeight="1" x14ac:dyDescent="0.35">
      <c r="A268" s="1" t="s">
        <v>600</v>
      </c>
      <c r="B268" s="1" t="s">
        <v>601</v>
      </c>
      <c r="C268" s="1" t="s">
        <v>602</v>
      </c>
      <c r="D268" s="1" t="s">
        <v>7593</v>
      </c>
      <c r="E268" s="1" t="s">
        <v>1053</v>
      </c>
      <c r="F268" s="1" t="str">
        <f>IF(ISNUMBER(LEFT(d3_all_labelled[[#This Row],[contentRating]],1)*1), d3_all_labelled[[#This Row],[contentRating]], VLOOKUP(d3_all_labelled[[#This Row],[contentRating]],contentRatingConversion[],2,FALSE))</f>
        <v>PEGI 3</v>
      </c>
      <c r="G268" s="1" t="s">
        <v>7</v>
      </c>
      <c r="I268" t="b">
        <f>ISNUMBER(SEARCH("children",d3_labelled!$G268))</f>
        <v>0</v>
      </c>
      <c r="J268" t="b">
        <f>ISNUMBER(SEARCH("teens",d3_labelled!$G268))</f>
        <v>0</v>
      </c>
      <c r="K268" t="b">
        <f>ISNUMBER(SEARCH("adults",d3_labelled!$G268))</f>
        <v>1</v>
      </c>
      <c r="M268" t="b">
        <f>ISNUMBER(d3_all_labelled[[#This Row],[appId]])</f>
        <v>0</v>
      </c>
      <c r="N268" t="b">
        <f t="shared" si="4"/>
        <v>1</v>
      </c>
    </row>
    <row r="269" spans="1:14" ht="14.5" customHeight="1" x14ac:dyDescent="0.35">
      <c r="A269" s="1" t="s">
        <v>47</v>
      </c>
      <c r="B269" s="1" t="s">
        <v>48</v>
      </c>
      <c r="C269" s="1" t="s">
        <v>49</v>
      </c>
      <c r="D269" s="1" t="s">
        <v>7585</v>
      </c>
      <c r="E269" s="1" t="s">
        <v>1053</v>
      </c>
      <c r="F269" s="1" t="str">
        <f>IF(ISNUMBER(LEFT(d3_all_labelled[[#This Row],[contentRating]],1)*1), d3_all_labelled[[#This Row],[contentRating]], VLOOKUP(d3_all_labelled[[#This Row],[contentRating]],contentRatingConversion[],2,FALSE))</f>
        <v>PEGI 3</v>
      </c>
      <c r="G269" s="1" t="s">
        <v>13</v>
      </c>
      <c r="I269" t="b">
        <f>ISNUMBER(SEARCH("children",d3_labelled!$G269))</f>
        <v>1</v>
      </c>
      <c r="J269" t="b">
        <f>ISNUMBER(SEARCH("teens",d3_labelled!$G269))</f>
        <v>0</v>
      </c>
      <c r="K269" t="b">
        <f>ISNUMBER(SEARCH("adults",d3_labelled!$G269))</f>
        <v>0</v>
      </c>
      <c r="M269" t="b">
        <f>ISNUMBER(d3_all_labelled[[#This Row],[appId]])</f>
        <v>0</v>
      </c>
      <c r="N269" t="b">
        <f t="shared" si="4"/>
        <v>1</v>
      </c>
    </row>
    <row r="270" spans="1:14" ht="14.5" customHeight="1" x14ac:dyDescent="0.35">
      <c r="A270" s="1" t="s">
        <v>622</v>
      </c>
      <c r="B270" s="1" t="s">
        <v>623</v>
      </c>
      <c r="C270" s="1" t="s">
        <v>624</v>
      </c>
      <c r="D270" s="1" t="s">
        <v>7596</v>
      </c>
      <c r="E270" s="1" t="s">
        <v>1100</v>
      </c>
      <c r="F270" s="1" t="str">
        <f>IF(ISNUMBER(LEFT(d3_all_labelled[[#This Row],[contentRating]],1)*1), d3_all_labelled[[#This Row],[contentRating]], VLOOKUP(d3_all_labelled[[#This Row],[contentRating]],contentRatingConversion[],2,FALSE))</f>
        <v>PEGI 12</v>
      </c>
      <c r="G270" s="1" t="s">
        <v>24</v>
      </c>
      <c r="I270" t="b">
        <f>ISNUMBER(SEARCH("children",d3_labelled!$G270))</f>
        <v>0</v>
      </c>
      <c r="J270" t="b">
        <f>ISNUMBER(SEARCH("teens",d3_labelled!$G270))</f>
        <v>1</v>
      </c>
      <c r="K270" t="b">
        <f>ISNUMBER(SEARCH("adults",d3_labelled!$G270))</f>
        <v>1</v>
      </c>
      <c r="M270" t="b">
        <f>ISNUMBER(d3_all_labelled[[#This Row],[appId]])</f>
        <v>0</v>
      </c>
      <c r="N270" t="b">
        <f t="shared" si="4"/>
        <v>1</v>
      </c>
    </row>
    <row r="271" spans="1:14" ht="14.5" customHeight="1" x14ac:dyDescent="0.35">
      <c r="A271" s="1" t="s">
        <v>91</v>
      </c>
      <c r="B271" s="1" t="s">
        <v>92</v>
      </c>
      <c r="C271" s="1" t="s">
        <v>93</v>
      </c>
      <c r="D271" s="1" t="s">
        <v>7582</v>
      </c>
      <c r="E271" s="1" t="s">
        <v>1100</v>
      </c>
      <c r="F271" s="1" t="str">
        <f>IF(ISNUMBER(LEFT(d3_all_labelled[[#This Row],[contentRating]],1)*1), d3_all_labelled[[#This Row],[contentRating]], VLOOKUP(d3_all_labelled[[#This Row],[contentRating]],contentRatingConversion[],2,FALSE))</f>
        <v>PEGI 12</v>
      </c>
      <c r="G271" s="1" t="s">
        <v>34</v>
      </c>
      <c r="I271" t="b">
        <f>ISNUMBER(SEARCH("children",d3_labelled!$G271))</f>
        <v>0</v>
      </c>
      <c r="J271" t="b">
        <f>ISNUMBER(SEARCH("teens",d3_labelled!$G271))</f>
        <v>1</v>
      </c>
      <c r="K271" t="b">
        <f>ISNUMBER(SEARCH("adults",d3_labelled!$G271))</f>
        <v>0</v>
      </c>
      <c r="M271" t="b">
        <f>ISNUMBER(d3_all_labelled[[#This Row],[appId]])</f>
        <v>0</v>
      </c>
      <c r="N271" t="b">
        <f t="shared" si="4"/>
        <v>1</v>
      </c>
    </row>
    <row r="272" spans="1:14" ht="14.5" customHeight="1" x14ac:dyDescent="0.35">
      <c r="A272" s="1" t="s">
        <v>861</v>
      </c>
      <c r="B272" s="1" t="s">
        <v>862</v>
      </c>
      <c r="C272" s="1" t="s">
        <v>863</v>
      </c>
      <c r="D272" s="1" t="s">
        <v>7582</v>
      </c>
      <c r="E272" s="1" t="s">
        <v>1053</v>
      </c>
      <c r="F272" s="1" t="str">
        <f>IF(ISNUMBER(LEFT(d3_all_labelled[[#This Row],[contentRating]],1)*1), d3_all_labelled[[#This Row],[contentRating]], VLOOKUP(d3_all_labelled[[#This Row],[contentRating]],contentRatingConversion[],2,FALSE))</f>
        <v>PEGI 3</v>
      </c>
      <c r="G272" s="1" t="s">
        <v>34</v>
      </c>
      <c r="I272" t="b">
        <f>ISNUMBER(SEARCH("children",d3_labelled!$G272))</f>
        <v>0</v>
      </c>
      <c r="J272" t="b">
        <f>ISNUMBER(SEARCH("teens",d3_labelled!$G272))</f>
        <v>1</v>
      </c>
      <c r="K272" t="b">
        <f>ISNUMBER(SEARCH("adults",d3_labelled!$G272))</f>
        <v>0</v>
      </c>
      <c r="M272" t="b">
        <f>ISNUMBER(d3_all_labelled[[#This Row],[appId]])</f>
        <v>0</v>
      </c>
      <c r="N272" t="b">
        <f t="shared" si="4"/>
        <v>1</v>
      </c>
    </row>
    <row r="273" spans="1:14" ht="14.5" customHeight="1" x14ac:dyDescent="0.35">
      <c r="A273" s="1" t="s">
        <v>259</v>
      </c>
      <c r="B273" s="1" t="s">
        <v>260</v>
      </c>
      <c r="C273" s="1" t="s">
        <v>261</v>
      </c>
      <c r="D273" s="1" t="s">
        <v>7588</v>
      </c>
      <c r="E273" s="1" t="s">
        <v>1053</v>
      </c>
      <c r="F273" s="1" t="str">
        <f>IF(ISNUMBER(LEFT(d3_all_labelled[[#This Row],[contentRating]],1)*1), d3_all_labelled[[#This Row],[contentRating]], VLOOKUP(d3_all_labelled[[#This Row],[contentRating]],contentRatingConversion[],2,FALSE))</f>
        <v>PEGI 3</v>
      </c>
      <c r="G273" s="1" t="s">
        <v>185</v>
      </c>
      <c r="I273" t="b">
        <f>ISNUMBER(SEARCH("children",d3_labelled!$G273))</f>
        <v>1</v>
      </c>
      <c r="J273" t="b">
        <f>ISNUMBER(SEARCH("teens",d3_labelled!$G273))</f>
        <v>1</v>
      </c>
      <c r="K273" t="b">
        <f>ISNUMBER(SEARCH("adults",d3_labelled!$G273))</f>
        <v>0</v>
      </c>
      <c r="M273" t="b">
        <f>ISNUMBER(d3_all_labelled[[#This Row],[appId]])</f>
        <v>0</v>
      </c>
      <c r="N273" t="b">
        <f t="shared" si="4"/>
        <v>1</v>
      </c>
    </row>
    <row r="274" spans="1:14" ht="14.5" customHeight="1" x14ac:dyDescent="0.35">
      <c r="A274" s="1" t="s">
        <v>873</v>
      </c>
      <c r="B274" s="1" t="s">
        <v>874</v>
      </c>
      <c r="C274" s="1" t="s">
        <v>875</v>
      </c>
      <c r="D274" s="1" t="s">
        <v>7587</v>
      </c>
      <c r="E274" s="1" t="s">
        <v>1053</v>
      </c>
      <c r="F274" s="1" t="str">
        <f>IF(ISNUMBER(LEFT(d3_all_labelled[[#This Row],[contentRating]],1)*1), d3_all_labelled[[#This Row],[contentRating]], VLOOKUP(d3_all_labelled[[#This Row],[contentRating]],contentRatingConversion[],2,FALSE))</f>
        <v>PEGI 3</v>
      </c>
      <c r="G274" s="1" t="s">
        <v>7</v>
      </c>
      <c r="I274" t="b">
        <f>ISNUMBER(SEARCH("children",d3_labelled!$G274))</f>
        <v>0</v>
      </c>
      <c r="J274" t="b">
        <f>ISNUMBER(SEARCH("teens",d3_labelled!$G274))</f>
        <v>0</v>
      </c>
      <c r="K274" t="b">
        <f>ISNUMBER(SEARCH("adults",d3_labelled!$G274))</f>
        <v>1</v>
      </c>
      <c r="M274" t="b">
        <f>ISNUMBER(d3_all_labelled[[#This Row],[appId]])</f>
        <v>0</v>
      </c>
      <c r="N274" t="b">
        <f t="shared" si="4"/>
        <v>1</v>
      </c>
    </row>
    <row r="275" spans="1:14" ht="14.5" customHeight="1" x14ac:dyDescent="0.35">
      <c r="A275" s="1" t="s">
        <v>666</v>
      </c>
      <c r="B275" s="1" t="s">
        <v>667</v>
      </c>
      <c r="C275" s="1" t="s">
        <v>668</v>
      </c>
      <c r="D275" s="1" t="s">
        <v>7583</v>
      </c>
      <c r="E275" s="1" t="s">
        <v>1053</v>
      </c>
      <c r="F275" s="1" t="str">
        <f>IF(ISNUMBER(LEFT(d3_all_labelled[[#This Row],[contentRating]],1)*1), d3_all_labelled[[#This Row],[contentRating]], VLOOKUP(d3_all_labelled[[#This Row],[contentRating]],contentRatingConversion[],2,FALSE))</f>
        <v>PEGI 3</v>
      </c>
      <c r="G275" s="1" t="s">
        <v>13</v>
      </c>
      <c r="I275" t="b">
        <f>ISNUMBER(SEARCH("children",d3_labelled!$G275))</f>
        <v>1</v>
      </c>
      <c r="J275" t="b">
        <f>ISNUMBER(SEARCH("teens",d3_labelled!$G275))</f>
        <v>0</v>
      </c>
      <c r="K275" t="b">
        <f>ISNUMBER(SEARCH("adults",d3_labelled!$G275))</f>
        <v>0</v>
      </c>
      <c r="M275" t="b">
        <f>ISNUMBER(d3_all_labelled[[#This Row],[appId]])</f>
        <v>0</v>
      </c>
      <c r="N275" t="b">
        <f t="shared" si="4"/>
        <v>1</v>
      </c>
    </row>
    <row r="276" spans="1:14" ht="14.5" customHeight="1" x14ac:dyDescent="0.35">
      <c r="A276" s="1" t="s">
        <v>672</v>
      </c>
      <c r="B276" s="1" t="s">
        <v>673</v>
      </c>
      <c r="C276" s="1" t="s">
        <v>674</v>
      </c>
      <c r="D276" s="1" t="s">
        <v>7585</v>
      </c>
      <c r="E276" s="1" t="s">
        <v>1053</v>
      </c>
      <c r="F276" s="1" t="str">
        <f>IF(ISNUMBER(LEFT(d3_all_labelled[[#This Row],[contentRating]],1)*1), d3_all_labelled[[#This Row],[contentRating]], VLOOKUP(d3_all_labelled[[#This Row],[contentRating]],contentRatingConversion[],2,FALSE))</f>
        <v>PEGI 3</v>
      </c>
      <c r="G276" s="1" t="s">
        <v>13</v>
      </c>
      <c r="I276" t="b">
        <f>ISNUMBER(SEARCH("children",d3_labelled!$G276))</f>
        <v>1</v>
      </c>
      <c r="J276" t="b">
        <f>ISNUMBER(SEARCH("teens",d3_labelled!$G276))</f>
        <v>0</v>
      </c>
      <c r="K276" t="b">
        <f>ISNUMBER(SEARCH("adults",d3_labelled!$G276))</f>
        <v>0</v>
      </c>
      <c r="M276" t="b">
        <f>ISNUMBER(d3_all_labelled[[#This Row],[appId]])</f>
        <v>0</v>
      </c>
      <c r="N276" t="b">
        <f t="shared" si="4"/>
        <v>1</v>
      </c>
    </row>
    <row r="277" spans="1:14" ht="14.5" customHeight="1" x14ac:dyDescent="0.35">
      <c r="A277" s="1" t="s">
        <v>133</v>
      </c>
      <c r="B277" s="1" t="s">
        <v>134</v>
      </c>
      <c r="C277" s="1" t="s">
        <v>135</v>
      </c>
      <c r="D277" s="1" t="s">
        <v>7591</v>
      </c>
      <c r="E277" s="1" t="s">
        <v>1053</v>
      </c>
      <c r="F277" s="1" t="str">
        <f>IF(ISNUMBER(LEFT(d3_all_labelled[[#This Row],[contentRating]],1)*1), d3_all_labelled[[#This Row],[contentRating]], VLOOKUP(d3_all_labelled[[#This Row],[contentRating]],contentRatingConversion[],2,FALSE))</f>
        <v>PEGI 3</v>
      </c>
      <c r="G277" s="1" t="s">
        <v>24</v>
      </c>
      <c r="I277" t="b">
        <f>ISNUMBER(SEARCH("children",d3_labelled!$G277))</f>
        <v>0</v>
      </c>
      <c r="J277" t="b">
        <f>ISNUMBER(SEARCH("teens",d3_labelled!$G277))</f>
        <v>1</v>
      </c>
      <c r="K277" t="b">
        <f>ISNUMBER(SEARCH("adults",d3_labelled!$G277))</f>
        <v>1</v>
      </c>
      <c r="M277" t="b">
        <f>ISNUMBER(d3_all_labelled[[#This Row],[appId]])</f>
        <v>0</v>
      </c>
      <c r="N277" t="b">
        <f t="shared" si="4"/>
        <v>1</v>
      </c>
    </row>
    <row r="278" spans="1:14" ht="14.5" customHeight="1" x14ac:dyDescent="0.35">
      <c r="A278" s="1" t="s">
        <v>313</v>
      </c>
      <c r="B278" s="1" t="s">
        <v>314</v>
      </c>
      <c r="C278" s="1" t="s">
        <v>315</v>
      </c>
      <c r="D278" s="1" t="s">
        <v>7587</v>
      </c>
      <c r="E278" s="1" t="s">
        <v>1053</v>
      </c>
      <c r="F278" s="1" t="str">
        <f>IF(ISNUMBER(LEFT(d3_all_labelled[[#This Row],[contentRating]],1)*1), d3_all_labelled[[#This Row],[contentRating]], VLOOKUP(d3_all_labelled[[#This Row],[contentRating]],contentRatingConversion[],2,FALSE))</f>
        <v>PEGI 3</v>
      </c>
      <c r="G278" s="1" t="s">
        <v>24</v>
      </c>
      <c r="I278" t="b">
        <f>ISNUMBER(SEARCH("children",d3_labelled!$G278))</f>
        <v>0</v>
      </c>
      <c r="J278" t="b">
        <f>ISNUMBER(SEARCH("teens",d3_labelled!$G278))</f>
        <v>1</v>
      </c>
      <c r="K278" t="b">
        <f>ISNUMBER(SEARCH("adults",d3_labelled!$G278))</f>
        <v>1</v>
      </c>
      <c r="M278" t="b">
        <f>ISNUMBER(d3_all_labelled[[#This Row],[appId]])</f>
        <v>0</v>
      </c>
      <c r="N278" t="b">
        <f t="shared" si="4"/>
        <v>1</v>
      </c>
    </row>
    <row r="279" spans="1:14" ht="14.5" customHeight="1" x14ac:dyDescent="0.35">
      <c r="A279" s="1" t="s">
        <v>678</v>
      </c>
      <c r="B279" s="1" t="s">
        <v>679</v>
      </c>
      <c r="C279" s="1" t="s">
        <v>680</v>
      </c>
      <c r="D279" s="1" t="s">
        <v>7570</v>
      </c>
      <c r="E279" s="1" t="s">
        <v>1053</v>
      </c>
      <c r="F279" s="1" t="str">
        <f>IF(ISNUMBER(LEFT(d3_all_labelled[[#This Row],[contentRating]],1)*1), d3_all_labelled[[#This Row],[contentRating]], VLOOKUP(d3_all_labelled[[#This Row],[contentRating]],contentRatingConversion[],2,FALSE))</f>
        <v>PEGI 3</v>
      </c>
      <c r="G279" s="1" t="s">
        <v>34</v>
      </c>
      <c r="I279" t="b">
        <f>ISNUMBER(SEARCH("children",d3_labelled!$G279))</f>
        <v>0</v>
      </c>
      <c r="J279" t="b">
        <f>ISNUMBER(SEARCH("teens",d3_labelled!$G279))</f>
        <v>1</v>
      </c>
      <c r="K279" t="b">
        <f>ISNUMBER(SEARCH("adults",d3_labelled!$G279))</f>
        <v>0</v>
      </c>
      <c r="M279" t="b">
        <f>ISNUMBER(d3_all_labelled[[#This Row],[appId]])</f>
        <v>0</v>
      </c>
      <c r="N279" t="b">
        <f t="shared" si="4"/>
        <v>1</v>
      </c>
    </row>
    <row r="280" spans="1:14" ht="14.5" customHeight="1" x14ac:dyDescent="0.35">
      <c r="A280" s="1" t="s">
        <v>687</v>
      </c>
      <c r="B280" s="1" t="s">
        <v>688</v>
      </c>
      <c r="C280" s="1" t="s">
        <v>689</v>
      </c>
      <c r="D280" s="1" t="s">
        <v>7594</v>
      </c>
      <c r="E280" s="1" t="s">
        <v>1053</v>
      </c>
      <c r="F280" s="1" t="str">
        <f>IF(ISNUMBER(LEFT(d3_all_labelled[[#This Row],[contentRating]],1)*1), d3_all_labelled[[#This Row],[contentRating]], VLOOKUP(d3_all_labelled[[#This Row],[contentRating]],contentRatingConversion[],2,FALSE))</f>
        <v>PEGI 3</v>
      </c>
      <c r="G280" s="1" t="s">
        <v>7</v>
      </c>
      <c r="I280" t="b">
        <f>ISNUMBER(SEARCH("children",d3_labelled!$G280))</f>
        <v>0</v>
      </c>
      <c r="J280" t="b">
        <f>ISNUMBER(SEARCH("teens",d3_labelled!$G280))</f>
        <v>0</v>
      </c>
      <c r="K280" t="b">
        <f>ISNUMBER(SEARCH("adults",d3_labelled!$G280))</f>
        <v>1</v>
      </c>
      <c r="M280" t="b">
        <f>ISNUMBER(d3_all_labelled[[#This Row],[appId]])</f>
        <v>0</v>
      </c>
      <c r="N280" t="b">
        <f t="shared" si="4"/>
        <v>1</v>
      </c>
    </row>
    <row r="281" spans="1:14" ht="14.5" customHeight="1" x14ac:dyDescent="0.35">
      <c r="A281" s="1" t="s">
        <v>696</v>
      </c>
      <c r="B281" s="1" t="s">
        <v>697</v>
      </c>
      <c r="C281" s="1" t="s">
        <v>698</v>
      </c>
      <c r="D281" s="1" t="s">
        <v>7604</v>
      </c>
      <c r="E281" s="1" t="s">
        <v>1231</v>
      </c>
      <c r="F281" s="1" t="str">
        <f>IF(ISNUMBER(LEFT(d3_all_labelled[[#This Row],[contentRating]],1)*1), d3_all_labelled[[#This Row],[contentRating]], VLOOKUP(d3_all_labelled[[#This Row],[contentRating]],contentRatingConversion[],2,FALSE))</f>
        <v>PEGI 16 || PEGI 18</v>
      </c>
      <c r="G281" s="1" t="s">
        <v>24</v>
      </c>
      <c r="I281" t="b">
        <f>ISNUMBER(SEARCH("children",d3_labelled!$G281))</f>
        <v>0</v>
      </c>
      <c r="J281" t="b">
        <f>ISNUMBER(SEARCH("teens",d3_labelled!$G281))</f>
        <v>1</v>
      </c>
      <c r="K281" t="b">
        <f>ISNUMBER(SEARCH("adults",d3_labelled!$G281))</f>
        <v>1</v>
      </c>
      <c r="M281" t="b">
        <f>ISNUMBER(d3_all_labelled[[#This Row],[appId]])</f>
        <v>0</v>
      </c>
      <c r="N281" t="b">
        <f t="shared" si="4"/>
        <v>1</v>
      </c>
    </row>
    <row r="282" spans="1:14" ht="14.5" customHeight="1" x14ac:dyDescent="0.35">
      <c r="A282" s="1" t="s">
        <v>409</v>
      </c>
      <c r="B282" s="1" t="s">
        <v>410</v>
      </c>
      <c r="C282" s="1" t="s">
        <v>411</v>
      </c>
      <c r="D282" s="1" t="s">
        <v>7583</v>
      </c>
      <c r="E282" s="1" t="s">
        <v>1053</v>
      </c>
      <c r="F282" s="1" t="str">
        <f>IF(ISNUMBER(LEFT(d3_all_labelled[[#This Row],[contentRating]],1)*1), d3_all_labelled[[#This Row],[contentRating]], VLOOKUP(d3_all_labelled[[#This Row],[contentRating]],contentRatingConversion[],2,FALSE))</f>
        <v>PEGI 3</v>
      </c>
      <c r="G282" s="1" t="s">
        <v>24</v>
      </c>
      <c r="I282" t="b">
        <f>ISNUMBER(SEARCH("children",d3_labelled!$G282))</f>
        <v>0</v>
      </c>
      <c r="J282" t="b">
        <f>ISNUMBER(SEARCH("teens",d3_labelled!$G282))</f>
        <v>1</v>
      </c>
      <c r="K282" t="b">
        <f>ISNUMBER(SEARCH("adults",d3_labelled!$G282))</f>
        <v>1</v>
      </c>
      <c r="M282" t="b">
        <f>ISNUMBER(d3_all_labelled[[#This Row],[appId]])</f>
        <v>0</v>
      </c>
      <c r="N282" t="b">
        <f t="shared" si="4"/>
        <v>1</v>
      </c>
    </row>
    <row r="283" spans="1:14" ht="14.5" customHeight="1" x14ac:dyDescent="0.35">
      <c r="A283" s="1" t="s">
        <v>765</v>
      </c>
      <c r="B283" s="1" t="s">
        <v>766</v>
      </c>
      <c r="C283" s="1" t="s">
        <v>767</v>
      </c>
      <c r="D283" s="1" t="s">
        <v>7585</v>
      </c>
      <c r="E283" s="1" t="s">
        <v>1053</v>
      </c>
      <c r="F283" s="1" t="str">
        <f>IF(ISNUMBER(LEFT(d3_all_labelled[[#This Row],[contentRating]],1)*1), d3_all_labelled[[#This Row],[contentRating]], VLOOKUP(d3_all_labelled[[#This Row],[contentRating]],contentRatingConversion[],2,FALSE))</f>
        <v>PEGI 3</v>
      </c>
      <c r="G283" s="1" t="s">
        <v>13</v>
      </c>
      <c r="I283" t="b">
        <f>ISNUMBER(SEARCH("children",d3_labelled!$G283))</f>
        <v>1</v>
      </c>
      <c r="J283" t="b">
        <f>ISNUMBER(SEARCH("teens",d3_labelled!$G283))</f>
        <v>0</v>
      </c>
      <c r="K283" t="b">
        <f>ISNUMBER(SEARCH("adults",d3_labelled!$G283))</f>
        <v>0</v>
      </c>
      <c r="M283" t="b">
        <f>ISNUMBER(d3_all_labelled[[#This Row],[appId]])</f>
        <v>0</v>
      </c>
      <c r="N283" t="b">
        <f t="shared" si="4"/>
        <v>1</v>
      </c>
    </row>
    <row r="284" spans="1:14" ht="14.5" customHeight="1" x14ac:dyDescent="0.35">
      <c r="A284" s="1" t="s">
        <v>55</v>
      </c>
      <c r="B284" s="1" t="s">
        <v>56</v>
      </c>
      <c r="C284" s="1" t="s">
        <v>57</v>
      </c>
      <c r="D284" s="1" t="s">
        <v>7585</v>
      </c>
      <c r="E284" s="1" t="s">
        <v>1053</v>
      </c>
      <c r="F284" s="1" t="str">
        <f>IF(ISNUMBER(LEFT(d3_all_labelled[[#This Row],[contentRating]],1)*1), d3_all_labelled[[#This Row],[contentRating]], VLOOKUP(d3_all_labelled[[#This Row],[contentRating]],contentRatingConversion[],2,FALSE))</f>
        <v>PEGI 3</v>
      </c>
      <c r="G284" s="1" t="s">
        <v>13</v>
      </c>
      <c r="I284" t="b">
        <f>ISNUMBER(SEARCH("children",d3_labelled!$G284))</f>
        <v>1</v>
      </c>
      <c r="J284" t="b">
        <f>ISNUMBER(SEARCH("teens",d3_labelled!$G284))</f>
        <v>0</v>
      </c>
      <c r="K284" t="b">
        <f>ISNUMBER(SEARCH("adults",d3_labelled!$G284))</f>
        <v>0</v>
      </c>
      <c r="M284" t="b">
        <f>ISNUMBER(d3_all_labelled[[#This Row],[appId]])</f>
        <v>0</v>
      </c>
      <c r="N284" t="b">
        <f t="shared" si="4"/>
        <v>1</v>
      </c>
    </row>
    <row r="285" spans="1:14" ht="14.5" customHeight="1" x14ac:dyDescent="0.35">
      <c r="A285" s="1" t="s">
        <v>397</v>
      </c>
      <c r="B285" s="1" t="s">
        <v>398</v>
      </c>
      <c r="C285" s="1" t="s">
        <v>399</v>
      </c>
      <c r="D285" s="1" t="s">
        <v>7585</v>
      </c>
      <c r="E285" s="1" t="s">
        <v>1053</v>
      </c>
      <c r="F285" s="1" t="str">
        <f>IF(ISNUMBER(LEFT(d3_all_labelled[[#This Row],[contentRating]],1)*1), d3_all_labelled[[#This Row],[contentRating]], VLOOKUP(d3_all_labelled[[#This Row],[contentRating]],contentRatingConversion[],2,FALSE))</f>
        <v>PEGI 3</v>
      </c>
      <c r="G285" s="1" t="s">
        <v>13</v>
      </c>
      <c r="I285" t="b">
        <f>ISNUMBER(SEARCH("children",d3_labelled!$G285))</f>
        <v>1</v>
      </c>
      <c r="J285" t="b">
        <f>ISNUMBER(SEARCH("teens",d3_labelled!$G285))</f>
        <v>0</v>
      </c>
      <c r="K285" t="b">
        <f>ISNUMBER(SEARCH("adults",d3_labelled!$G285))</f>
        <v>0</v>
      </c>
      <c r="M285" t="b">
        <f>ISNUMBER(d3_all_labelled[[#This Row],[appId]])</f>
        <v>0</v>
      </c>
      <c r="N285" t="b">
        <f t="shared" si="4"/>
        <v>1</v>
      </c>
    </row>
    <row r="286" spans="1:14" ht="14.5" customHeight="1" x14ac:dyDescent="0.35">
      <c r="A286" s="1" t="s">
        <v>675</v>
      </c>
      <c r="B286" s="1" t="s">
        <v>676</v>
      </c>
      <c r="C286" s="1" t="s">
        <v>677</v>
      </c>
      <c r="D286" s="1" t="s">
        <v>7585</v>
      </c>
      <c r="E286" s="1" t="s">
        <v>1053</v>
      </c>
      <c r="F286" s="1" t="str">
        <f>IF(ISNUMBER(LEFT(d3_all_labelled[[#This Row],[contentRating]],1)*1), d3_all_labelled[[#This Row],[contentRating]], VLOOKUP(d3_all_labelled[[#This Row],[contentRating]],contentRatingConversion[],2,FALSE))</f>
        <v>PEGI 3</v>
      </c>
      <c r="G286" s="1" t="s">
        <v>13</v>
      </c>
      <c r="I286" t="b">
        <f>ISNUMBER(SEARCH("children",d3_labelled!$G286))</f>
        <v>1</v>
      </c>
      <c r="J286" t="b">
        <f>ISNUMBER(SEARCH("teens",d3_labelled!$G286))</f>
        <v>0</v>
      </c>
      <c r="K286" t="b">
        <f>ISNUMBER(SEARCH("adults",d3_labelled!$G286))</f>
        <v>0</v>
      </c>
      <c r="M286" t="b">
        <f>ISNUMBER(d3_all_labelled[[#This Row],[appId]])</f>
        <v>0</v>
      </c>
      <c r="N286" t="b">
        <f t="shared" si="4"/>
        <v>1</v>
      </c>
    </row>
    <row r="287" spans="1:14" ht="14.5" customHeight="1" x14ac:dyDescent="0.35">
      <c r="A287" s="1" t="s">
        <v>160</v>
      </c>
      <c r="B287" s="1" t="s">
        <v>161</v>
      </c>
      <c r="C287" s="1" t="s">
        <v>162</v>
      </c>
      <c r="D287" s="1" t="s">
        <v>7585</v>
      </c>
      <c r="E287" s="1" t="s">
        <v>1053</v>
      </c>
      <c r="F287" s="1" t="str">
        <f>IF(ISNUMBER(LEFT(d3_all_labelled[[#This Row],[contentRating]],1)*1), d3_all_labelled[[#This Row],[contentRating]], VLOOKUP(d3_all_labelled[[#This Row],[contentRating]],contentRatingConversion[],2,FALSE))</f>
        <v>PEGI 3</v>
      </c>
      <c r="G287" s="1" t="s">
        <v>13</v>
      </c>
      <c r="I287" t="b">
        <f>ISNUMBER(SEARCH("children",d3_labelled!$G287))</f>
        <v>1</v>
      </c>
      <c r="J287" t="b">
        <f>ISNUMBER(SEARCH("teens",d3_labelled!$G287))</f>
        <v>0</v>
      </c>
      <c r="K287" t="b">
        <f>ISNUMBER(SEARCH("adults",d3_labelled!$G287))</f>
        <v>0</v>
      </c>
      <c r="M287" t="b">
        <f>ISNUMBER(d3_all_labelled[[#This Row],[appId]])</f>
        <v>0</v>
      </c>
      <c r="N287" t="b">
        <f t="shared" si="4"/>
        <v>1</v>
      </c>
    </row>
    <row r="288" spans="1:14" ht="14.5" customHeight="1" x14ac:dyDescent="0.35">
      <c r="A288" s="1" t="s">
        <v>485</v>
      </c>
      <c r="B288" s="1" t="s">
        <v>486</v>
      </c>
      <c r="C288" s="1" t="s">
        <v>487</v>
      </c>
      <c r="D288" s="1" t="s">
        <v>7585</v>
      </c>
      <c r="E288" s="1" t="s">
        <v>1053</v>
      </c>
      <c r="F288" s="1" t="str">
        <f>IF(ISNUMBER(LEFT(d3_all_labelled[[#This Row],[contentRating]],1)*1), d3_all_labelled[[#This Row],[contentRating]], VLOOKUP(d3_all_labelled[[#This Row],[contentRating]],contentRatingConversion[],2,FALSE))</f>
        <v>PEGI 3</v>
      </c>
      <c r="G288" s="1" t="s">
        <v>13</v>
      </c>
      <c r="I288" t="b">
        <f>ISNUMBER(SEARCH("children",d3_labelled!$G288))</f>
        <v>1</v>
      </c>
      <c r="J288" t="b">
        <f>ISNUMBER(SEARCH("teens",d3_labelled!$G288))</f>
        <v>0</v>
      </c>
      <c r="K288" t="b">
        <f>ISNUMBER(SEARCH("adults",d3_labelled!$G288))</f>
        <v>0</v>
      </c>
      <c r="M288" t="b">
        <f>ISNUMBER(d3_all_labelled[[#This Row],[appId]])</f>
        <v>0</v>
      </c>
      <c r="N288" t="b">
        <f t="shared" si="4"/>
        <v>1</v>
      </c>
    </row>
    <row r="289" spans="1:14" ht="14.5" customHeight="1" x14ac:dyDescent="0.35">
      <c r="A289" s="1" t="s">
        <v>157</v>
      </c>
      <c r="B289" s="1" t="s">
        <v>158</v>
      </c>
      <c r="C289" s="1" t="s">
        <v>159</v>
      </c>
      <c r="D289" s="1" t="s">
        <v>7585</v>
      </c>
      <c r="E289" s="1" t="s">
        <v>1053</v>
      </c>
      <c r="F289" s="1" t="str">
        <f>IF(ISNUMBER(LEFT(d3_all_labelled[[#This Row],[contentRating]],1)*1), d3_all_labelled[[#This Row],[contentRating]], VLOOKUP(d3_all_labelled[[#This Row],[contentRating]],contentRatingConversion[],2,FALSE))</f>
        <v>PEGI 3</v>
      </c>
      <c r="G289" s="1" t="s">
        <v>13</v>
      </c>
      <c r="I289" t="b">
        <f>ISNUMBER(SEARCH("children",d3_labelled!$G289))</f>
        <v>1</v>
      </c>
      <c r="J289" t="b">
        <f>ISNUMBER(SEARCH("teens",d3_labelled!$G289))</f>
        <v>0</v>
      </c>
      <c r="K289" t="b">
        <f>ISNUMBER(SEARCH("adults",d3_labelled!$G289))</f>
        <v>0</v>
      </c>
      <c r="M289" t="b">
        <f>ISNUMBER(d3_all_labelled[[#This Row],[appId]])</f>
        <v>0</v>
      </c>
      <c r="N289" t="b">
        <f t="shared" si="4"/>
        <v>1</v>
      </c>
    </row>
    <row r="290" spans="1:14" ht="14.5" customHeight="1" x14ac:dyDescent="0.35">
      <c r="A290" s="1" t="s">
        <v>710</v>
      </c>
      <c r="B290" s="1" t="s">
        <v>711</v>
      </c>
      <c r="C290" s="1" t="s">
        <v>712</v>
      </c>
      <c r="D290" s="1" t="s">
        <v>7570</v>
      </c>
      <c r="E290" s="1" t="s">
        <v>1053</v>
      </c>
      <c r="F290" s="1" t="str">
        <f>IF(ISNUMBER(LEFT(d3_all_labelled[[#This Row],[contentRating]],1)*1), d3_all_labelled[[#This Row],[contentRating]], VLOOKUP(d3_all_labelled[[#This Row],[contentRating]],contentRatingConversion[],2,FALSE))</f>
        <v>PEGI 3</v>
      </c>
      <c r="G290" s="1" t="s">
        <v>13</v>
      </c>
      <c r="I290" t="b">
        <f>ISNUMBER(SEARCH("children",d3_labelled!$G290))</f>
        <v>1</v>
      </c>
      <c r="J290" t="b">
        <f>ISNUMBER(SEARCH("teens",d3_labelled!$G290))</f>
        <v>0</v>
      </c>
      <c r="K290" t="b">
        <f>ISNUMBER(SEARCH("adults",d3_labelled!$G290))</f>
        <v>0</v>
      </c>
      <c r="M290" t="b">
        <f>ISNUMBER(d3_all_labelled[[#This Row],[appId]])</f>
        <v>0</v>
      </c>
      <c r="N290" t="b">
        <f t="shared" si="4"/>
        <v>1</v>
      </c>
    </row>
    <row r="291" spans="1:14" ht="14.5" customHeight="1" x14ac:dyDescent="0.35">
      <c r="A291" s="1" t="s">
        <v>545</v>
      </c>
      <c r="B291" s="1" t="s">
        <v>546</v>
      </c>
      <c r="C291" s="1" t="s">
        <v>547</v>
      </c>
      <c r="D291" s="1" t="s">
        <v>7597</v>
      </c>
      <c r="E291" s="1" t="s">
        <v>1100</v>
      </c>
      <c r="F291" s="1" t="str">
        <f>IF(ISNUMBER(LEFT(d3_all_labelled[[#This Row],[contentRating]],1)*1), d3_all_labelled[[#This Row],[contentRating]], VLOOKUP(d3_all_labelled[[#This Row],[contentRating]],contentRatingConversion[],2,FALSE))</f>
        <v>PEGI 12</v>
      </c>
      <c r="G291" s="1" t="s">
        <v>7</v>
      </c>
      <c r="I291" t="b">
        <f>ISNUMBER(SEARCH("children",d3_labelled!$G291))</f>
        <v>0</v>
      </c>
      <c r="J291" t="b">
        <f>ISNUMBER(SEARCH("teens",d3_labelled!$G291))</f>
        <v>0</v>
      </c>
      <c r="K291" t="b">
        <f>ISNUMBER(SEARCH("adults",d3_labelled!$G291))</f>
        <v>1</v>
      </c>
      <c r="M291" t="b">
        <f>ISNUMBER(d3_all_labelled[[#This Row],[appId]])</f>
        <v>0</v>
      </c>
      <c r="N291" t="b">
        <f t="shared" si="4"/>
        <v>1</v>
      </c>
    </row>
    <row r="292" spans="1:14" ht="14.5" customHeight="1" x14ac:dyDescent="0.35">
      <c r="A292" s="1" t="s">
        <v>534</v>
      </c>
      <c r="B292" s="1" t="s">
        <v>535</v>
      </c>
      <c r="C292" s="1" t="s">
        <v>536</v>
      </c>
      <c r="D292" s="1" t="s">
        <v>7610</v>
      </c>
      <c r="E292" s="1" t="s">
        <v>1053</v>
      </c>
      <c r="F292" s="1" t="str">
        <f>IF(ISNUMBER(LEFT(d3_all_labelled[[#This Row],[contentRating]],1)*1), d3_all_labelled[[#This Row],[contentRating]], VLOOKUP(d3_all_labelled[[#This Row],[contentRating]],contentRatingConversion[],2,FALSE))</f>
        <v>PEGI 3</v>
      </c>
      <c r="G292" s="1" t="s">
        <v>7</v>
      </c>
      <c r="I292" t="b">
        <f>ISNUMBER(SEARCH("children",d3_labelled!$G292))</f>
        <v>0</v>
      </c>
      <c r="J292" t="b">
        <f>ISNUMBER(SEARCH("teens",d3_labelled!$G292))</f>
        <v>0</v>
      </c>
      <c r="K292" t="b">
        <f>ISNUMBER(SEARCH("adults",d3_labelled!$G292))</f>
        <v>1</v>
      </c>
      <c r="M292" t="b">
        <f>ISNUMBER(d3_all_labelled[[#This Row],[appId]])</f>
        <v>0</v>
      </c>
      <c r="N292" t="b">
        <f t="shared" si="4"/>
        <v>1</v>
      </c>
    </row>
    <row r="293" spans="1:14" ht="14.5" customHeight="1" x14ac:dyDescent="0.35">
      <c r="A293" s="1" t="s">
        <v>262</v>
      </c>
      <c r="B293" s="1" t="s">
        <v>263</v>
      </c>
      <c r="C293" s="1" t="s">
        <v>264</v>
      </c>
      <c r="D293" s="1" t="s">
        <v>7582</v>
      </c>
      <c r="E293" s="1" t="s">
        <v>1100</v>
      </c>
      <c r="F293" s="1" t="str">
        <f>IF(ISNUMBER(LEFT(d3_all_labelled[[#This Row],[contentRating]],1)*1), d3_all_labelled[[#This Row],[contentRating]], VLOOKUP(d3_all_labelled[[#This Row],[contentRating]],contentRatingConversion[],2,FALSE))</f>
        <v>PEGI 12</v>
      </c>
      <c r="G293" s="1" t="s">
        <v>34</v>
      </c>
      <c r="I293" t="b">
        <f>ISNUMBER(SEARCH("children",d3_labelled!$G293))</f>
        <v>0</v>
      </c>
      <c r="J293" t="b">
        <f>ISNUMBER(SEARCH("teens",d3_labelled!$G293))</f>
        <v>1</v>
      </c>
      <c r="K293" t="b">
        <f>ISNUMBER(SEARCH("adults",d3_labelled!$G293))</f>
        <v>0</v>
      </c>
      <c r="M293" t="b">
        <f>ISNUMBER(d3_all_labelled[[#This Row],[appId]])</f>
        <v>0</v>
      </c>
      <c r="N293" t="b">
        <f t="shared" si="4"/>
        <v>1</v>
      </c>
    </row>
    <row r="294" spans="1:14" ht="14.5" customHeight="1" x14ac:dyDescent="0.35">
      <c r="A294" s="1" t="s">
        <v>508</v>
      </c>
      <c r="B294" s="1" t="s">
        <v>509</v>
      </c>
      <c r="C294" s="1" t="s">
        <v>510</v>
      </c>
      <c r="D294" s="1" t="s">
        <v>7591</v>
      </c>
      <c r="E294" s="1" t="s">
        <v>1100</v>
      </c>
      <c r="F294" s="1" t="str">
        <f>IF(ISNUMBER(LEFT(d3_all_labelled[[#This Row],[contentRating]],1)*1), d3_all_labelled[[#This Row],[contentRating]], VLOOKUP(d3_all_labelled[[#This Row],[contentRating]],contentRatingConversion[],2,FALSE))</f>
        <v>PEGI 12</v>
      </c>
      <c r="G294" s="1" t="s">
        <v>7</v>
      </c>
      <c r="I294" t="b">
        <f>ISNUMBER(SEARCH("children",d3_labelled!$G294))</f>
        <v>0</v>
      </c>
      <c r="J294" t="b">
        <f>ISNUMBER(SEARCH("teens",d3_labelled!$G294))</f>
        <v>0</v>
      </c>
      <c r="K294" t="b">
        <f>ISNUMBER(SEARCH("adults",d3_labelled!$G294))</f>
        <v>1</v>
      </c>
      <c r="M294" t="b">
        <f>ISNUMBER(d3_all_labelled[[#This Row],[appId]])</f>
        <v>0</v>
      </c>
      <c r="N294" t="b">
        <f t="shared" si="4"/>
        <v>1</v>
      </c>
    </row>
    <row r="295" spans="1:14" ht="14.5" customHeight="1" x14ac:dyDescent="0.35">
      <c r="A295" s="1" t="s">
        <v>759</v>
      </c>
      <c r="B295" s="1" t="s">
        <v>760</v>
      </c>
      <c r="C295" s="1" t="s">
        <v>761</v>
      </c>
      <c r="D295" s="1" t="s">
        <v>7611</v>
      </c>
      <c r="E295" s="1" t="s">
        <v>1053</v>
      </c>
      <c r="F295" s="1" t="str">
        <f>IF(ISNUMBER(LEFT(d3_all_labelled[[#This Row],[contentRating]],1)*1), d3_all_labelled[[#This Row],[contentRating]], VLOOKUP(d3_all_labelled[[#This Row],[contentRating]],contentRatingConversion[],2,FALSE))</f>
        <v>PEGI 3</v>
      </c>
      <c r="G295" s="1" t="s">
        <v>34</v>
      </c>
      <c r="I295" t="b">
        <f>ISNUMBER(SEARCH("children",d3_labelled!$G295))</f>
        <v>0</v>
      </c>
      <c r="J295" t="b">
        <f>ISNUMBER(SEARCH("teens",d3_labelled!$G295))</f>
        <v>1</v>
      </c>
      <c r="K295" t="b">
        <f>ISNUMBER(SEARCH("adults",d3_labelled!$G295))</f>
        <v>0</v>
      </c>
      <c r="M295" t="b">
        <f>ISNUMBER(d3_all_labelled[[#This Row],[appId]])</f>
        <v>0</v>
      </c>
      <c r="N295" t="b">
        <f t="shared" si="4"/>
        <v>1</v>
      </c>
    </row>
    <row r="296" spans="1:14" ht="14.5" customHeight="1" x14ac:dyDescent="0.35">
      <c r="A296" s="1" t="s">
        <v>762</v>
      </c>
      <c r="B296" s="1" t="s">
        <v>763</v>
      </c>
      <c r="C296" s="1" t="s">
        <v>764</v>
      </c>
      <c r="D296" s="1" t="s">
        <v>7570</v>
      </c>
      <c r="E296" s="1" t="s">
        <v>1053</v>
      </c>
      <c r="F296" s="1" t="str">
        <f>IF(ISNUMBER(LEFT(d3_all_labelled[[#This Row],[contentRating]],1)*1), d3_all_labelled[[#This Row],[contentRating]], VLOOKUP(d3_all_labelled[[#This Row],[contentRating]],contentRatingConversion[],2,FALSE))</f>
        <v>PEGI 3</v>
      </c>
      <c r="G296" s="1" t="s">
        <v>24</v>
      </c>
      <c r="I296" t="b">
        <f>ISNUMBER(SEARCH("children",d3_labelled!$G296))</f>
        <v>0</v>
      </c>
      <c r="J296" t="b">
        <f>ISNUMBER(SEARCH("teens",d3_labelled!$G296))</f>
        <v>1</v>
      </c>
      <c r="K296" t="b">
        <f>ISNUMBER(SEARCH("adults",d3_labelled!$G296))</f>
        <v>1</v>
      </c>
      <c r="M296" t="b">
        <f>ISNUMBER(d3_all_labelled[[#This Row],[appId]])</f>
        <v>0</v>
      </c>
      <c r="N296" t="b">
        <f t="shared" si="4"/>
        <v>1</v>
      </c>
    </row>
    <row r="297" spans="1:14" ht="14.5" customHeight="1" x14ac:dyDescent="0.35">
      <c r="A297" s="1" t="s">
        <v>616</v>
      </c>
      <c r="B297" s="1" t="s">
        <v>617</v>
      </c>
      <c r="C297" s="1" t="s">
        <v>618</v>
      </c>
      <c r="D297" s="1" t="s">
        <v>7570</v>
      </c>
      <c r="E297" s="1" t="s">
        <v>1053</v>
      </c>
      <c r="F297" s="1" t="str">
        <f>IF(ISNUMBER(LEFT(d3_all_labelled[[#This Row],[contentRating]],1)*1), d3_all_labelled[[#This Row],[contentRating]], VLOOKUP(d3_all_labelled[[#This Row],[contentRating]],contentRatingConversion[],2,FALSE))</f>
        <v>PEGI 3</v>
      </c>
      <c r="G297" s="1" t="s">
        <v>7</v>
      </c>
      <c r="I297" t="b">
        <f>ISNUMBER(SEARCH("children",d3_labelled!$G297))</f>
        <v>0</v>
      </c>
      <c r="J297" t="b">
        <f>ISNUMBER(SEARCH("teens",d3_labelled!$G297))</f>
        <v>0</v>
      </c>
      <c r="K297" t="b">
        <f>ISNUMBER(SEARCH("adults",d3_labelled!$G297))</f>
        <v>1</v>
      </c>
      <c r="M297" t="b">
        <f>ISNUMBER(d3_all_labelled[[#This Row],[appId]])</f>
        <v>0</v>
      </c>
      <c r="N297" t="b">
        <f t="shared" si="4"/>
        <v>1</v>
      </c>
    </row>
    <row r="298" spans="1:14" ht="14.5" customHeight="1" x14ac:dyDescent="0.35">
      <c r="A298" s="1" t="s">
        <v>349</v>
      </c>
      <c r="B298" s="1" t="s">
        <v>350</v>
      </c>
      <c r="C298" s="1" t="s">
        <v>351</v>
      </c>
      <c r="D298" s="1" t="s">
        <v>7582</v>
      </c>
      <c r="E298" s="1" t="s">
        <v>1231</v>
      </c>
      <c r="F298" s="1" t="str">
        <f>IF(ISNUMBER(LEFT(d3_all_labelled[[#This Row],[contentRating]],1)*1), d3_all_labelled[[#This Row],[contentRating]], VLOOKUP(d3_all_labelled[[#This Row],[contentRating]],contentRatingConversion[],2,FALSE))</f>
        <v>PEGI 16 || PEGI 18</v>
      </c>
      <c r="G298" s="1" t="s">
        <v>24</v>
      </c>
      <c r="I298" t="b">
        <f>ISNUMBER(SEARCH("children",d3_labelled!$G298))</f>
        <v>0</v>
      </c>
      <c r="J298" t="b">
        <f>ISNUMBER(SEARCH("teens",d3_labelled!$G298))</f>
        <v>1</v>
      </c>
      <c r="K298" t="b">
        <f>ISNUMBER(SEARCH("adults",d3_labelled!$G298))</f>
        <v>1</v>
      </c>
      <c r="M298" t="b">
        <f>ISNUMBER(d3_all_labelled[[#This Row],[appId]])</f>
        <v>0</v>
      </c>
      <c r="N298" t="b">
        <f t="shared" si="4"/>
        <v>1</v>
      </c>
    </row>
    <row r="299" spans="1:14" ht="14.5" customHeight="1" x14ac:dyDescent="0.35">
      <c r="A299" s="1" t="s">
        <v>136</v>
      </c>
      <c r="B299" s="1" t="s">
        <v>137</v>
      </c>
      <c r="C299" s="1" t="s">
        <v>138</v>
      </c>
      <c r="D299" s="1" t="s">
        <v>7570</v>
      </c>
      <c r="E299" s="1" t="s">
        <v>1053</v>
      </c>
      <c r="F299" s="1" t="str">
        <f>IF(ISNUMBER(LEFT(d3_all_labelled[[#This Row],[contentRating]],1)*1), d3_all_labelled[[#This Row],[contentRating]], VLOOKUP(d3_all_labelled[[#This Row],[contentRating]],contentRatingConversion[],2,FALSE))</f>
        <v>PEGI 3</v>
      </c>
      <c r="G299" s="1" t="s">
        <v>7</v>
      </c>
      <c r="I299" t="b">
        <f>ISNUMBER(SEARCH("children",d3_labelled!$G299))</f>
        <v>0</v>
      </c>
      <c r="J299" t="b">
        <f>ISNUMBER(SEARCH("teens",d3_labelled!$G299))</f>
        <v>0</v>
      </c>
      <c r="K299" t="b">
        <f>ISNUMBER(SEARCH("adults",d3_labelled!$G299))</f>
        <v>1</v>
      </c>
      <c r="M299" t="b">
        <f>ISNUMBER(d3_all_labelled[[#This Row],[appId]])</f>
        <v>0</v>
      </c>
      <c r="N299" t="b">
        <f t="shared" si="4"/>
        <v>1</v>
      </c>
    </row>
    <row r="300" spans="1:14" ht="14.5" customHeight="1" x14ac:dyDescent="0.35">
      <c r="A300" s="1" t="s">
        <v>359</v>
      </c>
      <c r="B300" s="1" t="s">
        <v>360</v>
      </c>
      <c r="C300" s="1" t="s">
        <v>361</v>
      </c>
      <c r="D300" s="1" t="s">
        <v>7570</v>
      </c>
      <c r="E300" s="1" t="s">
        <v>1053</v>
      </c>
      <c r="F300" s="1" t="str">
        <f>IF(ISNUMBER(LEFT(d3_all_labelled[[#This Row],[contentRating]],1)*1), d3_all_labelled[[#This Row],[contentRating]], VLOOKUP(d3_all_labelled[[#This Row],[contentRating]],contentRatingConversion[],2,FALSE))</f>
        <v>PEGI 3</v>
      </c>
      <c r="G300" s="1" t="s">
        <v>13</v>
      </c>
      <c r="I300" t="b">
        <f>ISNUMBER(SEARCH("children",d3_labelled!$G300))</f>
        <v>1</v>
      </c>
      <c r="J300" t="b">
        <f>ISNUMBER(SEARCH("teens",d3_labelled!$G300))</f>
        <v>0</v>
      </c>
      <c r="K300" t="b">
        <f>ISNUMBER(SEARCH("adults",d3_labelled!$G300))</f>
        <v>0</v>
      </c>
      <c r="M300" t="b">
        <f>ISNUMBER(d3_all_labelled[[#This Row],[appId]])</f>
        <v>0</v>
      </c>
      <c r="N300" t="b">
        <f t="shared" si="4"/>
        <v>1</v>
      </c>
    </row>
    <row r="301" spans="1:14" ht="14.5" customHeight="1" x14ac:dyDescent="0.35">
      <c r="A301" s="1" t="s">
        <v>427</v>
      </c>
      <c r="B301" s="1" t="s">
        <v>428</v>
      </c>
      <c r="C301" s="1" t="s">
        <v>429</v>
      </c>
      <c r="D301" s="1" t="s">
        <v>7585</v>
      </c>
      <c r="E301" s="1" t="s">
        <v>1053</v>
      </c>
      <c r="F301" s="1" t="str">
        <f>IF(ISNUMBER(LEFT(d3_all_labelled[[#This Row],[contentRating]],1)*1), d3_all_labelled[[#This Row],[contentRating]], VLOOKUP(d3_all_labelled[[#This Row],[contentRating]],contentRatingConversion[],2,FALSE))</f>
        <v>PEGI 3</v>
      </c>
      <c r="G301" s="1" t="s">
        <v>13</v>
      </c>
      <c r="I301" t="b">
        <f>ISNUMBER(SEARCH("children",d3_labelled!$G301))</f>
        <v>1</v>
      </c>
      <c r="J301" t="b">
        <f>ISNUMBER(SEARCH("teens",d3_labelled!$G301))</f>
        <v>0</v>
      </c>
      <c r="K301" t="b">
        <f>ISNUMBER(SEARCH("adults",d3_labelled!$G301))</f>
        <v>0</v>
      </c>
      <c r="M301" t="b">
        <f>ISNUMBER(d3_all_labelled[[#This Row],[appId]])</f>
        <v>0</v>
      </c>
      <c r="N301" t="b">
        <f t="shared" si="4"/>
        <v>1</v>
      </c>
    </row>
    <row r="302" spans="1:14" ht="14.5" customHeight="1" x14ac:dyDescent="0.35">
      <c r="A302" s="1" t="s">
        <v>502</v>
      </c>
      <c r="B302" s="1" t="s">
        <v>503</v>
      </c>
      <c r="C302" s="1" t="s">
        <v>504</v>
      </c>
      <c r="D302" s="1" t="s">
        <v>7597</v>
      </c>
      <c r="E302" s="1" t="s">
        <v>1100</v>
      </c>
      <c r="F302" s="1" t="str">
        <f>IF(ISNUMBER(LEFT(d3_all_labelled[[#This Row],[contentRating]],1)*1), d3_all_labelled[[#This Row],[contentRating]], VLOOKUP(d3_all_labelled[[#This Row],[contentRating]],contentRatingConversion[],2,FALSE))</f>
        <v>PEGI 12</v>
      </c>
      <c r="G302" s="1" t="s">
        <v>34</v>
      </c>
      <c r="I302" t="b">
        <f>ISNUMBER(SEARCH("children",d3_labelled!$G302))</f>
        <v>0</v>
      </c>
      <c r="J302" t="b">
        <f>ISNUMBER(SEARCH("teens",d3_labelled!$G302))</f>
        <v>1</v>
      </c>
      <c r="K302" t="b">
        <f>ISNUMBER(SEARCH("adults",d3_labelled!$G302))</f>
        <v>0</v>
      </c>
      <c r="M302" t="b">
        <f>ISNUMBER(d3_all_labelled[[#This Row],[appId]])</f>
        <v>0</v>
      </c>
      <c r="N302" t="b">
        <f t="shared" si="4"/>
        <v>1</v>
      </c>
    </row>
    <row r="303" spans="1:14" ht="14.5" customHeight="1" x14ac:dyDescent="0.35">
      <c r="A303" s="1" t="s">
        <v>94</v>
      </c>
      <c r="B303" s="1" t="s">
        <v>95</v>
      </c>
      <c r="C303" s="1" t="s">
        <v>96</v>
      </c>
      <c r="D303" s="1" t="s">
        <v>7582</v>
      </c>
      <c r="E303" s="1" t="s">
        <v>1107</v>
      </c>
      <c r="F303" s="1" t="str">
        <f>IF(ISNUMBER(LEFT(d3_all_labelled[[#This Row],[contentRating]],1)*1), d3_all_labelled[[#This Row],[contentRating]], VLOOKUP(d3_all_labelled[[#This Row],[contentRating]],contentRatingConversion[],2,FALSE))</f>
        <v>PEGI 7</v>
      </c>
      <c r="G303" s="1" t="s">
        <v>34</v>
      </c>
      <c r="I303" t="b">
        <f>ISNUMBER(SEARCH("children",d3_labelled!$G303))</f>
        <v>0</v>
      </c>
      <c r="J303" t="b">
        <f>ISNUMBER(SEARCH("teens",d3_labelled!$G303))</f>
        <v>1</v>
      </c>
      <c r="K303" t="b">
        <f>ISNUMBER(SEARCH("adults",d3_labelled!$G303))</f>
        <v>0</v>
      </c>
      <c r="M303" t="b">
        <f>ISNUMBER(d3_all_labelled[[#This Row],[appId]])</f>
        <v>0</v>
      </c>
      <c r="N303" t="b">
        <f t="shared" si="4"/>
        <v>1</v>
      </c>
    </row>
    <row r="304" spans="1:14" ht="14.5" customHeight="1" x14ac:dyDescent="0.35">
      <c r="A304" s="1" t="s">
        <v>145</v>
      </c>
      <c r="B304" s="1" t="s">
        <v>146</v>
      </c>
      <c r="C304" s="1" t="s">
        <v>147</v>
      </c>
      <c r="D304" s="1" t="s">
        <v>7581</v>
      </c>
      <c r="E304" s="1" t="s">
        <v>1107</v>
      </c>
      <c r="F304" s="1" t="str">
        <f>IF(ISNUMBER(LEFT(d3_all_labelled[[#This Row],[contentRating]],1)*1), d3_all_labelled[[#This Row],[contentRating]], VLOOKUP(d3_all_labelled[[#This Row],[contentRating]],contentRatingConversion[],2,FALSE))</f>
        <v>PEGI 7</v>
      </c>
      <c r="G304" s="1" t="s">
        <v>34</v>
      </c>
      <c r="I304" t="b">
        <f>ISNUMBER(SEARCH("children",d3_labelled!$G304))</f>
        <v>0</v>
      </c>
      <c r="J304" t="b">
        <f>ISNUMBER(SEARCH("teens",d3_labelled!$G304))</f>
        <v>1</v>
      </c>
      <c r="K304" t="b">
        <f>ISNUMBER(SEARCH("adults",d3_labelled!$G304))</f>
        <v>0</v>
      </c>
      <c r="M304" t="b">
        <f>ISNUMBER(d3_all_labelled[[#This Row],[appId]])</f>
        <v>0</v>
      </c>
      <c r="N304" t="b">
        <f t="shared" si="4"/>
        <v>1</v>
      </c>
    </row>
    <row r="305" spans="1:14" ht="14.5" customHeight="1" x14ac:dyDescent="0.35">
      <c r="A305" s="1" t="s">
        <v>768</v>
      </c>
      <c r="B305" s="1" t="s">
        <v>769</v>
      </c>
      <c r="C305" s="1" t="s">
        <v>770</v>
      </c>
      <c r="D305" s="1" t="s">
        <v>7582</v>
      </c>
      <c r="E305" s="1" t="s">
        <v>1107</v>
      </c>
      <c r="F305" s="1" t="str">
        <f>IF(ISNUMBER(LEFT(d3_all_labelled[[#This Row],[contentRating]],1)*1), d3_all_labelled[[#This Row],[contentRating]], VLOOKUP(d3_all_labelled[[#This Row],[contentRating]],contentRatingConversion[],2,FALSE))</f>
        <v>PEGI 7</v>
      </c>
      <c r="G305" s="1" t="s">
        <v>34</v>
      </c>
      <c r="I305" t="b">
        <f>ISNUMBER(SEARCH("children",d3_labelled!$G305))</f>
        <v>0</v>
      </c>
      <c r="J305" t="b">
        <f>ISNUMBER(SEARCH("teens",d3_labelled!$G305))</f>
        <v>1</v>
      </c>
      <c r="K305" t="b">
        <f>ISNUMBER(SEARCH("adults",d3_labelled!$G305))</f>
        <v>0</v>
      </c>
      <c r="M305" t="b">
        <f>ISNUMBER(d3_all_labelled[[#This Row],[appId]])</f>
        <v>0</v>
      </c>
      <c r="N305" t="b">
        <f t="shared" si="4"/>
        <v>1</v>
      </c>
    </row>
    <row r="306" spans="1:14" ht="14.5" customHeight="1" x14ac:dyDescent="0.35">
      <c r="A306" s="1" t="s">
        <v>742</v>
      </c>
      <c r="B306" s="1" t="s">
        <v>743</v>
      </c>
      <c r="C306" s="1" t="s">
        <v>744</v>
      </c>
      <c r="D306" s="1" t="s">
        <v>7570</v>
      </c>
      <c r="E306" s="1" t="s">
        <v>1053</v>
      </c>
      <c r="F306" s="1" t="str">
        <f>IF(ISNUMBER(LEFT(d3_all_labelled[[#This Row],[contentRating]],1)*1), d3_all_labelled[[#This Row],[contentRating]], VLOOKUP(d3_all_labelled[[#This Row],[contentRating]],contentRatingConversion[],2,FALSE))</f>
        <v>PEGI 3</v>
      </c>
      <c r="G306" s="1" t="s">
        <v>7</v>
      </c>
      <c r="I306" t="b">
        <f>ISNUMBER(SEARCH("children",d3_labelled!$G306))</f>
        <v>0</v>
      </c>
      <c r="J306" t="b">
        <f>ISNUMBER(SEARCH("teens",d3_labelled!$G306))</f>
        <v>0</v>
      </c>
      <c r="K306" t="b">
        <f>ISNUMBER(SEARCH("adults",d3_labelled!$G306))</f>
        <v>1</v>
      </c>
      <c r="M306" t="b">
        <f>ISNUMBER(d3_all_labelled[[#This Row],[appId]])</f>
        <v>0</v>
      </c>
      <c r="N306" t="b">
        <f t="shared" si="4"/>
        <v>1</v>
      </c>
    </row>
    <row r="307" spans="1:14" ht="14.5" customHeight="1" x14ac:dyDescent="0.35">
      <c r="A307" s="1" t="s">
        <v>7540</v>
      </c>
      <c r="B307" s="1" t="s">
        <v>800</v>
      </c>
      <c r="C307" s="1" t="s">
        <v>801</v>
      </c>
      <c r="D307" s="1" t="s">
        <v>7593</v>
      </c>
      <c r="E307" s="1" t="s">
        <v>1053</v>
      </c>
      <c r="F307" s="1" t="str">
        <f>IF(ISNUMBER(LEFT(d3_all_labelled[[#This Row],[contentRating]],1)*1), d3_all_labelled[[#This Row],[contentRating]], VLOOKUP(d3_all_labelled[[#This Row],[contentRating]],contentRatingConversion[],2,FALSE))</f>
        <v>PEGI 3</v>
      </c>
      <c r="G307" s="1" t="s">
        <v>7</v>
      </c>
      <c r="I307" t="b">
        <f>ISNUMBER(SEARCH("children",d3_labelled!$G307))</f>
        <v>0</v>
      </c>
      <c r="J307" t="b">
        <f>ISNUMBER(SEARCH("teens",d3_labelled!$G307))</f>
        <v>0</v>
      </c>
      <c r="K307" t="b">
        <f>ISNUMBER(SEARCH("adults",d3_labelled!$G307))</f>
        <v>1</v>
      </c>
      <c r="M307" t="b">
        <f>ISNUMBER(d3_all_labelled[[#This Row],[appId]])</f>
        <v>0</v>
      </c>
      <c r="N307" t="b">
        <f t="shared" si="4"/>
        <v>1</v>
      </c>
    </row>
    <row r="308" spans="1:14" ht="14.5" customHeight="1" x14ac:dyDescent="0.35">
      <c r="A308" s="1" t="s">
        <v>802</v>
      </c>
      <c r="B308" s="1" t="s">
        <v>803</v>
      </c>
      <c r="C308" s="1" t="s">
        <v>804</v>
      </c>
      <c r="D308" s="1" t="s">
        <v>7585</v>
      </c>
      <c r="E308" s="1" t="s">
        <v>1053</v>
      </c>
      <c r="F308" s="1" t="str">
        <f>IF(ISNUMBER(LEFT(d3_all_labelled[[#This Row],[contentRating]],1)*1), d3_all_labelled[[#This Row],[contentRating]], VLOOKUP(d3_all_labelled[[#This Row],[contentRating]],contentRatingConversion[],2,FALSE))</f>
        <v>PEGI 3</v>
      </c>
      <c r="G308" s="1" t="s">
        <v>13</v>
      </c>
      <c r="I308" t="b">
        <f>ISNUMBER(SEARCH("children",d3_labelled!$G308))</f>
        <v>1</v>
      </c>
      <c r="J308" t="b">
        <f>ISNUMBER(SEARCH("teens",d3_labelled!$G308))</f>
        <v>0</v>
      </c>
      <c r="K308" t="b">
        <f>ISNUMBER(SEARCH("adults",d3_labelled!$G308))</f>
        <v>0</v>
      </c>
      <c r="M308" t="b">
        <f>ISNUMBER(d3_all_labelled[[#This Row],[appId]])</f>
        <v>0</v>
      </c>
      <c r="N308" t="b">
        <f t="shared" si="4"/>
        <v>1</v>
      </c>
    </row>
    <row r="309" spans="1:14" ht="14.5" customHeight="1" x14ac:dyDescent="0.35">
      <c r="A309" s="1" t="s">
        <v>739</v>
      </c>
      <c r="B309" s="1" t="s">
        <v>740</v>
      </c>
      <c r="C309" s="1" t="s">
        <v>741</v>
      </c>
      <c r="D309" s="1" t="s">
        <v>7598</v>
      </c>
      <c r="E309" s="1" t="s">
        <v>1053</v>
      </c>
      <c r="F309" s="1" t="str">
        <f>IF(ISNUMBER(LEFT(d3_all_labelled[[#This Row],[contentRating]],1)*1), d3_all_labelled[[#This Row],[contentRating]], VLOOKUP(d3_all_labelled[[#This Row],[contentRating]],contentRatingConversion[],2,FALSE))</f>
        <v>PEGI 3</v>
      </c>
      <c r="G309" s="1" t="s">
        <v>34</v>
      </c>
      <c r="I309" t="b">
        <f>ISNUMBER(SEARCH("children",d3_labelled!$G309))</f>
        <v>0</v>
      </c>
      <c r="J309" t="b">
        <f>ISNUMBER(SEARCH("teens",d3_labelled!$G309))</f>
        <v>1</v>
      </c>
      <c r="K309" t="b">
        <f>ISNUMBER(SEARCH("adults",d3_labelled!$G309))</f>
        <v>0</v>
      </c>
      <c r="M309" t="b">
        <f>ISNUMBER(d3_all_labelled[[#This Row],[appId]])</f>
        <v>0</v>
      </c>
      <c r="N309" t="b">
        <f t="shared" si="4"/>
        <v>1</v>
      </c>
    </row>
    <row r="310" spans="1:14" ht="14.5" customHeight="1" x14ac:dyDescent="0.35">
      <c r="A310" s="1" t="s">
        <v>838</v>
      </c>
      <c r="B310" s="1" t="s">
        <v>839</v>
      </c>
      <c r="C310" s="1" t="s">
        <v>840</v>
      </c>
      <c r="D310" s="1" t="s">
        <v>7584</v>
      </c>
      <c r="E310" s="1" t="s">
        <v>1231</v>
      </c>
      <c r="F310" s="1" t="str">
        <f>IF(ISNUMBER(LEFT(d3_all_labelled[[#This Row],[contentRating]],1)*1), d3_all_labelled[[#This Row],[contentRating]], VLOOKUP(d3_all_labelled[[#This Row],[contentRating]],contentRatingConversion[],2,FALSE))</f>
        <v>PEGI 16 || PEGI 18</v>
      </c>
      <c r="G310" s="1" t="s">
        <v>24</v>
      </c>
      <c r="I310" t="b">
        <f>ISNUMBER(SEARCH("children",d3_labelled!$G310))</f>
        <v>0</v>
      </c>
      <c r="J310" t="b">
        <f>ISNUMBER(SEARCH("teens",d3_labelled!$G310))</f>
        <v>1</v>
      </c>
      <c r="K310" t="b">
        <f>ISNUMBER(SEARCH("adults",d3_labelled!$G310))</f>
        <v>1</v>
      </c>
      <c r="M310" t="b">
        <f>ISNUMBER(d3_all_labelled[[#This Row],[appId]])</f>
        <v>0</v>
      </c>
      <c r="N310" t="b">
        <f t="shared" si="4"/>
        <v>1</v>
      </c>
    </row>
    <row r="311" spans="1:14" ht="14.5" customHeight="1" x14ac:dyDescent="0.35">
      <c r="A311" s="1" t="s">
        <v>849</v>
      </c>
      <c r="B311" s="1" t="s">
        <v>850</v>
      </c>
      <c r="C311" s="1" t="s">
        <v>851</v>
      </c>
      <c r="D311" s="1" t="s">
        <v>7585</v>
      </c>
      <c r="E311" s="1" t="s">
        <v>1053</v>
      </c>
      <c r="F311" s="1" t="str">
        <f>IF(ISNUMBER(LEFT(d3_all_labelled[[#This Row],[contentRating]],1)*1), d3_all_labelled[[#This Row],[contentRating]], VLOOKUP(d3_all_labelled[[#This Row],[contentRating]],contentRatingConversion[],2,FALSE))</f>
        <v>PEGI 3</v>
      </c>
      <c r="G311" s="1" t="s">
        <v>13</v>
      </c>
      <c r="I311" t="b">
        <f>ISNUMBER(SEARCH("children",d3_labelled!$G311))</f>
        <v>1</v>
      </c>
      <c r="J311" t="b">
        <f>ISNUMBER(SEARCH("teens",d3_labelled!$G311))</f>
        <v>0</v>
      </c>
      <c r="K311" t="b">
        <f>ISNUMBER(SEARCH("adults",d3_labelled!$G311))</f>
        <v>0</v>
      </c>
      <c r="M311" t="b">
        <f>ISNUMBER(d3_all_labelled[[#This Row],[appId]])</f>
        <v>0</v>
      </c>
      <c r="N311" t="b">
        <f t="shared" si="4"/>
        <v>1</v>
      </c>
    </row>
    <row r="312" spans="1:14" ht="14.5" customHeight="1" x14ac:dyDescent="0.35">
      <c r="A312" s="1" t="s">
        <v>854</v>
      </c>
      <c r="B312" s="1" t="s">
        <v>855</v>
      </c>
      <c r="C312" s="1" t="s">
        <v>856</v>
      </c>
      <c r="D312" s="1" t="s">
        <v>7585</v>
      </c>
      <c r="E312" s="1" t="s">
        <v>1053</v>
      </c>
      <c r="F312" s="1" t="str">
        <f>IF(ISNUMBER(LEFT(d3_all_labelled[[#This Row],[contentRating]],1)*1), d3_all_labelled[[#This Row],[contentRating]], VLOOKUP(d3_all_labelled[[#This Row],[contentRating]],contentRatingConversion[],2,FALSE))</f>
        <v>PEGI 3</v>
      </c>
      <c r="G312" s="1" t="s">
        <v>13</v>
      </c>
      <c r="I312" t="b">
        <f>ISNUMBER(SEARCH("children",d3_labelled!$G312))</f>
        <v>1</v>
      </c>
      <c r="J312" t="b">
        <f>ISNUMBER(SEARCH("teens",d3_labelled!$G312))</f>
        <v>0</v>
      </c>
      <c r="K312" t="b">
        <f>ISNUMBER(SEARCH("adults",d3_labelled!$G312))</f>
        <v>0</v>
      </c>
      <c r="M312" t="b">
        <f>ISNUMBER(d3_all_labelled[[#This Row],[appId]])</f>
        <v>0</v>
      </c>
      <c r="N312" t="b">
        <f t="shared" si="4"/>
        <v>1</v>
      </c>
    </row>
    <row r="313" spans="1:14" ht="14.5" customHeight="1" x14ac:dyDescent="0.35">
      <c r="A313" s="1" t="s">
        <v>835</v>
      </c>
      <c r="B313" s="1" t="s">
        <v>836</v>
      </c>
      <c r="C313" s="1" t="s">
        <v>837</v>
      </c>
      <c r="D313" s="1" t="s">
        <v>7587</v>
      </c>
      <c r="E313" s="1" t="s">
        <v>1053</v>
      </c>
      <c r="F313" s="1" t="str">
        <f>IF(ISNUMBER(LEFT(d3_all_labelled[[#This Row],[contentRating]],1)*1), d3_all_labelled[[#This Row],[contentRating]], VLOOKUP(d3_all_labelled[[#This Row],[contentRating]],contentRatingConversion[],2,FALSE))</f>
        <v>PEGI 3</v>
      </c>
      <c r="G313" s="1" t="s">
        <v>7</v>
      </c>
      <c r="I313" t="b">
        <f>ISNUMBER(SEARCH("children",d3_labelled!$G313))</f>
        <v>0</v>
      </c>
      <c r="J313" t="b">
        <f>ISNUMBER(SEARCH("teens",d3_labelled!$G313))</f>
        <v>0</v>
      </c>
      <c r="K313" t="b">
        <f>ISNUMBER(SEARCH("adults",d3_labelled!$G313))</f>
        <v>1</v>
      </c>
      <c r="M313" t="b">
        <f>ISNUMBER(d3_all_labelled[[#This Row],[appId]])</f>
        <v>0</v>
      </c>
      <c r="N313" t="b">
        <f t="shared" si="4"/>
        <v>1</v>
      </c>
    </row>
    <row r="314" spans="1:14" ht="14.5" customHeight="1" x14ac:dyDescent="0.35">
      <c r="A314" s="1" t="s">
        <v>271</v>
      </c>
      <c r="B314" s="1" t="s">
        <v>272</v>
      </c>
      <c r="C314" s="1" t="s">
        <v>273</v>
      </c>
      <c r="D314" s="1" t="s">
        <v>7585</v>
      </c>
      <c r="E314" s="1" t="s">
        <v>1053</v>
      </c>
      <c r="F314" s="1" t="str">
        <f>IF(ISNUMBER(LEFT(d3_all_labelled[[#This Row],[contentRating]],1)*1), d3_all_labelled[[#This Row],[contentRating]], VLOOKUP(d3_all_labelled[[#This Row],[contentRating]],contentRatingConversion[],2,FALSE))</f>
        <v>PEGI 3</v>
      </c>
      <c r="G314" s="1" t="s">
        <v>13</v>
      </c>
      <c r="I314" t="b">
        <f>ISNUMBER(SEARCH("children",d3_labelled!$G314))</f>
        <v>1</v>
      </c>
      <c r="J314" t="b">
        <f>ISNUMBER(SEARCH("teens",d3_labelled!$G314))</f>
        <v>0</v>
      </c>
      <c r="K314" t="b">
        <f>ISNUMBER(SEARCH("adults",d3_labelled!$G314))</f>
        <v>0</v>
      </c>
      <c r="M314" t="b">
        <f>ISNUMBER(d3_all_labelled[[#This Row],[appId]])</f>
        <v>0</v>
      </c>
      <c r="N314" t="b">
        <f t="shared" si="4"/>
        <v>1</v>
      </c>
    </row>
    <row r="315" spans="1:14" ht="14.5" customHeight="1" x14ac:dyDescent="0.35">
      <c r="A315" s="1" t="s">
        <v>277</v>
      </c>
      <c r="B315" s="1" t="s">
        <v>278</v>
      </c>
      <c r="C315" s="1" t="s">
        <v>279</v>
      </c>
      <c r="D315" s="1" t="s">
        <v>7585</v>
      </c>
      <c r="E315" s="1" t="s">
        <v>1053</v>
      </c>
      <c r="F315" s="1" t="str">
        <f>IF(ISNUMBER(LEFT(d3_all_labelled[[#This Row],[contentRating]],1)*1), d3_all_labelled[[#This Row],[contentRating]], VLOOKUP(d3_all_labelled[[#This Row],[contentRating]],contentRatingConversion[],2,FALSE))</f>
        <v>PEGI 3</v>
      </c>
      <c r="G315" s="1" t="s">
        <v>13</v>
      </c>
      <c r="I315" t="b">
        <f>ISNUMBER(SEARCH("children",d3_labelled!$G315))</f>
        <v>1</v>
      </c>
      <c r="J315" t="b">
        <f>ISNUMBER(SEARCH("teens",d3_labelled!$G315))</f>
        <v>0</v>
      </c>
      <c r="K315" t="b">
        <f>ISNUMBER(SEARCH("adults",d3_labelled!$G315))</f>
        <v>0</v>
      </c>
      <c r="M315" t="b">
        <f>ISNUMBER(d3_all_labelled[[#This Row],[appId]])</f>
        <v>0</v>
      </c>
      <c r="N315" t="b">
        <f t="shared" si="4"/>
        <v>1</v>
      </c>
    </row>
    <row r="316" spans="1:14" ht="14.5" customHeight="1" x14ac:dyDescent="0.35">
      <c r="A316" s="1" t="s">
        <v>403</v>
      </c>
      <c r="B316" s="1" t="s">
        <v>404</v>
      </c>
      <c r="C316" s="1" t="s">
        <v>405</v>
      </c>
      <c r="D316" s="1" t="s">
        <v>7585</v>
      </c>
      <c r="E316" s="1" t="s">
        <v>1053</v>
      </c>
      <c r="F316" s="1" t="str">
        <f>IF(ISNUMBER(LEFT(d3_all_labelled[[#This Row],[contentRating]],1)*1), d3_all_labelled[[#This Row],[contentRating]], VLOOKUP(d3_all_labelled[[#This Row],[contentRating]],contentRatingConversion[],2,FALSE))</f>
        <v>PEGI 3</v>
      </c>
      <c r="G316" s="1" t="s">
        <v>13</v>
      </c>
      <c r="I316" t="b">
        <f>ISNUMBER(SEARCH("children",d3_labelled!$G316))</f>
        <v>1</v>
      </c>
      <c r="J316" t="b">
        <f>ISNUMBER(SEARCH("teens",d3_labelled!$G316))</f>
        <v>0</v>
      </c>
      <c r="K316" t="b">
        <f>ISNUMBER(SEARCH("adults",d3_labelled!$G316))</f>
        <v>0</v>
      </c>
      <c r="M316" t="b">
        <f>ISNUMBER(d3_all_labelled[[#This Row],[appId]])</f>
        <v>0</v>
      </c>
      <c r="N316" t="b">
        <f t="shared" si="4"/>
        <v>1</v>
      </c>
    </row>
    <row r="317" spans="1:14" ht="14.5" customHeight="1" x14ac:dyDescent="0.35">
      <c r="A317" s="1" t="s">
        <v>793</v>
      </c>
      <c r="B317" s="1" t="s">
        <v>794</v>
      </c>
      <c r="C317" s="1" t="s">
        <v>795</v>
      </c>
      <c r="D317" s="1" t="s">
        <v>7585</v>
      </c>
      <c r="E317" s="1" t="s">
        <v>1053</v>
      </c>
      <c r="F317" s="1" t="str">
        <f>IF(ISNUMBER(LEFT(d3_all_labelled[[#This Row],[contentRating]],1)*1), d3_all_labelled[[#This Row],[contentRating]], VLOOKUP(d3_all_labelled[[#This Row],[contentRating]],contentRatingConversion[],2,FALSE))</f>
        <v>PEGI 3</v>
      </c>
      <c r="G317" s="1" t="s">
        <v>13</v>
      </c>
      <c r="I317" t="b">
        <f>ISNUMBER(SEARCH("children",d3_labelled!$G317))</f>
        <v>1</v>
      </c>
      <c r="J317" t="b">
        <f>ISNUMBER(SEARCH("teens",d3_labelled!$G317))</f>
        <v>0</v>
      </c>
      <c r="K317" t="b">
        <f>ISNUMBER(SEARCH("adults",d3_labelled!$G317))</f>
        <v>0</v>
      </c>
      <c r="M317" t="b">
        <f>ISNUMBER(d3_all_labelled[[#This Row],[appId]])</f>
        <v>0</v>
      </c>
      <c r="N317" t="b">
        <f t="shared" si="4"/>
        <v>1</v>
      </c>
    </row>
    <row r="318" spans="1:14" ht="14.5" customHeight="1" x14ac:dyDescent="0.35">
      <c r="A318" s="1" t="s">
        <v>539</v>
      </c>
      <c r="B318" s="1" t="s">
        <v>540</v>
      </c>
      <c r="C318" s="1" t="s">
        <v>541</v>
      </c>
      <c r="D318" s="1" t="s">
        <v>7588</v>
      </c>
      <c r="E318" s="1" t="s">
        <v>1053</v>
      </c>
      <c r="F318" s="1" t="str">
        <f>IF(ISNUMBER(LEFT(d3_all_labelled[[#This Row],[contentRating]],1)*1), d3_all_labelled[[#This Row],[contentRating]], VLOOKUP(d3_all_labelled[[#This Row],[contentRating]],contentRatingConversion[],2,FALSE))</f>
        <v>PEGI 3</v>
      </c>
      <c r="G318" s="1" t="s">
        <v>24</v>
      </c>
      <c r="I318" t="b">
        <f>ISNUMBER(SEARCH("children",d3_labelled!$G318))</f>
        <v>0</v>
      </c>
      <c r="J318" t="b">
        <f>ISNUMBER(SEARCH("teens",d3_labelled!$G318))</f>
        <v>1</v>
      </c>
      <c r="K318" t="b">
        <f>ISNUMBER(SEARCH("adults",d3_labelled!$G318))</f>
        <v>1</v>
      </c>
      <c r="M318" t="b">
        <f>ISNUMBER(d3_all_labelled[[#This Row],[appId]])</f>
        <v>0</v>
      </c>
      <c r="N318" t="b">
        <f t="shared" si="4"/>
        <v>1</v>
      </c>
    </row>
    <row r="319" spans="1:14" ht="14.5" customHeight="1" x14ac:dyDescent="0.35">
      <c r="A319" s="1" t="s">
        <v>166</v>
      </c>
      <c r="B319" s="1" t="s">
        <v>167</v>
      </c>
      <c r="C319" s="1" t="s">
        <v>168</v>
      </c>
      <c r="D319" s="1" t="s">
        <v>7591</v>
      </c>
      <c r="E319" s="1" t="s">
        <v>1053</v>
      </c>
      <c r="F319" s="1" t="str">
        <f>IF(ISNUMBER(LEFT(d3_all_labelled[[#This Row],[contentRating]],1)*1), d3_all_labelled[[#This Row],[contentRating]], VLOOKUP(d3_all_labelled[[#This Row],[contentRating]],contentRatingConversion[],2,FALSE))</f>
        <v>PEGI 3</v>
      </c>
      <c r="G319" s="1" t="s">
        <v>7</v>
      </c>
      <c r="I319" t="b">
        <f>ISNUMBER(SEARCH("children",d3_labelled!$G319))</f>
        <v>0</v>
      </c>
      <c r="J319" t="b">
        <f>ISNUMBER(SEARCH("teens",d3_labelled!$G319))</f>
        <v>0</v>
      </c>
      <c r="K319" t="b">
        <f>ISNUMBER(SEARCH("adults",d3_labelled!$G319))</f>
        <v>1</v>
      </c>
      <c r="M319" t="b">
        <f>ISNUMBER(d3_all_labelled[[#This Row],[appId]])</f>
        <v>0</v>
      </c>
      <c r="N319" t="b">
        <f t="shared" si="4"/>
        <v>1</v>
      </c>
    </row>
    <row r="320" spans="1:14" ht="14.5" customHeight="1" x14ac:dyDescent="0.35">
      <c r="A320" s="1" t="s">
        <v>528</v>
      </c>
      <c r="B320" s="1" t="s">
        <v>529</v>
      </c>
      <c r="C320" s="1" t="s">
        <v>530</v>
      </c>
      <c r="D320" s="1" t="s">
        <v>7595</v>
      </c>
      <c r="E320" s="1" t="s">
        <v>1053</v>
      </c>
      <c r="F320" s="1" t="str">
        <f>IF(ISNUMBER(LEFT(d3_all_labelled[[#This Row],[contentRating]],1)*1), d3_all_labelled[[#This Row],[contentRating]], VLOOKUP(d3_all_labelled[[#This Row],[contentRating]],contentRatingConversion[],2,FALSE))</f>
        <v>PEGI 3</v>
      </c>
      <c r="G320" s="1" t="s">
        <v>34</v>
      </c>
      <c r="I320" t="b">
        <f>ISNUMBER(SEARCH("children",d3_labelled!$G320))</f>
        <v>0</v>
      </c>
      <c r="J320" t="b">
        <f>ISNUMBER(SEARCH("teens",d3_labelled!$G320))</f>
        <v>1</v>
      </c>
      <c r="K320" t="b">
        <f>ISNUMBER(SEARCH("adults",d3_labelled!$G320))</f>
        <v>0</v>
      </c>
      <c r="M320" t="b">
        <f>ISNUMBER(d3_all_labelled[[#This Row],[appId]])</f>
        <v>0</v>
      </c>
      <c r="N320" t="b">
        <f t="shared" si="4"/>
        <v>1</v>
      </c>
    </row>
    <row r="321" spans="1:14" ht="14.5" customHeight="1" x14ac:dyDescent="0.35">
      <c r="A321" s="1" t="s">
        <v>896</v>
      </c>
      <c r="B321" s="1" t="s">
        <v>897</v>
      </c>
      <c r="C321" s="1" t="s">
        <v>898</v>
      </c>
      <c r="D321" s="1" t="s">
        <v>7610</v>
      </c>
      <c r="E321" s="1" t="s">
        <v>1053</v>
      </c>
      <c r="F321" s="1" t="str">
        <f>IF(ISNUMBER(LEFT(d3_all_labelled[[#This Row],[contentRating]],1)*1), d3_all_labelled[[#This Row],[contentRating]], VLOOKUP(d3_all_labelled[[#This Row],[contentRating]],contentRatingConversion[],2,FALSE))</f>
        <v>PEGI 3</v>
      </c>
      <c r="G321" s="1" t="s">
        <v>7</v>
      </c>
      <c r="I321" t="b">
        <f>ISNUMBER(SEARCH("children",d3_labelled!$G321))</f>
        <v>0</v>
      </c>
      <c r="J321" t="b">
        <f>ISNUMBER(SEARCH("teens",d3_labelled!$G321))</f>
        <v>0</v>
      </c>
      <c r="K321" t="b">
        <f>ISNUMBER(SEARCH("adults",d3_labelled!$G321))</f>
        <v>1</v>
      </c>
      <c r="M321" t="b">
        <f>ISNUMBER(d3_all_labelled[[#This Row],[appId]])</f>
        <v>0</v>
      </c>
      <c r="N321" t="b">
        <f t="shared" si="4"/>
        <v>1</v>
      </c>
    </row>
    <row r="322" spans="1:14" ht="14.5" customHeight="1" x14ac:dyDescent="0.35">
      <c r="A322" s="1" t="s">
        <v>774</v>
      </c>
      <c r="B322" s="1" t="s">
        <v>775</v>
      </c>
      <c r="C322" s="1" t="s">
        <v>776</v>
      </c>
      <c r="D322" s="1" t="s">
        <v>7570</v>
      </c>
      <c r="E322" s="1" t="s">
        <v>1053</v>
      </c>
      <c r="F322" s="1" t="str">
        <f>IF(ISNUMBER(LEFT(d3_all_labelled[[#This Row],[contentRating]],1)*1), d3_all_labelled[[#This Row],[contentRating]], VLOOKUP(d3_all_labelled[[#This Row],[contentRating]],contentRatingConversion[],2,FALSE))</f>
        <v>PEGI 3</v>
      </c>
      <c r="G322" s="1" t="s">
        <v>7</v>
      </c>
      <c r="I322" t="b">
        <f>ISNUMBER(SEARCH("children",d3_labelled!$G322))</f>
        <v>0</v>
      </c>
      <c r="J322" t="b">
        <f>ISNUMBER(SEARCH("teens",d3_labelled!$G322))</f>
        <v>0</v>
      </c>
      <c r="K322" t="b">
        <f>ISNUMBER(SEARCH("adults",d3_labelled!$G322))</f>
        <v>1</v>
      </c>
      <c r="M322" t="b">
        <f>ISNUMBER(d3_all_labelled[[#This Row],[appId]])</f>
        <v>0</v>
      </c>
      <c r="N322" t="b">
        <f t="shared" si="4"/>
        <v>1</v>
      </c>
    </row>
    <row r="323" spans="1:14" ht="14.5" customHeight="1" x14ac:dyDescent="0.35">
      <c r="A323" s="1" t="s">
        <v>876</v>
      </c>
      <c r="B323" s="1" t="s">
        <v>877</v>
      </c>
      <c r="C323" s="1" t="s">
        <v>878</v>
      </c>
      <c r="D323" s="1" t="s">
        <v>7587</v>
      </c>
      <c r="E323" s="1" t="s">
        <v>1053</v>
      </c>
      <c r="F323" s="1" t="str">
        <f>IF(ISNUMBER(LEFT(d3_all_labelled[[#This Row],[contentRating]],1)*1), d3_all_labelled[[#This Row],[contentRating]], VLOOKUP(d3_all_labelled[[#This Row],[contentRating]],contentRatingConversion[],2,FALSE))</f>
        <v>PEGI 3</v>
      </c>
      <c r="G323" s="1" t="s">
        <v>34</v>
      </c>
      <c r="I323" t="b">
        <f>ISNUMBER(SEARCH("children",d3_labelled!$G323))</f>
        <v>0</v>
      </c>
      <c r="J323" t="b">
        <f>ISNUMBER(SEARCH("teens",d3_labelled!$G323))</f>
        <v>1</v>
      </c>
      <c r="K323" t="b">
        <f>ISNUMBER(SEARCH("adults",d3_labelled!$G323))</f>
        <v>0</v>
      </c>
      <c r="M323" t="b">
        <f>ISNUMBER(d3_all_labelled[[#This Row],[appId]])</f>
        <v>0</v>
      </c>
      <c r="N323" t="b">
        <f t="shared" ref="N323:N324" si="5">NOT(M323)</f>
        <v>1</v>
      </c>
    </row>
    <row r="324" spans="1:14" ht="14.5" customHeight="1" x14ac:dyDescent="0.35">
      <c r="A324" s="1" t="s">
        <v>576</v>
      </c>
      <c r="B324" s="1" t="s">
        <v>577</v>
      </c>
      <c r="C324" s="1" t="s">
        <v>578</v>
      </c>
      <c r="D324" s="1" t="s">
        <v>7589</v>
      </c>
      <c r="E324" s="1" t="s">
        <v>1053</v>
      </c>
      <c r="F324" s="1" t="str">
        <f>IF(ISNUMBER(LEFT(d3_all_labelled[[#This Row],[contentRating]],1)*1), d3_all_labelled[[#This Row],[contentRating]], VLOOKUP(d3_all_labelled[[#This Row],[contentRating]],contentRatingConversion[],2,FALSE))</f>
        <v>PEGI 3</v>
      </c>
      <c r="G324" s="1" t="s">
        <v>7</v>
      </c>
      <c r="I324" t="b">
        <f>ISNUMBER(SEARCH("children",d3_labelled!$G324))</f>
        <v>0</v>
      </c>
      <c r="J324" t="b">
        <f>ISNUMBER(SEARCH("teens",d3_labelled!$G324))</f>
        <v>0</v>
      </c>
      <c r="K324" t="b">
        <f>ISNUMBER(SEARCH("adults",d3_labelled!$G324))</f>
        <v>1</v>
      </c>
      <c r="M324" t="b">
        <f>ISNUMBER(d3_all_labelled[[#This Row],[appId]])</f>
        <v>0</v>
      </c>
      <c r="N324" t="b">
        <f t="shared" si="5"/>
        <v>1</v>
      </c>
    </row>
    <row r="325" spans="1:14" ht="14.5" customHeight="1" x14ac:dyDescent="0.35">
      <c r="A325" s="1" t="s">
        <v>499</v>
      </c>
      <c r="B325" s="1" t="s">
        <v>500</v>
      </c>
      <c r="C325" s="1" t="s">
        <v>501</v>
      </c>
      <c r="D325" s="1" t="s">
        <v>7612</v>
      </c>
      <c r="E325" s="1" t="s">
        <v>1053</v>
      </c>
      <c r="F325" s="1" t="str">
        <f>IF(ISNUMBER(LEFT(d3_all_labelled[[#This Row],[contentRating]],1)*1), d3_all_labelled[[#This Row],[contentRating]], VLOOKUP(d3_all_labelled[[#This Row],[contentRating]],contentRatingConversion[],2,FALSE))</f>
        <v>PEGI 3</v>
      </c>
      <c r="G325" s="1" t="s">
        <v>7</v>
      </c>
      <c r="I325" t="b">
        <f>ISNUMBER(SEARCH("children",d3_labelled!$G325))</f>
        <v>0</v>
      </c>
      <c r="J325" t="b">
        <f>ISNUMBER(SEARCH("teens",d3_labelled!$G325))</f>
        <v>0</v>
      </c>
      <c r="K325" t="b">
        <f>ISNUMBER(SEARCH("adults",d3_labelled!$G325))</f>
        <v>1</v>
      </c>
      <c r="M325" t="b">
        <f>ISNUMBER(d3_all_labelled[[#This Row],[appId]])</f>
        <v>0</v>
      </c>
      <c r="N325" t="b">
        <f t="shared" ref="N325:N374" si="6">NOT(M325)</f>
        <v>1</v>
      </c>
    </row>
    <row r="326" spans="1:14" ht="14.5" customHeight="1" x14ac:dyDescent="0.35">
      <c r="A326" s="1" t="s">
        <v>707</v>
      </c>
      <c r="B326" s="1" t="s">
        <v>708</v>
      </c>
      <c r="C326" s="1" t="s">
        <v>709</v>
      </c>
      <c r="D326" t="s">
        <v>7612</v>
      </c>
      <c r="E326" t="s">
        <v>1053</v>
      </c>
      <c r="F326" s="1" t="str">
        <f>IF(ISNUMBER(LEFT(d3_all_labelled[[#This Row],[contentRating]],1)*1), d3_all_labelled[[#This Row],[contentRating]], VLOOKUP(d3_all_labelled[[#This Row],[contentRating]],contentRatingConversion[],2,FALSE))</f>
        <v>PEGI 3</v>
      </c>
      <c r="G326" s="1" t="s">
        <v>7</v>
      </c>
      <c r="I326" t="b">
        <f>ISNUMBER(SEARCH("children",d3_labelled!$G326))</f>
        <v>0</v>
      </c>
      <c r="J326" t="b">
        <f>ISNUMBER(SEARCH("teens",d3_labelled!$G326))</f>
        <v>0</v>
      </c>
      <c r="K326" t="b">
        <f>ISNUMBER(SEARCH("adults",d3_labelled!$G326))</f>
        <v>1</v>
      </c>
      <c r="M326" t="b">
        <f>ISNUMBER(d3_all_labelled[[#This Row],[appId]])</f>
        <v>0</v>
      </c>
      <c r="N326" t="b">
        <f t="shared" si="6"/>
        <v>1</v>
      </c>
    </row>
    <row r="327" spans="1:14" ht="14.5" customHeight="1" x14ac:dyDescent="0.35">
      <c r="A327" s="1" t="s">
        <v>198</v>
      </c>
      <c r="B327" s="1" t="s">
        <v>199</v>
      </c>
      <c r="C327" s="1" t="s">
        <v>200</v>
      </c>
      <c r="D327" t="s">
        <v>7591</v>
      </c>
      <c r="E327" t="s">
        <v>1100</v>
      </c>
      <c r="F327" s="1" t="str">
        <f>IF(ISNUMBER(LEFT(d3_all_labelled[[#This Row],[contentRating]],1)*1), d3_all_labelled[[#This Row],[contentRating]], VLOOKUP(d3_all_labelled[[#This Row],[contentRating]],contentRatingConversion[],2,FALSE))</f>
        <v>PEGI 12</v>
      </c>
      <c r="G327" s="1" t="s">
        <v>24</v>
      </c>
      <c r="I327" t="b">
        <f>ISNUMBER(SEARCH("children",d3_labelled!$G327))</f>
        <v>0</v>
      </c>
      <c r="J327" t="b">
        <f>ISNUMBER(SEARCH("teens",d3_labelled!$G327))</f>
        <v>1</v>
      </c>
      <c r="K327" t="b">
        <f>ISNUMBER(SEARCH("adults",d3_labelled!$G327))</f>
        <v>1</v>
      </c>
      <c r="M327" t="b">
        <f>ISNUMBER(d3_all_labelled[[#This Row],[appId]])</f>
        <v>0</v>
      </c>
      <c r="N327" t="b">
        <f t="shared" si="6"/>
        <v>1</v>
      </c>
    </row>
    <row r="328" spans="1:14" ht="14.5" customHeight="1" x14ac:dyDescent="0.35">
      <c r="A328" s="1" t="s">
        <v>432</v>
      </c>
      <c r="B328" s="1" t="s">
        <v>433</v>
      </c>
      <c r="C328" s="1" t="s">
        <v>434</v>
      </c>
      <c r="D328" t="s">
        <v>7580</v>
      </c>
      <c r="E328" t="s">
        <v>1107</v>
      </c>
      <c r="F328" s="1" t="str">
        <f>IF(ISNUMBER(LEFT(d3_all_labelled[[#This Row],[contentRating]],1)*1), d3_all_labelled[[#This Row],[contentRating]], VLOOKUP(d3_all_labelled[[#This Row],[contentRating]],contentRatingConversion[],2,FALSE))</f>
        <v>PEGI 7</v>
      </c>
      <c r="G328" s="1" t="s">
        <v>34</v>
      </c>
      <c r="I328" t="b">
        <f>ISNUMBER(SEARCH("children",d3_labelled!$G328))</f>
        <v>0</v>
      </c>
      <c r="J328" t="b">
        <f>ISNUMBER(SEARCH("teens",d3_labelled!$G328))</f>
        <v>1</v>
      </c>
      <c r="K328" t="b">
        <f>ISNUMBER(SEARCH("adults",d3_labelled!$G328))</f>
        <v>0</v>
      </c>
      <c r="M328" t="b">
        <f>ISNUMBER(d3_all_labelled[[#This Row],[appId]])</f>
        <v>0</v>
      </c>
      <c r="N328" t="b">
        <f t="shared" si="6"/>
        <v>1</v>
      </c>
    </row>
    <row r="329" spans="1:14" ht="14.5" customHeight="1" x14ac:dyDescent="0.35">
      <c r="A329" s="1" t="s">
        <v>435</v>
      </c>
      <c r="B329" s="1" t="s">
        <v>436</v>
      </c>
      <c r="C329" s="1" t="s">
        <v>437</v>
      </c>
      <c r="D329" t="s">
        <v>7580</v>
      </c>
      <c r="E329" t="s">
        <v>1107</v>
      </c>
      <c r="F329" s="1" t="str">
        <f>IF(ISNUMBER(LEFT(d3_all_labelled[[#This Row],[contentRating]],1)*1), d3_all_labelled[[#This Row],[contentRating]], VLOOKUP(d3_all_labelled[[#This Row],[contentRating]],contentRatingConversion[],2,FALSE))</f>
        <v>PEGI 7</v>
      </c>
      <c r="G329" s="1" t="s">
        <v>34</v>
      </c>
      <c r="I329" t="b">
        <f>ISNUMBER(SEARCH("children",d3_labelled!$G329))</f>
        <v>0</v>
      </c>
      <c r="J329" t="b">
        <f>ISNUMBER(SEARCH("teens",d3_labelled!$G329))</f>
        <v>1</v>
      </c>
      <c r="K329" t="b">
        <f>ISNUMBER(SEARCH("adults",d3_labelled!$G329))</f>
        <v>0</v>
      </c>
      <c r="M329" t="b">
        <f>ISNUMBER(d3_all_labelled[[#This Row],[appId]])</f>
        <v>0</v>
      </c>
      <c r="N329" t="b">
        <f t="shared" si="6"/>
        <v>1</v>
      </c>
    </row>
    <row r="330" spans="1:14" ht="14.5" customHeight="1" x14ac:dyDescent="0.35">
      <c r="A330" s="1" t="s">
        <v>438</v>
      </c>
      <c r="B330" s="1" t="s">
        <v>439</v>
      </c>
      <c r="C330" s="1" t="s">
        <v>440</v>
      </c>
      <c r="D330" t="s">
        <v>7582</v>
      </c>
      <c r="E330" t="s">
        <v>1107</v>
      </c>
      <c r="F330" s="1" t="str">
        <f>IF(ISNUMBER(LEFT(d3_all_labelled[[#This Row],[contentRating]],1)*1), d3_all_labelled[[#This Row],[contentRating]], VLOOKUP(d3_all_labelled[[#This Row],[contentRating]],contentRatingConversion[],2,FALSE))</f>
        <v>PEGI 7</v>
      </c>
      <c r="G330" s="1" t="s">
        <v>34</v>
      </c>
      <c r="I330" t="b">
        <f>ISNUMBER(SEARCH("children",d3_labelled!$G330))</f>
        <v>0</v>
      </c>
      <c r="J330" t="b">
        <f>ISNUMBER(SEARCH("teens",d3_labelled!$G330))</f>
        <v>1</v>
      </c>
      <c r="K330" t="b">
        <f>ISNUMBER(SEARCH("adults",d3_labelled!$G330))</f>
        <v>0</v>
      </c>
      <c r="M330" t="b">
        <f>ISNUMBER(d3_all_labelled[[#This Row],[appId]])</f>
        <v>0</v>
      </c>
      <c r="N330" t="b">
        <f t="shared" si="6"/>
        <v>1</v>
      </c>
    </row>
    <row r="331" spans="1:14" ht="14.5" customHeight="1" x14ac:dyDescent="0.35">
      <c r="A331" s="1" t="s">
        <v>490</v>
      </c>
      <c r="B331" s="1" t="s">
        <v>491</v>
      </c>
      <c r="C331" s="1" t="s">
        <v>492</v>
      </c>
      <c r="D331" t="s">
        <v>7563</v>
      </c>
      <c r="E331" t="s">
        <v>1100</v>
      </c>
      <c r="F331" s="1" t="str">
        <f>IF(ISNUMBER(LEFT(d3_all_labelled[[#This Row],[contentRating]],1)*1), d3_all_labelled[[#This Row],[contentRating]], VLOOKUP(d3_all_labelled[[#This Row],[contentRating]],contentRatingConversion[],2,FALSE))</f>
        <v>PEGI 12</v>
      </c>
      <c r="G331" s="1" t="s">
        <v>24</v>
      </c>
      <c r="I331" t="b">
        <f>ISNUMBER(SEARCH("children",d3_labelled!$G331))</f>
        <v>0</v>
      </c>
      <c r="J331" t="b">
        <f>ISNUMBER(SEARCH("teens",d3_labelled!$G331))</f>
        <v>1</v>
      </c>
      <c r="K331" t="b">
        <f>ISNUMBER(SEARCH("adults",d3_labelled!$G331))</f>
        <v>1</v>
      </c>
      <c r="M331" t="b">
        <f>ISNUMBER(d3_all_labelled[[#This Row],[appId]])</f>
        <v>0</v>
      </c>
      <c r="N331" t="b">
        <f t="shared" si="6"/>
        <v>1</v>
      </c>
    </row>
    <row r="332" spans="1:14" ht="14.5" customHeight="1" x14ac:dyDescent="0.35">
      <c r="A332" s="1" t="s">
        <v>796</v>
      </c>
      <c r="B332" s="1" t="s">
        <v>797</v>
      </c>
      <c r="C332" s="1" t="s">
        <v>798</v>
      </c>
      <c r="D332" t="s">
        <v>7563</v>
      </c>
      <c r="E332" t="s">
        <v>1100</v>
      </c>
      <c r="F332" s="1" t="str">
        <f>IF(ISNUMBER(LEFT(d3_all_labelled[[#This Row],[contentRating]],1)*1), d3_all_labelled[[#This Row],[contentRating]], VLOOKUP(d3_all_labelled[[#This Row],[contentRating]],contentRatingConversion[],2,FALSE))</f>
        <v>PEGI 12</v>
      </c>
      <c r="G332" s="1" t="s">
        <v>24</v>
      </c>
      <c r="I332" t="b">
        <f>ISNUMBER(SEARCH("children",d3_labelled!$G332))</f>
        <v>0</v>
      </c>
      <c r="J332" t="b">
        <f>ISNUMBER(SEARCH("teens",d3_labelled!$G332))</f>
        <v>1</v>
      </c>
      <c r="K332" t="b">
        <f>ISNUMBER(SEARCH("adults",d3_labelled!$G332))</f>
        <v>1</v>
      </c>
      <c r="M332" t="b">
        <f>ISNUMBER(d3_all_labelled[[#This Row],[appId]])</f>
        <v>0</v>
      </c>
      <c r="N332" t="b">
        <f t="shared" si="6"/>
        <v>1</v>
      </c>
    </row>
    <row r="333" spans="1:14" ht="14.5" customHeight="1" x14ac:dyDescent="0.35">
      <c r="A333" s="1" t="s">
        <v>902</v>
      </c>
      <c r="B333" s="1" t="s">
        <v>903</v>
      </c>
      <c r="C333" s="1" t="s">
        <v>904</v>
      </c>
      <c r="D333" t="s">
        <v>7591</v>
      </c>
      <c r="E333" t="s">
        <v>1100</v>
      </c>
      <c r="F333" s="1" t="str">
        <f>IF(ISNUMBER(LEFT(d3_all_labelled[[#This Row],[contentRating]],1)*1), d3_all_labelled[[#This Row],[contentRating]], VLOOKUP(d3_all_labelled[[#This Row],[contentRating]],contentRatingConversion[],2,FALSE))</f>
        <v>PEGI 12</v>
      </c>
      <c r="G333" s="1" t="s">
        <v>24</v>
      </c>
      <c r="I333" t="b">
        <f>ISNUMBER(SEARCH("children",d3_labelled!$G333))</f>
        <v>0</v>
      </c>
      <c r="J333" t="b">
        <f>ISNUMBER(SEARCH("teens",d3_labelled!$G333))</f>
        <v>1</v>
      </c>
      <c r="K333" t="b">
        <f>ISNUMBER(SEARCH("adults",d3_labelled!$G333))</f>
        <v>1</v>
      </c>
      <c r="M333" t="b">
        <f>ISNUMBER(d3_all_labelled[[#This Row],[appId]])</f>
        <v>0</v>
      </c>
      <c r="N333" t="b">
        <f t="shared" si="6"/>
        <v>1</v>
      </c>
    </row>
    <row r="334" spans="1:14" ht="14.5" customHeight="1" x14ac:dyDescent="0.35">
      <c r="A334" s="4" t="s">
        <v>7578</v>
      </c>
      <c r="B334" s="4" t="s">
        <v>7579</v>
      </c>
      <c r="C334" s="1" t="s">
        <v>46</v>
      </c>
      <c r="D334" t="s">
        <v>7589</v>
      </c>
      <c r="E334" t="s">
        <v>1053</v>
      </c>
      <c r="F334" s="1" t="str">
        <f>IF(ISNUMBER(LEFT(d3_all_labelled[[#This Row],[contentRating]],1)*1), d3_all_labelled[[#This Row],[contentRating]], VLOOKUP(d3_all_labelled[[#This Row],[contentRating]],contentRatingConversion[],2,FALSE))</f>
        <v>PEGI 3</v>
      </c>
      <c r="G334" s="1" t="s">
        <v>24</v>
      </c>
      <c r="I334" t="b">
        <f>ISNUMBER(SEARCH("children",d3_labelled!$G334))</f>
        <v>0</v>
      </c>
      <c r="J334" t="b">
        <f>ISNUMBER(SEARCH("teens",d3_labelled!$G334))</f>
        <v>1</v>
      </c>
      <c r="K334" t="b">
        <f>ISNUMBER(SEARCH("adults",d3_labelled!$G334))</f>
        <v>1</v>
      </c>
      <c r="M334" t="b">
        <f>ISNUMBER(d3_all_labelled[[#This Row],[appId]])</f>
        <v>0</v>
      </c>
      <c r="N334" t="b">
        <f t="shared" si="6"/>
        <v>1</v>
      </c>
    </row>
    <row r="335" spans="1:14" ht="14.5" customHeight="1" x14ac:dyDescent="0.35">
      <c r="A335" s="1" t="s">
        <v>231</v>
      </c>
      <c r="B335" s="1" t="s">
        <v>232</v>
      </c>
      <c r="C335" s="1" t="s">
        <v>233</v>
      </c>
      <c r="D335" t="s">
        <v>7570</v>
      </c>
      <c r="E335" t="s">
        <v>1053</v>
      </c>
      <c r="F335" s="1" t="str">
        <f>IF(ISNUMBER(LEFT(d3_all_labelled[[#This Row],[contentRating]],1)*1), d3_all_labelled[[#This Row],[contentRating]], VLOOKUP(d3_all_labelled[[#This Row],[contentRating]],contentRatingConversion[],2,FALSE))</f>
        <v>PEGI 3</v>
      </c>
      <c r="G335" s="1" t="s">
        <v>24</v>
      </c>
      <c r="I335" t="b">
        <f>ISNUMBER(SEARCH("children",d3_labelled!$G335))</f>
        <v>0</v>
      </c>
      <c r="J335" t="b">
        <f>ISNUMBER(SEARCH("teens",d3_labelled!$G335))</f>
        <v>1</v>
      </c>
      <c r="K335" t="b">
        <f>ISNUMBER(SEARCH("adults",d3_labelled!$G335))</f>
        <v>1</v>
      </c>
      <c r="M335" t="b">
        <f>ISNUMBER(d3_all_labelled[[#This Row],[appId]])</f>
        <v>0</v>
      </c>
      <c r="N335" t="b">
        <f t="shared" si="6"/>
        <v>1</v>
      </c>
    </row>
    <row r="336" spans="1:14" ht="14.5" customHeight="1" x14ac:dyDescent="0.35">
      <c r="A336" s="1" t="s">
        <v>4</v>
      </c>
      <c r="B336" s="1" t="s">
        <v>5</v>
      </c>
      <c r="C336" s="1" t="s">
        <v>6</v>
      </c>
      <c r="D336" t="s">
        <v>7593</v>
      </c>
      <c r="E336" t="s">
        <v>1053</v>
      </c>
      <c r="F336" s="1" t="str">
        <f>IF(ISNUMBER(LEFT(d3_all_labelled[[#This Row],[contentRating]],1)*1), d3_all_labelled[[#This Row],[contentRating]], VLOOKUP(d3_all_labelled[[#This Row],[contentRating]],contentRatingConversion[],2,FALSE))</f>
        <v>PEGI 3</v>
      </c>
      <c r="G336" s="1" t="s">
        <v>7</v>
      </c>
      <c r="I336" t="b">
        <f>ISNUMBER(SEARCH("children",d3_labelled!$G336))</f>
        <v>0</v>
      </c>
      <c r="J336" t="b">
        <f>ISNUMBER(SEARCH("teens",d3_labelled!$G336))</f>
        <v>0</v>
      </c>
      <c r="K336" t="b">
        <f>ISNUMBER(SEARCH("adults",d3_labelled!$G336))</f>
        <v>1</v>
      </c>
      <c r="M336" t="b">
        <f>ISNUMBER(d3_all_labelled[[#This Row],[appId]])</f>
        <v>0</v>
      </c>
      <c r="N336" t="b">
        <f t="shared" si="6"/>
        <v>1</v>
      </c>
    </row>
    <row r="337" spans="1:14" ht="14.5" customHeight="1" x14ac:dyDescent="0.35">
      <c r="A337" s="1" t="s">
        <v>832</v>
      </c>
      <c r="B337" s="1" t="s">
        <v>833</v>
      </c>
      <c r="C337" s="1" t="s">
        <v>834</v>
      </c>
      <c r="D337" t="s">
        <v>7604</v>
      </c>
      <c r="E337" t="s">
        <v>1100</v>
      </c>
      <c r="F337" s="1" t="str">
        <f>IF(ISNUMBER(LEFT(d3_all_labelled[[#This Row],[contentRating]],1)*1), d3_all_labelled[[#This Row],[contentRating]], VLOOKUP(d3_all_labelled[[#This Row],[contentRating]],contentRatingConversion[],2,FALSE))</f>
        <v>PEGI 12</v>
      </c>
      <c r="G337" s="1" t="s">
        <v>34</v>
      </c>
      <c r="I337" t="b">
        <f>ISNUMBER(SEARCH("children",d3_labelled!$G337))</f>
        <v>0</v>
      </c>
      <c r="J337" t="b">
        <f>ISNUMBER(SEARCH("teens",d3_labelled!$G337))</f>
        <v>1</v>
      </c>
      <c r="K337" t="b">
        <f>ISNUMBER(SEARCH("adults",d3_labelled!$G337))</f>
        <v>0</v>
      </c>
      <c r="M337" t="b">
        <f>ISNUMBER(d3_all_labelled[[#This Row],[appId]])</f>
        <v>0</v>
      </c>
      <c r="N337" t="b">
        <f t="shared" si="6"/>
        <v>1</v>
      </c>
    </row>
    <row r="338" spans="1:14" ht="14.5" customHeight="1" x14ac:dyDescent="0.35">
      <c r="A338" s="1" t="s">
        <v>444</v>
      </c>
      <c r="B338" s="1" t="s">
        <v>445</v>
      </c>
      <c r="C338" s="1" t="s">
        <v>446</v>
      </c>
      <c r="D338" t="s">
        <v>7570</v>
      </c>
      <c r="E338" t="s">
        <v>1053</v>
      </c>
      <c r="F338" s="1" t="str">
        <f>IF(ISNUMBER(LEFT(d3_all_labelled[[#This Row],[contentRating]],1)*1), d3_all_labelled[[#This Row],[contentRating]], VLOOKUP(d3_all_labelled[[#This Row],[contentRating]],contentRatingConversion[],2,FALSE))</f>
        <v>PEGI 3</v>
      </c>
      <c r="G338" s="1" t="s">
        <v>7</v>
      </c>
      <c r="I338" t="b">
        <f>ISNUMBER(SEARCH("children",d3_labelled!$G338))</f>
        <v>0</v>
      </c>
      <c r="J338" t="b">
        <f>ISNUMBER(SEARCH("teens",d3_labelled!$G338))</f>
        <v>0</v>
      </c>
      <c r="K338" t="b">
        <f>ISNUMBER(SEARCH("adults",d3_labelled!$G338))</f>
        <v>1</v>
      </c>
      <c r="M338" t="b">
        <f>ISNUMBER(d3_all_labelled[[#This Row],[appId]])</f>
        <v>0</v>
      </c>
      <c r="N338" t="b">
        <f t="shared" si="6"/>
        <v>1</v>
      </c>
    </row>
    <row r="339" spans="1:14" ht="14.5" customHeight="1" x14ac:dyDescent="0.35">
      <c r="A339" s="1" t="s">
        <v>7541</v>
      </c>
      <c r="B339" s="1" t="s">
        <v>521</v>
      </c>
      <c r="C339" s="1" t="s">
        <v>522</v>
      </c>
      <c r="D339" t="s">
        <v>7588</v>
      </c>
      <c r="E339" t="s">
        <v>1053</v>
      </c>
      <c r="F339" s="1" t="str">
        <f>IF(ISNUMBER(LEFT(d3_all_labelled[[#This Row],[contentRating]],1)*1), d3_all_labelled[[#This Row],[contentRating]], VLOOKUP(d3_all_labelled[[#This Row],[contentRating]],contentRatingConversion[],2,FALSE))</f>
        <v>PEGI 3</v>
      </c>
      <c r="G339" s="1" t="s">
        <v>24</v>
      </c>
      <c r="I339" t="b">
        <f>ISNUMBER(SEARCH("children",d3_labelled!$G339))</f>
        <v>0</v>
      </c>
      <c r="J339" t="b">
        <f>ISNUMBER(SEARCH("teens",d3_labelled!$G339))</f>
        <v>1</v>
      </c>
      <c r="K339" t="b">
        <f>ISNUMBER(SEARCH("adults",d3_labelled!$G339))</f>
        <v>1</v>
      </c>
      <c r="M339" t="b">
        <f>ISNUMBER(d3_all_labelled[[#This Row],[appId]])</f>
        <v>0</v>
      </c>
      <c r="N339" t="b">
        <f t="shared" si="6"/>
        <v>1</v>
      </c>
    </row>
    <row r="340" spans="1:14" ht="14.5" customHeight="1" x14ac:dyDescent="0.35">
      <c r="A340" s="1" t="s">
        <v>3475</v>
      </c>
      <c r="B340" s="1" t="s">
        <v>84</v>
      </c>
      <c r="C340" s="1" t="s">
        <v>85</v>
      </c>
      <c r="D340" t="s">
        <v>7584</v>
      </c>
      <c r="E340" t="s">
        <v>1231</v>
      </c>
      <c r="F340" s="1" t="str">
        <f>IF(ISNUMBER(LEFT(d3_all_labelled[[#This Row],[contentRating]],1)*1), d3_all_labelled[[#This Row],[contentRating]], VLOOKUP(d3_all_labelled[[#This Row],[contentRating]],contentRatingConversion[],2,FALSE))</f>
        <v>PEGI 16 || PEGI 18</v>
      </c>
      <c r="G340" s="1" t="s">
        <v>7</v>
      </c>
      <c r="I340" t="b">
        <f>ISNUMBER(SEARCH("children",d3_labelled!$G340))</f>
        <v>0</v>
      </c>
      <c r="J340" t="b">
        <f>ISNUMBER(SEARCH("teens",d3_labelled!$G340))</f>
        <v>0</v>
      </c>
      <c r="K340" t="b">
        <f>ISNUMBER(SEARCH("adults",d3_labelled!$G340))</f>
        <v>1</v>
      </c>
      <c r="M340" t="b">
        <f>ISNUMBER(d3_all_labelled[[#This Row],[appId]])</f>
        <v>0</v>
      </c>
      <c r="N340" t="b">
        <f t="shared" si="6"/>
        <v>1</v>
      </c>
    </row>
    <row r="341" spans="1:14" ht="14.5" customHeight="1" x14ac:dyDescent="0.35">
      <c r="A341" s="1" t="s">
        <v>867</v>
      </c>
      <c r="B341" s="1" t="s">
        <v>868</v>
      </c>
      <c r="C341" s="1" t="s">
        <v>869</v>
      </c>
      <c r="D341" t="s">
        <v>7595</v>
      </c>
      <c r="E341" t="s">
        <v>1107</v>
      </c>
      <c r="F341" s="1" t="str">
        <f>IF(ISNUMBER(LEFT(d3_all_labelled[[#This Row],[contentRating]],1)*1), d3_all_labelled[[#This Row],[contentRating]], VLOOKUP(d3_all_labelled[[#This Row],[contentRating]],contentRatingConversion[],2,FALSE))</f>
        <v>PEGI 7</v>
      </c>
      <c r="G341" s="1" t="s">
        <v>185</v>
      </c>
      <c r="I341" t="b">
        <f>ISNUMBER(SEARCH("children",d3_labelled!$G341))</f>
        <v>1</v>
      </c>
      <c r="J341" t="b">
        <f>ISNUMBER(SEARCH("teens",d3_labelled!$G341))</f>
        <v>1</v>
      </c>
      <c r="K341" t="b">
        <f>ISNUMBER(SEARCH("adults",d3_labelled!$G341))</f>
        <v>0</v>
      </c>
      <c r="M341" t="b">
        <f>ISNUMBER(d3_all_labelled[[#This Row],[appId]])</f>
        <v>0</v>
      </c>
      <c r="N341" t="b">
        <f t="shared" si="6"/>
        <v>1</v>
      </c>
    </row>
    <row r="342" spans="1:14" ht="14.5" customHeight="1" x14ac:dyDescent="0.35">
      <c r="A342" s="1" t="s">
        <v>899</v>
      </c>
      <c r="B342" s="1" t="s">
        <v>900</v>
      </c>
      <c r="C342" s="1" t="s">
        <v>901</v>
      </c>
      <c r="D342" t="s">
        <v>7591</v>
      </c>
      <c r="E342" t="s">
        <v>1231</v>
      </c>
      <c r="F342" s="1" t="str">
        <f>IF(ISNUMBER(LEFT(d3_all_labelled[[#This Row],[contentRating]],1)*1), d3_all_labelled[[#This Row],[contentRating]], VLOOKUP(d3_all_labelled[[#This Row],[contentRating]],contentRatingConversion[],2,FALSE))</f>
        <v>PEGI 16 || PEGI 18</v>
      </c>
      <c r="G342" s="1" t="s">
        <v>7</v>
      </c>
      <c r="I342" t="b">
        <f>ISNUMBER(SEARCH("children",d3_labelled!$G342))</f>
        <v>0</v>
      </c>
      <c r="J342" t="b">
        <f>ISNUMBER(SEARCH("teens",d3_labelled!$G342))</f>
        <v>0</v>
      </c>
      <c r="K342" t="b">
        <f>ISNUMBER(SEARCH("adults",d3_labelled!$G342))</f>
        <v>1</v>
      </c>
      <c r="M342" t="b">
        <f>ISNUMBER(d3_all_labelled[[#This Row],[appId]])</f>
        <v>0</v>
      </c>
      <c r="N342" t="b">
        <f t="shared" si="6"/>
        <v>1</v>
      </c>
    </row>
    <row r="343" spans="1:14" ht="14.5" customHeight="1" x14ac:dyDescent="0.35">
      <c r="A343" s="1" t="s">
        <v>681</v>
      </c>
      <c r="B343" s="1" t="s">
        <v>682</v>
      </c>
      <c r="C343" s="1" t="s">
        <v>683</v>
      </c>
      <c r="D343" t="s">
        <v>7605</v>
      </c>
      <c r="E343" t="s">
        <v>1053</v>
      </c>
      <c r="F343" s="1" t="str">
        <f>IF(ISNUMBER(LEFT(d3_all_labelled[[#This Row],[contentRating]],1)*1), d3_all_labelled[[#This Row],[contentRating]], VLOOKUP(d3_all_labelled[[#This Row],[contentRating]],contentRatingConversion[],2,FALSE))</f>
        <v>PEGI 3</v>
      </c>
      <c r="G343" s="1" t="s">
        <v>7</v>
      </c>
      <c r="I343" t="b">
        <f>ISNUMBER(SEARCH("children",d3_labelled!$G343))</f>
        <v>0</v>
      </c>
      <c r="J343" t="b">
        <f>ISNUMBER(SEARCH("teens",d3_labelled!$G343))</f>
        <v>0</v>
      </c>
      <c r="K343" t="b">
        <f>ISNUMBER(SEARCH("adults",d3_labelled!$G343))</f>
        <v>1</v>
      </c>
      <c r="M343" t="b">
        <f>ISNUMBER(d3_all_labelled[[#This Row],[appId]])</f>
        <v>0</v>
      </c>
      <c r="N343" t="b">
        <f t="shared" si="6"/>
        <v>1</v>
      </c>
    </row>
    <row r="344" spans="1:14" ht="14.5" customHeight="1" x14ac:dyDescent="0.35">
      <c r="A344" s="1" t="s">
        <v>625</v>
      </c>
      <c r="B344" s="1" t="s">
        <v>626</v>
      </c>
      <c r="C344" s="1" t="s">
        <v>627</v>
      </c>
      <c r="D344" t="s">
        <v>7597</v>
      </c>
      <c r="E344" t="s">
        <v>1053</v>
      </c>
      <c r="F344" s="1" t="str">
        <f>IF(ISNUMBER(LEFT(d3_all_labelled[[#This Row],[contentRating]],1)*1), d3_all_labelled[[#This Row],[contentRating]], VLOOKUP(d3_all_labelled[[#This Row],[contentRating]],contentRatingConversion[],2,FALSE))</f>
        <v>PEGI 3</v>
      </c>
      <c r="G344" s="1" t="s">
        <v>24</v>
      </c>
      <c r="I344" t="b">
        <f>ISNUMBER(SEARCH("children",d3_labelled!$G344))</f>
        <v>0</v>
      </c>
      <c r="J344" t="b">
        <f>ISNUMBER(SEARCH("teens",d3_labelled!$G344))</f>
        <v>1</v>
      </c>
      <c r="K344" t="b">
        <f>ISNUMBER(SEARCH("adults",d3_labelled!$G344))</f>
        <v>1</v>
      </c>
      <c r="M344" t="b">
        <f>ISNUMBER(d3_all_labelled[[#This Row],[appId]])</f>
        <v>0</v>
      </c>
      <c r="N344" t="b">
        <f t="shared" si="6"/>
        <v>1</v>
      </c>
    </row>
    <row r="345" spans="1:14" ht="14.5" customHeight="1" x14ac:dyDescent="0.35">
      <c r="A345" s="1" t="s">
        <v>699</v>
      </c>
      <c r="B345" s="1" t="s">
        <v>700</v>
      </c>
      <c r="C345" s="1" t="s">
        <v>701</v>
      </c>
      <c r="D345" t="s">
        <v>7597</v>
      </c>
      <c r="E345" t="s">
        <v>1053</v>
      </c>
      <c r="F345" s="1" t="str">
        <f>IF(ISNUMBER(LEFT(d3_all_labelled[[#This Row],[contentRating]],1)*1), d3_all_labelled[[#This Row],[contentRating]], VLOOKUP(d3_all_labelled[[#This Row],[contentRating]],contentRatingConversion[],2,FALSE))</f>
        <v>PEGI 3</v>
      </c>
      <c r="G345" s="1" t="s">
        <v>24</v>
      </c>
      <c r="I345" t="b">
        <f>ISNUMBER(SEARCH("children",d3_labelled!$G345))</f>
        <v>0</v>
      </c>
      <c r="J345" t="b">
        <f>ISNUMBER(SEARCH("teens",d3_labelled!$G345))</f>
        <v>1</v>
      </c>
      <c r="K345" t="b">
        <f>ISNUMBER(SEARCH("adults",d3_labelled!$G345))</f>
        <v>1</v>
      </c>
      <c r="M345" t="b">
        <f>ISNUMBER(d3_all_labelled[[#This Row],[appId]])</f>
        <v>0</v>
      </c>
      <c r="N345" t="b">
        <f t="shared" si="6"/>
        <v>1</v>
      </c>
    </row>
    <row r="346" spans="1:14" ht="14.5" customHeight="1" x14ac:dyDescent="0.35">
      <c r="A346" s="1" t="s">
        <v>8</v>
      </c>
      <c r="B346" s="1" t="s">
        <v>9</v>
      </c>
      <c r="C346" s="1" t="s">
        <v>10</v>
      </c>
      <c r="D346" t="s">
        <v>7570</v>
      </c>
      <c r="E346" t="s">
        <v>1053</v>
      </c>
      <c r="F346" s="1" t="str">
        <f>IF(ISNUMBER(LEFT(d3_all_labelled[[#This Row],[contentRating]],1)*1), d3_all_labelled[[#This Row],[contentRating]], VLOOKUP(d3_all_labelled[[#This Row],[contentRating]],contentRatingConversion[],2,FALSE))</f>
        <v>PEGI 3</v>
      </c>
      <c r="G346" s="1" t="s">
        <v>7</v>
      </c>
      <c r="I346" t="b">
        <f>ISNUMBER(SEARCH("children",d3_labelled!$G346))</f>
        <v>0</v>
      </c>
      <c r="J346" t="b">
        <f>ISNUMBER(SEARCH("teens",d3_labelled!$G346))</f>
        <v>0</v>
      </c>
      <c r="K346" t="b">
        <f>ISNUMBER(SEARCH("adults",d3_labelled!$G346))</f>
        <v>1</v>
      </c>
      <c r="M346" t="b">
        <f>ISNUMBER(d3_all_labelled[[#This Row],[appId]])</f>
        <v>0</v>
      </c>
      <c r="N346" t="b">
        <f t="shared" si="6"/>
        <v>1</v>
      </c>
    </row>
    <row r="347" spans="1:14" ht="14.5" customHeight="1" x14ac:dyDescent="0.35">
      <c r="A347" s="1" t="s">
        <v>163</v>
      </c>
      <c r="B347" s="1" t="s">
        <v>164</v>
      </c>
      <c r="C347" s="1" t="s">
        <v>165</v>
      </c>
      <c r="D347" t="s">
        <v>7591</v>
      </c>
      <c r="E347" t="s">
        <v>1100</v>
      </c>
      <c r="F347" s="1" t="str">
        <f>IF(ISNUMBER(LEFT(d3_all_labelled[[#This Row],[contentRating]],1)*1), d3_all_labelled[[#This Row],[contentRating]], VLOOKUP(d3_all_labelled[[#This Row],[contentRating]],contentRatingConversion[],2,FALSE))</f>
        <v>PEGI 12</v>
      </c>
      <c r="G347" s="1" t="s">
        <v>24</v>
      </c>
      <c r="I347" t="b">
        <f>ISNUMBER(SEARCH("children",d3_labelled!$G347))</f>
        <v>0</v>
      </c>
      <c r="J347" t="b">
        <f>ISNUMBER(SEARCH("teens",d3_labelled!$G347))</f>
        <v>1</v>
      </c>
      <c r="K347" t="b">
        <f>ISNUMBER(SEARCH("adults",d3_labelled!$G347))</f>
        <v>1</v>
      </c>
      <c r="M347" t="b">
        <f>ISNUMBER(d3_all_labelled[[#This Row],[appId]])</f>
        <v>0</v>
      </c>
      <c r="N347" t="b">
        <f t="shared" si="6"/>
        <v>1</v>
      </c>
    </row>
    <row r="348" spans="1:14" ht="14.5" customHeight="1" x14ac:dyDescent="0.35">
      <c r="A348" s="1" t="s">
        <v>151</v>
      </c>
      <c r="B348" s="1" t="s">
        <v>152</v>
      </c>
      <c r="C348" s="1" t="s">
        <v>153</v>
      </c>
      <c r="D348" t="s">
        <v>7583</v>
      </c>
      <c r="E348" t="s">
        <v>1053</v>
      </c>
      <c r="F348" s="1" t="str">
        <f>IF(ISNUMBER(LEFT(d3_all_labelled[[#This Row],[contentRating]],1)*1), d3_all_labelled[[#This Row],[contentRating]], VLOOKUP(d3_all_labelled[[#This Row],[contentRating]],contentRatingConversion[],2,FALSE))</f>
        <v>PEGI 3</v>
      </c>
      <c r="G348" s="1" t="s">
        <v>24</v>
      </c>
      <c r="I348" t="b">
        <f>ISNUMBER(SEARCH("children",d3_labelled!$G348))</f>
        <v>0</v>
      </c>
      <c r="J348" t="b">
        <f>ISNUMBER(SEARCH("teens",d3_labelled!$G348))</f>
        <v>1</v>
      </c>
      <c r="K348" t="b">
        <f>ISNUMBER(SEARCH("adults",d3_labelled!$G348))</f>
        <v>1</v>
      </c>
      <c r="M348" t="b">
        <f>ISNUMBER(d3_all_labelled[[#This Row],[appId]])</f>
        <v>0</v>
      </c>
      <c r="N348" t="b">
        <f t="shared" si="6"/>
        <v>1</v>
      </c>
    </row>
    <row r="349" spans="1:14" ht="14.5" customHeight="1" x14ac:dyDescent="0.35">
      <c r="A349" s="1" t="s">
        <v>297</v>
      </c>
      <c r="B349" s="1" t="s">
        <v>298</v>
      </c>
      <c r="C349" s="1" t="s">
        <v>299</v>
      </c>
      <c r="D349" t="s">
        <v>7570</v>
      </c>
      <c r="E349" t="s">
        <v>1053</v>
      </c>
      <c r="F349" s="1" t="str">
        <f>IF(ISNUMBER(LEFT(d3_all_labelled[[#This Row],[contentRating]],1)*1), d3_all_labelled[[#This Row],[contentRating]], VLOOKUP(d3_all_labelled[[#This Row],[contentRating]],contentRatingConversion[],2,FALSE))</f>
        <v>PEGI 3</v>
      </c>
      <c r="G349" s="1" t="s">
        <v>7</v>
      </c>
      <c r="I349" t="b">
        <f>ISNUMBER(SEARCH("children",d3_labelled!$G349))</f>
        <v>0</v>
      </c>
      <c r="J349" t="b">
        <f>ISNUMBER(SEARCH("teens",d3_labelled!$G349))</f>
        <v>0</v>
      </c>
      <c r="K349" t="b">
        <f>ISNUMBER(SEARCH("adults",d3_labelled!$G349))</f>
        <v>1</v>
      </c>
      <c r="M349" t="b">
        <f>ISNUMBER(d3_all_labelled[[#This Row],[appId]])</f>
        <v>0</v>
      </c>
      <c r="N349" t="b">
        <f t="shared" si="6"/>
        <v>1</v>
      </c>
    </row>
    <row r="350" spans="1:14" ht="14.5" customHeight="1" x14ac:dyDescent="0.35">
      <c r="A350" s="1" t="s">
        <v>619</v>
      </c>
      <c r="B350" s="1" t="s">
        <v>620</v>
      </c>
      <c r="C350" s="1" t="s">
        <v>621</v>
      </c>
      <c r="D350" s="1" t="s">
        <v>7570</v>
      </c>
      <c r="E350" s="1" t="s">
        <v>1053</v>
      </c>
      <c r="F350" s="1" t="str">
        <f>IF(ISNUMBER(LEFT(d3_all_labelled[[#This Row],[contentRating]],1)*1), d3_all_labelled[[#This Row],[contentRating]], VLOOKUP(d3_all_labelled[[#This Row],[contentRating]],contentRatingConversion[],2,FALSE))</f>
        <v>PEGI 3</v>
      </c>
      <c r="G350" s="1" t="s">
        <v>13</v>
      </c>
      <c r="I350" t="b">
        <f>ISNUMBER(SEARCH("children",d3_labelled!$G350))</f>
        <v>1</v>
      </c>
      <c r="J350" t="b">
        <f>ISNUMBER(SEARCH("teens",d3_labelled!$G350))</f>
        <v>0</v>
      </c>
      <c r="K350" t="b">
        <f>ISNUMBER(SEARCH("adults",d3_labelled!$G350))</f>
        <v>0</v>
      </c>
      <c r="M350" t="b">
        <f>ISNUMBER(d3_all_labelled[[#This Row],[appId]])</f>
        <v>0</v>
      </c>
      <c r="N350" t="b">
        <f t="shared" si="6"/>
        <v>1</v>
      </c>
    </row>
    <row r="351" spans="1:14" ht="14.5" customHeight="1" x14ac:dyDescent="0.35">
      <c r="A351" s="1" t="s">
        <v>548</v>
      </c>
      <c r="B351" s="1" t="s">
        <v>549</v>
      </c>
      <c r="C351" s="1" t="s">
        <v>550</v>
      </c>
      <c r="D351" t="s">
        <v>7613</v>
      </c>
      <c r="E351" t="s">
        <v>1053</v>
      </c>
      <c r="F351" s="1" t="str">
        <f>IF(ISNUMBER(LEFT(d3_all_labelled[[#This Row],[contentRating]],1)*1), d3_all_labelled[[#This Row],[contentRating]], VLOOKUP(d3_all_labelled[[#This Row],[contentRating]],contentRatingConversion[],2,FALSE))</f>
        <v>PEGI 3</v>
      </c>
      <c r="G351" s="1" t="s">
        <v>7</v>
      </c>
      <c r="I351" t="b">
        <f>ISNUMBER(SEARCH("children",d3_labelled!$G351))</f>
        <v>0</v>
      </c>
      <c r="J351" t="b">
        <f>ISNUMBER(SEARCH("teens",d3_labelled!$G351))</f>
        <v>0</v>
      </c>
      <c r="K351" t="b">
        <f>ISNUMBER(SEARCH("adults",d3_labelled!$G351))</f>
        <v>1</v>
      </c>
      <c r="M351" t="b">
        <f>ISNUMBER(d3_all_labelled[[#This Row],[appId]])</f>
        <v>0</v>
      </c>
      <c r="N351" t="b">
        <f t="shared" si="6"/>
        <v>1</v>
      </c>
    </row>
    <row r="352" spans="1:14" ht="14.5" customHeight="1" x14ac:dyDescent="0.35">
      <c r="A352" s="1" t="s">
        <v>473</v>
      </c>
      <c r="B352" s="1" t="s">
        <v>474</v>
      </c>
      <c r="C352" s="1" t="s">
        <v>475</v>
      </c>
      <c r="D352" t="s">
        <v>7591</v>
      </c>
      <c r="E352" t="s">
        <v>1100</v>
      </c>
      <c r="F352" s="1" t="str">
        <f>IF(ISNUMBER(LEFT(d3_all_labelled[[#This Row],[contentRating]],1)*1), d3_all_labelled[[#This Row],[contentRating]], VLOOKUP(d3_all_labelled[[#This Row],[contentRating]],contentRatingConversion[],2,FALSE))</f>
        <v>PEGI 12</v>
      </c>
      <c r="G352" s="1" t="s">
        <v>24</v>
      </c>
      <c r="I352" t="b">
        <f>ISNUMBER(SEARCH("children",d3_labelled!$G352))</f>
        <v>0</v>
      </c>
      <c r="J352" t="b">
        <f>ISNUMBER(SEARCH("teens",d3_labelled!$G352))</f>
        <v>1</v>
      </c>
      <c r="K352" t="b">
        <f>ISNUMBER(SEARCH("adults",d3_labelled!$G352))</f>
        <v>1</v>
      </c>
      <c r="M352" t="b">
        <f>ISNUMBER(d3_all_labelled[[#This Row],[appId]])</f>
        <v>0</v>
      </c>
      <c r="N352" t="b">
        <f t="shared" si="6"/>
        <v>1</v>
      </c>
    </row>
    <row r="353" spans="1:14" ht="14.5" customHeight="1" x14ac:dyDescent="0.35">
      <c r="A353" s="1" t="s">
        <v>482</v>
      </c>
      <c r="B353" s="1" t="s">
        <v>483</v>
      </c>
      <c r="C353" s="1" t="s">
        <v>484</v>
      </c>
      <c r="D353" t="s">
        <v>7588</v>
      </c>
      <c r="E353" t="s">
        <v>1053</v>
      </c>
      <c r="F353" s="1" t="str">
        <f>IF(ISNUMBER(LEFT(d3_all_labelled[[#This Row],[contentRating]],1)*1), d3_all_labelled[[#This Row],[contentRating]], VLOOKUP(d3_all_labelled[[#This Row],[contentRating]],contentRatingConversion[],2,FALSE))</f>
        <v>PEGI 3</v>
      </c>
      <c r="G353" s="1" t="s">
        <v>185</v>
      </c>
      <c r="I353" t="b">
        <f>ISNUMBER(SEARCH("children",d3_labelled!$G353))</f>
        <v>1</v>
      </c>
      <c r="J353" t="b">
        <f>ISNUMBER(SEARCH("teens",d3_labelled!$G353))</f>
        <v>1</v>
      </c>
      <c r="K353" t="b">
        <f>ISNUMBER(SEARCH("adults",d3_labelled!$G353))</f>
        <v>0</v>
      </c>
      <c r="M353" t="b">
        <f>ISNUMBER(d3_all_labelled[[#This Row],[appId]])</f>
        <v>0</v>
      </c>
      <c r="N353" t="b">
        <f t="shared" si="6"/>
        <v>1</v>
      </c>
    </row>
    <row r="354" spans="1:14" ht="14.5" customHeight="1" x14ac:dyDescent="0.35">
      <c r="A354" s="1" t="s">
        <v>176</v>
      </c>
      <c r="B354" s="1" t="s">
        <v>177</v>
      </c>
      <c r="C354" s="1" t="s">
        <v>178</v>
      </c>
      <c r="D354" t="s">
        <v>7593</v>
      </c>
      <c r="E354" t="s">
        <v>1053</v>
      </c>
      <c r="F354" s="1" t="str">
        <f>IF(ISNUMBER(LEFT(d3_all_labelled[[#This Row],[contentRating]],1)*1), d3_all_labelled[[#This Row],[contentRating]], VLOOKUP(d3_all_labelled[[#This Row],[contentRating]],contentRatingConversion[],2,FALSE))</f>
        <v>PEGI 3</v>
      </c>
      <c r="G354" s="1" t="s">
        <v>7</v>
      </c>
      <c r="I354" t="b">
        <f>ISNUMBER(SEARCH("children",d3_labelled!$G354))</f>
        <v>0</v>
      </c>
      <c r="J354" t="b">
        <f>ISNUMBER(SEARCH("teens",d3_labelled!$G354))</f>
        <v>0</v>
      </c>
      <c r="K354" t="b">
        <f>ISNUMBER(SEARCH("adults",d3_labelled!$G354))</f>
        <v>1</v>
      </c>
      <c r="M354" t="b">
        <f>ISNUMBER(d3_all_labelled[[#This Row],[appId]])</f>
        <v>0</v>
      </c>
      <c r="N354" t="b">
        <f t="shared" si="6"/>
        <v>1</v>
      </c>
    </row>
    <row r="355" spans="1:14" ht="14.5" customHeight="1" x14ac:dyDescent="0.35">
      <c r="A355" s="1" t="s">
        <v>523</v>
      </c>
      <c r="B355" s="1" t="s">
        <v>524</v>
      </c>
      <c r="C355" s="1" t="s">
        <v>525</v>
      </c>
      <c r="D355" t="s">
        <v>7597</v>
      </c>
      <c r="E355" t="s">
        <v>1053</v>
      </c>
      <c r="F355" s="1" t="str">
        <f>IF(ISNUMBER(LEFT(d3_all_labelled[[#This Row],[contentRating]],1)*1), d3_all_labelled[[#This Row],[contentRating]], VLOOKUP(d3_all_labelled[[#This Row],[contentRating]],contentRatingConversion[],2,FALSE))</f>
        <v>PEGI 3</v>
      </c>
      <c r="G355" s="1" t="s">
        <v>34</v>
      </c>
      <c r="I355" t="b">
        <f>ISNUMBER(SEARCH("children",d3_labelled!$G355))</f>
        <v>0</v>
      </c>
      <c r="J355" t="b">
        <f>ISNUMBER(SEARCH("teens",d3_labelled!$G355))</f>
        <v>1</v>
      </c>
      <c r="K355" t="b">
        <f>ISNUMBER(SEARCH("adults",d3_labelled!$G355))</f>
        <v>0</v>
      </c>
      <c r="M355" t="b">
        <f>ISNUMBER(d3_all_labelled[[#This Row],[appId]])</f>
        <v>0</v>
      </c>
      <c r="N355" t="b">
        <f t="shared" si="6"/>
        <v>1</v>
      </c>
    </row>
    <row r="356" spans="1:14" ht="14.5" customHeight="1" x14ac:dyDescent="0.35">
      <c r="A356" s="1" t="s">
        <v>387</v>
      </c>
      <c r="B356" s="1" t="s">
        <v>388</v>
      </c>
      <c r="C356" s="1" t="s">
        <v>389</v>
      </c>
      <c r="D356" t="s">
        <v>7570</v>
      </c>
      <c r="E356" t="s">
        <v>1053</v>
      </c>
      <c r="F356" s="1" t="str">
        <f>IF(ISNUMBER(LEFT(d3_all_labelled[[#This Row],[contentRating]],1)*1), d3_all_labelled[[#This Row],[contentRating]], VLOOKUP(d3_all_labelled[[#This Row],[contentRating]],contentRatingConversion[],2,FALSE))</f>
        <v>PEGI 3</v>
      </c>
      <c r="G356" s="1" t="s">
        <v>13</v>
      </c>
      <c r="I356" t="b">
        <f>ISNUMBER(SEARCH("children",d3_labelled!$G356))</f>
        <v>1</v>
      </c>
      <c r="J356" t="b">
        <f>ISNUMBER(SEARCH("teens",d3_labelled!$G356))</f>
        <v>0</v>
      </c>
      <c r="K356" t="b">
        <f>ISNUMBER(SEARCH("adults",d3_labelled!$G356))</f>
        <v>0</v>
      </c>
      <c r="M356" t="b">
        <f>ISNUMBER(d3_all_labelled[[#This Row],[appId]])</f>
        <v>0</v>
      </c>
      <c r="N356" t="b">
        <f t="shared" si="6"/>
        <v>1</v>
      </c>
    </row>
    <row r="357" spans="1:14" ht="14.5" customHeight="1" x14ac:dyDescent="0.35">
      <c r="A357" s="1" t="s">
        <v>887</v>
      </c>
      <c r="B357" s="1" t="s">
        <v>888</v>
      </c>
      <c r="C357" s="1" t="s">
        <v>889</v>
      </c>
      <c r="D357" t="s">
        <v>7570</v>
      </c>
      <c r="E357" t="s">
        <v>1053</v>
      </c>
      <c r="F357" s="1" t="str">
        <f>IF(ISNUMBER(LEFT(d3_all_labelled[[#This Row],[contentRating]],1)*1), d3_all_labelled[[#This Row],[contentRating]], VLOOKUP(d3_all_labelled[[#This Row],[contentRating]],contentRatingConversion[],2,FALSE))</f>
        <v>PEGI 3</v>
      </c>
      <c r="G357" s="1" t="s">
        <v>24</v>
      </c>
      <c r="I357" t="b">
        <f>ISNUMBER(SEARCH("children",d3_labelled!$G357))</f>
        <v>0</v>
      </c>
      <c r="J357" t="b">
        <f>ISNUMBER(SEARCH("teens",d3_labelled!$G357))</f>
        <v>1</v>
      </c>
      <c r="K357" t="b">
        <f>ISNUMBER(SEARCH("adults",d3_labelled!$G357))</f>
        <v>1</v>
      </c>
      <c r="M357" t="b">
        <f>ISNUMBER(d3_all_labelled[[#This Row],[appId]])</f>
        <v>0</v>
      </c>
      <c r="N357" t="b">
        <f t="shared" si="6"/>
        <v>1</v>
      </c>
    </row>
    <row r="358" spans="1:14" ht="14.5" customHeight="1" x14ac:dyDescent="0.35">
      <c r="A358" s="1" t="s">
        <v>186</v>
      </c>
      <c r="B358" s="1" t="s">
        <v>187</v>
      </c>
      <c r="C358" s="1" t="s">
        <v>188</v>
      </c>
      <c r="D358" t="s">
        <v>7570</v>
      </c>
      <c r="E358" t="s">
        <v>1053</v>
      </c>
      <c r="F358" s="1" t="str">
        <f>IF(ISNUMBER(LEFT(d3_all_labelled[[#This Row],[contentRating]],1)*1), d3_all_labelled[[#This Row],[contentRating]], VLOOKUP(d3_all_labelled[[#This Row],[contentRating]],contentRatingConversion[],2,FALSE))</f>
        <v>PEGI 3</v>
      </c>
      <c r="G358" s="1" t="s">
        <v>13</v>
      </c>
      <c r="I358" t="b">
        <f>ISNUMBER(SEARCH("children",d3_labelled!$G358))</f>
        <v>1</v>
      </c>
      <c r="J358" t="b">
        <f>ISNUMBER(SEARCH("teens",d3_labelled!$G358))</f>
        <v>0</v>
      </c>
      <c r="K358" t="b">
        <f>ISNUMBER(SEARCH("adults",d3_labelled!$G358))</f>
        <v>0</v>
      </c>
      <c r="M358" t="b">
        <f>ISNUMBER(d3_all_labelled[[#This Row],[appId]])</f>
        <v>0</v>
      </c>
      <c r="N358" t="b">
        <f t="shared" si="6"/>
        <v>1</v>
      </c>
    </row>
    <row r="359" spans="1:14" ht="14.5" customHeight="1" x14ac:dyDescent="0.35">
      <c r="A359" s="1" t="s">
        <v>652</v>
      </c>
      <c r="B359" s="1" t="s">
        <v>653</v>
      </c>
      <c r="C359" s="1" t="s">
        <v>654</v>
      </c>
      <c r="D359" t="s">
        <v>7582</v>
      </c>
      <c r="E359" t="s">
        <v>1053</v>
      </c>
      <c r="F359" s="1" t="str">
        <f>IF(ISNUMBER(LEFT(d3_all_labelled[[#This Row],[contentRating]],1)*1), d3_all_labelled[[#This Row],[contentRating]], VLOOKUP(d3_all_labelled[[#This Row],[contentRating]],contentRatingConversion[],2,FALSE))</f>
        <v>PEGI 3</v>
      </c>
      <c r="G359" s="1" t="s">
        <v>24</v>
      </c>
      <c r="I359" t="b">
        <f>ISNUMBER(SEARCH("children",d3_labelled!$G359))</f>
        <v>0</v>
      </c>
      <c r="J359" t="b">
        <f>ISNUMBER(SEARCH("teens",d3_labelled!$G359))</f>
        <v>1</v>
      </c>
      <c r="K359" t="b">
        <f>ISNUMBER(SEARCH("adults",d3_labelled!$G359))</f>
        <v>1</v>
      </c>
      <c r="M359" t="b">
        <f>ISNUMBER(d3_all_labelled[[#This Row],[appId]])</f>
        <v>0</v>
      </c>
      <c r="N359" t="b">
        <f t="shared" si="6"/>
        <v>1</v>
      </c>
    </row>
    <row r="360" spans="1:14" ht="14.5" customHeight="1" x14ac:dyDescent="0.35">
      <c r="A360" s="1" t="s">
        <v>864</v>
      </c>
      <c r="B360" s="1" t="s">
        <v>865</v>
      </c>
      <c r="C360" s="1" t="s">
        <v>866</v>
      </c>
      <c r="D360" t="s">
        <v>7586</v>
      </c>
      <c r="E360" t="s">
        <v>1053</v>
      </c>
      <c r="F360" s="1" t="str">
        <f>IF(ISNUMBER(LEFT(d3_all_labelled[[#This Row],[contentRating]],1)*1), d3_all_labelled[[#This Row],[contentRating]], VLOOKUP(d3_all_labelled[[#This Row],[contentRating]],contentRatingConversion[],2,FALSE))</f>
        <v>PEGI 3</v>
      </c>
      <c r="G360" s="1" t="s">
        <v>7</v>
      </c>
      <c r="I360" t="b">
        <f>ISNUMBER(SEARCH("children",d3_labelled!$G360))</f>
        <v>0</v>
      </c>
      <c r="J360" t="b">
        <f>ISNUMBER(SEARCH("teens",d3_labelled!$G360))</f>
        <v>0</v>
      </c>
      <c r="K360" t="b">
        <f>ISNUMBER(SEARCH("adults",d3_labelled!$G360))</f>
        <v>1</v>
      </c>
      <c r="M360" t="b">
        <f>ISNUMBER(d3_all_labelled[[#This Row],[appId]])</f>
        <v>0</v>
      </c>
      <c r="N360" t="b">
        <f t="shared" si="6"/>
        <v>1</v>
      </c>
    </row>
    <row r="361" spans="1:14" ht="14.5" customHeight="1" x14ac:dyDescent="0.35">
      <c r="A361" s="1" t="s">
        <v>715</v>
      </c>
      <c r="B361" s="1" t="s">
        <v>716</v>
      </c>
      <c r="C361" s="1" t="s">
        <v>717</v>
      </c>
      <c r="D361" t="s">
        <v>7570</v>
      </c>
      <c r="E361" t="s">
        <v>1053</v>
      </c>
      <c r="F361" s="1" t="str">
        <f>IF(ISNUMBER(LEFT(d3_all_labelled[[#This Row],[contentRating]],1)*1), d3_all_labelled[[#This Row],[contentRating]], VLOOKUP(d3_all_labelled[[#This Row],[contentRating]],contentRatingConversion[],2,FALSE))</f>
        <v>PEGI 3</v>
      </c>
      <c r="G361" s="1" t="s">
        <v>13</v>
      </c>
      <c r="I361" t="b">
        <f>ISNUMBER(SEARCH("children",d3_labelled!$G361))</f>
        <v>1</v>
      </c>
      <c r="J361" t="b">
        <f>ISNUMBER(SEARCH("teens",d3_labelled!$G361))</f>
        <v>0</v>
      </c>
      <c r="K361" t="b">
        <f>ISNUMBER(SEARCH("adults",d3_labelled!$G361))</f>
        <v>0</v>
      </c>
      <c r="M361" t="b">
        <f>ISNUMBER(d3_all_labelled[[#This Row],[appId]])</f>
        <v>0</v>
      </c>
      <c r="N361" t="b">
        <f t="shared" si="6"/>
        <v>1</v>
      </c>
    </row>
    <row r="362" spans="1:14" ht="14.5" customHeight="1" x14ac:dyDescent="0.35">
      <c r="A362" s="1" t="s">
        <v>805</v>
      </c>
      <c r="B362" s="1" t="s">
        <v>806</v>
      </c>
      <c r="C362" s="1" t="s">
        <v>807</v>
      </c>
      <c r="D362" t="s">
        <v>7586</v>
      </c>
      <c r="E362" t="s">
        <v>1231</v>
      </c>
      <c r="F362" s="1" t="str">
        <f>IF(ISNUMBER(LEFT(d3_all_labelled[[#This Row],[contentRating]],1)*1), d3_all_labelled[[#This Row],[contentRating]], VLOOKUP(d3_all_labelled[[#This Row],[contentRating]],contentRatingConversion[],2,FALSE))</f>
        <v>PEGI 16 || PEGI 18</v>
      </c>
      <c r="G362" s="1" t="s">
        <v>24</v>
      </c>
      <c r="I362" t="b">
        <f>ISNUMBER(SEARCH("children",d3_labelled!$G362))</f>
        <v>0</v>
      </c>
      <c r="J362" t="b">
        <f>ISNUMBER(SEARCH("teens",d3_labelled!$G362))</f>
        <v>1</v>
      </c>
      <c r="K362" t="b">
        <f>ISNUMBER(SEARCH("adults",d3_labelled!$G362))</f>
        <v>1</v>
      </c>
      <c r="M362" t="b">
        <f>ISNUMBER(d3_all_labelled[[#This Row],[appId]])</f>
        <v>0</v>
      </c>
      <c r="N362" t="b">
        <f t="shared" si="6"/>
        <v>1</v>
      </c>
    </row>
    <row r="363" spans="1:14" ht="14.5" customHeight="1" x14ac:dyDescent="0.35">
      <c r="A363" s="1" t="s">
        <v>607</v>
      </c>
      <c r="B363" s="1" t="s">
        <v>608</v>
      </c>
      <c r="C363" s="1" t="s">
        <v>609</v>
      </c>
      <c r="D363" t="s">
        <v>7605</v>
      </c>
      <c r="E363" t="s">
        <v>1053</v>
      </c>
      <c r="F363" s="1" t="str">
        <f>IF(ISNUMBER(LEFT(d3_all_labelled[[#This Row],[contentRating]],1)*1), d3_all_labelled[[#This Row],[contentRating]], VLOOKUP(d3_all_labelled[[#This Row],[contentRating]],contentRatingConversion[],2,FALSE))</f>
        <v>PEGI 3</v>
      </c>
      <c r="G363" s="1" t="s">
        <v>7</v>
      </c>
      <c r="I363" t="b">
        <f>ISNUMBER(SEARCH("children",d3_labelled!$G363))</f>
        <v>0</v>
      </c>
      <c r="J363" t="b">
        <f>ISNUMBER(SEARCH("teens",d3_labelled!$G363))</f>
        <v>0</v>
      </c>
      <c r="K363" t="b">
        <f>ISNUMBER(SEARCH("adults",d3_labelled!$G363))</f>
        <v>1</v>
      </c>
      <c r="M363" t="b">
        <f>ISNUMBER(d3_all_labelled[[#This Row],[appId]])</f>
        <v>0</v>
      </c>
      <c r="N363" t="b">
        <f t="shared" si="6"/>
        <v>1</v>
      </c>
    </row>
    <row r="364" spans="1:14" ht="14.5" customHeight="1" x14ac:dyDescent="0.35">
      <c r="A364" s="1" t="s">
        <v>636</v>
      </c>
      <c r="B364" s="1" t="s">
        <v>637</v>
      </c>
      <c r="C364" s="1" t="s">
        <v>638</v>
      </c>
      <c r="D364" t="s">
        <v>7570</v>
      </c>
      <c r="E364" t="s">
        <v>1053</v>
      </c>
      <c r="F364" s="1" t="str">
        <f>IF(ISNUMBER(LEFT(d3_all_labelled[[#This Row],[contentRating]],1)*1), d3_all_labelled[[#This Row],[contentRating]], VLOOKUP(d3_all_labelled[[#This Row],[contentRating]],contentRatingConversion[],2,FALSE))</f>
        <v>PEGI 3</v>
      </c>
      <c r="G364" s="1" t="s">
        <v>7</v>
      </c>
      <c r="I364" t="b">
        <f>ISNUMBER(SEARCH("children",d3_labelled!$G364))</f>
        <v>0</v>
      </c>
      <c r="J364" t="b">
        <f>ISNUMBER(SEARCH("teens",d3_labelled!$G364))</f>
        <v>0</v>
      </c>
      <c r="K364" t="b">
        <f>ISNUMBER(SEARCH("adults",d3_labelled!$G364))</f>
        <v>1</v>
      </c>
      <c r="M364" t="b">
        <f>ISNUMBER(d3_all_labelled[[#This Row],[appId]])</f>
        <v>0</v>
      </c>
      <c r="N364" t="b">
        <f t="shared" si="6"/>
        <v>1</v>
      </c>
    </row>
    <row r="365" spans="1:14" ht="14.5" customHeight="1" x14ac:dyDescent="0.35">
      <c r="A365" s="1" t="s">
        <v>406</v>
      </c>
      <c r="B365" s="1" t="s">
        <v>407</v>
      </c>
      <c r="C365" s="1" t="s">
        <v>408</v>
      </c>
      <c r="D365" t="s">
        <v>7570</v>
      </c>
      <c r="E365" t="s">
        <v>1053</v>
      </c>
      <c r="F365" s="1" t="str">
        <f>IF(ISNUMBER(LEFT(d3_all_labelled[[#This Row],[contentRating]],1)*1), d3_all_labelled[[#This Row],[contentRating]], VLOOKUP(d3_all_labelled[[#This Row],[contentRating]],contentRatingConversion[],2,FALSE))</f>
        <v>PEGI 3</v>
      </c>
      <c r="G365" s="1" t="s">
        <v>7</v>
      </c>
      <c r="I365" t="b">
        <f>ISNUMBER(SEARCH("children",d3_labelled!$G365))</f>
        <v>0</v>
      </c>
      <c r="J365" t="b">
        <f>ISNUMBER(SEARCH("teens",d3_labelled!$G365))</f>
        <v>0</v>
      </c>
      <c r="K365" t="b">
        <f>ISNUMBER(SEARCH("adults",d3_labelled!$G365))</f>
        <v>1</v>
      </c>
      <c r="M365" t="b">
        <f>ISNUMBER(d3_all_labelled[[#This Row],[appId]])</f>
        <v>0</v>
      </c>
      <c r="N365" t="b">
        <f t="shared" si="6"/>
        <v>1</v>
      </c>
    </row>
    <row r="366" spans="1:14" ht="14.5" customHeight="1" x14ac:dyDescent="0.35">
      <c r="A366" s="1" t="s">
        <v>455</v>
      </c>
      <c r="B366" s="1" t="s">
        <v>456</v>
      </c>
      <c r="C366" s="1" t="s">
        <v>457</v>
      </c>
      <c r="D366" t="s">
        <v>7584</v>
      </c>
      <c r="E366" t="s">
        <v>1231</v>
      </c>
      <c r="F366" s="1" t="str">
        <f>IF(ISNUMBER(LEFT(d3_all_labelled[[#This Row],[contentRating]],1)*1), d3_all_labelled[[#This Row],[contentRating]], VLOOKUP(d3_all_labelled[[#This Row],[contentRating]],contentRatingConversion[],2,FALSE))</f>
        <v>PEGI 16 || PEGI 18</v>
      </c>
      <c r="G366" s="1" t="s">
        <v>7</v>
      </c>
      <c r="I366" t="b">
        <f>ISNUMBER(SEARCH("children",d3_labelled!$G366))</f>
        <v>0</v>
      </c>
      <c r="J366" t="b">
        <f>ISNUMBER(SEARCH("teens",d3_labelled!$G366))</f>
        <v>0</v>
      </c>
      <c r="K366" t="b">
        <f>ISNUMBER(SEARCH("adults",d3_labelled!$G366))</f>
        <v>1</v>
      </c>
      <c r="M366" t="b">
        <f>ISNUMBER(d3_all_labelled[[#This Row],[appId]])</f>
        <v>0</v>
      </c>
      <c r="N366" t="b">
        <f t="shared" si="6"/>
        <v>1</v>
      </c>
    </row>
    <row r="367" spans="1:14" ht="14.5" customHeight="1" x14ac:dyDescent="0.35">
      <c r="A367" s="1" t="s">
        <v>467</v>
      </c>
      <c r="B367" s="1" t="s">
        <v>468</v>
      </c>
      <c r="C367" s="1" t="s">
        <v>469</v>
      </c>
      <c r="D367" t="s">
        <v>7584</v>
      </c>
      <c r="E367" t="s">
        <v>1231</v>
      </c>
      <c r="F367" s="1" t="str">
        <f>IF(ISNUMBER(LEFT(d3_all_labelled[[#This Row],[contentRating]],1)*1), d3_all_labelled[[#This Row],[contentRating]], VLOOKUP(d3_all_labelled[[#This Row],[contentRating]],contentRatingConversion[],2,FALSE))</f>
        <v>PEGI 16 || PEGI 18</v>
      </c>
      <c r="G367" s="1" t="s">
        <v>7</v>
      </c>
      <c r="I367" t="b">
        <f>ISNUMBER(SEARCH("children",d3_labelled!$G367))</f>
        <v>0</v>
      </c>
      <c r="J367" t="b">
        <f>ISNUMBER(SEARCH("teens",d3_labelled!$G367))</f>
        <v>0</v>
      </c>
      <c r="K367" t="b">
        <f>ISNUMBER(SEARCH("adults",d3_labelled!$G367))</f>
        <v>1</v>
      </c>
      <c r="M367" t="b">
        <f>ISNUMBER(d3_all_labelled[[#This Row],[appId]])</f>
        <v>0</v>
      </c>
      <c r="N367" t="b">
        <f t="shared" si="6"/>
        <v>1</v>
      </c>
    </row>
    <row r="368" spans="1:14" ht="14.5" customHeight="1" x14ac:dyDescent="0.35">
      <c r="A368" s="1" t="s">
        <v>300</v>
      </c>
      <c r="B368" s="1" t="s">
        <v>301</v>
      </c>
      <c r="C368" s="1" t="s">
        <v>302</v>
      </c>
      <c r="D368" t="s">
        <v>7563</v>
      </c>
      <c r="E368" t="s">
        <v>1053</v>
      </c>
      <c r="F368" s="1" t="str">
        <f>IF(ISNUMBER(LEFT(d3_all_labelled[[#This Row],[contentRating]],1)*1), d3_all_labelled[[#This Row],[contentRating]], VLOOKUP(d3_all_labelled[[#This Row],[contentRating]],contentRatingConversion[],2,FALSE))</f>
        <v>PEGI 3</v>
      </c>
      <c r="G368" s="1" t="s">
        <v>7</v>
      </c>
      <c r="I368" t="b">
        <f>ISNUMBER(SEARCH("children",d3_labelled!$G368))</f>
        <v>0</v>
      </c>
      <c r="J368" t="b">
        <f>ISNUMBER(SEARCH("teens",d3_labelled!$G368))</f>
        <v>0</v>
      </c>
      <c r="K368" t="b">
        <f>ISNUMBER(SEARCH("adults",d3_labelled!$G368))</f>
        <v>1</v>
      </c>
      <c r="M368" t="b">
        <f>ISNUMBER(d3_all_labelled[[#This Row],[appId]])</f>
        <v>0</v>
      </c>
      <c r="N368" t="b">
        <f t="shared" si="6"/>
        <v>1</v>
      </c>
    </row>
    <row r="369" spans="1:14" ht="14.5" customHeight="1" x14ac:dyDescent="0.35">
      <c r="A369" s="1" t="s">
        <v>415</v>
      </c>
      <c r="B369" s="1" t="s">
        <v>416</v>
      </c>
      <c r="C369" s="1" t="s">
        <v>417</v>
      </c>
      <c r="D369" t="s">
        <v>7570</v>
      </c>
      <c r="E369" t="s">
        <v>1053</v>
      </c>
      <c r="F369" s="1" t="str">
        <f>IF(ISNUMBER(LEFT(d3_all_labelled[[#This Row],[contentRating]],1)*1), d3_all_labelled[[#This Row],[contentRating]], VLOOKUP(d3_all_labelled[[#This Row],[contentRating]],contentRatingConversion[],2,FALSE))</f>
        <v>PEGI 3</v>
      </c>
      <c r="G369" s="1" t="s">
        <v>13</v>
      </c>
      <c r="I369" t="b">
        <f>ISNUMBER(SEARCH("children",d3_labelled!$G369))</f>
        <v>1</v>
      </c>
      <c r="J369" t="b">
        <f>ISNUMBER(SEARCH("teens",d3_labelled!$G369))</f>
        <v>0</v>
      </c>
      <c r="K369" t="b">
        <f>ISNUMBER(SEARCH("adults",d3_labelled!$G369))</f>
        <v>0</v>
      </c>
      <c r="M369" t="b">
        <f>ISNUMBER(d3_all_labelled[[#This Row],[appId]])</f>
        <v>0</v>
      </c>
      <c r="N369" t="b">
        <f t="shared" si="6"/>
        <v>1</v>
      </c>
    </row>
    <row r="370" spans="1:14" ht="14.5" customHeight="1" x14ac:dyDescent="0.35">
      <c r="A370" s="1" t="s">
        <v>841</v>
      </c>
      <c r="B370" s="1" t="s">
        <v>842</v>
      </c>
      <c r="C370" s="1" t="s">
        <v>843</v>
      </c>
      <c r="D370" t="s">
        <v>7570</v>
      </c>
      <c r="E370" t="s">
        <v>1053</v>
      </c>
      <c r="F370" s="1" t="str">
        <f>IF(ISNUMBER(LEFT(d3_all_labelled[[#This Row],[contentRating]],1)*1), d3_all_labelled[[#This Row],[contentRating]], VLOOKUP(d3_all_labelled[[#This Row],[contentRating]],contentRatingConversion[],2,FALSE))</f>
        <v>PEGI 3</v>
      </c>
      <c r="G370" s="1" t="s">
        <v>13</v>
      </c>
      <c r="I370" t="b">
        <f>ISNUMBER(SEARCH("children",d3_labelled!$G370))</f>
        <v>1</v>
      </c>
      <c r="J370" t="b">
        <f>ISNUMBER(SEARCH("teens",d3_labelled!$G370))</f>
        <v>0</v>
      </c>
      <c r="K370" t="b">
        <f>ISNUMBER(SEARCH("adults",d3_labelled!$G370))</f>
        <v>0</v>
      </c>
      <c r="M370" t="b">
        <f>ISNUMBER(d3_all_labelled[[#This Row],[appId]])</f>
        <v>0</v>
      </c>
      <c r="N370" t="b">
        <f t="shared" si="6"/>
        <v>1</v>
      </c>
    </row>
    <row r="371" spans="1:14" ht="14.5" customHeight="1" x14ac:dyDescent="0.35">
      <c r="A371" s="1" t="s">
        <v>581</v>
      </c>
      <c r="B371" s="1" t="s">
        <v>582</v>
      </c>
      <c r="C371" s="1" t="s">
        <v>583</v>
      </c>
      <c r="D371" t="s">
        <v>7585</v>
      </c>
      <c r="E371" t="s">
        <v>1053</v>
      </c>
      <c r="F371" s="1" t="str">
        <f>IF(ISNUMBER(LEFT(d3_all_labelled[[#This Row],[contentRating]],1)*1), d3_all_labelled[[#This Row],[contentRating]], VLOOKUP(d3_all_labelled[[#This Row],[contentRating]],contentRatingConversion[],2,FALSE))</f>
        <v>PEGI 3</v>
      </c>
      <c r="G371" s="1" t="s">
        <v>13</v>
      </c>
      <c r="I371" t="b">
        <f>ISNUMBER(SEARCH("children",d3_labelled!$G371))</f>
        <v>1</v>
      </c>
      <c r="J371" t="b">
        <f>ISNUMBER(SEARCH("teens",d3_labelled!$G371))</f>
        <v>0</v>
      </c>
      <c r="K371" t="b">
        <f>ISNUMBER(SEARCH("adults",d3_labelled!$G371))</f>
        <v>0</v>
      </c>
      <c r="M371" t="b">
        <f>ISNUMBER(d3_all_labelled[[#This Row],[appId]])</f>
        <v>0</v>
      </c>
      <c r="N371" t="b">
        <f t="shared" si="6"/>
        <v>1</v>
      </c>
    </row>
    <row r="372" spans="1:14" ht="14.5" customHeight="1" x14ac:dyDescent="0.35">
      <c r="A372" s="1" t="s">
        <v>584</v>
      </c>
      <c r="B372" s="1" t="s">
        <v>585</v>
      </c>
      <c r="C372" s="1" t="s">
        <v>586</v>
      </c>
      <c r="D372" t="s">
        <v>7570</v>
      </c>
      <c r="E372" t="s">
        <v>1053</v>
      </c>
      <c r="F372" s="1" t="str">
        <f>IF(ISNUMBER(LEFT(d3_all_labelled[[#This Row],[contentRating]],1)*1), d3_all_labelled[[#This Row],[contentRating]], VLOOKUP(d3_all_labelled[[#This Row],[contentRating]],contentRatingConversion[],2,FALSE))</f>
        <v>PEGI 3</v>
      </c>
      <c r="G372" s="1" t="s">
        <v>7</v>
      </c>
      <c r="I372" t="b">
        <f>ISNUMBER(SEARCH("children",d3_labelled!$G372))</f>
        <v>0</v>
      </c>
      <c r="J372" t="b">
        <f>ISNUMBER(SEARCH("teens",d3_labelled!$G372))</f>
        <v>0</v>
      </c>
      <c r="K372" t="b">
        <f>ISNUMBER(SEARCH("adults",d3_labelled!$G372))</f>
        <v>1</v>
      </c>
      <c r="M372" t="b">
        <f>ISNUMBER(d3_all_labelled[[#This Row],[appId]])</f>
        <v>0</v>
      </c>
      <c r="N372" t="b">
        <f t="shared" si="6"/>
        <v>1</v>
      </c>
    </row>
    <row r="373" spans="1:14" ht="14.5" customHeight="1" x14ac:dyDescent="0.35">
      <c r="A373" s="1" t="s">
        <v>918</v>
      </c>
      <c r="B373" s="1" t="s">
        <v>919</v>
      </c>
      <c r="C373" s="1" t="s">
        <v>920</v>
      </c>
      <c r="D373" t="s">
        <v>7614</v>
      </c>
      <c r="E373" t="s">
        <v>1053</v>
      </c>
      <c r="F373" s="1" t="str">
        <f>IF(ISNUMBER(LEFT(d3_all_labelled[[#This Row],[contentRating]],1)*1), d3_all_labelled[[#This Row],[contentRating]], VLOOKUP(d3_all_labelled[[#This Row],[contentRating]],contentRatingConversion[],2,FALSE))</f>
        <v>PEGI 3</v>
      </c>
      <c r="G373" s="1" t="s">
        <v>7</v>
      </c>
      <c r="I373" t="b">
        <f>ISNUMBER(SEARCH("children",d3_labelled!$G373))</f>
        <v>0</v>
      </c>
      <c r="J373" t="b">
        <f>ISNUMBER(SEARCH("teens",d3_labelled!$G373))</f>
        <v>0</v>
      </c>
      <c r="K373" t="b">
        <f>ISNUMBER(SEARCH("adults",d3_labelled!$G373))</f>
        <v>1</v>
      </c>
      <c r="M373" t="b">
        <f>ISNUMBER(d3_all_labelled[[#This Row],[appId]])</f>
        <v>0</v>
      </c>
      <c r="N373" t="b">
        <f t="shared" si="6"/>
        <v>1</v>
      </c>
    </row>
    <row r="374" spans="1:14" ht="14.5" customHeight="1" x14ac:dyDescent="0.35">
      <c r="A374" s="1" t="s">
        <v>458</v>
      </c>
      <c r="B374" s="1" t="s">
        <v>459</v>
      </c>
      <c r="C374" s="1" t="s">
        <v>460</v>
      </c>
      <c r="D374" t="s">
        <v>7585</v>
      </c>
      <c r="E374" t="s">
        <v>1053</v>
      </c>
      <c r="F374" s="1" t="str">
        <f>IF(ISNUMBER(LEFT(d3_all_labelled[[#This Row],[contentRating]],1)*1), d3_all_labelled[[#This Row],[contentRating]], VLOOKUP(d3_all_labelled[[#This Row],[contentRating]],contentRatingConversion[],2,FALSE))</f>
        <v>PEGI 3</v>
      </c>
      <c r="G374" s="1" t="s">
        <v>13</v>
      </c>
      <c r="I374" t="b">
        <f>ISNUMBER(SEARCH("children",d3_labelled!$G374))</f>
        <v>1</v>
      </c>
      <c r="J374" t="b">
        <f>ISNUMBER(SEARCH("teens",d3_labelled!$G374))</f>
        <v>0</v>
      </c>
      <c r="K374" t="b">
        <f>ISNUMBER(SEARCH("adults",d3_labelled!$G374))</f>
        <v>0</v>
      </c>
      <c r="M374" t="b">
        <f>ISNUMBER(d3_all_labelled[[#This Row],[appId]])</f>
        <v>0</v>
      </c>
      <c r="N374" t="b">
        <f t="shared" si="6"/>
        <v>1</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64FD4-DDE7-42B0-84D4-7D90D57D7389}">
  <dimension ref="A1:AY123"/>
  <sheetViews>
    <sheetView workbookViewId="0">
      <selection activeCell="W121" sqref="W121"/>
    </sheetView>
  </sheetViews>
  <sheetFormatPr defaultRowHeight="14.5" x14ac:dyDescent="0.35"/>
  <cols>
    <col min="1" max="1" width="11.08984375" customWidth="1"/>
    <col min="2" max="2" width="14.6328125" customWidth="1"/>
    <col min="3" max="3" width="20.81640625" customWidth="1"/>
    <col min="4" max="4" width="21.81640625" customWidth="1"/>
    <col min="5" max="5" width="8.453125" customWidth="1"/>
    <col min="6" max="6" width="25.08984375" customWidth="1"/>
    <col min="7" max="7" width="14.08984375" customWidth="1"/>
    <col min="8" max="10" width="18.453125" customWidth="1"/>
  </cols>
  <sheetData>
    <row r="1" spans="1:51" x14ac:dyDescent="0.35">
      <c r="A1" t="s">
        <v>0</v>
      </c>
      <c r="B1" t="s">
        <v>1</v>
      </c>
      <c r="C1" t="s">
        <v>2</v>
      </c>
      <c r="D1" t="s">
        <v>1040</v>
      </c>
      <c r="E1" t="s">
        <v>1042</v>
      </c>
      <c r="F1" t="s">
        <v>3</v>
      </c>
      <c r="G1" t="s">
        <v>923</v>
      </c>
      <c r="H1" t="s">
        <v>922</v>
      </c>
      <c r="I1" t="s">
        <v>7853</v>
      </c>
      <c r="J1" t="s">
        <v>7856</v>
      </c>
      <c r="L1" t="s">
        <v>7461</v>
      </c>
      <c r="M1" s="17" t="s">
        <v>7458</v>
      </c>
      <c r="N1" s="18" t="s">
        <v>7459</v>
      </c>
      <c r="O1" s="19" t="s">
        <v>7460</v>
      </c>
      <c r="Q1" t="s">
        <v>7462</v>
      </c>
      <c r="R1" t="s">
        <v>7458</v>
      </c>
      <c r="S1" t="s">
        <v>7459</v>
      </c>
      <c r="T1" t="s">
        <v>7460</v>
      </c>
      <c r="U1" t="s">
        <v>7467</v>
      </c>
      <c r="V1" t="s">
        <v>7468</v>
      </c>
      <c r="W1" t="s">
        <v>7469</v>
      </c>
      <c r="X1" t="s">
        <v>7470</v>
      </c>
      <c r="Z1" t="s">
        <v>7848</v>
      </c>
      <c r="AA1" t="s">
        <v>7458</v>
      </c>
      <c r="AB1" t="s">
        <v>7459</v>
      </c>
      <c r="AC1" t="s">
        <v>7460</v>
      </c>
      <c r="AD1" t="s">
        <v>7467</v>
      </c>
      <c r="AE1" t="s">
        <v>7468</v>
      </c>
      <c r="AF1" t="s">
        <v>7469</v>
      </c>
      <c r="AG1" t="s">
        <v>7470</v>
      </c>
      <c r="AI1" t="s">
        <v>7854</v>
      </c>
      <c r="AJ1" t="s">
        <v>7458</v>
      </c>
      <c r="AK1" t="s">
        <v>7459</v>
      </c>
      <c r="AL1" t="s">
        <v>7460</v>
      </c>
      <c r="AM1" t="s">
        <v>7467</v>
      </c>
      <c r="AN1" t="s">
        <v>7468</v>
      </c>
      <c r="AO1" t="s">
        <v>7469</v>
      </c>
      <c r="AP1" t="s">
        <v>7470</v>
      </c>
      <c r="AR1" t="s">
        <v>7861</v>
      </c>
      <c r="AS1" t="s">
        <v>7458</v>
      </c>
      <c r="AT1" t="s">
        <v>7459</v>
      </c>
      <c r="AU1" t="s">
        <v>7460</v>
      </c>
      <c r="AV1" t="s">
        <v>7467</v>
      </c>
      <c r="AW1" t="s">
        <v>7468</v>
      </c>
      <c r="AX1" t="s">
        <v>7469</v>
      </c>
      <c r="AY1" t="s">
        <v>7470</v>
      </c>
    </row>
    <row r="2" spans="1:51" x14ac:dyDescent="0.35">
      <c r="A2">
        <v>932828299</v>
      </c>
      <c r="B2" t="s">
        <v>579</v>
      </c>
      <c r="C2" t="s">
        <v>989</v>
      </c>
      <c r="D2" t="s">
        <v>7546</v>
      </c>
      <c r="E2" t="s">
        <v>5119</v>
      </c>
      <c r="F2" t="s">
        <v>13</v>
      </c>
      <c r="G2" t="s">
        <v>13</v>
      </c>
      <c r="H2" t="s">
        <v>959</v>
      </c>
      <c r="I2" t="s">
        <v>13</v>
      </c>
      <c r="J2" t="s">
        <v>13</v>
      </c>
      <c r="M2" s="13" t="b">
        <f>ISNUMBER(SEARCH(M$1,d3_test70[[#This Row],[expectedResult]]))</f>
        <v>1</v>
      </c>
      <c r="N2" s="13" t="b">
        <f>ISNUMBER(SEARCH(N$1,d3_test70[[#This Row],[expectedResult]]))</f>
        <v>0</v>
      </c>
      <c r="O2" s="13" t="b">
        <f>ISNUMBER(SEARCH(O$1,d3_test70[[#This Row],[expectedResult]]))</f>
        <v>0</v>
      </c>
      <c r="R2" t="b">
        <f>ISNUMBER(SEARCH(R$1,d3_test70[[#This Row],[actualResult]]))</f>
        <v>1</v>
      </c>
      <c r="S2" t="b">
        <f>ISNUMBER(SEARCH(S$1,d3_test70[[#This Row],[actualResult]]))</f>
        <v>0</v>
      </c>
      <c r="T2" t="b">
        <f>ISNUMBER(SEARCH(T$1,d3_test70[[#This Row],[actualResult]]))</f>
        <v>0</v>
      </c>
      <c r="U2" s="10" t="str">
        <f>IF(R2=$M2, IF(R2=FALSE, "00","11"), IF(R2=FALSE,"10","01"))</f>
        <v>11</v>
      </c>
      <c r="V2" s="10" t="str">
        <f>IF(S2=$N2, IF(S2=FALSE, "00","11"), IF(S2=FALSE,"10","01"))</f>
        <v>00</v>
      </c>
      <c r="W2" s="10" t="str">
        <f>IF(T2=$O2, IF(T2=FALSE, "00","11"), IF(T2=FALSE,"10","01"))</f>
        <v>00</v>
      </c>
      <c r="X2" t="b">
        <f>AND(R2=$M2,S2=$N2,T2=$O2)</f>
        <v>1</v>
      </c>
      <c r="AA2" t="b">
        <f>ISNUMBER(SEARCH(AA$1,d3_test70[[#This Row],[actualResultGPT3]]))</f>
        <v>1</v>
      </c>
      <c r="AB2" t="b">
        <f>ISNUMBER(SEARCH(AB$1,d3_test70[[#This Row],[actualResultGPT3]]))</f>
        <v>1</v>
      </c>
      <c r="AC2" t="b">
        <f>ISNUMBER(SEARCH(AC$1,d3_test70[[#This Row],[actualResultGPT3]]))</f>
        <v>1</v>
      </c>
      <c r="AD2" s="10" t="str">
        <f>IF(AA2=$M2, IF(AA2=FALSE, "00","11"), IF(AA2=FALSE,"10","01"))</f>
        <v>11</v>
      </c>
      <c r="AE2" s="10" t="str">
        <f>IF(AB2=$N2, IF(AB2=FALSE, "00","11"), IF(AB2=FALSE,"10","01"))</f>
        <v>01</v>
      </c>
      <c r="AF2" s="10" t="str">
        <f>IF(AC2=$O2, IF(AC2=FALSE, "00","11"), IF(AC2=FALSE,"10","01"))</f>
        <v>01</v>
      </c>
      <c r="AG2" t="b">
        <f>AND(AA2=$M2,AB2=$N2,AC2=$O2)</f>
        <v>0</v>
      </c>
      <c r="AJ2" t="b">
        <f>ISNUMBER(SEARCH(AJ$1,d3_test70[[#This Row],[actualResult2Ft]]))</f>
        <v>1</v>
      </c>
      <c r="AK2" t="b">
        <f>ISNUMBER(SEARCH(AK$1,d3_test70[[#This Row],[actualResult2Ft]]))</f>
        <v>0</v>
      </c>
      <c r="AL2" t="b">
        <f>ISNUMBER(SEARCH(AL$1,d3_test70[[#This Row],[actualResult2Ft]]))</f>
        <v>0</v>
      </c>
      <c r="AM2" s="10" t="str">
        <f>IF(AJ2=$M2, IF(AJ2=FALSE, "00","11"), IF(AJ2=FALSE,"10","01"))</f>
        <v>11</v>
      </c>
      <c r="AN2" s="10" t="str">
        <f>IF(AK2=$N2, IF(AK2=FALSE, "00","11"), IF(AK2=FALSE,"10","01"))</f>
        <v>00</v>
      </c>
      <c r="AO2" s="10" t="str">
        <f>IF(AL2=$O2, IF(AL2=FALSE, "00","11"), IF(AL2=FALSE,"10","01"))</f>
        <v>00</v>
      </c>
      <c r="AP2" t="b">
        <f>AND(AJ2=$M2,AK2=$N2,AL2=$O2)</f>
        <v>1</v>
      </c>
      <c r="AS2" t="b">
        <f>ISNUMBER(SEARCH(AS$1,d3_test70[[#This Row],[actualResultGPT32Ft]]))</f>
        <v>1</v>
      </c>
      <c r="AT2" t="b">
        <f>ISNUMBER(SEARCH(AT$1,d3_test70[[#This Row],[actualResultGPT32Ft]]))</f>
        <v>0</v>
      </c>
      <c r="AU2" t="b">
        <f>ISNUMBER(SEARCH(AU$1,d3_test70[[#This Row],[actualResultGPT32Ft]]))</f>
        <v>0</v>
      </c>
      <c r="AV2" s="10" t="str">
        <f>IF(AS2=$M2, IF(AS2=FALSE, "00","11"), IF(AS2=FALSE,"10","01"))</f>
        <v>11</v>
      </c>
      <c r="AW2" s="10" t="str">
        <f>IF(AT2=$N2, IF(AT2=FALSE, "00","11"), IF(AT2=FALSE,"10","01"))</f>
        <v>00</v>
      </c>
      <c r="AX2" s="10" t="str">
        <f>IF(AU2=$O2, IF(AU2=FALSE, "00","11"), IF(AU2=FALSE,"10","01"))</f>
        <v>00</v>
      </c>
      <c r="AY2" t="b">
        <f>AND(AS2=$M2,AT2=$N2,AU2=$O2)</f>
        <v>1</v>
      </c>
    </row>
    <row r="3" spans="1:51" x14ac:dyDescent="0.35">
      <c r="A3" t="s">
        <v>733</v>
      </c>
      <c r="B3" t="s">
        <v>734</v>
      </c>
      <c r="C3" t="s">
        <v>735</v>
      </c>
      <c r="D3" t="s">
        <v>7570</v>
      </c>
      <c r="E3" t="s">
        <v>5119</v>
      </c>
      <c r="F3" t="s">
        <v>7</v>
      </c>
      <c r="G3" t="s">
        <v>7</v>
      </c>
      <c r="H3" t="s">
        <v>72</v>
      </c>
      <c r="I3" t="s">
        <v>7</v>
      </c>
      <c r="J3" t="s">
        <v>72</v>
      </c>
      <c r="M3" s="13" t="b">
        <f>ISNUMBER(SEARCH(M$1,d3_test70[[#This Row],[expectedResult]]))</f>
        <v>0</v>
      </c>
      <c r="N3" s="13" t="b">
        <f>ISNUMBER(SEARCH(N$1,d3_test70[[#This Row],[expectedResult]]))</f>
        <v>0</v>
      </c>
      <c r="O3" s="13" t="b">
        <f>ISNUMBER(SEARCH(O$1,d3_test70[[#This Row],[expectedResult]]))</f>
        <v>1</v>
      </c>
      <c r="R3" t="b">
        <f>ISNUMBER(SEARCH(R$1,d3_test70[[#This Row],[actualResult]]))</f>
        <v>0</v>
      </c>
      <c r="S3" t="b">
        <f>ISNUMBER(SEARCH(S$1,d3_test70[[#This Row],[actualResult]]))</f>
        <v>0</v>
      </c>
      <c r="T3" t="b">
        <f>ISNUMBER(SEARCH(T$1,d3_test70[[#This Row],[actualResult]]))</f>
        <v>1</v>
      </c>
      <c r="U3" s="10" t="str">
        <f t="shared" ref="U3:U66" si="0">IF(R3=$M3, IF(R3=FALSE, "00","11"), IF(R3=FALSE,"10","01"))</f>
        <v>00</v>
      </c>
      <c r="V3" s="10" t="str">
        <f t="shared" ref="V3:V66" si="1">IF(S3=$N3, IF(S3=FALSE, "00","11"), IF(S3=FALSE,"10","01"))</f>
        <v>00</v>
      </c>
      <c r="W3" s="10" t="str">
        <f t="shared" ref="W3:W66" si="2">IF(T3=$O3, IF(T3=FALSE, "00","11"), IF(T3=FALSE,"10","01"))</f>
        <v>11</v>
      </c>
      <c r="X3" t="b">
        <f t="shared" ref="X3:X66" si="3">AND(R3=$M3,S3=$N3,T3=$O3)</f>
        <v>1</v>
      </c>
      <c r="AA3" t="b">
        <f>ISNUMBER(SEARCH(AA$1,d3_test70[[#This Row],[actualResultGPT3]]))</f>
        <v>1</v>
      </c>
      <c r="AB3" t="b">
        <f>ISNUMBER(SEARCH(AB$1,d3_test70[[#This Row],[actualResultGPT3]]))</f>
        <v>1</v>
      </c>
      <c r="AC3" t="b">
        <f>ISNUMBER(SEARCH(AC$1,d3_test70[[#This Row],[actualResultGPT3]]))</f>
        <v>1</v>
      </c>
      <c r="AD3" s="10" t="str">
        <f t="shared" ref="AD3:AD66" si="4">IF(AA3=$M3, IF(AA3=FALSE, "00","11"), IF(AA3=FALSE,"10","01"))</f>
        <v>01</v>
      </c>
      <c r="AE3" s="10" t="str">
        <f t="shared" ref="AE3:AE66" si="5">IF(AB3=$N3, IF(AB3=FALSE, "00","11"), IF(AB3=FALSE,"10","01"))</f>
        <v>01</v>
      </c>
      <c r="AF3" s="10" t="str">
        <f t="shared" ref="AF3:AF66" si="6">IF(AC3=$O3, IF(AC3=FALSE, "00","11"), IF(AC3=FALSE,"10","01"))</f>
        <v>11</v>
      </c>
      <c r="AG3" t="b">
        <f t="shared" ref="AG3:AG66" si="7">AND(AA3=$M3,AB3=$N3,AC3=$O3)</f>
        <v>0</v>
      </c>
      <c r="AJ3" t="b">
        <f>ISNUMBER(SEARCH(AJ$1,d3_test70[[#This Row],[actualResult2Ft]]))</f>
        <v>0</v>
      </c>
      <c r="AK3" t="b">
        <f>ISNUMBER(SEARCH(AK$1,d3_test70[[#This Row],[actualResult2Ft]]))</f>
        <v>0</v>
      </c>
      <c r="AL3" t="b">
        <f>ISNUMBER(SEARCH(AL$1,d3_test70[[#This Row],[actualResult2Ft]]))</f>
        <v>1</v>
      </c>
      <c r="AM3" s="10" t="str">
        <f t="shared" ref="AM3:AM66" si="8">IF(AJ3=$M3, IF(AJ3=FALSE, "00","11"), IF(AJ3=FALSE,"10","01"))</f>
        <v>00</v>
      </c>
      <c r="AN3" s="10" t="str">
        <f t="shared" ref="AN3:AN66" si="9">IF(AK3=$N3, IF(AK3=FALSE, "00","11"), IF(AK3=FALSE,"10","01"))</f>
        <v>00</v>
      </c>
      <c r="AO3" s="10" t="str">
        <f t="shared" ref="AO3:AO66" si="10">IF(AL3=$O3, IF(AL3=FALSE, "00","11"), IF(AL3=FALSE,"10","01"))</f>
        <v>11</v>
      </c>
      <c r="AP3" t="b">
        <f t="shared" ref="AP3:AP66" si="11">AND(AJ3=$M3,AK3=$N3,AL3=$O3)</f>
        <v>1</v>
      </c>
      <c r="AS3" t="b">
        <f>ISNUMBER(SEARCH(AS$1,d3_test70[[#This Row],[actualResultGPT32Ft]]))</f>
        <v>1</v>
      </c>
      <c r="AT3" t="b">
        <f>ISNUMBER(SEARCH(AT$1,d3_test70[[#This Row],[actualResultGPT32Ft]]))</f>
        <v>1</v>
      </c>
      <c r="AU3" t="b">
        <f>ISNUMBER(SEARCH(AU$1,d3_test70[[#This Row],[actualResultGPT32Ft]]))</f>
        <v>1</v>
      </c>
      <c r="AV3" s="10" t="str">
        <f t="shared" ref="AV3:AV66" si="12">IF(AS3=$M3, IF(AS3=FALSE, "00","11"), IF(AS3=FALSE,"10","01"))</f>
        <v>01</v>
      </c>
      <c r="AW3" s="10" t="str">
        <f t="shared" ref="AW3:AW66" si="13">IF(AT3=$N3, IF(AT3=FALSE, "00","11"), IF(AT3=FALSE,"10","01"))</f>
        <v>01</v>
      </c>
      <c r="AX3" s="10" t="str">
        <f t="shared" ref="AX3:AX66" si="14">IF(AU3=$O3, IF(AU3=FALSE, "00","11"), IF(AU3=FALSE,"10","01"))</f>
        <v>11</v>
      </c>
      <c r="AY3" t="b">
        <f t="shared" ref="AY3:AY66" si="15">AND(AS3=$M3,AT3=$N3,AU3=$O3)</f>
        <v>0</v>
      </c>
    </row>
    <row r="4" spans="1:51" x14ac:dyDescent="0.35">
      <c r="A4" t="s">
        <v>239</v>
      </c>
      <c r="B4" t="s">
        <v>240</v>
      </c>
      <c r="C4" t="s">
        <v>1017</v>
      </c>
      <c r="D4" t="s">
        <v>7570</v>
      </c>
      <c r="E4" t="s">
        <v>5119</v>
      </c>
      <c r="F4" t="s">
        <v>13</v>
      </c>
      <c r="G4" t="s">
        <v>13</v>
      </c>
      <c r="H4" t="s">
        <v>13</v>
      </c>
      <c r="I4" t="s">
        <v>13</v>
      </c>
      <c r="J4" t="s">
        <v>13</v>
      </c>
      <c r="M4" s="13" t="b">
        <f>ISNUMBER(SEARCH(M$1,d3_test70[[#This Row],[expectedResult]]))</f>
        <v>1</v>
      </c>
      <c r="N4" s="13" t="b">
        <f>ISNUMBER(SEARCH(N$1,d3_test70[[#This Row],[expectedResult]]))</f>
        <v>0</v>
      </c>
      <c r="O4" s="13" t="b">
        <f>ISNUMBER(SEARCH(O$1,d3_test70[[#This Row],[expectedResult]]))</f>
        <v>0</v>
      </c>
      <c r="R4" t="b">
        <f>ISNUMBER(SEARCH(R$1,d3_test70[[#This Row],[actualResult]]))</f>
        <v>1</v>
      </c>
      <c r="S4" t="b">
        <f>ISNUMBER(SEARCH(S$1,d3_test70[[#This Row],[actualResult]]))</f>
        <v>0</v>
      </c>
      <c r="T4" t="b">
        <f>ISNUMBER(SEARCH(T$1,d3_test70[[#This Row],[actualResult]]))</f>
        <v>0</v>
      </c>
      <c r="U4" s="10" t="str">
        <f t="shared" si="0"/>
        <v>11</v>
      </c>
      <c r="V4" s="10" t="str">
        <f t="shared" si="1"/>
        <v>00</v>
      </c>
      <c r="W4" s="10" t="str">
        <f t="shared" si="2"/>
        <v>00</v>
      </c>
      <c r="X4" t="b">
        <f t="shared" si="3"/>
        <v>1</v>
      </c>
      <c r="AA4" t="b">
        <f>ISNUMBER(SEARCH(AA$1,d3_test70[[#This Row],[actualResultGPT3]]))</f>
        <v>1</v>
      </c>
      <c r="AB4" t="b">
        <f>ISNUMBER(SEARCH(AB$1,d3_test70[[#This Row],[actualResultGPT3]]))</f>
        <v>0</v>
      </c>
      <c r="AC4" t="b">
        <f>ISNUMBER(SEARCH(AC$1,d3_test70[[#This Row],[actualResultGPT3]]))</f>
        <v>0</v>
      </c>
      <c r="AD4" s="10" t="str">
        <f t="shared" si="4"/>
        <v>11</v>
      </c>
      <c r="AE4" s="10" t="str">
        <f t="shared" si="5"/>
        <v>00</v>
      </c>
      <c r="AF4" s="10" t="str">
        <f t="shared" si="6"/>
        <v>00</v>
      </c>
      <c r="AG4" t="b">
        <f t="shared" si="7"/>
        <v>1</v>
      </c>
      <c r="AJ4" t="b">
        <f>ISNUMBER(SEARCH(AJ$1,d3_test70[[#This Row],[actualResult2Ft]]))</f>
        <v>1</v>
      </c>
      <c r="AK4" t="b">
        <f>ISNUMBER(SEARCH(AK$1,d3_test70[[#This Row],[actualResult2Ft]]))</f>
        <v>0</v>
      </c>
      <c r="AL4" t="b">
        <f>ISNUMBER(SEARCH(AL$1,d3_test70[[#This Row],[actualResult2Ft]]))</f>
        <v>0</v>
      </c>
      <c r="AM4" s="10" t="str">
        <f t="shared" si="8"/>
        <v>11</v>
      </c>
      <c r="AN4" s="10" t="str">
        <f t="shared" si="9"/>
        <v>00</v>
      </c>
      <c r="AO4" s="10" t="str">
        <f t="shared" si="10"/>
        <v>00</v>
      </c>
      <c r="AP4" t="b">
        <f t="shared" si="11"/>
        <v>1</v>
      </c>
      <c r="AS4" t="b">
        <f>ISNUMBER(SEARCH(AS$1,d3_test70[[#This Row],[actualResultGPT32Ft]]))</f>
        <v>1</v>
      </c>
      <c r="AT4" t="b">
        <f>ISNUMBER(SEARCH(AT$1,d3_test70[[#This Row],[actualResultGPT32Ft]]))</f>
        <v>0</v>
      </c>
      <c r="AU4" t="b">
        <f>ISNUMBER(SEARCH(AU$1,d3_test70[[#This Row],[actualResultGPT32Ft]]))</f>
        <v>0</v>
      </c>
      <c r="AV4" s="10" t="str">
        <f t="shared" si="12"/>
        <v>11</v>
      </c>
      <c r="AW4" s="10" t="str">
        <f t="shared" si="13"/>
        <v>00</v>
      </c>
      <c r="AX4" s="10" t="str">
        <f t="shared" si="14"/>
        <v>00</v>
      </c>
      <c r="AY4" t="b">
        <f t="shared" si="15"/>
        <v>1</v>
      </c>
    </row>
    <row r="5" spans="1:51" x14ac:dyDescent="0.35">
      <c r="A5" t="s">
        <v>908</v>
      </c>
      <c r="B5" t="s">
        <v>909</v>
      </c>
      <c r="C5" t="s">
        <v>7808</v>
      </c>
      <c r="D5" t="s">
        <v>7587</v>
      </c>
      <c r="E5" t="s">
        <v>5137</v>
      </c>
      <c r="F5" t="s">
        <v>24</v>
      </c>
      <c r="G5" t="s">
        <v>24</v>
      </c>
      <c r="H5" t="s">
        <v>72</v>
      </c>
      <c r="I5" t="s">
        <v>34</v>
      </c>
      <c r="J5" t="s">
        <v>24</v>
      </c>
      <c r="M5" s="13" t="b">
        <f>ISNUMBER(SEARCH(M$1,d3_test70[[#This Row],[expectedResult]]))</f>
        <v>0</v>
      </c>
      <c r="N5" s="13" t="b">
        <f>ISNUMBER(SEARCH(N$1,d3_test70[[#This Row],[expectedResult]]))</f>
        <v>1</v>
      </c>
      <c r="O5" s="13" t="b">
        <f>ISNUMBER(SEARCH(O$1,d3_test70[[#This Row],[expectedResult]]))</f>
        <v>1</v>
      </c>
      <c r="R5" t="b">
        <f>ISNUMBER(SEARCH(R$1,d3_test70[[#This Row],[actualResult]]))</f>
        <v>0</v>
      </c>
      <c r="S5" t="b">
        <f>ISNUMBER(SEARCH(S$1,d3_test70[[#This Row],[actualResult]]))</f>
        <v>1</v>
      </c>
      <c r="T5" t="b">
        <f>ISNUMBER(SEARCH(T$1,d3_test70[[#This Row],[actualResult]]))</f>
        <v>1</v>
      </c>
      <c r="U5" s="10" t="str">
        <f t="shared" si="0"/>
        <v>00</v>
      </c>
      <c r="V5" s="10" t="str">
        <f t="shared" si="1"/>
        <v>11</v>
      </c>
      <c r="W5" s="10" t="str">
        <f t="shared" si="2"/>
        <v>11</v>
      </c>
      <c r="X5" t="b">
        <f t="shared" si="3"/>
        <v>1</v>
      </c>
      <c r="AA5" t="b">
        <f>ISNUMBER(SEARCH(AA$1,d3_test70[[#This Row],[actualResultGPT3]]))</f>
        <v>1</v>
      </c>
      <c r="AB5" t="b">
        <f>ISNUMBER(SEARCH(AB$1,d3_test70[[#This Row],[actualResultGPT3]]))</f>
        <v>1</v>
      </c>
      <c r="AC5" t="b">
        <f>ISNUMBER(SEARCH(AC$1,d3_test70[[#This Row],[actualResultGPT3]]))</f>
        <v>1</v>
      </c>
      <c r="AD5" s="10" t="str">
        <f t="shared" si="4"/>
        <v>01</v>
      </c>
      <c r="AE5" s="10" t="str">
        <f t="shared" si="5"/>
        <v>11</v>
      </c>
      <c r="AF5" s="10" t="str">
        <f t="shared" si="6"/>
        <v>11</v>
      </c>
      <c r="AG5" t="b">
        <f t="shared" si="7"/>
        <v>0</v>
      </c>
      <c r="AJ5" t="b">
        <f>ISNUMBER(SEARCH(AJ$1,d3_test70[[#This Row],[actualResult2Ft]]))</f>
        <v>0</v>
      </c>
      <c r="AK5" t="b">
        <f>ISNUMBER(SEARCH(AK$1,d3_test70[[#This Row],[actualResult2Ft]]))</f>
        <v>1</v>
      </c>
      <c r="AL5" t="b">
        <f>ISNUMBER(SEARCH(AL$1,d3_test70[[#This Row],[actualResult2Ft]]))</f>
        <v>0</v>
      </c>
      <c r="AM5" s="10" t="str">
        <f t="shared" si="8"/>
        <v>00</v>
      </c>
      <c r="AN5" s="10" t="str">
        <f t="shared" si="9"/>
        <v>11</v>
      </c>
      <c r="AO5" s="10" t="str">
        <f t="shared" si="10"/>
        <v>10</v>
      </c>
      <c r="AP5" t="b">
        <f t="shared" si="11"/>
        <v>0</v>
      </c>
      <c r="AS5" t="b">
        <f>ISNUMBER(SEARCH(AS$1,d3_test70[[#This Row],[actualResultGPT32Ft]]))</f>
        <v>0</v>
      </c>
      <c r="AT5" t="b">
        <f>ISNUMBER(SEARCH(AT$1,d3_test70[[#This Row],[actualResultGPT32Ft]]))</f>
        <v>1</v>
      </c>
      <c r="AU5" t="b">
        <f>ISNUMBER(SEARCH(AU$1,d3_test70[[#This Row],[actualResultGPT32Ft]]))</f>
        <v>1</v>
      </c>
      <c r="AV5" s="10" t="str">
        <f t="shared" si="12"/>
        <v>00</v>
      </c>
      <c r="AW5" s="10" t="str">
        <f t="shared" si="13"/>
        <v>11</v>
      </c>
      <c r="AX5" s="10" t="str">
        <f t="shared" si="14"/>
        <v>11</v>
      </c>
      <c r="AY5" t="b">
        <f t="shared" si="15"/>
        <v>1</v>
      </c>
    </row>
    <row r="6" spans="1:51" x14ac:dyDescent="0.35">
      <c r="A6" t="s">
        <v>479</v>
      </c>
      <c r="B6" t="s">
        <v>480</v>
      </c>
      <c r="C6" t="s">
        <v>1025</v>
      </c>
      <c r="D6" t="s">
        <v>7598</v>
      </c>
      <c r="E6" t="s">
        <v>5119</v>
      </c>
      <c r="F6" t="s">
        <v>13</v>
      </c>
      <c r="G6" t="s">
        <v>13</v>
      </c>
      <c r="H6" t="s">
        <v>7846</v>
      </c>
      <c r="I6" t="s">
        <v>13</v>
      </c>
      <c r="J6" t="s">
        <v>935</v>
      </c>
      <c r="M6" s="13" t="b">
        <f>ISNUMBER(SEARCH(M$1,d3_test70[[#This Row],[expectedResult]]))</f>
        <v>1</v>
      </c>
      <c r="N6" s="13" t="b">
        <f>ISNUMBER(SEARCH(N$1,d3_test70[[#This Row],[expectedResult]]))</f>
        <v>0</v>
      </c>
      <c r="O6" s="13" t="b">
        <f>ISNUMBER(SEARCH(O$1,d3_test70[[#This Row],[expectedResult]]))</f>
        <v>0</v>
      </c>
      <c r="R6" t="b">
        <f>ISNUMBER(SEARCH(R$1,d3_test70[[#This Row],[actualResult]]))</f>
        <v>1</v>
      </c>
      <c r="S6" t="b">
        <f>ISNUMBER(SEARCH(S$1,d3_test70[[#This Row],[actualResult]]))</f>
        <v>0</v>
      </c>
      <c r="T6" t="b">
        <f>ISNUMBER(SEARCH(T$1,d3_test70[[#This Row],[actualResult]]))</f>
        <v>0</v>
      </c>
      <c r="U6" s="10" t="str">
        <f t="shared" si="0"/>
        <v>11</v>
      </c>
      <c r="V6" s="10" t="str">
        <f t="shared" si="1"/>
        <v>00</v>
      </c>
      <c r="W6" s="10" t="str">
        <f t="shared" si="2"/>
        <v>00</v>
      </c>
      <c r="X6" t="b">
        <f t="shared" si="3"/>
        <v>1</v>
      </c>
      <c r="AA6" t="b">
        <f>ISNUMBER(SEARCH(AA$1,d3_test70[[#This Row],[actualResultGPT3]]))</f>
        <v>1</v>
      </c>
      <c r="AB6" t="b">
        <f>ISNUMBER(SEARCH(AB$1,d3_test70[[#This Row],[actualResultGPT3]]))</f>
        <v>1</v>
      </c>
      <c r="AC6" t="b">
        <f>ISNUMBER(SEARCH(AC$1,d3_test70[[#This Row],[actualResultGPT3]]))</f>
        <v>1</v>
      </c>
      <c r="AD6" s="10" t="str">
        <f t="shared" si="4"/>
        <v>11</v>
      </c>
      <c r="AE6" s="10" t="str">
        <f t="shared" si="5"/>
        <v>01</v>
      </c>
      <c r="AF6" s="10" t="str">
        <f t="shared" si="6"/>
        <v>01</v>
      </c>
      <c r="AG6" t="b">
        <f t="shared" si="7"/>
        <v>0</v>
      </c>
      <c r="AJ6" t="b">
        <f>ISNUMBER(SEARCH(AJ$1,d3_test70[[#This Row],[actualResult2Ft]]))</f>
        <v>1</v>
      </c>
      <c r="AK6" t="b">
        <f>ISNUMBER(SEARCH(AK$1,d3_test70[[#This Row],[actualResult2Ft]]))</f>
        <v>0</v>
      </c>
      <c r="AL6" t="b">
        <f>ISNUMBER(SEARCH(AL$1,d3_test70[[#This Row],[actualResult2Ft]]))</f>
        <v>0</v>
      </c>
      <c r="AM6" s="10" t="str">
        <f t="shared" si="8"/>
        <v>11</v>
      </c>
      <c r="AN6" s="10" t="str">
        <f t="shared" si="9"/>
        <v>00</v>
      </c>
      <c r="AO6" s="10" t="str">
        <f t="shared" si="10"/>
        <v>00</v>
      </c>
      <c r="AP6" t="b">
        <f t="shared" si="11"/>
        <v>1</v>
      </c>
      <c r="AS6" t="b">
        <f>ISNUMBER(SEARCH(AS$1,d3_test70[[#This Row],[actualResultGPT32Ft]]))</f>
        <v>1</v>
      </c>
      <c r="AT6" t="b">
        <f>ISNUMBER(SEARCH(AT$1,d3_test70[[#This Row],[actualResultGPT32Ft]]))</f>
        <v>0</v>
      </c>
      <c r="AU6" t="b">
        <f>ISNUMBER(SEARCH(AU$1,d3_test70[[#This Row],[actualResultGPT32Ft]]))</f>
        <v>0</v>
      </c>
      <c r="AV6" s="10" t="str">
        <f t="shared" si="12"/>
        <v>11</v>
      </c>
      <c r="AW6" s="10" t="str">
        <f t="shared" si="13"/>
        <v>00</v>
      </c>
      <c r="AX6" s="10" t="str">
        <f t="shared" si="14"/>
        <v>00</v>
      </c>
      <c r="AY6" t="b">
        <f t="shared" si="15"/>
        <v>1</v>
      </c>
    </row>
    <row r="7" spans="1:51" x14ac:dyDescent="0.35">
      <c r="A7" t="s">
        <v>259</v>
      </c>
      <c r="B7" t="s">
        <v>260</v>
      </c>
      <c r="C7" t="s">
        <v>969</v>
      </c>
      <c r="D7" t="s">
        <v>7588</v>
      </c>
      <c r="E7" t="s">
        <v>5119</v>
      </c>
      <c r="F7" t="s">
        <v>185</v>
      </c>
      <c r="G7" t="s">
        <v>34</v>
      </c>
      <c r="H7" t="s">
        <v>7846</v>
      </c>
      <c r="I7" t="s">
        <v>34</v>
      </c>
      <c r="J7" t="s">
        <v>72</v>
      </c>
      <c r="M7" s="13" t="b">
        <f>ISNUMBER(SEARCH(M$1,d3_test70[[#This Row],[expectedResult]]))</f>
        <v>1</v>
      </c>
      <c r="N7" s="13" t="b">
        <f>ISNUMBER(SEARCH(N$1,d3_test70[[#This Row],[expectedResult]]))</f>
        <v>1</v>
      </c>
      <c r="O7" s="13" t="b">
        <f>ISNUMBER(SEARCH(O$1,d3_test70[[#This Row],[expectedResult]]))</f>
        <v>0</v>
      </c>
      <c r="R7" t="b">
        <f>ISNUMBER(SEARCH(R$1,d3_test70[[#This Row],[actualResult]]))</f>
        <v>0</v>
      </c>
      <c r="S7" t="b">
        <f>ISNUMBER(SEARCH(S$1,d3_test70[[#This Row],[actualResult]]))</f>
        <v>1</v>
      </c>
      <c r="T7" t="b">
        <f>ISNUMBER(SEARCH(T$1,d3_test70[[#This Row],[actualResult]]))</f>
        <v>0</v>
      </c>
      <c r="U7" s="10" t="str">
        <f t="shared" si="0"/>
        <v>10</v>
      </c>
      <c r="V7" s="10" t="str">
        <f t="shared" si="1"/>
        <v>11</v>
      </c>
      <c r="W7" s="10" t="str">
        <f t="shared" si="2"/>
        <v>00</v>
      </c>
      <c r="X7" t="b">
        <f t="shared" si="3"/>
        <v>0</v>
      </c>
      <c r="AA7" t="b">
        <f>ISNUMBER(SEARCH(AA$1,d3_test70[[#This Row],[actualResultGPT3]]))</f>
        <v>1</v>
      </c>
      <c r="AB7" t="b">
        <f>ISNUMBER(SEARCH(AB$1,d3_test70[[#This Row],[actualResultGPT3]]))</f>
        <v>1</v>
      </c>
      <c r="AC7" t="b">
        <f>ISNUMBER(SEARCH(AC$1,d3_test70[[#This Row],[actualResultGPT3]]))</f>
        <v>1</v>
      </c>
      <c r="AD7" s="10" t="str">
        <f t="shared" si="4"/>
        <v>11</v>
      </c>
      <c r="AE7" s="10" t="str">
        <f t="shared" si="5"/>
        <v>11</v>
      </c>
      <c r="AF7" s="10" t="str">
        <f t="shared" si="6"/>
        <v>01</v>
      </c>
      <c r="AG7" t="b">
        <f t="shared" si="7"/>
        <v>0</v>
      </c>
      <c r="AJ7" t="b">
        <f>ISNUMBER(SEARCH(AJ$1,d3_test70[[#This Row],[actualResult2Ft]]))</f>
        <v>0</v>
      </c>
      <c r="AK7" t="b">
        <f>ISNUMBER(SEARCH(AK$1,d3_test70[[#This Row],[actualResult2Ft]]))</f>
        <v>1</v>
      </c>
      <c r="AL7" t="b">
        <f>ISNUMBER(SEARCH(AL$1,d3_test70[[#This Row],[actualResult2Ft]]))</f>
        <v>0</v>
      </c>
      <c r="AM7" s="10" t="str">
        <f t="shared" si="8"/>
        <v>10</v>
      </c>
      <c r="AN7" s="10" t="str">
        <f t="shared" si="9"/>
        <v>11</v>
      </c>
      <c r="AO7" s="10" t="str">
        <f t="shared" si="10"/>
        <v>00</v>
      </c>
      <c r="AP7" t="b">
        <f t="shared" si="11"/>
        <v>0</v>
      </c>
      <c r="AS7" t="b">
        <f>ISNUMBER(SEARCH(AS$1,d3_test70[[#This Row],[actualResultGPT32Ft]]))</f>
        <v>1</v>
      </c>
      <c r="AT7" t="b">
        <f>ISNUMBER(SEARCH(AT$1,d3_test70[[#This Row],[actualResultGPT32Ft]]))</f>
        <v>1</v>
      </c>
      <c r="AU7" t="b">
        <f>ISNUMBER(SEARCH(AU$1,d3_test70[[#This Row],[actualResultGPT32Ft]]))</f>
        <v>1</v>
      </c>
      <c r="AV7" s="10" t="str">
        <f t="shared" si="12"/>
        <v>11</v>
      </c>
      <c r="AW7" s="10" t="str">
        <f t="shared" si="13"/>
        <v>11</v>
      </c>
      <c r="AX7" s="10" t="str">
        <f t="shared" si="14"/>
        <v>01</v>
      </c>
      <c r="AY7" t="b">
        <f t="shared" si="15"/>
        <v>0</v>
      </c>
    </row>
    <row r="8" spans="1:51" x14ac:dyDescent="0.35">
      <c r="A8" t="s">
        <v>176</v>
      </c>
      <c r="B8" t="s">
        <v>177</v>
      </c>
      <c r="C8" t="s">
        <v>178</v>
      </c>
      <c r="D8" t="s">
        <v>7593</v>
      </c>
      <c r="E8" t="s">
        <v>5119</v>
      </c>
      <c r="F8" t="s">
        <v>7</v>
      </c>
      <c r="G8" t="s">
        <v>7</v>
      </c>
      <c r="H8" t="s">
        <v>7</v>
      </c>
      <c r="I8" t="s">
        <v>7</v>
      </c>
      <c r="J8" t="s">
        <v>7</v>
      </c>
      <c r="M8" s="13" t="b">
        <f>ISNUMBER(SEARCH(M$1,d3_test70[[#This Row],[expectedResult]]))</f>
        <v>0</v>
      </c>
      <c r="N8" s="13" t="b">
        <f>ISNUMBER(SEARCH(N$1,d3_test70[[#This Row],[expectedResult]]))</f>
        <v>0</v>
      </c>
      <c r="O8" s="13" t="b">
        <f>ISNUMBER(SEARCH(O$1,d3_test70[[#This Row],[expectedResult]]))</f>
        <v>1</v>
      </c>
      <c r="R8" t="b">
        <f>ISNUMBER(SEARCH(R$1,d3_test70[[#This Row],[actualResult]]))</f>
        <v>0</v>
      </c>
      <c r="S8" t="b">
        <f>ISNUMBER(SEARCH(S$1,d3_test70[[#This Row],[actualResult]]))</f>
        <v>0</v>
      </c>
      <c r="T8" t="b">
        <f>ISNUMBER(SEARCH(T$1,d3_test70[[#This Row],[actualResult]]))</f>
        <v>1</v>
      </c>
      <c r="U8" s="10" t="str">
        <f t="shared" si="0"/>
        <v>00</v>
      </c>
      <c r="V8" s="10" t="str">
        <f t="shared" si="1"/>
        <v>00</v>
      </c>
      <c r="W8" s="10" t="str">
        <f t="shared" si="2"/>
        <v>11</v>
      </c>
      <c r="X8" t="b">
        <f t="shared" si="3"/>
        <v>1</v>
      </c>
      <c r="AA8" t="b">
        <f>ISNUMBER(SEARCH(AA$1,d3_test70[[#This Row],[actualResultGPT3]]))</f>
        <v>0</v>
      </c>
      <c r="AB8" t="b">
        <f>ISNUMBER(SEARCH(AB$1,d3_test70[[#This Row],[actualResultGPT3]]))</f>
        <v>0</v>
      </c>
      <c r="AC8" t="b">
        <f>ISNUMBER(SEARCH(AC$1,d3_test70[[#This Row],[actualResultGPT3]]))</f>
        <v>1</v>
      </c>
      <c r="AD8" s="10" t="str">
        <f t="shared" si="4"/>
        <v>00</v>
      </c>
      <c r="AE8" s="10" t="str">
        <f t="shared" si="5"/>
        <v>00</v>
      </c>
      <c r="AF8" s="10" t="str">
        <f t="shared" si="6"/>
        <v>11</v>
      </c>
      <c r="AG8" t="b">
        <f t="shared" si="7"/>
        <v>1</v>
      </c>
      <c r="AJ8" t="b">
        <f>ISNUMBER(SEARCH(AJ$1,d3_test70[[#This Row],[actualResult2Ft]]))</f>
        <v>0</v>
      </c>
      <c r="AK8" t="b">
        <f>ISNUMBER(SEARCH(AK$1,d3_test70[[#This Row],[actualResult2Ft]]))</f>
        <v>0</v>
      </c>
      <c r="AL8" t="b">
        <f>ISNUMBER(SEARCH(AL$1,d3_test70[[#This Row],[actualResult2Ft]]))</f>
        <v>1</v>
      </c>
      <c r="AM8" s="10" t="str">
        <f t="shared" si="8"/>
        <v>00</v>
      </c>
      <c r="AN8" s="10" t="str">
        <f t="shared" si="9"/>
        <v>00</v>
      </c>
      <c r="AO8" s="10" t="str">
        <f t="shared" si="10"/>
        <v>11</v>
      </c>
      <c r="AP8" t="b">
        <f t="shared" si="11"/>
        <v>1</v>
      </c>
      <c r="AS8" t="b">
        <f>ISNUMBER(SEARCH(AS$1,d3_test70[[#This Row],[actualResultGPT32Ft]]))</f>
        <v>0</v>
      </c>
      <c r="AT8" t="b">
        <f>ISNUMBER(SEARCH(AT$1,d3_test70[[#This Row],[actualResultGPT32Ft]]))</f>
        <v>0</v>
      </c>
      <c r="AU8" t="b">
        <f>ISNUMBER(SEARCH(AU$1,d3_test70[[#This Row],[actualResultGPT32Ft]]))</f>
        <v>1</v>
      </c>
      <c r="AV8" s="10" t="str">
        <f t="shared" si="12"/>
        <v>00</v>
      </c>
      <c r="AW8" s="10" t="str">
        <f t="shared" si="13"/>
        <v>00</v>
      </c>
      <c r="AX8" s="10" t="str">
        <f t="shared" si="14"/>
        <v>11</v>
      </c>
      <c r="AY8" t="b">
        <f t="shared" si="15"/>
        <v>1</v>
      </c>
    </row>
    <row r="9" spans="1:51" x14ac:dyDescent="0.35">
      <c r="A9">
        <v>1040909532</v>
      </c>
      <c r="B9" t="s">
        <v>7689</v>
      </c>
      <c r="C9" t="s">
        <v>7714</v>
      </c>
      <c r="D9" t="s">
        <v>7683</v>
      </c>
      <c r="E9" t="s">
        <v>5137</v>
      </c>
      <c r="F9" t="s">
        <v>7688</v>
      </c>
      <c r="G9" t="s">
        <v>7</v>
      </c>
      <c r="H9" t="s">
        <v>72</v>
      </c>
      <c r="I9" t="s">
        <v>7</v>
      </c>
      <c r="J9" t="s">
        <v>7</v>
      </c>
      <c r="M9" s="13" t="b">
        <f>ISNUMBER(SEARCH(M$1,d3_test70[[#This Row],[expectedResult]]))</f>
        <v>0</v>
      </c>
      <c r="N9" s="13" t="b">
        <f>ISNUMBER(SEARCH(N$1,d3_test70[[#This Row],[expectedResult]]))</f>
        <v>0</v>
      </c>
      <c r="O9" s="13" t="b">
        <f>ISNUMBER(SEARCH(O$1,d3_test70[[#This Row],[expectedResult]]))</f>
        <v>1</v>
      </c>
      <c r="R9" t="b">
        <f>ISNUMBER(SEARCH(R$1,d3_test70[[#This Row],[actualResult]]))</f>
        <v>0</v>
      </c>
      <c r="S9" t="b">
        <f>ISNUMBER(SEARCH(S$1,d3_test70[[#This Row],[actualResult]]))</f>
        <v>0</v>
      </c>
      <c r="T9" t="b">
        <f>ISNUMBER(SEARCH(T$1,d3_test70[[#This Row],[actualResult]]))</f>
        <v>1</v>
      </c>
      <c r="U9" s="10" t="str">
        <f t="shared" si="0"/>
        <v>00</v>
      </c>
      <c r="V9" s="10" t="str">
        <f t="shared" si="1"/>
        <v>00</v>
      </c>
      <c r="W9" s="10" t="str">
        <f t="shared" si="2"/>
        <v>11</v>
      </c>
      <c r="X9" t="b">
        <f t="shared" si="3"/>
        <v>1</v>
      </c>
      <c r="AA9" t="b">
        <f>ISNUMBER(SEARCH(AA$1,d3_test70[[#This Row],[actualResultGPT3]]))</f>
        <v>1</v>
      </c>
      <c r="AB9" t="b">
        <f>ISNUMBER(SEARCH(AB$1,d3_test70[[#This Row],[actualResultGPT3]]))</f>
        <v>1</v>
      </c>
      <c r="AC9" t="b">
        <f>ISNUMBER(SEARCH(AC$1,d3_test70[[#This Row],[actualResultGPT3]]))</f>
        <v>1</v>
      </c>
      <c r="AD9" s="10" t="str">
        <f t="shared" si="4"/>
        <v>01</v>
      </c>
      <c r="AE9" s="10" t="str">
        <f t="shared" si="5"/>
        <v>01</v>
      </c>
      <c r="AF9" s="10" t="str">
        <f t="shared" si="6"/>
        <v>11</v>
      </c>
      <c r="AG9" t="b">
        <f t="shared" si="7"/>
        <v>0</v>
      </c>
      <c r="AJ9" t="b">
        <f>ISNUMBER(SEARCH(AJ$1,d3_test70[[#This Row],[actualResult2Ft]]))</f>
        <v>0</v>
      </c>
      <c r="AK9" t="b">
        <f>ISNUMBER(SEARCH(AK$1,d3_test70[[#This Row],[actualResult2Ft]]))</f>
        <v>0</v>
      </c>
      <c r="AL9" t="b">
        <f>ISNUMBER(SEARCH(AL$1,d3_test70[[#This Row],[actualResult2Ft]]))</f>
        <v>1</v>
      </c>
      <c r="AM9" s="10" t="str">
        <f t="shared" si="8"/>
        <v>00</v>
      </c>
      <c r="AN9" s="10" t="str">
        <f t="shared" si="9"/>
        <v>00</v>
      </c>
      <c r="AO9" s="10" t="str">
        <f t="shared" si="10"/>
        <v>11</v>
      </c>
      <c r="AP9" t="b">
        <f t="shared" si="11"/>
        <v>1</v>
      </c>
      <c r="AS9" t="b">
        <f>ISNUMBER(SEARCH(AS$1,d3_test70[[#This Row],[actualResultGPT32Ft]]))</f>
        <v>0</v>
      </c>
      <c r="AT9" t="b">
        <f>ISNUMBER(SEARCH(AT$1,d3_test70[[#This Row],[actualResultGPT32Ft]]))</f>
        <v>0</v>
      </c>
      <c r="AU9" t="b">
        <f>ISNUMBER(SEARCH(AU$1,d3_test70[[#This Row],[actualResultGPT32Ft]]))</f>
        <v>1</v>
      </c>
      <c r="AV9" s="10" t="str">
        <f t="shared" si="12"/>
        <v>00</v>
      </c>
      <c r="AW9" s="10" t="str">
        <f t="shared" si="13"/>
        <v>00</v>
      </c>
      <c r="AX9" s="10" t="str">
        <f t="shared" si="14"/>
        <v>11</v>
      </c>
      <c r="AY9" t="b">
        <f t="shared" si="15"/>
        <v>1</v>
      </c>
    </row>
    <row r="10" spans="1:51" x14ac:dyDescent="0.35">
      <c r="A10" t="s">
        <v>849</v>
      </c>
      <c r="B10" t="s">
        <v>850</v>
      </c>
      <c r="C10" t="s">
        <v>7809</v>
      </c>
      <c r="D10" t="s">
        <v>7585</v>
      </c>
      <c r="E10" t="s">
        <v>5119</v>
      </c>
      <c r="F10" t="s">
        <v>13</v>
      </c>
      <c r="G10" t="s">
        <v>13</v>
      </c>
      <c r="H10" t="s">
        <v>7846</v>
      </c>
      <c r="I10" t="s">
        <v>13</v>
      </c>
      <c r="J10" t="s">
        <v>13</v>
      </c>
      <c r="M10" s="13" t="b">
        <f>ISNUMBER(SEARCH(M$1,d3_test70[[#This Row],[expectedResult]]))</f>
        <v>1</v>
      </c>
      <c r="N10" s="13" t="b">
        <f>ISNUMBER(SEARCH(N$1,d3_test70[[#This Row],[expectedResult]]))</f>
        <v>0</v>
      </c>
      <c r="O10" s="13" t="b">
        <f>ISNUMBER(SEARCH(O$1,d3_test70[[#This Row],[expectedResult]]))</f>
        <v>0</v>
      </c>
      <c r="R10" t="b">
        <f>ISNUMBER(SEARCH(R$1,d3_test70[[#This Row],[actualResult]]))</f>
        <v>1</v>
      </c>
      <c r="S10" t="b">
        <f>ISNUMBER(SEARCH(S$1,d3_test70[[#This Row],[actualResult]]))</f>
        <v>0</v>
      </c>
      <c r="T10" t="b">
        <f>ISNUMBER(SEARCH(T$1,d3_test70[[#This Row],[actualResult]]))</f>
        <v>0</v>
      </c>
      <c r="U10" s="10" t="str">
        <f t="shared" si="0"/>
        <v>11</v>
      </c>
      <c r="V10" s="10" t="str">
        <f t="shared" si="1"/>
        <v>00</v>
      </c>
      <c r="W10" s="10" t="str">
        <f t="shared" si="2"/>
        <v>00</v>
      </c>
      <c r="X10" t="b">
        <f t="shared" si="3"/>
        <v>1</v>
      </c>
      <c r="AA10" t="b">
        <f>ISNUMBER(SEARCH(AA$1,d3_test70[[#This Row],[actualResultGPT3]]))</f>
        <v>1</v>
      </c>
      <c r="AB10" t="b">
        <f>ISNUMBER(SEARCH(AB$1,d3_test70[[#This Row],[actualResultGPT3]]))</f>
        <v>1</v>
      </c>
      <c r="AC10" t="b">
        <f>ISNUMBER(SEARCH(AC$1,d3_test70[[#This Row],[actualResultGPT3]]))</f>
        <v>1</v>
      </c>
      <c r="AD10" s="10" t="str">
        <f t="shared" si="4"/>
        <v>11</v>
      </c>
      <c r="AE10" s="10" t="str">
        <f t="shared" si="5"/>
        <v>01</v>
      </c>
      <c r="AF10" s="10" t="str">
        <f t="shared" si="6"/>
        <v>01</v>
      </c>
      <c r="AG10" t="b">
        <f t="shared" si="7"/>
        <v>0</v>
      </c>
      <c r="AJ10" t="b">
        <f>ISNUMBER(SEARCH(AJ$1,d3_test70[[#This Row],[actualResult2Ft]]))</f>
        <v>1</v>
      </c>
      <c r="AK10" t="b">
        <f>ISNUMBER(SEARCH(AK$1,d3_test70[[#This Row],[actualResult2Ft]]))</f>
        <v>0</v>
      </c>
      <c r="AL10" t="b">
        <f>ISNUMBER(SEARCH(AL$1,d3_test70[[#This Row],[actualResult2Ft]]))</f>
        <v>0</v>
      </c>
      <c r="AM10" s="10" t="str">
        <f t="shared" si="8"/>
        <v>11</v>
      </c>
      <c r="AN10" s="10" t="str">
        <f t="shared" si="9"/>
        <v>00</v>
      </c>
      <c r="AO10" s="10" t="str">
        <f t="shared" si="10"/>
        <v>00</v>
      </c>
      <c r="AP10" t="b">
        <f t="shared" si="11"/>
        <v>1</v>
      </c>
      <c r="AS10" t="b">
        <f>ISNUMBER(SEARCH(AS$1,d3_test70[[#This Row],[actualResultGPT32Ft]]))</f>
        <v>1</v>
      </c>
      <c r="AT10" t="b">
        <f>ISNUMBER(SEARCH(AT$1,d3_test70[[#This Row],[actualResultGPT32Ft]]))</f>
        <v>0</v>
      </c>
      <c r="AU10" t="b">
        <f>ISNUMBER(SEARCH(AU$1,d3_test70[[#This Row],[actualResultGPT32Ft]]))</f>
        <v>0</v>
      </c>
      <c r="AV10" s="10" t="str">
        <f t="shared" si="12"/>
        <v>11</v>
      </c>
      <c r="AW10" s="10" t="str">
        <f t="shared" si="13"/>
        <v>00</v>
      </c>
      <c r="AX10" s="10" t="str">
        <f t="shared" si="14"/>
        <v>00</v>
      </c>
      <c r="AY10" t="b">
        <f t="shared" si="15"/>
        <v>1</v>
      </c>
    </row>
    <row r="11" spans="1:51" x14ac:dyDescent="0.35">
      <c r="A11" t="s">
        <v>707</v>
      </c>
      <c r="B11" t="s">
        <v>708</v>
      </c>
      <c r="C11" t="s">
        <v>709</v>
      </c>
      <c r="D11" t="s">
        <v>7612</v>
      </c>
      <c r="E11" t="s">
        <v>5119</v>
      </c>
      <c r="F11" t="s">
        <v>7</v>
      </c>
      <c r="G11" t="s">
        <v>7</v>
      </c>
      <c r="H11" t="s">
        <v>72</v>
      </c>
      <c r="I11" t="s">
        <v>7</v>
      </c>
      <c r="J11" t="s">
        <v>7</v>
      </c>
      <c r="M11" s="13" t="b">
        <f>ISNUMBER(SEARCH(M$1,d3_test70[[#This Row],[expectedResult]]))</f>
        <v>0</v>
      </c>
      <c r="N11" s="13" t="b">
        <f>ISNUMBER(SEARCH(N$1,d3_test70[[#This Row],[expectedResult]]))</f>
        <v>0</v>
      </c>
      <c r="O11" s="13" t="b">
        <f>ISNUMBER(SEARCH(O$1,d3_test70[[#This Row],[expectedResult]]))</f>
        <v>1</v>
      </c>
      <c r="R11" t="b">
        <f>ISNUMBER(SEARCH(R$1,d3_test70[[#This Row],[actualResult]]))</f>
        <v>0</v>
      </c>
      <c r="S11" t="b">
        <f>ISNUMBER(SEARCH(S$1,d3_test70[[#This Row],[actualResult]]))</f>
        <v>0</v>
      </c>
      <c r="T11" t="b">
        <f>ISNUMBER(SEARCH(T$1,d3_test70[[#This Row],[actualResult]]))</f>
        <v>1</v>
      </c>
      <c r="U11" s="10" t="str">
        <f t="shared" si="0"/>
        <v>00</v>
      </c>
      <c r="V11" s="10" t="str">
        <f t="shared" si="1"/>
        <v>00</v>
      </c>
      <c r="W11" s="10" t="str">
        <f t="shared" si="2"/>
        <v>11</v>
      </c>
      <c r="X11" t="b">
        <f t="shared" si="3"/>
        <v>1</v>
      </c>
      <c r="AA11" t="b">
        <f>ISNUMBER(SEARCH(AA$1,d3_test70[[#This Row],[actualResultGPT3]]))</f>
        <v>1</v>
      </c>
      <c r="AB11" t="b">
        <f>ISNUMBER(SEARCH(AB$1,d3_test70[[#This Row],[actualResultGPT3]]))</f>
        <v>1</v>
      </c>
      <c r="AC11" t="b">
        <f>ISNUMBER(SEARCH(AC$1,d3_test70[[#This Row],[actualResultGPT3]]))</f>
        <v>1</v>
      </c>
      <c r="AD11" s="10" t="str">
        <f t="shared" si="4"/>
        <v>01</v>
      </c>
      <c r="AE11" s="10" t="str">
        <f t="shared" si="5"/>
        <v>01</v>
      </c>
      <c r="AF11" s="10" t="str">
        <f t="shared" si="6"/>
        <v>11</v>
      </c>
      <c r="AG11" t="b">
        <f t="shared" si="7"/>
        <v>0</v>
      </c>
      <c r="AJ11" t="b">
        <f>ISNUMBER(SEARCH(AJ$1,d3_test70[[#This Row],[actualResult2Ft]]))</f>
        <v>0</v>
      </c>
      <c r="AK11" t="b">
        <f>ISNUMBER(SEARCH(AK$1,d3_test70[[#This Row],[actualResult2Ft]]))</f>
        <v>0</v>
      </c>
      <c r="AL11" t="b">
        <f>ISNUMBER(SEARCH(AL$1,d3_test70[[#This Row],[actualResult2Ft]]))</f>
        <v>1</v>
      </c>
      <c r="AM11" s="10" t="str">
        <f t="shared" si="8"/>
        <v>00</v>
      </c>
      <c r="AN11" s="10" t="str">
        <f t="shared" si="9"/>
        <v>00</v>
      </c>
      <c r="AO11" s="10" t="str">
        <f t="shared" si="10"/>
        <v>11</v>
      </c>
      <c r="AP11" t="b">
        <f t="shared" si="11"/>
        <v>1</v>
      </c>
      <c r="AS11" t="b">
        <f>ISNUMBER(SEARCH(AS$1,d3_test70[[#This Row],[actualResultGPT32Ft]]))</f>
        <v>0</v>
      </c>
      <c r="AT11" t="b">
        <f>ISNUMBER(SEARCH(AT$1,d3_test70[[#This Row],[actualResultGPT32Ft]]))</f>
        <v>0</v>
      </c>
      <c r="AU11" t="b">
        <f>ISNUMBER(SEARCH(AU$1,d3_test70[[#This Row],[actualResultGPT32Ft]]))</f>
        <v>1</v>
      </c>
      <c r="AV11" s="10" t="str">
        <f t="shared" si="12"/>
        <v>00</v>
      </c>
      <c r="AW11" s="10" t="str">
        <f t="shared" si="13"/>
        <v>00</v>
      </c>
      <c r="AX11" s="10" t="str">
        <f t="shared" si="14"/>
        <v>11</v>
      </c>
      <c r="AY11" t="b">
        <f t="shared" si="15"/>
        <v>1</v>
      </c>
    </row>
    <row r="12" spans="1:51" x14ac:dyDescent="0.35">
      <c r="A12" t="s">
        <v>378</v>
      </c>
      <c r="B12" t="s">
        <v>379</v>
      </c>
      <c r="C12" t="s">
        <v>380</v>
      </c>
      <c r="D12" t="s">
        <v>7570</v>
      </c>
      <c r="E12" t="s">
        <v>5119</v>
      </c>
      <c r="F12" t="s">
        <v>7</v>
      </c>
      <c r="G12" t="s">
        <v>7</v>
      </c>
      <c r="H12" t="s">
        <v>72</v>
      </c>
      <c r="I12" t="s">
        <v>7</v>
      </c>
      <c r="J12" t="s">
        <v>7</v>
      </c>
      <c r="M12" s="13" t="b">
        <f>ISNUMBER(SEARCH(M$1,d3_test70[[#This Row],[expectedResult]]))</f>
        <v>0</v>
      </c>
      <c r="N12" s="13" t="b">
        <f>ISNUMBER(SEARCH(N$1,d3_test70[[#This Row],[expectedResult]]))</f>
        <v>0</v>
      </c>
      <c r="O12" s="13" t="b">
        <f>ISNUMBER(SEARCH(O$1,d3_test70[[#This Row],[expectedResult]]))</f>
        <v>1</v>
      </c>
      <c r="R12" t="b">
        <f>ISNUMBER(SEARCH(R$1,d3_test70[[#This Row],[actualResult]]))</f>
        <v>0</v>
      </c>
      <c r="S12" t="b">
        <f>ISNUMBER(SEARCH(S$1,d3_test70[[#This Row],[actualResult]]))</f>
        <v>0</v>
      </c>
      <c r="T12" t="b">
        <f>ISNUMBER(SEARCH(T$1,d3_test70[[#This Row],[actualResult]]))</f>
        <v>1</v>
      </c>
      <c r="U12" s="10" t="str">
        <f t="shared" si="0"/>
        <v>00</v>
      </c>
      <c r="V12" s="10" t="str">
        <f t="shared" si="1"/>
        <v>00</v>
      </c>
      <c r="W12" s="10" t="str">
        <f t="shared" si="2"/>
        <v>11</v>
      </c>
      <c r="X12" t="b">
        <f t="shared" si="3"/>
        <v>1</v>
      </c>
      <c r="AA12" t="b">
        <f>ISNUMBER(SEARCH(AA$1,d3_test70[[#This Row],[actualResultGPT3]]))</f>
        <v>1</v>
      </c>
      <c r="AB12" t="b">
        <f>ISNUMBER(SEARCH(AB$1,d3_test70[[#This Row],[actualResultGPT3]]))</f>
        <v>1</v>
      </c>
      <c r="AC12" t="b">
        <f>ISNUMBER(SEARCH(AC$1,d3_test70[[#This Row],[actualResultGPT3]]))</f>
        <v>1</v>
      </c>
      <c r="AD12" s="10" t="str">
        <f t="shared" si="4"/>
        <v>01</v>
      </c>
      <c r="AE12" s="10" t="str">
        <f t="shared" si="5"/>
        <v>01</v>
      </c>
      <c r="AF12" s="10" t="str">
        <f t="shared" si="6"/>
        <v>11</v>
      </c>
      <c r="AG12" t="b">
        <f t="shared" si="7"/>
        <v>0</v>
      </c>
      <c r="AJ12" t="b">
        <f>ISNUMBER(SEARCH(AJ$1,d3_test70[[#This Row],[actualResult2Ft]]))</f>
        <v>0</v>
      </c>
      <c r="AK12" t="b">
        <f>ISNUMBER(SEARCH(AK$1,d3_test70[[#This Row],[actualResult2Ft]]))</f>
        <v>0</v>
      </c>
      <c r="AL12" t="b">
        <f>ISNUMBER(SEARCH(AL$1,d3_test70[[#This Row],[actualResult2Ft]]))</f>
        <v>1</v>
      </c>
      <c r="AM12" s="10" t="str">
        <f t="shared" si="8"/>
        <v>00</v>
      </c>
      <c r="AN12" s="10" t="str">
        <f t="shared" si="9"/>
        <v>00</v>
      </c>
      <c r="AO12" s="10" t="str">
        <f t="shared" si="10"/>
        <v>11</v>
      </c>
      <c r="AP12" t="b">
        <f t="shared" si="11"/>
        <v>1</v>
      </c>
      <c r="AS12" t="b">
        <f>ISNUMBER(SEARCH(AS$1,d3_test70[[#This Row],[actualResultGPT32Ft]]))</f>
        <v>0</v>
      </c>
      <c r="AT12" t="b">
        <f>ISNUMBER(SEARCH(AT$1,d3_test70[[#This Row],[actualResultGPT32Ft]]))</f>
        <v>0</v>
      </c>
      <c r="AU12" t="b">
        <f>ISNUMBER(SEARCH(AU$1,d3_test70[[#This Row],[actualResultGPT32Ft]]))</f>
        <v>1</v>
      </c>
      <c r="AV12" s="10" t="str">
        <f t="shared" si="12"/>
        <v>00</v>
      </c>
      <c r="AW12" s="10" t="str">
        <f t="shared" si="13"/>
        <v>00</v>
      </c>
      <c r="AX12" s="10" t="str">
        <f t="shared" si="14"/>
        <v>11</v>
      </c>
      <c r="AY12" t="b">
        <f t="shared" si="15"/>
        <v>1</v>
      </c>
    </row>
    <row r="13" spans="1:51" x14ac:dyDescent="0.35">
      <c r="A13" t="s">
        <v>225</v>
      </c>
      <c r="B13" t="s">
        <v>226</v>
      </c>
      <c r="C13" t="s">
        <v>7810</v>
      </c>
      <c r="D13" t="s">
        <v>7602</v>
      </c>
      <c r="E13" t="s">
        <v>5137</v>
      </c>
      <c r="F13" t="s">
        <v>34</v>
      </c>
      <c r="G13" t="s">
        <v>34</v>
      </c>
      <c r="H13" t="s">
        <v>72</v>
      </c>
      <c r="I13" t="s">
        <v>34</v>
      </c>
      <c r="J13" t="s">
        <v>24</v>
      </c>
      <c r="M13" s="13" t="b">
        <f>ISNUMBER(SEARCH(M$1,d3_test70[[#This Row],[expectedResult]]))</f>
        <v>0</v>
      </c>
      <c r="N13" s="13" t="b">
        <f>ISNUMBER(SEARCH(N$1,d3_test70[[#This Row],[expectedResult]]))</f>
        <v>1</v>
      </c>
      <c r="O13" s="13" t="b">
        <f>ISNUMBER(SEARCH(O$1,d3_test70[[#This Row],[expectedResult]]))</f>
        <v>0</v>
      </c>
      <c r="R13" t="b">
        <f>ISNUMBER(SEARCH(R$1,d3_test70[[#This Row],[actualResult]]))</f>
        <v>0</v>
      </c>
      <c r="S13" t="b">
        <f>ISNUMBER(SEARCH(S$1,d3_test70[[#This Row],[actualResult]]))</f>
        <v>1</v>
      </c>
      <c r="T13" t="b">
        <f>ISNUMBER(SEARCH(T$1,d3_test70[[#This Row],[actualResult]]))</f>
        <v>0</v>
      </c>
      <c r="U13" s="10" t="str">
        <f t="shared" si="0"/>
        <v>00</v>
      </c>
      <c r="V13" s="10" t="str">
        <f t="shared" si="1"/>
        <v>11</v>
      </c>
      <c r="W13" s="10" t="str">
        <f t="shared" si="2"/>
        <v>00</v>
      </c>
      <c r="X13" t="b">
        <f t="shared" si="3"/>
        <v>1</v>
      </c>
      <c r="AA13" t="b">
        <f>ISNUMBER(SEARCH(AA$1,d3_test70[[#This Row],[actualResultGPT3]]))</f>
        <v>1</v>
      </c>
      <c r="AB13" t="b">
        <f>ISNUMBER(SEARCH(AB$1,d3_test70[[#This Row],[actualResultGPT3]]))</f>
        <v>1</v>
      </c>
      <c r="AC13" t="b">
        <f>ISNUMBER(SEARCH(AC$1,d3_test70[[#This Row],[actualResultGPT3]]))</f>
        <v>1</v>
      </c>
      <c r="AD13" s="10" t="str">
        <f t="shared" si="4"/>
        <v>01</v>
      </c>
      <c r="AE13" s="10" t="str">
        <f t="shared" si="5"/>
        <v>11</v>
      </c>
      <c r="AF13" s="10" t="str">
        <f t="shared" si="6"/>
        <v>01</v>
      </c>
      <c r="AG13" t="b">
        <f t="shared" si="7"/>
        <v>0</v>
      </c>
      <c r="AJ13" t="b">
        <f>ISNUMBER(SEARCH(AJ$1,d3_test70[[#This Row],[actualResult2Ft]]))</f>
        <v>0</v>
      </c>
      <c r="AK13" t="b">
        <f>ISNUMBER(SEARCH(AK$1,d3_test70[[#This Row],[actualResult2Ft]]))</f>
        <v>1</v>
      </c>
      <c r="AL13" t="b">
        <f>ISNUMBER(SEARCH(AL$1,d3_test70[[#This Row],[actualResult2Ft]]))</f>
        <v>0</v>
      </c>
      <c r="AM13" s="10" t="str">
        <f t="shared" si="8"/>
        <v>00</v>
      </c>
      <c r="AN13" s="10" t="str">
        <f t="shared" si="9"/>
        <v>11</v>
      </c>
      <c r="AO13" s="10" t="str">
        <f t="shared" si="10"/>
        <v>00</v>
      </c>
      <c r="AP13" t="b">
        <f t="shared" si="11"/>
        <v>1</v>
      </c>
      <c r="AS13" t="b">
        <f>ISNUMBER(SEARCH(AS$1,d3_test70[[#This Row],[actualResultGPT32Ft]]))</f>
        <v>0</v>
      </c>
      <c r="AT13" t="b">
        <f>ISNUMBER(SEARCH(AT$1,d3_test70[[#This Row],[actualResultGPT32Ft]]))</f>
        <v>1</v>
      </c>
      <c r="AU13" t="b">
        <f>ISNUMBER(SEARCH(AU$1,d3_test70[[#This Row],[actualResultGPT32Ft]]))</f>
        <v>1</v>
      </c>
      <c r="AV13" s="10" t="str">
        <f t="shared" si="12"/>
        <v>00</v>
      </c>
      <c r="AW13" s="10" t="str">
        <f t="shared" si="13"/>
        <v>11</v>
      </c>
      <c r="AX13" s="10" t="str">
        <f t="shared" si="14"/>
        <v>01</v>
      </c>
      <c r="AY13" t="b">
        <f t="shared" si="15"/>
        <v>0</v>
      </c>
    </row>
    <row r="14" spans="1:51" x14ac:dyDescent="0.35">
      <c r="A14" t="s">
        <v>4</v>
      </c>
      <c r="B14" t="s">
        <v>5</v>
      </c>
      <c r="C14" t="s">
        <v>6</v>
      </c>
      <c r="D14" t="s">
        <v>7593</v>
      </c>
      <c r="E14" t="s">
        <v>5119</v>
      </c>
      <c r="F14" t="s">
        <v>7</v>
      </c>
      <c r="G14" t="s">
        <v>7</v>
      </c>
      <c r="H14" t="s">
        <v>72</v>
      </c>
      <c r="I14" t="s">
        <v>7</v>
      </c>
      <c r="J14" t="s">
        <v>7</v>
      </c>
      <c r="M14" s="13" t="b">
        <f>ISNUMBER(SEARCH(M$1,d3_test70[[#This Row],[expectedResult]]))</f>
        <v>0</v>
      </c>
      <c r="N14" s="13" t="b">
        <f>ISNUMBER(SEARCH(N$1,d3_test70[[#This Row],[expectedResult]]))</f>
        <v>0</v>
      </c>
      <c r="O14" s="13" t="b">
        <f>ISNUMBER(SEARCH(O$1,d3_test70[[#This Row],[expectedResult]]))</f>
        <v>1</v>
      </c>
      <c r="R14" t="b">
        <f>ISNUMBER(SEARCH(R$1,d3_test70[[#This Row],[actualResult]]))</f>
        <v>0</v>
      </c>
      <c r="S14" t="b">
        <f>ISNUMBER(SEARCH(S$1,d3_test70[[#This Row],[actualResult]]))</f>
        <v>0</v>
      </c>
      <c r="T14" t="b">
        <f>ISNUMBER(SEARCH(T$1,d3_test70[[#This Row],[actualResult]]))</f>
        <v>1</v>
      </c>
      <c r="U14" s="10" t="str">
        <f t="shared" si="0"/>
        <v>00</v>
      </c>
      <c r="V14" s="10" t="str">
        <f t="shared" si="1"/>
        <v>00</v>
      </c>
      <c r="W14" s="10" t="str">
        <f t="shared" si="2"/>
        <v>11</v>
      </c>
      <c r="X14" t="b">
        <f t="shared" si="3"/>
        <v>1</v>
      </c>
      <c r="AA14" t="b">
        <f>ISNUMBER(SEARCH(AA$1,d3_test70[[#This Row],[actualResultGPT3]]))</f>
        <v>1</v>
      </c>
      <c r="AB14" t="b">
        <f>ISNUMBER(SEARCH(AB$1,d3_test70[[#This Row],[actualResultGPT3]]))</f>
        <v>1</v>
      </c>
      <c r="AC14" t="b">
        <f>ISNUMBER(SEARCH(AC$1,d3_test70[[#This Row],[actualResultGPT3]]))</f>
        <v>1</v>
      </c>
      <c r="AD14" s="10" t="str">
        <f t="shared" si="4"/>
        <v>01</v>
      </c>
      <c r="AE14" s="10" t="str">
        <f t="shared" si="5"/>
        <v>01</v>
      </c>
      <c r="AF14" s="10" t="str">
        <f t="shared" si="6"/>
        <v>11</v>
      </c>
      <c r="AG14" t="b">
        <f t="shared" si="7"/>
        <v>0</v>
      </c>
      <c r="AJ14" t="b">
        <f>ISNUMBER(SEARCH(AJ$1,d3_test70[[#This Row],[actualResult2Ft]]))</f>
        <v>0</v>
      </c>
      <c r="AK14" t="b">
        <f>ISNUMBER(SEARCH(AK$1,d3_test70[[#This Row],[actualResult2Ft]]))</f>
        <v>0</v>
      </c>
      <c r="AL14" t="b">
        <f>ISNUMBER(SEARCH(AL$1,d3_test70[[#This Row],[actualResult2Ft]]))</f>
        <v>1</v>
      </c>
      <c r="AM14" s="10" t="str">
        <f t="shared" si="8"/>
        <v>00</v>
      </c>
      <c r="AN14" s="10" t="str">
        <f t="shared" si="9"/>
        <v>00</v>
      </c>
      <c r="AO14" s="10" t="str">
        <f t="shared" si="10"/>
        <v>11</v>
      </c>
      <c r="AP14" t="b">
        <f t="shared" si="11"/>
        <v>1</v>
      </c>
      <c r="AS14" t="b">
        <f>ISNUMBER(SEARCH(AS$1,d3_test70[[#This Row],[actualResultGPT32Ft]]))</f>
        <v>0</v>
      </c>
      <c r="AT14" t="b">
        <f>ISNUMBER(SEARCH(AT$1,d3_test70[[#This Row],[actualResultGPT32Ft]]))</f>
        <v>0</v>
      </c>
      <c r="AU14" t="b">
        <f>ISNUMBER(SEARCH(AU$1,d3_test70[[#This Row],[actualResultGPT32Ft]]))</f>
        <v>1</v>
      </c>
      <c r="AV14" s="10" t="str">
        <f t="shared" si="12"/>
        <v>00</v>
      </c>
      <c r="AW14" s="10" t="str">
        <f t="shared" si="13"/>
        <v>00</v>
      </c>
      <c r="AX14" s="10" t="str">
        <f t="shared" si="14"/>
        <v>11</v>
      </c>
      <c r="AY14" t="b">
        <f t="shared" si="15"/>
        <v>1</v>
      </c>
    </row>
    <row r="15" spans="1:51" x14ac:dyDescent="0.35">
      <c r="A15">
        <v>488667779</v>
      </c>
      <c r="B15" t="s">
        <v>7628</v>
      </c>
      <c r="C15" t="s">
        <v>7775</v>
      </c>
      <c r="D15" t="s">
        <v>7676</v>
      </c>
      <c r="E15" t="s">
        <v>5119</v>
      </c>
      <c r="F15" t="s">
        <v>7687</v>
      </c>
      <c r="G15" t="s">
        <v>13</v>
      </c>
      <c r="H15" t="s">
        <v>7846</v>
      </c>
      <c r="I15" t="s">
        <v>13</v>
      </c>
      <c r="J15" t="s">
        <v>13</v>
      </c>
      <c r="M15" s="13" t="b">
        <f>ISNUMBER(SEARCH(M$1,d3_test70[[#This Row],[expectedResult]]))</f>
        <v>1</v>
      </c>
      <c r="N15" s="13" t="b">
        <f>ISNUMBER(SEARCH(N$1,d3_test70[[#This Row],[expectedResult]]))</f>
        <v>0</v>
      </c>
      <c r="O15" s="13" t="b">
        <f>ISNUMBER(SEARCH(O$1,d3_test70[[#This Row],[expectedResult]]))</f>
        <v>0</v>
      </c>
      <c r="R15" t="b">
        <f>ISNUMBER(SEARCH(R$1,d3_test70[[#This Row],[actualResult]]))</f>
        <v>1</v>
      </c>
      <c r="S15" t="b">
        <f>ISNUMBER(SEARCH(S$1,d3_test70[[#This Row],[actualResult]]))</f>
        <v>0</v>
      </c>
      <c r="T15" t="b">
        <f>ISNUMBER(SEARCH(T$1,d3_test70[[#This Row],[actualResult]]))</f>
        <v>0</v>
      </c>
      <c r="U15" s="10" t="str">
        <f t="shared" si="0"/>
        <v>11</v>
      </c>
      <c r="V15" s="10" t="str">
        <f t="shared" si="1"/>
        <v>00</v>
      </c>
      <c r="W15" s="10" t="str">
        <f t="shared" si="2"/>
        <v>00</v>
      </c>
      <c r="X15" t="b">
        <f t="shared" si="3"/>
        <v>1</v>
      </c>
      <c r="AA15" t="b">
        <f>ISNUMBER(SEARCH(AA$1,d3_test70[[#This Row],[actualResultGPT3]]))</f>
        <v>1</v>
      </c>
      <c r="AB15" t="b">
        <f>ISNUMBER(SEARCH(AB$1,d3_test70[[#This Row],[actualResultGPT3]]))</f>
        <v>1</v>
      </c>
      <c r="AC15" t="b">
        <f>ISNUMBER(SEARCH(AC$1,d3_test70[[#This Row],[actualResultGPT3]]))</f>
        <v>1</v>
      </c>
      <c r="AD15" s="10" t="str">
        <f t="shared" si="4"/>
        <v>11</v>
      </c>
      <c r="AE15" s="10" t="str">
        <f t="shared" si="5"/>
        <v>01</v>
      </c>
      <c r="AF15" s="10" t="str">
        <f t="shared" si="6"/>
        <v>01</v>
      </c>
      <c r="AG15" t="b">
        <f t="shared" si="7"/>
        <v>0</v>
      </c>
      <c r="AJ15" t="b">
        <f>ISNUMBER(SEARCH(AJ$1,d3_test70[[#This Row],[actualResult2Ft]]))</f>
        <v>1</v>
      </c>
      <c r="AK15" t="b">
        <f>ISNUMBER(SEARCH(AK$1,d3_test70[[#This Row],[actualResult2Ft]]))</f>
        <v>0</v>
      </c>
      <c r="AL15" t="b">
        <f>ISNUMBER(SEARCH(AL$1,d3_test70[[#This Row],[actualResult2Ft]]))</f>
        <v>0</v>
      </c>
      <c r="AM15" s="10" t="str">
        <f t="shared" si="8"/>
        <v>11</v>
      </c>
      <c r="AN15" s="10" t="str">
        <f t="shared" si="9"/>
        <v>00</v>
      </c>
      <c r="AO15" s="10" t="str">
        <f t="shared" si="10"/>
        <v>00</v>
      </c>
      <c r="AP15" t="b">
        <f t="shared" si="11"/>
        <v>1</v>
      </c>
      <c r="AS15" t="b">
        <f>ISNUMBER(SEARCH(AS$1,d3_test70[[#This Row],[actualResultGPT32Ft]]))</f>
        <v>1</v>
      </c>
      <c r="AT15" t="b">
        <f>ISNUMBER(SEARCH(AT$1,d3_test70[[#This Row],[actualResultGPT32Ft]]))</f>
        <v>0</v>
      </c>
      <c r="AU15" t="b">
        <f>ISNUMBER(SEARCH(AU$1,d3_test70[[#This Row],[actualResultGPT32Ft]]))</f>
        <v>0</v>
      </c>
      <c r="AV15" s="10" t="str">
        <f t="shared" si="12"/>
        <v>11</v>
      </c>
      <c r="AW15" s="10" t="str">
        <f t="shared" si="13"/>
        <v>00</v>
      </c>
      <c r="AX15" s="10" t="str">
        <f t="shared" si="14"/>
        <v>00</v>
      </c>
      <c r="AY15" t="b">
        <f t="shared" si="15"/>
        <v>1</v>
      </c>
    </row>
    <row r="16" spans="1:51" x14ac:dyDescent="0.35">
      <c r="A16" t="s">
        <v>122</v>
      </c>
      <c r="B16" t="s">
        <v>123</v>
      </c>
      <c r="C16" t="s">
        <v>124</v>
      </c>
      <c r="D16" t="s">
        <v>7607</v>
      </c>
      <c r="E16" t="s">
        <v>5119</v>
      </c>
      <c r="F16" t="s">
        <v>34</v>
      </c>
      <c r="G16" t="s">
        <v>24</v>
      </c>
      <c r="H16" t="s">
        <v>72</v>
      </c>
      <c r="I16" t="s">
        <v>24</v>
      </c>
      <c r="J16" t="s">
        <v>7857</v>
      </c>
      <c r="M16" s="13" t="b">
        <f>ISNUMBER(SEARCH(M$1,d3_test70[[#This Row],[expectedResult]]))</f>
        <v>0</v>
      </c>
      <c r="N16" s="13" t="b">
        <f>ISNUMBER(SEARCH(N$1,d3_test70[[#This Row],[expectedResult]]))</f>
        <v>1</v>
      </c>
      <c r="O16" s="13" t="b">
        <f>ISNUMBER(SEARCH(O$1,d3_test70[[#This Row],[expectedResult]]))</f>
        <v>0</v>
      </c>
      <c r="R16" t="b">
        <f>ISNUMBER(SEARCH(R$1,d3_test70[[#This Row],[actualResult]]))</f>
        <v>0</v>
      </c>
      <c r="S16" t="b">
        <f>ISNUMBER(SEARCH(S$1,d3_test70[[#This Row],[actualResult]]))</f>
        <v>1</v>
      </c>
      <c r="T16" t="b">
        <f>ISNUMBER(SEARCH(T$1,d3_test70[[#This Row],[actualResult]]))</f>
        <v>1</v>
      </c>
      <c r="U16" s="10" t="str">
        <f t="shared" si="0"/>
        <v>00</v>
      </c>
      <c r="V16" s="10" t="str">
        <f t="shared" si="1"/>
        <v>11</v>
      </c>
      <c r="W16" s="10" t="str">
        <f t="shared" si="2"/>
        <v>01</v>
      </c>
      <c r="X16" t="b">
        <f t="shared" si="3"/>
        <v>0</v>
      </c>
      <c r="AA16" t="b">
        <f>ISNUMBER(SEARCH(AA$1,d3_test70[[#This Row],[actualResultGPT3]]))</f>
        <v>1</v>
      </c>
      <c r="AB16" t="b">
        <f>ISNUMBER(SEARCH(AB$1,d3_test70[[#This Row],[actualResultGPT3]]))</f>
        <v>1</v>
      </c>
      <c r="AC16" t="b">
        <f>ISNUMBER(SEARCH(AC$1,d3_test70[[#This Row],[actualResultGPT3]]))</f>
        <v>1</v>
      </c>
      <c r="AD16" s="10" t="str">
        <f t="shared" si="4"/>
        <v>01</v>
      </c>
      <c r="AE16" s="10" t="str">
        <f t="shared" si="5"/>
        <v>11</v>
      </c>
      <c r="AF16" s="10" t="str">
        <f t="shared" si="6"/>
        <v>01</v>
      </c>
      <c r="AG16" t="b">
        <f t="shared" si="7"/>
        <v>0</v>
      </c>
      <c r="AJ16" t="b">
        <f>ISNUMBER(SEARCH(AJ$1,d3_test70[[#This Row],[actualResult2Ft]]))</f>
        <v>0</v>
      </c>
      <c r="AK16" t="b">
        <f>ISNUMBER(SEARCH(AK$1,d3_test70[[#This Row],[actualResult2Ft]]))</f>
        <v>1</v>
      </c>
      <c r="AL16" t="b">
        <f>ISNUMBER(SEARCH(AL$1,d3_test70[[#This Row],[actualResult2Ft]]))</f>
        <v>1</v>
      </c>
      <c r="AM16" s="10" t="str">
        <f t="shared" si="8"/>
        <v>00</v>
      </c>
      <c r="AN16" s="10" t="str">
        <f t="shared" si="9"/>
        <v>11</v>
      </c>
      <c r="AO16" s="10" t="str">
        <f t="shared" si="10"/>
        <v>01</v>
      </c>
      <c r="AP16" t="b">
        <f t="shared" si="11"/>
        <v>0</v>
      </c>
      <c r="AS16" t="b">
        <f>ISNUMBER(SEARCH(AS$1,d3_test70[[#This Row],[actualResultGPT32Ft]]))</f>
        <v>1</v>
      </c>
      <c r="AT16" t="b">
        <f>ISNUMBER(SEARCH(AT$1,d3_test70[[#This Row],[actualResultGPT32Ft]]))</f>
        <v>1</v>
      </c>
      <c r="AU16" t="b">
        <f>ISNUMBER(SEARCH(AU$1,d3_test70[[#This Row],[actualResultGPT32Ft]]))</f>
        <v>1</v>
      </c>
      <c r="AV16" s="10" t="str">
        <f t="shared" si="12"/>
        <v>01</v>
      </c>
      <c r="AW16" s="10" t="str">
        <f t="shared" si="13"/>
        <v>11</v>
      </c>
      <c r="AX16" s="10" t="str">
        <f t="shared" si="14"/>
        <v>01</v>
      </c>
      <c r="AY16" t="b">
        <f t="shared" si="15"/>
        <v>0</v>
      </c>
    </row>
    <row r="17" spans="1:51" x14ac:dyDescent="0.35">
      <c r="A17" t="s">
        <v>805</v>
      </c>
      <c r="B17" t="s">
        <v>806</v>
      </c>
      <c r="C17" t="s">
        <v>7811</v>
      </c>
      <c r="D17" t="s">
        <v>7586</v>
      </c>
      <c r="E17" t="s">
        <v>5130</v>
      </c>
      <c r="F17" t="s">
        <v>24</v>
      </c>
      <c r="G17" t="s">
        <v>24</v>
      </c>
      <c r="H17" t="s">
        <v>72</v>
      </c>
      <c r="I17" t="s">
        <v>24</v>
      </c>
      <c r="J17" t="s">
        <v>72</v>
      </c>
      <c r="M17" s="13" t="b">
        <f>ISNUMBER(SEARCH(M$1,d3_test70[[#This Row],[expectedResult]]))</f>
        <v>0</v>
      </c>
      <c r="N17" s="13" t="b">
        <f>ISNUMBER(SEARCH(N$1,d3_test70[[#This Row],[expectedResult]]))</f>
        <v>1</v>
      </c>
      <c r="O17" s="13" t="b">
        <f>ISNUMBER(SEARCH(O$1,d3_test70[[#This Row],[expectedResult]]))</f>
        <v>1</v>
      </c>
      <c r="R17" t="b">
        <f>ISNUMBER(SEARCH(R$1,d3_test70[[#This Row],[actualResult]]))</f>
        <v>0</v>
      </c>
      <c r="S17" t="b">
        <f>ISNUMBER(SEARCH(S$1,d3_test70[[#This Row],[actualResult]]))</f>
        <v>1</v>
      </c>
      <c r="T17" t="b">
        <f>ISNUMBER(SEARCH(T$1,d3_test70[[#This Row],[actualResult]]))</f>
        <v>1</v>
      </c>
      <c r="U17" s="10" t="str">
        <f t="shared" si="0"/>
        <v>00</v>
      </c>
      <c r="V17" s="10" t="str">
        <f t="shared" si="1"/>
        <v>11</v>
      </c>
      <c r="W17" s="10" t="str">
        <f t="shared" si="2"/>
        <v>11</v>
      </c>
      <c r="X17" t="b">
        <f t="shared" si="3"/>
        <v>1</v>
      </c>
      <c r="AA17" t="b">
        <f>ISNUMBER(SEARCH(AA$1,d3_test70[[#This Row],[actualResultGPT3]]))</f>
        <v>1</v>
      </c>
      <c r="AB17" t="b">
        <f>ISNUMBER(SEARCH(AB$1,d3_test70[[#This Row],[actualResultGPT3]]))</f>
        <v>1</v>
      </c>
      <c r="AC17" t="b">
        <f>ISNUMBER(SEARCH(AC$1,d3_test70[[#This Row],[actualResultGPT3]]))</f>
        <v>1</v>
      </c>
      <c r="AD17" s="10" t="str">
        <f t="shared" si="4"/>
        <v>01</v>
      </c>
      <c r="AE17" s="10" t="str">
        <f t="shared" si="5"/>
        <v>11</v>
      </c>
      <c r="AF17" s="10" t="str">
        <f t="shared" si="6"/>
        <v>11</v>
      </c>
      <c r="AG17" t="b">
        <f t="shared" si="7"/>
        <v>0</v>
      </c>
      <c r="AJ17" t="b">
        <f>ISNUMBER(SEARCH(AJ$1,d3_test70[[#This Row],[actualResult2Ft]]))</f>
        <v>0</v>
      </c>
      <c r="AK17" t="b">
        <f>ISNUMBER(SEARCH(AK$1,d3_test70[[#This Row],[actualResult2Ft]]))</f>
        <v>1</v>
      </c>
      <c r="AL17" t="b">
        <f>ISNUMBER(SEARCH(AL$1,d3_test70[[#This Row],[actualResult2Ft]]))</f>
        <v>1</v>
      </c>
      <c r="AM17" s="10" t="str">
        <f t="shared" si="8"/>
        <v>00</v>
      </c>
      <c r="AN17" s="10" t="str">
        <f t="shared" si="9"/>
        <v>11</v>
      </c>
      <c r="AO17" s="10" t="str">
        <f t="shared" si="10"/>
        <v>11</v>
      </c>
      <c r="AP17" t="b">
        <f t="shared" si="11"/>
        <v>1</v>
      </c>
      <c r="AS17" t="b">
        <f>ISNUMBER(SEARCH(AS$1,d3_test70[[#This Row],[actualResultGPT32Ft]]))</f>
        <v>1</v>
      </c>
      <c r="AT17" t="b">
        <f>ISNUMBER(SEARCH(AT$1,d3_test70[[#This Row],[actualResultGPT32Ft]]))</f>
        <v>1</v>
      </c>
      <c r="AU17" t="b">
        <f>ISNUMBER(SEARCH(AU$1,d3_test70[[#This Row],[actualResultGPT32Ft]]))</f>
        <v>1</v>
      </c>
      <c r="AV17" s="10" t="str">
        <f t="shared" si="12"/>
        <v>01</v>
      </c>
      <c r="AW17" s="10" t="str">
        <f t="shared" si="13"/>
        <v>11</v>
      </c>
      <c r="AX17" s="10" t="str">
        <f t="shared" si="14"/>
        <v>11</v>
      </c>
      <c r="AY17" t="b">
        <f t="shared" si="15"/>
        <v>0</v>
      </c>
    </row>
    <row r="18" spans="1:51" x14ac:dyDescent="0.35">
      <c r="A18" t="s">
        <v>593</v>
      </c>
      <c r="B18" t="s">
        <v>594</v>
      </c>
      <c r="C18" t="s">
        <v>595</v>
      </c>
      <c r="D18" t="s">
        <v>7581</v>
      </c>
      <c r="E18" t="s">
        <v>5119</v>
      </c>
      <c r="F18" t="s">
        <v>34</v>
      </c>
      <c r="G18" t="s">
        <v>34</v>
      </c>
      <c r="H18" t="s">
        <v>72</v>
      </c>
      <c r="I18" t="s">
        <v>34</v>
      </c>
      <c r="J18" t="s">
        <v>72</v>
      </c>
      <c r="M18" s="13" t="b">
        <f>ISNUMBER(SEARCH(M$1,d3_test70[[#This Row],[expectedResult]]))</f>
        <v>0</v>
      </c>
      <c r="N18" s="13" t="b">
        <f>ISNUMBER(SEARCH(N$1,d3_test70[[#This Row],[expectedResult]]))</f>
        <v>1</v>
      </c>
      <c r="O18" s="13" t="b">
        <f>ISNUMBER(SEARCH(O$1,d3_test70[[#This Row],[expectedResult]]))</f>
        <v>0</v>
      </c>
      <c r="R18" t="b">
        <f>ISNUMBER(SEARCH(R$1,d3_test70[[#This Row],[actualResult]]))</f>
        <v>0</v>
      </c>
      <c r="S18" t="b">
        <f>ISNUMBER(SEARCH(S$1,d3_test70[[#This Row],[actualResult]]))</f>
        <v>1</v>
      </c>
      <c r="T18" t="b">
        <f>ISNUMBER(SEARCH(T$1,d3_test70[[#This Row],[actualResult]]))</f>
        <v>0</v>
      </c>
      <c r="U18" s="10" t="str">
        <f t="shared" si="0"/>
        <v>00</v>
      </c>
      <c r="V18" s="10" t="str">
        <f t="shared" si="1"/>
        <v>11</v>
      </c>
      <c r="W18" s="10" t="str">
        <f t="shared" si="2"/>
        <v>00</v>
      </c>
      <c r="X18" t="b">
        <f t="shared" si="3"/>
        <v>1</v>
      </c>
      <c r="AA18" t="b">
        <f>ISNUMBER(SEARCH(AA$1,d3_test70[[#This Row],[actualResultGPT3]]))</f>
        <v>1</v>
      </c>
      <c r="AB18" t="b">
        <f>ISNUMBER(SEARCH(AB$1,d3_test70[[#This Row],[actualResultGPT3]]))</f>
        <v>1</v>
      </c>
      <c r="AC18" t="b">
        <f>ISNUMBER(SEARCH(AC$1,d3_test70[[#This Row],[actualResultGPT3]]))</f>
        <v>1</v>
      </c>
      <c r="AD18" s="10" t="str">
        <f t="shared" si="4"/>
        <v>01</v>
      </c>
      <c r="AE18" s="10" t="str">
        <f t="shared" si="5"/>
        <v>11</v>
      </c>
      <c r="AF18" s="10" t="str">
        <f t="shared" si="6"/>
        <v>01</v>
      </c>
      <c r="AG18" t="b">
        <f t="shared" si="7"/>
        <v>0</v>
      </c>
      <c r="AJ18" t="b">
        <f>ISNUMBER(SEARCH(AJ$1,d3_test70[[#This Row],[actualResult2Ft]]))</f>
        <v>0</v>
      </c>
      <c r="AK18" t="b">
        <f>ISNUMBER(SEARCH(AK$1,d3_test70[[#This Row],[actualResult2Ft]]))</f>
        <v>1</v>
      </c>
      <c r="AL18" t="b">
        <f>ISNUMBER(SEARCH(AL$1,d3_test70[[#This Row],[actualResult2Ft]]))</f>
        <v>0</v>
      </c>
      <c r="AM18" s="10" t="str">
        <f t="shared" si="8"/>
        <v>00</v>
      </c>
      <c r="AN18" s="10" t="str">
        <f t="shared" si="9"/>
        <v>11</v>
      </c>
      <c r="AO18" s="10" t="str">
        <f t="shared" si="10"/>
        <v>00</v>
      </c>
      <c r="AP18" t="b">
        <f t="shared" si="11"/>
        <v>1</v>
      </c>
      <c r="AS18" t="b">
        <f>ISNUMBER(SEARCH(AS$1,d3_test70[[#This Row],[actualResultGPT32Ft]]))</f>
        <v>1</v>
      </c>
      <c r="AT18" t="b">
        <f>ISNUMBER(SEARCH(AT$1,d3_test70[[#This Row],[actualResultGPT32Ft]]))</f>
        <v>1</v>
      </c>
      <c r="AU18" t="b">
        <f>ISNUMBER(SEARCH(AU$1,d3_test70[[#This Row],[actualResultGPT32Ft]]))</f>
        <v>1</v>
      </c>
      <c r="AV18" s="10" t="str">
        <f t="shared" si="12"/>
        <v>01</v>
      </c>
      <c r="AW18" s="10" t="str">
        <f t="shared" si="13"/>
        <v>11</v>
      </c>
      <c r="AX18" s="10" t="str">
        <f t="shared" si="14"/>
        <v>01</v>
      </c>
      <c r="AY18" t="b">
        <f t="shared" si="15"/>
        <v>0</v>
      </c>
    </row>
    <row r="19" spans="1:51" x14ac:dyDescent="0.35">
      <c r="A19" t="s">
        <v>271</v>
      </c>
      <c r="B19" t="s">
        <v>272</v>
      </c>
      <c r="C19" t="s">
        <v>7760</v>
      </c>
      <c r="D19" t="s">
        <v>7585</v>
      </c>
      <c r="E19" t="s">
        <v>5119</v>
      </c>
      <c r="F19" t="s">
        <v>13</v>
      </c>
      <c r="G19" t="s">
        <v>13</v>
      </c>
      <c r="H19" t="s">
        <v>7846</v>
      </c>
      <c r="I19" t="s">
        <v>13</v>
      </c>
      <c r="J19" t="s">
        <v>925</v>
      </c>
      <c r="M19" s="13" t="b">
        <f>ISNUMBER(SEARCH(M$1,d3_test70[[#This Row],[expectedResult]]))</f>
        <v>1</v>
      </c>
      <c r="N19" s="13" t="b">
        <f>ISNUMBER(SEARCH(N$1,d3_test70[[#This Row],[expectedResult]]))</f>
        <v>0</v>
      </c>
      <c r="O19" s="13" t="b">
        <f>ISNUMBER(SEARCH(O$1,d3_test70[[#This Row],[expectedResult]]))</f>
        <v>0</v>
      </c>
      <c r="R19" t="b">
        <f>ISNUMBER(SEARCH(R$1,d3_test70[[#This Row],[actualResult]]))</f>
        <v>1</v>
      </c>
      <c r="S19" t="b">
        <f>ISNUMBER(SEARCH(S$1,d3_test70[[#This Row],[actualResult]]))</f>
        <v>0</v>
      </c>
      <c r="T19" t="b">
        <f>ISNUMBER(SEARCH(T$1,d3_test70[[#This Row],[actualResult]]))</f>
        <v>0</v>
      </c>
      <c r="U19" s="10" t="str">
        <f t="shared" si="0"/>
        <v>11</v>
      </c>
      <c r="V19" s="10" t="str">
        <f t="shared" si="1"/>
        <v>00</v>
      </c>
      <c r="W19" s="10" t="str">
        <f t="shared" si="2"/>
        <v>00</v>
      </c>
      <c r="X19" t="b">
        <f t="shared" si="3"/>
        <v>1</v>
      </c>
      <c r="AA19" t="b">
        <f>ISNUMBER(SEARCH(AA$1,d3_test70[[#This Row],[actualResultGPT3]]))</f>
        <v>1</v>
      </c>
      <c r="AB19" t="b">
        <f>ISNUMBER(SEARCH(AB$1,d3_test70[[#This Row],[actualResultGPT3]]))</f>
        <v>1</v>
      </c>
      <c r="AC19" t="b">
        <f>ISNUMBER(SEARCH(AC$1,d3_test70[[#This Row],[actualResultGPT3]]))</f>
        <v>1</v>
      </c>
      <c r="AD19" s="10" t="str">
        <f t="shared" si="4"/>
        <v>11</v>
      </c>
      <c r="AE19" s="10" t="str">
        <f t="shared" si="5"/>
        <v>01</v>
      </c>
      <c r="AF19" s="10" t="str">
        <f t="shared" si="6"/>
        <v>01</v>
      </c>
      <c r="AG19" t="b">
        <f t="shared" si="7"/>
        <v>0</v>
      </c>
      <c r="AJ19" t="b">
        <f>ISNUMBER(SEARCH(AJ$1,d3_test70[[#This Row],[actualResult2Ft]]))</f>
        <v>1</v>
      </c>
      <c r="AK19" t="b">
        <f>ISNUMBER(SEARCH(AK$1,d3_test70[[#This Row],[actualResult2Ft]]))</f>
        <v>0</v>
      </c>
      <c r="AL19" t="b">
        <f>ISNUMBER(SEARCH(AL$1,d3_test70[[#This Row],[actualResult2Ft]]))</f>
        <v>0</v>
      </c>
      <c r="AM19" s="10" t="str">
        <f t="shared" si="8"/>
        <v>11</v>
      </c>
      <c r="AN19" s="10" t="str">
        <f t="shared" si="9"/>
        <v>00</v>
      </c>
      <c r="AO19" s="10" t="str">
        <f t="shared" si="10"/>
        <v>00</v>
      </c>
      <c r="AP19" t="b">
        <f t="shared" si="11"/>
        <v>1</v>
      </c>
      <c r="AS19" t="b">
        <f>ISNUMBER(SEARCH(AS$1,d3_test70[[#This Row],[actualResultGPT32Ft]]))</f>
        <v>1</v>
      </c>
      <c r="AT19" t="b">
        <f>ISNUMBER(SEARCH(AT$1,d3_test70[[#This Row],[actualResultGPT32Ft]]))</f>
        <v>1</v>
      </c>
      <c r="AU19" t="b">
        <f>ISNUMBER(SEARCH(AU$1,d3_test70[[#This Row],[actualResultGPT32Ft]]))</f>
        <v>1</v>
      </c>
      <c r="AV19" s="10" t="str">
        <f t="shared" si="12"/>
        <v>11</v>
      </c>
      <c r="AW19" s="10" t="str">
        <f t="shared" si="13"/>
        <v>01</v>
      </c>
      <c r="AX19" s="10" t="str">
        <f t="shared" si="14"/>
        <v>01</v>
      </c>
      <c r="AY19" t="b">
        <f t="shared" si="15"/>
        <v>0</v>
      </c>
    </row>
    <row r="20" spans="1:51" x14ac:dyDescent="0.35">
      <c r="A20">
        <v>6445906099</v>
      </c>
      <c r="B20" t="s">
        <v>108</v>
      </c>
      <c r="C20" t="s">
        <v>1024</v>
      </c>
      <c r="D20" t="s">
        <v>7545</v>
      </c>
      <c r="E20" t="s">
        <v>5137</v>
      </c>
      <c r="F20" t="s">
        <v>34</v>
      </c>
      <c r="G20" t="s">
        <v>34</v>
      </c>
      <c r="H20" t="s">
        <v>72</v>
      </c>
      <c r="I20" t="s">
        <v>24</v>
      </c>
      <c r="J20" t="s">
        <v>7858</v>
      </c>
      <c r="M20" s="13" t="b">
        <f>ISNUMBER(SEARCH(M$1,d3_test70[[#This Row],[expectedResult]]))</f>
        <v>0</v>
      </c>
      <c r="N20" s="13" t="b">
        <f>ISNUMBER(SEARCH(N$1,d3_test70[[#This Row],[expectedResult]]))</f>
        <v>1</v>
      </c>
      <c r="O20" s="13" t="b">
        <f>ISNUMBER(SEARCH(O$1,d3_test70[[#This Row],[expectedResult]]))</f>
        <v>0</v>
      </c>
      <c r="R20" t="b">
        <f>ISNUMBER(SEARCH(R$1,d3_test70[[#This Row],[actualResult]]))</f>
        <v>0</v>
      </c>
      <c r="S20" t="b">
        <f>ISNUMBER(SEARCH(S$1,d3_test70[[#This Row],[actualResult]]))</f>
        <v>1</v>
      </c>
      <c r="T20" t="b">
        <f>ISNUMBER(SEARCH(T$1,d3_test70[[#This Row],[actualResult]]))</f>
        <v>0</v>
      </c>
      <c r="U20" s="10" t="str">
        <f t="shared" si="0"/>
        <v>00</v>
      </c>
      <c r="V20" s="10" t="str">
        <f t="shared" si="1"/>
        <v>11</v>
      </c>
      <c r="W20" s="10" t="str">
        <f t="shared" si="2"/>
        <v>00</v>
      </c>
      <c r="X20" t="b">
        <f t="shared" si="3"/>
        <v>1</v>
      </c>
      <c r="AA20" t="b">
        <f>ISNUMBER(SEARCH(AA$1,d3_test70[[#This Row],[actualResultGPT3]]))</f>
        <v>1</v>
      </c>
      <c r="AB20" t="b">
        <f>ISNUMBER(SEARCH(AB$1,d3_test70[[#This Row],[actualResultGPT3]]))</f>
        <v>1</v>
      </c>
      <c r="AC20" t="b">
        <f>ISNUMBER(SEARCH(AC$1,d3_test70[[#This Row],[actualResultGPT3]]))</f>
        <v>1</v>
      </c>
      <c r="AD20" s="10" t="str">
        <f t="shared" si="4"/>
        <v>01</v>
      </c>
      <c r="AE20" s="10" t="str">
        <f t="shared" si="5"/>
        <v>11</v>
      </c>
      <c r="AF20" s="10" t="str">
        <f t="shared" si="6"/>
        <v>01</v>
      </c>
      <c r="AG20" t="b">
        <f t="shared" si="7"/>
        <v>0</v>
      </c>
      <c r="AJ20" t="b">
        <f>ISNUMBER(SEARCH(AJ$1,d3_test70[[#This Row],[actualResult2Ft]]))</f>
        <v>0</v>
      </c>
      <c r="AK20" t="b">
        <f>ISNUMBER(SEARCH(AK$1,d3_test70[[#This Row],[actualResult2Ft]]))</f>
        <v>1</v>
      </c>
      <c r="AL20" t="b">
        <f>ISNUMBER(SEARCH(AL$1,d3_test70[[#This Row],[actualResult2Ft]]))</f>
        <v>1</v>
      </c>
      <c r="AM20" s="10" t="str">
        <f t="shared" si="8"/>
        <v>00</v>
      </c>
      <c r="AN20" s="10" t="str">
        <f t="shared" si="9"/>
        <v>11</v>
      </c>
      <c r="AO20" s="10" t="str">
        <f t="shared" si="10"/>
        <v>01</v>
      </c>
      <c r="AP20" t="b">
        <f t="shared" si="11"/>
        <v>0</v>
      </c>
      <c r="AS20" t="b">
        <f>ISNUMBER(SEARCH(AS$1,d3_test70[[#This Row],[actualResultGPT32Ft]]))</f>
        <v>1</v>
      </c>
      <c r="AT20" t="b">
        <f>ISNUMBER(SEARCH(AT$1,d3_test70[[#This Row],[actualResultGPT32Ft]]))</f>
        <v>1</v>
      </c>
      <c r="AU20" t="b">
        <f>ISNUMBER(SEARCH(AU$1,d3_test70[[#This Row],[actualResultGPT32Ft]]))</f>
        <v>1</v>
      </c>
      <c r="AV20" s="10" t="str">
        <f t="shared" si="12"/>
        <v>01</v>
      </c>
      <c r="AW20" s="10" t="str">
        <f t="shared" si="13"/>
        <v>11</v>
      </c>
      <c r="AX20" s="10" t="str">
        <f t="shared" si="14"/>
        <v>01</v>
      </c>
      <c r="AY20" t="b">
        <f t="shared" si="15"/>
        <v>0</v>
      </c>
    </row>
    <row r="21" spans="1:51" x14ac:dyDescent="0.35">
      <c r="A21" t="s">
        <v>814</v>
      </c>
      <c r="B21" t="s">
        <v>815</v>
      </c>
      <c r="C21" t="s">
        <v>7763</v>
      </c>
      <c r="D21" t="s">
        <v>7590</v>
      </c>
      <c r="E21" t="s">
        <v>5119</v>
      </c>
      <c r="F21" t="s">
        <v>13</v>
      </c>
      <c r="G21" t="s">
        <v>7847</v>
      </c>
      <c r="H21" t="s">
        <v>72</v>
      </c>
      <c r="I21" t="s">
        <v>13</v>
      </c>
      <c r="J21" t="s">
        <v>72</v>
      </c>
      <c r="M21" s="13" t="b">
        <f>ISNUMBER(SEARCH(M$1,d3_test70[[#This Row],[expectedResult]]))</f>
        <v>1</v>
      </c>
      <c r="N21" s="13" t="b">
        <f>ISNUMBER(SEARCH(N$1,d3_test70[[#This Row],[expectedResult]]))</f>
        <v>0</v>
      </c>
      <c r="O21" s="13" t="b">
        <f>ISNUMBER(SEARCH(O$1,d3_test70[[#This Row],[expectedResult]]))</f>
        <v>0</v>
      </c>
      <c r="R21" t="b">
        <f>ISNUMBER(SEARCH(R$1,d3_test70[[#This Row],[actualResult]]))</f>
        <v>1</v>
      </c>
      <c r="S21" t="b">
        <f>ISNUMBER(SEARCH(S$1,d3_test70[[#This Row],[actualResult]]))</f>
        <v>0</v>
      </c>
      <c r="T21" t="b">
        <f>ISNUMBER(SEARCH(T$1,d3_test70[[#This Row],[actualResult]]))</f>
        <v>1</v>
      </c>
      <c r="U21" s="10" t="str">
        <f t="shared" si="0"/>
        <v>11</v>
      </c>
      <c r="V21" s="10" t="str">
        <f t="shared" si="1"/>
        <v>00</v>
      </c>
      <c r="W21" s="10" t="str">
        <f t="shared" si="2"/>
        <v>01</v>
      </c>
      <c r="X21" t="b">
        <f t="shared" si="3"/>
        <v>0</v>
      </c>
      <c r="AA21" t="b">
        <f>ISNUMBER(SEARCH(AA$1,d3_test70[[#This Row],[actualResultGPT3]]))</f>
        <v>1</v>
      </c>
      <c r="AB21" t="b">
        <f>ISNUMBER(SEARCH(AB$1,d3_test70[[#This Row],[actualResultGPT3]]))</f>
        <v>1</v>
      </c>
      <c r="AC21" t="b">
        <f>ISNUMBER(SEARCH(AC$1,d3_test70[[#This Row],[actualResultGPT3]]))</f>
        <v>1</v>
      </c>
      <c r="AD21" s="10" t="str">
        <f t="shared" si="4"/>
        <v>11</v>
      </c>
      <c r="AE21" s="10" t="str">
        <f t="shared" si="5"/>
        <v>01</v>
      </c>
      <c r="AF21" s="10" t="str">
        <f t="shared" si="6"/>
        <v>01</v>
      </c>
      <c r="AG21" t="b">
        <f t="shared" si="7"/>
        <v>0</v>
      </c>
      <c r="AJ21" t="b">
        <f>ISNUMBER(SEARCH(AJ$1,d3_test70[[#This Row],[actualResult2Ft]]))</f>
        <v>1</v>
      </c>
      <c r="AK21" t="b">
        <f>ISNUMBER(SEARCH(AK$1,d3_test70[[#This Row],[actualResult2Ft]]))</f>
        <v>0</v>
      </c>
      <c r="AL21" t="b">
        <f>ISNUMBER(SEARCH(AL$1,d3_test70[[#This Row],[actualResult2Ft]]))</f>
        <v>0</v>
      </c>
      <c r="AM21" s="10" t="str">
        <f t="shared" si="8"/>
        <v>11</v>
      </c>
      <c r="AN21" s="10" t="str">
        <f t="shared" si="9"/>
        <v>00</v>
      </c>
      <c r="AO21" s="10" t="str">
        <f t="shared" si="10"/>
        <v>00</v>
      </c>
      <c r="AP21" t="b">
        <f t="shared" si="11"/>
        <v>1</v>
      </c>
      <c r="AS21" t="b">
        <f>ISNUMBER(SEARCH(AS$1,d3_test70[[#This Row],[actualResultGPT32Ft]]))</f>
        <v>1</v>
      </c>
      <c r="AT21" t="b">
        <f>ISNUMBER(SEARCH(AT$1,d3_test70[[#This Row],[actualResultGPT32Ft]]))</f>
        <v>1</v>
      </c>
      <c r="AU21" t="b">
        <f>ISNUMBER(SEARCH(AU$1,d3_test70[[#This Row],[actualResultGPT32Ft]]))</f>
        <v>1</v>
      </c>
      <c r="AV21" s="10" t="str">
        <f t="shared" si="12"/>
        <v>11</v>
      </c>
      <c r="AW21" s="10" t="str">
        <f t="shared" si="13"/>
        <v>01</v>
      </c>
      <c r="AX21" s="10" t="str">
        <f t="shared" si="14"/>
        <v>01</v>
      </c>
      <c r="AY21" t="b">
        <f t="shared" si="15"/>
        <v>0</v>
      </c>
    </row>
    <row r="22" spans="1:51" x14ac:dyDescent="0.35">
      <c r="A22" t="s">
        <v>704</v>
      </c>
      <c r="B22" t="s">
        <v>705</v>
      </c>
      <c r="C22" t="s">
        <v>7812</v>
      </c>
      <c r="D22" t="s">
        <v>7570</v>
      </c>
      <c r="E22" t="s">
        <v>5119</v>
      </c>
      <c r="F22" t="s">
        <v>24</v>
      </c>
      <c r="G22" t="s">
        <v>24</v>
      </c>
      <c r="H22" t="s">
        <v>72</v>
      </c>
      <c r="I22" t="s">
        <v>24</v>
      </c>
      <c r="J22" t="s">
        <v>72</v>
      </c>
      <c r="M22" s="13" t="b">
        <f>ISNUMBER(SEARCH(M$1,d3_test70[[#This Row],[expectedResult]]))</f>
        <v>0</v>
      </c>
      <c r="N22" s="13" t="b">
        <f>ISNUMBER(SEARCH(N$1,d3_test70[[#This Row],[expectedResult]]))</f>
        <v>1</v>
      </c>
      <c r="O22" s="13" t="b">
        <f>ISNUMBER(SEARCH(O$1,d3_test70[[#This Row],[expectedResult]]))</f>
        <v>1</v>
      </c>
      <c r="R22" t="b">
        <f>ISNUMBER(SEARCH(R$1,d3_test70[[#This Row],[actualResult]]))</f>
        <v>0</v>
      </c>
      <c r="S22" t="b">
        <f>ISNUMBER(SEARCH(S$1,d3_test70[[#This Row],[actualResult]]))</f>
        <v>1</v>
      </c>
      <c r="T22" t="b">
        <f>ISNUMBER(SEARCH(T$1,d3_test70[[#This Row],[actualResult]]))</f>
        <v>1</v>
      </c>
      <c r="U22" s="10" t="str">
        <f t="shared" si="0"/>
        <v>00</v>
      </c>
      <c r="V22" s="10" t="str">
        <f t="shared" si="1"/>
        <v>11</v>
      </c>
      <c r="W22" s="10" t="str">
        <f t="shared" si="2"/>
        <v>11</v>
      </c>
      <c r="X22" t="b">
        <f t="shared" si="3"/>
        <v>1</v>
      </c>
      <c r="AA22" t="b">
        <f>ISNUMBER(SEARCH(AA$1,d3_test70[[#This Row],[actualResultGPT3]]))</f>
        <v>1</v>
      </c>
      <c r="AB22" t="b">
        <f>ISNUMBER(SEARCH(AB$1,d3_test70[[#This Row],[actualResultGPT3]]))</f>
        <v>1</v>
      </c>
      <c r="AC22" t="b">
        <f>ISNUMBER(SEARCH(AC$1,d3_test70[[#This Row],[actualResultGPT3]]))</f>
        <v>1</v>
      </c>
      <c r="AD22" s="10" t="str">
        <f t="shared" si="4"/>
        <v>01</v>
      </c>
      <c r="AE22" s="10" t="str">
        <f t="shared" si="5"/>
        <v>11</v>
      </c>
      <c r="AF22" s="10" t="str">
        <f t="shared" si="6"/>
        <v>11</v>
      </c>
      <c r="AG22" t="b">
        <f t="shared" si="7"/>
        <v>0</v>
      </c>
      <c r="AJ22" t="b">
        <f>ISNUMBER(SEARCH(AJ$1,d3_test70[[#This Row],[actualResult2Ft]]))</f>
        <v>0</v>
      </c>
      <c r="AK22" t="b">
        <f>ISNUMBER(SEARCH(AK$1,d3_test70[[#This Row],[actualResult2Ft]]))</f>
        <v>1</v>
      </c>
      <c r="AL22" t="b">
        <f>ISNUMBER(SEARCH(AL$1,d3_test70[[#This Row],[actualResult2Ft]]))</f>
        <v>1</v>
      </c>
      <c r="AM22" s="10" t="str">
        <f t="shared" si="8"/>
        <v>00</v>
      </c>
      <c r="AN22" s="10" t="str">
        <f t="shared" si="9"/>
        <v>11</v>
      </c>
      <c r="AO22" s="10" t="str">
        <f t="shared" si="10"/>
        <v>11</v>
      </c>
      <c r="AP22" t="b">
        <f t="shared" si="11"/>
        <v>1</v>
      </c>
      <c r="AS22" t="b">
        <f>ISNUMBER(SEARCH(AS$1,d3_test70[[#This Row],[actualResultGPT32Ft]]))</f>
        <v>1</v>
      </c>
      <c r="AT22" t="b">
        <f>ISNUMBER(SEARCH(AT$1,d3_test70[[#This Row],[actualResultGPT32Ft]]))</f>
        <v>1</v>
      </c>
      <c r="AU22" t="b">
        <f>ISNUMBER(SEARCH(AU$1,d3_test70[[#This Row],[actualResultGPT32Ft]]))</f>
        <v>1</v>
      </c>
      <c r="AV22" s="10" t="str">
        <f t="shared" si="12"/>
        <v>01</v>
      </c>
      <c r="AW22" s="10" t="str">
        <f t="shared" si="13"/>
        <v>11</v>
      </c>
      <c r="AX22" s="10" t="str">
        <f t="shared" si="14"/>
        <v>11</v>
      </c>
      <c r="AY22" t="b">
        <f t="shared" si="15"/>
        <v>0</v>
      </c>
    </row>
    <row r="23" spans="1:51" x14ac:dyDescent="0.35">
      <c r="A23">
        <v>824305459</v>
      </c>
      <c r="B23" t="s">
        <v>596</v>
      </c>
      <c r="C23" t="s">
        <v>597</v>
      </c>
      <c r="D23" t="s">
        <v>7556</v>
      </c>
      <c r="E23" t="s">
        <v>5119</v>
      </c>
      <c r="F23" t="s">
        <v>34</v>
      </c>
      <c r="G23" t="s">
        <v>185</v>
      </c>
      <c r="H23" t="s">
        <v>72</v>
      </c>
      <c r="I23" t="s">
        <v>34</v>
      </c>
      <c r="J23" t="s">
        <v>959</v>
      </c>
      <c r="M23" s="13" t="b">
        <f>ISNUMBER(SEARCH(M$1,d3_test70[[#This Row],[expectedResult]]))</f>
        <v>0</v>
      </c>
      <c r="N23" s="13" t="b">
        <f>ISNUMBER(SEARCH(N$1,d3_test70[[#This Row],[expectedResult]]))</f>
        <v>1</v>
      </c>
      <c r="O23" s="13" t="b">
        <f>ISNUMBER(SEARCH(O$1,d3_test70[[#This Row],[expectedResult]]))</f>
        <v>0</v>
      </c>
      <c r="R23" t="b">
        <f>ISNUMBER(SEARCH(R$1,d3_test70[[#This Row],[actualResult]]))</f>
        <v>1</v>
      </c>
      <c r="S23" t="b">
        <f>ISNUMBER(SEARCH(S$1,d3_test70[[#This Row],[actualResult]]))</f>
        <v>1</v>
      </c>
      <c r="T23" t="b">
        <f>ISNUMBER(SEARCH(T$1,d3_test70[[#This Row],[actualResult]]))</f>
        <v>0</v>
      </c>
      <c r="U23" s="10" t="str">
        <f t="shared" si="0"/>
        <v>01</v>
      </c>
      <c r="V23" s="10" t="str">
        <f t="shared" si="1"/>
        <v>11</v>
      </c>
      <c r="W23" s="10" t="str">
        <f t="shared" si="2"/>
        <v>00</v>
      </c>
      <c r="X23" t="b">
        <f t="shared" si="3"/>
        <v>0</v>
      </c>
      <c r="AA23" t="b">
        <f>ISNUMBER(SEARCH(AA$1,d3_test70[[#This Row],[actualResultGPT3]]))</f>
        <v>1</v>
      </c>
      <c r="AB23" t="b">
        <f>ISNUMBER(SEARCH(AB$1,d3_test70[[#This Row],[actualResultGPT3]]))</f>
        <v>1</v>
      </c>
      <c r="AC23" t="b">
        <f>ISNUMBER(SEARCH(AC$1,d3_test70[[#This Row],[actualResultGPT3]]))</f>
        <v>1</v>
      </c>
      <c r="AD23" s="10" t="str">
        <f t="shared" si="4"/>
        <v>01</v>
      </c>
      <c r="AE23" s="10" t="str">
        <f t="shared" si="5"/>
        <v>11</v>
      </c>
      <c r="AF23" s="10" t="str">
        <f t="shared" si="6"/>
        <v>01</v>
      </c>
      <c r="AG23" t="b">
        <f t="shared" si="7"/>
        <v>0</v>
      </c>
      <c r="AJ23" t="b">
        <f>ISNUMBER(SEARCH(AJ$1,d3_test70[[#This Row],[actualResult2Ft]]))</f>
        <v>0</v>
      </c>
      <c r="AK23" t="b">
        <f>ISNUMBER(SEARCH(AK$1,d3_test70[[#This Row],[actualResult2Ft]]))</f>
        <v>1</v>
      </c>
      <c r="AL23" t="b">
        <f>ISNUMBER(SEARCH(AL$1,d3_test70[[#This Row],[actualResult2Ft]]))</f>
        <v>0</v>
      </c>
      <c r="AM23" s="10" t="str">
        <f t="shared" si="8"/>
        <v>00</v>
      </c>
      <c r="AN23" s="10" t="str">
        <f t="shared" si="9"/>
        <v>11</v>
      </c>
      <c r="AO23" s="10" t="str">
        <f t="shared" si="10"/>
        <v>00</v>
      </c>
      <c r="AP23" t="b">
        <f t="shared" si="11"/>
        <v>1</v>
      </c>
      <c r="AS23" t="b">
        <f>ISNUMBER(SEARCH(AS$1,d3_test70[[#This Row],[actualResultGPT32Ft]]))</f>
        <v>1</v>
      </c>
      <c r="AT23" t="b">
        <f>ISNUMBER(SEARCH(AT$1,d3_test70[[#This Row],[actualResultGPT32Ft]]))</f>
        <v>1</v>
      </c>
      <c r="AU23" t="b">
        <f>ISNUMBER(SEARCH(AU$1,d3_test70[[#This Row],[actualResultGPT32Ft]]))</f>
        <v>1</v>
      </c>
      <c r="AV23" s="10" t="str">
        <f t="shared" si="12"/>
        <v>01</v>
      </c>
      <c r="AW23" s="10" t="str">
        <f t="shared" si="13"/>
        <v>11</v>
      </c>
      <c r="AX23" s="10" t="str">
        <f t="shared" si="14"/>
        <v>01</v>
      </c>
      <c r="AY23" t="b">
        <f t="shared" si="15"/>
        <v>0</v>
      </c>
    </row>
    <row r="24" spans="1:51" x14ac:dyDescent="0.35">
      <c r="A24">
        <v>389801252</v>
      </c>
      <c r="B24" t="s">
        <v>357</v>
      </c>
      <c r="C24" t="s">
        <v>7813</v>
      </c>
      <c r="D24" t="s">
        <v>7543</v>
      </c>
      <c r="E24" t="s">
        <v>5137</v>
      </c>
      <c r="F24" t="s">
        <v>24</v>
      </c>
      <c r="G24" t="s">
        <v>7</v>
      </c>
      <c r="H24" t="s">
        <v>72</v>
      </c>
      <c r="I24" t="s">
        <v>7</v>
      </c>
      <c r="J24" t="s">
        <v>7</v>
      </c>
      <c r="M24" s="13" t="b">
        <f>ISNUMBER(SEARCH(M$1,d3_test70[[#This Row],[expectedResult]]))</f>
        <v>0</v>
      </c>
      <c r="N24" s="13" t="b">
        <f>ISNUMBER(SEARCH(N$1,d3_test70[[#This Row],[expectedResult]]))</f>
        <v>1</v>
      </c>
      <c r="O24" s="13" t="b">
        <f>ISNUMBER(SEARCH(O$1,d3_test70[[#This Row],[expectedResult]]))</f>
        <v>1</v>
      </c>
      <c r="R24" t="b">
        <f>ISNUMBER(SEARCH(R$1,d3_test70[[#This Row],[actualResult]]))</f>
        <v>0</v>
      </c>
      <c r="S24" t="b">
        <f>ISNUMBER(SEARCH(S$1,d3_test70[[#This Row],[actualResult]]))</f>
        <v>0</v>
      </c>
      <c r="T24" t="b">
        <f>ISNUMBER(SEARCH(T$1,d3_test70[[#This Row],[actualResult]]))</f>
        <v>1</v>
      </c>
      <c r="U24" s="10" t="str">
        <f t="shared" si="0"/>
        <v>00</v>
      </c>
      <c r="V24" s="10" t="str">
        <f t="shared" si="1"/>
        <v>10</v>
      </c>
      <c r="W24" s="10" t="str">
        <f t="shared" si="2"/>
        <v>11</v>
      </c>
      <c r="X24" t="b">
        <f t="shared" si="3"/>
        <v>0</v>
      </c>
      <c r="AA24" t="b">
        <f>ISNUMBER(SEARCH(AA$1,d3_test70[[#This Row],[actualResultGPT3]]))</f>
        <v>1</v>
      </c>
      <c r="AB24" t="b">
        <f>ISNUMBER(SEARCH(AB$1,d3_test70[[#This Row],[actualResultGPT3]]))</f>
        <v>1</v>
      </c>
      <c r="AC24" t="b">
        <f>ISNUMBER(SEARCH(AC$1,d3_test70[[#This Row],[actualResultGPT3]]))</f>
        <v>1</v>
      </c>
      <c r="AD24" s="10" t="str">
        <f t="shared" si="4"/>
        <v>01</v>
      </c>
      <c r="AE24" s="10" t="str">
        <f t="shared" si="5"/>
        <v>11</v>
      </c>
      <c r="AF24" s="10" t="str">
        <f t="shared" si="6"/>
        <v>11</v>
      </c>
      <c r="AG24" t="b">
        <f t="shared" si="7"/>
        <v>0</v>
      </c>
      <c r="AJ24" t="b">
        <f>ISNUMBER(SEARCH(AJ$1,d3_test70[[#This Row],[actualResult2Ft]]))</f>
        <v>0</v>
      </c>
      <c r="AK24" t="b">
        <f>ISNUMBER(SEARCH(AK$1,d3_test70[[#This Row],[actualResult2Ft]]))</f>
        <v>0</v>
      </c>
      <c r="AL24" t="b">
        <f>ISNUMBER(SEARCH(AL$1,d3_test70[[#This Row],[actualResult2Ft]]))</f>
        <v>1</v>
      </c>
      <c r="AM24" s="10" t="str">
        <f t="shared" si="8"/>
        <v>00</v>
      </c>
      <c r="AN24" s="10" t="str">
        <f t="shared" si="9"/>
        <v>10</v>
      </c>
      <c r="AO24" s="10" t="str">
        <f t="shared" si="10"/>
        <v>11</v>
      </c>
      <c r="AP24" t="b">
        <f t="shared" si="11"/>
        <v>0</v>
      </c>
      <c r="AS24" t="b">
        <f>ISNUMBER(SEARCH(AS$1,d3_test70[[#This Row],[actualResultGPT32Ft]]))</f>
        <v>0</v>
      </c>
      <c r="AT24" t="b">
        <f>ISNUMBER(SEARCH(AT$1,d3_test70[[#This Row],[actualResultGPT32Ft]]))</f>
        <v>0</v>
      </c>
      <c r="AU24" t="b">
        <f>ISNUMBER(SEARCH(AU$1,d3_test70[[#This Row],[actualResultGPT32Ft]]))</f>
        <v>1</v>
      </c>
      <c r="AV24" s="10" t="str">
        <f t="shared" si="12"/>
        <v>00</v>
      </c>
      <c r="AW24" s="10" t="str">
        <f t="shared" si="13"/>
        <v>10</v>
      </c>
      <c r="AX24" s="10" t="str">
        <f t="shared" si="14"/>
        <v>11</v>
      </c>
      <c r="AY24" t="b">
        <f t="shared" si="15"/>
        <v>0</v>
      </c>
    </row>
    <row r="25" spans="1:51" x14ac:dyDescent="0.35">
      <c r="A25">
        <v>6479632040</v>
      </c>
      <c r="B25" t="s">
        <v>7622</v>
      </c>
      <c r="C25" t="s">
        <v>7647</v>
      </c>
      <c r="D25" t="s">
        <v>7672</v>
      </c>
      <c r="E25" t="s">
        <v>5190</v>
      </c>
      <c r="F25" t="s">
        <v>7685</v>
      </c>
      <c r="G25" t="s">
        <v>24</v>
      </c>
      <c r="H25" t="s">
        <v>7846</v>
      </c>
      <c r="I25" t="s">
        <v>24</v>
      </c>
      <c r="J25" t="s">
        <v>24</v>
      </c>
      <c r="M25" s="13" t="b">
        <f>ISNUMBER(SEARCH(M$1,d3_test70[[#This Row],[expectedResult]]))</f>
        <v>0</v>
      </c>
      <c r="N25" s="13" t="b">
        <f>ISNUMBER(SEARCH(N$1,d3_test70[[#This Row],[expectedResult]]))</f>
        <v>1</v>
      </c>
      <c r="O25" s="13" t="b">
        <f>ISNUMBER(SEARCH(O$1,d3_test70[[#This Row],[expectedResult]]))</f>
        <v>0</v>
      </c>
      <c r="R25" t="b">
        <f>ISNUMBER(SEARCH(R$1,d3_test70[[#This Row],[actualResult]]))</f>
        <v>0</v>
      </c>
      <c r="S25" t="b">
        <f>ISNUMBER(SEARCH(S$1,d3_test70[[#This Row],[actualResult]]))</f>
        <v>1</v>
      </c>
      <c r="T25" t="b">
        <f>ISNUMBER(SEARCH(T$1,d3_test70[[#This Row],[actualResult]]))</f>
        <v>1</v>
      </c>
      <c r="U25" s="10" t="str">
        <f t="shared" si="0"/>
        <v>00</v>
      </c>
      <c r="V25" s="10" t="str">
        <f t="shared" si="1"/>
        <v>11</v>
      </c>
      <c r="W25" s="10" t="str">
        <f t="shared" si="2"/>
        <v>01</v>
      </c>
      <c r="X25" t="b">
        <f t="shared" si="3"/>
        <v>0</v>
      </c>
      <c r="AA25" t="b">
        <f>ISNUMBER(SEARCH(AA$1,d3_test70[[#This Row],[actualResultGPT3]]))</f>
        <v>1</v>
      </c>
      <c r="AB25" t="b">
        <f>ISNUMBER(SEARCH(AB$1,d3_test70[[#This Row],[actualResultGPT3]]))</f>
        <v>1</v>
      </c>
      <c r="AC25" t="b">
        <f>ISNUMBER(SEARCH(AC$1,d3_test70[[#This Row],[actualResultGPT3]]))</f>
        <v>1</v>
      </c>
      <c r="AD25" s="10" t="str">
        <f t="shared" si="4"/>
        <v>01</v>
      </c>
      <c r="AE25" s="10" t="str">
        <f t="shared" si="5"/>
        <v>11</v>
      </c>
      <c r="AF25" s="10" t="str">
        <f t="shared" si="6"/>
        <v>01</v>
      </c>
      <c r="AG25" t="b">
        <f t="shared" si="7"/>
        <v>0</v>
      </c>
      <c r="AJ25" t="b">
        <f>ISNUMBER(SEARCH(AJ$1,d3_test70[[#This Row],[actualResult2Ft]]))</f>
        <v>0</v>
      </c>
      <c r="AK25" t="b">
        <f>ISNUMBER(SEARCH(AK$1,d3_test70[[#This Row],[actualResult2Ft]]))</f>
        <v>1</v>
      </c>
      <c r="AL25" t="b">
        <f>ISNUMBER(SEARCH(AL$1,d3_test70[[#This Row],[actualResult2Ft]]))</f>
        <v>1</v>
      </c>
      <c r="AM25" s="10" t="str">
        <f t="shared" si="8"/>
        <v>00</v>
      </c>
      <c r="AN25" s="10" t="str">
        <f t="shared" si="9"/>
        <v>11</v>
      </c>
      <c r="AO25" s="10" t="str">
        <f t="shared" si="10"/>
        <v>01</v>
      </c>
      <c r="AP25" t="b">
        <f t="shared" si="11"/>
        <v>0</v>
      </c>
      <c r="AS25" t="b">
        <f>ISNUMBER(SEARCH(AS$1,d3_test70[[#This Row],[actualResultGPT32Ft]]))</f>
        <v>0</v>
      </c>
      <c r="AT25" t="b">
        <f>ISNUMBER(SEARCH(AT$1,d3_test70[[#This Row],[actualResultGPT32Ft]]))</f>
        <v>1</v>
      </c>
      <c r="AU25" t="b">
        <f>ISNUMBER(SEARCH(AU$1,d3_test70[[#This Row],[actualResultGPT32Ft]]))</f>
        <v>1</v>
      </c>
      <c r="AV25" s="10" t="str">
        <f t="shared" si="12"/>
        <v>00</v>
      </c>
      <c r="AW25" s="10" t="str">
        <f t="shared" si="13"/>
        <v>11</v>
      </c>
      <c r="AX25" s="10" t="str">
        <f t="shared" si="14"/>
        <v>01</v>
      </c>
      <c r="AY25" t="b">
        <f t="shared" si="15"/>
        <v>0</v>
      </c>
    </row>
    <row r="26" spans="1:51" x14ac:dyDescent="0.35">
      <c r="A26">
        <v>1023152763</v>
      </c>
      <c r="B26" t="s">
        <v>7693</v>
      </c>
      <c r="C26" t="s">
        <v>7814</v>
      </c>
      <c r="D26" t="s">
        <v>7742</v>
      </c>
      <c r="E26" t="s">
        <v>5137</v>
      </c>
      <c r="F26" t="s">
        <v>7688</v>
      </c>
      <c r="G26" t="s">
        <v>24</v>
      </c>
      <c r="H26" t="s">
        <v>72</v>
      </c>
      <c r="I26" t="s">
        <v>24</v>
      </c>
      <c r="J26" t="s">
        <v>7</v>
      </c>
      <c r="M26" s="13" t="b">
        <f>ISNUMBER(SEARCH(M$1,d3_test70[[#This Row],[expectedResult]]))</f>
        <v>0</v>
      </c>
      <c r="N26" s="13" t="b">
        <f>ISNUMBER(SEARCH(N$1,d3_test70[[#This Row],[expectedResult]]))</f>
        <v>0</v>
      </c>
      <c r="O26" s="13" t="b">
        <f>ISNUMBER(SEARCH(O$1,d3_test70[[#This Row],[expectedResult]]))</f>
        <v>1</v>
      </c>
      <c r="R26" t="b">
        <f>ISNUMBER(SEARCH(R$1,d3_test70[[#This Row],[actualResult]]))</f>
        <v>0</v>
      </c>
      <c r="S26" t="b">
        <f>ISNUMBER(SEARCH(S$1,d3_test70[[#This Row],[actualResult]]))</f>
        <v>1</v>
      </c>
      <c r="T26" t="b">
        <f>ISNUMBER(SEARCH(T$1,d3_test70[[#This Row],[actualResult]]))</f>
        <v>1</v>
      </c>
      <c r="U26" s="10" t="str">
        <f t="shared" si="0"/>
        <v>00</v>
      </c>
      <c r="V26" s="10" t="str">
        <f t="shared" si="1"/>
        <v>01</v>
      </c>
      <c r="W26" s="10" t="str">
        <f t="shared" si="2"/>
        <v>11</v>
      </c>
      <c r="X26" t="b">
        <f t="shared" si="3"/>
        <v>0</v>
      </c>
      <c r="AA26" t="b">
        <f>ISNUMBER(SEARCH(AA$1,d3_test70[[#This Row],[actualResultGPT3]]))</f>
        <v>1</v>
      </c>
      <c r="AB26" t="b">
        <f>ISNUMBER(SEARCH(AB$1,d3_test70[[#This Row],[actualResultGPT3]]))</f>
        <v>1</v>
      </c>
      <c r="AC26" t="b">
        <f>ISNUMBER(SEARCH(AC$1,d3_test70[[#This Row],[actualResultGPT3]]))</f>
        <v>1</v>
      </c>
      <c r="AD26" s="10" t="str">
        <f t="shared" si="4"/>
        <v>01</v>
      </c>
      <c r="AE26" s="10" t="str">
        <f t="shared" si="5"/>
        <v>01</v>
      </c>
      <c r="AF26" s="10" t="str">
        <f t="shared" si="6"/>
        <v>11</v>
      </c>
      <c r="AG26" t="b">
        <f t="shared" si="7"/>
        <v>0</v>
      </c>
      <c r="AJ26" t="b">
        <f>ISNUMBER(SEARCH(AJ$1,d3_test70[[#This Row],[actualResult2Ft]]))</f>
        <v>0</v>
      </c>
      <c r="AK26" t="b">
        <f>ISNUMBER(SEARCH(AK$1,d3_test70[[#This Row],[actualResult2Ft]]))</f>
        <v>1</v>
      </c>
      <c r="AL26" t="b">
        <f>ISNUMBER(SEARCH(AL$1,d3_test70[[#This Row],[actualResult2Ft]]))</f>
        <v>1</v>
      </c>
      <c r="AM26" s="10" t="str">
        <f t="shared" si="8"/>
        <v>00</v>
      </c>
      <c r="AN26" s="10" t="str">
        <f t="shared" si="9"/>
        <v>01</v>
      </c>
      <c r="AO26" s="10" t="str">
        <f t="shared" si="10"/>
        <v>11</v>
      </c>
      <c r="AP26" t="b">
        <f t="shared" si="11"/>
        <v>0</v>
      </c>
      <c r="AS26" t="b">
        <f>ISNUMBER(SEARCH(AS$1,d3_test70[[#This Row],[actualResultGPT32Ft]]))</f>
        <v>0</v>
      </c>
      <c r="AT26" t="b">
        <f>ISNUMBER(SEARCH(AT$1,d3_test70[[#This Row],[actualResultGPT32Ft]]))</f>
        <v>0</v>
      </c>
      <c r="AU26" t="b">
        <f>ISNUMBER(SEARCH(AU$1,d3_test70[[#This Row],[actualResultGPT32Ft]]))</f>
        <v>1</v>
      </c>
      <c r="AV26" s="10" t="str">
        <f t="shared" si="12"/>
        <v>00</v>
      </c>
      <c r="AW26" s="10" t="str">
        <f t="shared" si="13"/>
        <v>00</v>
      </c>
      <c r="AX26" s="10" t="str">
        <f t="shared" si="14"/>
        <v>11</v>
      </c>
      <c r="AY26" t="b">
        <f t="shared" si="15"/>
        <v>1</v>
      </c>
    </row>
    <row r="27" spans="1:51" x14ac:dyDescent="0.35">
      <c r="A27">
        <v>1051902027</v>
      </c>
      <c r="B27" t="s">
        <v>100</v>
      </c>
      <c r="C27" t="s">
        <v>7815</v>
      </c>
      <c r="D27" t="s">
        <v>7558</v>
      </c>
      <c r="E27" t="s">
        <v>5119</v>
      </c>
      <c r="F27" t="s">
        <v>13</v>
      </c>
      <c r="G27" t="s">
        <v>13</v>
      </c>
      <c r="H27" t="s">
        <v>959</v>
      </c>
      <c r="I27" t="s">
        <v>13</v>
      </c>
      <c r="J27" t="s">
        <v>957</v>
      </c>
      <c r="M27" s="13" t="b">
        <f>ISNUMBER(SEARCH(M$1,d3_test70[[#This Row],[expectedResult]]))</f>
        <v>1</v>
      </c>
      <c r="N27" s="13" t="b">
        <f>ISNUMBER(SEARCH(N$1,d3_test70[[#This Row],[expectedResult]]))</f>
        <v>0</v>
      </c>
      <c r="O27" s="13" t="b">
        <f>ISNUMBER(SEARCH(O$1,d3_test70[[#This Row],[expectedResult]]))</f>
        <v>0</v>
      </c>
      <c r="R27" t="b">
        <f>ISNUMBER(SEARCH(R$1,d3_test70[[#This Row],[actualResult]]))</f>
        <v>1</v>
      </c>
      <c r="S27" t="b">
        <f>ISNUMBER(SEARCH(S$1,d3_test70[[#This Row],[actualResult]]))</f>
        <v>0</v>
      </c>
      <c r="T27" t="b">
        <f>ISNUMBER(SEARCH(T$1,d3_test70[[#This Row],[actualResult]]))</f>
        <v>0</v>
      </c>
      <c r="U27" s="10" t="str">
        <f t="shared" si="0"/>
        <v>11</v>
      </c>
      <c r="V27" s="10" t="str">
        <f t="shared" si="1"/>
        <v>00</v>
      </c>
      <c r="W27" s="10" t="str">
        <f t="shared" si="2"/>
        <v>00</v>
      </c>
      <c r="X27" t="b">
        <f t="shared" si="3"/>
        <v>1</v>
      </c>
      <c r="AA27" t="b">
        <f>ISNUMBER(SEARCH(AA$1,d3_test70[[#This Row],[actualResultGPT3]]))</f>
        <v>1</v>
      </c>
      <c r="AB27" t="b">
        <f>ISNUMBER(SEARCH(AB$1,d3_test70[[#This Row],[actualResultGPT3]]))</f>
        <v>1</v>
      </c>
      <c r="AC27" t="b">
        <f>ISNUMBER(SEARCH(AC$1,d3_test70[[#This Row],[actualResultGPT3]]))</f>
        <v>1</v>
      </c>
      <c r="AD27" s="10" t="str">
        <f t="shared" si="4"/>
        <v>11</v>
      </c>
      <c r="AE27" s="10" t="str">
        <f t="shared" si="5"/>
        <v>01</v>
      </c>
      <c r="AF27" s="10" t="str">
        <f t="shared" si="6"/>
        <v>01</v>
      </c>
      <c r="AG27" t="b">
        <f t="shared" si="7"/>
        <v>0</v>
      </c>
      <c r="AJ27" t="b">
        <f>ISNUMBER(SEARCH(AJ$1,d3_test70[[#This Row],[actualResult2Ft]]))</f>
        <v>1</v>
      </c>
      <c r="AK27" t="b">
        <f>ISNUMBER(SEARCH(AK$1,d3_test70[[#This Row],[actualResult2Ft]]))</f>
        <v>0</v>
      </c>
      <c r="AL27" t="b">
        <f>ISNUMBER(SEARCH(AL$1,d3_test70[[#This Row],[actualResult2Ft]]))</f>
        <v>0</v>
      </c>
      <c r="AM27" s="10" t="str">
        <f t="shared" si="8"/>
        <v>11</v>
      </c>
      <c r="AN27" s="10" t="str">
        <f t="shared" si="9"/>
        <v>00</v>
      </c>
      <c r="AO27" s="10" t="str">
        <f t="shared" si="10"/>
        <v>00</v>
      </c>
      <c r="AP27" t="b">
        <f t="shared" si="11"/>
        <v>1</v>
      </c>
      <c r="AS27" t="b">
        <f>ISNUMBER(SEARCH(AS$1,d3_test70[[#This Row],[actualResultGPT32Ft]]))</f>
        <v>1</v>
      </c>
      <c r="AT27" t="b">
        <f>ISNUMBER(SEARCH(AT$1,d3_test70[[#This Row],[actualResultGPT32Ft]]))</f>
        <v>1</v>
      </c>
      <c r="AU27" t="b">
        <f>ISNUMBER(SEARCH(AU$1,d3_test70[[#This Row],[actualResultGPT32Ft]]))</f>
        <v>1</v>
      </c>
      <c r="AV27" s="10" t="str">
        <f t="shared" si="12"/>
        <v>11</v>
      </c>
      <c r="AW27" s="10" t="str">
        <f t="shared" si="13"/>
        <v>01</v>
      </c>
      <c r="AX27" s="10" t="str">
        <f t="shared" si="14"/>
        <v>01</v>
      </c>
      <c r="AY27" t="b">
        <f t="shared" si="15"/>
        <v>0</v>
      </c>
    </row>
    <row r="28" spans="1:51" x14ac:dyDescent="0.35">
      <c r="A28" t="s">
        <v>817</v>
      </c>
      <c r="B28" t="s">
        <v>818</v>
      </c>
      <c r="C28" t="s">
        <v>944</v>
      </c>
      <c r="D28" t="s">
        <v>7570</v>
      </c>
      <c r="E28" t="s">
        <v>5119</v>
      </c>
      <c r="F28" t="s">
        <v>7</v>
      </c>
      <c r="G28" t="s">
        <v>7</v>
      </c>
      <c r="H28" t="s">
        <v>72</v>
      </c>
      <c r="I28" t="s">
        <v>7</v>
      </c>
      <c r="J28" t="s">
        <v>7</v>
      </c>
      <c r="M28" s="13" t="b">
        <f>ISNUMBER(SEARCH(M$1,d3_test70[[#This Row],[expectedResult]]))</f>
        <v>0</v>
      </c>
      <c r="N28" s="13" t="b">
        <f>ISNUMBER(SEARCH(N$1,d3_test70[[#This Row],[expectedResult]]))</f>
        <v>0</v>
      </c>
      <c r="O28" s="13" t="b">
        <f>ISNUMBER(SEARCH(O$1,d3_test70[[#This Row],[expectedResult]]))</f>
        <v>1</v>
      </c>
      <c r="R28" t="b">
        <f>ISNUMBER(SEARCH(R$1,d3_test70[[#This Row],[actualResult]]))</f>
        <v>0</v>
      </c>
      <c r="S28" t="b">
        <f>ISNUMBER(SEARCH(S$1,d3_test70[[#This Row],[actualResult]]))</f>
        <v>0</v>
      </c>
      <c r="T28" t="b">
        <f>ISNUMBER(SEARCH(T$1,d3_test70[[#This Row],[actualResult]]))</f>
        <v>1</v>
      </c>
      <c r="U28" s="10" t="str">
        <f t="shared" si="0"/>
        <v>00</v>
      </c>
      <c r="V28" s="10" t="str">
        <f t="shared" si="1"/>
        <v>00</v>
      </c>
      <c r="W28" s="10" t="str">
        <f t="shared" si="2"/>
        <v>11</v>
      </c>
      <c r="X28" t="b">
        <f t="shared" si="3"/>
        <v>1</v>
      </c>
      <c r="AA28" t="b">
        <f>ISNUMBER(SEARCH(AA$1,d3_test70[[#This Row],[actualResultGPT3]]))</f>
        <v>1</v>
      </c>
      <c r="AB28" t="b">
        <f>ISNUMBER(SEARCH(AB$1,d3_test70[[#This Row],[actualResultGPT3]]))</f>
        <v>1</v>
      </c>
      <c r="AC28" t="b">
        <f>ISNUMBER(SEARCH(AC$1,d3_test70[[#This Row],[actualResultGPT3]]))</f>
        <v>1</v>
      </c>
      <c r="AD28" s="10" t="str">
        <f t="shared" si="4"/>
        <v>01</v>
      </c>
      <c r="AE28" s="10" t="str">
        <f t="shared" si="5"/>
        <v>01</v>
      </c>
      <c r="AF28" s="10" t="str">
        <f t="shared" si="6"/>
        <v>11</v>
      </c>
      <c r="AG28" t="b">
        <f t="shared" si="7"/>
        <v>0</v>
      </c>
      <c r="AJ28" t="b">
        <f>ISNUMBER(SEARCH(AJ$1,d3_test70[[#This Row],[actualResult2Ft]]))</f>
        <v>0</v>
      </c>
      <c r="AK28" t="b">
        <f>ISNUMBER(SEARCH(AK$1,d3_test70[[#This Row],[actualResult2Ft]]))</f>
        <v>0</v>
      </c>
      <c r="AL28" t="b">
        <f>ISNUMBER(SEARCH(AL$1,d3_test70[[#This Row],[actualResult2Ft]]))</f>
        <v>1</v>
      </c>
      <c r="AM28" s="10" t="str">
        <f t="shared" si="8"/>
        <v>00</v>
      </c>
      <c r="AN28" s="10" t="str">
        <f t="shared" si="9"/>
        <v>00</v>
      </c>
      <c r="AO28" s="10" t="str">
        <f t="shared" si="10"/>
        <v>11</v>
      </c>
      <c r="AP28" t="b">
        <f t="shared" si="11"/>
        <v>1</v>
      </c>
      <c r="AS28" t="b">
        <f>ISNUMBER(SEARCH(AS$1,d3_test70[[#This Row],[actualResultGPT32Ft]]))</f>
        <v>0</v>
      </c>
      <c r="AT28" t="b">
        <f>ISNUMBER(SEARCH(AT$1,d3_test70[[#This Row],[actualResultGPT32Ft]]))</f>
        <v>0</v>
      </c>
      <c r="AU28" t="b">
        <f>ISNUMBER(SEARCH(AU$1,d3_test70[[#This Row],[actualResultGPT32Ft]]))</f>
        <v>1</v>
      </c>
      <c r="AV28" s="10" t="str">
        <f t="shared" si="12"/>
        <v>00</v>
      </c>
      <c r="AW28" s="10" t="str">
        <f t="shared" si="13"/>
        <v>00</v>
      </c>
      <c r="AX28" s="10" t="str">
        <f t="shared" si="14"/>
        <v>11</v>
      </c>
      <c r="AY28" t="b">
        <f t="shared" si="15"/>
        <v>1</v>
      </c>
    </row>
    <row r="29" spans="1:51" x14ac:dyDescent="0.35">
      <c r="A29" t="s">
        <v>179</v>
      </c>
      <c r="B29" t="s">
        <v>180</v>
      </c>
      <c r="C29" t="s">
        <v>1022</v>
      </c>
      <c r="D29" t="s">
        <v>7593</v>
      </c>
      <c r="E29" t="s">
        <v>5119</v>
      </c>
      <c r="F29" t="s">
        <v>7</v>
      </c>
      <c r="G29" t="s">
        <v>7</v>
      </c>
      <c r="H29" t="s">
        <v>72</v>
      </c>
      <c r="I29" t="s">
        <v>7</v>
      </c>
      <c r="J29" t="s">
        <v>7</v>
      </c>
      <c r="M29" s="13" t="b">
        <f>ISNUMBER(SEARCH(M$1,d3_test70[[#This Row],[expectedResult]]))</f>
        <v>0</v>
      </c>
      <c r="N29" s="13" t="b">
        <f>ISNUMBER(SEARCH(N$1,d3_test70[[#This Row],[expectedResult]]))</f>
        <v>0</v>
      </c>
      <c r="O29" s="13" t="b">
        <f>ISNUMBER(SEARCH(O$1,d3_test70[[#This Row],[expectedResult]]))</f>
        <v>1</v>
      </c>
      <c r="R29" t="b">
        <f>ISNUMBER(SEARCH(R$1,d3_test70[[#This Row],[actualResult]]))</f>
        <v>0</v>
      </c>
      <c r="S29" t="b">
        <f>ISNUMBER(SEARCH(S$1,d3_test70[[#This Row],[actualResult]]))</f>
        <v>0</v>
      </c>
      <c r="T29" t="b">
        <f>ISNUMBER(SEARCH(T$1,d3_test70[[#This Row],[actualResult]]))</f>
        <v>1</v>
      </c>
      <c r="U29" s="10" t="str">
        <f t="shared" si="0"/>
        <v>00</v>
      </c>
      <c r="V29" s="10" t="str">
        <f t="shared" si="1"/>
        <v>00</v>
      </c>
      <c r="W29" s="10" t="str">
        <f t="shared" si="2"/>
        <v>11</v>
      </c>
      <c r="X29" t="b">
        <f t="shared" si="3"/>
        <v>1</v>
      </c>
      <c r="AA29" t="b">
        <f>ISNUMBER(SEARCH(AA$1,d3_test70[[#This Row],[actualResultGPT3]]))</f>
        <v>1</v>
      </c>
      <c r="AB29" t="b">
        <f>ISNUMBER(SEARCH(AB$1,d3_test70[[#This Row],[actualResultGPT3]]))</f>
        <v>1</v>
      </c>
      <c r="AC29" t="b">
        <f>ISNUMBER(SEARCH(AC$1,d3_test70[[#This Row],[actualResultGPT3]]))</f>
        <v>1</v>
      </c>
      <c r="AD29" s="10" t="str">
        <f t="shared" si="4"/>
        <v>01</v>
      </c>
      <c r="AE29" s="10" t="str">
        <f t="shared" si="5"/>
        <v>01</v>
      </c>
      <c r="AF29" s="10" t="str">
        <f t="shared" si="6"/>
        <v>11</v>
      </c>
      <c r="AG29" t="b">
        <f t="shared" si="7"/>
        <v>0</v>
      </c>
      <c r="AJ29" t="b">
        <f>ISNUMBER(SEARCH(AJ$1,d3_test70[[#This Row],[actualResult2Ft]]))</f>
        <v>0</v>
      </c>
      <c r="AK29" t="b">
        <f>ISNUMBER(SEARCH(AK$1,d3_test70[[#This Row],[actualResult2Ft]]))</f>
        <v>0</v>
      </c>
      <c r="AL29" t="b">
        <f>ISNUMBER(SEARCH(AL$1,d3_test70[[#This Row],[actualResult2Ft]]))</f>
        <v>1</v>
      </c>
      <c r="AM29" s="10" t="str">
        <f t="shared" si="8"/>
        <v>00</v>
      </c>
      <c r="AN29" s="10" t="str">
        <f t="shared" si="9"/>
        <v>00</v>
      </c>
      <c r="AO29" s="10" t="str">
        <f t="shared" si="10"/>
        <v>11</v>
      </c>
      <c r="AP29" t="b">
        <f t="shared" si="11"/>
        <v>1</v>
      </c>
      <c r="AS29" t="b">
        <f>ISNUMBER(SEARCH(AS$1,d3_test70[[#This Row],[actualResultGPT32Ft]]))</f>
        <v>0</v>
      </c>
      <c r="AT29" t="b">
        <f>ISNUMBER(SEARCH(AT$1,d3_test70[[#This Row],[actualResultGPT32Ft]]))</f>
        <v>0</v>
      </c>
      <c r="AU29" t="b">
        <f>ISNUMBER(SEARCH(AU$1,d3_test70[[#This Row],[actualResultGPT32Ft]]))</f>
        <v>1</v>
      </c>
      <c r="AV29" s="10" t="str">
        <f t="shared" si="12"/>
        <v>00</v>
      </c>
      <c r="AW29" s="10" t="str">
        <f t="shared" si="13"/>
        <v>00</v>
      </c>
      <c r="AX29" s="10" t="str">
        <f t="shared" si="14"/>
        <v>11</v>
      </c>
      <c r="AY29" t="b">
        <f t="shared" si="15"/>
        <v>1</v>
      </c>
    </row>
    <row r="30" spans="1:51" x14ac:dyDescent="0.35">
      <c r="A30" t="s">
        <v>636</v>
      </c>
      <c r="B30" t="s">
        <v>637</v>
      </c>
      <c r="C30" t="s">
        <v>7816</v>
      </c>
      <c r="D30" t="s">
        <v>7570</v>
      </c>
      <c r="E30" t="s">
        <v>5119</v>
      </c>
      <c r="F30" t="s">
        <v>7</v>
      </c>
      <c r="G30" t="s">
        <v>7</v>
      </c>
      <c r="H30" t="s">
        <v>7846</v>
      </c>
      <c r="I30" t="s">
        <v>7</v>
      </c>
      <c r="J30" t="s">
        <v>72</v>
      </c>
      <c r="M30" s="13" t="b">
        <f>ISNUMBER(SEARCH(M$1,d3_test70[[#This Row],[expectedResult]]))</f>
        <v>0</v>
      </c>
      <c r="N30" s="13" t="b">
        <f>ISNUMBER(SEARCH(N$1,d3_test70[[#This Row],[expectedResult]]))</f>
        <v>0</v>
      </c>
      <c r="O30" s="13" t="b">
        <f>ISNUMBER(SEARCH(O$1,d3_test70[[#This Row],[expectedResult]]))</f>
        <v>1</v>
      </c>
      <c r="R30" t="b">
        <f>ISNUMBER(SEARCH(R$1,d3_test70[[#This Row],[actualResult]]))</f>
        <v>0</v>
      </c>
      <c r="S30" t="b">
        <f>ISNUMBER(SEARCH(S$1,d3_test70[[#This Row],[actualResult]]))</f>
        <v>0</v>
      </c>
      <c r="T30" t="b">
        <f>ISNUMBER(SEARCH(T$1,d3_test70[[#This Row],[actualResult]]))</f>
        <v>1</v>
      </c>
      <c r="U30" s="10" t="str">
        <f t="shared" si="0"/>
        <v>00</v>
      </c>
      <c r="V30" s="10" t="str">
        <f t="shared" si="1"/>
        <v>00</v>
      </c>
      <c r="W30" s="10" t="str">
        <f t="shared" si="2"/>
        <v>11</v>
      </c>
      <c r="X30" t="b">
        <f t="shared" si="3"/>
        <v>1</v>
      </c>
      <c r="AA30" t="b">
        <f>ISNUMBER(SEARCH(AA$1,d3_test70[[#This Row],[actualResultGPT3]]))</f>
        <v>1</v>
      </c>
      <c r="AB30" t="b">
        <f>ISNUMBER(SEARCH(AB$1,d3_test70[[#This Row],[actualResultGPT3]]))</f>
        <v>1</v>
      </c>
      <c r="AC30" t="b">
        <f>ISNUMBER(SEARCH(AC$1,d3_test70[[#This Row],[actualResultGPT3]]))</f>
        <v>1</v>
      </c>
      <c r="AD30" s="10" t="str">
        <f t="shared" si="4"/>
        <v>01</v>
      </c>
      <c r="AE30" s="10" t="str">
        <f t="shared" si="5"/>
        <v>01</v>
      </c>
      <c r="AF30" s="10" t="str">
        <f t="shared" si="6"/>
        <v>11</v>
      </c>
      <c r="AG30" t="b">
        <f t="shared" si="7"/>
        <v>0</v>
      </c>
      <c r="AJ30" t="b">
        <f>ISNUMBER(SEARCH(AJ$1,d3_test70[[#This Row],[actualResult2Ft]]))</f>
        <v>0</v>
      </c>
      <c r="AK30" t="b">
        <f>ISNUMBER(SEARCH(AK$1,d3_test70[[#This Row],[actualResult2Ft]]))</f>
        <v>0</v>
      </c>
      <c r="AL30" t="b">
        <f>ISNUMBER(SEARCH(AL$1,d3_test70[[#This Row],[actualResult2Ft]]))</f>
        <v>1</v>
      </c>
      <c r="AM30" s="10" t="str">
        <f t="shared" si="8"/>
        <v>00</v>
      </c>
      <c r="AN30" s="10" t="str">
        <f t="shared" si="9"/>
        <v>00</v>
      </c>
      <c r="AO30" s="10" t="str">
        <f t="shared" si="10"/>
        <v>11</v>
      </c>
      <c r="AP30" t="b">
        <f t="shared" si="11"/>
        <v>1</v>
      </c>
      <c r="AS30" t="b">
        <f>ISNUMBER(SEARCH(AS$1,d3_test70[[#This Row],[actualResultGPT32Ft]]))</f>
        <v>1</v>
      </c>
      <c r="AT30" t="b">
        <f>ISNUMBER(SEARCH(AT$1,d3_test70[[#This Row],[actualResultGPT32Ft]]))</f>
        <v>1</v>
      </c>
      <c r="AU30" t="b">
        <f>ISNUMBER(SEARCH(AU$1,d3_test70[[#This Row],[actualResultGPT32Ft]]))</f>
        <v>1</v>
      </c>
      <c r="AV30" s="10" t="str">
        <f t="shared" si="12"/>
        <v>01</v>
      </c>
      <c r="AW30" s="10" t="str">
        <f t="shared" si="13"/>
        <v>01</v>
      </c>
      <c r="AX30" s="10" t="str">
        <f t="shared" si="14"/>
        <v>11</v>
      </c>
      <c r="AY30" t="b">
        <f t="shared" si="15"/>
        <v>0</v>
      </c>
    </row>
    <row r="31" spans="1:51" x14ac:dyDescent="0.35">
      <c r="A31" t="s">
        <v>715</v>
      </c>
      <c r="B31" t="s">
        <v>716</v>
      </c>
      <c r="C31" t="s">
        <v>717</v>
      </c>
      <c r="D31" t="s">
        <v>7570</v>
      </c>
      <c r="E31" t="s">
        <v>5119</v>
      </c>
      <c r="F31" t="s">
        <v>13</v>
      </c>
      <c r="G31" t="s">
        <v>13</v>
      </c>
      <c r="H31" t="s">
        <v>959</v>
      </c>
      <c r="I31" t="s">
        <v>13</v>
      </c>
      <c r="J31" t="s">
        <v>925</v>
      </c>
      <c r="M31" s="13" t="b">
        <f>ISNUMBER(SEARCH(M$1,d3_test70[[#This Row],[expectedResult]]))</f>
        <v>1</v>
      </c>
      <c r="N31" s="13" t="b">
        <f>ISNUMBER(SEARCH(N$1,d3_test70[[#This Row],[expectedResult]]))</f>
        <v>0</v>
      </c>
      <c r="O31" s="13" t="b">
        <f>ISNUMBER(SEARCH(O$1,d3_test70[[#This Row],[expectedResult]]))</f>
        <v>0</v>
      </c>
      <c r="R31" t="b">
        <f>ISNUMBER(SEARCH(R$1,d3_test70[[#This Row],[actualResult]]))</f>
        <v>1</v>
      </c>
      <c r="S31" t="b">
        <f>ISNUMBER(SEARCH(S$1,d3_test70[[#This Row],[actualResult]]))</f>
        <v>0</v>
      </c>
      <c r="T31" t="b">
        <f>ISNUMBER(SEARCH(T$1,d3_test70[[#This Row],[actualResult]]))</f>
        <v>0</v>
      </c>
      <c r="U31" s="10" t="str">
        <f t="shared" si="0"/>
        <v>11</v>
      </c>
      <c r="V31" s="10" t="str">
        <f t="shared" si="1"/>
        <v>00</v>
      </c>
      <c r="W31" s="10" t="str">
        <f t="shared" si="2"/>
        <v>00</v>
      </c>
      <c r="X31" t="b">
        <f t="shared" si="3"/>
        <v>1</v>
      </c>
      <c r="AA31" t="b">
        <f>ISNUMBER(SEARCH(AA$1,d3_test70[[#This Row],[actualResultGPT3]]))</f>
        <v>1</v>
      </c>
      <c r="AB31" t="b">
        <f>ISNUMBER(SEARCH(AB$1,d3_test70[[#This Row],[actualResultGPT3]]))</f>
        <v>1</v>
      </c>
      <c r="AC31" t="b">
        <f>ISNUMBER(SEARCH(AC$1,d3_test70[[#This Row],[actualResultGPT3]]))</f>
        <v>1</v>
      </c>
      <c r="AD31" s="10" t="str">
        <f t="shared" si="4"/>
        <v>11</v>
      </c>
      <c r="AE31" s="10" t="str">
        <f t="shared" si="5"/>
        <v>01</v>
      </c>
      <c r="AF31" s="10" t="str">
        <f t="shared" si="6"/>
        <v>01</v>
      </c>
      <c r="AG31" t="b">
        <f t="shared" si="7"/>
        <v>0</v>
      </c>
      <c r="AJ31" t="b">
        <f>ISNUMBER(SEARCH(AJ$1,d3_test70[[#This Row],[actualResult2Ft]]))</f>
        <v>1</v>
      </c>
      <c r="AK31" t="b">
        <f>ISNUMBER(SEARCH(AK$1,d3_test70[[#This Row],[actualResult2Ft]]))</f>
        <v>0</v>
      </c>
      <c r="AL31" t="b">
        <f>ISNUMBER(SEARCH(AL$1,d3_test70[[#This Row],[actualResult2Ft]]))</f>
        <v>0</v>
      </c>
      <c r="AM31" s="10" t="str">
        <f t="shared" si="8"/>
        <v>11</v>
      </c>
      <c r="AN31" s="10" t="str">
        <f t="shared" si="9"/>
        <v>00</v>
      </c>
      <c r="AO31" s="10" t="str">
        <f t="shared" si="10"/>
        <v>00</v>
      </c>
      <c r="AP31" t="b">
        <f t="shared" si="11"/>
        <v>1</v>
      </c>
      <c r="AS31" t="b">
        <f>ISNUMBER(SEARCH(AS$1,d3_test70[[#This Row],[actualResultGPT32Ft]]))</f>
        <v>1</v>
      </c>
      <c r="AT31" t="b">
        <f>ISNUMBER(SEARCH(AT$1,d3_test70[[#This Row],[actualResultGPT32Ft]]))</f>
        <v>1</v>
      </c>
      <c r="AU31" t="b">
        <f>ISNUMBER(SEARCH(AU$1,d3_test70[[#This Row],[actualResultGPT32Ft]]))</f>
        <v>1</v>
      </c>
      <c r="AV31" s="10" t="str">
        <f t="shared" si="12"/>
        <v>11</v>
      </c>
      <c r="AW31" s="10" t="str">
        <f t="shared" si="13"/>
        <v>01</v>
      </c>
      <c r="AX31" s="10" t="str">
        <f t="shared" si="14"/>
        <v>01</v>
      </c>
      <c r="AY31" t="b">
        <f t="shared" si="15"/>
        <v>0</v>
      </c>
    </row>
    <row r="32" spans="1:51" x14ac:dyDescent="0.35">
      <c r="A32" t="s">
        <v>3475</v>
      </c>
      <c r="B32" t="s">
        <v>84</v>
      </c>
      <c r="C32" t="s">
        <v>1018</v>
      </c>
      <c r="D32" t="s">
        <v>7584</v>
      </c>
      <c r="E32" t="s">
        <v>5130</v>
      </c>
      <c r="F32" t="s">
        <v>7</v>
      </c>
      <c r="G32" t="s">
        <v>24</v>
      </c>
      <c r="H32" t="s">
        <v>72</v>
      </c>
      <c r="I32" t="s">
        <v>7</v>
      </c>
      <c r="J32" t="s">
        <v>7859</v>
      </c>
      <c r="M32" s="13" t="b">
        <f>ISNUMBER(SEARCH(M$1,d3_test70[[#This Row],[expectedResult]]))</f>
        <v>0</v>
      </c>
      <c r="N32" s="13" t="b">
        <f>ISNUMBER(SEARCH(N$1,d3_test70[[#This Row],[expectedResult]]))</f>
        <v>0</v>
      </c>
      <c r="O32" s="13" t="b">
        <f>ISNUMBER(SEARCH(O$1,d3_test70[[#This Row],[expectedResult]]))</f>
        <v>1</v>
      </c>
      <c r="R32" t="b">
        <f>ISNUMBER(SEARCH(R$1,d3_test70[[#This Row],[actualResult]]))</f>
        <v>0</v>
      </c>
      <c r="S32" t="b">
        <f>ISNUMBER(SEARCH(S$1,d3_test70[[#This Row],[actualResult]]))</f>
        <v>1</v>
      </c>
      <c r="T32" t="b">
        <f>ISNUMBER(SEARCH(T$1,d3_test70[[#This Row],[actualResult]]))</f>
        <v>1</v>
      </c>
      <c r="U32" s="10" t="str">
        <f t="shared" si="0"/>
        <v>00</v>
      </c>
      <c r="V32" s="10" t="str">
        <f t="shared" si="1"/>
        <v>01</v>
      </c>
      <c r="W32" s="10" t="str">
        <f t="shared" si="2"/>
        <v>11</v>
      </c>
      <c r="X32" t="b">
        <f t="shared" si="3"/>
        <v>0</v>
      </c>
      <c r="AA32" t="b">
        <f>ISNUMBER(SEARCH(AA$1,d3_test70[[#This Row],[actualResultGPT3]]))</f>
        <v>1</v>
      </c>
      <c r="AB32" t="b">
        <f>ISNUMBER(SEARCH(AB$1,d3_test70[[#This Row],[actualResultGPT3]]))</f>
        <v>1</v>
      </c>
      <c r="AC32" t="b">
        <f>ISNUMBER(SEARCH(AC$1,d3_test70[[#This Row],[actualResultGPT3]]))</f>
        <v>1</v>
      </c>
      <c r="AD32" s="10" t="str">
        <f t="shared" si="4"/>
        <v>01</v>
      </c>
      <c r="AE32" s="10" t="str">
        <f t="shared" si="5"/>
        <v>01</v>
      </c>
      <c r="AF32" s="10" t="str">
        <f t="shared" si="6"/>
        <v>11</v>
      </c>
      <c r="AG32" t="b">
        <f t="shared" si="7"/>
        <v>0</v>
      </c>
      <c r="AJ32" t="b">
        <f>ISNUMBER(SEARCH(AJ$1,d3_test70[[#This Row],[actualResult2Ft]]))</f>
        <v>0</v>
      </c>
      <c r="AK32" t="b">
        <f>ISNUMBER(SEARCH(AK$1,d3_test70[[#This Row],[actualResult2Ft]]))</f>
        <v>0</v>
      </c>
      <c r="AL32" t="b">
        <f>ISNUMBER(SEARCH(AL$1,d3_test70[[#This Row],[actualResult2Ft]]))</f>
        <v>1</v>
      </c>
      <c r="AM32" s="10" t="str">
        <f t="shared" si="8"/>
        <v>00</v>
      </c>
      <c r="AN32" s="10" t="str">
        <f t="shared" si="9"/>
        <v>00</v>
      </c>
      <c r="AO32" s="10" t="str">
        <f t="shared" si="10"/>
        <v>11</v>
      </c>
      <c r="AP32" t="b">
        <f t="shared" si="11"/>
        <v>1</v>
      </c>
      <c r="AS32" t="b">
        <f>ISNUMBER(SEARCH(AS$1,d3_test70[[#This Row],[actualResultGPT32Ft]]))</f>
        <v>0</v>
      </c>
      <c r="AT32" t="b">
        <f>ISNUMBER(SEARCH(AT$1,d3_test70[[#This Row],[actualResultGPT32Ft]]))</f>
        <v>1</v>
      </c>
      <c r="AU32" t="b">
        <f>ISNUMBER(SEARCH(AU$1,d3_test70[[#This Row],[actualResultGPT32Ft]]))</f>
        <v>1</v>
      </c>
      <c r="AV32" s="10" t="str">
        <f t="shared" si="12"/>
        <v>00</v>
      </c>
      <c r="AW32" s="10" t="str">
        <f t="shared" si="13"/>
        <v>01</v>
      </c>
      <c r="AX32" s="10" t="str">
        <f t="shared" si="14"/>
        <v>11</v>
      </c>
      <c r="AY32" t="b">
        <f t="shared" si="15"/>
        <v>0</v>
      </c>
    </row>
    <row r="33" spans="1:51" x14ac:dyDescent="0.35">
      <c r="A33">
        <v>547805285</v>
      </c>
      <c r="B33" t="s">
        <v>7712</v>
      </c>
      <c r="C33" t="s">
        <v>7737</v>
      </c>
      <c r="D33" t="s">
        <v>7753</v>
      </c>
      <c r="E33" t="s">
        <v>5137</v>
      </c>
      <c r="F33" t="s">
        <v>7755</v>
      </c>
      <c r="G33" t="s">
        <v>24</v>
      </c>
      <c r="H33" t="s">
        <v>72</v>
      </c>
      <c r="I33" t="s">
        <v>24</v>
      </c>
      <c r="J33" t="s">
        <v>72</v>
      </c>
      <c r="M33" s="13" t="b">
        <f>ISNUMBER(SEARCH(M$1,d3_test70[[#This Row],[expectedResult]]))</f>
        <v>1</v>
      </c>
      <c r="N33" s="13" t="b">
        <f>ISNUMBER(SEARCH(N$1,d3_test70[[#This Row],[expectedResult]]))</f>
        <v>1</v>
      </c>
      <c r="O33" s="13" t="b">
        <f>ISNUMBER(SEARCH(O$1,d3_test70[[#This Row],[expectedResult]]))</f>
        <v>1</v>
      </c>
      <c r="R33" t="b">
        <f>ISNUMBER(SEARCH(R$1,d3_test70[[#This Row],[actualResult]]))</f>
        <v>0</v>
      </c>
      <c r="S33" t="b">
        <f>ISNUMBER(SEARCH(S$1,d3_test70[[#This Row],[actualResult]]))</f>
        <v>1</v>
      </c>
      <c r="T33" t="b">
        <f>ISNUMBER(SEARCH(T$1,d3_test70[[#This Row],[actualResult]]))</f>
        <v>1</v>
      </c>
      <c r="U33" s="10" t="str">
        <f t="shared" si="0"/>
        <v>10</v>
      </c>
      <c r="V33" s="10" t="str">
        <f t="shared" si="1"/>
        <v>11</v>
      </c>
      <c r="W33" s="10" t="str">
        <f t="shared" si="2"/>
        <v>11</v>
      </c>
      <c r="X33" t="b">
        <f t="shared" si="3"/>
        <v>0</v>
      </c>
      <c r="AA33" t="b">
        <f>ISNUMBER(SEARCH(AA$1,d3_test70[[#This Row],[actualResultGPT3]]))</f>
        <v>1</v>
      </c>
      <c r="AB33" t="b">
        <f>ISNUMBER(SEARCH(AB$1,d3_test70[[#This Row],[actualResultGPT3]]))</f>
        <v>1</v>
      </c>
      <c r="AC33" t="b">
        <f>ISNUMBER(SEARCH(AC$1,d3_test70[[#This Row],[actualResultGPT3]]))</f>
        <v>1</v>
      </c>
      <c r="AD33" s="10" t="str">
        <f t="shared" si="4"/>
        <v>11</v>
      </c>
      <c r="AE33" s="10" t="str">
        <f t="shared" si="5"/>
        <v>11</v>
      </c>
      <c r="AF33" s="10" t="str">
        <f t="shared" si="6"/>
        <v>11</v>
      </c>
      <c r="AG33" t="b">
        <f t="shared" si="7"/>
        <v>1</v>
      </c>
      <c r="AJ33" t="b">
        <f>ISNUMBER(SEARCH(AJ$1,d3_test70[[#This Row],[actualResult2Ft]]))</f>
        <v>0</v>
      </c>
      <c r="AK33" t="b">
        <f>ISNUMBER(SEARCH(AK$1,d3_test70[[#This Row],[actualResult2Ft]]))</f>
        <v>1</v>
      </c>
      <c r="AL33" t="b">
        <f>ISNUMBER(SEARCH(AL$1,d3_test70[[#This Row],[actualResult2Ft]]))</f>
        <v>1</v>
      </c>
      <c r="AM33" s="10" t="str">
        <f t="shared" si="8"/>
        <v>10</v>
      </c>
      <c r="AN33" s="10" t="str">
        <f t="shared" si="9"/>
        <v>11</v>
      </c>
      <c r="AO33" s="10" t="str">
        <f t="shared" si="10"/>
        <v>11</v>
      </c>
      <c r="AP33" t="b">
        <f t="shared" si="11"/>
        <v>0</v>
      </c>
      <c r="AS33" t="b">
        <f>ISNUMBER(SEARCH(AS$1,d3_test70[[#This Row],[actualResultGPT32Ft]]))</f>
        <v>1</v>
      </c>
      <c r="AT33" t="b">
        <f>ISNUMBER(SEARCH(AT$1,d3_test70[[#This Row],[actualResultGPT32Ft]]))</f>
        <v>1</v>
      </c>
      <c r="AU33" t="b">
        <f>ISNUMBER(SEARCH(AU$1,d3_test70[[#This Row],[actualResultGPT32Ft]]))</f>
        <v>1</v>
      </c>
      <c r="AV33" s="10" t="str">
        <f t="shared" si="12"/>
        <v>11</v>
      </c>
      <c r="AW33" s="10" t="str">
        <f t="shared" si="13"/>
        <v>11</v>
      </c>
      <c r="AX33" s="10" t="str">
        <f t="shared" si="14"/>
        <v>11</v>
      </c>
      <c r="AY33" t="b">
        <f t="shared" si="15"/>
        <v>1</v>
      </c>
    </row>
    <row r="34" spans="1:51" x14ac:dyDescent="0.35">
      <c r="A34">
        <v>1515110238</v>
      </c>
      <c r="B34" t="s">
        <v>748</v>
      </c>
      <c r="C34" t="s">
        <v>948</v>
      </c>
      <c r="D34" t="s">
        <v>7569</v>
      </c>
      <c r="E34" t="s">
        <v>5119</v>
      </c>
      <c r="F34" t="s">
        <v>13</v>
      </c>
      <c r="G34" t="s">
        <v>13</v>
      </c>
      <c r="H34" t="s">
        <v>13</v>
      </c>
      <c r="I34" t="s">
        <v>13</v>
      </c>
      <c r="J34" t="s">
        <v>13</v>
      </c>
      <c r="M34" s="13" t="b">
        <f>ISNUMBER(SEARCH(M$1,d3_test70[[#This Row],[expectedResult]]))</f>
        <v>1</v>
      </c>
      <c r="N34" s="13" t="b">
        <f>ISNUMBER(SEARCH(N$1,d3_test70[[#This Row],[expectedResult]]))</f>
        <v>0</v>
      </c>
      <c r="O34" s="13" t="b">
        <f>ISNUMBER(SEARCH(O$1,d3_test70[[#This Row],[expectedResult]]))</f>
        <v>0</v>
      </c>
      <c r="R34" t="b">
        <f>ISNUMBER(SEARCH(R$1,d3_test70[[#This Row],[actualResult]]))</f>
        <v>1</v>
      </c>
      <c r="S34" t="b">
        <f>ISNUMBER(SEARCH(S$1,d3_test70[[#This Row],[actualResult]]))</f>
        <v>0</v>
      </c>
      <c r="T34" t="b">
        <f>ISNUMBER(SEARCH(T$1,d3_test70[[#This Row],[actualResult]]))</f>
        <v>0</v>
      </c>
      <c r="U34" s="10" t="str">
        <f t="shared" si="0"/>
        <v>11</v>
      </c>
      <c r="V34" s="10" t="str">
        <f t="shared" si="1"/>
        <v>00</v>
      </c>
      <c r="W34" s="10" t="str">
        <f t="shared" si="2"/>
        <v>00</v>
      </c>
      <c r="X34" t="b">
        <f t="shared" si="3"/>
        <v>1</v>
      </c>
      <c r="AA34" t="b">
        <f>ISNUMBER(SEARCH(AA$1,d3_test70[[#This Row],[actualResultGPT3]]))</f>
        <v>1</v>
      </c>
      <c r="AB34" t="b">
        <f>ISNUMBER(SEARCH(AB$1,d3_test70[[#This Row],[actualResultGPT3]]))</f>
        <v>0</v>
      </c>
      <c r="AC34" t="b">
        <f>ISNUMBER(SEARCH(AC$1,d3_test70[[#This Row],[actualResultGPT3]]))</f>
        <v>0</v>
      </c>
      <c r="AD34" s="10" t="str">
        <f t="shared" si="4"/>
        <v>11</v>
      </c>
      <c r="AE34" s="10" t="str">
        <f t="shared" si="5"/>
        <v>00</v>
      </c>
      <c r="AF34" s="10" t="str">
        <f t="shared" si="6"/>
        <v>00</v>
      </c>
      <c r="AG34" t="b">
        <f t="shared" si="7"/>
        <v>1</v>
      </c>
      <c r="AJ34" t="b">
        <f>ISNUMBER(SEARCH(AJ$1,d3_test70[[#This Row],[actualResult2Ft]]))</f>
        <v>1</v>
      </c>
      <c r="AK34" t="b">
        <f>ISNUMBER(SEARCH(AK$1,d3_test70[[#This Row],[actualResult2Ft]]))</f>
        <v>0</v>
      </c>
      <c r="AL34" t="b">
        <f>ISNUMBER(SEARCH(AL$1,d3_test70[[#This Row],[actualResult2Ft]]))</f>
        <v>0</v>
      </c>
      <c r="AM34" s="10" t="str">
        <f t="shared" si="8"/>
        <v>11</v>
      </c>
      <c r="AN34" s="10" t="str">
        <f t="shared" si="9"/>
        <v>00</v>
      </c>
      <c r="AO34" s="10" t="str">
        <f t="shared" si="10"/>
        <v>00</v>
      </c>
      <c r="AP34" t="b">
        <f t="shared" si="11"/>
        <v>1</v>
      </c>
      <c r="AS34" t="b">
        <f>ISNUMBER(SEARCH(AS$1,d3_test70[[#This Row],[actualResultGPT32Ft]]))</f>
        <v>1</v>
      </c>
      <c r="AT34" t="b">
        <f>ISNUMBER(SEARCH(AT$1,d3_test70[[#This Row],[actualResultGPT32Ft]]))</f>
        <v>0</v>
      </c>
      <c r="AU34" t="b">
        <f>ISNUMBER(SEARCH(AU$1,d3_test70[[#This Row],[actualResultGPT32Ft]]))</f>
        <v>0</v>
      </c>
      <c r="AV34" s="10" t="str">
        <f t="shared" si="12"/>
        <v>11</v>
      </c>
      <c r="AW34" s="10" t="str">
        <f t="shared" si="13"/>
        <v>00</v>
      </c>
      <c r="AX34" s="10" t="str">
        <f t="shared" si="14"/>
        <v>00</v>
      </c>
      <c r="AY34" t="b">
        <f t="shared" si="15"/>
        <v>1</v>
      </c>
    </row>
    <row r="35" spans="1:51" x14ac:dyDescent="0.35">
      <c r="A35">
        <v>1451060960</v>
      </c>
      <c r="B35" t="s">
        <v>7631</v>
      </c>
      <c r="C35" t="s">
        <v>7817</v>
      </c>
      <c r="D35" t="s">
        <v>7679</v>
      </c>
      <c r="E35" t="s">
        <v>5119</v>
      </c>
      <c r="F35" t="s">
        <v>7687</v>
      </c>
      <c r="G35" t="s">
        <v>13</v>
      </c>
      <c r="H35" t="s">
        <v>13</v>
      </c>
      <c r="I35" t="s">
        <v>13</v>
      </c>
      <c r="J35" t="s">
        <v>13</v>
      </c>
      <c r="M35" s="13" t="b">
        <f>ISNUMBER(SEARCH(M$1,d3_test70[[#This Row],[expectedResult]]))</f>
        <v>1</v>
      </c>
      <c r="N35" s="13" t="b">
        <f>ISNUMBER(SEARCH(N$1,d3_test70[[#This Row],[expectedResult]]))</f>
        <v>0</v>
      </c>
      <c r="O35" s="13" t="b">
        <f>ISNUMBER(SEARCH(O$1,d3_test70[[#This Row],[expectedResult]]))</f>
        <v>0</v>
      </c>
      <c r="R35" t="b">
        <f>ISNUMBER(SEARCH(R$1,d3_test70[[#This Row],[actualResult]]))</f>
        <v>1</v>
      </c>
      <c r="S35" t="b">
        <f>ISNUMBER(SEARCH(S$1,d3_test70[[#This Row],[actualResult]]))</f>
        <v>0</v>
      </c>
      <c r="T35" t="b">
        <f>ISNUMBER(SEARCH(T$1,d3_test70[[#This Row],[actualResult]]))</f>
        <v>0</v>
      </c>
      <c r="U35" s="10" t="str">
        <f t="shared" si="0"/>
        <v>11</v>
      </c>
      <c r="V35" s="10" t="str">
        <f t="shared" si="1"/>
        <v>00</v>
      </c>
      <c r="W35" s="10" t="str">
        <f t="shared" si="2"/>
        <v>00</v>
      </c>
      <c r="X35" t="b">
        <f t="shared" si="3"/>
        <v>1</v>
      </c>
      <c r="AA35" t="b">
        <f>ISNUMBER(SEARCH(AA$1,d3_test70[[#This Row],[actualResultGPT3]]))</f>
        <v>1</v>
      </c>
      <c r="AB35" t="b">
        <f>ISNUMBER(SEARCH(AB$1,d3_test70[[#This Row],[actualResultGPT3]]))</f>
        <v>0</v>
      </c>
      <c r="AC35" t="b">
        <f>ISNUMBER(SEARCH(AC$1,d3_test70[[#This Row],[actualResultGPT3]]))</f>
        <v>0</v>
      </c>
      <c r="AD35" s="10" t="str">
        <f t="shared" si="4"/>
        <v>11</v>
      </c>
      <c r="AE35" s="10" t="str">
        <f t="shared" si="5"/>
        <v>00</v>
      </c>
      <c r="AF35" s="10" t="str">
        <f t="shared" si="6"/>
        <v>00</v>
      </c>
      <c r="AG35" t="b">
        <f t="shared" si="7"/>
        <v>1</v>
      </c>
      <c r="AJ35" t="b">
        <f>ISNUMBER(SEARCH(AJ$1,d3_test70[[#This Row],[actualResult2Ft]]))</f>
        <v>1</v>
      </c>
      <c r="AK35" t="b">
        <f>ISNUMBER(SEARCH(AK$1,d3_test70[[#This Row],[actualResult2Ft]]))</f>
        <v>0</v>
      </c>
      <c r="AL35" t="b">
        <f>ISNUMBER(SEARCH(AL$1,d3_test70[[#This Row],[actualResult2Ft]]))</f>
        <v>0</v>
      </c>
      <c r="AM35" s="10" t="str">
        <f t="shared" si="8"/>
        <v>11</v>
      </c>
      <c r="AN35" s="10" t="str">
        <f t="shared" si="9"/>
        <v>00</v>
      </c>
      <c r="AO35" s="10" t="str">
        <f t="shared" si="10"/>
        <v>00</v>
      </c>
      <c r="AP35" t="b">
        <f t="shared" si="11"/>
        <v>1</v>
      </c>
      <c r="AS35" t="b">
        <f>ISNUMBER(SEARCH(AS$1,d3_test70[[#This Row],[actualResultGPT32Ft]]))</f>
        <v>1</v>
      </c>
      <c r="AT35" t="b">
        <f>ISNUMBER(SEARCH(AT$1,d3_test70[[#This Row],[actualResultGPT32Ft]]))</f>
        <v>0</v>
      </c>
      <c r="AU35" t="b">
        <f>ISNUMBER(SEARCH(AU$1,d3_test70[[#This Row],[actualResultGPT32Ft]]))</f>
        <v>0</v>
      </c>
      <c r="AV35" s="10" t="str">
        <f t="shared" si="12"/>
        <v>11</v>
      </c>
      <c r="AW35" s="10" t="str">
        <f t="shared" si="13"/>
        <v>00</v>
      </c>
      <c r="AX35" s="10" t="str">
        <f t="shared" si="14"/>
        <v>00</v>
      </c>
      <c r="AY35" t="b">
        <f t="shared" si="15"/>
        <v>1</v>
      </c>
    </row>
    <row r="36" spans="1:51" x14ac:dyDescent="0.35">
      <c r="A36" t="s">
        <v>182</v>
      </c>
      <c r="B36" t="s">
        <v>183</v>
      </c>
      <c r="C36" t="s">
        <v>7801</v>
      </c>
      <c r="D36" t="s">
        <v>7600</v>
      </c>
      <c r="E36" t="s">
        <v>5137</v>
      </c>
      <c r="F36" t="s">
        <v>185</v>
      </c>
      <c r="G36" t="s">
        <v>34</v>
      </c>
      <c r="H36" t="s">
        <v>7846</v>
      </c>
      <c r="I36" t="s">
        <v>34</v>
      </c>
      <c r="J36" t="s">
        <v>72</v>
      </c>
      <c r="M36" s="13" t="b">
        <f>ISNUMBER(SEARCH(M$1,d3_test70[[#This Row],[expectedResult]]))</f>
        <v>1</v>
      </c>
      <c r="N36" s="13" t="b">
        <f>ISNUMBER(SEARCH(N$1,d3_test70[[#This Row],[expectedResult]]))</f>
        <v>1</v>
      </c>
      <c r="O36" s="13" t="b">
        <f>ISNUMBER(SEARCH(O$1,d3_test70[[#This Row],[expectedResult]]))</f>
        <v>0</v>
      </c>
      <c r="R36" t="b">
        <f>ISNUMBER(SEARCH(R$1,d3_test70[[#This Row],[actualResult]]))</f>
        <v>0</v>
      </c>
      <c r="S36" t="b">
        <f>ISNUMBER(SEARCH(S$1,d3_test70[[#This Row],[actualResult]]))</f>
        <v>1</v>
      </c>
      <c r="T36" t="b">
        <f>ISNUMBER(SEARCH(T$1,d3_test70[[#This Row],[actualResult]]))</f>
        <v>0</v>
      </c>
      <c r="U36" s="10" t="str">
        <f t="shared" si="0"/>
        <v>10</v>
      </c>
      <c r="V36" s="10" t="str">
        <f t="shared" si="1"/>
        <v>11</v>
      </c>
      <c r="W36" s="10" t="str">
        <f t="shared" si="2"/>
        <v>00</v>
      </c>
      <c r="X36" t="b">
        <f t="shared" si="3"/>
        <v>0</v>
      </c>
      <c r="AA36" t="b">
        <f>ISNUMBER(SEARCH(AA$1,d3_test70[[#This Row],[actualResultGPT3]]))</f>
        <v>1</v>
      </c>
      <c r="AB36" t="b">
        <f>ISNUMBER(SEARCH(AB$1,d3_test70[[#This Row],[actualResultGPT3]]))</f>
        <v>1</v>
      </c>
      <c r="AC36" t="b">
        <f>ISNUMBER(SEARCH(AC$1,d3_test70[[#This Row],[actualResultGPT3]]))</f>
        <v>1</v>
      </c>
      <c r="AD36" s="10" t="str">
        <f t="shared" si="4"/>
        <v>11</v>
      </c>
      <c r="AE36" s="10" t="str">
        <f t="shared" si="5"/>
        <v>11</v>
      </c>
      <c r="AF36" s="10" t="str">
        <f t="shared" si="6"/>
        <v>01</v>
      </c>
      <c r="AG36" t="b">
        <f t="shared" si="7"/>
        <v>0</v>
      </c>
      <c r="AJ36" t="b">
        <f>ISNUMBER(SEARCH(AJ$1,d3_test70[[#This Row],[actualResult2Ft]]))</f>
        <v>0</v>
      </c>
      <c r="AK36" t="b">
        <f>ISNUMBER(SEARCH(AK$1,d3_test70[[#This Row],[actualResult2Ft]]))</f>
        <v>1</v>
      </c>
      <c r="AL36" t="b">
        <f>ISNUMBER(SEARCH(AL$1,d3_test70[[#This Row],[actualResult2Ft]]))</f>
        <v>0</v>
      </c>
      <c r="AM36" s="10" t="str">
        <f t="shared" si="8"/>
        <v>10</v>
      </c>
      <c r="AN36" s="10" t="str">
        <f t="shared" si="9"/>
        <v>11</v>
      </c>
      <c r="AO36" s="10" t="str">
        <f t="shared" si="10"/>
        <v>00</v>
      </c>
      <c r="AP36" t="b">
        <f t="shared" si="11"/>
        <v>0</v>
      </c>
      <c r="AS36" t="b">
        <f>ISNUMBER(SEARCH(AS$1,d3_test70[[#This Row],[actualResultGPT32Ft]]))</f>
        <v>1</v>
      </c>
      <c r="AT36" t="b">
        <f>ISNUMBER(SEARCH(AT$1,d3_test70[[#This Row],[actualResultGPT32Ft]]))</f>
        <v>1</v>
      </c>
      <c r="AU36" t="b">
        <f>ISNUMBER(SEARCH(AU$1,d3_test70[[#This Row],[actualResultGPT32Ft]]))</f>
        <v>1</v>
      </c>
      <c r="AV36" s="10" t="str">
        <f t="shared" si="12"/>
        <v>11</v>
      </c>
      <c r="AW36" s="10" t="str">
        <f t="shared" si="13"/>
        <v>11</v>
      </c>
      <c r="AX36" s="10" t="str">
        <f t="shared" si="14"/>
        <v>01</v>
      </c>
      <c r="AY36" t="b">
        <f t="shared" si="15"/>
        <v>0</v>
      </c>
    </row>
    <row r="37" spans="1:51" x14ac:dyDescent="0.35">
      <c r="A37" t="s">
        <v>211</v>
      </c>
      <c r="B37" t="s">
        <v>212</v>
      </c>
      <c r="C37" t="s">
        <v>213</v>
      </c>
      <c r="D37" t="s">
        <v>7570</v>
      </c>
      <c r="E37" t="s">
        <v>5119</v>
      </c>
      <c r="F37" t="s">
        <v>7</v>
      </c>
      <c r="G37" t="s">
        <v>7</v>
      </c>
      <c r="H37" t="s">
        <v>72</v>
      </c>
      <c r="I37" t="s">
        <v>7</v>
      </c>
      <c r="J37" t="s">
        <v>72</v>
      </c>
      <c r="M37" s="13" t="b">
        <f>ISNUMBER(SEARCH(M$1,d3_test70[[#This Row],[expectedResult]]))</f>
        <v>0</v>
      </c>
      <c r="N37" s="13" t="b">
        <f>ISNUMBER(SEARCH(N$1,d3_test70[[#This Row],[expectedResult]]))</f>
        <v>0</v>
      </c>
      <c r="O37" s="13" t="b">
        <f>ISNUMBER(SEARCH(O$1,d3_test70[[#This Row],[expectedResult]]))</f>
        <v>1</v>
      </c>
      <c r="R37" t="b">
        <f>ISNUMBER(SEARCH(R$1,d3_test70[[#This Row],[actualResult]]))</f>
        <v>0</v>
      </c>
      <c r="S37" t="b">
        <f>ISNUMBER(SEARCH(S$1,d3_test70[[#This Row],[actualResult]]))</f>
        <v>0</v>
      </c>
      <c r="T37" t="b">
        <f>ISNUMBER(SEARCH(T$1,d3_test70[[#This Row],[actualResult]]))</f>
        <v>1</v>
      </c>
      <c r="U37" s="10" t="str">
        <f t="shared" si="0"/>
        <v>00</v>
      </c>
      <c r="V37" s="10" t="str">
        <f t="shared" si="1"/>
        <v>00</v>
      </c>
      <c r="W37" s="10" t="str">
        <f t="shared" si="2"/>
        <v>11</v>
      </c>
      <c r="X37" t="b">
        <f t="shared" si="3"/>
        <v>1</v>
      </c>
      <c r="AA37" t="b">
        <f>ISNUMBER(SEARCH(AA$1,d3_test70[[#This Row],[actualResultGPT3]]))</f>
        <v>1</v>
      </c>
      <c r="AB37" t="b">
        <f>ISNUMBER(SEARCH(AB$1,d3_test70[[#This Row],[actualResultGPT3]]))</f>
        <v>1</v>
      </c>
      <c r="AC37" t="b">
        <f>ISNUMBER(SEARCH(AC$1,d3_test70[[#This Row],[actualResultGPT3]]))</f>
        <v>1</v>
      </c>
      <c r="AD37" s="10" t="str">
        <f t="shared" si="4"/>
        <v>01</v>
      </c>
      <c r="AE37" s="10" t="str">
        <f t="shared" si="5"/>
        <v>01</v>
      </c>
      <c r="AF37" s="10" t="str">
        <f t="shared" si="6"/>
        <v>11</v>
      </c>
      <c r="AG37" t="b">
        <f t="shared" si="7"/>
        <v>0</v>
      </c>
      <c r="AJ37" t="b">
        <f>ISNUMBER(SEARCH(AJ$1,d3_test70[[#This Row],[actualResult2Ft]]))</f>
        <v>0</v>
      </c>
      <c r="AK37" t="b">
        <f>ISNUMBER(SEARCH(AK$1,d3_test70[[#This Row],[actualResult2Ft]]))</f>
        <v>0</v>
      </c>
      <c r="AL37" t="b">
        <f>ISNUMBER(SEARCH(AL$1,d3_test70[[#This Row],[actualResult2Ft]]))</f>
        <v>1</v>
      </c>
      <c r="AM37" s="10" t="str">
        <f t="shared" si="8"/>
        <v>00</v>
      </c>
      <c r="AN37" s="10" t="str">
        <f t="shared" si="9"/>
        <v>00</v>
      </c>
      <c r="AO37" s="10" t="str">
        <f t="shared" si="10"/>
        <v>11</v>
      </c>
      <c r="AP37" t="b">
        <f t="shared" si="11"/>
        <v>1</v>
      </c>
      <c r="AS37" t="b">
        <f>ISNUMBER(SEARCH(AS$1,d3_test70[[#This Row],[actualResultGPT32Ft]]))</f>
        <v>1</v>
      </c>
      <c r="AT37" t="b">
        <f>ISNUMBER(SEARCH(AT$1,d3_test70[[#This Row],[actualResultGPT32Ft]]))</f>
        <v>1</v>
      </c>
      <c r="AU37" t="b">
        <f>ISNUMBER(SEARCH(AU$1,d3_test70[[#This Row],[actualResultGPT32Ft]]))</f>
        <v>1</v>
      </c>
      <c r="AV37" s="10" t="str">
        <f t="shared" si="12"/>
        <v>01</v>
      </c>
      <c r="AW37" s="10" t="str">
        <f t="shared" si="13"/>
        <v>01</v>
      </c>
      <c r="AX37" s="10" t="str">
        <f t="shared" si="14"/>
        <v>11</v>
      </c>
      <c r="AY37" t="b">
        <f t="shared" si="15"/>
        <v>0</v>
      </c>
    </row>
    <row r="38" spans="1:51" x14ac:dyDescent="0.35">
      <c r="A38" t="s">
        <v>786</v>
      </c>
      <c r="B38" t="s">
        <v>787</v>
      </c>
      <c r="C38" t="s">
        <v>788</v>
      </c>
      <c r="D38" t="s">
        <v>7582</v>
      </c>
      <c r="E38" t="s">
        <v>5119</v>
      </c>
      <c r="F38" t="s">
        <v>34</v>
      </c>
      <c r="G38" t="s">
        <v>34</v>
      </c>
      <c r="H38" t="s">
        <v>72</v>
      </c>
      <c r="I38" t="s">
        <v>34</v>
      </c>
      <c r="J38" t="s">
        <v>72</v>
      </c>
      <c r="M38" s="13" t="b">
        <f>ISNUMBER(SEARCH(M$1,d3_test70[[#This Row],[expectedResult]]))</f>
        <v>0</v>
      </c>
      <c r="N38" s="13" t="b">
        <f>ISNUMBER(SEARCH(N$1,d3_test70[[#This Row],[expectedResult]]))</f>
        <v>1</v>
      </c>
      <c r="O38" s="13" t="b">
        <f>ISNUMBER(SEARCH(O$1,d3_test70[[#This Row],[expectedResult]]))</f>
        <v>0</v>
      </c>
      <c r="R38" t="b">
        <f>ISNUMBER(SEARCH(R$1,d3_test70[[#This Row],[actualResult]]))</f>
        <v>0</v>
      </c>
      <c r="S38" t="b">
        <f>ISNUMBER(SEARCH(S$1,d3_test70[[#This Row],[actualResult]]))</f>
        <v>1</v>
      </c>
      <c r="T38" t="b">
        <f>ISNUMBER(SEARCH(T$1,d3_test70[[#This Row],[actualResult]]))</f>
        <v>0</v>
      </c>
      <c r="U38" s="10" t="str">
        <f t="shared" si="0"/>
        <v>00</v>
      </c>
      <c r="V38" s="10" t="str">
        <f t="shared" si="1"/>
        <v>11</v>
      </c>
      <c r="W38" s="10" t="str">
        <f t="shared" si="2"/>
        <v>00</v>
      </c>
      <c r="X38" t="b">
        <f t="shared" si="3"/>
        <v>1</v>
      </c>
      <c r="AA38" t="b">
        <f>ISNUMBER(SEARCH(AA$1,d3_test70[[#This Row],[actualResultGPT3]]))</f>
        <v>1</v>
      </c>
      <c r="AB38" t="b">
        <f>ISNUMBER(SEARCH(AB$1,d3_test70[[#This Row],[actualResultGPT3]]))</f>
        <v>1</v>
      </c>
      <c r="AC38" t="b">
        <f>ISNUMBER(SEARCH(AC$1,d3_test70[[#This Row],[actualResultGPT3]]))</f>
        <v>1</v>
      </c>
      <c r="AD38" s="10" t="str">
        <f t="shared" si="4"/>
        <v>01</v>
      </c>
      <c r="AE38" s="10" t="str">
        <f t="shared" si="5"/>
        <v>11</v>
      </c>
      <c r="AF38" s="10" t="str">
        <f t="shared" si="6"/>
        <v>01</v>
      </c>
      <c r="AG38" t="b">
        <f t="shared" si="7"/>
        <v>0</v>
      </c>
      <c r="AJ38" t="b">
        <f>ISNUMBER(SEARCH(AJ$1,d3_test70[[#This Row],[actualResult2Ft]]))</f>
        <v>0</v>
      </c>
      <c r="AK38" t="b">
        <f>ISNUMBER(SEARCH(AK$1,d3_test70[[#This Row],[actualResult2Ft]]))</f>
        <v>1</v>
      </c>
      <c r="AL38" t="b">
        <f>ISNUMBER(SEARCH(AL$1,d3_test70[[#This Row],[actualResult2Ft]]))</f>
        <v>0</v>
      </c>
      <c r="AM38" s="10" t="str">
        <f t="shared" si="8"/>
        <v>00</v>
      </c>
      <c r="AN38" s="10" t="str">
        <f t="shared" si="9"/>
        <v>11</v>
      </c>
      <c r="AO38" s="10" t="str">
        <f t="shared" si="10"/>
        <v>00</v>
      </c>
      <c r="AP38" t="b">
        <f t="shared" si="11"/>
        <v>1</v>
      </c>
      <c r="AS38" t="b">
        <f>ISNUMBER(SEARCH(AS$1,d3_test70[[#This Row],[actualResultGPT32Ft]]))</f>
        <v>1</v>
      </c>
      <c r="AT38" t="b">
        <f>ISNUMBER(SEARCH(AT$1,d3_test70[[#This Row],[actualResultGPT32Ft]]))</f>
        <v>1</v>
      </c>
      <c r="AU38" t="b">
        <f>ISNUMBER(SEARCH(AU$1,d3_test70[[#This Row],[actualResultGPT32Ft]]))</f>
        <v>1</v>
      </c>
      <c r="AV38" s="10" t="str">
        <f t="shared" si="12"/>
        <v>01</v>
      </c>
      <c r="AW38" s="10" t="str">
        <f t="shared" si="13"/>
        <v>11</v>
      </c>
      <c r="AX38" s="10" t="str">
        <f t="shared" si="14"/>
        <v>01</v>
      </c>
      <c r="AY38" t="b">
        <f t="shared" si="15"/>
        <v>0</v>
      </c>
    </row>
    <row r="39" spans="1:51" x14ac:dyDescent="0.35">
      <c r="A39" t="s">
        <v>116</v>
      </c>
      <c r="B39" t="s">
        <v>117</v>
      </c>
      <c r="C39" t="s">
        <v>7818</v>
      </c>
      <c r="D39" t="s">
        <v>7587</v>
      </c>
      <c r="E39" t="s">
        <v>5119</v>
      </c>
      <c r="F39" t="s">
        <v>7</v>
      </c>
      <c r="G39" t="s">
        <v>34</v>
      </c>
      <c r="H39" t="s">
        <v>72</v>
      </c>
      <c r="I39" t="s">
        <v>34</v>
      </c>
      <c r="J39" t="s">
        <v>7857</v>
      </c>
      <c r="M39" s="13" t="b">
        <f>ISNUMBER(SEARCH(M$1,d3_test70[[#This Row],[expectedResult]]))</f>
        <v>0</v>
      </c>
      <c r="N39" s="13" t="b">
        <f>ISNUMBER(SEARCH(N$1,d3_test70[[#This Row],[expectedResult]]))</f>
        <v>0</v>
      </c>
      <c r="O39" s="13" t="b">
        <f>ISNUMBER(SEARCH(O$1,d3_test70[[#This Row],[expectedResult]]))</f>
        <v>1</v>
      </c>
      <c r="R39" t="b">
        <f>ISNUMBER(SEARCH(R$1,d3_test70[[#This Row],[actualResult]]))</f>
        <v>0</v>
      </c>
      <c r="S39" t="b">
        <f>ISNUMBER(SEARCH(S$1,d3_test70[[#This Row],[actualResult]]))</f>
        <v>1</v>
      </c>
      <c r="T39" t="b">
        <f>ISNUMBER(SEARCH(T$1,d3_test70[[#This Row],[actualResult]]))</f>
        <v>0</v>
      </c>
      <c r="U39" s="10" t="str">
        <f t="shared" si="0"/>
        <v>00</v>
      </c>
      <c r="V39" s="10" t="str">
        <f t="shared" si="1"/>
        <v>01</v>
      </c>
      <c r="W39" s="10" t="str">
        <f t="shared" si="2"/>
        <v>10</v>
      </c>
      <c r="X39" t="b">
        <f t="shared" si="3"/>
        <v>0</v>
      </c>
      <c r="AA39" t="b">
        <f>ISNUMBER(SEARCH(AA$1,d3_test70[[#This Row],[actualResultGPT3]]))</f>
        <v>1</v>
      </c>
      <c r="AB39" t="b">
        <f>ISNUMBER(SEARCH(AB$1,d3_test70[[#This Row],[actualResultGPT3]]))</f>
        <v>1</v>
      </c>
      <c r="AC39" t="b">
        <f>ISNUMBER(SEARCH(AC$1,d3_test70[[#This Row],[actualResultGPT3]]))</f>
        <v>1</v>
      </c>
      <c r="AD39" s="10" t="str">
        <f t="shared" si="4"/>
        <v>01</v>
      </c>
      <c r="AE39" s="10" t="str">
        <f t="shared" si="5"/>
        <v>01</v>
      </c>
      <c r="AF39" s="10" t="str">
        <f t="shared" si="6"/>
        <v>11</v>
      </c>
      <c r="AG39" t="b">
        <f t="shared" si="7"/>
        <v>0</v>
      </c>
      <c r="AJ39" t="b">
        <f>ISNUMBER(SEARCH(AJ$1,d3_test70[[#This Row],[actualResult2Ft]]))</f>
        <v>0</v>
      </c>
      <c r="AK39" t="b">
        <f>ISNUMBER(SEARCH(AK$1,d3_test70[[#This Row],[actualResult2Ft]]))</f>
        <v>1</v>
      </c>
      <c r="AL39" t="b">
        <f>ISNUMBER(SEARCH(AL$1,d3_test70[[#This Row],[actualResult2Ft]]))</f>
        <v>0</v>
      </c>
      <c r="AM39" s="10" t="str">
        <f t="shared" si="8"/>
        <v>00</v>
      </c>
      <c r="AN39" s="10" t="str">
        <f t="shared" si="9"/>
        <v>01</v>
      </c>
      <c r="AO39" s="10" t="str">
        <f t="shared" si="10"/>
        <v>10</v>
      </c>
      <c r="AP39" t="b">
        <f t="shared" si="11"/>
        <v>0</v>
      </c>
      <c r="AS39" t="b">
        <f>ISNUMBER(SEARCH(AS$1,d3_test70[[#This Row],[actualResultGPT32Ft]]))</f>
        <v>1</v>
      </c>
      <c r="AT39" t="b">
        <f>ISNUMBER(SEARCH(AT$1,d3_test70[[#This Row],[actualResultGPT32Ft]]))</f>
        <v>1</v>
      </c>
      <c r="AU39" t="b">
        <f>ISNUMBER(SEARCH(AU$1,d3_test70[[#This Row],[actualResultGPT32Ft]]))</f>
        <v>1</v>
      </c>
      <c r="AV39" s="10" t="str">
        <f t="shared" si="12"/>
        <v>01</v>
      </c>
      <c r="AW39" s="10" t="str">
        <f t="shared" si="13"/>
        <v>01</v>
      </c>
      <c r="AX39" s="10" t="str">
        <f t="shared" si="14"/>
        <v>11</v>
      </c>
      <c r="AY39" t="b">
        <f t="shared" si="15"/>
        <v>0</v>
      </c>
    </row>
    <row r="40" spans="1:51" x14ac:dyDescent="0.35">
      <c r="A40">
        <v>528233122</v>
      </c>
      <c r="B40" t="s">
        <v>7624</v>
      </c>
      <c r="C40" t="s">
        <v>7649</v>
      </c>
      <c r="D40" t="s">
        <v>7673</v>
      </c>
      <c r="E40" t="s">
        <v>5119</v>
      </c>
      <c r="F40" t="s">
        <v>7687</v>
      </c>
      <c r="G40" t="s">
        <v>13</v>
      </c>
      <c r="H40" t="s">
        <v>13</v>
      </c>
      <c r="I40" t="s">
        <v>13</v>
      </c>
      <c r="J40" t="s">
        <v>13</v>
      </c>
      <c r="M40" s="13" t="b">
        <f>ISNUMBER(SEARCH(M$1,d3_test70[[#This Row],[expectedResult]]))</f>
        <v>1</v>
      </c>
      <c r="N40" s="13" t="b">
        <f>ISNUMBER(SEARCH(N$1,d3_test70[[#This Row],[expectedResult]]))</f>
        <v>0</v>
      </c>
      <c r="O40" s="13" t="b">
        <f>ISNUMBER(SEARCH(O$1,d3_test70[[#This Row],[expectedResult]]))</f>
        <v>0</v>
      </c>
      <c r="R40" t="b">
        <f>ISNUMBER(SEARCH(R$1,d3_test70[[#This Row],[actualResult]]))</f>
        <v>1</v>
      </c>
      <c r="S40" t="b">
        <f>ISNUMBER(SEARCH(S$1,d3_test70[[#This Row],[actualResult]]))</f>
        <v>0</v>
      </c>
      <c r="T40" t="b">
        <f>ISNUMBER(SEARCH(T$1,d3_test70[[#This Row],[actualResult]]))</f>
        <v>0</v>
      </c>
      <c r="U40" s="10" t="str">
        <f t="shared" si="0"/>
        <v>11</v>
      </c>
      <c r="V40" s="10" t="str">
        <f t="shared" si="1"/>
        <v>00</v>
      </c>
      <c r="W40" s="10" t="str">
        <f t="shared" si="2"/>
        <v>00</v>
      </c>
      <c r="X40" t="b">
        <f t="shared" si="3"/>
        <v>1</v>
      </c>
      <c r="AA40" t="b">
        <f>ISNUMBER(SEARCH(AA$1,d3_test70[[#This Row],[actualResultGPT3]]))</f>
        <v>1</v>
      </c>
      <c r="AB40" t="b">
        <f>ISNUMBER(SEARCH(AB$1,d3_test70[[#This Row],[actualResultGPT3]]))</f>
        <v>0</v>
      </c>
      <c r="AC40" t="b">
        <f>ISNUMBER(SEARCH(AC$1,d3_test70[[#This Row],[actualResultGPT3]]))</f>
        <v>0</v>
      </c>
      <c r="AD40" s="10" t="str">
        <f t="shared" si="4"/>
        <v>11</v>
      </c>
      <c r="AE40" s="10" t="str">
        <f t="shared" si="5"/>
        <v>00</v>
      </c>
      <c r="AF40" s="10" t="str">
        <f t="shared" si="6"/>
        <v>00</v>
      </c>
      <c r="AG40" t="b">
        <f t="shared" si="7"/>
        <v>1</v>
      </c>
      <c r="AJ40" t="b">
        <f>ISNUMBER(SEARCH(AJ$1,d3_test70[[#This Row],[actualResult2Ft]]))</f>
        <v>1</v>
      </c>
      <c r="AK40" t="b">
        <f>ISNUMBER(SEARCH(AK$1,d3_test70[[#This Row],[actualResult2Ft]]))</f>
        <v>0</v>
      </c>
      <c r="AL40" t="b">
        <f>ISNUMBER(SEARCH(AL$1,d3_test70[[#This Row],[actualResult2Ft]]))</f>
        <v>0</v>
      </c>
      <c r="AM40" s="10" t="str">
        <f t="shared" si="8"/>
        <v>11</v>
      </c>
      <c r="AN40" s="10" t="str">
        <f t="shared" si="9"/>
        <v>00</v>
      </c>
      <c r="AO40" s="10" t="str">
        <f t="shared" si="10"/>
        <v>00</v>
      </c>
      <c r="AP40" t="b">
        <f t="shared" si="11"/>
        <v>1</v>
      </c>
      <c r="AS40" t="b">
        <f>ISNUMBER(SEARCH(AS$1,d3_test70[[#This Row],[actualResultGPT32Ft]]))</f>
        <v>1</v>
      </c>
      <c r="AT40" t="b">
        <f>ISNUMBER(SEARCH(AT$1,d3_test70[[#This Row],[actualResultGPT32Ft]]))</f>
        <v>0</v>
      </c>
      <c r="AU40" t="b">
        <f>ISNUMBER(SEARCH(AU$1,d3_test70[[#This Row],[actualResultGPT32Ft]]))</f>
        <v>0</v>
      </c>
      <c r="AV40" s="10" t="str">
        <f t="shared" si="12"/>
        <v>11</v>
      </c>
      <c r="AW40" s="10" t="str">
        <f t="shared" si="13"/>
        <v>00</v>
      </c>
      <c r="AX40" s="10" t="str">
        <f t="shared" si="14"/>
        <v>00</v>
      </c>
      <c r="AY40" t="b">
        <f t="shared" si="15"/>
        <v>1</v>
      </c>
    </row>
    <row r="41" spans="1:51" x14ac:dyDescent="0.35">
      <c r="A41" t="s">
        <v>139</v>
      </c>
      <c r="B41" t="s">
        <v>140</v>
      </c>
      <c r="C41" t="s">
        <v>7819</v>
      </c>
      <c r="D41" t="s">
        <v>7584</v>
      </c>
      <c r="E41" t="s">
        <v>5130</v>
      </c>
      <c r="F41" t="s">
        <v>7</v>
      </c>
      <c r="G41" t="s">
        <v>7</v>
      </c>
      <c r="H41" t="s">
        <v>72</v>
      </c>
      <c r="I41" t="s">
        <v>7</v>
      </c>
      <c r="J41" t="s">
        <v>7</v>
      </c>
      <c r="M41" s="13" t="b">
        <f>ISNUMBER(SEARCH(M$1,d3_test70[[#This Row],[expectedResult]]))</f>
        <v>0</v>
      </c>
      <c r="N41" s="13" t="b">
        <f>ISNUMBER(SEARCH(N$1,d3_test70[[#This Row],[expectedResult]]))</f>
        <v>0</v>
      </c>
      <c r="O41" s="13" t="b">
        <f>ISNUMBER(SEARCH(O$1,d3_test70[[#This Row],[expectedResult]]))</f>
        <v>1</v>
      </c>
      <c r="R41" t="b">
        <f>ISNUMBER(SEARCH(R$1,d3_test70[[#This Row],[actualResult]]))</f>
        <v>0</v>
      </c>
      <c r="S41" t="b">
        <f>ISNUMBER(SEARCH(S$1,d3_test70[[#This Row],[actualResult]]))</f>
        <v>0</v>
      </c>
      <c r="T41" t="b">
        <f>ISNUMBER(SEARCH(T$1,d3_test70[[#This Row],[actualResult]]))</f>
        <v>1</v>
      </c>
      <c r="U41" s="10" t="str">
        <f t="shared" si="0"/>
        <v>00</v>
      </c>
      <c r="V41" s="10" t="str">
        <f t="shared" si="1"/>
        <v>00</v>
      </c>
      <c r="W41" s="10" t="str">
        <f t="shared" si="2"/>
        <v>11</v>
      </c>
      <c r="X41" t="b">
        <f t="shared" si="3"/>
        <v>1</v>
      </c>
      <c r="AA41" t="b">
        <f>ISNUMBER(SEARCH(AA$1,d3_test70[[#This Row],[actualResultGPT3]]))</f>
        <v>1</v>
      </c>
      <c r="AB41" t="b">
        <f>ISNUMBER(SEARCH(AB$1,d3_test70[[#This Row],[actualResultGPT3]]))</f>
        <v>1</v>
      </c>
      <c r="AC41" t="b">
        <f>ISNUMBER(SEARCH(AC$1,d3_test70[[#This Row],[actualResultGPT3]]))</f>
        <v>1</v>
      </c>
      <c r="AD41" s="10" t="str">
        <f t="shared" si="4"/>
        <v>01</v>
      </c>
      <c r="AE41" s="10" t="str">
        <f t="shared" si="5"/>
        <v>01</v>
      </c>
      <c r="AF41" s="10" t="str">
        <f t="shared" si="6"/>
        <v>11</v>
      </c>
      <c r="AG41" t="b">
        <f t="shared" si="7"/>
        <v>0</v>
      </c>
      <c r="AJ41" t="b">
        <f>ISNUMBER(SEARCH(AJ$1,d3_test70[[#This Row],[actualResult2Ft]]))</f>
        <v>0</v>
      </c>
      <c r="AK41" t="b">
        <f>ISNUMBER(SEARCH(AK$1,d3_test70[[#This Row],[actualResult2Ft]]))</f>
        <v>0</v>
      </c>
      <c r="AL41" t="b">
        <f>ISNUMBER(SEARCH(AL$1,d3_test70[[#This Row],[actualResult2Ft]]))</f>
        <v>1</v>
      </c>
      <c r="AM41" s="10" t="str">
        <f t="shared" si="8"/>
        <v>00</v>
      </c>
      <c r="AN41" s="10" t="str">
        <f t="shared" si="9"/>
        <v>00</v>
      </c>
      <c r="AO41" s="10" t="str">
        <f t="shared" si="10"/>
        <v>11</v>
      </c>
      <c r="AP41" t="b">
        <f t="shared" si="11"/>
        <v>1</v>
      </c>
      <c r="AS41" t="b">
        <f>ISNUMBER(SEARCH(AS$1,d3_test70[[#This Row],[actualResultGPT32Ft]]))</f>
        <v>0</v>
      </c>
      <c r="AT41" t="b">
        <f>ISNUMBER(SEARCH(AT$1,d3_test70[[#This Row],[actualResultGPT32Ft]]))</f>
        <v>0</v>
      </c>
      <c r="AU41" t="b">
        <f>ISNUMBER(SEARCH(AU$1,d3_test70[[#This Row],[actualResultGPT32Ft]]))</f>
        <v>1</v>
      </c>
      <c r="AV41" s="10" t="str">
        <f t="shared" si="12"/>
        <v>00</v>
      </c>
      <c r="AW41" s="10" t="str">
        <f t="shared" si="13"/>
        <v>00</v>
      </c>
      <c r="AX41" s="10" t="str">
        <f t="shared" si="14"/>
        <v>11</v>
      </c>
      <c r="AY41" t="b">
        <f t="shared" si="15"/>
        <v>1</v>
      </c>
    </row>
    <row r="42" spans="1:51" x14ac:dyDescent="0.35">
      <c r="A42" t="s">
        <v>718</v>
      </c>
      <c r="B42" t="s">
        <v>719</v>
      </c>
      <c r="C42" t="s">
        <v>720</v>
      </c>
      <c r="D42" t="s">
        <v>7570</v>
      </c>
      <c r="E42" t="s">
        <v>5119</v>
      </c>
      <c r="F42" t="s">
        <v>24</v>
      </c>
      <c r="G42" t="s">
        <v>24</v>
      </c>
      <c r="H42" t="s">
        <v>72</v>
      </c>
      <c r="I42" t="s">
        <v>24</v>
      </c>
      <c r="J42" t="s">
        <v>72</v>
      </c>
      <c r="M42" s="13" t="b">
        <f>ISNUMBER(SEARCH(M$1,d3_test70[[#This Row],[expectedResult]]))</f>
        <v>0</v>
      </c>
      <c r="N42" s="13" t="b">
        <f>ISNUMBER(SEARCH(N$1,d3_test70[[#This Row],[expectedResult]]))</f>
        <v>1</v>
      </c>
      <c r="O42" s="13" t="b">
        <f>ISNUMBER(SEARCH(O$1,d3_test70[[#This Row],[expectedResult]]))</f>
        <v>1</v>
      </c>
      <c r="R42" t="b">
        <f>ISNUMBER(SEARCH(R$1,d3_test70[[#This Row],[actualResult]]))</f>
        <v>0</v>
      </c>
      <c r="S42" t="b">
        <f>ISNUMBER(SEARCH(S$1,d3_test70[[#This Row],[actualResult]]))</f>
        <v>1</v>
      </c>
      <c r="T42" t="b">
        <f>ISNUMBER(SEARCH(T$1,d3_test70[[#This Row],[actualResult]]))</f>
        <v>1</v>
      </c>
      <c r="U42" s="10" t="str">
        <f t="shared" si="0"/>
        <v>00</v>
      </c>
      <c r="V42" s="10" t="str">
        <f t="shared" si="1"/>
        <v>11</v>
      </c>
      <c r="W42" s="10" t="str">
        <f t="shared" si="2"/>
        <v>11</v>
      </c>
      <c r="X42" t="b">
        <f t="shared" si="3"/>
        <v>1</v>
      </c>
      <c r="AA42" t="b">
        <f>ISNUMBER(SEARCH(AA$1,d3_test70[[#This Row],[actualResultGPT3]]))</f>
        <v>1</v>
      </c>
      <c r="AB42" t="b">
        <f>ISNUMBER(SEARCH(AB$1,d3_test70[[#This Row],[actualResultGPT3]]))</f>
        <v>1</v>
      </c>
      <c r="AC42" t="b">
        <f>ISNUMBER(SEARCH(AC$1,d3_test70[[#This Row],[actualResultGPT3]]))</f>
        <v>1</v>
      </c>
      <c r="AD42" s="10" t="str">
        <f t="shared" si="4"/>
        <v>01</v>
      </c>
      <c r="AE42" s="10" t="str">
        <f t="shared" si="5"/>
        <v>11</v>
      </c>
      <c r="AF42" s="10" t="str">
        <f t="shared" si="6"/>
        <v>11</v>
      </c>
      <c r="AG42" t="b">
        <f t="shared" si="7"/>
        <v>0</v>
      </c>
      <c r="AJ42" t="b">
        <f>ISNUMBER(SEARCH(AJ$1,d3_test70[[#This Row],[actualResult2Ft]]))</f>
        <v>0</v>
      </c>
      <c r="AK42" t="b">
        <f>ISNUMBER(SEARCH(AK$1,d3_test70[[#This Row],[actualResult2Ft]]))</f>
        <v>1</v>
      </c>
      <c r="AL42" t="b">
        <f>ISNUMBER(SEARCH(AL$1,d3_test70[[#This Row],[actualResult2Ft]]))</f>
        <v>1</v>
      </c>
      <c r="AM42" s="10" t="str">
        <f t="shared" si="8"/>
        <v>00</v>
      </c>
      <c r="AN42" s="10" t="str">
        <f t="shared" si="9"/>
        <v>11</v>
      </c>
      <c r="AO42" s="10" t="str">
        <f t="shared" si="10"/>
        <v>11</v>
      </c>
      <c r="AP42" t="b">
        <f t="shared" si="11"/>
        <v>1</v>
      </c>
      <c r="AS42" t="b">
        <f>ISNUMBER(SEARCH(AS$1,d3_test70[[#This Row],[actualResultGPT32Ft]]))</f>
        <v>1</v>
      </c>
      <c r="AT42" t="b">
        <f>ISNUMBER(SEARCH(AT$1,d3_test70[[#This Row],[actualResultGPT32Ft]]))</f>
        <v>1</v>
      </c>
      <c r="AU42" t="b">
        <f>ISNUMBER(SEARCH(AU$1,d3_test70[[#This Row],[actualResultGPT32Ft]]))</f>
        <v>1</v>
      </c>
      <c r="AV42" s="10" t="str">
        <f t="shared" si="12"/>
        <v>01</v>
      </c>
      <c r="AW42" s="10" t="str">
        <f t="shared" si="13"/>
        <v>11</v>
      </c>
      <c r="AX42" s="10" t="str">
        <f t="shared" si="14"/>
        <v>11</v>
      </c>
      <c r="AY42" t="b">
        <f t="shared" si="15"/>
        <v>0</v>
      </c>
    </row>
    <row r="43" spans="1:51" x14ac:dyDescent="0.35">
      <c r="A43" t="s">
        <v>403</v>
      </c>
      <c r="B43" t="s">
        <v>404</v>
      </c>
      <c r="C43" t="s">
        <v>963</v>
      </c>
      <c r="D43" t="s">
        <v>7585</v>
      </c>
      <c r="E43" t="s">
        <v>5119</v>
      </c>
      <c r="F43" t="s">
        <v>13</v>
      </c>
      <c r="G43" t="s">
        <v>13</v>
      </c>
      <c r="H43" t="s">
        <v>959</v>
      </c>
      <c r="I43" t="s">
        <v>13</v>
      </c>
      <c r="J43" t="s">
        <v>935</v>
      </c>
      <c r="M43" s="13" t="b">
        <f>ISNUMBER(SEARCH(M$1,d3_test70[[#This Row],[expectedResult]]))</f>
        <v>1</v>
      </c>
      <c r="N43" s="13" t="b">
        <f>ISNUMBER(SEARCH(N$1,d3_test70[[#This Row],[expectedResult]]))</f>
        <v>0</v>
      </c>
      <c r="O43" s="13" t="b">
        <f>ISNUMBER(SEARCH(O$1,d3_test70[[#This Row],[expectedResult]]))</f>
        <v>0</v>
      </c>
      <c r="R43" t="b">
        <f>ISNUMBER(SEARCH(R$1,d3_test70[[#This Row],[actualResult]]))</f>
        <v>1</v>
      </c>
      <c r="S43" t="b">
        <f>ISNUMBER(SEARCH(S$1,d3_test70[[#This Row],[actualResult]]))</f>
        <v>0</v>
      </c>
      <c r="T43" t="b">
        <f>ISNUMBER(SEARCH(T$1,d3_test70[[#This Row],[actualResult]]))</f>
        <v>0</v>
      </c>
      <c r="U43" s="10" t="str">
        <f t="shared" si="0"/>
        <v>11</v>
      </c>
      <c r="V43" s="10" t="str">
        <f t="shared" si="1"/>
        <v>00</v>
      </c>
      <c r="W43" s="10" t="str">
        <f t="shared" si="2"/>
        <v>00</v>
      </c>
      <c r="X43" t="b">
        <f t="shared" si="3"/>
        <v>1</v>
      </c>
      <c r="AA43" t="b">
        <f>ISNUMBER(SEARCH(AA$1,d3_test70[[#This Row],[actualResultGPT3]]))</f>
        <v>1</v>
      </c>
      <c r="AB43" t="b">
        <f>ISNUMBER(SEARCH(AB$1,d3_test70[[#This Row],[actualResultGPT3]]))</f>
        <v>1</v>
      </c>
      <c r="AC43" t="b">
        <f>ISNUMBER(SEARCH(AC$1,d3_test70[[#This Row],[actualResultGPT3]]))</f>
        <v>1</v>
      </c>
      <c r="AD43" s="10" t="str">
        <f t="shared" si="4"/>
        <v>11</v>
      </c>
      <c r="AE43" s="10" t="str">
        <f t="shared" si="5"/>
        <v>01</v>
      </c>
      <c r="AF43" s="10" t="str">
        <f t="shared" si="6"/>
        <v>01</v>
      </c>
      <c r="AG43" t="b">
        <f t="shared" si="7"/>
        <v>0</v>
      </c>
      <c r="AJ43" t="b">
        <f>ISNUMBER(SEARCH(AJ$1,d3_test70[[#This Row],[actualResult2Ft]]))</f>
        <v>1</v>
      </c>
      <c r="AK43" t="b">
        <f>ISNUMBER(SEARCH(AK$1,d3_test70[[#This Row],[actualResult2Ft]]))</f>
        <v>0</v>
      </c>
      <c r="AL43" t="b">
        <f>ISNUMBER(SEARCH(AL$1,d3_test70[[#This Row],[actualResult2Ft]]))</f>
        <v>0</v>
      </c>
      <c r="AM43" s="10" t="str">
        <f t="shared" si="8"/>
        <v>11</v>
      </c>
      <c r="AN43" s="10" t="str">
        <f t="shared" si="9"/>
        <v>00</v>
      </c>
      <c r="AO43" s="10" t="str">
        <f t="shared" si="10"/>
        <v>00</v>
      </c>
      <c r="AP43" t="b">
        <f t="shared" si="11"/>
        <v>1</v>
      </c>
      <c r="AS43" t="b">
        <f>ISNUMBER(SEARCH(AS$1,d3_test70[[#This Row],[actualResultGPT32Ft]]))</f>
        <v>1</v>
      </c>
      <c r="AT43" t="b">
        <f>ISNUMBER(SEARCH(AT$1,d3_test70[[#This Row],[actualResultGPT32Ft]]))</f>
        <v>0</v>
      </c>
      <c r="AU43" t="b">
        <f>ISNUMBER(SEARCH(AU$1,d3_test70[[#This Row],[actualResultGPT32Ft]]))</f>
        <v>0</v>
      </c>
      <c r="AV43" s="10" t="str">
        <f t="shared" si="12"/>
        <v>11</v>
      </c>
      <c r="AW43" s="10" t="str">
        <f t="shared" si="13"/>
        <v>00</v>
      </c>
      <c r="AX43" s="10" t="str">
        <f t="shared" si="14"/>
        <v>00</v>
      </c>
      <c r="AY43" t="b">
        <f t="shared" si="15"/>
        <v>1</v>
      </c>
    </row>
    <row r="44" spans="1:51" x14ac:dyDescent="0.35">
      <c r="A44" t="s">
        <v>616</v>
      </c>
      <c r="B44" t="s">
        <v>617</v>
      </c>
      <c r="C44" t="s">
        <v>7820</v>
      </c>
      <c r="D44" t="s">
        <v>7570</v>
      </c>
      <c r="E44" t="s">
        <v>5119</v>
      </c>
      <c r="F44" t="s">
        <v>7</v>
      </c>
      <c r="G44" t="s">
        <v>24</v>
      </c>
      <c r="H44" t="s">
        <v>72</v>
      </c>
      <c r="I44" t="s">
        <v>24</v>
      </c>
      <c r="J44" t="s">
        <v>72</v>
      </c>
      <c r="M44" s="13" t="b">
        <f>ISNUMBER(SEARCH(M$1,d3_test70[[#This Row],[expectedResult]]))</f>
        <v>0</v>
      </c>
      <c r="N44" s="13" t="b">
        <f>ISNUMBER(SEARCH(N$1,d3_test70[[#This Row],[expectedResult]]))</f>
        <v>0</v>
      </c>
      <c r="O44" s="13" t="b">
        <f>ISNUMBER(SEARCH(O$1,d3_test70[[#This Row],[expectedResult]]))</f>
        <v>1</v>
      </c>
      <c r="R44" t="b">
        <f>ISNUMBER(SEARCH(R$1,d3_test70[[#This Row],[actualResult]]))</f>
        <v>0</v>
      </c>
      <c r="S44" t="b">
        <f>ISNUMBER(SEARCH(S$1,d3_test70[[#This Row],[actualResult]]))</f>
        <v>1</v>
      </c>
      <c r="T44" t="b">
        <f>ISNUMBER(SEARCH(T$1,d3_test70[[#This Row],[actualResult]]))</f>
        <v>1</v>
      </c>
      <c r="U44" s="10" t="str">
        <f t="shared" si="0"/>
        <v>00</v>
      </c>
      <c r="V44" s="10" t="str">
        <f t="shared" si="1"/>
        <v>01</v>
      </c>
      <c r="W44" s="10" t="str">
        <f t="shared" si="2"/>
        <v>11</v>
      </c>
      <c r="X44" t="b">
        <f t="shared" si="3"/>
        <v>0</v>
      </c>
      <c r="AA44" t="b">
        <f>ISNUMBER(SEARCH(AA$1,d3_test70[[#This Row],[actualResultGPT3]]))</f>
        <v>1</v>
      </c>
      <c r="AB44" t="b">
        <f>ISNUMBER(SEARCH(AB$1,d3_test70[[#This Row],[actualResultGPT3]]))</f>
        <v>1</v>
      </c>
      <c r="AC44" t="b">
        <f>ISNUMBER(SEARCH(AC$1,d3_test70[[#This Row],[actualResultGPT3]]))</f>
        <v>1</v>
      </c>
      <c r="AD44" s="10" t="str">
        <f t="shared" si="4"/>
        <v>01</v>
      </c>
      <c r="AE44" s="10" t="str">
        <f t="shared" si="5"/>
        <v>01</v>
      </c>
      <c r="AF44" s="10" t="str">
        <f t="shared" si="6"/>
        <v>11</v>
      </c>
      <c r="AG44" t="b">
        <f t="shared" si="7"/>
        <v>0</v>
      </c>
      <c r="AJ44" t="b">
        <f>ISNUMBER(SEARCH(AJ$1,d3_test70[[#This Row],[actualResult2Ft]]))</f>
        <v>0</v>
      </c>
      <c r="AK44" t="b">
        <f>ISNUMBER(SEARCH(AK$1,d3_test70[[#This Row],[actualResult2Ft]]))</f>
        <v>1</v>
      </c>
      <c r="AL44" t="b">
        <f>ISNUMBER(SEARCH(AL$1,d3_test70[[#This Row],[actualResult2Ft]]))</f>
        <v>1</v>
      </c>
      <c r="AM44" s="10" t="str">
        <f t="shared" si="8"/>
        <v>00</v>
      </c>
      <c r="AN44" s="10" t="str">
        <f t="shared" si="9"/>
        <v>01</v>
      </c>
      <c r="AO44" s="10" t="str">
        <f t="shared" si="10"/>
        <v>11</v>
      </c>
      <c r="AP44" t="b">
        <f t="shared" si="11"/>
        <v>0</v>
      </c>
      <c r="AS44" t="b">
        <f>ISNUMBER(SEARCH(AS$1,d3_test70[[#This Row],[actualResultGPT32Ft]]))</f>
        <v>1</v>
      </c>
      <c r="AT44" t="b">
        <f>ISNUMBER(SEARCH(AT$1,d3_test70[[#This Row],[actualResultGPT32Ft]]))</f>
        <v>1</v>
      </c>
      <c r="AU44" t="b">
        <f>ISNUMBER(SEARCH(AU$1,d3_test70[[#This Row],[actualResultGPT32Ft]]))</f>
        <v>1</v>
      </c>
      <c r="AV44" s="10" t="str">
        <f t="shared" si="12"/>
        <v>01</v>
      </c>
      <c r="AW44" s="10" t="str">
        <f t="shared" si="13"/>
        <v>01</v>
      </c>
      <c r="AX44" s="10" t="str">
        <f t="shared" si="14"/>
        <v>11</v>
      </c>
      <c r="AY44" t="b">
        <f t="shared" si="15"/>
        <v>0</v>
      </c>
    </row>
    <row r="45" spans="1:51" x14ac:dyDescent="0.35">
      <c r="A45" t="s">
        <v>768</v>
      </c>
      <c r="B45" t="s">
        <v>769</v>
      </c>
      <c r="C45" t="s">
        <v>994</v>
      </c>
      <c r="D45" t="s">
        <v>7582</v>
      </c>
      <c r="E45" t="s">
        <v>5190</v>
      </c>
      <c r="F45" t="s">
        <v>34</v>
      </c>
      <c r="G45" t="s">
        <v>34</v>
      </c>
      <c r="H45" t="s">
        <v>72</v>
      </c>
      <c r="I45" t="s">
        <v>34</v>
      </c>
      <c r="J45" t="s">
        <v>72</v>
      </c>
      <c r="M45" s="13" t="b">
        <f>ISNUMBER(SEARCH(M$1,d3_test70[[#This Row],[expectedResult]]))</f>
        <v>0</v>
      </c>
      <c r="N45" s="13" t="b">
        <f>ISNUMBER(SEARCH(N$1,d3_test70[[#This Row],[expectedResult]]))</f>
        <v>1</v>
      </c>
      <c r="O45" s="13" t="b">
        <f>ISNUMBER(SEARCH(O$1,d3_test70[[#This Row],[expectedResult]]))</f>
        <v>0</v>
      </c>
      <c r="R45" t="b">
        <f>ISNUMBER(SEARCH(R$1,d3_test70[[#This Row],[actualResult]]))</f>
        <v>0</v>
      </c>
      <c r="S45" t="b">
        <f>ISNUMBER(SEARCH(S$1,d3_test70[[#This Row],[actualResult]]))</f>
        <v>1</v>
      </c>
      <c r="T45" t="b">
        <f>ISNUMBER(SEARCH(T$1,d3_test70[[#This Row],[actualResult]]))</f>
        <v>0</v>
      </c>
      <c r="U45" s="10" t="str">
        <f t="shared" si="0"/>
        <v>00</v>
      </c>
      <c r="V45" s="10" t="str">
        <f t="shared" si="1"/>
        <v>11</v>
      </c>
      <c r="W45" s="10" t="str">
        <f t="shared" si="2"/>
        <v>00</v>
      </c>
      <c r="X45" t="b">
        <f t="shared" si="3"/>
        <v>1</v>
      </c>
      <c r="AA45" t="b">
        <f>ISNUMBER(SEARCH(AA$1,d3_test70[[#This Row],[actualResultGPT3]]))</f>
        <v>1</v>
      </c>
      <c r="AB45" t="b">
        <f>ISNUMBER(SEARCH(AB$1,d3_test70[[#This Row],[actualResultGPT3]]))</f>
        <v>1</v>
      </c>
      <c r="AC45" t="b">
        <f>ISNUMBER(SEARCH(AC$1,d3_test70[[#This Row],[actualResultGPT3]]))</f>
        <v>1</v>
      </c>
      <c r="AD45" s="10" t="str">
        <f t="shared" si="4"/>
        <v>01</v>
      </c>
      <c r="AE45" s="10" t="str">
        <f t="shared" si="5"/>
        <v>11</v>
      </c>
      <c r="AF45" s="10" t="str">
        <f t="shared" si="6"/>
        <v>01</v>
      </c>
      <c r="AG45" t="b">
        <f t="shared" si="7"/>
        <v>0</v>
      </c>
      <c r="AJ45" t="b">
        <f>ISNUMBER(SEARCH(AJ$1,d3_test70[[#This Row],[actualResult2Ft]]))</f>
        <v>0</v>
      </c>
      <c r="AK45" t="b">
        <f>ISNUMBER(SEARCH(AK$1,d3_test70[[#This Row],[actualResult2Ft]]))</f>
        <v>1</v>
      </c>
      <c r="AL45" t="b">
        <f>ISNUMBER(SEARCH(AL$1,d3_test70[[#This Row],[actualResult2Ft]]))</f>
        <v>0</v>
      </c>
      <c r="AM45" s="10" t="str">
        <f t="shared" si="8"/>
        <v>00</v>
      </c>
      <c r="AN45" s="10" t="str">
        <f t="shared" si="9"/>
        <v>11</v>
      </c>
      <c r="AO45" s="10" t="str">
        <f t="shared" si="10"/>
        <v>00</v>
      </c>
      <c r="AP45" t="b">
        <f t="shared" si="11"/>
        <v>1</v>
      </c>
      <c r="AS45" t="b">
        <f>ISNUMBER(SEARCH(AS$1,d3_test70[[#This Row],[actualResultGPT32Ft]]))</f>
        <v>1</v>
      </c>
      <c r="AT45" t="b">
        <f>ISNUMBER(SEARCH(AT$1,d3_test70[[#This Row],[actualResultGPT32Ft]]))</f>
        <v>1</v>
      </c>
      <c r="AU45" t="b">
        <f>ISNUMBER(SEARCH(AU$1,d3_test70[[#This Row],[actualResultGPT32Ft]]))</f>
        <v>1</v>
      </c>
      <c r="AV45" s="10" t="str">
        <f t="shared" si="12"/>
        <v>01</v>
      </c>
      <c r="AW45" s="10" t="str">
        <f t="shared" si="13"/>
        <v>11</v>
      </c>
      <c r="AX45" s="10" t="str">
        <f t="shared" si="14"/>
        <v>01</v>
      </c>
      <c r="AY45" t="b">
        <f t="shared" si="15"/>
        <v>0</v>
      </c>
    </row>
    <row r="46" spans="1:51" x14ac:dyDescent="0.35">
      <c r="A46" t="s">
        <v>693</v>
      </c>
      <c r="B46" t="s">
        <v>694</v>
      </c>
      <c r="C46" t="s">
        <v>695</v>
      </c>
      <c r="D46" t="s">
        <v>7597</v>
      </c>
      <c r="E46" t="s">
        <v>5119</v>
      </c>
      <c r="F46" t="s">
        <v>7</v>
      </c>
      <c r="G46" t="s">
        <v>34</v>
      </c>
      <c r="H46" t="s">
        <v>72</v>
      </c>
      <c r="I46" t="s">
        <v>34</v>
      </c>
      <c r="J46" t="s">
        <v>72</v>
      </c>
      <c r="M46" s="13" t="b">
        <f>ISNUMBER(SEARCH(M$1,d3_test70[[#This Row],[expectedResult]]))</f>
        <v>0</v>
      </c>
      <c r="N46" s="13" t="b">
        <f>ISNUMBER(SEARCH(N$1,d3_test70[[#This Row],[expectedResult]]))</f>
        <v>0</v>
      </c>
      <c r="O46" s="13" t="b">
        <f>ISNUMBER(SEARCH(O$1,d3_test70[[#This Row],[expectedResult]]))</f>
        <v>1</v>
      </c>
      <c r="R46" t="b">
        <f>ISNUMBER(SEARCH(R$1,d3_test70[[#This Row],[actualResult]]))</f>
        <v>0</v>
      </c>
      <c r="S46" t="b">
        <f>ISNUMBER(SEARCH(S$1,d3_test70[[#This Row],[actualResult]]))</f>
        <v>1</v>
      </c>
      <c r="T46" t="b">
        <f>ISNUMBER(SEARCH(T$1,d3_test70[[#This Row],[actualResult]]))</f>
        <v>0</v>
      </c>
      <c r="U46" s="10" t="str">
        <f t="shared" si="0"/>
        <v>00</v>
      </c>
      <c r="V46" s="10" t="str">
        <f t="shared" si="1"/>
        <v>01</v>
      </c>
      <c r="W46" s="10" t="str">
        <f t="shared" si="2"/>
        <v>10</v>
      </c>
      <c r="X46" t="b">
        <f t="shared" si="3"/>
        <v>0</v>
      </c>
      <c r="AA46" t="b">
        <f>ISNUMBER(SEARCH(AA$1,d3_test70[[#This Row],[actualResultGPT3]]))</f>
        <v>1</v>
      </c>
      <c r="AB46" t="b">
        <f>ISNUMBER(SEARCH(AB$1,d3_test70[[#This Row],[actualResultGPT3]]))</f>
        <v>1</v>
      </c>
      <c r="AC46" t="b">
        <f>ISNUMBER(SEARCH(AC$1,d3_test70[[#This Row],[actualResultGPT3]]))</f>
        <v>1</v>
      </c>
      <c r="AD46" s="10" t="str">
        <f t="shared" si="4"/>
        <v>01</v>
      </c>
      <c r="AE46" s="10" t="str">
        <f t="shared" si="5"/>
        <v>01</v>
      </c>
      <c r="AF46" s="10" t="str">
        <f t="shared" si="6"/>
        <v>11</v>
      </c>
      <c r="AG46" t="b">
        <f t="shared" si="7"/>
        <v>0</v>
      </c>
      <c r="AJ46" t="b">
        <f>ISNUMBER(SEARCH(AJ$1,d3_test70[[#This Row],[actualResult2Ft]]))</f>
        <v>0</v>
      </c>
      <c r="AK46" t="b">
        <f>ISNUMBER(SEARCH(AK$1,d3_test70[[#This Row],[actualResult2Ft]]))</f>
        <v>1</v>
      </c>
      <c r="AL46" t="b">
        <f>ISNUMBER(SEARCH(AL$1,d3_test70[[#This Row],[actualResult2Ft]]))</f>
        <v>0</v>
      </c>
      <c r="AM46" s="10" t="str">
        <f t="shared" si="8"/>
        <v>00</v>
      </c>
      <c r="AN46" s="10" t="str">
        <f t="shared" si="9"/>
        <v>01</v>
      </c>
      <c r="AO46" s="10" t="str">
        <f t="shared" si="10"/>
        <v>10</v>
      </c>
      <c r="AP46" t="b">
        <f t="shared" si="11"/>
        <v>0</v>
      </c>
      <c r="AS46" t="b">
        <f>ISNUMBER(SEARCH(AS$1,d3_test70[[#This Row],[actualResultGPT32Ft]]))</f>
        <v>1</v>
      </c>
      <c r="AT46" t="b">
        <f>ISNUMBER(SEARCH(AT$1,d3_test70[[#This Row],[actualResultGPT32Ft]]))</f>
        <v>1</v>
      </c>
      <c r="AU46" t="b">
        <f>ISNUMBER(SEARCH(AU$1,d3_test70[[#This Row],[actualResultGPT32Ft]]))</f>
        <v>1</v>
      </c>
      <c r="AV46" s="10" t="str">
        <f t="shared" si="12"/>
        <v>01</v>
      </c>
      <c r="AW46" s="10" t="str">
        <f t="shared" si="13"/>
        <v>01</v>
      </c>
      <c r="AX46" s="10" t="str">
        <f t="shared" si="14"/>
        <v>11</v>
      </c>
      <c r="AY46" t="b">
        <f t="shared" si="15"/>
        <v>0</v>
      </c>
    </row>
    <row r="47" spans="1:51" x14ac:dyDescent="0.35">
      <c r="A47">
        <v>6445905975</v>
      </c>
      <c r="B47" t="s">
        <v>292</v>
      </c>
      <c r="C47" t="s">
        <v>7821</v>
      </c>
      <c r="D47" t="s">
        <v>7576</v>
      </c>
      <c r="E47" t="s">
        <v>5137</v>
      </c>
      <c r="F47" t="s">
        <v>34</v>
      </c>
      <c r="G47" t="s">
        <v>24</v>
      </c>
      <c r="H47" t="s">
        <v>7846</v>
      </c>
      <c r="I47" t="s">
        <v>34</v>
      </c>
      <c r="J47" t="s">
        <v>24</v>
      </c>
      <c r="M47" s="13" t="b">
        <f>ISNUMBER(SEARCH(M$1,d3_test70[[#This Row],[expectedResult]]))</f>
        <v>0</v>
      </c>
      <c r="N47" s="13" t="b">
        <f>ISNUMBER(SEARCH(N$1,d3_test70[[#This Row],[expectedResult]]))</f>
        <v>1</v>
      </c>
      <c r="O47" s="13" t="b">
        <f>ISNUMBER(SEARCH(O$1,d3_test70[[#This Row],[expectedResult]]))</f>
        <v>0</v>
      </c>
      <c r="R47" t="b">
        <f>ISNUMBER(SEARCH(R$1,d3_test70[[#This Row],[actualResult]]))</f>
        <v>0</v>
      </c>
      <c r="S47" t="b">
        <f>ISNUMBER(SEARCH(S$1,d3_test70[[#This Row],[actualResult]]))</f>
        <v>1</v>
      </c>
      <c r="T47" t="b">
        <f>ISNUMBER(SEARCH(T$1,d3_test70[[#This Row],[actualResult]]))</f>
        <v>1</v>
      </c>
      <c r="U47" s="10" t="str">
        <f t="shared" si="0"/>
        <v>00</v>
      </c>
      <c r="V47" s="10" t="str">
        <f t="shared" si="1"/>
        <v>11</v>
      </c>
      <c r="W47" s="10" t="str">
        <f t="shared" si="2"/>
        <v>01</v>
      </c>
      <c r="X47" t="b">
        <f t="shared" si="3"/>
        <v>0</v>
      </c>
      <c r="AA47" t="b">
        <f>ISNUMBER(SEARCH(AA$1,d3_test70[[#This Row],[actualResultGPT3]]))</f>
        <v>1</v>
      </c>
      <c r="AB47" t="b">
        <f>ISNUMBER(SEARCH(AB$1,d3_test70[[#This Row],[actualResultGPT3]]))</f>
        <v>1</v>
      </c>
      <c r="AC47" t="b">
        <f>ISNUMBER(SEARCH(AC$1,d3_test70[[#This Row],[actualResultGPT3]]))</f>
        <v>1</v>
      </c>
      <c r="AD47" s="10" t="str">
        <f t="shared" si="4"/>
        <v>01</v>
      </c>
      <c r="AE47" s="10" t="str">
        <f t="shared" si="5"/>
        <v>11</v>
      </c>
      <c r="AF47" s="10" t="str">
        <f t="shared" si="6"/>
        <v>01</v>
      </c>
      <c r="AG47" t="b">
        <f t="shared" si="7"/>
        <v>0</v>
      </c>
      <c r="AJ47" t="b">
        <f>ISNUMBER(SEARCH(AJ$1,d3_test70[[#This Row],[actualResult2Ft]]))</f>
        <v>0</v>
      </c>
      <c r="AK47" t="b">
        <f>ISNUMBER(SEARCH(AK$1,d3_test70[[#This Row],[actualResult2Ft]]))</f>
        <v>1</v>
      </c>
      <c r="AL47" t="b">
        <f>ISNUMBER(SEARCH(AL$1,d3_test70[[#This Row],[actualResult2Ft]]))</f>
        <v>0</v>
      </c>
      <c r="AM47" s="10" t="str">
        <f t="shared" si="8"/>
        <v>00</v>
      </c>
      <c r="AN47" s="10" t="str">
        <f t="shared" si="9"/>
        <v>11</v>
      </c>
      <c r="AO47" s="10" t="str">
        <f t="shared" si="10"/>
        <v>00</v>
      </c>
      <c r="AP47" t="b">
        <f t="shared" si="11"/>
        <v>1</v>
      </c>
      <c r="AS47" t="b">
        <f>ISNUMBER(SEARCH(AS$1,d3_test70[[#This Row],[actualResultGPT32Ft]]))</f>
        <v>0</v>
      </c>
      <c r="AT47" t="b">
        <f>ISNUMBER(SEARCH(AT$1,d3_test70[[#This Row],[actualResultGPT32Ft]]))</f>
        <v>1</v>
      </c>
      <c r="AU47" t="b">
        <f>ISNUMBER(SEARCH(AU$1,d3_test70[[#This Row],[actualResultGPT32Ft]]))</f>
        <v>1</v>
      </c>
      <c r="AV47" s="10" t="str">
        <f t="shared" si="12"/>
        <v>00</v>
      </c>
      <c r="AW47" s="10" t="str">
        <f t="shared" si="13"/>
        <v>11</v>
      </c>
      <c r="AX47" s="10" t="str">
        <f t="shared" si="14"/>
        <v>01</v>
      </c>
      <c r="AY47" t="b">
        <f t="shared" si="15"/>
        <v>0</v>
      </c>
    </row>
    <row r="48" spans="1:51" x14ac:dyDescent="0.35">
      <c r="A48" t="s">
        <v>31</v>
      </c>
      <c r="B48" t="s">
        <v>32</v>
      </c>
      <c r="C48" t="s">
        <v>33</v>
      </c>
      <c r="D48" t="s">
        <v>7582</v>
      </c>
      <c r="E48" t="s">
        <v>5190</v>
      </c>
      <c r="F48" t="s">
        <v>34</v>
      </c>
      <c r="G48" t="s">
        <v>34</v>
      </c>
      <c r="H48" t="s">
        <v>72</v>
      </c>
      <c r="I48" t="s">
        <v>34</v>
      </c>
      <c r="J48" t="s">
        <v>72</v>
      </c>
      <c r="M48" s="13" t="b">
        <f>ISNUMBER(SEARCH(M$1,d3_test70[[#This Row],[expectedResult]]))</f>
        <v>0</v>
      </c>
      <c r="N48" s="13" t="b">
        <f>ISNUMBER(SEARCH(N$1,d3_test70[[#This Row],[expectedResult]]))</f>
        <v>1</v>
      </c>
      <c r="O48" s="13" t="b">
        <f>ISNUMBER(SEARCH(O$1,d3_test70[[#This Row],[expectedResult]]))</f>
        <v>0</v>
      </c>
      <c r="R48" t="b">
        <f>ISNUMBER(SEARCH(R$1,d3_test70[[#This Row],[actualResult]]))</f>
        <v>0</v>
      </c>
      <c r="S48" t="b">
        <f>ISNUMBER(SEARCH(S$1,d3_test70[[#This Row],[actualResult]]))</f>
        <v>1</v>
      </c>
      <c r="T48" t="b">
        <f>ISNUMBER(SEARCH(T$1,d3_test70[[#This Row],[actualResult]]))</f>
        <v>0</v>
      </c>
      <c r="U48" s="10" t="str">
        <f t="shared" si="0"/>
        <v>00</v>
      </c>
      <c r="V48" s="10" t="str">
        <f t="shared" si="1"/>
        <v>11</v>
      </c>
      <c r="W48" s="10" t="str">
        <f t="shared" si="2"/>
        <v>00</v>
      </c>
      <c r="X48" t="b">
        <f t="shared" si="3"/>
        <v>1</v>
      </c>
      <c r="AA48" t="b">
        <f>ISNUMBER(SEARCH(AA$1,d3_test70[[#This Row],[actualResultGPT3]]))</f>
        <v>1</v>
      </c>
      <c r="AB48" t="b">
        <f>ISNUMBER(SEARCH(AB$1,d3_test70[[#This Row],[actualResultGPT3]]))</f>
        <v>1</v>
      </c>
      <c r="AC48" t="b">
        <f>ISNUMBER(SEARCH(AC$1,d3_test70[[#This Row],[actualResultGPT3]]))</f>
        <v>1</v>
      </c>
      <c r="AD48" s="10" t="str">
        <f t="shared" si="4"/>
        <v>01</v>
      </c>
      <c r="AE48" s="10" t="str">
        <f t="shared" si="5"/>
        <v>11</v>
      </c>
      <c r="AF48" s="10" t="str">
        <f t="shared" si="6"/>
        <v>01</v>
      </c>
      <c r="AG48" t="b">
        <f t="shared" si="7"/>
        <v>0</v>
      </c>
      <c r="AJ48" t="b">
        <f>ISNUMBER(SEARCH(AJ$1,d3_test70[[#This Row],[actualResult2Ft]]))</f>
        <v>0</v>
      </c>
      <c r="AK48" t="b">
        <f>ISNUMBER(SEARCH(AK$1,d3_test70[[#This Row],[actualResult2Ft]]))</f>
        <v>1</v>
      </c>
      <c r="AL48" t="b">
        <f>ISNUMBER(SEARCH(AL$1,d3_test70[[#This Row],[actualResult2Ft]]))</f>
        <v>0</v>
      </c>
      <c r="AM48" s="10" t="str">
        <f t="shared" si="8"/>
        <v>00</v>
      </c>
      <c r="AN48" s="10" t="str">
        <f t="shared" si="9"/>
        <v>11</v>
      </c>
      <c r="AO48" s="10" t="str">
        <f t="shared" si="10"/>
        <v>00</v>
      </c>
      <c r="AP48" t="b">
        <f t="shared" si="11"/>
        <v>1</v>
      </c>
      <c r="AS48" t="b">
        <f>ISNUMBER(SEARCH(AS$1,d3_test70[[#This Row],[actualResultGPT32Ft]]))</f>
        <v>1</v>
      </c>
      <c r="AT48" t="b">
        <f>ISNUMBER(SEARCH(AT$1,d3_test70[[#This Row],[actualResultGPT32Ft]]))</f>
        <v>1</v>
      </c>
      <c r="AU48" t="b">
        <f>ISNUMBER(SEARCH(AU$1,d3_test70[[#This Row],[actualResultGPT32Ft]]))</f>
        <v>1</v>
      </c>
      <c r="AV48" s="10" t="str">
        <f t="shared" si="12"/>
        <v>01</v>
      </c>
      <c r="AW48" s="10" t="str">
        <f t="shared" si="13"/>
        <v>11</v>
      </c>
      <c r="AX48" s="10" t="str">
        <f t="shared" si="14"/>
        <v>01</v>
      </c>
      <c r="AY48" t="b">
        <f t="shared" si="15"/>
        <v>0</v>
      </c>
    </row>
    <row r="49" spans="1:51" x14ac:dyDescent="0.35">
      <c r="A49">
        <v>1208416399</v>
      </c>
      <c r="B49" t="s">
        <v>7632</v>
      </c>
      <c r="C49" t="s">
        <v>7822</v>
      </c>
      <c r="D49" t="s">
        <v>7546</v>
      </c>
      <c r="E49" t="s">
        <v>5119</v>
      </c>
      <c r="F49" t="s">
        <v>7687</v>
      </c>
      <c r="G49" t="s">
        <v>13</v>
      </c>
      <c r="H49" t="s">
        <v>13</v>
      </c>
      <c r="I49" t="s">
        <v>13</v>
      </c>
      <c r="J49" t="s">
        <v>935</v>
      </c>
      <c r="M49" s="13" t="b">
        <f>ISNUMBER(SEARCH(M$1,d3_test70[[#This Row],[expectedResult]]))</f>
        <v>1</v>
      </c>
      <c r="N49" s="13" t="b">
        <f>ISNUMBER(SEARCH(N$1,d3_test70[[#This Row],[expectedResult]]))</f>
        <v>0</v>
      </c>
      <c r="O49" s="13" t="b">
        <f>ISNUMBER(SEARCH(O$1,d3_test70[[#This Row],[expectedResult]]))</f>
        <v>0</v>
      </c>
      <c r="R49" t="b">
        <f>ISNUMBER(SEARCH(R$1,d3_test70[[#This Row],[actualResult]]))</f>
        <v>1</v>
      </c>
      <c r="S49" t="b">
        <f>ISNUMBER(SEARCH(S$1,d3_test70[[#This Row],[actualResult]]))</f>
        <v>0</v>
      </c>
      <c r="T49" t="b">
        <f>ISNUMBER(SEARCH(T$1,d3_test70[[#This Row],[actualResult]]))</f>
        <v>0</v>
      </c>
      <c r="U49" s="10" t="str">
        <f t="shared" si="0"/>
        <v>11</v>
      </c>
      <c r="V49" s="10" t="str">
        <f t="shared" si="1"/>
        <v>00</v>
      </c>
      <c r="W49" s="10" t="str">
        <f t="shared" si="2"/>
        <v>00</v>
      </c>
      <c r="X49" t="b">
        <f t="shared" si="3"/>
        <v>1</v>
      </c>
      <c r="AA49" t="b">
        <f>ISNUMBER(SEARCH(AA$1,d3_test70[[#This Row],[actualResultGPT3]]))</f>
        <v>1</v>
      </c>
      <c r="AB49" t="b">
        <f>ISNUMBER(SEARCH(AB$1,d3_test70[[#This Row],[actualResultGPT3]]))</f>
        <v>0</v>
      </c>
      <c r="AC49" t="b">
        <f>ISNUMBER(SEARCH(AC$1,d3_test70[[#This Row],[actualResultGPT3]]))</f>
        <v>0</v>
      </c>
      <c r="AD49" s="10" t="str">
        <f t="shared" si="4"/>
        <v>11</v>
      </c>
      <c r="AE49" s="10" t="str">
        <f t="shared" si="5"/>
        <v>00</v>
      </c>
      <c r="AF49" s="10" t="str">
        <f t="shared" si="6"/>
        <v>00</v>
      </c>
      <c r="AG49" t="b">
        <f t="shared" si="7"/>
        <v>1</v>
      </c>
      <c r="AJ49" t="b">
        <f>ISNUMBER(SEARCH(AJ$1,d3_test70[[#This Row],[actualResult2Ft]]))</f>
        <v>1</v>
      </c>
      <c r="AK49" t="b">
        <f>ISNUMBER(SEARCH(AK$1,d3_test70[[#This Row],[actualResult2Ft]]))</f>
        <v>0</v>
      </c>
      <c r="AL49" t="b">
        <f>ISNUMBER(SEARCH(AL$1,d3_test70[[#This Row],[actualResult2Ft]]))</f>
        <v>0</v>
      </c>
      <c r="AM49" s="10" t="str">
        <f t="shared" si="8"/>
        <v>11</v>
      </c>
      <c r="AN49" s="10" t="str">
        <f t="shared" si="9"/>
        <v>00</v>
      </c>
      <c r="AO49" s="10" t="str">
        <f t="shared" si="10"/>
        <v>00</v>
      </c>
      <c r="AP49" t="b">
        <f t="shared" si="11"/>
        <v>1</v>
      </c>
      <c r="AS49" t="b">
        <f>ISNUMBER(SEARCH(AS$1,d3_test70[[#This Row],[actualResultGPT32Ft]]))</f>
        <v>1</v>
      </c>
      <c r="AT49" t="b">
        <f>ISNUMBER(SEARCH(AT$1,d3_test70[[#This Row],[actualResultGPT32Ft]]))</f>
        <v>0</v>
      </c>
      <c r="AU49" t="b">
        <f>ISNUMBER(SEARCH(AU$1,d3_test70[[#This Row],[actualResultGPT32Ft]]))</f>
        <v>0</v>
      </c>
      <c r="AV49" s="10" t="str">
        <f t="shared" si="12"/>
        <v>11</v>
      </c>
      <c r="AW49" s="10" t="str">
        <f t="shared" si="13"/>
        <v>00</v>
      </c>
      <c r="AX49" s="10" t="str">
        <f t="shared" si="14"/>
        <v>00</v>
      </c>
      <c r="AY49" t="b">
        <f t="shared" si="15"/>
        <v>1</v>
      </c>
    </row>
    <row r="50" spans="1:51" x14ac:dyDescent="0.35">
      <c r="A50" t="s">
        <v>253</v>
      </c>
      <c r="B50" t="s">
        <v>254</v>
      </c>
      <c r="C50" t="s">
        <v>7823</v>
      </c>
      <c r="D50" t="s">
        <v>7604</v>
      </c>
      <c r="E50" t="s">
        <v>5137</v>
      </c>
      <c r="F50" t="s">
        <v>24</v>
      </c>
      <c r="G50" t="s">
        <v>24</v>
      </c>
      <c r="H50" t="s">
        <v>72</v>
      </c>
      <c r="I50" t="s">
        <v>24</v>
      </c>
      <c r="J50" t="s">
        <v>72</v>
      </c>
      <c r="M50" s="13" t="b">
        <f>ISNUMBER(SEARCH(M$1,d3_test70[[#This Row],[expectedResult]]))</f>
        <v>0</v>
      </c>
      <c r="N50" s="13" t="b">
        <f>ISNUMBER(SEARCH(N$1,d3_test70[[#This Row],[expectedResult]]))</f>
        <v>1</v>
      </c>
      <c r="O50" s="13" t="b">
        <f>ISNUMBER(SEARCH(O$1,d3_test70[[#This Row],[expectedResult]]))</f>
        <v>1</v>
      </c>
      <c r="R50" t="b">
        <f>ISNUMBER(SEARCH(R$1,d3_test70[[#This Row],[actualResult]]))</f>
        <v>0</v>
      </c>
      <c r="S50" t="b">
        <f>ISNUMBER(SEARCH(S$1,d3_test70[[#This Row],[actualResult]]))</f>
        <v>1</v>
      </c>
      <c r="T50" t="b">
        <f>ISNUMBER(SEARCH(T$1,d3_test70[[#This Row],[actualResult]]))</f>
        <v>1</v>
      </c>
      <c r="U50" s="10" t="str">
        <f t="shared" si="0"/>
        <v>00</v>
      </c>
      <c r="V50" s="10" t="str">
        <f t="shared" si="1"/>
        <v>11</v>
      </c>
      <c r="W50" s="10" t="str">
        <f t="shared" si="2"/>
        <v>11</v>
      </c>
      <c r="X50" t="b">
        <f t="shared" si="3"/>
        <v>1</v>
      </c>
      <c r="AA50" t="b">
        <f>ISNUMBER(SEARCH(AA$1,d3_test70[[#This Row],[actualResultGPT3]]))</f>
        <v>1</v>
      </c>
      <c r="AB50" t="b">
        <f>ISNUMBER(SEARCH(AB$1,d3_test70[[#This Row],[actualResultGPT3]]))</f>
        <v>1</v>
      </c>
      <c r="AC50" t="b">
        <f>ISNUMBER(SEARCH(AC$1,d3_test70[[#This Row],[actualResultGPT3]]))</f>
        <v>1</v>
      </c>
      <c r="AD50" s="10" t="str">
        <f t="shared" si="4"/>
        <v>01</v>
      </c>
      <c r="AE50" s="10" t="str">
        <f t="shared" si="5"/>
        <v>11</v>
      </c>
      <c r="AF50" s="10" t="str">
        <f t="shared" si="6"/>
        <v>11</v>
      </c>
      <c r="AG50" t="b">
        <f t="shared" si="7"/>
        <v>0</v>
      </c>
      <c r="AJ50" t="b">
        <f>ISNUMBER(SEARCH(AJ$1,d3_test70[[#This Row],[actualResult2Ft]]))</f>
        <v>0</v>
      </c>
      <c r="AK50" t="b">
        <f>ISNUMBER(SEARCH(AK$1,d3_test70[[#This Row],[actualResult2Ft]]))</f>
        <v>1</v>
      </c>
      <c r="AL50" t="b">
        <f>ISNUMBER(SEARCH(AL$1,d3_test70[[#This Row],[actualResult2Ft]]))</f>
        <v>1</v>
      </c>
      <c r="AM50" s="10" t="str">
        <f t="shared" si="8"/>
        <v>00</v>
      </c>
      <c r="AN50" s="10" t="str">
        <f t="shared" si="9"/>
        <v>11</v>
      </c>
      <c r="AO50" s="10" t="str">
        <f t="shared" si="10"/>
        <v>11</v>
      </c>
      <c r="AP50" t="b">
        <f t="shared" si="11"/>
        <v>1</v>
      </c>
      <c r="AS50" t="b">
        <f>ISNUMBER(SEARCH(AS$1,d3_test70[[#This Row],[actualResultGPT32Ft]]))</f>
        <v>1</v>
      </c>
      <c r="AT50" t="b">
        <f>ISNUMBER(SEARCH(AT$1,d3_test70[[#This Row],[actualResultGPT32Ft]]))</f>
        <v>1</v>
      </c>
      <c r="AU50" t="b">
        <f>ISNUMBER(SEARCH(AU$1,d3_test70[[#This Row],[actualResultGPT32Ft]]))</f>
        <v>1</v>
      </c>
      <c r="AV50" s="10" t="str">
        <f t="shared" si="12"/>
        <v>01</v>
      </c>
      <c r="AW50" s="10" t="str">
        <f t="shared" si="13"/>
        <v>11</v>
      </c>
      <c r="AX50" s="10" t="str">
        <f t="shared" si="14"/>
        <v>11</v>
      </c>
      <c r="AY50" t="b">
        <f t="shared" si="15"/>
        <v>0</v>
      </c>
    </row>
    <row r="51" spans="1:51" x14ac:dyDescent="0.35">
      <c r="A51">
        <v>1623570895</v>
      </c>
      <c r="B51" t="s">
        <v>395</v>
      </c>
      <c r="C51" t="s">
        <v>7824</v>
      </c>
      <c r="D51" t="s">
        <v>7572</v>
      </c>
      <c r="E51" t="s">
        <v>5119</v>
      </c>
      <c r="F51" t="s">
        <v>13</v>
      </c>
      <c r="G51" t="s">
        <v>13</v>
      </c>
      <c r="H51" t="s">
        <v>13</v>
      </c>
      <c r="I51" t="s">
        <v>13</v>
      </c>
      <c r="J51" t="s">
        <v>935</v>
      </c>
      <c r="M51" s="13" t="b">
        <f>ISNUMBER(SEARCH(M$1,d3_test70[[#This Row],[expectedResult]]))</f>
        <v>1</v>
      </c>
      <c r="N51" s="13" t="b">
        <f>ISNUMBER(SEARCH(N$1,d3_test70[[#This Row],[expectedResult]]))</f>
        <v>0</v>
      </c>
      <c r="O51" s="13" t="b">
        <f>ISNUMBER(SEARCH(O$1,d3_test70[[#This Row],[expectedResult]]))</f>
        <v>0</v>
      </c>
      <c r="R51" t="b">
        <f>ISNUMBER(SEARCH(R$1,d3_test70[[#This Row],[actualResult]]))</f>
        <v>1</v>
      </c>
      <c r="S51" t="b">
        <f>ISNUMBER(SEARCH(S$1,d3_test70[[#This Row],[actualResult]]))</f>
        <v>0</v>
      </c>
      <c r="T51" t="b">
        <f>ISNUMBER(SEARCH(T$1,d3_test70[[#This Row],[actualResult]]))</f>
        <v>0</v>
      </c>
      <c r="U51" s="10" t="str">
        <f t="shared" si="0"/>
        <v>11</v>
      </c>
      <c r="V51" s="10" t="str">
        <f t="shared" si="1"/>
        <v>00</v>
      </c>
      <c r="W51" s="10" t="str">
        <f t="shared" si="2"/>
        <v>00</v>
      </c>
      <c r="X51" t="b">
        <f t="shared" si="3"/>
        <v>1</v>
      </c>
      <c r="AA51" t="b">
        <f>ISNUMBER(SEARCH(AA$1,d3_test70[[#This Row],[actualResultGPT3]]))</f>
        <v>1</v>
      </c>
      <c r="AB51" t="b">
        <f>ISNUMBER(SEARCH(AB$1,d3_test70[[#This Row],[actualResultGPT3]]))</f>
        <v>0</v>
      </c>
      <c r="AC51" t="b">
        <f>ISNUMBER(SEARCH(AC$1,d3_test70[[#This Row],[actualResultGPT3]]))</f>
        <v>0</v>
      </c>
      <c r="AD51" s="10" t="str">
        <f t="shared" si="4"/>
        <v>11</v>
      </c>
      <c r="AE51" s="10" t="str">
        <f t="shared" si="5"/>
        <v>00</v>
      </c>
      <c r="AF51" s="10" t="str">
        <f t="shared" si="6"/>
        <v>00</v>
      </c>
      <c r="AG51" t="b">
        <f t="shared" si="7"/>
        <v>1</v>
      </c>
      <c r="AJ51" t="b">
        <f>ISNUMBER(SEARCH(AJ$1,d3_test70[[#This Row],[actualResult2Ft]]))</f>
        <v>1</v>
      </c>
      <c r="AK51" t="b">
        <f>ISNUMBER(SEARCH(AK$1,d3_test70[[#This Row],[actualResult2Ft]]))</f>
        <v>0</v>
      </c>
      <c r="AL51" t="b">
        <f>ISNUMBER(SEARCH(AL$1,d3_test70[[#This Row],[actualResult2Ft]]))</f>
        <v>0</v>
      </c>
      <c r="AM51" s="10" t="str">
        <f t="shared" si="8"/>
        <v>11</v>
      </c>
      <c r="AN51" s="10" t="str">
        <f t="shared" si="9"/>
        <v>00</v>
      </c>
      <c r="AO51" s="10" t="str">
        <f t="shared" si="10"/>
        <v>00</v>
      </c>
      <c r="AP51" t="b">
        <f t="shared" si="11"/>
        <v>1</v>
      </c>
      <c r="AS51" t="b">
        <f>ISNUMBER(SEARCH(AS$1,d3_test70[[#This Row],[actualResultGPT32Ft]]))</f>
        <v>1</v>
      </c>
      <c r="AT51" t="b">
        <f>ISNUMBER(SEARCH(AT$1,d3_test70[[#This Row],[actualResultGPT32Ft]]))</f>
        <v>0</v>
      </c>
      <c r="AU51" t="b">
        <f>ISNUMBER(SEARCH(AU$1,d3_test70[[#This Row],[actualResultGPT32Ft]]))</f>
        <v>0</v>
      </c>
      <c r="AV51" s="10" t="str">
        <f t="shared" si="12"/>
        <v>11</v>
      </c>
      <c r="AW51" s="10" t="str">
        <f t="shared" si="13"/>
        <v>00</v>
      </c>
      <c r="AX51" s="10" t="str">
        <f t="shared" si="14"/>
        <v>00</v>
      </c>
      <c r="AY51" t="b">
        <f t="shared" si="15"/>
        <v>1</v>
      </c>
    </row>
    <row r="52" spans="1:51" x14ac:dyDescent="0.35">
      <c r="A52">
        <v>719219382</v>
      </c>
      <c r="B52" t="s">
        <v>237</v>
      </c>
      <c r="C52" t="s">
        <v>7825</v>
      </c>
      <c r="D52" t="s">
        <v>7555</v>
      </c>
      <c r="E52" t="s">
        <v>5119</v>
      </c>
      <c r="F52" t="s">
        <v>13</v>
      </c>
      <c r="G52" t="s">
        <v>13</v>
      </c>
      <c r="H52" t="s">
        <v>7846</v>
      </c>
      <c r="I52" t="s">
        <v>13</v>
      </c>
      <c r="J52" t="s">
        <v>959</v>
      </c>
      <c r="M52" s="13" t="b">
        <f>ISNUMBER(SEARCH(M$1,d3_test70[[#This Row],[expectedResult]]))</f>
        <v>1</v>
      </c>
      <c r="N52" s="13" t="b">
        <f>ISNUMBER(SEARCH(N$1,d3_test70[[#This Row],[expectedResult]]))</f>
        <v>0</v>
      </c>
      <c r="O52" s="13" t="b">
        <f>ISNUMBER(SEARCH(O$1,d3_test70[[#This Row],[expectedResult]]))</f>
        <v>0</v>
      </c>
      <c r="R52" t="b">
        <f>ISNUMBER(SEARCH(R$1,d3_test70[[#This Row],[actualResult]]))</f>
        <v>1</v>
      </c>
      <c r="S52" t="b">
        <f>ISNUMBER(SEARCH(S$1,d3_test70[[#This Row],[actualResult]]))</f>
        <v>0</v>
      </c>
      <c r="T52" t="b">
        <f>ISNUMBER(SEARCH(T$1,d3_test70[[#This Row],[actualResult]]))</f>
        <v>0</v>
      </c>
      <c r="U52" s="10" t="str">
        <f t="shared" si="0"/>
        <v>11</v>
      </c>
      <c r="V52" s="10" t="str">
        <f t="shared" si="1"/>
        <v>00</v>
      </c>
      <c r="W52" s="10" t="str">
        <f t="shared" si="2"/>
        <v>00</v>
      </c>
      <c r="X52" t="b">
        <f t="shared" si="3"/>
        <v>1</v>
      </c>
      <c r="AA52" t="b">
        <f>ISNUMBER(SEARCH(AA$1,d3_test70[[#This Row],[actualResultGPT3]]))</f>
        <v>1</v>
      </c>
      <c r="AB52" t="b">
        <f>ISNUMBER(SEARCH(AB$1,d3_test70[[#This Row],[actualResultGPT3]]))</f>
        <v>1</v>
      </c>
      <c r="AC52" t="b">
        <f>ISNUMBER(SEARCH(AC$1,d3_test70[[#This Row],[actualResultGPT3]]))</f>
        <v>1</v>
      </c>
      <c r="AD52" s="10" t="str">
        <f t="shared" si="4"/>
        <v>11</v>
      </c>
      <c r="AE52" s="10" t="str">
        <f t="shared" si="5"/>
        <v>01</v>
      </c>
      <c r="AF52" s="10" t="str">
        <f t="shared" si="6"/>
        <v>01</v>
      </c>
      <c r="AG52" t="b">
        <f t="shared" si="7"/>
        <v>0</v>
      </c>
      <c r="AJ52" t="b">
        <f>ISNUMBER(SEARCH(AJ$1,d3_test70[[#This Row],[actualResult2Ft]]))</f>
        <v>1</v>
      </c>
      <c r="AK52" t="b">
        <f>ISNUMBER(SEARCH(AK$1,d3_test70[[#This Row],[actualResult2Ft]]))</f>
        <v>0</v>
      </c>
      <c r="AL52" t="b">
        <f>ISNUMBER(SEARCH(AL$1,d3_test70[[#This Row],[actualResult2Ft]]))</f>
        <v>0</v>
      </c>
      <c r="AM52" s="10" t="str">
        <f t="shared" si="8"/>
        <v>11</v>
      </c>
      <c r="AN52" s="10" t="str">
        <f t="shared" si="9"/>
        <v>00</v>
      </c>
      <c r="AO52" s="10" t="str">
        <f t="shared" si="10"/>
        <v>00</v>
      </c>
      <c r="AP52" t="b">
        <f t="shared" si="11"/>
        <v>1</v>
      </c>
      <c r="AS52" t="b">
        <f>ISNUMBER(SEARCH(AS$1,d3_test70[[#This Row],[actualResultGPT32Ft]]))</f>
        <v>1</v>
      </c>
      <c r="AT52" t="b">
        <f>ISNUMBER(SEARCH(AT$1,d3_test70[[#This Row],[actualResultGPT32Ft]]))</f>
        <v>1</v>
      </c>
      <c r="AU52" t="b">
        <f>ISNUMBER(SEARCH(AU$1,d3_test70[[#This Row],[actualResultGPT32Ft]]))</f>
        <v>1</v>
      </c>
      <c r="AV52" s="10" t="str">
        <f t="shared" si="12"/>
        <v>11</v>
      </c>
      <c r="AW52" s="10" t="str">
        <f t="shared" si="13"/>
        <v>01</v>
      </c>
      <c r="AX52" s="10" t="str">
        <f t="shared" si="14"/>
        <v>01</v>
      </c>
      <c r="AY52" t="b">
        <f t="shared" si="15"/>
        <v>0</v>
      </c>
    </row>
    <row r="53" spans="1:51" x14ac:dyDescent="0.35">
      <c r="A53" t="s">
        <v>384</v>
      </c>
      <c r="B53" t="s">
        <v>385</v>
      </c>
      <c r="C53" t="s">
        <v>386</v>
      </c>
      <c r="D53" t="s">
        <v>7591</v>
      </c>
      <c r="E53" t="s">
        <v>5130</v>
      </c>
      <c r="F53" t="s">
        <v>7</v>
      </c>
      <c r="G53" t="s">
        <v>7</v>
      </c>
      <c r="H53" t="s">
        <v>72</v>
      </c>
      <c r="I53" t="s">
        <v>7</v>
      </c>
      <c r="J53" t="s">
        <v>7</v>
      </c>
      <c r="M53" s="13" t="b">
        <f>ISNUMBER(SEARCH(M$1,d3_test70[[#This Row],[expectedResult]]))</f>
        <v>0</v>
      </c>
      <c r="N53" s="13" t="b">
        <f>ISNUMBER(SEARCH(N$1,d3_test70[[#This Row],[expectedResult]]))</f>
        <v>0</v>
      </c>
      <c r="O53" s="13" t="b">
        <f>ISNUMBER(SEARCH(O$1,d3_test70[[#This Row],[expectedResult]]))</f>
        <v>1</v>
      </c>
      <c r="R53" t="b">
        <f>ISNUMBER(SEARCH(R$1,d3_test70[[#This Row],[actualResult]]))</f>
        <v>0</v>
      </c>
      <c r="S53" t="b">
        <f>ISNUMBER(SEARCH(S$1,d3_test70[[#This Row],[actualResult]]))</f>
        <v>0</v>
      </c>
      <c r="T53" t="b">
        <f>ISNUMBER(SEARCH(T$1,d3_test70[[#This Row],[actualResult]]))</f>
        <v>1</v>
      </c>
      <c r="U53" s="10" t="str">
        <f t="shared" si="0"/>
        <v>00</v>
      </c>
      <c r="V53" s="10" t="str">
        <f t="shared" si="1"/>
        <v>00</v>
      </c>
      <c r="W53" s="10" t="str">
        <f t="shared" si="2"/>
        <v>11</v>
      </c>
      <c r="X53" t="b">
        <f t="shared" si="3"/>
        <v>1</v>
      </c>
      <c r="AA53" t="b">
        <f>ISNUMBER(SEARCH(AA$1,d3_test70[[#This Row],[actualResultGPT3]]))</f>
        <v>1</v>
      </c>
      <c r="AB53" t="b">
        <f>ISNUMBER(SEARCH(AB$1,d3_test70[[#This Row],[actualResultGPT3]]))</f>
        <v>1</v>
      </c>
      <c r="AC53" t="b">
        <f>ISNUMBER(SEARCH(AC$1,d3_test70[[#This Row],[actualResultGPT3]]))</f>
        <v>1</v>
      </c>
      <c r="AD53" s="10" t="str">
        <f t="shared" si="4"/>
        <v>01</v>
      </c>
      <c r="AE53" s="10" t="str">
        <f t="shared" si="5"/>
        <v>01</v>
      </c>
      <c r="AF53" s="10" t="str">
        <f t="shared" si="6"/>
        <v>11</v>
      </c>
      <c r="AG53" t="b">
        <f t="shared" si="7"/>
        <v>0</v>
      </c>
      <c r="AJ53" t="b">
        <f>ISNUMBER(SEARCH(AJ$1,d3_test70[[#This Row],[actualResult2Ft]]))</f>
        <v>0</v>
      </c>
      <c r="AK53" t="b">
        <f>ISNUMBER(SEARCH(AK$1,d3_test70[[#This Row],[actualResult2Ft]]))</f>
        <v>0</v>
      </c>
      <c r="AL53" t="b">
        <f>ISNUMBER(SEARCH(AL$1,d3_test70[[#This Row],[actualResult2Ft]]))</f>
        <v>1</v>
      </c>
      <c r="AM53" s="10" t="str">
        <f t="shared" si="8"/>
        <v>00</v>
      </c>
      <c r="AN53" s="10" t="str">
        <f t="shared" si="9"/>
        <v>00</v>
      </c>
      <c r="AO53" s="10" t="str">
        <f t="shared" si="10"/>
        <v>11</v>
      </c>
      <c r="AP53" t="b">
        <f t="shared" si="11"/>
        <v>1</v>
      </c>
      <c r="AS53" t="b">
        <f>ISNUMBER(SEARCH(AS$1,d3_test70[[#This Row],[actualResultGPT32Ft]]))</f>
        <v>0</v>
      </c>
      <c r="AT53" t="b">
        <f>ISNUMBER(SEARCH(AT$1,d3_test70[[#This Row],[actualResultGPT32Ft]]))</f>
        <v>0</v>
      </c>
      <c r="AU53" t="b">
        <f>ISNUMBER(SEARCH(AU$1,d3_test70[[#This Row],[actualResultGPT32Ft]]))</f>
        <v>1</v>
      </c>
      <c r="AV53" s="10" t="str">
        <f t="shared" si="12"/>
        <v>00</v>
      </c>
      <c r="AW53" s="10" t="str">
        <f t="shared" si="13"/>
        <v>00</v>
      </c>
      <c r="AX53" s="10" t="str">
        <f t="shared" si="14"/>
        <v>11</v>
      </c>
      <c r="AY53" t="b">
        <f t="shared" si="15"/>
        <v>1</v>
      </c>
    </row>
    <row r="54" spans="1:51" x14ac:dyDescent="0.35">
      <c r="A54" t="s">
        <v>622</v>
      </c>
      <c r="B54" t="s">
        <v>623</v>
      </c>
      <c r="C54" t="s">
        <v>7826</v>
      </c>
      <c r="D54" t="s">
        <v>7596</v>
      </c>
      <c r="E54" t="s">
        <v>5137</v>
      </c>
      <c r="F54" t="s">
        <v>24</v>
      </c>
      <c r="G54" t="s">
        <v>24</v>
      </c>
      <c r="H54" t="s">
        <v>72</v>
      </c>
      <c r="I54" t="s">
        <v>24</v>
      </c>
      <c r="J54" t="s">
        <v>7858</v>
      </c>
      <c r="M54" s="13" t="b">
        <f>ISNUMBER(SEARCH(M$1,d3_test70[[#This Row],[expectedResult]]))</f>
        <v>0</v>
      </c>
      <c r="N54" s="13" t="b">
        <f>ISNUMBER(SEARCH(N$1,d3_test70[[#This Row],[expectedResult]]))</f>
        <v>1</v>
      </c>
      <c r="O54" s="13" t="b">
        <f>ISNUMBER(SEARCH(O$1,d3_test70[[#This Row],[expectedResult]]))</f>
        <v>1</v>
      </c>
      <c r="R54" t="b">
        <f>ISNUMBER(SEARCH(R$1,d3_test70[[#This Row],[actualResult]]))</f>
        <v>0</v>
      </c>
      <c r="S54" t="b">
        <f>ISNUMBER(SEARCH(S$1,d3_test70[[#This Row],[actualResult]]))</f>
        <v>1</v>
      </c>
      <c r="T54" t="b">
        <f>ISNUMBER(SEARCH(T$1,d3_test70[[#This Row],[actualResult]]))</f>
        <v>1</v>
      </c>
      <c r="U54" s="10" t="str">
        <f t="shared" si="0"/>
        <v>00</v>
      </c>
      <c r="V54" s="10" t="str">
        <f t="shared" si="1"/>
        <v>11</v>
      </c>
      <c r="W54" s="10" t="str">
        <f t="shared" si="2"/>
        <v>11</v>
      </c>
      <c r="X54" t="b">
        <f t="shared" si="3"/>
        <v>1</v>
      </c>
      <c r="AA54" t="b">
        <f>ISNUMBER(SEARCH(AA$1,d3_test70[[#This Row],[actualResultGPT3]]))</f>
        <v>1</v>
      </c>
      <c r="AB54" t="b">
        <f>ISNUMBER(SEARCH(AB$1,d3_test70[[#This Row],[actualResultGPT3]]))</f>
        <v>1</v>
      </c>
      <c r="AC54" t="b">
        <f>ISNUMBER(SEARCH(AC$1,d3_test70[[#This Row],[actualResultGPT3]]))</f>
        <v>1</v>
      </c>
      <c r="AD54" s="10" t="str">
        <f t="shared" si="4"/>
        <v>01</v>
      </c>
      <c r="AE54" s="10" t="str">
        <f t="shared" si="5"/>
        <v>11</v>
      </c>
      <c r="AF54" s="10" t="str">
        <f t="shared" si="6"/>
        <v>11</v>
      </c>
      <c r="AG54" t="b">
        <f t="shared" si="7"/>
        <v>0</v>
      </c>
      <c r="AJ54" t="b">
        <f>ISNUMBER(SEARCH(AJ$1,d3_test70[[#This Row],[actualResult2Ft]]))</f>
        <v>0</v>
      </c>
      <c r="AK54" t="b">
        <f>ISNUMBER(SEARCH(AK$1,d3_test70[[#This Row],[actualResult2Ft]]))</f>
        <v>1</v>
      </c>
      <c r="AL54" t="b">
        <f>ISNUMBER(SEARCH(AL$1,d3_test70[[#This Row],[actualResult2Ft]]))</f>
        <v>1</v>
      </c>
      <c r="AM54" s="10" t="str">
        <f t="shared" si="8"/>
        <v>00</v>
      </c>
      <c r="AN54" s="10" t="str">
        <f t="shared" si="9"/>
        <v>11</v>
      </c>
      <c r="AO54" s="10" t="str">
        <f t="shared" si="10"/>
        <v>11</v>
      </c>
      <c r="AP54" t="b">
        <f t="shared" si="11"/>
        <v>1</v>
      </c>
      <c r="AS54" t="b">
        <f>ISNUMBER(SEARCH(AS$1,d3_test70[[#This Row],[actualResultGPT32Ft]]))</f>
        <v>1</v>
      </c>
      <c r="AT54" t="b">
        <f>ISNUMBER(SEARCH(AT$1,d3_test70[[#This Row],[actualResultGPT32Ft]]))</f>
        <v>1</v>
      </c>
      <c r="AU54" t="b">
        <f>ISNUMBER(SEARCH(AU$1,d3_test70[[#This Row],[actualResultGPT32Ft]]))</f>
        <v>1</v>
      </c>
      <c r="AV54" s="10" t="str">
        <f t="shared" si="12"/>
        <v>01</v>
      </c>
      <c r="AW54" s="10" t="str">
        <f t="shared" si="13"/>
        <v>11</v>
      </c>
      <c r="AX54" s="10" t="str">
        <f t="shared" si="14"/>
        <v>11</v>
      </c>
      <c r="AY54" t="b">
        <f t="shared" si="15"/>
        <v>0</v>
      </c>
    </row>
    <row r="55" spans="1:51" x14ac:dyDescent="0.35">
      <c r="A55" t="s">
        <v>192</v>
      </c>
      <c r="B55" t="s">
        <v>193</v>
      </c>
      <c r="C55" t="s">
        <v>7827</v>
      </c>
      <c r="D55" t="s">
        <v>7584</v>
      </c>
      <c r="E55" t="s">
        <v>5130</v>
      </c>
      <c r="F55" t="s">
        <v>7</v>
      </c>
      <c r="G55" t="s">
        <v>7</v>
      </c>
      <c r="H55" t="s">
        <v>72</v>
      </c>
      <c r="I55" t="s">
        <v>7</v>
      </c>
      <c r="J55" t="s">
        <v>7</v>
      </c>
      <c r="M55" s="13" t="b">
        <f>ISNUMBER(SEARCH(M$1,d3_test70[[#This Row],[expectedResult]]))</f>
        <v>0</v>
      </c>
      <c r="N55" s="13" t="b">
        <f>ISNUMBER(SEARCH(N$1,d3_test70[[#This Row],[expectedResult]]))</f>
        <v>0</v>
      </c>
      <c r="O55" s="13" t="b">
        <f>ISNUMBER(SEARCH(O$1,d3_test70[[#This Row],[expectedResult]]))</f>
        <v>1</v>
      </c>
      <c r="R55" t="b">
        <f>ISNUMBER(SEARCH(R$1,d3_test70[[#This Row],[actualResult]]))</f>
        <v>0</v>
      </c>
      <c r="S55" t="b">
        <f>ISNUMBER(SEARCH(S$1,d3_test70[[#This Row],[actualResult]]))</f>
        <v>0</v>
      </c>
      <c r="T55" t="b">
        <f>ISNUMBER(SEARCH(T$1,d3_test70[[#This Row],[actualResult]]))</f>
        <v>1</v>
      </c>
      <c r="U55" s="10" t="str">
        <f t="shared" si="0"/>
        <v>00</v>
      </c>
      <c r="V55" s="10" t="str">
        <f t="shared" si="1"/>
        <v>00</v>
      </c>
      <c r="W55" s="10" t="str">
        <f t="shared" si="2"/>
        <v>11</v>
      </c>
      <c r="X55" t="b">
        <f t="shared" si="3"/>
        <v>1</v>
      </c>
      <c r="AA55" t="b">
        <f>ISNUMBER(SEARCH(AA$1,d3_test70[[#This Row],[actualResultGPT3]]))</f>
        <v>1</v>
      </c>
      <c r="AB55" t="b">
        <f>ISNUMBER(SEARCH(AB$1,d3_test70[[#This Row],[actualResultGPT3]]))</f>
        <v>1</v>
      </c>
      <c r="AC55" t="b">
        <f>ISNUMBER(SEARCH(AC$1,d3_test70[[#This Row],[actualResultGPT3]]))</f>
        <v>1</v>
      </c>
      <c r="AD55" s="10" t="str">
        <f t="shared" si="4"/>
        <v>01</v>
      </c>
      <c r="AE55" s="10" t="str">
        <f t="shared" si="5"/>
        <v>01</v>
      </c>
      <c r="AF55" s="10" t="str">
        <f t="shared" si="6"/>
        <v>11</v>
      </c>
      <c r="AG55" t="b">
        <f t="shared" si="7"/>
        <v>0</v>
      </c>
      <c r="AJ55" t="b">
        <f>ISNUMBER(SEARCH(AJ$1,d3_test70[[#This Row],[actualResult2Ft]]))</f>
        <v>0</v>
      </c>
      <c r="AK55" t="b">
        <f>ISNUMBER(SEARCH(AK$1,d3_test70[[#This Row],[actualResult2Ft]]))</f>
        <v>0</v>
      </c>
      <c r="AL55" t="b">
        <f>ISNUMBER(SEARCH(AL$1,d3_test70[[#This Row],[actualResult2Ft]]))</f>
        <v>1</v>
      </c>
      <c r="AM55" s="10" t="str">
        <f t="shared" si="8"/>
        <v>00</v>
      </c>
      <c r="AN55" s="10" t="str">
        <f t="shared" si="9"/>
        <v>00</v>
      </c>
      <c r="AO55" s="10" t="str">
        <f t="shared" si="10"/>
        <v>11</v>
      </c>
      <c r="AP55" t="b">
        <f t="shared" si="11"/>
        <v>1</v>
      </c>
      <c r="AS55" t="b">
        <f>ISNUMBER(SEARCH(AS$1,d3_test70[[#This Row],[actualResultGPT32Ft]]))</f>
        <v>0</v>
      </c>
      <c r="AT55" t="b">
        <f>ISNUMBER(SEARCH(AT$1,d3_test70[[#This Row],[actualResultGPT32Ft]]))</f>
        <v>0</v>
      </c>
      <c r="AU55" t="b">
        <f>ISNUMBER(SEARCH(AU$1,d3_test70[[#This Row],[actualResultGPT32Ft]]))</f>
        <v>1</v>
      </c>
      <c r="AV55" s="10" t="str">
        <f t="shared" si="12"/>
        <v>00</v>
      </c>
      <c r="AW55" s="10" t="str">
        <f t="shared" si="13"/>
        <v>00</v>
      </c>
      <c r="AX55" s="10" t="str">
        <f t="shared" si="14"/>
        <v>11</v>
      </c>
      <c r="AY55" t="b">
        <f t="shared" si="15"/>
        <v>1</v>
      </c>
    </row>
    <row r="56" spans="1:51" x14ac:dyDescent="0.35">
      <c r="A56" t="s">
        <v>681</v>
      </c>
      <c r="B56" t="s">
        <v>682</v>
      </c>
      <c r="C56" t="s">
        <v>936</v>
      </c>
      <c r="D56" t="s">
        <v>7605</v>
      </c>
      <c r="E56" t="s">
        <v>5119</v>
      </c>
      <c r="F56" t="s">
        <v>7</v>
      </c>
      <c r="G56" t="s">
        <v>7</v>
      </c>
      <c r="H56" t="s">
        <v>72</v>
      </c>
      <c r="I56" t="s">
        <v>7</v>
      </c>
      <c r="J56" t="s">
        <v>7</v>
      </c>
      <c r="M56" s="13" t="b">
        <f>ISNUMBER(SEARCH(M$1,d3_test70[[#This Row],[expectedResult]]))</f>
        <v>0</v>
      </c>
      <c r="N56" s="13" t="b">
        <f>ISNUMBER(SEARCH(N$1,d3_test70[[#This Row],[expectedResult]]))</f>
        <v>0</v>
      </c>
      <c r="O56" s="13" t="b">
        <f>ISNUMBER(SEARCH(O$1,d3_test70[[#This Row],[expectedResult]]))</f>
        <v>1</v>
      </c>
      <c r="R56" t="b">
        <f>ISNUMBER(SEARCH(R$1,d3_test70[[#This Row],[actualResult]]))</f>
        <v>0</v>
      </c>
      <c r="S56" t="b">
        <f>ISNUMBER(SEARCH(S$1,d3_test70[[#This Row],[actualResult]]))</f>
        <v>0</v>
      </c>
      <c r="T56" t="b">
        <f>ISNUMBER(SEARCH(T$1,d3_test70[[#This Row],[actualResult]]))</f>
        <v>1</v>
      </c>
      <c r="U56" s="10" t="str">
        <f t="shared" si="0"/>
        <v>00</v>
      </c>
      <c r="V56" s="10" t="str">
        <f t="shared" si="1"/>
        <v>00</v>
      </c>
      <c r="W56" s="10" t="str">
        <f t="shared" si="2"/>
        <v>11</v>
      </c>
      <c r="X56" t="b">
        <f t="shared" si="3"/>
        <v>1</v>
      </c>
      <c r="AA56" t="b">
        <f>ISNUMBER(SEARCH(AA$1,d3_test70[[#This Row],[actualResultGPT3]]))</f>
        <v>1</v>
      </c>
      <c r="AB56" t="b">
        <f>ISNUMBER(SEARCH(AB$1,d3_test70[[#This Row],[actualResultGPT3]]))</f>
        <v>1</v>
      </c>
      <c r="AC56" t="b">
        <f>ISNUMBER(SEARCH(AC$1,d3_test70[[#This Row],[actualResultGPT3]]))</f>
        <v>1</v>
      </c>
      <c r="AD56" s="10" t="str">
        <f t="shared" si="4"/>
        <v>01</v>
      </c>
      <c r="AE56" s="10" t="str">
        <f t="shared" si="5"/>
        <v>01</v>
      </c>
      <c r="AF56" s="10" t="str">
        <f t="shared" si="6"/>
        <v>11</v>
      </c>
      <c r="AG56" t="b">
        <f t="shared" si="7"/>
        <v>0</v>
      </c>
      <c r="AJ56" t="b">
        <f>ISNUMBER(SEARCH(AJ$1,d3_test70[[#This Row],[actualResult2Ft]]))</f>
        <v>0</v>
      </c>
      <c r="AK56" t="b">
        <f>ISNUMBER(SEARCH(AK$1,d3_test70[[#This Row],[actualResult2Ft]]))</f>
        <v>0</v>
      </c>
      <c r="AL56" t="b">
        <f>ISNUMBER(SEARCH(AL$1,d3_test70[[#This Row],[actualResult2Ft]]))</f>
        <v>1</v>
      </c>
      <c r="AM56" s="10" t="str">
        <f t="shared" si="8"/>
        <v>00</v>
      </c>
      <c r="AN56" s="10" t="str">
        <f t="shared" si="9"/>
        <v>00</v>
      </c>
      <c r="AO56" s="10" t="str">
        <f t="shared" si="10"/>
        <v>11</v>
      </c>
      <c r="AP56" t="b">
        <f t="shared" si="11"/>
        <v>1</v>
      </c>
      <c r="AS56" t="b">
        <f>ISNUMBER(SEARCH(AS$1,d3_test70[[#This Row],[actualResultGPT32Ft]]))</f>
        <v>0</v>
      </c>
      <c r="AT56" t="b">
        <f>ISNUMBER(SEARCH(AT$1,d3_test70[[#This Row],[actualResultGPT32Ft]]))</f>
        <v>0</v>
      </c>
      <c r="AU56" t="b">
        <f>ISNUMBER(SEARCH(AU$1,d3_test70[[#This Row],[actualResultGPT32Ft]]))</f>
        <v>1</v>
      </c>
      <c r="AV56" s="10" t="str">
        <f t="shared" si="12"/>
        <v>00</v>
      </c>
      <c r="AW56" s="10" t="str">
        <f t="shared" si="13"/>
        <v>00</v>
      </c>
      <c r="AX56" s="10" t="str">
        <f t="shared" si="14"/>
        <v>11</v>
      </c>
      <c r="AY56" t="b">
        <f t="shared" si="15"/>
        <v>1</v>
      </c>
    </row>
    <row r="57" spans="1:51" x14ac:dyDescent="0.35">
      <c r="A57" t="s">
        <v>228</v>
      </c>
      <c r="B57" t="s">
        <v>229</v>
      </c>
      <c r="C57" t="s">
        <v>230</v>
      </c>
      <c r="D57" t="s">
        <v>7570</v>
      </c>
      <c r="E57" t="s">
        <v>5119</v>
      </c>
      <c r="F57" t="s">
        <v>7</v>
      </c>
      <c r="G57" t="s">
        <v>7</v>
      </c>
      <c r="H57" t="s">
        <v>72</v>
      </c>
      <c r="I57" t="s">
        <v>7</v>
      </c>
      <c r="J57" t="s">
        <v>24</v>
      </c>
      <c r="M57" s="13" t="b">
        <f>ISNUMBER(SEARCH(M$1,d3_test70[[#This Row],[expectedResult]]))</f>
        <v>0</v>
      </c>
      <c r="N57" s="13" t="b">
        <f>ISNUMBER(SEARCH(N$1,d3_test70[[#This Row],[expectedResult]]))</f>
        <v>0</v>
      </c>
      <c r="O57" s="13" t="b">
        <f>ISNUMBER(SEARCH(O$1,d3_test70[[#This Row],[expectedResult]]))</f>
        <v>1</v>
      </c>
      <c r="R57" t="b">
        <f>ISNUMBER(SEARCH(R$1,d3_test70[[#This Row],[actualResult]]))</f>
        <v>0</v>
      </c>
      <c r="S57" t="b">
        <f>ISNUMBER(SEARCH(S$1,d3_test70[[#This Row],[actualResult]]))</f>
        <v>0</v>
      </c>
      <c r="T57" t="b">
        <f>ISNUMBER(SEARCH(T$1,d3_test70[[#This Row],[actualResult]]))</f>
        <v>1</v>
      </c>
      <c r="U57" s="10" t="str">
        <f t="shared" si="0"/>
        <v>00</v>
      </c>
      <c r="V57" s="10" t="str">
        <f t="shared" si="1"/>
        <v>00</v>
      </c>
      <c r="W57" s="10" t="str">
        <f t="shared" si="2"/>
        <v>11</v>
      </c>
      <c r="X57" t="b">
        <f t="shared" si="3"/>
        <v>1</v>
      </c>
      <c r="AA57" t="b">
        <f>ISNUMBER(SEARCH(AA$1,d3_test70[[#This Row],[actualResultGPT3]]))</f>
        <v>1</v>
      </c>
      <c r="AB57" t="b">
        <f>ISNUMBER(SEARCH(AB$1,d3_test70[[#This Row],[actualResultGPT3]]))</f>
        <v>1</v>
      </c>
      <c r="AC57" t="b">
        <f>ISNUMBER(SEARCH(AC$1,d3_test70[[#This Row],[actualResultGPT3]]))</f>
        <v>1</v>
      </c>
      <c r="AD57" s="10" t="str">
        <f t="shared" si="4"/>
        <v>01</v>
      </c>
      <c r="AE57" s="10" t="str">
        <f t="shared" si="5"/>
        <v>01</v>
      </c>
      <c r="AF57" s="10" t="str">
        <f t="shared" si="6"/>
        <v>11</v>
      </c>
      <c r="AG57" t="b">
        <f t="shared" si="7"/>
        <v>0</v>
      </c>
      <c r="AJ57" t="b">
        <f>ISNUMBER(SEARCH(AJ$1,d3_test70[[#This Row],[actualResult2Ft]]))</f>
        <v>0</v>
      </c>
      <c r="AK57" t="b">
        <f>ISNUMBER(SEARCH(AK$1,d3_test70[[#This Row],[actualResult2Ft]]))</f>
        <v>0</v>
      </c>
      <c r="AL57" t="b">
        <f>ISNUMBER(SEARCH(AL$1,d3_test70[[#This Row],[actualResult2Ft]]))</f>
        <v>1</v>
      </c>
      <c r="AM57" s="10" t="str">
        <f t="shared" si="8"/>
        <v>00</v>
      </c>
      <c r="AN57" s="10" t="str">
        <f t="shared" si="9"/>
        <v>00</v>
      </c>
      <c r="AO57" s="10" t="str">
        <f t="shared" si="10"/>
        <v>11</v>
      </c>
      <c r="AP57" t="b">
        <f t="shared" si="11"/>
        <v>1</v>
      </c>
      <c r="AS57" t="b">
        <f>ISNUMBER(SEARCH(AS$1,d3_test70[[#This Row],[actualResultGPT32Ft]]))</f>
        <v>0</v>
      </c>
      <c r="AT57" t="b">
        <f>ISNUMBER(SEARCH(AT$1,d3_test70[[#This Row],[actualResultGPT32Ft]]))</f>
        <v>1</v>
      </c>
      <c r="AU57" t="b">
        <f>ISNUMBER(SEARCH(AU$1,d3_test70[[#This Row],[actualResultGPT32Ft]]))</f>
        <v>1</v>
      </c>
      <c r="AV57" s="10" t="str">
        <f t="shared" si="12"/>
        <v>00</v>
      </c>
      <c r="AW57" s="10" t="str">
        <f t="shared" si="13"/>
        <v>01</v>
      </c>
      <c r="AX57" s="10" t="str">
        <f t="shared" si="14"/>
        <v>11</v>
      </c>
      <c r="AY57" t="b">
        <f t="shared" si="15"/>
        <v>0</v>
      </c>
    </row>
    <row r="58" spans="1:51" x14ac:dyDescent="0.35">
      <c r="A58" t="s">
        <v>286</v>
      </c>
      <c r="B58" t="s">
        <v>287</v>
      </c>
      <c r="C58" t="s">
        <v>288</v>
      </c>
      <c r="D58" t="s">
        <v>7584</v>
      </c>
      <c r="E58" t="s">
        <v>5130</v>
      </c>
      <c r="F58" t="s">
        <v>7</v>
      </c>
      <c r="G58" t="s">
        <v>7</v>
      </c>
      <c r="H58" t="s">
        <v>72</v>
      </c>
      <c r="I58" t="s">
        <v>7</v>
      </c>
      <c r="J58" t="s">
        <v>7</v>
      </c>
      <c r="M58" s="13" t="b">
        <f>ISNUMBER(SEARCH(M$1,d3_test70[[#This Row],[expectedResult]]))</f>
        <v>0</v>
      </c>
      <c r="N58" s="13" t="b">
        <f>ISNUMBER(SEARCH(N$1,d3_test70[[#This Row],[expectedResult]]))</f>
        <v>0</v>
      </c>
      <c r="O58" s="13" t="b">
        <f>ISNUMBER(SEARCH(O$1,d3_test70[[#This Row],[expectedResult]]))</f>
        <v>1</v>
      </c>
      <c r="R58" t="b">
        <f>ISNUMBER(SEARCH(R$1,d3_test70[[#This Row],[actualResult]]))</f>
        <v>0</v>
      </c>
      <c r="S58" t="b">
        <f>ISNUMBER(SEARCH(S$1,d3_test70[[#This Row],[actualResult]]))</f>
        <v>0</v>
      </c>
      <c r="T58" t="b">
        <f>ISNUMBER(SEARCH(T$1,d3_test70[[#This Row],[actualResult]]))</f>
        <v>1</v>
      </c>
      <c r="U58" s="10" t="str">
        <f t="shared" si="0"/>
        <v>00</v>
      </c>
      <c r="V58" s="10" t="str">
        <f t="shared" si="1"/>
        <v>00</v>
      </c>
      <c r="W58" s="10" t="str">
        <f t="shared" si="2"/>
        <v>11</v>
      </c>
      <c r="X58" t="b">
        <f t="shared" si="3"/>
        <v>1</v>
      </c>
      <c r="AA58" t="b">
        <f>ISNUMBER(SEARCH(AA$1,d3_test70[[#This Row],[actualResultGPT3]]))</f>
        <v>1</v>
      </c>
      <c r="AB58" t="b">
        <f>ISNUMBER(SEARCH(AB$1,d3_test70[[#This Row],[actualResultGPT3]]))</f>
        <v>1</v>
      </c>
      <c r="AC58" t="b">
        <f>ISNUMBER(SEARCH(AC$1,d3_test70[[#This Row],[actualResultGPT3]]))</f>
        <v>1</v>
      </c>
      <c r="AD58" s="10" t="str">
        <f t="shared" si="4"/>
        <v>01</v>
      </c>
      <c r="AE58" s="10" t="str">
        <f t="shared" si="5"/>
        <v>01</v>
      </c>
      <c r="AF58" s="10" t="str">
        <f t="shared" si="6"/>
        <v>11</v>
      </c>
      <c r="AG58" t="b">
        <f t="shared" si="7"/>
        <v>0</v>
      </c>
      <c r="AJ58" t="b">
        <f>ISNUMBER(SEARCH(AJ$1,d3_test70[[#This Row],[actualResult2Ft]]))</f>
        <v>0</v>
      </c>
      <c r="AK58" t="b">
        <f>ISNUMBER(SEARCH(AK$1,d3_test70[[#This Row],[actualResult2Ft]]))</f>
        <v>0</v>
      </c>
      <c r="AL58" t="b">
        <f>ISNUMBER(SEARCH(AL$1,d3_test70[[#This Row],[actualResult2Ft]]))</f>
        <v>1</v>
      </c>
      <c r="AM58" s="10" t="str">
        <f t="shared" si="8"/>
        <v>00</v>
      </c>
      <c r="AN58" s="10" t="str">
        <f t="shared" si="9"/>
        <v>00</v>
      </c>
      <c r="AO58" s="10" t="str">
        <f t="shared" si="10"/>
        <v>11</v>
      </c>
      <c r="AP58" t="b">
        <f t="shared" si="11"/>
        <v>1</v>
      </c>
      <c r="AS58" t="b">
        <f>ISNUMBER(SEARCH(AS$1,d3_test70[[#This Row],[actualResultGPT32Ft]]))</f>
        <v>0</v>
      </c>
      <c r="AT58" t="b">
        <f>ISNUMBER(SEARCH(AT$1,d3_test70[[#This Row],[actualResultGPT32Ft]]))</f>
        <v>0</v>
      </c>
      <c r="AU58" t="b">
        <f>ISNUMBER(SEARCH(AU$1,d3_test70[[#This Row],[actualResultGPT32Ft]]))</f>
        <v>1</v>
      </c>
      <c r="AV58" s="10" t="str">
        <f t="shared" si="12"/>
        <v>00</v>
      </c>
      <c r="AW58" s="10" t="str">
        <f t="shared" si="13"/>
        <v>00</v>
      </c>
      <c r="AX58" s="10" t="str">
        <f t="shared" si="14"/>
        <v>11</v>
      </c>
      <c r="AY58" t="b">
        <f t="shared" si="15"/>
        <v>1</v>
      </c>
    </row>
    <row r="59" spans="1:51" x14ac:dyDescent="0.35">
      <c r="A59" t="s">
        <v>400</v>
      </c>
      <c r="B59" t="s">
        <v>401</v>
      </c>
      <c r="C59" t="s">
        <v>7828</v>
      </c>
      <c r="D59" t="s">
        <v>7581</v>
      </c>
      <c r="E59" t="s">
        <v>5190</v>
      </c>
      <c r="F59" t="s">
        <v>34</v>
      </c>
      <c r="G59" t="s">
        <v>34</v>
      </c>
      <c r="H59" t="s">
        <v>72</v>
      </c>
      <c r="I59" t="s">
        <v>34</v>
      </c>
      <c r="J59" t="s">
        <v>7857</v>
      </c>
      <c r="M59" s="13" t="b">
        <f>ISNUMBER(SEARCH(M$1,d3_test70[[#This Row],[expectedResult]]))</f>
        <v>0</v>
      </c>
      <c r="N59" s="13" t="b">
        <f>ISNUMBER(SEARCH(N$1,d3_test70[[#This Row],[expectedResult]]))</f>
        <v>1</v>
      </c>
      <c r="O59" s="13" t="b">
        <f>ISNUMBER(SEARCH(O$1,d3_test70[[#This Row],[expectedResult]]))</f>
        <v>0</v>
      </c>
      <c r="R59" t="b">
        <f>ISNUMBER(SEARCH(R$1,d3_test70[[#This Row],[actualResult]]))</f>
        <v>0</v>
      </c>
      <c r="S59" t="b">
        <f>ISNUMBER(SEARCH(S$1,d3_test70[[#This Row],[actualResult]]))</f>
        <v>1</v>
      </c>
      <c r="T59" t="b">
        <f>ISNUMBER(SEARCH(T$1,d3_test70[[#This Row],[actualResult]]))</f>
        <v>0</v>
      </c>
      <c r="U59" s="10" t="str">
        <f t="shared" si="0"/>
        <v>00</v>
      </c>
      <c r="V59" s="10" t="str">
        <f t="shared" si="1"/>
        <v>11</v>
      </c>
      <c r="W59" s="10" t="str">
        <f t="shared" si="2"/>
        <v>00</v>
      </c>
      <c r="X59" t="b">
        <f t="shared" si="3"/>
        <v>1</v>
      </c>
      <c r="AA59" t="b">
        <f>ISNUMBER(SEARCH(AA$1,d3_test70[[#This Row],[actualResultGPT3]]))</f>
        <v>1</v>
      </c>
      <c r="AB59" t="b">
        <f>ISNUMBER(SEARCH(AB$1,d3_test70[[#This Row],[actualResultGPT3]]))</f>
        <v>1</v>
      </c>
      <c r="AC59" t="b">
        <f>ISNUMBER(SEARCH(AC$1,d3_test70[[#This Row],[actualResultGPT3]]))</f>
        <v>1</v>
      </c>
      <c r="AD59" s="10" t="str">
        <f t="shared" si="4"/>
        <v>01</v>
      </c>
      <c r="AE59" s="10" t="str">
        <f t="shared" si="5"/>
        <v>11</v>
      </c>
      <c r="AF59" s="10" t="str">
        <f t="shared" si="6"/>
        <v>01</v>
      </c>
      <c r="AG59" t="b">
        <f t="shared" si="7"/>
        <v>0</v>
      </c>
      <c r="AJ59" t="b">
        <f>ISNUMBER(SEARCH(AJ$1,d3_test70[[#This Row],[actualResult2Ft]]))</f>
        <v>0</v>
      </c>
      <c r="AK59" t="b">
        <f>ISNUMBER(SEARCH(AK$1,d3_test70[[#This Row],[actualResult2Ft]]))</f>
        <v>1</v>
      </c>
      <c r="AL59" t="b">
        <f>ISNUMBER(SEARCH(AL$1,d3_test70[[#This Row],[actualResult2Ft]]))</f>
        <v>0</v>
      </c>
      <c r="AM59" s="10" t="str">
        <f t="shared" si="8"/>
        <v>00</v>
      </c>
      <c r="AN59" s="10" t="str">
        <f t="shared" si="9"/>
        <v>11</v>
      </c>
      <c r="AO59" s="10" t="str">
        <f t="shared" si="10"/>
        <v>00</v>
      </c>
      <c r="AP59" t="b">
        <f t="shared" si="11"/>
        <v>1</v>
      </c>
      <c r="AS59" t="b">
        <f>ISNUMBER(SEARCH(AS$1,d3_test70[[#This Row],[actualResultGPT32Ft]]))</f>
        <v>1</v>
      </c>
      <c r="AT59" t="b">
        <f>ISNUMBER(SEARCH(AT$1,d3_test70[[#This Row],[actualResultGPT32Ft]]))</f>
        <v>1</v>
      </c>
      <c r="AU59" t="b">
        <f>ISNUMBER(SEARCH(AU$1,d3_test70[[#This Row],[actualResultGPT32Ft]]))</f>
        <v>1</v>
      </c>
      <c r="AV59" s="10" t="str">
        <f t="shared" si="12"/>
        <v>01</v>
      </c>
      <c r="AW59" s="10" t="str">
        <f t="shared" si="13"/>
        <v>11</v>
      </c>
      <c r="AX59" s="10" t="str">
        <f t="shared" si="14"/>
        <v>01</v>
      </c>
      <c r="AY59" t="b">
        <f t="shared" si="15"/>
        <v>0</v>
      </c>
    </row>
    <row r="60" spans="1:51" x14ac:dyDescent="0.35">
      <c r="A60" t="s">
        <v>7541</v>
      </c>
      <c r="B60" t="s">
        <v>521</v>
      </c>
      <c r="C60" t="s">
        <v>522</v>
      </c>
      <c r="D60" t="s">
        <v>7588</v>
      </c>
      <c r="E60" t="s">
        <v>5119</v>
      </c>
      <c r="F60" t="s">
        <v>24</v>
      </c>
      <c r="G60" t="s">
        <v>24</v>
      </c>
      <c r="H60" t="s">
        <v>7846</v>
      </c>
      <c r="I60" t="s">
        <v>24</v>
      </c>
      <c r="J60" t="s">
        <v>72</v>
      </c>
      <c r="M60" s="13" t="b">
        <f>ISNUMBER(SEARCH(M$1,d3_test70[[#This Row],[expectedResult]]))</f>
        <v>0</v>
      </c>
      <c r="N60" s="13" t="b">
        <f>ISNUMBER(SEARCH(N$1,d3_test70[[#This Row],[expectedResult]]))</f>
        <v>1</v>
      </c>
      <c r="O60" s="13" t="b">
        <f>ISNUMBER(SEARCH(O$1,d3_test70[[#This Row],[expectedResult]]))</f>
        <v>1</v>
      </c>
      <c r="R60" t="b">
        <f>ISNUMBER(SEARCH(R$1,d3_test70[[#This Row],[actualResult]]))</f>
        <v>0</v>
      </c>
      <c r="S60" t="b">
        <f>ISNUMBER(SEARCH(S$1,d3_test70[[#This Row],[actualResult]]))</f>
        <v>1</v>
      </c>
      <c r="T60" t="b">
        <f>ISNUMBER(SEARCH(T$1,d3_test70[[#This Row],[actualResult]]))</f>
        <v>1</v>
      </c>
      <c r="U60" s="10" t="str">
        <f t="shared" si="0"/>
        <v>00</v>
      </c>
      <c r="V60" s="10" t="str">
        <f t="shared" si="1"/>
        <v>11</v>
      </c>
      <c r="W60" s="10" t="str">
        <f t="shared" si="2"/>
        <v>11</v>
      </c>
      <c r="X60" t="b">
        <f t="shared" si="3"/>
        <v>1</v>
      </c>
      <c r="AA60" t="b">
        <f>ISNUMBER(SEARCH(AA$1,d3_test70[[#This Row],[actualResultGPT3]]))</f>
        <v>1</v>
      </c>
      <c r="AB60" t="b">
        <f>ISNUMBER(SEARCH(AB$1,d3_test70[[#This Row],[actualResultGPT3]]))</f>
        <v>1</v>
      </c>
      <c r="AC60" t="b">
        <f>ISNUMBER(SEARCH(AC$1,d3_test70[[#This Row],[actualResultGPT3]]))</f>
        <v>1</v>
      </c>
      <c r="AD60" s="10" t="str">
        <f t="shared" si="4"/>
        <v>01</v>
      </c>
      <c r="AE60" s="10" t="str">
        <f t="shared" si="5"/>
        <v>11</v>
      </c>
      <c r="AF60" s="10" t="str">
        <f t="shared" si="6"/>
        <v>11</v>
      </c>
      <c r="AG60" t="b">
        <f t="shared" si="7"/>
        <v>0</v>
      </c>
      <c r="AJ60" t="b">
        <f>ISNUMBER(SEARCH(AJ$1,d3_test70[[#This Row],[actualResult2Ft]]))</f>
        <v>0</v>
      </c>
      <c r="AK60" t="b">
        <f>ISNUMBER(SEARCH(AK$1,d3_test70[[#This Row],[actualResult2Ft]]))</f>
        <v>1</v>
      </c>
      <c r="AL60" t="b">
        <f>ISNUMBER(SEARCH(AL$1,d3_test70[[#This Row],[actualResult2Ft]]))</f>
        <v>1</v>
      </c>
      <c r="AM60" s="10" t="str">
        <f t="shared" si="8"/>
        <v>00</v>
      </c>
      <c r="AN60" s="10" t="str">
        <f t="shared" si="9"/>
        <v>11</v>
      </c>
      <c r="AO60" s="10" t="str">
        <f t="shared" si="10"/>
        <v>11</v>
      </c>
      <c r="AP60" t="b">
        <f t="shared" si="11"/>
        <v>1</v>
      </c>
      <c r="AS60" t="b">
        <f>ISNUMBER(SEARCH(AS$1,d3_test70[[#This Row],[actualResultGPT32Ft]]))</f>
        <v>1</v>
      </c>
      <c r="AT60" t="b">
        <f>ISNUMBER(SEARCH(AT$1,d3_test70[[#This Row],[actualResultGPT32Ft]]))</f>
        <v>1</v>
      </c>
      <c r="AU60" t="b">
        <f>ISNUMBER(SEARCH(AU$1,d3_test70[[#This Row],[actualResultGPT32Ft]]))</f>
        <v>1</v>
      </c>
      <c r="AV60" s="10" t="str">
        <f t="shared" si="12"/>
        <v>01</v>
      </c>
      <c r="AW60" s="10" t="str">
        <f t="shared" si="13"/>
        <v>11</v>
      </c>
      <c r="AX60" s="10" t="str">
        <f t="shared" si="14"/>
        <v>11</v>
      </c>
      <c r="AY60" t="b">
        <f t="shared" si="15"/>
        <v>0</v>
      </c>
    </row>
    <row r="61" spans="1:51" x14ac:dyDescent="0.35">
      <c r="A61">
        <v>1400326821</v>
      </c>
      <c r="B61" t="s">
        <v>209</v>
      </c>
      <c r="C61" t="s">
        <v>1001</v>
      </c>
      <c r="D61" t="s">
        <v>7558</v>
      </c>
      <c r="E61" t="s">
        <v>5119</v>
      </c>
      <c r="F61" t="s">
        <v>13</v>
      </c>
      <c r="G61" t="s">
        <v>13</v>
      </c>
      <c r="H61" t="s">
        <v>13</v>
      </c>
      <c r="I61" t="s">
        <v>13</v>
      </c>
      <c r="J61" t="s">
        <v>13</v>
      </c>
      <c r="M61" s="13" t="b">
        <f>ISNUMBER(SEARCH(M$1,d3_test70[[#This Row],[expectedResult]]))</f>
        <v>1</v>
      </c>
      <c r="N61" s="13" t="b">
        <f>ISNUMBER(SEARCH(N$1,d3_test70[[#This Row],[expectedResult]]))</f>
        <v>0</v>
      </c>
      <c r="O61" s="13" t="b">
        <f>ISNUMBER(SEARCH(O$1,d3_test70[[#This Row],[expectedResult]]))</f>
        <v>0</v>
      </c>
      <c r="R61" t="b">
        <f>ISNUMBER(SEARCH(R$1,d3_test70[[#This Row],[actualResult]]))</f>
        <v>1</v>
      </c>
      <c r="S61" t="b">
        <f>ISNUMBER(SEARCH(S$1,d3_test70[[#This Row],[actualResult]]))</f>
        <v>0</v>
      </c>
      <c r="T61" t="b">
        <f>ISNUMBER(SEARCH(T$1,d3_test70[[#This Row],[actualResult]]))</f>
        <v>0</v>
      </c>
      <c r="U61" s="10" t="str">
        <f t="shared" si="0"/>
        <v>11</v>
      </c>
      <c r="V61" s="10" t="str">
        <f t="shared" si="1"/>
        <v>00</v>
      </c>
      <c r="W61" s="10" t="str">
        <f t="shared" si="2"/>
        <v>00</v>
      </c>
      <c r="X61" t="b">
        <f t="shared" si="3"/>
        <v>1</v>
      </c>
      <c r="AA61" t="b">
        <f>ISNUMBER(SEARCH(AA$1,d3_test70[[#This Row],[actualResultGPT3]]))</f>
        <v>1</v>
      </c>
      <c r="AB61" t="b">
        <f>ISNUMBER(SEARCH(AB$1,d3_test70[[#This Row],[actualResultGPT3]]))</f>
        <v>0</v>
      </c>
      <c r="AC61" t="b">
        <f>ISNUMBER(SEARCH(AC$1,d3_test70[[#This Row],[actualResultGPT3]]))</f>
        <v>0</v>
      </c>
      <c r="AD61" s="10" t="str">
        <f t="shared" si="4"/>
        <v>11</v>
      </c>
      <c r="AE61" s="10" t="str">
        <f t="shared" si="5"/>
        <v>00</v>
      </c>
      <c r="AF61" s="10" t="str">
        <f t="shared" si="6"/>
        <v>00</v>
      </c>
      <c r="AG61" t="b">
        <f t="shared" si="7"/>
        <v>1</v>
      </c>
      <c r="AJ61" t="b">
        <f>ISNUMBER(SEARCH(AJ$1,d3_test70[[#This Row],[actualResult2Ft]]))</f>
        <v>1</v>
      </c>
      <c r="AK61" t="b">
        <f>ISNUMBER(SEARCH(AK$1,d3_test70[[#This Row],[actualResult2Ft]]))</f>
        <v>0</v>
      </c>
      <c r="AL61" t="b">
        <f>ISNUMBER(SEARCH(AL$1,d3_test70[[#This Row],[actualResult2Ft]]))</f>
        <v>0</v>
      </c>
      <c r="AM61" s="10" t="str">
        <f t="shared" si="8"/>
        <v>11</v>
      </c>
      <c r="AN61" s="10" t="str">
        <f t="shared" si="9"/>
        <v>00</v>
      </c>
      <c r="AO61" s="10" t="str">
        <f t="shared" si="10"/>
        <v>00</v>
      </c>
      <c r="AP61" t="b">
        <f t="shared" si="11"/>
        <v>1</v>
      </c>
      <c r="AS61" t="b">
        <f>ISNUMBER(SEARCH(AS$1,d3_test70[[#This Row],[actualResultGPT32Ft]]))</f>
        <v>1</v>
      </c>
      <c r="AT61" t="b">
        <f>ISNUMBER(SEARCH(AT$1,d3_test70[[#This Row],[actualResultGPT32Ft]]))</f>
        <v>0</v>
      </c>
      <c r="AU61" t="b">
        <f>ISNUMBER(SEARCH(AU$1,d3_test70[[#This Row],[actualResultGPT32Ft]]))</f>
        <v>0</v>
      </c>
      <c r="AV61" s="10" t="str">
        <f t="shared" si="12"/>
        <v>11</v>
      </c>
      <c r="AW61" s="10" t="str">
        <f t="shared" si="13"/>
        <v>00</v>
      </c>
      <c r="AX61" s="10" t="str">
        <f t="shared" si="14"/>
        <v>00</v>
      </c>
      <c r="AY61" t="b">
        <f t="shared" si="15"/>
        <v>1</v>
      </c>
    </row>
    <row r="62" spans="1:51" x14ac:dyDescent="0.35">
      <c r="A62" t="s">
        <v>820</v>
      </c>
      <c r="B62" t="s">
        <v>821</v>
      </c>
      <c r="C62" t="s">
        <v>7829</v>
      </c>
      <c r="D62" t="s">
        <v>7570</v>
      </c>
      <c r="E62" t="s">
        <v>5119</v>
      </c>
      <c r="F62" t="s">
        <v>7</v>
      </c>
      <c r="G62" t="s">
        <v>7</v>
      </c>
      <c r="H62" t="s">
        <v>72</v>
      </c>
      <c r="I62" t="s">
        <v>7</v>
      </c>
      <c r="J62" t="s">
        <v>7</v>
      </c>
      <c r="M62" s="13" t="b">
        <f>ISNUMBER(SEARCH(M$1,d3_test70[[#This Row],[expectedResult]]))</f>
        <v>0</v>
      </c>
      <c r="N62" s="13" t="b">
        <f>ISNUMBER(SEARCH(N$1,d3_test70[[#This Row],[expectedResult]]))</f>
        <v>0</v>
      </c>
      <c r="O62" s="13" t="b">
        <f>ISNUMBER(SEARCH(O$1,d3_test70[[#This Row],[expectedResult]]))</f>
        <v>1</v>
      </c>
      <c r="R62" t="b">
        <f>ISNUMBER(SEARCH(R$1,d3_test70[[#This Row],[actualResult]]))</f>
        <v>0</v>
      </c>
      <c r="S62" t="b">
        <f>ISNUMBER(SEARCH(S$1,d3_test70[[#This Row],[actualResult]]))</f>
        <v>0</v>
      </c>
      <c r="T62" t="b">
        <f>ISNUMBER(SEARCH(T$1,d3_test70[[#This Row],[actualResult]]))</f>
        <v>1</v>
      </c>
      <c r="U62" s="10" t="str">
        <f t="shared" si="0"/>
        <v>00</v>
      </c>
      <c r="V62" s="10" t="str">
        <f t="shared" si="1"/>
        <v>00</v>
      </c>
      <c r="W62" s="10" t="str">
        <f t="shared" si="2"/>
        <v>11</v>
      </c>
      <c r="X62" t="b">
        <f t="shared" si="3"/>
        <v>1</v>
      </c>
      <c r="AA62" t="b">
        <f>ISNUMBER(SEARCH(AA$1,d3_test70[[#This Row],[actualResultGPT3]]))</f>
        <v>1</v>
      </c>
      <c r="AB62" t="b">
        <f>ISNUMBER(SEARCH(AB$1,d3_test70[[#This Row],[actualResultGPT3]]))</f>
        <v>1</v>
      </c>
      <c r="AC62" t="b">
        <f>ISNUMBER(SEARCH(AC$1,d3_test70[[#This Row],[actualResultGPT3]]))</f>
        <v>1</v>
      </c>
      <c r="AD62" s="10" t="str">
        <f t="shared" si="4"/>
        <v>01</v>
      </c>
      <c r="AE62" s="10" t="str">
        <f t="shared" si="5"/>
        <v>01</v>
      </c>
      <c r="AF62" s="10" t="str">
        <f t="shared" si="6"/>
        <v>11</v>
      </c>
      <c r="AG62" t="b">
        <f t="shared" si="7"/>
        <v>0</v>
      </c>
      <c r="AJ62" t="b">
        <f>ISNUMBER(SEARCH(AJ$1,d3_test70[[#This Row],[actualResult2Ft]]))</f>
        <v>0</v>
      </c>
      <c r="AK62" t="b">
        <f>ISNUMBER(SEARCH(AK$1,d3_test70[[#This Row],[actualResult2Ft]]))</f>
        <v>0</v>
      </c>
      <c r="AL62" t="b">
        <f>ISNUMBER(SEARCH(AL$1,d3_test70[[#This Row],[actualResult2Ft]]))</f>
        <v>1</v>
      </c>
      <c r="AM62" s="10" t="str">
        <f t="shared" si="8"/>
        <v>00</v>
      </c>
      <c r="AN62" s="10" t="str">
        <f t="shared" si="9"/>
        <v>00</v>
      </c>
      <c r="AO62" s="10" t="str">
        <f t="shared" si="10"/>
        <v>11</v>
      </c>
      <c r="AP62" t="b">
        <f t="shared" si="11"/>
        <v>1</v>
      </c>
      <c r="AS62" t="b">
        <f>ISNUMBER(SEARCH(AS$1,d3_test70[[#This Row],[actualResultGPT32Ft]]))</f>
        <v>0</v>
      </c>
      <c r="AT62" t="b">
        <f>ISNUMBER(SEARCH(AT$1,d3_test70[[#This Row],[actualResultGPT32Ft]]))</f>
        <v>0</v>
      </c>
      <c r="AU62" t="b">
        <f>ISNUMBER(SEARCH(AU$1,d3_test70[[#This Row],[actualResultGPT32Ft]]))</f>
        <v>1</v>
      </c>
      <c r="AV62" s="10" t="str">
        <f t="shared" si="12"/>
        <v>00</v>
      </c>
      <c r="AW62" s="10" t="str">
        <f t="shared" si="13"/>
        <v>00</v>
      </c>
      <c r="AX62" s="10" t="str">
        <f t="shared" si="14"/>
        <v>11</v>
      </c>
      <c r="AY62" t="b">
        <f t="shared" si="15"/>
        <v>1</v>
      </c>
    </row>
    <row r="63" spans="1:51" x14ac:dyDescent="0.35">
      <c r="A63" t="s">
        <v>649</v>
      </c>
      <c r="B63" t="s">
        <v>650</v>
      </c>
      <c r="C63" t="s">
        <v>651</v>
      </c>
      <c r="D63" t="s">
        <v>7606</v>
      </c>
      <c r="E63" t="s">
        <v>5119</v>
      </c>
      <c r="F63" t="s">
        <v>7</v>
      </c>
      <c r="G63" t="s">
        <v>7</v>
      </c>
      <c r="H63" t="s">
        <v>72</v>
      </c>
      <c r="I63" t="s">
        <v>24</v>
      </c>
      <c r="J63" t="s">
        <v>72</v>
      </c>
      <c r="M63" s="13" t="b">
        <f>ISNUMBER(SEARCH(M$1,d3_test70[[#This Row],[expectedResult]]))</f>
        <v>0</v>
      </c>
      <c r="N63" s="13" t="b">
        <f>ISNUMBER(SEARCH(N$1,d3_test70[[#This Row],[expectedResult]]))</f>
        <v>0</v>
      </c>
      <c r="O63" s="13" t="b">
        <f>ISNUMBER(SEARCH(O$1,d3_test70[[#This Row],[expectedResult]]))</f>
        <v>1</v>
      </c>
      <c r="R63" t="b">
        <f>ISNUMBER(SEARCH(R$1,d3_test70[[#This Row],[actualResult]]))</f>
        <v>0</v>
      </c>
      <c r="S63" t="b">
        <f>ISNUMBER(SEARCH(S$1,d3_test70[[#This Row],[actualResult]]))</f>
        <v>0</v>
      </c>
      <c r="T63" t="b">
        <f>ISNUMBER(SEARCH(T$1,d3_test70[[#This Row],[actualResult]]))</f>
        <v>1</v>
      </c>
      <c r="U63" s="10" t="str">
        <f t="shared" si="0"/>
        <v>00</v>
      </c>
      <c r="V63" s="10" t="str">
        <f t="shared" si="1"/>
        <v>00</v>
      </c>
      <c r="W63" s="10" t="str">
        <f t="shared" si="2"/>
        <v>11</v>
      </c>
      <c r="X63" t="b">
        <f t="shared" si="3"/>
        <v>1</v>
      </c>
      <c r="AA63" t="b">
        <f>ISNUMBER(SEARCH(AA$1,d3_test70[[#This Row],[actualResultGPT3]]))</f>
        <v>1</v>
      </c>
      <c r="AB63" t="b">
        <f>ISNUMBER(SEARCH(AB$1,d3_test70[[#This Row],[actualResultGPT3]]))</f>
        <v>1</v>
      </c>
      <c r="AC63" t="b">
        <f>ISNUMBER(SEARCH(AC$1,d3_test70[[#This Row],[actualResultGPT3]]))</f>
        <v>1</v>
      </c>
      <c r="AD63" s="10" t="str">
        <f t="shared" si="4"/>
        <v>01</v>
      </c>
      <c r="AE63" s="10" t="str">
        <f t="shared" si="5"/>
        <v>01</v>
      </c>
      <c r="AF63" s="10" t="str">
        <f t="shared" si="6"/>
        <v>11</v>
      </c>
      <c r="AG63" t="b">
        <f t="shared" si="7"/>
        <v>0</v>
      </c>
      <c r="AJ63" t="b">
        <f>ISNUMBER(SEARCH(AJ$1,d3_test70[[#This Row],[actualResult2Ft]]))</f>
        <v>0</v>
      </c>
      <c r="AK63" t="b">
        <f>ISNUMBER(SEARCH(AK$1,d3_test70[[#This Row],[actualResult2Ft]]))</f>
        <v>1</v>
      </c>
      <c r="AL63" t="b">
        <f>ISNUMBER(SEARCH(AL$1,d3_test70[[#This Row],[actualResult2Ft]]))</f>
        <v>1</v>
      </c>
      <c r="AM63" s="10" t="str">
        <f t="shared" si="8"/>
        <v>00</v>
      </c>
      <c r="AN63" s="10" t="str">
        <f t="shared" si="9"/>
        <v>01</v>
      </c>
      <c r="AO63" s="10" t="str">
        <f t="shared" si="10"/>
        <v>11</v>
      </c>
      <c r="AP63" t="b">
        <f t="shared" si="11"/>
        <v>0</v>
      </c>
      <c r="AS63" t="b">
        <f>ISNUMBER(SEARCH(AS$1,d3_test70[[#This Row],[actualResultGPT32Ft]]))</f>
        <v>1</v>
      </c>
      <c r="AT63" t="b">
        <f>ISNUMBER(SEARCH(AT$1,d3_test70[[#This Row],[actualResultGPT32Ft]]))</f>
        <v>1</v>
      </c>
      <c r="AU63" t="b">
        <f>ISNUMBER(SEARCH(AU$1,d3_test70[[#This Row],[actualResultGPT32Ft]]))</f>
        <v>1</v>
      </c>
      <c r="AV63" s="10" t="str">
        <f t="shared" si="12"/>
        <v>01</v>
      </c>
      <c r="AW63" s="10" t="str">
        <f t="shared" si="13"/>
        <v>01</v>
      </c>
      <c r="AX63" s="10" t="str">
        <f t="shared" si="14"/>
        <v>11</v>
      </c>
      <c r="AY63" t="b">
        <f t="shared" si="15"/>
        <v>0</v>
      </c>
    </row>
    <row r="64" spans="1:51" x14ac:dyDescent="0.35">
      <c r="A64" t="s">
        <v>576</v>
      </c>
      <c r="B64" t="s">
        <v>577</v>
      </c>
      <c r="C64" t="s">
        <v>7830</v>
      </c>
      <c r="D64" t="s">
        <v>7589</v>
      </c>
      <c r="E64" t="s">
        <v>5119</v>
      </c>
      <c r="F64" t="s">
        <v>7</v>
      </c>
      <c r="G64" t="s">
        <v>7</v>
      </c>
      <c r="H64" t="s">
        <v>72</v>
      </c>
      <c r="I64" t="s">
        <v>7</v>
      </c>
      <c r="J64" t="s">
        <v>24</v>
      </c>
      <c r="M64" s="13" t="b">
        <f>ISNUMBER(SEARCH(M$1,d3_test70[[#This Row],[expectedResult]]))</f>
        <v>0</v>
      </c>
      <c r="N64" s="13" t="b">
        <f>ISNUMBER(SEARCH(N$1,d3_test70[[#This Row],[expectedResult]]))</f>
        <v>0</v>
      </c>
      <c r="O64" s="13" t="b">
        <f>ISNUMBER(SEARCH(O$1,d3_test70[[#This Row],[expectedResult]]))</f>
        <v>1</v>
      </c>
      <c r="R64" t="b">
        <f>ISNUMBER(SEARCH(R$1,d3_test70[[#This Row],[actualResult]]))</f>
        <v>0</v>
      </c>
      <c r="S64" t="b">
        <f>ISNUMBER(SEARCH(S$1,d3_test70[[#This Row],[actualResult]]))</f>
        <v>0</v>
      </c>
      <c r="T64" t="b">
        <f>ISNUMBER(SEARCH(T$1,d3_test70[[#This Row],[actualResult]]))</f>
        <v>1</v>
      </c>
      <c r="U64" s="10" t="str">
        <f t="shared" si="0"/>
        <v>00</v>
      </c>
      <c r="V64" s="10" t="str">
        <f t="shared" si="1"/>
        <v>00</v>
      </c>
      <c r="W64" s="10" t="str">
        <f t="shared" si="2"/>
        <v>11</v>
      </c>
      <c r="X64" t="b">
        <f t="shared" si="3"/>
        <v>1</v>
      </c>
      <c r="AA64" t="b">
        <f>ISNUMBER(SEARCH(AA$1,d3_test70[[#This Row],[actualResultGPT3]]))</f>
        <v>1</v>
      </c>
      <c r="AB64" t="b">
        <f>ISNUMBER(SEARCH(AB$1,d3_test70[[#This Row],[actualResultGPT3]]))</f>
        <v>1</v>
      </c>
      <c r="AC64" t="b">
        <f>ISNUMBER(SEARCH(AC$1,d3_test70[[#This Row],[actualResultGPT3]]))</f>
        <v>1</v>
      </c>
      <c r="AD64" s="10" t="str">
        <f t="shared" si="4"/>
        <v>01</v>
      </c>
      <c r="AE64" s="10" t="str">
        <f t="shared" si="5"/>
        <v>01</v>
      </c>
      <c r="AF64" s="10" t="str">
        <f t="shared" si="6"/>
        <v>11</v>
      </c>
      <c r="AG64" t="b">
        <f t="shared" si="7"/>
        <v>0</v>
      </c>
      <c r="AJ64" t="b">
        <f>ISNUMBER(SEARCH(AJ$1,d3_test70[[#This Row],[actualResult2Ft]]))</f>
        <v>0</v>
      </c>
      <c r="AK64" t="b">
        <f>ISNUMBER(SEARCH(AK$1,d3_test70[[#This Row],[actualResult2Ft]]))</f>
        <v>0</v>
      </c>
      <c r="AL64" t="b">
        <f>ISNUMBER(SEARCH(AL$1,d3_test70[[#This Row],[actualResult2Ft]]))</f>
        <v>1</v>
      </c>
      <c r="AM64" s="10" t="str">
        <f t="shared" si="8"/>
        <v>00</v>
      </c>
      <c r="AN64" s="10" t="str">
        <f t="shared" si="9"/>
        <v>00</v>
      </c>
      <c r="AO64" s="10" t="str">
        <f t="shared" si="10"/>
        <v>11</v>
      </c>
      <c r="AP64" t="b">
        <f t="shared" si="11"/>
        <v>1</v>
      </c>
      <c r="AS64" t="b">
        <f>ISNUMBER(SEARCH(AS$1,d3_test70[[#This Row],[actualResultGPT32Ft]]))</f>
        <v>0</v>
      </c>
      <c r="AT64" t="b">
        <f>ISNUMBER(SEARCH(AT$1,d3_test70[[#This Row],[actualResultGPT32Ft]]))</f>
        <v>1</v>
      </c>
      <c r="AU64" t="b">
        <f>ISNUMBER(SEARCH(AU$1,d3_test70[[#This Row],[actualResultGPT32Ft]]))</f>
        <v>1</v>
      </c>
      <c r="AV64" s="10" t="str">
        <f t="shared" si="12"/>
        <v>00</v>
      </c>
      <c r="AW64" s="10" t="str">
        <f t="shared" si="13"/>
        <v>01</v>
      </c>
      <c r="AX64" s="10" t="str">
        <f t="shared" si="14"/>
        <v>11</v>
      </c>
      <c r="AY64" t="b">
        <f t="shared" si="15"/>
        <v>0</v>
      </c>
    </row>
    <row r="65" spans="1:51" x14ac:dyDescent="0.35">
      <c r="A65" t="s">
        <v>511</v>
      </c>
      <c r="B65" t="s">
        <v>512</v>
      </c>
      <c r="C65" t="s">
        <v>982</v>
      </c>
      <c r="D65" t="s">
        <v>7570</v>
      </c>
      <c r="E65" t="s">
        <v>5119</v>
      </c>
      <c r="F65" t="s">
        <v>13</v>
      </c>
      <c r="G65" t="s">
        <v>13</v>
      </c>
      <c r="H65" t="s">
        <v>72</v>
      </c>
      <c r="I65" t="s">
        <v>13</v>
      </c>
      <c r="J65" t="s">
        <v>72</v>
      </c>
      <c r="M65" s="13" t="b">
        <f>ISNUMBER(SEARCH(M$1,d3_test70[[#This Row],[expectedResult]]))</f>
        <v>1</v>
      </c>
      <c r="N65" s="13" t="b">
        <f>ISNUMBER(SEARCH(N$1,d3_test70[[#This Row],[expectedResult]]))</f>
        <v>0</v>
      </c>
      <c r="O65" s="13" t="b">
        <f>ISNUMBER(SEARCH(O$1,d3_test70[[#This Row],[expectedResult]]))</f>
        <v>0</v>
      </c>
      <c r="R65" t="b">
        <f>ISNUMBER(SEARCH(R$1,d3_test70[[#This Row],[actualResult]]))</f>
        <v>1</v>
      </c>
      <c r="S65" t="b">
        <f>ISNUMBER(SEARCH(S$1,d3_test70[[#This Row],[actualResult]]))</f>
        <v>0</v>
      </c>
      <c r="T65" t="b">
        <f>ISNUMBER(SEARCH(T$1,d3_test70[[#This Row],[actualResult]]))</f>
        <v>0</v>
      </c>
      <c r="U65" s="10" t="str">
        <f t="shared" si="0"/>
        <v>11</v>
      </c>
      <c r="V65" s="10" t="str">
        <f t="shared" si="1"/>
        <v>00</v>
      </c>
      <c r="W65" s="10" t="str">
        <f t="shared" si="2"/>
        <v>00</v>
      </c>
      <c r="X65" t="b">
        <f t="shared" si="3"/>
        <v>1</v>
      </c>
      <c r="AA65" t="b">
        <f>ISNUMBER(SEARCH(AA$1,d3_test70[[#This Row],[actualResultGPT3]]))</f>
        <v>1</v>
      </c>
      <c r="AB65" t="b">
        <f>ISNUMBER(SEARCH(AB$1,d3_test70[[#This Row],[actualResultGPT3]]))</f>
        <v>1</v>
      </c>
      <c r="AC65" t="b">
        <f>ISNUMBER(SEARCH(AC$1,d3_test70[[#This Row],[actualResultGPT3]]))</f>
        <v>1</v>
      </c>
      <c r="AD65" s="10" t="str">
        <f t="shared" si="4"/>
        <v>11</v>
      </c>
      <c r="AE65" s="10" t="str">
        <f t="shared" si="5"/>
        <v>01</v>
      </c>
      <c r="AF65" s="10" t="str">
        <f t="shared" si="6"/>
        <v>01</v>
      </c>
      <c r="AG65" t="b">
        <f t="shared" si="7"/>
        <v>0</v>
      </c>
      <c r="AJ65" t="b">
        <f>ISNUMBER(SEARCH(AJ$1,d3_test70[[#This Row],[actualResult2Ft]]))</f>
        <v>1</v>
      </c>
      <c r="AK65" t="b">
        <f>ISNUMBER(SEARCH(AK$1,d3_test70[[#This Row],[actualResult2Ft]]))</f>
        <v>0</v>
      </c>
      <c r="AL65" t="b">
        <f>ISNUMBER(SEARCH(AL$1,d3_test70[[#This Row],[actualResult2Ft]]))</f>
        <v>0</v>
      </c>
      <c r="AM65" s="10" t="str">
        <f t="shared" si="8"/>
        <v>11</v>
      </c>
      <c r="AN65" s="10" t="str">
        <f t="shared" si="9"/>
        <v>00</v>
      </c>
      <c r="AO65" s="10" t="str">
        <f t="shared" si="10"/>
        <v>00</v>
      </c>
      <c r="AP65" t="b">
        <f t="shared" si="11"/>
        <v>1</v>
      </c>
      <c r="AS65" t="b">
        <f>ISNUMBER(SEARCH(AS$1,d3_test70[[#This Row],[actualResultGPT32Ft]]))</f>
        <v>1</v>
      </c>
      <c r="AT65" t="b">
        <f>ISNUMBER(SEARCH(AT$1,d3_test70[[#This Row],[actualResultGPT32Ft]]))</f>
        <v>1</v>
      </c>
      <c r="AU65" t="b">
        <f>ISNUMBER(SEARCH(AU$1,d3_test70[[#This Row],[actualResultGPT32Ft]]))</f>
        <v>1</v>
      </c>
      <c r="AV65" s="10" t="str">
        <f t="shared" si="12"/>
        <v>11</v>
      </c>
      <c r="AW65" s="10" t="str">
        <f t="shared" si="13"/>
        <v>01</v>
      </c>
      <c r="AX65" s="10" t="str">
        <f t="shared" si="14"/>
        <v>01</v>
      </c>
      <c r="AY65" t="b">
        <f t="shared" si="15"/>
        <v>0</v>
      </c>
    </row>
    <row r="66" spans="1:51" x14ac:dyDescent="0.35">
      <c r="A66" t="s">
        <v>316</v>
      </c>
      <c r="B66" t="s">
        <v>317</v>
      </c>
      <c r="C66" t="s">
        <v>968</v>
      </c>
      <c r="D66" t="s">
        <v>7588</v>
      </c>
      <c r="E66" t="s">
        <v>5119</v>
      </c>
      <c r="F66" t="s">
        <v>24</v>
      </c>
      <c r="G66" t="s">
        <v>34</v>
      </c>
      <c r="H66" t="s">
        <v>72</v>
      </c>
      <c r="I66" t="s">
        <v>34</v>
      </c>
      <c r="J66" t="s">
        <v>72</v>
      </c>
      <c r="M66" s="13" t="b">
        <f>ISNUMBER(SEARCH(M$1,d3_test70[[#This Row],[expectedResult]]))</f>
        <v>0</v>
      </c>
      <c r="N66" s="13" t="b">
        <f>ISNUMBER(SEARCH(N$1,d3_test70[[#This Row],[expectedResult]]))</f>
        <v>1</v>
      </c>
      <c r="O66" s="13" t="b">
        <f>ISNUMBER(SEARCH(O$1,d3_test70[[#This Row],[expectedResult]]))</f>
        <v>1</v>
      </c>
      <c r="R66" t="b">
        <f>ISNUMBER(SEARCH(R$1,d3_test70[[#This Row],[actualResult]]))</f>
        <v>0</v>
      </c>
      <c r="S66" t="b">
        <f>ISNUMBER(SEARCH(S$1,d3_test70[[#This Row],[actualResult]]))</f>
        <v>1</v>
      </c>
      <c r="T66" t="b">
        <f>ISNUMBER(SEARCH(T$1,d3_test70[[#This Row],[actualResult]]))</f>
        <v>0</v>
      </c>
      <c r="U66" s="10" t="str">
        <f t="shared" si="0"/>
        <v>00</v>
      </c>
      <c r="V66" s="10" t="str">
        <f t="shared" si="1"/>
        <v>11</v>
      </c>
      <c r="W66" s="10" t="str">
        <f t="shared" si="2"/>
        <v>10</v>
      </c>
      <c r="X66" t="b">
        <f t="shared" si="3"/>
        <v>0</v>
      </c>
      <c r="AA66" t="b">
        <f>ISNUMBER(SEARCH(AA$1,d3_test70[[#This Row],[actualResultGPT3]]))</f>
        <v>1</v>
      </c>
      <c r="AB66" t="b">
        <f>ISNUMBER(SEARCH(AB$1,d3_test70[[#This Row],[actualResultGPT3]]))</f>
        <v>1</v>
      </c>
      <c r="AC66" t="b">
        <f>ISNUMBER(SEARCH(AC$1,d3_test70[[#This Row],[actualResultGPT3]]))</f>
        <v>1</v>
      </c>
      <c r="AD66" s="10" t="str">
        <f t="shared" si="4"/>
        <v>01</v>
      </c>
      <c r="AE66" s="10" t="str">
        <f t="shared" si="5"/>
        <v>11</v>
      </c>
      <c r="AF66" s="10" t="str">
        <f t="shared" si="6"/>
        <v>11</v>
      </c>
      <c r="AG66" t="b">
        <f t="shared" si="7"/>
        <v>0</v>
      </c>
      <c r="AJ66" t="b">
        <f>ISNUMBER(SEARCH(AJ$1,d3_test70[[#This Row],[actualResult2Ft]]))</f>
        <v>0</v>
      </c>
      <c r="AK66" t="b">
        <f>ISNUMBER(SEARCH(AK$1,d3_test70[[#This Row],[actualResult2Ft]]))</f>
        <v>1</v>
      </c>
      <c r="AL66" t="b">
        <f>ISNUMBER(SEARCH(AL$1,d3_test70[[#This Row],[actualResult2Ft]]))</f>
        <v>0</v>
      </c>
      <c r="AM66" s="10" t="str">
        <f t="shared" si="8"/>
        <v>00</v>
      </c>
      <c r="AN66" s="10" t="str">
        <f t="shared" si="9"/>
        <v>11</v>
      </c>
      <c r="AO66" s="10" t="str">
        <f t="shared" si="10"/>
        <v>10</v>
      </c>
      <c r="AP66" t="b">
        <f t="shared" si="11"/>
        <v>0</v>
      </c>
      <c r="AS66" t="b">
        <f>ISNUMBER(SEARCH(AS$1,d3_test70[[#This Row],[actualResultGPT32Ft]]))</f>
        <v>1</v>
      </c>
      <c r="AT66" t="b">
        <f>ISNUMBER(SEARCH(AT$1,d3_test70[[#This Row],[actualResultGPT32Ft]]))</f>
        <v>1</v>
      </c>
      <c r="AU66" t="b">
        <f>ISNUMBER(SEARCH(AU$1,d3_test70[[#This Row],[actualResultGPT32Ft]]))</f>
        <v>1</v>
      </c>
      <c r="AV66" s="10" t="str">
        <f t="shared" si="12"/>
        <v>01</v>
      </c>
      <c r="AW66" s="10" t="str">
        <f t="shared" si="13"/>
        <v>11</v>
      </c>
      <c r="AX66" s="10" t="str">
        <f t="shared" si="14"/>
        <v>11</v>
      </c>
      <c r="AY66" t="b">
        <f t="shared" si="15"/>
        <v>0</v>
      </c>
    </row>
    <row r="67" spans="1:51" x14ac:dyDescent="0.35">
      <c r="A67" t="s">
        <v>473</v>
      </c>
      <c r="B67" t="s">
        <v>474</v>
      </c>
      <c r="C67" t="s">
        <v>1021</v>
      </c>
      <c r="D67" t="s">
        <v>7591</v>
      </c>
      <c r="E67" t="s">
        <v>5137</v>
      </c>
      <c r="F67" t="s">
        <v>24</v>
      </c>
      <c r="G67" t="s">
        <v>24</v>
      </c>
      <c r="H67" t="s">
        <v>72</v>
      </c>
      <c r="I67" t="s">
        <v>24</v>
      </c>
      <c r="J67" t="s">
        <v>24</v>
      </c>
      <c r="M67" s="13" t="b">
        <f>ISNUMBER(SEARCH(M$1,d3_test70[[#This Row],[expectedResult]]))</f>
        <v>0</v>
      </c>
      <c r="N67" s="13" t="b">
        <f>ISNUMBER(SEARCH(N$1,d3_test70[[#This Row],[expectedResult]]))</f>
        <v>1</v>
      </c>
      <c r="O67" s="13" t="b">
        <f>ISNUMBER(SEARCH(O$1,d3_test70[[#This Row],[expectedResult]]))</f>
        <v>1</v>
      </c>
      <c r="R67" t="b">
        <f>ISNUMBER(SEARCH(R$1,d3_test70[[#This Row],[actualResult]]))</f>
        <v>0</v>
      </c>
      <c r="S67" t="b">
        <f>ISNUMBER(SEARCH(S$1,d3_test70[[#This Row],[actualResult]]))</f>
        <v>1</v>
      </c>
      <c r="T67" t="b">
        <f>ISNUMBER(SEARCH(T$1,d3_test70[[#This Row],[actualResult]]))</f>
        <v>1</v>
      </c>
      <c r="U67" s="10" t="str">
        <f t="shared" ref="U67:U113" si="16">IF(R67=$M67, IF(R67=FALSE, "00","11"), IF(R67=FALSE,"10","01"))</f>
        <v>00</v>
      </c>
      <c r="V67" s="10" t="str">
        <f t="shared" ref="V67:V113" si="17">IF(S67=$N67, IF(S67=FALSE, "00","11"), IF(S67=FALSE,"10","01"))</f>
        <v>11</v>
      </c>
      <c r="W67" s="10" t="str">
        <f t="shared" ref="W67:W113" si="18">IF(T67=$O67, IF(T67=FALSE, "00","11"), IF(T67=FALSE,"10","01"))</f>
        <v>11</v>
      </c>
      <c r="X67" t="b">
        <f t="shared" ref="X67:X113" si="19">AND(R67=$M67,S67=$N67,T67=$O67)</f>
        <v>1</v>
      </c>
      <c r="AA67" t="b">
        <f>ISNUMBER(SEARCH(AA$1,d3_test70[[#This Row],[actualResultGPT3]]))</f>
        <v>1</v>
      </c>
      <c r="AB67" t="b">
        <f>ISNUMBER(SEARCH(AB$1,d3_test70[[#This Row],[actualResultGPT3]]))</f>
        <v>1</v>
      </c>
      <c r="AC67" t="b">
        <f>ISNUMBER(SEARCH(AC$1,d3_test70[[#This Row],[actualResultGPT3]]))</f>
        <v>1</v>
      </c>
      <c r="AD67" s="10" t="str">
        <f t="shared" ref="AD67:AD113" si="20">IF(AA67=$M67, IF(AA67=FALSE, "00","11"), IF(AA67=FALSE,"10","01"))</f>
        <v>01</v>
      </c>
      <c r="AE67" s="10" t="str">
        <f t="shared" ref="AE67:AE113" si="21">IF(AB67=$N67, IF(AB67=FALSE, "00","11"), IF(AB67=FALSE,"10","01"))</f>
        <v>11</v>
      </c>
      <c r="AF67" s="10" t="str">
        <f t="shared" ref="AF67:AF113" si="22">IF(AC67=$O67, IF(AC67=FALSE, "00","11"), IF(AC67=FALSE,"10","01"))</f>
        <v>11</v>
      </c>
      <c r="AG67" t="b">
        <f t="shared" ref="AG67:AG113" si="23">AND(AA67=$M67,AB67=$N67,AC67=$O67)</f>
        <v>0</v>
      </c>
      <c r="AJ67" t="b">
        <f>ISNUMBER(SEARCH(AJ$1,d3_test70[[#This Row],[actualResult2Ft]]))</f>
        <v>0</v>
      </c>
      <c r="AK67" t="b">
        <f>ISNUMBER(SEARCH(AK$1,d3_test70[[#This Row],[actualResult2Ft]]))</f>
        <v>1</v>
      </c>
      <c r="AL67" t="b">
        <f>ISNUMBER(SEARCH(AL$1,d3_test70[[#This Row],[actualResult2Ft]]))</f>
        <v>1</v>
      </c>
      <c r="AM67" s="10" t="str">
        <f t="shared" ref="AM67:AM113" si="24">IF(AJ67=$M67, IF(AJ67=FALSE, "00","11"), IF(AJ67=FALSE,"10","01"))</f>
        <v>00</v>
      </c>
      <c r="AN67" s="10" t="str">
        <f t="shared" ref="AN67:AN113" si="25">IF(AK67=$N67, IF(AK67=FALSE, "00","11"), IF(AK67=FALSE,"10","01"))</f>
        <v>11</v>
      </c>
      <c r="AO67" s="10" t="str">
        <f t="shared" ref="AO67:AO113" si="26">IF(AL67=$O67, IF(AL67=FALSE, "00","11"), IF(AL67=FALSE,"10","01"))</f>
        <v>11</v>
      </c>
      <c r="AP67" t="b">
        <f t="shared" ref="AP67:AP113" si="27">AND(AJ67=$M67,AK67=$N67,AL67=$O67)</f>
        <v>1</v>
      </c>
      <c r="AS67" t="b">
        <f>ISNUMBER(SEARCH(AS$1,d3_test70[[#This Row],[actualResultGPT32Ft]]))</f>
        <v>0</v>
      </c>
      <c r="AT67" t="b">
        <f>ISNUMBER(SEARCH(AT$1,d3_test70[[#This Row],[actualResultGPT32Ft]]))</f>
        <v>1</v>
      </c>
      <c r="AU67" t="b">
        <f>ISNUMBER(SEARCH(AU$1,d3_test70[[#This Row],[actualResultGPT32Ft]]))</f>
        <v>1</v>
      </c>
      <c r="AV67" s="10" t="str">
        <f t="shared" ref="AV67:AV113" si="28">IF(AS67=$M67, IF(AS67=FALSE, "00","11"), IF(AS67=FALSE,"10","01"))</f>
        <v>00</v>
      </c>
      <c r="AW67" s="10" t="str">
        <f t="shared" ref="AW67:AW113" si="29">IF(AT67=$N67, IF(AT67=FALSE, "00","11"), IF(AT67=FALSE,"10","01"))</f>
        <v>11</v>
      </c>
      <c r="AX67" s="10" t="str">
        <f t="shared" ref="AX67:AX113" si="30">IF(AU67=$O67, IF(AU67=FALSE, "00","11"), IF(AU67=FALSE,"10","01"))</f>
        <v>11</v>
      </c>
      <c r="AY67" t="b">
        <f t="shared" ref="AY67:AY113" si="31">AND(AS67=$M67,AT67=$N67,AU67=$O67)</f>
        <v>1</v>
      </c>
    </row>
    <row r="68" spans="1:51" x14ac:dyDescent="0.35">
      <c r="A68">
        <v>763991668</v>
      </c>
      <c r="B68" t="s">
        <v>7708</v>
      </c>
      <c r="C68" t="s">
        <v>7831</v>
      </c>
      <c r="D68" t="s">
        <v>7751</v>
      </c>
      <c r="E68" t="s">
        <v>5190</v>
      </c>
      <c r="F68" t="s">
        <v>7754</v>
      </c>
      <c r="G68" t="s">
        <v>7</v>
      </c>
      <c r="H68" t="s">
        <v>72</v>
      </c>
      <c r="I68" t="s">
        <v>24</v>
      </c>
      <c r="J68" t="s">
        <v>24</v>
      </c>
      <c r="M68" s="13" t="b">
        <f>ISNUMBER(SEARCH(M$1,d3_test70[[#This Row],[expectedResult]]))</f>
        <v>0</v>
      </c>
      <c r="N68" s="13" t="b">
        <f>ISNUMBER(SEARCH(N$1,d3_test70[[#This Row],[expectedResult]]))</f>
        <v>1</v>
      </c>
      <c r="O68" s="13" t="b">
        <f>ISNUMBER(SEARCH(O$1,d3_test70[[#This Row],[expectedResult]]))</f>
        <v>1</v>
      </c>
      <c r="R68" t="b">
        <f>ISNUMBER(SEARCH(R$1,d3_test70[[#This Row],[actualResult]]))</f>
        <v>0</v>
      </c>
      <c r="S68" t="b">
        <f>ISNUMBER(SEARCH(S$1,d3_test70[[#This Row],[actualResult]]))</f>
        <v>0</v>
      </c>
      <c r="T68" t="b">
        <f>ISNUMBER(SEARCH(T$1,d3_test70[[#This Row],[actualResult]]))</f>
        <v>1</v>
      </c>
      <c r="U68" s="10" t="str">
        <f t="shared" si="16"/>
        <v>00</v>
      </c>
      <c r="V68" s="10" t="str">
        <f t="shared" si="17"/>
        <v>10</v>
      </c>
      <c r="W68" s="10" t="str">
        <f t="shared" si="18"/>
        <v>11</v>
      </c>
      <c r="X68" t="b">
        <f t="shared" si="19"/>
        <v>0</v>
      </c>
      <c r="AA68" t="b">
        <f>ISNUMBER(SEARCH(AA$1,d3_test70[[#This Row],[actualResultGPT3]]))</f>
        <v>1</v>
      </c>
      <c r="AB68" t="b">
        <f>ISNUMBER(SEARCH(AB$1,d3_test70[[#This Row],[actualResultGPT3]]))</f>
        <v>1</v>
      </c>
      <c r="AC68" t="b">
        <f>ISNUMBER(SEARCH(AC$1,d3_test70[[#This Row],[actualResultGPT3]]))</f>
        <v>1</v>
      </c>
      <c r="AD68" s="10" t="str">
        <f t="shared" si="20"/>
        <v>01</v>
      </c>
      <c r="AE68" s="10" t="str">
        <f t="shared" si="21"/>
        <v>11</v>
      </c>
      <c r="AF68" s="10" t="str">
        <f t="shared" si="22"/>
        <v>11</v>
      </c>
      <c r="AG68" t="b">
        <f t="shared" si="23"/>
        <v>0</v>
      </c>
      <c r="AJ68" t="b">
        <f>ISNUMBER(SEARCH(AJ$1,d3_test70[[#This Row],[actualResult2Ft]]))</f>
        <v>0</v>
      </c>
      <c r="AK68" t="b">
        <f>ISNUMBER(SEARCH(AK$1,d3_test70[[#This Row],[actualResult2Ft]]))</f>
        <v>1</v>
      </c>
      <c r="AL68" t="b">
        <f>ISNUMBER(SEARCH(AL$1,d3_test70[[#This Row],[actualResult2Ft]]))</f>
        <v>1</v>
      </c>
      <c r="AM68" s="10" t="str">
        <f t="shared" si="24"/>
        <v>00</v>
      </c>
      <c r="AN68" s="10" t="str">
        <f t="shared" si="25"/>
        <v>11</v>
      </c>
      <c r="AO68" s="10" t="str">
        <f t="shared" si="26"/>
        <v>11</v>
      </c>
      <c r="AP68" t="b">
        <f t="shared" si="27"/>
        <v>1</v>
      </c>
      <c r="AS68" t="b">
        <f>ISNUMBER(SEARCH(AS$1,d3_test70[[#This Row],[actualResultGPT32Ft]]))</f>
        <v>0</v>
      </c>
      <c r="AT68" t="b">
        <f>ISNUMBER(SEARCH(AT$1,d3_test70[[#This Row],[actualResultGPT32Ft]]))</f>
        <v>1</v>
      </c>
      <c r="AU68" t="b">
        <f>ISNUMBER(SEARCH(AU$1,d3_test70[[#This Row],[actualResultGPT32Ft]]))</f>
        <v>1</v>
      </c>
      <c r="AV68" s="10" t="str">
        <f t="shared" si="28"/>
        <v>00</v>
      </c>
      <c r="AW68" s="10" t="str">
        <f t="shared" si="29"/>
        <v>11</v>
      </c>
      <c r="AX68" s="10" t="str">
        <f t="shared" si="30"/>
        <v>11</v>
      </c>
      <c r="AY68" t="b">
        <f t="shared" si="31"/>
        <v>1</v>
      </c>
    </row>
    <row r="69" spans="1:51" x14ac:dyDescent="0.35">
      <c r="A69" t="s">
        <v>387</v>
      </c>
      <c r="B69" t="s">
        <v>388</v>
      </c>
      <c r="C69" t="s">
        <v>1010</v>
      </c>
      <c r="D69" t="s">
        <v>7570</v>
      </c>
      <c r="E69" t="s">
        <v>5119</v>
      </c>
      <c r="F69" t="s">
        <v>13</v>
      </c>
      <c r="G69" t="s">
        <v>13</v>
      </c>
      <c r="H69" t="s">
        <v>13</v>
      </c>
      <c r="I69" t="s">
        <v>13</v>
      </c>
      <c r="J69" t="s">
        <v>13</v>
      </c>
      <c r="M69" s="13" t="b">
        <f>ISNUMBER(SEARCH(M$1,d3_test70[[#This Row],[expectedResult]]))</f>
        <v>1</v>
      </c>
      <c r="N69" s="13" t="b">
        <f>ISNUMBER(SEARCH(N$1,d3_test70[[#This Row],[expectedResult]]))</f>
        <v>0</v>
      </c>
      <c r="O69" s="13" t="b">
        <f>ISNUMBER(SEARCH(O$1,d3_test70[[#This Row],[expectedResult]]))</f>
        <v>0</v>
      </c>
      <c r="R69" t="b">
        <f>ISNUMBER(SEARCH(R$1,d3_test70[[#This Row],[actualResult]]))</f>
        <v>1</v>
      </c>
      <c r="S69" t="b">
        <f>ISNUMBER(SEARCH(S$1,d3_test70[[#This Row],[actualResult]]))</f>
        <v>0</v>
      </c>
      <c r="T69" t="b">
        <f>ISNUMBER(SEARCH(T$1,d3_test70[[#This Row],[actualResult]]))</f>
        <v>0</v>
      </c>
      <c r="U69" s="10" t="str">
        <f t="shared" si="16"/>
        <v>11</v>
      </c>
      <c r="V69" s="10" t="str">
        <f t="shared" si="17"/>
        <v>00</v>
      </c>
      <c r="W69" s="10" t="str">
        <f t="shared" si="18"/>
        <v>00</v>
      </c>
      <c r="X69" t="b">
        <f t="shared" si="19"/>
        <v>1</v>
      </c>
      <c r="AA69" t="b">
        <f>ISNUMBER(SEARCH(AA$1,d3_test70[[#This Row],[actualResultGPT3]]))</f>
        <v>1</v>
      </c>
      <c r="AB69" t="b">
        <f>ISNUMBER(SEARCH(AB$1,d3_test70[[#This Row],[actualResultGPT3]]))</f>
        <v>0</v>
      </c>
      <c r="AC69" t="b">
        <f>ISNUMBER(SEARCH(AC$1,d3_test70[[#This Row],[actualResultGPT3]]))</f>
        <v>0</v>
      </c>
      <c r="AD69" s="10" t="str">
        <f t="shared" si="20"/>
        <v>11</v>
      </c>
      <c r="AE69" s="10" t="str">
        <f t="shared" si="21"/>
        <v>00</v>
      </c>
      <c r="AF69" s="10" t="str">
        <f t="shared" si="22"/>
        <v>00</v>
      </c>
      <c r="AG69" t="b">
        <f t="shared" si="23"/>
        <v>1</v>
      </c>
      <c r="AJ69" t="b">
        <f>ISNUMBER(SEARCH(AJ$1,d3_test70[[#This Row],[actualResult2Ft]]))</f>
        <v>1</v>
      </c>
      <c r="AK69" t="b">
        <f>ISNUMBER(SEARCH(AK$1,d3_test70[[#This Row],[actualResult2Ft]]))</f>
        <v>0</v>
      </c>
      <c r="AL69" t="b">
        <f>ISNUMBER(SEARCH(AL$1,d3_test70[[#This Row],[actualResult2Ft]]))</f>
        <v>0</v>
      </c>
      <c r="AM69" s="10" t="str">
        <f t="shared" si="24"/>
        <v>11</v>
      </c>
      <c r="AN69" s="10" t="str">
        <f t="shared" si="25"/>
        <v>00</v>
      </c>
      <c r="AO69" s="10" t="str">
        <f t="shared" si="26"/>
        <v>00</v>
      </c>
      <c r="AP69" t="b">
        <f t="shared" si="27"/>
        <v>1</v>
      </c>
      <c r="AS69" t="b">
        <f>ISNUMBER(SEARCH(AS$1,d3_test70[[#This Row],[actualResultGPT32Ft]]))</f>
        <v>1</v>
      </c>
      <c r="AT69" t="b">
        <f>ISNUMBER(SEARCH(AT$1,d3_test70[[#This Row],[actualResultGPT32Ft]]))</f>
        <v>0</v>
      </c>
      <c r="AU69" t="b">
        <f>ISNUMBER(SEARCH(AU$1,d3_test70[[#This Row],[actualResultGPT32Ft]]))</f>
        <v>0</v>
      </c>
      <c r="AV69" s="10" t="str">
        <f t="shared" si="28"/>
        <v>11</v>
      </c>
      <c r="AW69" s="10" t="str">
        <f t="shared" si="29"/>
        <v>00</v>
      </c>
      <c r="AX69" s="10" t="str">
        <f t="shared" si="30"/>
        <v>00</v>
      </c>
      <c r="AY69" t="b">
        <f t="shared" si="31"/>
        <v>1</v>
      </c>
    </row>
    <row r="70" spans="1:51" x14ac:dyDescent="0.35">
      <c r="A70" t="s">
        <v>687</v>
      </c>
      <c r="B70" t="s">
        <v>688</v>
      </c>
      <c r="C70" t="s">
        <v>689</v>
      </c>
      <c r="D70" t="s">
        <v>7594</v>
      </c>
      <c r="E70" t="s">
        <v>5119</v>
      </c>
      <c r="F70" t="s">
        <v>7</v>
      </c>
      <c r="G70" t="s">
        <v>7</v>
      </c>
      <c r="H70" t="s">
        <v>72</v>
      </c>
      <c r="I70" t="s">
        <v>7</v>
      </c>
      <c r="J70" t="s">
        <v>72</v>
      </c>
      <c r="M70" s="13" t="b">
        <f>ISNUMBER(SEARCH(M$1,d3_test70[[#This Row],[expectedResult]]))</f>
        <v>0</v>
      </c>
      <c r="N70" s="13" t="b">
        <f>ISNUMBER(SEARCH(N$1,d3_test70[[#This Row],[expectedResult]]))</f>
        <v>0</v>
      </c>
      <c r="O70" s="13" t="b">
        <f>ISNUMBER(SEARCH(O$1,d3_test70[[#This Row],[expectedResult]]))</f>
        <v>1</v>
      </c>
      <c r="R70" t="b">
        <f>ISNUMBER(SEARCH(R$1,d3_test70[[#This Row],[actualResult]]))</f>
        <v>0</v>
      </c>
      <c r="S70" t="b">
        <f>ISNUMBER(SEARCH(S$1,d3_test70[[#This Row],[actualResult]]))</f>
        <v>0</v>
      </c>
      <c r="T70" t="b">
        <f>ISNUMBER(SEARCH(T$1,d3_test70[[#This Row],[actualResult]]))</f>
        <v>1</v>
      </c>
      <c r="U70" s="10" t="str">
        <f t="shared" si="16"/>
        <v>00</v>
      </c>
      <c r="V70" s="10" t="str">
        <f t="shared" si="17"/>
        <v>00</v>
      </c>
      <c r="W70" s="10" t="str">
        <f t="shared" si="18"/>
        <v>11</v>
      </c>
      <c r="X70" t="b">
        <f t="shared" si="19"/>
        <v>1</v>
      </c>
      <c r="AA70" t="b">
        <f>ISNUMBER(SEARCH(AA$1,d3_test70[[#This Row],[actualResultGPT3]]))</f>
        <v>1</v>
      </c>
      <c r="AB70" t="b">
        <f>ISNUMBER(SEARCH(AB$1,d3_test70[[#This Row],[actualResultGPT3]]))</f>
        <v>1</v>
      </c>
      <c r="AC70" t="b">
        <f>ISNUMBER(SEARCH(AC$1,d3_test70[[#This Row],[actualResultGPT3]]))</f>
        <v>1</v>
      </c>
      <c r="AD70" s="10" t="str">
        <f t="shared" si="20"/>
        <v>01</v>
      </c>
      <c r="AE70" s="10" t="str">
        <f t="shared" si="21"/>
        <v>01</v>
      </c>
      <c r="AF70" s="10" t="str">
        <f t="shared" si="22"/>
        <v>11</v>
      </c>
      <c r="AG70" t="b">
        <f t="shared" si="23"/>
        <v>0</v>
      </c>
      <c r="AJ70" t="b">
        <f>ISNUMBER(SEARCH(AJ$1,d3_test70[[#This Row],[actualResult2Ft]]))</f>
        <v>0</v>
      </c>
      <c r="AK70" t="b">
        <f>ISNUMBER(SEARCH(AK$1,d3_test70[[#This Row],[actualResult2Ft]]))</f>
        <v>0</v>
      </c>
      <c r="AL70" t="b">
        <f>ISNUMBER(SEARCH(AL$1,d3_test70[[#This Row],[actualResult2Ft]]))</f>
        <v>1</v>
      </c>
      <c r="AM70" s="10" t="str">
        <f t="shared" si="24"/>
        <v>00</v>
      </c>
      <c r="AN70" s="10" t="str">
        <f t="shared" si="25"/>
        <v>00</v>
      </c>
      <c r="AO70" s="10" t="str">
        <f t="shared" si="26"/>
        <v>11</v>
      </c>
      <c r="AP70" t="b">
        <f t="shared" si="27"/>
        <v>1</v>
      </c>
      <c r="AS70" t="b">
        <f>ISNUMBER(SEARCH(AS$1,d3_test70[[#This Row],[actualResultGPT32Ft]]))</f>
        <v>1</v>
      </c>
      <c r="AT70" t="b">
        <f>ISNUMBER(SEARCH(AT$1,d3_test70[[#This Row],[actualResultGPT32Ft]]))</f>
        <v>1</v>
      </c>
      <c r="AU70" t="b">
        <f>ISNUMBER(SEARCH(AU$1,d3_test70[[#This Row],[actualResultGPT32Ft]]))</f>
        <v>1</v>
      </c>
      <c r="AV70" s="10" t="str">
        <f t="shared" si="28"/>
        <v>01</v>
      </c>
      <c r="AW70" s="10" t="str">
        <f t="shared" si="29"/>
        <v>01</v>
      </c>
      <c r="AX70" s="10" t="str">
        <f t="shared" si="30"/>
        <v>11</v>
      </c>
      <c r="AY70" t="b">
        <f t="shared" si="31"/>
        <v>0</v>
      </c>
    </row>
    <row r="71" spans="1:51" x14ac:dyDescent="0.35">
      <c r="A71">
        <v>512939461</v>
      </c>
      <c r="B71" t="s">
        <v>789</v>
      </c>
      <c r="C71" t="s">
        <v>790</v>
      </c>
      <c r="D71" t="s">
        <v>7547</v>
      </c>
      <c r="E71" t="s">
        <v>5190</v>
      </c>
      <c r="F71" t="s">
        <v>185</v>
      </c>
      <c r="G71" t="s">
        <v>34</v>
      </c>
      <c r="H71" t="s">
        <v>7846</v>
      </c>
      <c r="I71" t="s">
        <v>34</v>
      </c>
      <c r="J71" t="s">
        <v>72</v>
      </c>
      <c r="M71" s="13" t="b">
        <f>ISNUMBER(SEARCH(M$1,d3_test70[[#This Row],[expectedResult]]))</f>
        <v>1</v>
      </c>
      <c r="N71" s="13" t="b">
        <f>ISNUMBER(SEARCH(N$1,d3_test70[[#This Row],[expectedResult]]))</f>
        <v>1</v>
      </c>
      <c r="O71" s="13" t="b">
        <f>ISNUMBER(SEARCH(O$1,d3_test70[[#This Row],[expectedResult]]))</f>
        <v>0</v>
      </c>
      <c r="R71" t="b">
        <f>ISNUMBER(SEARCH(R$1,d3_test70[[#This Row],[actualResult]]))</f>
        <v>0</v>
      </c>
      <c r="S71" t="b">
        <f>ISNUMBER(SEARCH(S$1,d3_test70[[#This Row],[actualResult]]))</f>
        <v>1</v>
      </c>
      <c r="T71" t="b">
        <f>ISNUMBER(SEARCH(T$1,d3_test70[[#This Row],[actualResult]]))</f>
        <v>0</v>
      </c>
      <c r="U71" s="10" t="str">
        <f t="shared" si="16"/>
        <v>10</v>
      </c>
      <c r="V71" s="10" t="str">
        <f t="shared" si="17"/>
        <v>11</v>
      </c>
      <c r="W71" s="10" t="str">
        <f t="shared" si="18"/>
        <v>00</v>
      </c>
      <c r="X71" t="b">
        <f t="shared" si="19"/>
        <v>0</v>
      </c>
      <c r="AA71" t="b">
        <f>ISNUMBER(SEARCH(AA$1,d3_test70[[#This Row],[actualResultGPT3]]))</f>
        <v>1</v>
      </c>
      <c r="AB71" t="b">
        <f>ISNUMBER(SEARCH(AB$1,d3_test70[[#This Row],[actualResultGPT3]]))</f>
        <v>1</v>
      </c>
      <c r="AC71" t="b">
        <f>ISNUMBER(SEARCH(AC$1,d3_test70[[#This Row],[actualResultGPT3]]))</f>
        <v>1</v>
      </c>
      <c r="AD71" s="10" t="str">
        <f t="shared" si="20"/>
        <v>11</v>
      </c>
      <c r="AE71" s="10" t="str">
        <f t="shared" si="21"/>
        <v>11</v>
      </c>
      <c r="AF71" s="10" t="str">
        <f t="shared" si="22"/>
        <v>01</v>
      </c>
      <c r="AG71" t="b">
        <f t="shared" si="23"/>
        <v>0</v>
      </c>
      <c r="AJ71" t="b">
        <f>ISNUMBER(SEARCH(AJ$1,d3_test70[[#This Row],[actualResult2Ft]]))</f>
        <v>0</v>
      </c>
      <c r="AK71" t="b">
        <f>ISNUMBER(SEARCH(AK$1,d3_test70[[#This Row],[actualResult2Ft]]))</f>
        <v>1</v>
      </c>
      <c r="AL71" t="b">
        <f>ISNUMBER(SEARCH(AL$1,d3_test70[[#This Row],[actualResult2Ft]]))</f>
        <v>0</v>
      </c>
      <c r="AM71" s="10" t="str">
        <f t="shared" si="24"/>
        <v>10</v>
      </c>
      <c r="AN71" s="10" t="str">
        <f t="shared" si="25"/>
        <v>11</v>
      </c>
      <c r="AO71" s="10" t="str">
        <f t="shared" si="26"/>
        <v>00</v>
      </c>
      <c r="AP71" t="b">
        <f t="shared" si="27"/>
        <v>0</v>
      </c>
      <c r="AS71" t="b">
        <f>ISNUMBER(SEARCH(AS$1,d3_test70[[#This Row],[actualResultGPT32Ft]]))</f>
        <v>1</v>
      </c>
      <c r="AT71" t="b">
        <f>ISNUMBER(SEARCH(AT$1,d3_test70[[#This Row],[actualResultGPT32Ft]]))</f>
        <v>1</v>
      </c>
      <c r="AU71" t="b">
        <f>ISNUMBER(SEARCH(AU$1,d3_test70[[#This Row],[actualResultGPT32Ft]]))</f>
        <v>1</v>
      </c>
      <c r="AV71" s="10" t="str">
        <f t="shared" si="28"/>
        <v>11</v>
      </c>
      <c r="AW71" s="10" t="str">
        <f t="shared" si="29"/>
        <v>11</v>
      </c>
      <c r="AX71" s="10" t="str">
        <f t="shared" si="30"/>
        <v>01</v>
      </c>
      <c r="AY71" t="b">
        <f t="shared" si="31"/>
        <v>0</v>
      </c>
    </row>
    <row r="72" spans="1:51" x14ac:dyDescent="0.35">
      <c r="A72" t="s">
        <v>502</v>
      </c>
      <c r="B72" t="s">
        <v>503</v>
      </c>
      <c r="C72" t="s">
        <v>504</v>
      </c>
      <c r="D72" t="s">
        <v>7597</v>
      </c>
      <c r="E72" t="s">
        <v>5137</v>
      </c>
      <c r="F72" t="s">
        <v>34</v>
      </c>
      <c r="G72" t="s">
        <v>34</v>
      </c>
      <c r="H72" t="s">
        <v>72</v>
      </c>
      <c r="I72" t="s">
        <v>24</v>
      </c>
      <c r="J72" t="s">
        <v>72</v>
      </c>
      <c r="M72" s="13" t="b">
        <f>ISNUMBER(SEARCH(M$1,d3_test70[[#This Row],[expectedResult]]))</f>
        <v>0</v>
      </c>
      <c r="N72" s="13" t="b">
        <f>ISNUMBER(SEARCH(N$1,d3_test70[[#This Row],[expectedResult]]))</f>
        <v>1</v>
      </c>
      <c r="O72" s="13" t="b">
        <f>ISNUMBER(SEARCH(O$1,d3_test70[[#This Row],[expectedResult]]))</f>
        <v>0</v>
      </c>
      <c r="R72" t="b">
        <f>ISNUMBER(SEARCH(R$1,d3_test70[[#This Row],[actualResult]]))</f>
        <v>0</v>
      </c>
      <c r="S72" t="b">
        <f>ISNUMBER(SEARCH(S$1,d3_test70[[#This Row],[actualResult]]))</f>
        <v>1</v>
      </c>
      <c r="T72" t="b">
        <f>ISNUMBER(SEARCH(T$1,d3_test70[[#This Row],[actualResult]]))</f>
        <v>0</v>
      </c>
      <c r="U72" s="10" t="str">
        <f t="shared" si="16"/>
        <v>00</v>
      </c>
      <c r="V72" s="10" t="str">
        <f t="shared" si="17"/>
        <v>11</v>
      </c>
      <c r="W72" s="10" t="str">
        <f t="shared" si="18"/>
        <v>00</v>
      </c>
      <c r="X72" t="b">
        <f t="shared" si="19"/>
        <v>1</v>
      </c>
      <c r="AA72" t="b">
        <f>ISNUMBER(SEARCH(AA$1,d3_test70[[#This Row],[actualResultGPT3]]))</f>
        <v>1</v>
      </c>
      <c r="AB72" t="b">
        <f>ISNUMBER(SEARCH(AB$1,d3_test70[[#This Row],[actualResultGPT3]]))</f>
        <v>1</v>
      </c>
      <c r="AC72" t="b">
        <f>ISNUMBER(SEARCH(AC$1,d3_test70[[#This Row],[actualResultGPT3]]))</f>
        <v>1</v>
      </c>
      <c r="AD72" s="10" t="str">
        <f t="shared" si="20"/>
        <v>01</v>
      </c>
      <c r="AE72" s="10" t="str">
        <f t="shared" si="21"/>
        <v>11</v>
      </c>
      <c r="AF72" s="10" t="str">
        <f t="shared" si="22"/>
        <v>01</v>
      </c>
      <c r="AG72" t="b">
        <f t="shared" si="23"/>
        <v>0</v>
      </c>
      <c r="AJ72" t="b">
        <f>ISNUMBER(SEARCH(AJ$1,d3_test70[[#This Row],[actualResult2Ft]]))</f>
        <v>0</v>
      </c>
      <c r="AK72" t="b">
        <f>ISNUMBER(SEARCH(AK$1,d3_test70[[#This Row],[actualResult2Ft]]))</f>
        <v>1</v>
      </c>
      <c r="AL72" t="b">
        <f>ISNUMBER(SEARCH(AL$1,d3_test70[[#This Row],[actualResult2Ft]]))</f>
        <v>1</v>
      </c>
      <c r="AM72" s="10" t="str">
        <f t="shared" si="24"/>
        <v>00</v>
      </c>
      <c r="AN72" s="10" t="str">
        <f t="shared" si="25"/>
        <v>11</v>
      </c>
      <c r="AO72" s="10" t="str">
        <f t="shared" si="26"/>
        <v>01</v>
      </c>
      <c r="AP72" t="b">
        <f t="shared" si="27"/>
        <v>0</v>
      </c>
      <c r="AS72" t="b">
        <f>ISNUMBER(SEARCH(AS$1,d3_test70[[#This Row],[actualResultGPT32Ft]]))</f>
        <v>1</v>
      </c>
      <c r="AT72" t="b">
        <f>ISNUMBER(SEARCH(AT$1,d3_test70[[#This Row],[actualResultGPT32Ft]]))</f>
        <v>1</v>
      </c>
      <c r="AU72" t="b">
        <f>ISNUMBER(SEARCH(AU$1,d3_test70[[#This Row],[actualResultGPT32Ft]]))</f>
        <v>1</v>
      </c>
      <c r="AV72" s="10" t="str">
        <f t="shared" si="28"/>
        <v>01</v>
      </c>
      <c r="AW72" s="10" t="str">
        <f t="shared" si="29"/>
        <v>11</v>
      </c>
      <c r="AX72" s="10" t="str">
        <f t="shared" si="30"/>
        <v>01</v>
      </c>
      <c r="AY72" t="b">
        <f t="shared" si="31"/>
        <v>0</v>
      </c>
    </row>
    <row r="73" spans="1:51" x14ac:dyDescent="0.35">
      <c r="A73" t="s">
        <v>63</v>
      </c>
      <c r="B73" t="s">
        <v>64</v>
      </c>
      <c r="C73" t="s">
        <v>7776</v>
      </c>
      <c r="D73" t="s">
        <v>7593</v>
      </c>
      <c r="E73" t="s">
        <v>5119</v>
      </c>
      <c r="F73" t="s">
        <v>7</v>
      </c>
      <c r="G73" t="s">
        <v>7</v>
      </c>
      <c r="H73" t="s">
        <v>7</v>
      </c>
      <c r="I73" t="s">
        <v>7</v>
      </c>
      <c r="J73" t="s">
        <v>7</v>
      </c>
      <c r="M73" s="13" t="b">
        <f>ISNUMBER(SEARCH(M$1,d3_test70[[#This Row],[expectedResult]]))</f>
        <v>0</v>
      </c>
      <c r="N73" s="13" t="b">
        <f>ISNUMBER(SEARCH(N$1,d3_test70[[#This Row],[expectedResult]]))</f>
        <v>0</v>
      </c>
      <c r="O73" s="13" t="b">
        <f>ISNUMBER(SEARCH(O$1,d3_test70[[#This Row],[expectedResult]]))</f>
        <v>1</v>
      </c>
      <c r="R73" t="b">
        <f>ISNUMBER(SEARCH(R$1,d3_test70[[#This Row],[actualResult]]))</f>
        <v>0</v>
      </c>
      <c r="S73" t="b">
        <f>ISNUMBER(SEARCH(S$1,d3_test70[[#This Row],[actualResult]]))</f>
        <v>0</v>
      </c>
      <c r="T73" t="b">
        <f>ISNUMBER(SEARCH(T$1,d3_test70[[#This Row],[actualResult]]))</f>
        <v>1</v>
      </c>
      <c r="U73" s="10" t="str">
        <f t="shared" si="16"/>
        <v>00</v>
      </c>
      <c r="V73" s="10" t="str">
        <f t="shared" si="17"/>
        <v>00</v>
      </c>
      <c r="W73" s="10" t="str">
        <f t="shared" si="18"/>
        <v>11</v>
      </c>
      <c r="X73" t="b">
        <f t="shared" si="19"/>
        <v>1</v>
      </c>
      <c r="AA73" t="b">
        <f>ISNUMBER(SEARCH(AA$1,d3_test70[[#This Row],[actualResultGPT3]]))</f>
        <v>0</v>
      </c>
      <c r="AB73" t="b">
        <f>ISNUMBER(SEARCH(AB$1,d3_test70[[#This Row],[actualResultGPT3]]))</f>
        <v>0</v>
      </c>
      <c r="AC73" t="b">
        <f>ISNUMBER(SEARCH(AC$1,d3_test70[[#This Row],[actualResultGPT3]]))</f>
        <v>1</v>
      </c>
      <c r="AD73" s="10" t="str">
        <f t="shared" si="20"/>
        <v>00</v>
      </c>
      <c r="AE73" s="10" t="str">
        <f t="shared" si="21"/>
        <v>00</v>
      </c>
      <c r="AF73" s="10" t="str">
        <f t="shared" si="22"/>
        <v>11</v>
      </c>
      <c r="AG73" t="b">
        <f t="shared" si="23"/>
        <v>1</v>
      </c>
      <c r="AJ73" t="b">
        <f>ISNUMBER(SEARCH(AJ$1,d3_test70[[#This Row],[actualResult2Ft]]))</f>
        <v>0</v>
      </c>
      <c r="AK73" t="b">
        <f>ISNUMBER(SEARCH(AK$1,d3_test70[[#This Row],[actualResult2Ft]]))</f>
        <v>0</v>
      </c>
      <c r="AL73" t="b">
        <f>ISNUMBER(SEARCH(AL$1,d3_test70[[#This Row],[actualResult2Ft]]))</f>
        <v>1</v>
      </c>
      <c r="AM73" s="10" t="str">
        <f t="shared" si="24"/>
        <v>00</v>
      </c>
      <c r="AN73" s="10" t="str">
        <f t="shared" si="25"/>
        <v>00</v>
      </c>
      <c r="AO73" s="10" t="str">
        <f t="shared" si="26"/>
        <v>11</v>
      </c>
      <c r="AP73" t="b">
        <f t="shared" si="27"/>
        <v>1</v>
      </c>
      <c r="AS73" t="b">
        <f>ISNUMBER(SEARCH(AS$1,d3_test70[[#This Row],[actualResultGPT32Ft]]))</f>
        <v>0</v>
      </c>
      <c r="AT73" t="b">
        <f>ISNUMBER(SEARCH(AT$1,d3_test70[[#This Row],[actualResultGPT32Ft]]))</f>
        <v>0</v>
      </c>
      <c r="AU73" t="b">
        <f>ISNUMBER(SEARCH(AU$1,d3_test70[[#This Row],[actualResultGPT32Ft]]))</f>
        <v>1</v>
      </c>
      <c r="AV73" s="10" t="str">
        <f t="shared" si="28"/>
        <v>00</v>
      </c>
      <c r="AW73" s="10" t="str">
        <f t="shared" si="29"/>
        <v>00</v>
      </c>
      <c r="AX73" s="10" t="str">
        <f t="shared" si="30"/>
        <v>11</v>
      </c>
      <c r="AY73" t="b">
        <f t="shared" si="31"/>
        <v>1</v>
      </c>
    </row>
    <row r="74" spans="1:51" x14ac:dyDescent="0.35">
      <c r="A74" t="s">
        <v>482</v>
      </c>
      <c r="B74" t="s">
        <v>483</v>
      </c>
      <c r="C74" t="s">
        <v>978</v>
      </c>
      <c r="D74" t="s">
        <v>7588</v>
      </c>
      <c r="E74" t="s">
        <v>5119</v>
      </c>
      <c r="F74" t="s">
        <v>185</v>
      </c>
      <c r="G74" t="s">
        <v>34</v>
      </c>
      <c r="H74" t="s">
        <v>72</v>
      </c>
      <c r="I74" t="s">
        <v>34</v>
      </c>
      <c r="J74" t="s">
        <v>24</v>
      </c>
      <c r="M74" s="13" t="b">
        <f>ISNUMBER(SEARCH(M$1,d3_test70[[#This Row],[expectedResult]]))</f>
        <v>1</v>
      </c>
      <c r="N74" s="13" t="b">
        <f>ISNUMBER(SEARCH(N$1,d3_test70[[#This Row],[expectedResult]]))</f>
        <v>1</v>
      </c>
      <c r="O74" s="13" t="b">
        <f>ISNUMBER(SEARCH(O$1,d3_test70[[#This Row],[expectedResult]]))</f>
        <v>0</v>
      </c>
      <c r="R74" t="b">
        <f>ISNUMBER(SEARCH(R$1,d3_test70[[#This Row],[actualResult]]))</f>
        <v>0</v>
      </c>
      <c r="S74" t="b">
        <f>ISNUMBER(SEARCH(S$1,d3_test70[[#This Row],[actualResult]]))</f>
        <v>1</v>
      </c>
      <c r="T74" t="b">
        <f>ISNUMBER(SEARCH(T$1,d3_test70[[#This Row],[actualResult]]))</f>
        <v>0</v>
      </c>
      <c r="U74" s="10" t="str">
        <f t="shared" si="16"/>
        <v>10</v>
      </c>
      <c r="V74" s="10" t="str">
        <f t="shared" si="17"/>
        <v>11</v>
      </c>
      <c r="W74" s="10" t="str">
        <f t="shared" si="18"/>
        <v>00</v>
      </c>
      <c r="X74" t="b">
        <f t="shared" si="19"/>
        <v>0</v>
      </c>
      <c r="AA74" t="b">
        <f>ISNUMBER(SEARCH(AA$1,d3_test70[[#This Row],[actualResultGPT3]]))</f>
        <v>1</v>
      </c>
      <c r="AB74" t="b">
        <f>ISNUMBER(SEARCH(AB$1,d3_test70[[#This Row],[actualResultGPT3]]))</f>
        <v>1</v>
      </c>
      <c r="AC74" t="b">
        <f>ISNUMBER(SEARCH(AC$1,d3_test70[[#This Row],[actualResultGPT3]]))</f>
        <v>1</v>
      </c>
      <c r="AD74" s="10" t="str">
        <f t="shared" si="20"/>
        <v>11</v>
      </c>
      <c r="AE74" s="10" t="str">
        <f t="shared" si="21"/>
        <v>11</v>
      </c>
      <c r="AF74" s="10" t="str">
        <f t="shared" si="22"/>
        <v>01</v>
      </c>
      <c r="AG74" t="b">
        <f t="shared" si="23"/>
        <v>0</v>
      </c>
      <c r="AJ74" t="b">
        <f>ISNUMBER(SEARCH(AJ$1,d3_test70[[#This Row],[actualResult2Ft]]))</f>
        <v>0</v>
      </c>
      <c r="AK74" t="b">
        <f>ISNUMBER(SEARCH(AK$1,d3_test70[[#This Row],[actualResult2Ft]]))</f>
        <v>1</v>
      </c>
      <c r="AL74" t="b">
        <f>ISNUMBER(SEARCH(AL$1,d3_test70[[#This Row],[actualResult2Ft]]))</f>
        <v>0</v>
      </c>
      <c r="AM74" s="10" t="str">
        <f t="shared" si="24"/>
        <v>10</v>
      </c>
      <c r="AN74" s="10" t="str">
        <f t="shared" si="25"/>
        <v>11</v>
      </c>
      <c r="AO74" s="10" t="str">
        <f t="shared" si="26"/>
        <v>00</v>
      </c>
      <c r="AP74" t="b">
        <f t="shared" si="27"/>
        <v>0</v>
      </c>
      <c r="AS74" t="b">
        <f>ISNUMBER(SEARCH(AS$1,d3_test70[[#This Row],[actualResultGPT32Ft]]))</f>
        <v>0</v>
      </c>
      <c r="AT74" t="b">
        <f>ISNUMBER(SEARCH(AT$1,d3_test70[[#This Row],[actualResultGPT32Ft]]))</f>
        <v>1</v>
      </c>
      <c r="AU74" t="b">
        <f>ISNUMBER(SEARCH(AU$1,d3_test70[[#This Row],[actualResultGPT32Ft]]))</f>
        <v>1</v>
      </c>
      <c r="AV74" s="10" t="str">
        <f t="shared" si="28"/>
        <v>10</v>
      </c>
      <c r="AW74" s="10" t="str">
        <f t="shared" si="29"/>
        <v>11</v>
      </c>
      <c r="AX74" s="10" t="str">
        <f t="shared" si="30"/>
        <v>01</v>
      </c>
      <c r="AY74" t="b">
        <f t="shared" si="31"/>
        <v>0</v>
      </c>
    </row>
    <row r="75" spans="1:51" x14ac:dyDescent="0.35">
      <c r="A75" t="s">
        <v>539</v>
      </c>
      <c r="B75" t="s">
        <v>540</v>
      </c>
      <c r="C75" t="s">
        <v>541</v>
      </c>
      <c r="D75" t="s">
        <v>7588</v>
      </c>
      <c r="E75" t="s">
        <v>5119</v>
      </c>
      <c r="F75" t="s">
        <v>24</v>
      </c>
      <c r="G75" t="s">
        <v>34</v>
      </c>
      <c r="H75" t="s">
        <v>72</v>
      </c>
      <c r="I75" t="s">
        <v>34</v>
      </c>
      <c r="J75" t="s">
        <v>72</v>
      </c>
      <c r="M75" s="13" t="b">
        <f>ISNUMBER(SEARCH(M$1,d3_test70[[#This Row],[expectedResult]]))</f>
        <v>0</v>
      </c>
      <c r="N75" s="13" t="b">
        <f>ISNUMBER(SEARCH(N$1,d3_test70[[#This Row],[expectedResult]]))</f>
        <v>1</v>
      </c>
      <c r="O75" s="13" t="b">
        <f>ISNUMBER(SEARCH(O$1,d3_test70[[#This Row],[expectedResult]]))</f>
        <v>1</v>
      </c>
      <c r="R75" t="b">
        <f>ISNUMBER(SEARCH(R$1,d3_test70[[#This Row],[actualResult]]))</f>
        <v>0</v>
      </c>
      <c r="S75" t="b">
        <f>ISNUMBER(SEARCH(S$1,d3_test70[[#This Row],[actualResult]]))</f>
        <v>1</v>
      </c>
      <c r="T75" t="b">
        <f>ISNUMBER(SEARCH(T$1,d3_test70[[#This Row],[actualResult]]))</f>
        <v>0</v>
      </c>
      <c r="U75" s="10" t="str">
        <f t="shared" si="16"/>
        <v>00</v>
      </c>
      <c r="V75" s="10" t="str">
        <f t="shared" si="17"/>
        <v>11</v>
      </c>
      <c r="W75" s="10" t="str">
        <f t="shared" si="18"/>
        <v>10</v>
      </c>
      <c r="X75" t="b">
        <f t="shared" si="19"/>
        <v>0</v>
      </c>
      <c r="AA75" t="b">
        <f>ISNUMBER(SEARCH(AA$1,d3_test70[[#This Row],[actualResultGPT3]]))</f>
        <v>1</v>
      </c>
      <c r="AB75" t="b">
        <f>ISNUMBER(SEARCH(AB$1,d3_test70[[#This Row],[actualResultGPT3]]))</f>
        <v>1</v>
      </c>
      <c r="AC75" t="b">
        <f>ISNUMBER(SEARCH(AC$1,d3_test70[[#This Row],[actualResultGPT3]]))</f>
        <v>1</v>
      </c>
      <c r="AD75" s="10" t="str">
        <f t="shared" si="20"/>
        <v>01</v>
      </c>
      <c r="AE75" s="10" t="str">
        <f t="shared" si="21"/>
        <v>11</v>
      </c>
      <c r="AF75" s="10" t="str">
        <f t="shared" si="22"/>
        <v>11</v>
      </c>
      <c r="AG75" t="b">
        <f t="shared" si="23"/>
        <v>0</v>
      </c>
      <c r="AJ75" t="b">
        <f>ISNUMBER(SEARCH(AJ$1,d3_test70[[#This Row],[actualResult2Ft]]))</f>
        <v>0</v>
      </c>
      <c r="AK75" t="b">
        <f>ISNUMBER(SEARCH(AK$1,d3_test70[[#This Row],[actualResult2Ft]]))</f>
        <v>1</v>
      </c>
      <c r="AL75" t="b">
        <f>ISNUMBER(SEARCH(AL$1,d3_test70[[#This Row],[actualResult2Ft]]))</f>
        <v>0</v>
      </c>
      <c r="AM75" s="10" t="str">
        <f t="shared" si="24"/>
        <v>00</v>
      </c>
      <c r="AN75" s="10" t="str">
        <f t="shared" si="25"/>
        <v>11</v>
      </c>
      <c r="AO75" s="10" t="str">
        <f t="shared" si="26"/>
        <v>10</v>
      </c>
      <c r="AP75" t="b">
        <f t="shared" si="27"/>
        <v>0</v>
      </c>
      <c r="AS75" t="b">
        <f>ISNUMBER(SEARCH(AS$1,d3_test70[[#This Row],[actualResultGPT32Ft]]))</f>
        <v>1</v>
      </c>
      <c r="AT75" t="b">
        <f>ISNUMBER(SEARCH(AT$1,d3_test70[[#This Row],[actualResultGPT32Ft]]))</f>
        <v>1</v>
      </c>
      <c r="AU75" t="b">
        <f>ISNUMBER(SEARCH(AU$1,d3_test70[[#This Row],[actualResultGPT32Ft]]))</f>
        <v>1</v>
      </c>
      <c r="AV75" s="10" t="str">
        <f t="shared" si="28"/>
        <v>01</v>
      </c>
      <c r="AW75" s="10" t="str">
        <f t="shared" si="29"/>
        <v>11</v>
      </c>
      <c r="AX75" s="10" t="str">
        <f t="shared" si="30"/>
        <v>11</v>
      </c>
      <c r="AY75" t="b">
        <f t="shared" si="31"/>
        <v>0</v>
      </c>
    </row>
    <row r="76" spans="1:51" x14ac:dyDescent="0.35">
      <c r="A76" t="s">
        <v>905</v>
      </c>
      <c r="B76" t="s">
        <v>906</v>
      </c>
      <c r="C76" t="s">
        <v>907</v>
      </c>
      <c r="D76" t="s">
        <v>7581</v>
      </c>
      <c r="E76" t="s">
        <v>5190</v>
      </c>
      <c r="F76" t="s">
        <v>7</v>
      </c>
      <c r="G76" t="s">
        <v>7</v>
      </c>
      <c r="H76" t="s">
        <v>72</v>
      </c>
      <c r="I76" t="s">
        <v>24</v>
      </c>
      <c r="J76" t="s">
        <v>72</v>
      </c>
      <c r="M76" s="13" t="b">
        <f>ISNUMBER(SEARCH(M$1,d3_test70[[#This Row],[expectedResult]]))</f>
        <v>0</v>
      </c>
      <c r="N76" s="13" t="b">
        <f>ISNUMBER(SEARCH(N$1,d3_test70[[#This Row],[expectedResult]]))</f>
        <v>0</v>
      </c>
      <c r="O76" s="13" t="b">
        <f>ISNUMBER(SEARCH(O$1,d3_test70[[#This Row],[expectedResult]]))</f>
        <v>1</v>
      </c>
      <c r="R76" t="b">
        <f>ISNUMBER(SEARCH(R$1,d3_test70[[#This Row],[actualResult]]))</f>
        <v>0</v>
      </c>
      <c r="S76" t="b">
        <f>ISNUMBER(SEARCH(S$1,d3_test70[[#This Row],[actualResult]]))</f>
        <v>0</v>
      </c>
      <c r="T76" t="b">
        <f>ISNUMBER(SEARCH(T$1,d3_test70[[#This Row],[actualResult]]))</f>
        <v>1</v>
      </c>
      <c r="U76" s="10" t="str">
        <f t="shared" si="16"/>
        <v>00</v>
      </c>
      <c r="V76" s="10" t="str">
        <f t="shared" si="17"/>
        <v>00</v>
      </c>
      <c r="W76" s="10" t="str">
        <f t="shared" si="18"/>
        <v>11</v>
      </c>
      <c r="X76" t="b">
        <f t="shared" si="19"/>
        <v>1</v>
      </c>
      <c r="AA76" t="b">
        <f>ISNUMBER(SEARCH(AA$1,d3_test70[[#This Row],[actualResultGPT3]]))</f>
        <v>1</v>
      </c>
      <c r="AB76" t="b">
        <f>ISNUMBER(SEARCH(AB$1,d3_test70[[#This Row],[actualResultGPT3]]))</f>
        <v>1</v>
      </c>
      <c r="AC76" t="b">
        <f>ISNUMBER(SEARCH(AC$1,d3_test70[[#This Row],[actualResultGPT3]]))</f>
        <v>1</v>
      </c>
      <c r="AD76" s="10" t="str">
        <f t="shared" si="20"/>
        <v>01</v>
      </c>
      <c r="AE76" s="10" t="str">
        <f t="shared" si="21"/>
        <v>01</v>
      </c>
      <c r="AF76" s="10" t="str">
        <f t="shared" si="22"/>
        <v>11</v>
      </c>
      <c r="AG76" t="b">
        <f t="shared" si="23"/>
        <v>0</v>
      </c>
      <c r="AJ76" t="b">
        <f>ISNUMBER(SEARCH(AJ$1,d3_test70[[#This Row],[actualResult2Ft]]))</f>
        <v>0</v>
      </c>
      <c r="AK76" t="b">
        <f>ISNUMBER(SEARCH(AK$1,d3_test70[[#This Row],[actualResult2Ft]]))</f>
        <v>1</v>
      </c>
      <c r="AL76" t="b">
        <f>ISNUMBER(SEARCH(AL$1,d3_test70[[#This Row],[actualResult2Ft]]))</f>
        <v>1</v>
      </c>
      <c r="AM76" s="10" t="str">
        <f t="shared" si="24"/>
        <v>00</v>
      </c>
      <c r="AN76" s="10" t="str">
        <f t="shared" si="25"/>
        <v>01</v>
      </c>
      <c r="AO76" s="10" t="str">
        <f t="shared" si="26"/>
        <v>11</v>
      </c>
      <c r="AP76" t="b">
        <f t="shared" si="27"/>
        <v>0</v>
      </c>
      <c r="AS76" t="b">
        <f>ISNUMBER(SEARCH(AS$1,d3_test70[[#This Row],[actualResultGPT32Ft]]))</f>
        <v>1</v>
      </c>
      <c r="AT76" t="b">
        <f>ISNUMBER(SEARCH(AT$1,d3_test70[[#This Row],[actualResultGPT32Ft]]))</f>
        <v>1</v>
      </c>
      <c r="AU76" t="b">
        <f>ISNUMBER(SEARCH(AU$1,d3_test70[[#This Row],[actualResultGPT32Ft]]))</f>
        <v>1</v>
      </c>
      <c r="AV76" s="10" t="str">
        <f t="shared" si="28"/>
        <v>01</v>
      </c>
      <c r="AW76" s="10" t="str">
        <f t="shared" si="29"/>
        <v>01</v>
      </c>
      <c r="AX76" s="10" t="str">
        <f t="shared" si="30"/>
        <v>11</v>
      </c>
      <c r="AY76" t="b">
        <f t="shared" si="31"/>
        <v>0</v>
      </c>
    </row>
    <row r="77" spans="1:51" x14ac:dyDescent="0.35">
      <c r="A77" t="s">
        <v>461</v>
      </c>
      <c r="B77" t="s">
        <v>462</v>
      </c>
      <c r="C77" t="s">
        <v>463</v>
      </c>
      <c r="D77" t="s">
        <v>7597</v>
      </c>
      <c r="E77" t="s">
        <v>5119</v>
      </c>
      <c r="F77" t="s">
        <v>34</v>
      </c>
      <c r="G77" t="s">
        <v>24</v>
      </c>
      <c r="H77" t="s">
        <v>72</v>
      </c>
      <c r="I77" t="s">
        <v>24</v>
      </c>
      <c r="J77" t="s">
        <v>72</v>
      </c>
      <c r="M77" s="13" t="b">
        <f>ISNUMBER(SEARCH(M$1,d3_test70[[#This Row],[expectedResult]]))</f>
        <v>0</v>
      </c>
      <c r="N77" s="13" t="b">
        <f>ISNUMBER(SEARCH(N$1,d3_test70[[#This Row],[expectedResult]]))</f>
        <v>1</v>
      </c>
      <c r="O77" s="13" t="b">
        <f>ISNUMBER(SEARCH(O$1,d3_test70[[#This Row],[expectedResult]]))</f>
        <v>0</v>
      </c>
      <c r="R77" t="b">
        <f>ISNUMBER(SEARCH(R$1,d3_test70[[#This Row],[actualResult]]))</f>
        <v>0</v>
      </c>
      <c r="S77" t="b">
        <f>ISNUMBER(SEARCH(S$1,d3_test70[[#This Row],[actualResult]]))</f>
        <v>1</v>
      </c>
      <c r="T77" t="b">
        <f>ISNUMBER(SEARCH(T$1,d3_test70[[#This Row],[actualResult]]))</f>
        <v>1</v>
      </c>
      <c r="U77" s="10" t="str">
        <f t="shared" si="16"/>
        <v>00</v>
      </c>
      <c r="V77" s="10" t="str">
        <f t="shared" si="17"/>
        <v>11</v>
      </c>
      <c r="W77" s="10" t="str">
        <f t="shared" si="18"/>
        <v>01</v>
      </c>
      <c r="X77" t="b">
        <f t="shared" si="19"/>
        <v>0</v>
      </c>
      <c r="AA77" t="b">
        <f>ISNUMBER(SEARCH(AA$1,d3_test70[[#This Row],[actualResultGPT3]]))</f>
        <v>1</v>
      </c>
      <c r="AB77" t="b">
        <f>ISNUMBER(SEARCH(AB$1,d3_test70[[#This Row],[actualResultGPT3]]))</f>
        <v>1</v>
      </c>
      <c r="AC77" t="b">
        <f>ISNUMBER(SEARCH(AC$1,d3_test70[[#This Row],[actualResultGPT3]]))</f>
        <v>1</v>
      </c>
      <c r="AD77" s="10" t="str">
        <f t="shared" si="20"/>
        <v>01</v>
      </c>
      <c r="AE77" s="10" t="str">
        <f t="shared" si="21"/>
        <v>11</v>
      </c>
      <c r="AF77" s="10" t="str">
        <f t="shared" si="22"/>
        <v>01</v>
      </c>
      <c r="AG77" t="b">
        <f t="shared" si="23"/>
        <v>0</v>
      </c>
      <c r="AJ77" t="b">
        <f>ISNUMBER(SEARCH(AJ$1,d3_test70[[#This Row],[actualResult2Ft]]))</f>
        <v>0</v>
      </c>
      <c r="AK77" t="b">
        <f>ISNUMBER(SEARCH(AK$1,d3_test70[[#This Row],[actualResult2Ft]]))</f>
        <v>1</v>
      </c>
      <c r="AL77" t="b">
        <f>ISNUMBER(SEARCH(AL$1,d3_test70[[#This Row],[actualResult2Ft]]))</f>
        <v>1</v>
      </c>
      <c r="AM77" s="10" t="str">
        <f t="shared" si="24"/>
        <v>00</v>
      </c>
      <c r="AN77" s="10" t="str">
        <f t="shared" si="25"/>
        <v>11</v>
      </c>
      <c r="AO77" s="10" t="str">
        <f t="shared" si="26"/>
        <v>01</v>
      </c>
      <c r="AP77" t="b">
        <f t="shared" si="27"/>
        <v>0</v>
      </c>
      <c r="AS77" t="b">
        <f>ISNUMBER(SEARCH(AS$1,d3_test70[[#This Row],[actualResultGPT32Ft]]))</f>
        <v>1</v>
      </c>
      <c r="AT77" t="b">
        <f>ISNUMBER(SEARCH(AT$1,d3_test70[[#This Row],[actualResultGPT32Ft]]))</f>
        <v>1</v>
      </c>
      <c r="AU77" t="b">
        <f>ISNUMBER(SEARCH(AU$1,d3_test70[[#This Row],[actualResultGPT32Ft]]))</f>
        <v>1</v>
      </c>
      <c r="AV77" s="10" t="str">
        <f t="shared" si="28"/>
        <v>01</v>
      </c>
      <c r="AW77" s="10" t="str">
        <f t="shared" si="29"/>
        <v>11</v>
      </c>
      <c r="AX77" s="10" t="str">
        <f t="shared" si="30"/>
        <v>01</v>
      </c>
      <c r="AY77" t="b">
        <f t="shared" si="31"/>
        <v>0</v>
      </c>
    </row>
    <row r="78" spans="1:51" x14ac:dyDescent="0.35">
      <c r="A78">
        <v>436491861</v>
      </c>
      <c r="B78" t="s">
        <v>7703</v>
      </c>
      <c r="C78" t="s">
        <v>7832</v>
      </c>
      <c r="D78" t="s">
        <v>7747</v>
      </c>
      <c r="E78" t="s">
        <v>5119</v>
      </c>
      <c r="F78" t="s">
        <v>7754</v>
      </c>
      <c r="G78" t="s">
        <v>24</v>
      </c>
      <c r="H78" t="s">
        <v>7846</v>
      </c>
      <c r="I78" t="s">
        <v>24</v>
      </c>
      <c r="J78" t="s">
        <v>7857</v>
      </c>
      <c r="M78" s="13" t="b">
        <f>ISNUMBER(SEARCH(M$1,d3_test70[[#This Row],[expectedResult]]))</f>
        <v>0</v>
      </c>
      <c r="N78" s="13" t="b">
        <f>ISNUMBER(SEARCH(N$1,d3_test70[[#This Row],[expectedResult]]))</f>
        <v>1</v>
      </c>
      <c r="O78" s="13" t="b">
        <f>ISNUMBER(SEARCH(O$1,d3_test70[[#This Row],[expectedResult]]))</f>
        <v>1</v>
      </c>
      <c r="R78" t="b">
        <f>ISNUMBER(SEARCH(R$1,d3_test70[[#This Row],[actualResult]]))</f>
        <v>0</v>
      </c>
      <c r="S78" t="b">
        <f>ISNUMBER(SEARCH(S$1,d3_test70[[#This Row],[actualResult]]))</f>
        <v>1</v>
      </c>
      <c r="T78" t="b">
        <f>ISNUMBER(SEARCH(T$1,d3_test70[[#This Row],[actualResult]]))</f>
        <v>1</v>
      </c>
      <c r="U78" s="10" t="str">
        <f t="shared" si="16"/>
        <v>00</v>
      </c>
      <c r="V78" s="10" t="str">
        <f t="shared" si="17"/>
        <v>11</v>
      </c>
      <c r="W78" s="10" t="str">
        <f t="shared" si="18"/>
        <v>11</v>
      </c>
      <c r="X78" t="b">
        <f t="shared" si="19"/>
        <v>1</v>
      </c>
      <c r="AA78" t="b">
        <f>ISNUMBER(SEARCH(AA$1,d3_test70[[#This Row],[actualResultGPT3]]))</f>
        <v>1</v>
      </c>
      <c r="AB78" t="b">
        <f>ISNUMBER(SEARCH(AB$1,d3_test70[[#This Row],[actualResultGPT3]]))</f>
        <v>1</v>
      </c>
      <c r="AC78" t="b">
        <f>ISNUMBER(SEARCH(AC$1,d3_test70[[#This Row],[actualResultGPT3]]))</f>
        <v>1</v>
      </c>
      <c r="AD78" s="10" t="str">
        <f t="shared" si="20"/>
        <v>01</v>
      </c>
      <c r="AE78" s="10" t="str">
        <f t="shared" si="21"/>
        <v>11</v>
      </c>
      <c r="AF78" s="10" t="str">
        <f t="shared" si="22"/>
        <v>11</v>
      </c>
      <c r="AG78" t="b">
        <f t="shared" si="23"/>
        <v>0</v>
      </c>
      <c r="AJ78" t="b">
        <f>ISNUMBER(SEARCH(AJ$1,d3_test70[[#This Row],[actualResult2Ft]]))</f>
        <v>0</v>
      </c>
      <c r="AK78" t="b">
        <f>ISNUMBER(SEARCH(AK$1,d3_test70[[#This Row],[actualResult2Ft]]))</f>
        <v>1</v>
      </c>
      <c r="AL78" t="b">
        <f>ISNUMBER(SEARCH(AL$1,d3_test70[[#This Row],[actualResult2Ft]]))</f>
        <v>1</v>
      </c>
      <c r="AM78" s="10" t="str">
        <f t="shared" si="24"/>
        <v>00</v>
      </c>
      <c r="AN78" s="10" t="str">
        <f t="shared" si="25"/>
        <v>11</v>
      </c>
      <c r="AO78" s="10" t="str">
        <f t="shared" si="26"/>
        <v>11</v>
      </c>
      <c r="AP78" t="b">
        <f t="shared" si="27"/>
        <v>1</v>
      </c>
      <c r="AS78" t="b">
        <f>ISNUMBER(SEARCH(AS$1,d3_test70[[#This Row],[actualResultGPT32Ft]]))</f>
        <v>1</v>
      </c>
      <c r="AT78" t="b">
        <f>ISNUMBER(SEARCH(AT$1,d3_test70[[#This Row],[actualResultGPT32Ft]]))</f>
        <v>1</v>
      </c>
      <c r="AU78" t="b">
        <f>ISNUMBER(SEARCH(AU$1,d3_test70[[#This Row],[actualResultGPT32Ft]]))</f>
        <v>1</v>
      </c>
      <c r="AV78" s="10" t="str">
        <f t="shared" si="28"/>
        <v>01</v>
      </c>
      <c r="AW78" s="10" t="str">
        <f t="shared" si="29"/>
        <v>11</v>
      </c>
      <c r="AX78" s="10" t="str">
        <f t="shared" si="30"/>
        <v>11</v>
      </c>
      <c r="AY78" t="b">
        <f t="shared" si="31"/>
        <v>0</v>
      </c>
    </row>
    <row r="79" spans="1:51" x14ac:dyDescent="0.35">
      <c r="A79" t="s">
        <v>613</v>
      </c>
      <c r="B79" t="s">
        <v>614</v>
      </c>
      <c r="C79" t="s">
        <v>615</v>
      </c>
      <c r="D79" t="s">
        <v>7570</v>
      </c>
      <c r="E79" t="s">
        <v>5119</v>
      </c>
      <c r="F79" t="s">
        <v>7</v>
      </c>
      <c r="G79" t="s">
        <v>7</v>
      </c>
      <c r="H79" t="s">
        <v>72</v>
      </c>
      <c r="I79" t="s">
        <v>7</v>
      </c>
      <c r="J79" t="s">
        <v>72</v>
      </c>
      <c r="M79" s="13" t="b">
        <f>ISNUMBER(SEARCH(M$1,d3_test70[[#This Row],[expectedResult]]))</f>
        <v>0</v>
      </c>
      <c r="N79" s="13" t="b">
        <f>ISNUMBER(SEARCH(N$1,d3_test70[[#This Row],[expectedResult]]))</f>
        <v>0</v>
      </c>
      <c r="O79" s="13" t="b">
        <f>ISNUMBER(SEARCH(O$1,d3_test70[[#This Row],[expectedResult]]))</f>
        <v>1</v>
      </c>
      <c r="R79" t="b">
        <f>ISNUMBER(SEARCH(R$1,d3_test70[[#This Row],[actualResult]]))</f>
        <v>0</v>
      </c>
      <c r="S79" t="b">
        <f>ISNUMBER(SEARCH(S$1,d3_test70[[#This Row],[actualResult]]))</f>
        <v>0</v>
      </c>
      <c r="T79" t="b">
        <f>ISNUMBER(SEARCH(T$1,d3_test70[[#This Row],[actualResult]]))</f>
        <v>1</v>
      </c>
      <c r="U79" s="10" t="str">
        <f t="shared" si="16"/>
        <v>00</v>
      </c>
      <c r="V79" s="10" t="str">
        <f t="shared" si="17"/>
        <v>00</v>
      </c>
      <c r="W79" s="10" t="str">
        <f t="shared" si="18"/>
        <v>11</v>
      </c>
      <c r="X79" t="b">
        <f t="shared" si="19"/>
        <v>1</v>
      </c>
      <c r="AA79" t="b">
        <f>ISNUMBER(SEARCH(AA$1,d3_test70[[#This Row],[actualResultGPT3]]))</f>
        <v>1</v>
      </c>
      <c r="AB79" t="b">
        <f>ISNUMBER(SEARCH(AB$1,d3_test70[[#This Row],[actualResultGPT3]]))</f>
        <v>1</v>
      </c>
      <c r="AC79" t="b">
        <f>ISNUMBER(SEARCH(AC$1,d3_test70[[#This Row],[actualResultGPT3]]))</f>
        <v>1</v>
      </c>
      <c r="AD79" s="10" t="str">
        <f t="shared" si="20"/>
        <v>01</v>
      </c>
      <c r="AE79" s="10" t="str">
        <f t="shared" si="21"/>
        <v>01</v>
      </c>
      <c r="AF79" s="10" t="str">
        <f t="shared" si="22"/>
        <v>11</v>
      </c>
      <c r="AG79" t="b">
        <f t="shared" si="23"/>
        <v>0</v>
      </c>
      <c r="AJ79" t="b">
        <f>ISNUMBER(SEARCH(AJ$1,d3_test70[[#This Row],[actualResult2Ft]]))</f>
        <v>0</v>
      </c>
      <c r="AK79" t="b">
        <f>ISNUMBER(SEARCH(AK$1,d3_test70[[#This Row],[actualResult2Ft]]))</f>
        <v>0</v>
      </c>
      <c r="AL79" t="b">
        <f>ISNUMBER(SEARCH(AL$1,d3_test70[[#This Row],[actualResult2Ft]]))</f>
        <v>1</v>
      </c>
      <c r="AM79" s="10" t="str">
        <f t="shared" si="24"/>
        <v>00</v>
      </c>
      <c r="AN79" s="10" t="str">
        <f t="shared" si="25"/>
        <v>00</v>
      </c>
      <c r="AO79" s="10" t="str">
        <f t="shared" si="26"/>
        <v>11</v>
      </c>
      <c r="AP79" t="b">
        <f t="shared" si="27"/>
        <v>1</v>
      </c>
      <c r="AS79" t="b">
        <f>ISNUMBER(SEARCH(AS$1,d3_test70[[#This Row],[actualResultGPT32Ft]]))</f>
        <v>1</v>
      </c>
      <c r="AT79" t="b">
        <f>ISNUMBER(SEARCH(AT$1,d3_test70[[#This Row],[actualResultGPT32Ft]]))</f>
        <v>1</v>
      </c>
      <c r="AU79" t="b">
        <f>ISNUMBER(SEARCH(AU$1,d3_test70[[#This Row],[actualResultGPT32Ft]]))</f>
        <v>1</v>
      </c>
      <c r="AV79" s="10" t="str">
        <f t="shared" si="28"/>
        <v>01</v>
      </c>
      <c r="AW79" s="10" t="str">
        <f t="shared" si="29"/>
        <v>01</v>
      </c>
      <c r="AX79" s="10" t="str">
        <f t="shared" si="30"/>
        <v>11</v>
      </c>
      <c r="AY79" t="b">
        <f t="shared" si="31"/>
        <v>0</v>
      </c>
    </row>
    <row r="80" spans="1:51" x14ac:dyDescent="0.35">
      <c r="A80">
        <v>791005029</v>
      </c>
      <c r="B80" t="s">
        <v>7704</v>
      </c>
      <c r="C80" t="s">
        <v>7833</v>
      </c>
      <c r="D80" t="s">
        <v>7748</v>
      </c>
      <c r="E80" t="s">
        <v>5130</v>
      </c>
      <c r="F80" t="s">
        <v>7754</v>
      </c>
      <c r="G80" t="s">
        <v>7</v>
      </c>
      <c r="H80" t="s">
        <v>7846</v>
      </c>
      <c r="I80" t="s">
        <v>7</v>
      </c>
      <c r="J80" t="s">
        <v>7</v>
      </c>
      <c r="M80" s="13" t="b">
        <f>ISNUMBER(SEARCH(M$1,d3_test70[[#This Row],[expectedResult]]))</f>
        <v>0</v>
      </c>
      <c r="N80" s="13" t="b">
        <f>ISNUMBER(SEARCH(N$1,d3_test70[[#This Row],[expectedResult]]))</f>
        <v>1</v>
      </c>
      <c r="O80" s="13" t="b">
        <f>ISNUMBER(SEARCH(O$1,d3_test70[[#This Row],[expectedResult]]))</f>
        <v>1</v>
      </c>
      <c r="R80" t="b">
        <f>ISNUMBER(SEARCH(R$1,d3_test70[[#This Row],[actualResult]]))</f>
        <v>0</v>
      </c>
      <c r="S80" t="b">
        <f>ISNUMBER(SEARCH(S$1,d3_test70[[#This Row],[actualResult]]))</f>
        <v>0</v>
      </c>
      <c r="T80" t="b">
        <f>ISNUMBER(SEARCH(T$1,d3_test70[[#This Row],[actualResult]]))</f>
        <v>1</v>
      </c>
      <c r="U80" s="10" t="str">
        <f t="shared" si="16"/>
        <v>00</v>
      </c>
      <c r="V80" s="10" t="str">
        <f t="shared" si="17"/>
        <v>10</v>
      </c>
      <c r="W80" s="10" t="str">
        <f t="shared" si="18"/>
        <v>11</v>
      </c>
      <c r="X80" t="b">
        <f t="shared" si="19"/>
        <v>0</v>
      </c>
      <c r="AA80" t="b">
        <f>ISNUMBER(SEARCH(AA$1,d3_test70[[#This Row],[actualResultGPT3]]))</f>
        <v>1</v>
      </c>
      <c r="AB80" t="b">
        <f>ISNUMBER(SEARCH(AB$1,d3_test70[[#This Row],[actualResultGPT3]]))</f>
        <v>1</v>
      </c>
      <c r="AC80" t="b">
        <f>ISNUMBER(SEARCH(AC$1,d3_test70[[#This Row],[actualResultGPT3]]))</f>
        <v>1</v>
      </c>
      <c r="AD80" s="10" t="str">
        <f t="shared" si="20"/>
        <v>01</v>
      </c>
      <c r="AE80" s="10" t="str">
        <f t="shared" si="21"/>
        <v>11</v>
      </c>
      <c r="AF80" s="10" t="str">
        <f t="shared" si="22"/>
        <v>11</v>
      </c>
      <c r="AG80" t="b">
        <f t="shared" si="23"/>
        <v>0</v>
      </c>
      <c r="AJ80" t="b">
        <f>ISNUMBER(SEARCH(AJ$1,d3_test70[[#This Row],[actualResult2Ft]]))</f>
        <v>0</v>
      </c>
      <c r="AK80" t="b">
        <f>ISNUMBER(SEARCH(AK$1,d3_test70[[#This Row],[actualResult2Ft]]))</f>
        <v>0</v>
      </c>
      <c r="AL80" t="b">
        <f>ISNUMBER(SEARCH(AL$1,d3_test70[[#This Row],[actualResult2Ft]]))</f>
        <v>1</v>
      </c>
      <c r="AM80" s="10" t="str">
        <f t="shared" si="24"/>
        <v>00</v>
      </c>
      <c r="AN80" s="10" t="str">
        <f t="shared" si="25"/>
        <v>10</v>
      </c>
      <c r="AO80" s="10" t="str">
        <f t="shared" si="26"/>
        <v>11</v>
      </c>
      <c r="AP80" t="b">
        <f t="shared" si="27"/>
        <v>0</v>
      </c>
      <c r="AS80" t="b">
        <f>ISNUMBER(SEARCH(AS$1,d3_test70[[#This Row],[actualResultGPT32Ft]]))</f>
        <v>0</v>
      </c>
      <c r="AT80" t="b">
        <f>ISNUMBER(SEARCH(AT$1,d3_test70[[#This Row],[actualResultGPT32Ft]]))</f>
        <v>0</v>
      </c>
      <c r="AU80" t="b">
        <f>ISNUMBER(SEARCH(AU$1,d3_test70[[#This Row],[actualResultGPT32Ft]]))</f>
        <v>1</v>
      </c>
      <c r="AV80" s="10" t="str">
        <f t="shared" si="28"/>
        <v>00</v>
      </c>
      <c r="AW80" s="10" t="str">
        <f t="shared" si="29"/>
        <v>10</v>
      </c>
      <c r="AX80" s="10" t="str">
        <f t="shared" si="30"/>
        <v>11</v>
      </c>
      <c r="AY80" t="b">
        <f t="shared" si="31"/>
        <v>0</v>
      </c>
    </row>
    <row r="81" spans="1:51" x14ac:dyDescent="0.35">
      <c r="A81" t="s">
        <v>406</v>
      </c>
      <c r="B81" t="s">
        <v>407</v>
      </c>
      <c r="C81" t="s">
        <v>7777</v>
      </c>
      <c r="D81" t="s">
        <v>7570</v>
      </c>
      <c r="E81" t="s">
        <v>5119</v>
      </c>
      <c r="F81" t="s">
        <v>7</v>
      </c>
      <c r="G81" t="s">
        <v>7</v>
      </c>
      <c r="H81" t="s">
        <v>72</v>
      </c>
      <c r="I81" t="s">
        <v>7</v>
      </c>
      <c r="J81" t="s">
        <v>72</v>
      </c>
      <c r="M81" s="13" t="b">
        <f>ISNUMBER(SEARCH(M$1,d3_test70[[#This Row],[expectedResult]]))</f>
        <v>0</v>
      </c>
      <c r="N81" s="13" t="b">
        <f>ISNUMBER(SEARCH(N$1,d3_test70[[#This Row],[expectedResult]]))</f>
        <v>0</v>
      </c>
      <c r="O81" s="13" t="b">
        <f>ISNUMBER(SEARCH(O$1,d3_test70[[#This Row],[expectedResult]]))</f>
        <v>1</v>
      </c>
      <c r="R81" t="b">
        <f>ISNUMBER(SEARCH(R$1,d3_test70[[#This Row],[actualResult]]))</f>
        <v>0</v>
      </c>
      <c r="S81" t="b">
        <f>ISNUMBER(SEARCH(S$1,d3_test70[[#This Row],[actualResult]]))</f>
        <v>0</v>
      </c>
      <c r="T81" t="b">
        <f>ISNUMBER(SEARCH(T$1,d3_test70[[#This Row],[actualResult]]))</f>
        <v>1</v>
      </c>
      <c r="U81" s="10" t="str">
        <f t="shared" si="16"/>
        <v>00</v>
      </c>
      <c r="V81" s="10" t="str">
        <f t="shared" si="17"/>
        <v>00</v>
      </c>
      <c r="W81" s="10" t="str">
        <f t="shared" si="18"/>
        <v>11</v>
      </c>
      <c r="X81" t="b">
        <f t="shared" si="19"/>
        <v>1</v>
      </c>
      <c r="AA81" t="b">
        <f>ISNUMBER(SEARCH(AA$1,d3_test70[[#This Row],[actualResultGPT3]]))</f>
        <v>1</v>
      </c>
      <c r="AB81" t="b">
        <f>ISNUMBER(SEARCH(AB$1,d3_test70[[#This Row],[actualResultGPT3]]))</f>
        <v>1</v>
      </c>
      <c r="AC81" t="b">
        <f>ISNUMBER(SEARCH(AC$1,d3_test70[[#This Row],[actualResultGPT3]]))</f>
        <v>1</v>
      </c>
      <c r="AD81" s="10" t="str">
        <f t="shared" si="20"/>
        <v>01</v>
      </c>
      <c r="AE81" s="10" t="str">
        <f t="shared" si="21"/>
        <v>01</v>
      </c>
      <c r="AF81" s="10" t="str">
        <f t="shared" si="22"/>
        <v>11</v>
      </c>
      <c r="AG81" t="b">
        <f t="shared" si="23"/>
        <v>0</v>
      </c>
      <c r="AJ81" t="b">
        <f>ISNUMBER(SEARCH(AJ$1,d3_test70[[#This Row],[actualResult2Ft]]))</f>
        <v>0</v>
      </c>
      <c r="AK81" t="b">
        <f>ISNUMBER(SEARCH(AK$1,d3_test70[[#This Row],[actualResult2Ft]]))</f>
        <v>0</v>
      </c>
      <c r="AL81" t="b">
        <f>ISNUMBER(SEARCH(AL$1,d3_test70[[#This Row],[actualResult2Ft]]))</f>
        <v>1</v>
      </c>
      <c r="AM81" s="10" t="str">
        <f t="shared" si="24"/>
        <v>00</v>
      </c>
      <c r="AN81" s="10" t="str">
        <f t="shared" si="25"/>
        <v>00</v>
      </c>
      <c r="AO81" s="10" t="str">
        <f t="shared" si="26"/>
        <v>11</v>
      </c>
      <c r="AP81" t="b">
        <f t="shared" si="27"/>
        <v>1</v>
      </c>
      <c r="AS81" t="b">
        <f>ISNUMBER(SEARCH(AS$1,d3_test70[[#This Row],[actualResultGPT32Ft]]))</f>
        <v>1</v>
      </c>
      <c r="AT81" t="b">
        <f>ISNUMBER(SEARCH(AT$1,d3_test70[[#This Row],[actualResultGPT32Ft]]))</f>
        <v>1</v>
      </c>
      <c r="AU81" t="b">
        <f>ISNUMBER(SEARCH(AU$1,d3_test70[[#This Row],[actualResultGPT32Ft]]))</f>
        <v>1</v>
      </c>
      <c r="AV81" s="10" t="str">
        <f t="shared" si="28"/>
        <v>01</v>
      </c>
      <c r="AW81" s="10" t="str">
        <f t="shared" si="29"/>
        <v>01</v>
      </c>
      <c r="AX81" s="10" t="str">
        <f t="shared" si="30"/>
        <v>11</v>
      </c>
      <c r="AY81" t="b">
        <f t="shared" si="31"/>
        <v>0</v>
      </c>
    </row>
    <row r="82" spans="1:51" x14ac:dyDescent="0.35">
      <c r="A82">
        <v>294536447</v>
      </c>
      <c r="B82" t="s">
        <v>7629</v>
      </c>
      <c r="C82" t="s">
        <v>7654</v>
      </c>
      <c r="D82" t="s">
        <v>7677</v>
      </c>
      <c r="E82" t="s">
        <v>5119</v>
      </c>
      <c r="F82" t="s">
        <v>7687</v>
      </c>
      <c r="G82" t="s">
        <v>13</v>
      </c>
      <c r="H82" t="s">
        <v>7846</v>
      </c>
      <c r="I82" t="s">
        <v>13</v>
      </c>
      <c r="J82" t="s">
        <v>13</v>
      </c>
      <c r="M82" s="13" t="b">
        <f>ISNUMBER(SEARCH(M$1,d3_test70[[#This Row],[expectedResult]]))</f>
        <v>1</v>
      </c>
      <c r="N82" s="13" t="b">
        <f>ISNUMBER(SEARCH(N$1,d3_test70[[#This Row],[expectedResult]]))</f>
        <v>0</v>
      </c>
      <c r="O82" s="13" t="b">
        <f>ISNUMBER(SEARCH(O$1,d3_test70[[#This Row],[expectedResult]]))</f>
        <v>0</v>
      </c>
      <c r="R82" t="b">
        <f>ISNUMBER(SEARCH(R$1,d3_test70[[#This Row],[actualResult]]))</f>
        <v>1</v>
      </c>
      <c r="S82" t="b">
        <f>ISNUMBER(SEARCH(S$1,d3_test70[[#This Row],[actualResult]]))</f>
        <v>0</v>
      </c>
      <c r="T82" t="b">
        <f>ISNUMBER(SEARCH(T$1,d3_test70[[#This Row],[actualResult]]))</f>
        <v>0</v>
      </c>
      <c r="U82" s="10" t="str">
        <f t="shared" si="16"/>
        <v>11</v>
      </c>
      <c r="V82" s="10" t="str">
        <f t="shared" si="17"/>
        <v>00</v>
      </c>
      <c r="W82" s="10" t="str">
        <f t="shared" si="18"/>
        <v>00</v>
      </c>
      <c r="X82" t="b">
        <f t="shared" si="19"/>
        <v>1</v>
      </c>
      <c r="AA82" t="b">
        <f>ISNUMBER(SEARCH(AA$1,d3_test70[[#This Row],[actualResultGPT3]]))</f>
        <v>1</v>
      </c>
      <c r="AB82" t="b">
        <f>ISNUMBER(SEARCH(AB$1,d3_test70[[#This Row],[actualResultGPT3]]))</f>
        <v>1</v>
      </c>
      <c r="AC82" t="b">
        <f>ISNUMBER(SEARCH(AC$1,d3_test70[[#This Row],[actualResultGPT3]]))</f>
        <v>1</v>
      </c>
      <c r="AD82" s="10" t="str">
        <f t="shared" si="20"/>
        <v>11</v>
      </c>
      <c r="AE82" s="10" t="str">
        <f t="shared" si="21"/>
        <v>01</v>
      </c>
      <c r="AF82" s="10" t="str">
        <f t="shared" si="22"/>
        <v>01</v>
      </c>
      <c r="AG82" t="b">
        <f t="shared" si="23"/>
        <v>0</v>
      </c>
      <c r="AJ82" t="b">
        <f>ISNUMBER(SEARCH(AJ$1,d3_test70[[#This Row],[actualResult2Ft]]))</f>
        <v>1</v>
      </c>
      <c r="AK82" t="b">
        <f>ISNUMBER(SEARCH(AK$1,d3_test70[[#This Row],[actualResult2Ft]]))</f>
        <v>0</v>
      </c>
      <c r="AL82" t="b">
        <f>ISNUMBER(SEARCH(AL$1,d3_test70[[#This Row],[actualResult2Ft]]))</f>
        <v>0</v>
      </c>
      <c r="AM82" s="10" t="str">
        <f t="shared" si="24"/>
        <v>11</v>
      </c>
      <c r="AN82" s="10" t="str">
        <f t="shared" si="25"/>
        <v>00</v>
      </c>
      <c r="AO82" s="10" t="str">
        <f t="shared" si="26"/>
        <v>00</v>
      </c>
      <c r="AP82" t="b">
        <f t="shared" si="27"/>
        <v>1</v>
      </c>
      <c r="AS82" t="b">
        <f>ISNUMBER(SEARCH(AS$1,d3_test70[[#This Row],[actualResultGPT32Ft]]))</f>
        <v>1</v>
      </c>
      <c r="AT82" t="b">
        <f>ISNUMBER(SEARCH(AT$1,d3_test70[[#This Row],[actualResultGPT32Ft]]))</f>
        <v>0</v>
      </c>
      <c r="AU82" t="b">
        <f>ISNUMBER(SEARCH(AU$1,d3_test70[[#This Row],[actualResultGPT32Ft]]))</f>
        <v>0</v>
      </c>
      <c r="AV82" s="10" t="str">
        <f t="shared" si="28"/>
        <v>11</v>
      </c>
      <c r="AW82" s="10" t="str">
        <f t="shared" si="29"/>
        <v>00</v>
      </c>
      <c r="AX82" s="10" t="str">
        <f t="shared" si="30"/>
        <v>00</v>
      </c>
      <c r="AY82" t="b">
        <f t="shared" si="31"/>
        <v>1</v>
      </c>
    </row>
    <row r="83" spans="1:51" x14ac:dyDescent="0.35">
      <c r="A83" t="s">
        <v>736</v>
      </c>
      <c r="B83" t="s">
        <v>737</v>
      </c>
      <c r="C83" t="s">
        <v>7834</v>
      </c>
      <c r="D83" t="s">
        <v>7570</v>
      </c>
      <c r="E83" t="s">
        <v>5119</v>
      </c>
      <c r="F83" t="s">
        <v>185</v>
      </c>
      <c r="G83" t="s">
        <v>24</v>
      </c>
      <c r="H83" t="s">
        <v>72</v>
      </c>
      <c r="I83" t="s">
        <v>24</v>
      </c>
      <c r="J83" t="s">
        <v>72</v>
      </c>
      <c r="M83" s="13" t="b">
        <f>ISNUMBER(SEARCH(M$1,d3_test70[[#This Row],[expectedResult]]))</f>
        <v>1</v>
      </c>
      <c r="N83" s="13" t="b">
        <f>ISNUMBER(SEARCH(N$1,d3_test70[[#This Row],[expectedResult]]))</f>
        <v>1</v>
      </c>
      <c r="O83" s="13" t="b">
        <f>ISNUMBER(SEARCH(O$1,d3_test70[[#This Row],[expectedResult]]))</f>
        <v>0</v>
      </c>
      <c r="R83" t="b">
        <f>ISNUMBER(SEARCH(R$1,d3_test70[[#This Row],[actualResult]]))</f>
        <v>0</v>
      </c>
      <c r="S83" t="b">
        <f>ISNUMBER(SEARCH(S$1,d3_test70[[#This Row],[actualResult]]))</f>
        <v>1</v>
      </c>
      <c r="T83" t="b">
        <f>ISNUMBER(SEARCH(T$1,d3_test70[[#This Row],[actualResult]]))</f>
        <v>1</v>
      </c>
      <c r="U83" s="10" t="str">
        <f t="shared" si="16"/>
        <v>10</v>
      </c>
      <c r="V83" s="10" t="str">
        <f t="shared" si="17"/>
        <v>11</v>
      </c>
      <c r="W83" s="10" t="str">
        <f t="shared" si="18"/>
        <v>01</v>
      </c>
      <c r="X83" t="b">
        <f t="shared" si="19"/>
        <v>0</v>
      </c>
      <c r="AA83" t="b">
        <f>ISNUMBER(SEARCH(AA$1,d3_test70[[#This Row],[actualResultGPT3]]))</f>
        <v>1</v>
      </c>
      <c r="AB83" t="b">
        <f>ISNUMBER(SEARCH(AB$1,d3_test70[[#This Row],[actualResultGPT3]]))</f>
        <v>1</v>
      </c>
      <c r="AC83" t="b">
        <f>ISNUMBER(SEARCH(AC$1,d3_test70[[#This Row],[actualResultGPT3]]))</f>
        <v>1</v>
      </c>
      <c r="AD83" s="10" t="str">
        <f t="shared" si="20"/>
        <v>11</v>
      </c>
      <c r="AE83" s="10" t="str">
        <f t="shared" si="21"/>
        <v>11</v>
      </c>
      <c r="AF83" s="10" t="str">
        <f t="shared" si="22"/>
        <v>01</v>
      </c>
      <c r="AG83" t="b">
        <f t="shared" si="23"/>
        <v>0</v>
      </c>
      <c r="AJ83" t="b">
        <f>ISNUMBER(SEARCH(AJ$1,d3_test70[[#This Row],[actualResult2Ft]]))</f>
        <v>0</v>
      </c>
      <c r="AK83" t="b">
        <f>ISNUMBER(SEARCH(AK$1,d3_test70[[#This Row],[actualResult2Ft]]))</f>
        <v>1</v>
      </c>
      <c r="AL83" t="b">
        <f>ISNUMBER(SEARCH(AL$1,d3_test70[[#This Row],[actualResult2Ft]]))</f>
        <v>1</v>
      </c>
      <c r="AM83" s="10" t="str">
        <f t="shared" si="24"/>
        <v>10</v>
      </c>
      <c r="AN83" s="10" t="str">
        <f t="shared" si="25"/>
        <v>11</v>
      </c>
      <c r="AO83" s="10" t="str">
        <f t="shared" si="26"/>
        <v>01</v>
      </c>
      <c r="AP83" t="b">
        <f t="shared" si="27"/>
        <v>0</v>
      </c>
      <c r="AS83" t="b">
        <f>ISNUMBER(SEARCH(AS$1,d3_test70[[#This Row],[actualResultGPT32Ft]]))</f>
        <v>1</v>
      </c>
      <c r="AT83" t="b">
        <f>ISNUMBER(SEARCH(AT$1,d3_test70[[#This Row],[actualResultGPT32Ft]]))</f>
        <v>1</v>
      </c>
      <c r="AU83" t="b">
        <f>ISNUMBER(SEARCH(AU$1,d3_test70[[#This Row],[actualResultGPT32Ft]]))</f>
        <v>1</v>
      </c>
      <c r="AV83" s="10" t="str">
        <f t="shared" si="28"/>
        <v>11</v>
      </c>
      <c r="AW83" s="10" t="str">
        <f t="shared" si="29"/>
        <v>11</v>
      </c>
      <c r="AX83" s="10" t="str">
        <f t="shared" si="30"/>
        <v>01</v>
      </c>
      <c r="AY83" t="b">
        <f t="shared" si="31"/>
        <v>0</v>
      </c>
    </row>
    <row r="84" spans="1:51" x14ac:dyDescent="0.35">
      <c r="A84" t="s">
        <v>823</v>
      </c>
      <c r="B84" t="s">
        <v>824</v>
      </c>
      <c r="C84" t="s">
        <v>7835</v>
      </c>
      <c r="D84" t="s">
        <v>7604</v>
      </c>
      <c r="E84" t="s">
        <v>5137</v>
      </c>
      <c r="F84" t="s">
        <v>24</v>
      </c>
      <c r="G84" t="s">
        <v>24</v>
      </c>
      <c r="H84" t="s">
        <v>72</v>
      </c>
      <c r="I84" t="s">
        <v>24</v>
      </c>
      <c r="J84" t="s">
        <v>72</v>
      </c>
      <c r="M84" s="13" t="b">
        <f>ISNUMBER(SEARCH(M$1,d3_test70[[#This Row],[expectedResult]]))</f>
        <v>0</v>
      </c>
      <c r="N84" s="13" t="b">
        <f>ISNUMBER(SEARCH(N$1,d3_test70[[#This Row],[expectedResult]]))</f>
        <v>1</v>
      </c>
      <c r="O84" s="13" t="b">
        <f>ISNUMBER(SEARCH(O$1,d3_test70[[#This Row],[expectedResult]]))</f>
        <v>1</v>
      </c>
      <c r="R84" t="b">
        <f>ISNUMBER(SEARCH(R$1,d3_test70[[#This Row],[actualResult]]))</f>
        <v>0</v>
      </c>
      <c r="S84" t="b">
        <f>ISNUMBER(SEARCH(S$1,d3_test70[[#This Row],[actualResult]]))</f>
        <v>1</v>
      </c>
      <c r="T84" t="b">
        <f>ISNUMBER(SEARCH(T$1,d3_test70[[#This Row],[actualResult]]))</f>
        <v>1</v>
      </c>
      <c r="U84" s="10" t="str">
        <f t="shared" si="16"/>
        <v>00</v>
      </c>
      <c r="V84" s="10" t="str">
        <f t="shared" si="17"/>
        <v>11</v>
      </c>
      <c r="W84" s="10" t="str">
        <f t="shared" si="18"/>
        <v>11</v>
      </c>
      <c r="X84" t="b">
        <f t="shared" si="19"/>
        <v>1</v>
      </c>
      <c r="AA84" t="b">
        <f>ISNUMBER(SEARCH(AA$1,d3_test70[[#This Row],[actualResultGPT3]]))</f>
        <v>1</v>
      </c>
      <c r="AB84" t="b">
        <f>ISNUMBER(SEARCH(AB$1,d3_test70[[#This Row],[actualResultGPT3]]))</f>
        <v>1</v>
      </c>
      <c r="AC84" t="b">
        <f>ISNUMBER(SEARCH(AC$1,d3_test70[[#This Row],[actualResultGPT3]]))</f>
        <v>1</v>
      </c>
      <c r="AD84" s="10" t="str">
        <f t="shared" si="20"/>
        <v>01</v>
      </c>
      <c r="AE84" s="10" t="str">
        <f t="shared" si="21"/>
        <v>11</v>
      </c>
      <c r="AF84" s="10" t="str">
        <f t="shared" si="22"/>
        <v>11</v>
      </c>
      <c r="AG84" t="b">
        <f t="shared" si="23"/>
        <v>0</v>
      </c>
      <c r="AJ84" t="b">
        <f>ISNUMBER(SEARCH(AJ$1,d3_test70[[#This Row],[actualResult2Ft]]))</f>
        <v>0</v>
      </c>
      <c r="AK84" t="b">
        <f>ISNUMBER(SEARCH(AK$1,d3_test70[[#This Row],[actualResult2Ft]]))</f>
        <v>1</v>
      </c>
      <c r="AL84" t="b">
        <f>ISNUMBER(SEARCH(AL$1,d3_test70[[#This Row],[actualResult2Ft]]))</f>
        <v>1</v>
      </c>
      <c r="AM84" s="10" t="str">
        <f t="shared" si="24"/>
        <v>00</v>
      </c>
      <c r="AN84" s="10" t="str">
        <f t="shared" si="25"/>
        <v>11</v>
      </c>
      <c r="AO84" s="10" t="str">
        <f t="shared" si="26"/>
        <v>11</v>
      </c>
      <c r="AP84" t="b">
        <f t="shared" si="27"/>
        <v>1</v>
      </c>
      <c r="AS84" t="b">
        <f>ISNUMBER(SEARCH(AS$1,d3_test70[[#This Row],[actualResultGPT32Ft]]))</f>
        <v>1</v>
      </c>
      <c r="AT84" t="b">
        <f>ISNUMBER(SEARCH(AT$1,d3_test70[[#This Row],[actualResultGPT32Ft]]))</f>
        <v>1</v>
      </c>
      <c r="AU84" t="b">
        <f>ISNUMBER(SEARCH(AU$1,d3_test70[[#This Row],[actualResultGPT32Ft]]))</f>
        <v>1</v>
      </c>
      <c r="AV84" s="10" t="str">
        <f t="shared" si="28"/>
        <v>01</v>
      </c>
      <c r="AW84" s="10" t="str">
        <f t="shared" si="29"/>
        <v>11</v>
      </c>
      <c r="AX84" s="10" t="str">
        <f t="shared" si="30"/>
        <v>11</v>
      </c>
      <c r="AY84" t="b">
        <f t="shared" si="31"/>
        <v>0</v>
      </c>
    </row>
    <row r="85" spans="1:51" x14ac:dyDescent="0.35">
      <c r="A85" t="s">
        <v>777</v>
      </c>
      <c r="B85" t="s">
        <v>778</v>
      </c>
      <c r="C85" t="s">
        <v>1019</v>
      </c>
      <c r="D85" t="s">
        <v>7598</v>
      </c>
      <c r="E85" t="s">
        <v>5190</v>
      </c>
      <c r="F85" t="s">
        <v>24</v>
      </c>
      <c r="G85" t="s">
        <v>24</v>
      </c>
      <c r="H85" t="s">
        <v>72</v>
      </c>
      <c r="I85" t="s">
        <v>24</v>
      </c>
      <c r="J85" t="s">
        <v>72</v>
      </c>
      <c r="M85" s="13" t="b">
        <f>ISNUMBER(SEARCH(M$1,d3_test70[[#This Row],[expectedResult]]))</f>
        <v>0</v>
      </c>
      <c r="N85" s="13" t="b">
        <f>ISNUMBER(SEARCH(N$1,d3_test70[[#This Row],[expectedResult]]))</f>
        <v>1</v>
      </c>
      <c r="O85" s="13" t="b">
        <f>ISNUMBER(SEARCH(O$1,d3_test70[[#This Row],[expectedResult]]))</f>
        <v>1</v>
      </c>
      <c r="R85" t="b">
        <f>ISNUMBER(SEARCH(R$1,d3_test70[[#This Row],[actualResult]]))</f>
        <v>0</v>
      </c>
      <c r="S85" t="b">
        <f>ISNUMBER(SEARCH(S$1,d3_test70[[#This Row],[actualResult]]))</f>
        <v>1</v>
      </c>
      <c r="T85" t="b">
        <f>ISNUMBER(SEARCH(T$1,d3_test70[[#This Row],[actualResult]]))</f>
        <v>1</v>
      </c>
      <c r="U85" s="10" t="str">
        <f t="shared" si="16"/>
        <v>00</v>
      </c>
      <c r="V85" s="10" t="str">
        <f t="shared" si="17"/>
        <v>11</v>
      </c>
      <c r="W85" s="10" t="str">
        <f t="shared" si="18"/>
        <v>11</v>
      </c>
      <c r="X85" t="b">
        <f t="shared" si="19"/>
        <v>1</v>
      </c>
      <c r="AA85" t="b">
        <f>ISNUMBER(SEARCH(AA$1,d3_test70[[#This Row],[actualResultGPT3]]))</f>
        <v>1</v>
      </c>
      <c r="AB85" t="b">
        <f>ISNUMBER(SEARCH(AB$1,d3_test70[[#This Row],[actualResultGPT3]]))</f>
        <v>1</v>
      </c>
      <c r="AC85" t="b">
        <f>ISNUMBER(SEARCH(AC$1,d3_test70[[#This Row],[actualResultGPT3]]))</f>
        <v>1</v>
      </c>
      <c r="AD85" s="10" t="str">
        <f t="shared" si="20"/>
        <v>01</v>
      </c>
      <c r="AE85" s="10" t="str">
        <f t="shared" si="21"/>
        <v>11</v>
      </c>
      <c r="AF85" s="10" t="str">
        <f t="shared" si="22"/>
        <v>11</v>
      </c>
      <c r="AG85" t="b">
        <f t="shared" si="23"/>
        <v>0</v>
      </c>
      <c r="AJ85" t="b">
        <f>ISNUMBER(SEARCH(AJ$1,d3_test70[[#This Row],[actualResult2Ft]]))</f>
        <v>0</v>
      </c>
      <c r="AK85" t="b">
        <f>ISNUMBER(SEARCH(AK$1,d3_test70[[#This Row],[actualResult2Ft]]))</f>
        <v>1</v>
      </c>
      <c r="AL85" t="b">
        <f>ISNUMBER(SEARCH(AL$1,d3_test70[[#This Row],[actualResult2Ft]]))</f>
        <v>1</v>
      </c>
      <c r="AM85" s="10" t="str">
        <f t="shared" si="24"/>
        <v>00</v>
      </c>
      <c r="AN85" s="10" t="str">
        <f t="shared" si="25"/>
        <v>11</v>
      </c>
      <c r="AO85" s="10" t="str">
        <f t="shared" si="26"/>
        <v>11</v>
      </c>
      <c r="AP85" t="b">
        <f t="shared" si="27"/>
        <v>1</v>
      </c>
      <c r="AS85" t="b">
        <f>ISNUMBER(SEARCH(AS$1,d3_test70[[#This Row],[actualResultGPT32Ft]]))</f>
        <v>1</v>
      </c>
      <c r="AT85" t="b">
        <f>ISNUMBER(SEARCH(AT$1,d3_test70[[#This Row],[actualResultGPT32Ft]]))</f>
        <v>1</v>
      </c>
      <c r="AU85" t="b">
        <f>ISNUMBER(SEARCH(AU$1,d3_test70[[#This Row],[actualResultGPT32Ft]]))</f>
        <v>1</v>
      </c>
      <c r="AV85" s="10" t="str">
        <f t="shared" si="28"/>
        <v>01</v>
      </c>
      <c r="AW85" s="10" t="str">
        <f t="shared" si="29"/>
        <v>11</v>
      </c>
      <c r="AX85" s="10" t="str">
        <f t="shared" si="30"/>
        <v>11</v>
      </c>
      <c r="AY85" t="b">
        <f t="shared" si="31"/>
        <v>0</v>
      </c>
    </row>
    <row r="86" spans="1:51" x14ac:dyDescent="0.35">
      <c r="A86" t="s">
        <v>724</v>
      </c>
      <c r="B86" t="s">
        <v>725</v>
      </c>
      <c r="C86" t="s">
        <v>938</v>
      </c>
      <c r="D86" t="s">
        <v>7570</v>
      </c>
      <c r="E86" t="s">
        <v>5119</v>
      </c>
      <c r="F86" t="s">
        <v>7</v>
      </c>
      <c r="G86" t="s">
        <v>7</v>
      </c>
      <c r="H86" t="s">
        <v>72</v>
      </c>
      <c r="I86" t="s">
        <v>7</v>
      </c>
      <c r="J86" t="s">
        <v>7</v>
      </c>
      <c r="M86" s="13" t="b">
        <f>ISNUMBER(SEARCH(M$1,d3_test70[[#This Row],[expectedResult]]))</f>
        <v>0</v>
      </c>
      <c r="N86" s="13" t="b">
        <f>ISNUMBER(SEARCH(N$1,d3_test70[[#This Row],[expectedResult]]))</f>
        <v>0</v>
      </c>
      <c r="O86" s="13" t="b">
        <f>ISNUMBER(SEARCH(O$1,d3_test70[[#This Row],[expectedResult]]))</f>
        <v>1</v>
      </c>
      <c r="R86" t="b">
        <f>ISNUMBER(SEARCH(R$1,d3_test70[[#This Row],[actualResult]]))</f>
        <v>0</v>
      </c>
      <c r="S86" t="b">
        <f>ISNUMBER(SEARCH(S$1,d3_test70[[#This Row],[actualResult]]))</f>
        <v>0</v>
      </c>
      <c r="T86" t="b">
        <f>ISNUMBER(SEARCH(T$1,d3_test70[[#This Row],[actualResult]]))</f>
        <v>1</v>
      </c>
      <c r="U86" s="10" t="str">
        <f t="shared" si="16"/>
        <v>00</v>
      </c>
      <c r="V86" s="10" t="str">
        <f t="shared" si="17"/>
        <v>00</v>
      </c>
      <c r="W86" s="10" t="str">
        <f t="shared" si="18"/>
        <v>11</v>
      </c>
      <c r="X86" t="b">
        <f t="shared" si="19"/>
        <v>1</v>
      </c>
      <c r="AA86" t="b">
        <f>ISNUMBER(SEARCH(AA$1,d3_test70[[#This Row],[actualResultGPT3]]))</f>
        <v>1</v>
      </c>
      <c r="AB86" t="b">
        <f>ISNUMBER(SEARCH(AB$1,d3_test70[[#This Row],[actualResultGPT3]]))</f>
        <v>1</v>
      </c>
      <c r="AC86" t="b">
        <f>ISNUMBER(SEARCH(AC$1,d3_test70[[#This Row],[actualResultGPT3]]))</f>
        <v>1</v>
      </c>
      <c r="AD86" s="10" t="str">
        <f t="shared" si="20"/>
        <v>01</v>
      </c>
      <c r="AE86" s="10" t="str">
        <f t="shared" si="21"/>
        <v>01</v>
      </c>
      <c r="AF86" s="10" t="str">
        <f t="shared" si="22"/>
        <v>11</v>
      </c>
      <c r="AG86" t="b">
        <f t="shared" si="23"/>
        <v>0</v>
      </c>
      <c r="AJ86" t="b">
        <f>ISNUMBER(SEARCH(AJ$1,d3_test70[[#This Row],[actualResult2Ft]]))</f>
        <v>0</v>
      </c>
      <c r="AK86" t="b">
        <f>ISNUMBER(SEARCH(AK$1,d3_test70[[#This Row],[actualResult2Ft]]))</f>
        <v>0</v>
      </c>
      <c r="AL86" t="b">
        <f>ISNUMBER(SEARCH(AL$1,d3_test70[[#This Row],[actualResult2Ft]]))</f>
        <v>1</v>
      </c>
      <c r="AM86" s="10" t="str">
        <f t="shared" si="24"/>
        <v>00</v>
      </c>
      <c r="AN86" s="10" t="str">
        <f t="shared" si="25"/>
        <v>00</v>
      </c>
      <c r="AO86" s="10" t="str">
        <f t="shared" si="26"/>
        <v>11</v>
      </c>
      <c r="AP86" t="b">
        <f t="shared" si="27"/>
        <v>1</v>
      </c>
      <c r="AS86" t="b">
        <f>ISNUMBER(SEARCH(AS$1,d3_test70[[#This Row],[actualResultGPT32Ft]]))</f>
        <v>0</v>
      </c>
      <c r="AT86" t="b">
        <f>ISNUMBER(SEARCH(AT$1,d3_test70[[#This Row],[actualResultGPT32Ft]]))</f>
        <v>0</v>
      </c>
      <c r="AU86" t="b">
        <f>ISNUMBER(SEARCH(AU$1,d3_test70[[#This Row],[actualResultGPT32Ft]]))</f>
        <v>1</v>
      </c>
      <c r="AV86" s="10" t="str">
        <f t="shared" si="28"/>
        <v>00</v>
      </c>
      <c r="AW86" s="10" t="str">
        <f t="shared" si="29"/>
        <v>00</v>
      </c>
      <c r="AX86" s="10" t="str">
        <f t="shared" si="30"/>
        <v>11</v>
      </c>
      <c r="AY86" t="b">
        <f t="shared" si="31"/>
        <v>1</v>
      </c>
    </row>
    <row r="87" spans="1:51" x14ac:dyDescent="0.35">
      <c r="A87">
        <v>689165391</v>
      </c>
      <c r="B87" t="s">
        <v>355</v>
      </c>
      <c r="C87" t="s">
        <v>939</v>
      </c>
      <c r="D87" t="s">
        <v>7554</v>
      </c>
      <c r="E87" t="s">
        <v>5119</v>
      </c>
      <c r="F87" t="s">
        <v>13</v>
      </c>
      <c r="G87" t="s">
        <v>13</v>
      </c>
      <c r="H87" t="s">
        <v>7846</v>
      </c>
      <c r="I87" t="s">
        <v>13</v>
      </c>
      <c r="J87" t="s">
        <v>7860</v>
      </c>
      <c r="M87" s="13" t="b">
        <f>ISNUMBER(SEARCH(M$1,d3_test70[[#This Row],[expectedResult]]))</f>
        <v>1</v>
      </c>
      <c r="N87" s="13" t="b">
        <f>ISNUMBER(SEARCH(N$1,d3_test70[[#This Row],[expectedResult]]))</f>
        <v>0</v>
      </c>
      <c r="O87" s="13" t="b">
        <f>ISNUMBER(SEARCH(O$1,d3_test70[[#This Row],[expectedResult]]))</f>
        <v>0</v>
      </c>
      <c r="R87" t="b">
        <f>ISNUMBER(SEARCH(R$1,d3_test70[[#This Row],[actualResult]]))</f>
        <v>1</v>
      </c>
      <c r="S87" t="b">
        <f>ISNUMBER(SEARCH(S$1,d3_test70[[#This Row],[actualResult]]))</f>
        <v>0</v>
      </c>
      <c r="T87" t="b">
        <f>ISNUMBER(SEARCH(T$1,d3_test70[[#This Row],[actualResult]]))</f>
        <v>0</v>
      </c>
      <c r="U87" s="10" t="str">
        <f t="shared" si="16"/>
        <v>11</v>
      </c>
      <c r="V87" s="10" t="str">
        <f t="shared" si="17"/>
        <v>00</v>
      </c>
      <c r="W87" s="10" t="str">
        <f t="shared" si="18"/>
        <v>00</v>
      </c>
      <c r="X87" t="b">
        <f t="shared" si="19"/>
        <v>1</v>
      </c>
      <c r="AA87" t="b">
        <f>ISNUMBER(SEARCH(AA$1,d3_test70[[#This Row],[actualResultGPT3]]))</f>
        <v>1</v>
      </c>
      <c r="AB87" t="b">
        <f>ISNUMBER(SEARCH(AB$1,d3_test70[[#This Row],[actualResultGPT3]]))</f>
        <v>1</v>
      </c>
      <c r="AC87" t="b">
        <f>ISNUMBER(SEARCH(AC$1,d3_test70[[#This Row],[actualResultGPT3]]))</f>
        <v>1</v>
      </c>
      <c r="AD87" s="10" t="str">
        <f t="shared" si="20"/>
        <v>11</v>
      </c>
      <c r="AE87" s="10" t="str">
        <f t="shared" si="21"/>
        <v>01</v>
      </c>
      <c r="AF87" s="10" t="str">
        <f t="shared" si="22"/>
        <v>01</v>
      </c>
      <c r="AG87" t="b">
        <f t="shared" si="23"/>
        <v>0</v>
      </c>
      <c r="AJ87" t="b">
        <f>ISNUMBER(SEARCH(AJ$1,d3_test70[[#This Row],[actualResult2Ft]]))</f>
        <v>1</v>
      </c>
      <c r="AK87" t="b">
        <f>ISNUMBER(SEARCH(AK$1,d3_test70[[#This Row],[actualResult2Ft]]))</f>
        <v>0</v>
      </c>
      <c r="AL87" t="b">
        <f>ISNUMBER(SEARCH(AL$1,d3_test70[[#This Row],[actualResult2Ft]]))</f>
        <v>0</v>
      </c>
      <c r="AM87" s="10" t="str">
        <f t="shared" si="24"/>
        <v>11</v>
      </c>
      <c r="AN87" s="10" t="str">
        <f t="shared" si="25"/>
        <v>00</v>
      </c>
      <c r="AO87" s="10" t="str">
        <f t="shared" si="26"/>
        <v>00</v>
      </c>
      <c r="AP87" t="b">
        <f t="shared" si="27"/>
        <v>1</v>
      </c>
      <c r="AS87" t="b">
        <f>ISNUMBER(SEARCH(AS$1,d3_test70[[#This Row],[actualResultGPT32Ft]]))</f>
        <v>1</v>
      </c>
      <c r="AT87" t="b">
        <f>ISNUMBER(SEARCH(AT$1,d3_test70[[#This Row],[actualResultGPT32Ft]]))</f>
        <v>0</v>
      </c>
      <c r="AU87" t="b">
        <f>ISNUMBER(SEARCH(AU$1,d3_test70[[#This Row],[actualResultGPT32Ft]]))</f>
        <v>0</v>
      </c>
      <c r="AV87" s="10" t="str">
        <f t="shared" si="28"/>
        <v>11</v>
      </c>
      <c r="AW87" s="10" t="str">
        <f t="shared" si="29"/>
        <v>00</v>
      </c>
      <c r="AX87" s="10" t="str">
        <f t="shared" si="30"/>
        <v>00</v>
      </c>
      <c r="AY87" t="b">
        <f t="shared" si="31"/>
        <v>1</v>
      </c>
    </row>
    <row r="88" spans="1:51" x14ac:dyDescent="0.35">
      <c r="A88" t="s">
        <v>151</v>
      </c>
      <c r="B88" t="s">
        <v>152</v>
      </c>
      <c r="C88" t="s">
        <v>970</v>
      </c>
      <c r="D88" t="s">
        <v>7583</v>
      </c>
      <c r="E88" t="s">
        <v>5119</v>
      </c>
      <c r="F88" t="s">
        <v>24</v>
      </c>
      <c r="G88" t="s">
        <v>24</v>
      </c>
      <c r="H88" t="s">
        <v>72</v>
      </c>
      <c r="I88" t="s">
        <v>24</v>
      </c>
      <c r="J88" t="s">
        <v>7858</v>
      </c>
      <c r="M88" s="13" t="b">
        <f>ISNUMBER(SEARCH(M$1,d3_test70[[#This Row],[expectedResult]]))</f>
        <v>0</v>
      </c>
      <c r="N88" s="13" t="b">
        <f>ISNUMBER(SEARCH(N$1,d3_test70[[#This Row],[expectedResult]]))</f>
        <v>1</v>
      </c>
      <c r="O88" s="13" t="b">
        <f>ISNUMBER(SEARCH(O$1,d3_test70[[#This Row],[expectedResult]]))</f>
        <v>1</v>
      </c>
      <c r="R88" t="b">
        <f>ISNUMBER(SEARCH(R$1,d3_test70[[#This Row],[actualResult]]))</f>
        <v>0</v>
      </c>
      <c r="S88" t="b">
        <f>ISNUMBER(SEARCH(S$1,d3_test70[[#This Row],[actualResult]]))</f>
        <v>1</v>
      </c>
      <c r="T88" t="b">
        <f>ISNUMBER(SEARCH(T$1,d3_test70[[#This Row],[actualResult]]))</f>
        <v>1</v>
      </c>
      <c r="U88" s="10" t="str">
        <f t="shared" si="16"/>
        <v>00</v>
      </c>
      <c r="V88" s="10" t="str">
        <f t="shared" si="17"/>
        <v>11</v>
      </c>
      <c r="W88" s="10" t="str">
        <f t="shared" si="18"/>
        <v>11</v>
      </c>
      <c r="X88" t="b">
        <f t="shared" si="19"/>
        <v>1</v>
      </c>
      <c r="AA88" t="b">
        <f>ISNUMBER(SEARCH(AA$1,d3_test70[[#This Row],[actualResultGPT3]]))</f>
        <v>1</v>
      </c>
      <c r="AB88" t="b">
        <f>ISNUMBER(SEARCH(AB$1,d3_test70[[#This Row],[actualResultGPT3]]))</f>
        <v>1</v>
      </c>
      <c r="AC88" t="b">
        <f>ISNUMBER(SEARCH(AC$1,d3_test70[[#This Row],[actualResultGPT3]]))</f>
        <v>1</v>
      </c>
      <c r="AD88" s="10" t="str">
        <f t="shared" si="20"/>
        <v>01</v>
      </c>
      <c r="AE88" s="10" t="str">
        <f t="shared" si="21"/>
        <v>11</v>
      </c>
      <c r="AF88" s="10" t="str">
        <f t="shared" si="22"/>
        <v>11</v>
      </c>
      <c r="AG88" t="b">
        <f t="shared" si="23"/>
        <v>0</v>
      </c>
      <c r="AJ88" t="b">
        <f>ISNUMBER(SEARCH(AJ$1,d3_test70[[#This Row],[actualResult2Ft]]))</f>
        <v>0</v>
      </c>
      <c r="AK88" t="b">
        <f>ISNUMBER(SEARCH(AK$1,d3_test70[[#This Row],[actualResult2Ft]]))</f>
        <v>1</v>
      </c>
      <c r="AL88" t="b">
        <f>ISNUMBER(SEARCH(AL$1,d3_test70[[#This Row],[actualResult2Ft]]))</f>
        <v>1</v>
      </c>
      <c r="AM88" s="10" t="str">
        <f t="shared" si="24"/>
        <v>00</v>
      </c>
      <c r="AN88" s="10" t="str">
        <f t="shared" si="25"/>
        <v>11</v>
      </c>
      <c r="AO88" s="10" t="str">
        <f t="shared" si="26"/>
        <v>11</v>
      </c>
      <c r="AP88" t="b">
        <f t="shared" si="27"/>
        <v>1</v>
      </c>
      <c r="AS88" t="b">
        <f>ISNUMBER(SEARCH(AS$1,d3_test70[[#This Row],[actualResultGPT32Ft]]))</f>
        <v>1</v>
      </c>
      <c r="AT88" t="b">
        <f>ISNUMBER(SEARCH(AT$1,d3_test70[[#This Row],[actualResultGPT32Ft]]))</f>
        <v>1</v>
      </c>
      <c r="AU88" t="b">
        <f>ISNUMBER(SEARCH(AU$1,d3_test70[[#This Row],[actualResultGPT32Ft]]))</f>
        <v>1</v>
      </c>
      <c r="AV88" s="10" t="str">
        <f t="shared" si="28"/>
        <v>01</v>
      </c>
      <c r="AW88" s="10" t="str">
        <f t="shared" si="29"/>
        <v>11</v>
      </c>
      <c r="AX88" s="10" t="str">
        <f t="shared" si="30"/>
        <v>11</v>
      </c>
      <c r="AY88" t="b">
        <f t="shared" si="31"/>
        <v>0</v>
      </c>
    </row>
    <row r="89" spans="1:51" x14ac:dyDescent="0.35">
      <c r="A89" t="s">
        <v>699</v>
      </c>
      <c r="B89" t="s">
        <v>700</v>
      </c>
      <c r="C89" t="s">
        <v>7836</v>
      </c>
      <c r="D89" t="s">
        <v>7597</v>
      </c>
      <c r="E89" t="s">
        <v>5119</v>
      </c>
      <c r="F89" t="s">
        <v>24</v>
      </c>
      <c r="G89" t="s">
        <v>7</v>
      </c>
      <c r="H89" t="s">
        <v>72</v>
      </c>
      <c r="I89" t="s">
        <v>24</v>
      </c>
      <c r="J89" t="s">
        <v>24</v>
      </c>
      <c r="M89" s="13" t="b">
        <f>ISNUMBER(SEARCH(M$1,d3_test70[[#This Row],[expectedResult]]))</f>
        <v>0</v>
      </c>
      <c r="N89" s="13" t="b">
        <f>ISNUMBER(SEARCH(N$1,d3_test70[[#This Row],[expectedResult]]))</f>
        <v>1</v>
      </c>
      <c r="O89" s="13" t="b">
        <f>ISNUMBER(SEARCH(O$1,d3_test70[[#This Row],[expectedResult]]))</f>
        <v>1</v>
      </c>
      <c r="R89" t="b">
        <f>ISNUMBER(SEARCH(R$1,d3_test70[[#This Row],[actualResult]]))</f>
        <v>0</v>
      </c>
      <c r="S89" t="b">
        <f>ISNUMBER(SEARCH(S$1,d3_test70[[#This Row],[actualResult]]))</f>
        <v>0</v>
      </c>
      <c r="T89" t="b">
        <f>ISNUMBER(SEARCH(T$1,d3_test70[[#This Row],[actualResult]]))</f>
        <v>1</v>
      </c>
      <c r="U89" s="10" t="str">
        <f t="shared" si="16"/>
        <v>00</v>
      </c>
      <c r="V89" s="10" t="str">
        <f t="shared" si="17"/>
        <v>10</v>
      </c>
      <c r="W89" s="10" t="str">
        <f t="shared" si="18"/>
        <v>11</v>
      </c>
      <c r="X89" t="b">
        <f t="shared" si="19"/>
        <v>0</v>
      </c>
      <c r="AA89" t="b">
        <f>ISNUMBER(SEARCH(AA$1,d3_test70[[#This Row],[actualResultGPT3]]))</f>
        <v>1</v>
      </c>
      <c r="AB89" t="b">
        <f>ISNUMBER(SEARCH(AB$1,d3_test70[[#This Row],[actualResultGPT3]]))</f>
        <v>1</v>
      </c>
      <c r="AC89" t="b">
        <f>ISNUMBER(SEARCH(AC$1,d3_test70[[#This Row],[actualResultGPT3]]))</f>
        <v>1</v>
      </c>
      <c r="AD89" s="10" t="str">
        <f t="shared" si="20"/>
        <v>01</v>
      </c>
      <c r="AE89" s="10" t="str">
        <f t="shared" si="21"/>
        <v>11</v>
      </c>
      <c r="AF89" s="10" t="str">
        <f t="shared" si="22"/>
        <v>11</v>
      </c>
      <c r="AG89" t="b">
        <f t="shared" si="23"/>
        <v>0</v>
      </c>
      <c r="AJ89" t="b">
        <f>ISNUMBER(SEARCH(AJ$1,d3_test70[[#This Row],[actualResult2Ft]]))</f>
        <v>0</v>
      </c>
      <c r="AK89" t="b">
        <f>ISNUMBER(SEARCH(AK$1,d3_test70[[#This Row],[actualResult2Ft]]))</f>
        <v>1</v>
      </c>
      <c r="AL89" t="b">
        <f>ISNUMBER(SEARCH(AL$1,d3_test70[[#This Row],[actualResult2Ft]]))</f>
        <v>1</v>
      </c>
      <c r="AM89" s="10" t="str">
        <f t="shared" si="24"/>
        <v>00</v>
      </c>
      <c r="AN89" s="10" t="str">
        <f t="shared" si="25"/>
        <v>11</v>
      </c>
      <c r="AO89" s="10" t="str">
        <f t="shared" si="26"/>
        <v>11</v>
      </c>
      <c r="AP89" t="b">
        <f t="shared" si="27"/>
        <v>1</v>
      </c>
      <c r="AS89" t="b">
        <f>ISNUMBER(SEARCH(AS$1,d3_test70[[#This Row],[actualResultGPT32Ft]]))</f>
        <v>0</v>
      </c>
      <c r="AT89" t="b">
        <f>ISNUMBER(SEARCH(AT$1,d3_test70[[#This Row],[actualResultGPT32Ft]]))</f>
        <v>1</v>
      </c>
      <c r="AU89" t="b">
        <f>ISNUMBER(SEARCH(AU$1,d3_test70[[#This Row],[actualResultGPT32Ft]]))</f>
        <v>1</v>
      </c>
      <c r="AV89" s="10" t="str">
        <f t="shared" si="28"/>
        <v>00</v>
      </c>
      <c r="AW89" s="10" t="str">
        <f t="shared" si="29"/>
        <v>11</v>
      </c>
      <c r="AX89" s="10" t="str">
        <f t="shared" si="30"/>
        <v>11</v>
      </c>
      <c r="AY89" t="b">
        <f t="shared" si="31"/>
        <v>1</v>
      </c>
    </row>
    <row r="90" spans="1:51" x14ac:dyDescent="0.35">
      <c r="A90" t="s">
        <v>55</v>
      </c>
      <c r="B90" t="s">
        <v>56</v>
      </c>
      <c r="C90" t="s">
        <v>57</v>
      </c>
      <c r="D90" t="s">
        <v>7585</v>
      </c>
      <c r="E90" t="s">
        <v>5119</v>
      </c>
      <c r="F90" t="s">
        <v>13</v>
      </c>
      <c r="G90" t="s">
        <v>13</v>
      </c>
      <c r="H90" t="s">
        <v>13</v>
      </c>
      <c r="I90" t="s">
        <v>13</v>
      </c>
      <c r="J90" t="s">
        <v>13</v>
      </c>
      <c r="M90" s="13" t="b">
        <f>ISNUMBER(SEARCH(M$1,d3_test70[[#This Row],[expectedResult]]))</f>
        <v>1</v>
      </c>
      <c r="N90" s="13" t="b">
        <f>ISNUMBER(SEARCH(N$1,d3_test70[[#This Row],[expectedResult]]))</f>
        <v>0</v>
      </c>
      <c r="O90" s="13" t="b">
        <f>ISNUMBER(SEARCH(O$1,d3_test70[[#This Row],[expectedResult]]))</f>
        <v>0</v>
      </c>
      <c r="R90" t="b">
        <f>ISNUMBER(SEARCH(R$1,d3_test70[[#This Row],[actualResult]]))</f>
        <v>1</v>
      </c>
      <c r="S90" t="b">
        <f>ISNUMBER(SEARCH(S$1,d3_test70[[#This Row],[actualResult]]))</f>
        <v>0</v>
      </c>
      <c r="T90" t="b">
        <f>ISNUMBER(SEARCH(T$1,d3_test70[[#This Row],[actualResult]]))</f>
        <v>0</v>
      </c>
      <c r="U90" s="10" t="str">
        <f t="shared" si="16"/>
        <v>11</v>
      </c>
      <c r="V90" s="10" t="str">
        <f t="shared" si="17"/>
        <v>00</v>
      </c>
      <c r="W90" s="10" t="str">
        <f t="shared" si="18"/>
        <v>00</v>
      </c>
      <c r="X90" t="b">
        <f t="shared" si="19"/>
        <v>1</v>
      </c>
      <c r="AA90" t="b">
        <f>ISNUMBER(SEARCH(AA$1,d3_test70[[#This Row],[actualResultGPT3]]))</f>
        <v>1</v>
      </c>
      <c r="AB90" t="b">
        <f>ISNUMBER(SEARCH(AB$1,d3_test70[[#This Row],[actualResultGPT3]]))</f>
        <v>0</v>
      </c>
      <c r="AC90" t="b">
        <f>ISNUMBER(SEARCH(AC$1,d3_test70[[#This Row],[actualResultGPT3]]))</f>
        <v>0</v>
      </c>
      <c r="AD90" s="10" t="str">
        <f t="shared" si="20"/>
        <v>11</v>
      </c>
      <c r="AE90" s="10" t="str">
        <f t="shared" si="21"/>
        <v>00</v>
      </c>
      <c r="AF90" s="10" t="str">
        <f t="shared" si="22"/>
        <v>00</v>
      </c>
      <c r="AG90" t="b">
        <f t="shared" si="23"/>
        <v>1</v>
      </c>
      <c r="AJ90" t="b">
        <f>ISNUMBER(SEARCH(AJ$1,d3_test70[[#This Row],[actualResult2Ft]]))</f>
        <v>1</v>
      </c>
      <c r="AK90" t="b">
        <f>ISNUMBER(SEARCH(AK$1,d3_test70[[#This Row],[actualResult2Ft]]))</f>
        <v>0</v>
      </c>
      <c r="AL90" t="b">
        <f>ISNUMBER(SEARCH(AL$1,d3_test70[[#This Row],[actualResult2Ft]]))</f>
        <v>0</v>
      </c>
      <c r="AM90" s="10" t="str">
        <f t="shared" si="24"/>
        <v>11</v>
      </c>
      <c r="AN90" s="10" t="str">
        <f t="shared" si="25"/>
        <v>00</v>
      </c>
      <c r="AO90" s="10" t="str">
        <f t="shared" si="26"/>
        <v>00</v>
      </c>
      <c r="AP90" t="b">
        <f t="shared" si="27"/>
        <v>1</v>
      </c>
      <c r="AS90" t="b">
        <f>ISNUMBER(SEARCH(AS$1,d3_test70[[#This Row],[actualResultGPT32Ft]]))</f>
        <v>1</v>
      </c>
      <c r="AT90" t="b">
        <f>ISNUMBER(SEARCH(AT$1,d3_test70[[#This Row],[actualResultGPT32Ft]]))</f>
        <v>0</v>
      </c>
      <c r="AU90" t="b">
        <f>ISNUMBER(SEARCH(AU$1,d3_test70[[#This Row],[actualResultGPT32Ft]]))</f>
        <v>0</v>
      </c>
      <c r="AV90" s="10" t="str">
        <f t="shared" si="28"/>
        <v>11</v>
      </c>
      <c r="AW90" s="10" t="str">
        <f t="shared" si="29"/>
        <v>00</v>
      </c>
      <c r="AX90" s="10" t="str">
        <f t="shared" si="30"/>
        <v>00</v>
      </c>
      <c r="AY90" t="b">
        <f t="shared" si="31"/>
        <v>1</v>
      </c>
    </row>
    <row r="91" spans="1:51" x14ac:dyDescent="0.35">
      <c r="A91" t="s">
        <v>882</v>
      </c>
      <c r="B91" t="s">
        <v>883</v>
      </c>
      <c r="C91" t="s">
        <v>884</v>
      </c>
      <c r="D91" t="s">
        <v>7563</v>
      </c>
      <c r="E91" t="s">
        <v>5119</v>
      </c>
      <c r="F91" t="s">
        <v>7</v>
      </c>
      <c r="G91" t="s">
        <v>7</v>
      </c>
      <c r="H91" t="s">
        <v>72</v>
      </c>
      <c r="I91" t="s">
        <v>7</v>
      </c>
      <c r="J91" t="s">
        <v>24</v>
      </c>
      <c r="M91" s="13" t="b">
        <f>ISNUMBER(SEARCH(M$1,d3_test70[[#This Row],[expectedResult]]))</f>
        <v>0</v>
      </c>
      <c r="N91" s="13" t="b">
        <f>ISNUMBER(SEARCH(N$1,d3_test70[[#This Row],[expectedResult]]))</f>
        <v>0</v>
      </c>
      <c r="O91" s="13" t="b">
        <f>ISNUMBER(SEARCH(O$1,d3_test70[[#This Row],[expectedResult]]))</f>
        <v>1</v>
      </c>
      <c r="R91" t="b">
        <f>ISNUMBER(SEARCH(R$1,d3_test70[[#This Row],[actualResult]]))</f>
        <v>0</v>
      </c>
      <c r="S91" t="b">
        <f>ISNUMBER(SEARCH(S$1,d3_test70[[#This Row],[actualResult]]))</f>
        <v>0</v>
      </c>
      <c r="T91" t="b">
        <f>ISNUMBER(SEARCH(T$1,d3_test70[[#This Row],[actualResult]]))</f>
        <v>1</v>
      </c>
      <c r="U91" s="10" t="str">
        <f t="shared" si="16"/>
        <v>00</v>
      </c>
      <c r="V91" s="10" t="str">
        <f t="shared" si="17"/>
        <v>00</v>
      </c>
      <c r="W91" s="10" t="str">
        <f t="shared" si="18"/>
        <v>11</v>
      </c>
      <c r="X91" t="b">
        <f t="shared" si="19"/>
        <v>1</v>
      </c>
      <c r="AA91" t="b">
        <f>ISNUMBER(SEARCH(AA$1,d3_test70[[#This Row],[actualResultGPT3]]))</f>
        <v>1</v>
      </c>
      <c r="AB91" t="b">
        <f>ISNUMBER(SEARCH(AB$1,d3_test70[[#This Row],[actualResultGPT3]]))</f>
        <v>1</v>
      </c>
      <c r="AC91" t="b">
        <f>ISNUMBER(SEARCH(AC$1,d3_test70[[#This Row],[actualResultGPT3]]))</f>
        <v>1</v>
      </c>
      <c r="AD91" s="10" t="str">
        <f t="shared" si="20"/>
        <v>01</v>
      </c>
      <c r="AE91" s="10" t="str">
        <f t="shared" si="21"/>
        <v>01</v>
      </c>
      <c r="AF91" s="10" t="str">
        <f t="shared" si="22"/>
        <v>11</v>
      </c>
      <c r="AG91" t="b">
        <f t="shared" si="23"/>
        <v>0</v>
      </c>
      <c r="AJ91" t="b">
        <f>ISNUMBER(SEARCH(AJ$1,d3_test70[[#This Row],[actualResult2Ft]]))</f>
        <v>0</v>
      </c>
      <c r="AK91" t="b">
        <f>ISNUMBER(SEARCH(AK$1,d3_test70[[#This Row],[actualResult2Ft]]))</f>
        <v>0</v>
      </c>
      <c r="AL91" t="b">
        <f>ISNUMBER(SEARCH(AL$1,d3_test70[[#This Row],[actualResult2Ft]]))</f>
        <v>1</v>
      </c>
      <c r="AM91" s="10" t="str">
        <f t="shared" si="24"/>
        <v>00</v>
      </c>
      <c r="AN91" s="10" t="str">
        <f t="shared" si="25"/>
        <v>00</v>
      </c>
      <c r="AO91" s="10" t="str">
        <f t="shared" si="26"/>
        <v>11</v>
      </c>
      <c r="AP91" t="b">
        <f t="shared" si="27"/>
        <v>1</v>
      </c>
      <c r="AS91" t="b">
        <f>ISNUMBER(SEARCH(AS$1,d3_test70[[#This Row],[actualResultGPT32Ft]]))</f>
        <v>0</v>
      </c>
      <c r="AT91" t="b">
        <f>ISNUMBER(SEARCH(AT$1,d3_test70[[#This Row],[actualResultGPT32Ft]]))</f>
        <v>1</v>
      </c>
      <c r="AU91" t="b">
        <f>ISNUMBER(SEARCH(AU$1,d3_test70[[#This Row],[actualResultGPT32Ft]]))</f>
        <v>1</v>
      </c>
      <c r="AV91" s="10" t="str">
        <f t="shared" si="28"/>
        <v>00</v>
      </c>
      <c r="AW91" s="10" t="str">
        <f t="shared" si="29"/>
        <v>01</v>
      </c>
      <c r="AX91" s="10" t="str">
        <f t="shared" si="30"/>
        <v>11</v>
      </c>
      <c r="AY91" t="b">
        <f t="shared" si="31"/>
        <v>0</v>
      </c>
    </row>
    <row r="92" spans="1:51" x14ac:dyDescent="0.35">
      <c r="A92" t="s">
        <v>310</v>
      </c>
      <c r="B92" t="s">
        <v>311</v>
      </c>
      <c r="C92" t="s">
        <v>312</v>
      </c>
      <c r="D92" t="s">
        <v>7584</v>
      </c>
      <c r="E92" t="s">
        <v>5130</v>
      </c>
      <c r="F92" t="s">
        <v>7</v>
      </c>
      <c r="G92" t="s">
        <v>7</v>
      </c>
      <c r="H92" t="s">
        <v>72</v>
      </c>
      <c r="I92" t="s">
        <v>7</v>
      </c>
      <c r="J92" t="s">
        <v>7</v>
      </c>
      <c r="M92" s="13" t="b">
        <f>ISNUMBER(SEARCH(M$1,d3_test70[[#This Row],[expectedResult]]))</f>
        <v>0</v>
      </c>
      <c r="N92" s="13" t="b">
        <f>ISNUMBER(SEARCH(N$1,d3_test70[[#This Row],[expectedResult]]))</f>
        <v>0</v>
      </c>
      <c r="O92" s="13" t="b">
        <f>ISNUMBER(SEARCH(O$1,d3_test70[[#This Row],[expectedResult]]))</f>
        <v>1</v>
      </c>
      <c r="R92" t="b">
        <f>ISNUMBER(SEARCH(R$1,d3_test70[[#This Row],[actualResult]]))</f>
        <v>0</v>
      </c>
      <c r="S92" t="b">
        <f>ISNUMBER(SEARCH(S$1,d3_test70[[#This Row],[actualResult]]))</f>
        <v>0</v>
      </c>
      <c r="T92" t="b">
        <f>ISNUMBER(SEARCH(T$1,d3_test70[[#This Row],[actualResult]]))</f>
        <v>1</v>
      </c>
      <c r="U92" s="10" t="str">
        <f t="shared" si="16"/>
        <v>00</v>
      </c>
      <c r="V92" s="10" t="str">
        <f t="shared" si="17"/>
        <v>00</v>
      </c>
      <c r="W92" s="10" t="str">
        <f t="shared" si="18"/>
        <v>11</v>
      </c>
      <c r="X92" t="b">
        <f t="shared" si="19"/>
        <v>1</v>
      </c>
      <c r="AA92" t="b">
        <f>ISNUMBER(SEARCH(AA$1,d3_test70[[#This Row],[actualResultGPT3]]))</f>
        <v>1</v>
      </c>
      <c r="AB92" t="b">
        <f>ISNUMBER(SEARCH(AB$1,d3_test70[[#This Row],[actualResultGPT3]]))</f>
        <v>1</v>
      </c>
      <c r="AC92" t="b">
        <f>ISNUMBER(SEARCH(AC$1,d3_test70[[#This Row],[actualResultGPT3]]))</f>
        <v>1</v>
      </c>
      <c r="AD92" s="10" t="str">
        <f t="shared" si="20"/>
        <v>01</v>
      </c>
      <c r="AE92" s="10" t="str">
        <f t="shared" si="21"/>
        <v>01</v>
      </c>
      <c r="AF92" s="10" t="str">
        <f t="shared" si="22"/>
        <v>11</v>
      </c>
      <c r="AG92" t="b">
        <f t="shared" si="23"/>
        <v>0</v>
      </c>
      <c r="AJ92" t="b">
        <f>ISNUMBER(SEARCH(AJ$1,d3_test70[[#This Row],[actualResult2Ft]]))</f>
        <v>0</v>
      </c>
      <c r="AK92" t="b">
        <f>ISNUMBER(SEARCH(AK$1,d3_test70[[#This Row],[actualResult2Ft]]))</f>
        <v>0</v>
      </c>
      <c r="AL92" t="b">
        <f>ISNUMBER(SEARCH(AL$1,d3_test70[[#This Row],[actualResult2Ft]]))</f>
        <v>1</v>
      </c>
      <c r="AM92" s="10" t="str">
        <f t="shared" si="24"/>
        <v>00</v>
      </c>
      <c r="AN92" s="10" t="str">
        <f t="shared" si="25"/>
        <v>00</v>
      </c>
      <c r="AO92" s="10" t="str">
        <f t="shared" si="26"/>
        <v>11</v>
      </c>
      <c r="AP92" t="b">
        <f t="shared" si="27"/>
        <v>1</v>
      </c>
      <c r="AS92" t="b">
        <f>ISNUMBER(SEARCH(AS$1,d3_test70[[#This Row],[actualResultGPT32Ft]]))</f>
        <v>0</v>
      </c>
      <c r="AT92" t="b">
        <f>ISNUMBER(SEARCH(AT$1,d3_test70[[#This Row],[actualResultGPT32Ft]]))</f>
        <v>0</v>
      </c>
      <c r="AU92" t="b">
        <f>ISNUMBER(SEARCH(AU$1,d3_test70[[#This Row],[actualResultGPT32Ft]]))</f>
        <v>1</v>
      </c>
      <c r="AV92" s="10" t="str">
        <f t="shared" si="28"/>
        <v>00</v>
      </c>
      <c r="AW92" s="10" t="str">
        <f t="shared" si="29"/>
        <v>00</v>
      </c>
      <c r="AX92" s="10" t="str">
        <f t="shared" si="30"/>
        <v>11</v>
      </c>
      <c r="AY92" t="b">
        <f t="shared" si="31"/>
        <v>1</v>
      </c>
    </row>
    <row r="93" spans="1:51" x14ac:dyDescent="0.35">
      <c r="A93" t="s">
        <v>610</v>
      </c>
      <c r="B93" t="s">
        <v>611</v>
      </c>
      <c r="C93" t="s">
        <v>7837</v>
      </c>
      <c r="D93" t="s">
        <v>7597</v>
      </c>
      <c r="E93" t="s">
        <v>5119</v>
      </c>
      <c r="F93" t="s">
        <v>34</v>
      </c>
      <c r="G93" t="s">
        <v>34</v>
      </c>
      <c r="H93" t="s">
        <v>72</v>
      </c>
      <c r="I93" t="s">
        <v>34</v>
      </c>
      <c r="J93" t="s">
        <v>72</v>
      </c>
      <c r="M93" s="13" t="b">
        <f>ISNUMBER(SEARCH(M$1,d3_test70[[#This Row],[expectedResult]]))</f>
        <v>0</v>
      </c>
      <c r="N93" s="13" t="b">
        <f>ISNUMBER(SEARCH(N$1,d3_test70[[#This Row],[expectedResult]]))</f>
        <v>1</v>
      </c>
      <c r="O93" s="13" t="b">
        <f>ISNUMBER(SEARCH(O$1,d3_test70[[#This Row],[expectedResult]]))</f>
        <v>0</v>
      </c>
      <c r="R93" t="b">
        <f>ISNUMBER(SEARCH(R$1,d3_test70[[#This Row],[actualResult]]))</f>
        <v>0</v>
      </c>
      <c r="S93" t="b">
        <f>ISNUMBER(SEARCH(S$1,d3_test70[[#This Row],[actualResult]]))</f>
        <v>1</v>
      </c>
      <c r="T93" t="b">
        <f>ISNUMBER(SEARCH(T$1,d3_test70[[#This Row],[actualResult]]))</f>
        <v>0</v>
      </c>
      <c r="U93" s="10" t="str">
        <f t="shared" si="16"/>
        <v>00</v>
      </c>
      <c r="V93" s="10" t="str">
        <f t="shared" si="17"/>
        <v>11</v>
      </c>
      <c r="W93" s="10" t="str">
        <f t="shared" si="18"/>
        <v>00</v>
      </c>
      <c r="X93" t="b">
        <f t="shared" si="19"/>
        <v>1</v>
      </c>
      <c r="AA93" t="b">
        <f>ISNUMBER(SEARCH(AA$1,d3_test70[[#This Row],[actualResultGPT3]]))</f>
        <v>1</v>
      </c>
      <c r="AB93" t="b">
        <f>ISNUMBER(SEARCH(AB$1,d3_test70[[#This Row],[actualResultGPT3]]))</f>
        <v>1</v>
      </c>
      <c r="AC93" t="b">
        <f>ISNUMBER(SEARCH(AC$1,d3_test70[[#This Row],[actualResultGPT3]]))</f>
        <v>1</v>
      </c>
      <c r="AD93" s="10" t="str">
        <f t="shared" si="20"/>
        <v>01</v>
      </c>
      <c r="AE93" s="10" t="str">
        <f t="shared" si="21"/>
        <v>11</v>
      </c>
      <c r="AF93" s="10" t="str">
        <f t="shared" si="22"/>
        <v>01</v>
      </c>
      <c r="AG93" t="b">
        <f t="shared" si="23"/>
        <v>0</v>
      </c>
      <c r="AJ93" t="b">
        <f>ISNUMBER(SEARCH(AJ$1,d3_test70[[#This Row],[actualResult2Ft]]))</f>
        <v>0</v>
      </c>
      <c r="AK93" t="b">
        <f>ISNUMBER(SEARCH(AK$1,d3_test70[[#This Row],[actualResult2Ft]]))</f>
        <v>1</v>
      </c>
      <c r="AL93" t="b">
        <f>ISNUMBER(SEARCH(AL$1,d3_test70[[#This Row],[actualResult2Ft]]))</f>
        <v>0</v>
      </c>
      <c r="AM93" s="10" t="str">
        <f t="shared" si="24"/>
        <v>00</v>
      </c>
      <c r="AN93" s="10" t="str">
        <f t="shared" si="25"/>
        <v>11</v>
      </c>
      <c r="AO93" s="10" t="str">
        <f t="shared" si="26"/>
        <v>00</v>
      </c>
      <c r="AP93" t="b">
        <f t="shared" si="27"/>
        <v>1</v>
      </c>
      <c r="AS93" t="b">
        <f>ISNUMBER(SEARCH(AS$1,d3_test70[[#This Row],[actualResultGPT32Ft]]))</f>
        <v>1</v>
      </c>
      <c r="AT93" t="b">
        <f>ISNUMBER(SEARCH(AT$1,d3_test70[[#This Row],[actualResultGPT32Ft]]))</f>
        <v>1</v>
      </c>
      <c r="AU93" t="b">
        <f>ISNUMBER(SEARCH(AU$1,d3_test70[[#This Row],[actualResultGPT32Ft]]))</f>
        <v>1</v>
      </c>
      <c r="AV93" s="10" t="str">
        <f t="shared" si="28"/>
        <v>01</v>
      </c>
      <c r="AW93" s="10" t="str">
        <f t="shared" si="29"/>
        <v>11</v>
      </c>
      <c r="AX93" s="10" t="str">
        <f t="shared" si="30"/>
        <v>01</v>
      </c>
      <c r="AY93" t="b">
        <f t="shared" si="31"/>
        <v>0</v>
      </c>
    </row>
    <row r="94" spans="1:51" x14ac:dyDescent="0.35">
      <c r="A94" t="s">
        <v>873</v>
      </c>
      <c r="B94" t="s">
        <v>874</v>
      </c>
      <c r="C94" t="s">
        <v>954</v>
      </c>
      <c r="D94" t="s">
        <v>7587</v>
      </c>
      <c r="E94" t="s">
        <v>5119</v>
      </c>
      <c r="F94" t="s">
        <v>7</v>
      </c>
      <c r="G94" t="s">
        <v>24</v>
      </c>
      <c r="H94" t="s">
        <v>7846</v>
      </c>
      <c r="I94" t="s">
        <v>34</v>
      </c>
      <c r="J94" t="s">
        <v>72</v>
      </c>
      <c r="M94" s="13" t="b">
        <f>ISNUMBER(SEARCH(M$1,d3_test70[[#This Row],[expectedResult]]))</f>
        <v>0</v>
      </c>
      <c r="N94" s="13" t="b">
        <f>ISNUMBER(SEARCH(N$1,d3_test70[[#This Row],[expectedResult]]))</f>
        <v>0</v>
      </c>
      <c r="O94" s="13" t="b">
        <f>ISNUMBER(SEARCH(O$1,d3_test70[[#This Row],[expectedResult]]))</f>
        <v>1</v>
      </c>
      <c r="R94" t="b">
        <f>ISNUMBER(SEARCH(R$1,d3_test70[[#This Row],[actualResult]]))</f>
        <v>0</v>
      </c>
      <c r="S94" t="b">
        <f>ISNUMBER(SEARCH(S$1,d3_test70[[#This Row],[actualResult]]))</f>
        <v>1</v>
      </c>
      <c r="T94" t="b">
        <f>ISNUMBER(SEARCH(T$1,d3_test70[[#This Row],[actualResult]]))</f>
        <v>1</v>
      </c>
      <c r="U94" s="10" t="str">
        <f t="shared" si="16"/>
        <v>00</v>
      </c>
      <c r="V94" s="10" t="str">
        <f t="shared" si="17"/>
        <v>01</v>
      </c>
      <c r="W94" s="10" t="str">
        <f t="shared" si="18"/>
        <v>11</v>
      </c>
      <c r="X94" t="b">
        <f t="shared" si="19"/>
        <v>0</v>
      </c>
      <c r="AA94" t="b">
        <f>ISNUMBER(SEARCH(AA$1,d3_test70[[#This Row],[actualResultGPT3]]))</f>
        <v>1</v>
      </c>
      <c r="AB94" t="b">
        <f>ISNUMBER(SEARCH(AB$1,d3_test70[[#This Row],[actualResultGPT3]]))</f>
        <v>1</v>
      </c>
      <c r="AC94" t="b">
        <f>ISNUMBER(SEARCH(AC$1,d3_test70[[#This Row],[actualResultGPT3]]))</f>
        <v>1</v>
      </c>
      <c r="AD94" s="10" t="str">
        <f t="shared" si="20"/>
        <v>01</v>
      </c>
      <c r="AE94" s="10" t="str">
        <f t="shared" si="21"/>
        <v>01</v>
      </c>
      <c r="AF94" s="10" t="str">
        <f t="shared" si="22"/>
        <v>11</v>
      </c>
      <c r="AG94" t="b">
        <f t="shared" si="23"/>
        <v>0</v>
      </c>
      <c r="AJ94" t="b">
        <f>ISNUMBER(SEARCH(AJ$1,d3_test70[[#This Row],[actualResult2Ft]]))</f>
        <v>0</v>
      </c>
      <c r="AK94" t="b">
        <f>ISNUMBER(SEARCH(AK$1,d3_test70[[#This Row],[actualResult2Ft]]))</f>
        <v>1</v>
      </c>
      <c r="AL94" t="b">
        <f>ISNUMBER(SEARCH(AL$1,d3_test70[[#This Row],[actualResult2Ft]]))</f>
        <v>0</v>
      </c>
      <c r="AM94" s="10" t="str">
        <f t="shared" si="24"/>
        <v>00</v>
      </c>
      <c r="AN94" s="10" t="str">
        <f t="shared" si="25"/>
        <v>01</v>
      </c>
      <c r="AO94" s="10" t="str">
        <f t="shared" si="26"/>
        <v>10</v>
      </c>
      <c r="AP94" t="b">
        <f t="shared" si="27"/>
        <v>0</v>
      </c>
      <c r="AS94" t="b">
        <f>ISNUMBER(SEARCH(AS$1,d3_test70[[#This Row],[actualResultGPT32Ft]]))</f>
        <v>1</v>
      </c>
      <c r="AT94" t="b">
        <f>ISNUMBER(SEARCH(AT$1,d3_test70[[#This Row],[actualResultGPT32Ft]]))</f>
        <v>1</v>
      </c>
      <c r="AU94" t="b">
        <f>ISNUMBER(SEARCH(AU$1,d3_test70[[#This Row],[actualResultGPT32Ft]]))</f>
        <v>1</v>
      </c>
      <c r="AV94" s="10" t="str">
        <f t="shared" si="28"/>
        <v>01</v>
      </c>
      <c r="AW94" s="10" t="str">
        <f t="shared" si="29"/>
        <v>01</v>
      </c>
      <c r="AX94" s="10" t="str">
        <f t="shared" si="30"/>
        <v>11</v>
      </c>
      <c r="AY94" t="b">
        <f t="shared" si="31"/>
        <v>0</v>
      </c>
    </row>
    <row r="95" spans="1:51" x14ac:dyDescent="0.35">
      <c r="A95">
        <v>459318432</v>
      </c>
      <c r="B95" t="s">
        <v>7709</v>
      </c>
      <c r="C95" t="s">
        <v>7838</v>
      </c>
      <c r="D95" t="s">
        <v>7672</v>
      </c>
      <c r="E95" t="s">
        <v>5119</v>
      </c>
      <c r="F95" t="s">
        <v>7754</v>
      </c>
      <c r="G95" t="s">
        <v>34</v>
      </c>
      <c r="H95" t="s">
        <v>7846</v>
      </c>
      <c r="I95" t="s">
        <v>24</v>
      </c>
      <c r="J95" t="s">
        <v>72</v>
      </c>
      <c r="M95" s="13" t="b">
        <f>ISNUMBER(SEARCH(M$1,d3_test70[[#This Row],[expectedResult]]))</f>
        <v>0</v>
      </c>
      <c r="N95" s="13" t="b">
        <f>ISNUMBER(SEARCH(N$1,d3_test70[[#This Row],[expectedResult]]))</f>
        <v>1</v>
      </c>
      <c r="O95" s="13" t="b">
        <f>ISNUMBER(SEARCH(O$1,d3_test70[[#This Row],[expectedResult]]))</f>
        <v>1</v>
      </c>
      <c r="R95" t="b">
        <f>ISNUMBER(SEARCH(R$1,d3_test70[[#This Row],[actualResult]]))</f>
        <v>0</v>
      </c>
      <c r="S95" t="b">
        <f>ISNUMBER(SEARCH(S$1,d3_test70[[#This Row],[actualResult]]))</f>
        <v>1</v>
      </c>
      <c r="T95" t="b">
        <f>ISNUMBER(SEARCH(T$1,d3_test70[[#This Row],[actualResult]]))</f>
        <v>0</v>
      </c>
      <c r="U95" s="10" t="str">
        <f t="shared" si="16"/>
        <v>00</v>
      </c>
      <c r="V95" s="10" t="str">
        <f t="shared" si="17"/>
        <v>11</v>
      </c>
      <c r="W95" s="10" t="str">
        <f t="shared" si="18"/>
        <v>10</v>
      </c>
      <c r="X95" t="b">
        <f t="shared" si="19"/>
        <v>0</v>
      </c>
      <c r="AA95" t="b">
        <f>ISNUMBER(SEARCH(AA$1,d3_test70[[#This Row],[actualResultGPT3]]))</f>
        <v>1</v>
      </c>
      <c r="AB95" t="b">
        <f>ISNUMBER(SEARCH(AB$1,d3_test70[[#This Row],[actualResultGPT3]]))</f>
        <v>1</v>
      </c>
      <c r="AC95" t="b">
        <f>ISNUMBER(SEARCH(AC$1,d3_test70[[#This Row],[actualResultGPT3]]))</f>
        <v>1</v>
      </c>
      <c r="AD95" s="10" t="str">
        <f t="shared" si="20"/>
        <v>01</v>
      </c>
      <c r="AE95" s="10" t="str">
        <f t="shared" si="21"/>
        <v>11</v>
      </c>
      <c r="AF95" s="10" t="str">
        <f t="shared" si="22"/>
        <v>11</v>
      </c>
      <c r="AG95" t="b">
        <f t="shared" si="23"/>
        <v>0</v>
      </c>
      <c r="AJ95" t="b">
        <f>ISNUMBER(SEARCH(AJ$1,d3_test70[[#This Row],[actualResult2Ft]]))</f>
        <v>0</v>
      </c>
      <c r="AK95" t="b">
        <f>ISNUMBER(SEARCH(AK$1,d3_test70[[#This Row],[actualResult2Ft]]))</f>
        <v>1</v>
      </c>
      <c r="AL95" t="b">
        <f>ISNUMBER(SEARCH(AL$1,d3_test70[[#This Row],[actualResult2Ft]]))</f>
        <v>1</v>
      </c>
      <c r="AM95" s="10" t="str">
        <f t="shared" si="24"/>
        <v>00</v>
      </c>
      <c r="AN95" s="10" t="str">
        <f t="shared" si="25"/>
        <v>11</v>
      </c>
      <c r="AO95" s="10" t="str">
        <f t="shared" si="26"/>
        <v>11</v>
      </c>
      <c r="AP95" t="b">
        <f t="shared" si="27"/>
        <v>1</v>
      </c>
      <c r="AS95" t="b">
        <f>ISNUMBER(SEARCH(AS$1,d3_test70[[#This Row],[actualResultGPT32Ft]]))</f>
        <v>1</v>
      </c>
      <c r="AT95" t="b">
        <f>ISNUMBER(SEARCH(AT$1,d3_test70[[#This Row],[actualResultGPT32Ft]]))</f>
        <v>1</v>
      </c>
      <c r="AU95" t="b">
        <f>ISNUMBER(SEARCH(AU$1,d3_test70[[#This Row],[actualResultGPT32Ft]]))</f>
        <v>1</v>
      </c>
      <c r="AV95" s="10" t="str">
        <f t="shared" si="28"/>
        <v>01</v>
      </c>
      <c r="AW95" s="10" t="str">
        <f t="shared" si="29"/>
        <v>11</v>
      </c>
      <c r="AX95" s="10" t="str">
        <f t="shared" si="30"/>
        <v>11</v>
      </c>
      <c r="AY95" t="b">
        <f t="shared" si="31"/>
        <v>0</v>
      </c>
    </row>
    <row r="96" spans="1:51" x14ac:dyDescent="0.35">
      <c r="A96">
        <v>575154654</v>
      </c>
      <c r="B96" t="s">
        <v>647</v>
      </c>
      <c r="C96" t="s">
        <v>648</v>
      </c>
      <c r="D96" t="s">
        <v>7549</v>
      </c>
      <c r="E96" t="s">
        <v>5119</v>
      </c>
      <c r="F96" t="s">
        <v>185</v>
      </c>
      <c r="G96" t="s">
        <v>13</v>
      </c>
      <c r="H96" t="s">
        <v>7846</v>
      </c>
      <c r="I96" t="s">
        <v>34</v>
      </c>
      <c r="J96" t="s">
        <v>72</v>
      </c>
      <c r="M96" s="13" t="b">
        <f>ISNUMBER(SEARCH(M$1,d3_test70[[#This Row],[expectedResult]]))</f>
        <v>1</v>
      </c>
      <c r="N96" s="13" t="b">
        <f>ISNUMBER(SEARCH(N$1,d3_test70[[#This Row],[expectedResult]]))</f>
        <v>1</v>
      </c>
      <c r="O96" s="13" t="b">
        <f>ISNUMBER(SEARCH(O$1,d3_test70[[#This Row],[expectedResult]]))</f>
        <v>0</v>
      </c>
      <c r="R96" t="b">
        <f>ISNUMBER(SEARCH(R$1,d3_test70[[#This Row],[actualResult]]))</f>
        <v>1</v>
      </c>
      <c r="S96" t="b">
        <f>ISNUMBER(SEARCH(S$1,d3_test70[[#This Row],[actualResult]]))</f>
        <v>0</v>
      </c>
      <c r="T96" t="b">
        <f>ISNUMBER(SEARCH(T$1,d3_test70[[#This Row],[actualResult]]))</f>
        <v>0</v>
      </c>
      <c r="U96" s="10" t="str">
        <f t="shared" si="16"/>
        <v>11</v>
      </c>
      <c r="V96" s="10" t="str">
        <f t="shared" si="17"/>
        <v>10</v>
      </c>
      <c r="W96" s="10" t="str">
        <f t="shared" si="18"/>
        <v>00</v>
      </c>
      <c r="X96" t="b">
        <f t="shared" si="19"/>
        <v>0</v>
      </c>
      <c r="AA96" t="b">
        <f>ISNUMBER(SEARCH(AA$1,d3_test70[[#This Row],[actualResultGPT3]]))</f>
        <v>1</v>
      </c>
      <c r="AB96" t="b">
        <f>ISNUMBER(SEARCH(AB$1,d3_test70[[#This Row],[actualResultGPT3]]))</f>
        <v>1</v>
      </c>
      <c r="AC96" t="b">
        <f>ISNUMBER(SEARCH(AC$1,d3_test70[[#This Row],[actualResultGPT3]]))</f>
        <v>1</v>
      </c>
      <c r="AD96" s="10" t="str">
        <f t="shared" si="20"/>
        <v>11</v>
      </c>
      <c r="AE96" s="10" t="str">
        <f t="shared" si="21"/>
        <v>11</v>
      </c>
      <c r="AF96" s="10" t="str">
        <f t="shared" si="22"/>
        <v>01</v>
      </c>
      <c r="AG96" t="b">
        <f t="shared" si="23"/>
        <v>0</v>
      </c>
      <c r="AJ96" t="b">
        <f>ISNUMBER(SEARCH(AJ$1,d3_test70[[#This Row],[actualResult2Ft]]))</f>
        <v>0</v>
      </c>
      <c r="AK96" t="b">
        <f>ISNUMBER(SEARCH(AK$1,d3_test70[[#This Row],[actualResult2Ft]]))</f>
        <v>1</v>
      </c>
      <c r="AL96" t="b">
        <f>ISNUMBER(SEARCH(AL$1,d3_test70[[#This Row],[actualResult2Ft]]))</f>
        <v>0</v>
      </c>
      <c r="AM96" s="10" t="str">
        <f t="shared" si="24"/>
        <v>10</v>
      </c>
      <c r="AN96" s="10" t="str">
        <f t="shared" si="25"/>
        <v>11</v>
      </c>
      <c r="AO96" s="10" t="str">
        <f t="shared" si="26"/>
        <v>00</v>
      </c>
      <c r="AP96" t="b">
        <f t="shared" si="27"/>
        <v>0</v>
      </c>
      <c r="AS96" t="b">
        <f>ISNUMBER(SEARCH(AS$1,d3_test70[[#This Row],[actualResultGPT32Ft]]))</f>
        <v>1</v>
      </c>
      <c r="AT96" t="b">
        <f>ISNUMBER(SEARCH(AT$1,d3_test70[[#This Row],[actualResultGPT32Ft]]))</f>
        <v>1</v>
      </c>
      <c r="AU96" t="b">
        <f>ISNUMBER(SEARCH(AU$1,d3_test70[[#This Row],[actualResultGPT32Ft]]))</f>
        <v>1</v>
      </c>
      <c r="AV96" s="10" t="str">
        <f t="shared" si="28"/>
        <v>11</v>
      </c>
      <c r="AW96" s="10" t="str">
        <f t="shared" si="29"/>
        <v>11</v>
      </c>
      <c r="AX96" s="10" t="str">
        <f t="shared" si="30"/>
        <v>01</v>
      </c>
      <c r="AY96" t="b">
        <f t="shared" si="31"/>
        <v>0</v>
      </c>
    </row>
    <row r="97" spans="1:51" x14ac:dyDescent="0.35">
      <c r="A97">
        <v>504739597</v>
      </c>
      <c r="B97" t="s">
        <v>7635</v>
      </c>
      <c r="C97" t="s">
        <v>7660</v>
      </c>
      <c r="D97" t="s">
        <v>7673</v>
      </c>
      <c r="E97" t="s">
        <v>5119</v>
      </c>
      <c r="F97" t="s">
        <v>7687</v>
      </c>
      <c r="G97" t="s">
        <v>34</v>
      </c>
      <c r="H97" t="s">
        <v>72</v>
      </c>
      <c r="I97" t="s">
        <v>185</v>
      </c>
      <c r="J97" t="s">
        <v>72</v>
      </c>
      <c r="M97" s="13" t="b">
        <f>ISNUMBER(SEARCH(M$1,d3_test70[[#This Row],[expectedResult]]))</f>
        <v>1</v>
      </c>
      <c r="N97" s="13" t="b">
        <f>ISNUMBER(SEARCH(N$1,d3_test70[[#This Row],[expectedResult]]))</f>
        <v>0</v>
      </c>
      <c r="O97" s="13" t="b">
        <f>ISNUMBER(SEARCH(O$1,d3_test70[[#This Row],[expectedResult]]))</f>
        <v>0</v>
      </c>
      <c r="R97" t="b">
        <f>ISNUMBER(SEARCH(R$1,d3_test70[[#This Row],[actualResult]]))</f>
        <v>0</v>
      </c>
      <c r="S97" t="b">
        <f>ISNUMBER(SEARCH(S$1,d3_test70[[#This Row],[actualResult]]))</f>
        <v>1</v>
      </c>
      <c r="T97" t="b">
        <f>ISNUMBER(SEARCH(T$1,d3_test70[[#This Row],[actualResult]]))</f>
        <v>0</v>
      </c>
      <c r="U97" s="10" t="str">
        <f t="shared" si="16"/>
        <v>10</v>
      </c>
      <c r="V97" s="10" t="str">
        <f t="shared" si="17"/>
        <v>01</v>
      </c>
      <c r="W97" s="10" t="str">
        <f t="shared" si="18"/>
        <v>00</v>
      </c>
      <c r="X97" t="b">
        <f t="shared" si="19"/>
        <v>0</v>
      </c>
      <c r="AA97" t="b">
        <f>ISNUMBER(SEARCH(AA$1,d3_test70[[#This Row],[actualResultGPT3]]))</f>
        <v>1</v>
      </c>
      <c r="AB97" t="b">
        <f>ISNUMBER(SEARCH(AB$1,d3_test70[[#This Row],[actualResultGPT3]]))</f>
        <v>1</v>
      </c>
      <c r="AC97" t="b">
        <f>ISNUMBER(SEARCH(AC$1,d3_test70[[#This Row],[actualResultGPT3]]))</f>
        <v>1</v>
      </c>
      <c r="AD97" s="10" t="str">
        <f t="shared" si="20"/>
        <v>11</v>
      </c>
      <c r="AE97" s="10" t="str">
        <f t="shared" si="21"/>
        <v>01</v>
      </c>
      <c r="AF97" s="10" t="str">
        <f t="shared" si="22"/>
        <v>01</v>
      </c>
      <c r="AG97" t="b">
        <f t="shared" si="23"/>
        <v>0</v>
      </c>
      <c r="AJ97" t="b">
        <f>ISNUMBER(SEARCH(AJ$1,d3_test70[[#This Row],[actualResult2Ft]]))</f>
        <v>1</v>
      </c>
      <c r="AK97" t="b">
        <f>ISNUMBER(SEARCH(AK$1,d3_test70[[#This Row],[actualResult2Ft]]))</f>
        <v>1</v>
      </c>
      <c r="AL97" t="b">
        <f>ISNUMBER(SEARCH(AL$1,d3_test70[[#This Row],[actualResult2Ft]]))</f>
        <v>0</v>
      </c>
      <c r="AM97" s="10" t="str">
        <f t="shared" si="24"/>
        <v>11</v>
      </c>
      <c r="AN97" s="10" t="str">
        <f t="shared" si="25"/>
        <v>01</v>
      </c>
      <c r="AO97" s="10" t="str">
        <f t="shared" si="26"/>
        <v>00</v>
      </c>
      <c r="AP97" t="b">
        <f t="shared" si="27"/>
        <v>0</v>
      </c>
      <c r="AS97" t="b">
        <f>ISNUMBER(SEARCH(AS$1,d3_test70[[#This Row],[actualResultGPT32Ft]]))</f>
        <v>1</v>
      </c>
      <c r="AT97" t="b">
        <f>ISNUMBER(SEARCH(AT$1,d3_test70[[#This Row],[actualResultGPT32Ft]]))</f>
        <v>1</v>
      </c>
      <c r="AU97" t="b">
        <f>ISNUMBER(SEARCH(AU$1,d3_test70[[#This Row],[actualResultGPT32Ft]]))</f>
        <v>1</v>
      </c>
      <c r="AV97" s="10" t="str">
        <f t="shared" si="28"/>
        <v>11</v>
      </c>
      <c r="AW97" s="10" t="str">
        <f t="shared" si="29"/>
        <v>01</v>
      </c>
      <c r="AX97" s="10" t="str">
        <f t="shared" si="30"/>
        <v>01</v>
      </c>
      <c r="AY97" t="b">
        <f t="shared" si="31"/>
        <v>0</v>
      </c>
    </row>
    <row r="98" spans="1:51" x14ac:dyDescent="0.35">
      <c r="A98">
        <v>1135172555</v>
      </c>
      <c r="B98" t="s">
        <v>7623</v>
      </c>
      <c r="C98" t="s">
        <v>7839</v>
      </c>
      <c r="D98" t="s">
        <v>7666</v>
      </c>
      <c r="E98" t="s">
        <v>5119</v>
      </c>
      <c r="F98" t="s">
        <v>7686</v>
      </c>
      <c r="G98" t="s">
        <v>24</v>
      </c>
      <c r="H98" t="s">
        <v>72</v>
      </c>
      <c r="I98" t="s">
        <v>24</v>
      </c>
      <c r="J98" t="s">
        <v>72</v>
      </c>
      <c r="M98" s="13" t="b">
        <f>ISNUMBER(SEARCH(M$1,d3_test70[[#This Row],[expectedResult]]))</f>
        <v>1</v>
      </c>
      <c r="N98" s="13" t="b">
        <f>ISNUMBER(SEARCH(N$1,d3_test70[[#This Row],[expectedResult]]))</f>
        <v>1</v>
      </c>
      <c r="O98" s="13" t="b">
        <f>ISNUMBER(SEARCH(O$1,d3_test70[[#This Row],[expectedResult]]))</f>
        <v>0</v>
      </c>
      <c r="R98" t="b">
        <f>ISNUMBER(SEARCH(R$1,d3_test70[[#This Row],[actualResult]]))</f>
        <v>0</v>
      </c>
      <c r="S98" t="b">
        <f>ISNUMBER(SEARCH(S$1,d3_test70[[#This Row],[actualResult]]))</f>
        <v>1</v>
      </c>
      <c r="T98" t="b">
        <f>ISNUMBER(SEARCH(T$1,d3_test70[[#This Row],[actualResult]]))</f>
        <v>1</v>
      </c>
      <c r="U98" s="10" t="str">
        <f t="shared" si="16"/>
        <v>10</v>
      </c>
      <c r="V98" s="10" t="str">
        <f t="shared" si="17"/>
        <v>11</v>
      </c>
      <c r="W98" s="10" t="str">
        <f t="shared" si="18"/>
        <v>01</v>
      </c>
      <c r="X98" t="b">
        <f t="shared" si="19"/>
        <v>0</v>
      </c>
      <c r="AA98" t="b">
        <f>ISNUMBER(SEARCH(AA$1,d3_test70[[#This Row],[actualResultGPT3]]))</f>
        <v>1</v>
      </c>
      <c r="AB98" t="b">
        <f>ISNUMBER(SEARCH(AB$1,d3_test70[[#This Row],[actualResultGPT3]]))</f>
        <v>1</v>
      </c>
      <c r="AC98" t="b">
        <f>ISNUMBER(SEARCH(AC$1,d3_test70[[#This Row],[actualResultGPT3]]))</f>
        <v>1</v>
      </c>
      <c r="AD98" s="10" t="str">
        <f t="shared" si="20"/>
        <v>11</v>
      </c>
      <c r="AE98" s="10" t="str">
        <f t="shared" si="21"/>
        <v>11</v>
      </c>
      <c r="AF98" s="10" t="str">
        <f t="shared" si="22"/>
        <v>01</v>
      </c>
      <c r="AG98" t="b">
        <f t="shared" si="23"/>
        <v>0</v>
      </c>
      <c r="AJ98" t="b">
        <f>ISNUMBER(SEARCH(AJ$1,d3_test70[[#This Row],[actualResult2Ft]]))</f>
        <v>0</v>
      </c>
      <c r="AK98" t="b">
        <f>ISNUMBER(SEARCH(AK$1,d3_test70[[#This Row],[actualResult2Ft]]))</f>
        <v>1</v>
      </c>
      <c r="AL98" t="b">
        <f>ISNUMBER(SEARCH(AL$1,d3_test70[[#This Row],[actualResult2Ft]]))</f>
        <v>1</v>
      </c>
      <c r="AM98" s="10" t="str">
        <f t="shared" si="24"/>
        <v>10</v>
      </c>
      <c r="AN98" s="10" t="str">
        <f t="shared" si="25"/>
        <v>11</v>
      </c>
      <c r="AO98" s="10" t="str">
        <f t="shared" si="26"/>
        <v>01</v>
      </c>
      <c r="AP98" t="b">
        <f t="shared" si="27"/>
        <v>0</v>
      </c>
      <c r="AS98" t="b">
        <f>ISNUMBER(SEARCH(AS$1,d3_test70[[#This Row],[actualResultGPT32Ft]]))</f>
        <v>1</v>
      </c>
      <c r="AT98" t="b">
        <f>ISNUMBER(SEARCH(AT$1,d3_test70[[#This Row],[actualResultGPT32Ft]]))</f>
        <v>1</v>
      </c>
      <c r="AU98" t="b">
        <f>ISNUMBER(SEARCH(AU$1,d3_test70[[#This Row],[actualResultGPT32Ft]]))</f>
        <v>1</v>
      </c>
      <c r="AV98" s="10" t="str">
        <f t="shared" si="28"/>
        <v>11</v>
      </c>
      <c r="AW98" s="10" t="str">
        <f t="shared" si="29"/>
        <v>11</v>
      </c>
      <c r="AX98" s="10" t="str">
        <f t="shared" si="30"/>
        <v>01</v>
      </c>
      <c r="AY98" t="b">
        <f t="shared" si="31"/>
        <v>0</v>
      </c>
    </row>
    <row r="99" spans="1:51" x14ac:dyDescent="0.35">
      <c r="A99" t="s">
        <v>896</v>
      </c>
      <c r="B99" t="s">
        <v>897</v>
      </c>
      <c r="C99" t="s">
        <v>7840</v>
      </c>
      <c r="D99" t="s">
        <v>7610</v>
      </c>
      <c r="E99" t="s">
        <v>5119</v>
      </c>
      <c r="F99" t="s">
        <v>7</v>
      </c>
      <c r="G99" t="s">
        <v>7</v>
      </c>
      <c r="H99" t="s">
        <v>72</v>
      </c>
      <c r="I99" t="s">
        <v>7</v>
      </c>
      <c r="J99" t="s">
        <v>7</v>
      </c>
      <c r="M99" s="13" t="b">
        <f>ISNUMBER(SEARCH(M$1,d3_test70[[#This Row],[expectedResult]]))</f>
        <v>0</v>
      </c>
      <c r="N99" s="13" t="b">
        <f>ISNUMBER(SEARCH(N$1,d3_test70[[#This Row],[expectedResult]]))</f>
        <v>0</v>
      </c>
      <c r="O99" s="13" t="b">
        <f>ISNUMBER(SEARCH(O$1,d3_test70[[#This Row],[expectedResult]]))</f>
        <v>1</v>
      </c>
      <c r="R99" t="b">
        <f>ISNUMBER(SEARCH(R$1,d3_test70[[#This Row],[actualResult]]))</f>
        <v>0</v>
      </c>
      <c r="S99" t="b">
        <f>ISNUMBER(SEARCH(S$1,d3_test70[[#This Row],[actualResult]]))</f>
        <v>0</v>
      </c>
      <c r="T99" t="b">
        <f>ISNUMBER(SEARCH(T$1,d3_test70[[#This Row],[actualResult]]))</f>
        <v>1</v>
      </c>
      <c r="U99" s="10" t="str">
        <f t="shared" si="16"/>
        <v>00</v>
      </c>
      <c r="V99" s="10" t="str">
        <f t="shared" si="17"/>
        <v>00</v>
      </c>
      <c r="W99" s="10" t="str">
        <f t="shared" si="18"/>
        <v>11</v>
      </c>
      <c r="X99" t="b">
        <f t="shared" si="19"/>
        <v>1</v>
      </c>
      <c r="AA99" t="b">
        <f>ISNUMBER(SEARCH(AA$1,d3_test70[[#This Row],[actualResultGPT3]]))</f>
        <v>1</v>
      </c>
      <c r="AB99" t="b">
        <f>ISNUMBER(SEARCH(AB$1,d3_test70[[#This Row],[actualResultGPT3]]))</f>
        <v>1</v>
      </c>
      <c r="AC99" t="b">
        <f>ISNUMBER(SEARCH(AC$1,d3_test70[[#This Row],[actualResultGPT3]]))</f>
        <v>1</v>
      </c>
      <c r="AD99" s="10" t="str">
        <f t="shared" si="20"/>
        <v>01</v>
      </c>
      <c r="AE99" s="10" t="str">
        <f t="shared" si="21"/>
        <v>01</v>
      </c>
      <c r="AF99" s="10" t="str">
        <f t="shared" si="22"/>
        <v>11</v>
      </c>
      <c r="AG99" t="b">
        <f t="shared" si="23"/>
        <v>0</v>
      </c>
      <c r="AJ99" t="b">
        <f>ISNUMBER(SEARCH(AJ$1,d3_test70[[#This Row],[actualResult2Ft]]))</f>
        <v>0</v>
      </c>
      <c r="AK99" t="b">
        <f>ISNUMBER(SEARCH(AK$1,d3_test70[[#This Row],[actualResult2Ft]]))</f>
        <v>0</v>
      </c>
      <c r="AL99" t="b">
        <f>ISNUMBER(SEARCH(AL$1,d3_test70[[#This Row],[actualResult2Ft]]))</f>
        <v>1</v>
      </c>
      <c r="AM99" s="10" t="str">
        <f t="shared" si="24"/>
        <v>00</v>
      </c>
      <c r="AN99" s="10" t="str">
        <f t="shared" si="25"/>
        <v>00</v>
      </c>
      <c r="AO99" s="10" t="str">
        <f t="shared" si="26"/>
        <v>11</v>
      </c>
      <c r="AP99" t="b">
        <f t="shared" si="27"/>
        <v>1</v>
      </c>
      <c r="AS99" t="b">
        <f>ISNUMBER(SEARCH(AS$1,d3_test70[[#This Row],[actualResultGPT32Ft]]))</f>
        <v>0</v>
      </c>
      <c r="AT99" t="b">
        <f>ISNUMBER(SEARCH(AT$1,d3_test70[[#This Row],[actualResultGPT32Ft]]))</f>
        <v>0</v>
      </c>
      <c r="AU99" t="b">
        <f>ISNUMBER(SEARCH(AU$1,d3_test70[[#This Row],[actualResultGPT32Ft]]))</f>
        <v>1</v>
      </c>
      <c r="AV99" s="10" t="str">
        <f t="shared" si="28"/>
        <v>00</v>
      </c>
      <c r="AW99" s="10" t="str">
        <f t="shared" si="29"/>
        <v>00</v>
      </c>
      <c r="AX99" s="10" t="str">
        <f t="shared" si="30"/>
        <v>11</v>
      </c>
      <c r="AY99" t="b">
        <f t="shared" si="31"/>
        <v>1</v>
      </c>
    </row>
    <row r="100" spans="1:51" x14ac:dyDescent="0.35">
      <c r="A100" t="s">
        <v>551</v>
      </c>
      <c r="B100" t="s">
        <v>552</v>
      </c>
      <c r="C100" t="s">
        <v>7841</v>
      </c>
      <c r="D100" t="s">
        <v>7595</v>
      </c>
      <c r="E100" t="s">
        <v>5119</v>
      </c>
      <c r="F100" t="s">
        <v>24</v>
      </c>
      <c r="G100" t="s">
        <v>34</v>
      </c>
      <c r="H100" t="s">
        <v>72</v>
      </c>
      <c r="I100" t="s">
        <v>34</v>
      </c>
      <c r="J100" t="s">
        <v>7857</v>
      </c>
      <c r="M100" s="13" t="b">
        <f>ISNUMBER(SEARCH(M$1,d3_test70[[#This Row],[expectedResult]]))</f>
        <v>0</v>
      </c>
      <c r="N100" s="13" t="b">
        <f>ISNUMBER(SEARCH(N$1,d3_test70[[#This Row],[expectedResult]]))</f>
        <v>1</v>
      </c>
      <c r="O100" s="13" t="b">
        <f>ISNUMBER(SEARCH(O$1,d3_test70[[#This Row],[expectedResult]]))</f>
        <v>1</v>
      </c>
      <c r="R100" t="b">
        <f>ISNUMBER(SEARCH(R$1,d3_test70[[#This Row],[actualResult]]))</f>
        <v>0</v>
      </c>
      <c r="S100" t="b">
        <f>ISNUMBER(SEARCH(S$1,d3_test70[[#This Row],[actualResult]]))</f>
        <v>1</v>
      </c>
      <c r="T100" t="b">
        <f>ISNUMBER(SEARCH(T$1,d3_test70[[#This Row],[actualResult]]))</f>
        <v>0</v>
      </c>
      <c r="U100" s="10" t="str">
        <f t="shared" si="16"/>
        <v>00</v>
      </c>
      <c r="V100" s="10" t="str">
        <f t="shared" si="17"/>
        <v>11</v>
      </c>
      <c r="W100" s="10" t="str">
        <f t="shared" si="18"/>
        <v>10</v>
      </c>
      <c r="X100" t="b">
        <f t="shared" si="19"/>
        <v>0</v>
      </c>
      <c r="AA100" t="b">
        <f>ISNUMBER(SEARCH(AA$1,d3_test70[[#This Row],[actualResultGPT3]]))</f>
        <v>1</v>
      </c>
      <c r="AB100" t="b">
        <f>ISNUMBER(SEARCH(AB$1,d3_test70[[#This Row],[actualResultGPT3]]))</f>
        <v>1</v>
      </c>
      <c r="AC100" t="b">
        <f>ISNUMBER(SEARCH(AC$1,d3_test70[[#This Row],[actualResultGPT3]]))</f>
        <v>1</v>
      </c>
      <c r="AD100" s="10" t="str">
        <f t="shared" si="20"/>
        <v>01</v>
      </c>
      <c r="AE100" s="10" t="str">
        <f t="shared" si="21"/>
        <v>11</v>
      </c>
      <c r="AF100" s="10" t="str">
        <f t="shared" si="22"/>
        <v>11</v>
      </c>
      <c r="AG100" t="b">
        <f t="shared" si="23"/>
        <v>0</v>
      </c>
      <c r="AJ100" t="b">
        <f>ISNUMBER(SEARCH(AJ$1,d3_test70[[#This Row],[actualResult2Ft]]))</f>
        <v>0</v>
      </c>
      <c r="AK100" t="b">
        <f>ISNUMBER(SEARCH(AK$1,d3_test70[[#This Row],[actualResult2Ft]]))</f>
        <v>1</v>
      </c>
      <c r="AL100" t="b">
        <f>ISNUMBER(SEARCH(AL$1,d3_test70[[#This Row],[actualResult2Ft]]))</f>
        <v>0</v>
      </c>
      <c r="AM100" s="10" t="str">
        <f t="shared" si="24"/>
        <v>00</v>
      </c>
      <c r="AN100" s="10" t="str">
        <f t="shared" si="25"/>
        <v>11</v>
      </c>
      <c r="AO100" s="10" t="str">
        <f t="shared" si="26"/>
        <v>10</v>
      </c>
      <c r="AP100" t="b">
        <f t="shared" si="27"/>
        <v>0</v>
      </c>
      <c r="AS100" t="b">
        <f>ISNUMBER(SEARCH(AS$1,d3_test70[[#This Row],[actualResultGPT32Ft]]))</f>
        <v>1</v>
      </c>
      <c r="AT100" t="b">
        <f>ISNUMBER(SEARCH(AT$1,d3_test70[[#This Row],[actualResultGPT32Ft]]))</f>
        <v>1</v>
      </c>
      <c r="AU100" t="b">
        <f>ISNUMBER(SEARCH(AU$1,d3_test70[[#This Row],[actualResultGPT32Ft]]))</f>
        <v>1</v>
      </c>
      <c r="AV100" s="10" t="str">
        <f t="shared" si="28"/>
        <v>01</v>
      </c>
      <c r="AW100" s="10" t="str">
        <f t="shared" si="29"/>
        <v>11</v>
      </c>
      <c r="AX100" s="10" t="str">
        <f t="shared" si="30"/>
        <v>11</v>
      </c>
      <c r="AY100" t="b">
        <f t="shared" si="31"/>
        <v>0</v>
      </c>
    </row>
    <row r="101" spans="1:51" x14ac:dyDescent="0.35">
      <c r="A101" t="s">
        <v>449</v>
      </c>
      <c r="B101" t="s">
        <v>450</v>
      </c>
      <c r="C101" t="s">
        <v>451</v>
      </c>
      <c r="D101" t="s">
        <v>7570</v>
      </c>
      <c r="E101" t="s">
        <v>5119</v>
      </c>
      <c r="F101" t="s">
        <v>24</v>
      </c>
      <c r="G101" t="s">
        <v>24</v>
      </c>
      <c r="H101" t="s">
        <v>7846</v>
      </c>
      <c r="I101" t="s">
        <v>24</v>
      </c>
      <c r="J101" t="s">
        <v>72</v>
      </c>
      <c r="M101" s="13" t="b">
        <f>ISNUMBER(SEARCH(M$1,d3_test70[[#This Row],[expectedResult]]))</f>
        <v>0</v>
      </c>
      <c r="N101" s="13" t="b">
        <f>ISNUMBER(SEARCH(N$1,d3_test70[[#This Row],[expectedResult]]))</f>
        <v>1</v>
      </c>
      <c r="O101" s="13" t="b">
        <f>ISNUMBER(SEARCH(O$1,d3_test70[[#This Row],[expectedResult]]))</f>
        <v>1</v>
      </c>
      <c r="R101" t="b">
        <f>ISNUMBER(SEARCH(R$1,d3_test70[[#This Row],[actualResult]]))</f>
        <v>0</v>
      </c>
      <c r="S101" t="b">
        <f>ISNUMBER(SEARCH(S$1,d3_test70[[#This Row],[actualResult]]))</f>
        <v>1</v>
      </c>
      <c r="T101" t="b">
        <f>ISNUMBER(SEARCH(T$1,d3_test70[[#This Row],[actualResult]]))</f>
        <v>1</v>
      </c>
      <c r="U101" s="10" t="str">
        <f t="shared" si="16"/>
        <v>00</v>
      </c>
      <c r="V101" s="10" t="str">
        <f t="shared" si="17"/>
        <v>11</v>
      </c>
      <c r="W101" s="10" t="str">
        <f t="shared" si="18"/>
        <v>11</v>
      </c>
      <c r="X101" t="b">
        <f t="shared" si="19"/>
        <v>1</v>
      </c>
      <c r="AA101" t="b">
        <f>ISNUMBER(SEARCH(AA$1,d3_test70[[#This Row],[actualResultGPT3]]))</f>
        <v>1</v>
      </c>
      <c r="AB101" t="b">
        <f>ISNUMBER(SEARCH(AB$1,d3_test70[[#This Row],[actualResultGPT3]]))</f>
        <v>1</v>
      </c>
      <c r="AC101" t="b">
        <f>ISNUMBER(SEARCH(AC$1,d3_test70[[#This Row],[actualResultGPT3]]))</f>
        <v>1</v>
      </c>
      <c r="AD101" s="10" t="str">
        <f t="shared" si="20"/>
        <v>01</v>
      </c>
      <c r="AE101" s="10" t="str">
        <f t="shared" si="21"/>
        <v>11</v>
      </c>
      <c r="AF101" s="10" t="str">
        <f t="shared" si="22"/>
        <v>11</v>
      </c>
      <c r="AG101" t="b">
        <f t="shared" si="23"/>
        <v>0</v>
      </c>
      <c r="AJ101" t="b">
        <f>ISNUMBER(SEARCH(AJ$1,d3_test70[[#This Row],[actualResult2Ft]]))</f>
        <v>0</v>
      </c>
      <c r="AK101" t="b">
        <f>ISNUMBER(SEARCH(AK$1,d3_test70[[#This Row],[actualResult2Ft]]))</f>
        <v>1</v>
      </c>
      <c r="AL101" t="b">
        <f>ISNUMBER(SEARCH(AL$1,d3_test70[[#This Row],[actualResult2Ft]]))</f>
        <v>1</v>
      </c>
      <c r="AM101" s="10" t="str">
        <f t="shared" si="24"/>
        <v>00</v>
      </c>
      <c r="AN101" s="10" t="str">
        <f t="shared" si="25"/>
        <v>11</v>
      </c>
      <c r="AO101" s="10" t="str">
        <f t="shared" si="26"/>
        <v>11</v>
      </c>
      <c r="AP101" t="b">
        <f t="shared" si="27"/>
        <v>1</v>
      </c>
      <c r="AS101" t="b">
        <f>ISNUMBER(SEARCH(AS$1,d3_test70[[#This Row],[actualResultGPT32Ft]]))</f>
        <v>1</v>
      </c>
      <c r="AT101" t="b">
        <f>ISNUMBER(SEARCH(AT$1,d3_test70[[#This Row],[actualResultGPT32Ft]]))</f>
        <v>1</v>
      </c>
      <c r="AU101" t="b">
        <f>ISNUMBER(SEARCH(AU$1,d3_test70[[#This Row],[actualResultGPT32Ft]]))</f>
        <v>1</v>
      </c>
      <c r="AV101" s="10" t="str">
        <f t="shared" si="28"/>
        <v>01</v>
      </c>
      <c r="AW101" s="10" t="str">
        <f t="shared" si="29"/>
        <v>11</v>
      </c>
      <c r="AX101" s="10" t="str">
        <f t="shared" si="30"/>
        <v>11</v>
      </c>
      <c r="AY101" t="b">
        <f t="shared" si="31"/>
        <v>0</v>
      </c>
    </row>
    <row r="102" spans="1:51" x14ac:dyDescent="0.35">
      <c r="A102" t="s">
        <v>861</v>
      </c>
      <c r="B102" t="s">
        <v>862</v>
      </c>
      <c r="C102" t="s">
        <v>863</v>
      </c>
      <c r="D102" t="s">
        <v>7582</v>
      </c>
      <c r="E102" t="s">
        <v>5119</v>
      </c>
      <c r="F102" t="s">
        <v>34</v>
      </c>
      <c r="G102" t="s">
        <v>34</v>
      </c>
      <c r="H102" t="s">
        <v>72</v>
      </c>
      <c r="I102" t="s">
        <v>34</v>
      </c>
      <c r="J102" t="s">
        <v>72</v>
      </c>
      <c r="M102" s="13" t="b">
        <f>ISNUMBER(SEARCH(M$1,d3_test70[[#This Row],[expectedResult]]))</f>
        <v>0</v>
      </c>
      <c r="N102" s="13" t="b">
        <f>ISNUMBER(SEARCH(N$1,d3_test70[[#This Row],[expectedResult]]))</f>
        <v>1</v>
      </c>
      <c r="O102" s="13" t="b">
        <f>ISNUMBER(SEARCH(O$1,d3_test70[[#This Row],[expectedResult]]))</f>
        <v>0</v>
      </c>
      <c r="R102" t="b">
        <f>ISNUMBER(SEARCH(R$1,d3_test70[[#This Row],[actualResult]]))</f>
        <v>0</v>
      </c>
      <c r="S102" t="b">
        <f>ISNUMBER(SEARCH(S$1,d3_test70[[#This Row],[actualResult]]))</f>
        <v>1</v>
      </c>
      <c r="T102" t="b">
        <f>ISNUMBER(SEARCH(T$1,d3_test70[[#This Row],[actualResult]]))</f>
        <v>0</v>
      </c>
      <c r="U102" s="10" t="str">
        <f t="shared" si="16"/>
        <v>00</v>
      </c>
      <c r="V102" s="10" t="str">
        <f t="shared" si="17"/>
        <v>11</v>
      </c>
      <c r="W102" s="10" t="str">
        <f t="shared" si="18"/>
        <v>00</v>
      </c>
      <c r="X102" t="b">
        <f t="shared" si="19"/>
        <v>1</v>
      </c>
      <c r="AA102" t="b">
        <f>ISNUMBER(SEARCH(AA$1,d3_test70[[#This Row],[actualResultGPT3]]))</f>
        <v>1</v>
      </c>
      <c r="AB102" t="b">
        <f>ISNUMBER(SEARCH(AB$1,d3_test70[[#This Row],[actualResultGPT3]]))</f>
        <v>1</v>
      </c>
      <c r="AC102" t="b">
        <f>ISNUMBER(SEARCH(AC$1,d3_test70[[#This Row],[actualResultGPT3]]))</f>
        <v>1</v>
      </c>
      <c r="AD102" s="10" t="str">
        <f t="shared" si="20"/>
        <v>01</v>
      </c>
      <c r="AE102" s="10" t="str">
        <f t="shared" si="21"/>
        <v>11</v>
      </c>
      <c r="AF102" s="10" t="str">
        <f t="shared" si="22"/>
        <v>01</v>
      </c>
      <c r="AG102" t="b">
        <f t="shared" si="23"/>
        <v>0</v>
      </c>
      <c r="AJ102" t="b">
        <f>ISNUMBER(SEARCH(AJ$1,d3_test70[[#This Row],[actualResult2Ft]]))</f>
        <v>0</v>
      </c>
      <c r="AK102" t="b">
        <f>ISNUMBER(SEARCH(AK$1,d3_test70[[#This Row],[actualResult2Ft]]))</f>
        <v>1</v>
      </c>
      <c r="AL102" t="b">
        <f>ISNUMBER(SEARCH(AL$1,d3_test70[[#This Row],[actualResult2Ft]]))</f>
        <v>0</v>
      </c>
      <c r="AM102" s="10" t="str">
        <f t="shared" si="24"/>
        <v>00</v>
      </c>
      <c r="AN102" s="10" t="str">
        <f t="shared" si="25"/>
        <v>11</v>
      </c>
      <c r="AO102" s="10" t="str">
        <f t="shared" si="26"/>
        <v>00</v>
      </c>
      <c r="AP102" t="b">
        <f t="shared" si="27"/>
        <v>1</v>
      </c>
      <c r="AS102" t="b">
        <f>ISNUMBER(SEARCH(AS$1,d3_test70[[#This Row],[actualResultGPT32Ft]]))</f>
        <v>1</v>
      </c>
      <c r="AT102" t="b">
        <f>ISNUMBER(SEARCH(AT$1,d3_test70[[#This Row],[actualResultGPT32Ft]]))</f>
        <v>1</v>
      </c>
      <c r="AU102" t="b">
        <f>ISNUMBER(SEARCH(AU$1,d3_test70[[#This Row],[actualResultGPT32Ft]]))</f>
        <v>1</v>
      </c>
      <c r="AV102" s="10" t="str">
        <f t="shared" si="28"/>
        <v>01</v>
      </c>
      <c r="AW102" s="10" t="str">
        <f t="shared" si="29"/>
        <v>11</v>
      </c>
      <c r="AX102" s="10" t="str">
        <f t="shared" si="30"/>
        <v>01</v>
      </c>
      <c r="AY102" t="b">
        <f t="shared" si="31"/>
        <v>0</v>
      </c>
    </row>
    <row r="103" spans="1:51" x14ac:dyDescent="0.35">
      <c r="A103" t="s">
        <v>808</v>
      </c>
      <c r="B103" t="s">
        <v>809</v>
      </c>
      <c r="C103" t="s">
        <v>810</v>
      </c>
      <c r="D103" t="s">
        <v>7590</v>
      </c>
      <c r="E103" t="s">
        <v>5137</v>
      </c>
      <c r="F103" t="s">
        <v>7</v>
      </c>
      <c r="G103" t="s">
        <v>7</v>
      </c>
      <c r="H103" t="s">
        <v>72</v>
      </c>
      <c r="I103" t="s">
        <v>7</v>
      </c>
      <c r="J103" t="s">
        <v>72</v>
      </c>
      <c r="M103" s="13" t="b">
        <f>ISNUMBER(SEARCH(M$1,d3_test70[[#This Row],[expectedResult]]))</f>
        <v>0</v>
      </c>
      <c r="N103" s="13" t="b">
        <f>ISNUMBER(SEARCH(N$1,d3_test70[[#This Row],[expectedResult]]))</f>
        <v>0</v>
      </c>
      <c r="O103" s="13" t="b">
        <f>ISNUMBER(SEARCH(O$1,d3_test70[[#This Row],[expectedResult]]))</f>
        <v>1</v>
      </c>
      <c r="R103" t="b">
        <f>ISNUMBER(SEARCH(R$1,d3_test70[[#This Row],[actualResult]]))</f>
        <v>0</v>
      </c>
      <c r="S103" t="b">
        <f>ISNUMBER(SEARCH(S$1,d3_test70[[#This Row],[actualResult]]))</f>
        <v>0</v>
      </c>
      <c r="T103" t="b">
        <f>ISNUMBER(SEARCH(T$1,d3_test70[[#This Row],[actualResult]]))</f>
        <v>1</v>
      </c>
      <c r="U103" s="10" t="str">
        <f t="shared" si="16"/>
        <v>00</v>
      </c>
      <c r="V103" s="10" t="str">
        <f t="shared" si="17"/>
        <v>00</v>
      </c>
      <c r="W103" s="10" t="str">
        <f t="shared" si="18"/>
        <v>11</v>
      </c>
      <c r="X103" t="b">
        <f t="shared" si="19"/>
        <v>1</v>
      </c>
      <c r="AA103" t="b">
        <f>ISNUMBER(SEARCH(AA$1,d3_test70[[#This Row],[actualResultGPT3]]))</f>
        <v>1</v>
      </c>
      <c r="AB103" t="b">
        <f>ISNUMBER(SEARCH(AB$1,d3_test70[[#This Row],[actualResultGPT3]]))</f>
        <v>1</v>
      </c>
      <c r="AC103" t="b">
        <f>ISNUMBER(SEARCH(AC$1,d3_test70[[#This Row],[actualResultGPT3]]))</f>
        <v>1</v>
      </c>
      <c r="AD103" s="10" t="str">
        <f t="shared" si="20"/>
        <v>01</v>
      </c>
      <c r="AE103" s="10" t="str">
        <f t="shared" si="21"/>
        <v>01</v>
      </c>
      <c r="AF103" s="10" t="str">
        <f t="shared" si="22"/>
        <v>11</v>
      </c>
      <c r="AG103" t="b">
        <f t="shared" si="23"/>
        <v>0</v>
      </c>
      <c r="AJ103" t="b">
        <f>ISNUMBER(SEARCH(AJ$1,d3_test70[[#This Row],[actualResult2Ft]]))</f>
        <v>0</v>
      </c>
      <c r="AK103" t="b">
        <f>ISNUMBER(SEARCH(AK$1,d3_test70[[#This Row],[actualResult2Ft]]))</f>
        <v>0</v>
      </c>
      <c r="AL103" t="b">
        <f>ISNUMBER(SEARCH(AL$1,d3_test70[[#This Row],[actualResult2Ft]]))</f>
        <v>1</v>
      </c>
      <c r="AM103" s="10" t="str">
        <f t="shared" si="24"/>
        <v>00</v>
      </c>
      <c r="AN103" s="10" t="str">
        <f t="shared" si="25"/>
        <v>00</v>
      </c>
      <c r="AO103" s="10" t="str">
        <f t="shared" si="26"/>
        <v>11</v>
      </c>
      <c r="AP103" t="b">
        <f t="shared" si="27"/>
        <v>1</v>
      </c>
      <c r="AS103" t="b">
        <f>ISNUMBER(SEARCH(AS$1,d3_test70[[#This Row],[actualResultGPT32Ft]]))</f>
        <v>1</v>
      </c>
      <c r="AT103" t="b">
        <f>ISNUMBER(SEARCH(AT$1,d3_test70[[#This Row],[actualResultGPT32Ft]]))</f>
        <v>1</v>
      </c>
      <c r="AU103" t="b">
        <f>ISNUMBER(SEARCH(AU$1,d3_test70[[#This Row],[actualResultGPT32Ft]]))</f>
        <v>1</v>
      </c>
      <c r="AV103" s="10" t="str">
        <f t="shared" si="28"/>
        <v>01</v>
      </c>
      <c r="AW103" s="10" t="str">
        <f t="shared" si="29"/>
        <v>01</v>
      </c>
      <c r="AX103" s="10" t="str">
        <f t="shared" si="30"/>
        <v>11</v>
      </c>
      <c r="AY103" t="b">
        <f t="shared" si="31"/>
        <v>0</v>
      </c>
    </row>
    <row r="104" spans="1:51" x14ac:dyDescent="0.35">
      <c r="A104">
        <v>1452121212</v>
      </c>
      <c r="B104" t="s">
        <v>7697</v>
      </c>
      <c r="C104" t="s">
        <v>7842</v>
      </c>
      <c r="D104" t="s">
        <v>7683</v>
      </c>
      <c r="E104" t="s">
        <v>5137</v>
      </c>
      <c r="F104" t="s">
        <v>7688</v>
      </c>
      <c r="G104" t="s">
        <v>7</v>
      </c>
      <c r="H104" t="s">
        <v>72</v>
      </c>
      <c r="I104" t="s">
        <v>7</v>
      </c>
      <c r="J104" t="s">
        <v>7</v>
      </c>
      <c r="M104" s="13" t="b">
        <f>ISNUMBER(SEARCH(M$1,d3_test70[[#This Row],[expectedResult]]))</f>
        <v>0</v>
      </c>
      <c r="N104" s="13" t="b">
        <f>ISNUMBER(SEARCH(N$1,d3_test70[[#This Row],[expectedResult]]))</f>
        <v>0</v>
      </c>
      <c r="O104" s="13" t="b">
        <f>ISNUMBER(SEARCH(O$1,d3_test70[[#This Row],[expectedResult]]))</f>
        <v>1</v>
      </c>
      <c r="R104" t="b">
        <f>ISNUMBER(SEARCH(R$1,d3_test70[[#This Row],[actualResult]]))</f>
        <v>0</v>
      </c>
      <c r="S104" t="b">
        <f>ISNUMBER(SEARCH(S$1,d3_test70[[#This Row],[actualResult]]))</f>
        <v>0</v>
      </c>
      <c r="T104" t="b">
        <f>ISNUMBER(SEARCH(T$1,d3_test70[[#This Row],[actualResult]]))</f>
        <v>1</v>
      </c>
      <c r="U104" s="10" t="str">
        <f t="shared" si="16"/>
        <v>00</v>
      </c>
      <c r="V104" s="10" t="str">
        <f t="shared" si="17"/>
        <v>00</v>
      </c>
      <c r="W104" s="10" t="str">
        <f t="shared" si="18"/>
        <v>11</v>
      </c>
      <c r="X104" t="b">
        <f t="shared" si="19"/>
        <v>1</v>
      </c>
      <c r="AA104" t="b">
        <f>ISNUMBER(SEARCH(AA$1,d3_test70[[#This Row],[actualResultGPT3]]))</f>
        <v>1</v>
      </c>
      <c r="AB104" t="b">
        <f>ISNUMBER(SEARCH(AB$1,d3_test70[[#This Row],[actualResultGPT3]]))</f>
        <v>1</v>
      </c>
      <c r="AC104" t="b">
        <f>ISNUMBER(SEARCH(AC$1,d3_test70[[#This Row],[actualResultGPT3]]))</f>
        <v>1</v>
      </c>
      <c r="AD104" s="10" t="str">
        <f t="shared" si="20"/>
        <v>01</v>
      </c>
      <c r="AE104" s="10" t="str">
        <f t="shared" si="21"/>
        <v>01</v>
      </c>
      <c r="AF104" s="10" t="str">
        <f t="shared" si="22"/>
        <v>11</v>
      </c>
      <c r="AG104" t="b">
        <f t="shared" si="23"/>
        <v>0</v>
      </c>
      <c r="AJ104" t="b">
        <f>ISNUMBER(SEARCH(AJ$1,d3_test70[[#This Row],[actualResult2Ft]]))</f>
        <v>0</v>
      </c>
      <c r="AK104" t="b">
        <f>ISNUMBER(SEARCH(AK$1,d3_test70[[#This Row],[actualResult2Ft]]))</f>
        <v>0</v>
      </c>
      <c r="AL104" t="b">
        <f>ISNUMBER(SEARCH(AL$1,d3_test70[[#This Row],[actualResult2Ft]]))</f>
        <v>1</v>
      </c>
      <c r="AM104" s="10" t="str">
        <f t="shared" si="24"/>
        <v>00</v>
      </c>
      <c r="AN104" s="10" t="str">
        <f t="shared" si="25"/>
        <v>00</v>
      </c>
      <c r="AO104" s="10" t="str">
        <f t="shared" si="26"/>
        <v>11</v>
      </c>
      <c r="AP104" t="b">
        <f t="shared" si="27"/>
        <v>1</v>
      </c>
      <c r="AS104" t="b">
        <f>ISNUMBER(SEARCH(AS$1,d3_test70[[#This Row],[actualResultGPT32Ft]]))</f>
        <v>0</v>
      </c>
      <c r="AT104" t="b">
        <f>ISNUMBER(SEARCH(AT$1,d3_test70[[#This Row],[actualResultGPT32Ft]]))</f>
        <v>0</v>
      </c>
      <c r="AU104" t="b">
        <f>ISNUMBER(SEARCH(AU$1,d3_test70[[#This Row],[actualResultGPT32Ft]]))</f>
        <v>1</v>
      </c>
      <c r="AV104" s="10" t="str">
        <f t="shared" si="28"/>
        <v>00</v>
      </c>
      <c r="AW104" s="10" t="str">
        <f t="shared" si="29"/>
        <v>00</v>
      </c>
      <c r="AX104" s="10" t="str">
        <f t="shared" si="30"/>
        <v>11</v>
      </c>
      <c r="AY104" t="b">
        <f t="shared" si="31"/>
        <v>1</v>
      </c>
    </row>
    <row r="105" spans="1:51" x14ac:dyDescent="0.35">
      <c r="A105">
        <v>301295390</v>
      </c>
      <c r="B105" t="s">
        <v>7713</v>
      </c>
      <c r="C105" t="s">
        <v>7843</v>
      </c>
      <c r="D105" t="s">
        <v>7670</v>
      </c>
      <c r="E105" t="s">
        <v>5119</v>
      </c>
      <c r="F105" t="s">
        <v>7755</v>
      </c>
      <c r="G105" t="s">
        <v>24</v>
      </c>
      <c r="H105" t="s">
        <v>7846</v>
      </c>
      <c r="I105" t="s">
        <v>24</v>
      </c>
      <c r="J105" t="s">
        <v>72</v>
      </c>
      <c r="M105" s="13" t="b">
        <f>ISNUMBER(SEARCH(M$1,d3_test70[[#This Row],[expectedResult]]))</f>
        <v>1</v>
      </c>
      <c r="N105" s="13" t="b">
        <f>ISNUMBER(SEARCH(N$1,d3_test70[[#This Row],[expectedResult]]))</f>
        <v>1</v>
      </c>
      <c r="O105" s="13" t="b">
        <f>ISNUMBER(SEARCH(O$1,d3_test70[[#This Row],[expectedResult]]))</f>
        <v>1</v>
      </c>
      <c r="R105" t="b">
        <f>ISNUMBER(SEARCH(R$1,d3_test70[[#This Row],[actualResult]]))</f>
        <v>0</v>
      </c>
      <c r="S105" t="b">
        <f>ISNUMBER(SEARCH(S$1,d3_test70[[#This Row],[actualResult]]))</f>
        <v>1</v>
      </c>
      <c r="T105" t="b">
        <f>ISNUMBER(SEARCH(T$1,d3_test70[[#This Row],[actualResult]]))</f>
        <v>1</v>
      </c>
      <c r="U105" s="10" t="str">
        <f t="shared" si="16"/>
        <v>10</v>
      </c>
      <c r="V105" s="10" t="str">
        <f t="shared" si="17"/>
        <v>11</v>
      </c>
      <c r="W105" s="10" t="str">
        <f t="shared" si="18"/>
        <v>11</v>
      </c>
      <c r="X105" t="b">
        <f t="shared" si="19"/>
        <v>0</v>
      </c>
      <c r="AA105" t="b">
        <f>ISNUMBER(SEARCH(AA$1,d3_test70[[#This Row],[actualResultGPT3]]))</f>
        <v>1</v>
      </c>
      <c r="AB105" t="b">
        <f>ISNUMBER(SEARCH(AB$1,d3_test70[[#This Row],[actualResultGPT3]]))</f>
        <v>1</v>
      </c>
      <c r="AC105" t="b">
        <f>ISNUMBER(SEARCH(AC$1,d3_test70[[#This Row],[actualResultGPT3]]))</f>
        <v>1</v>
      </c>
      <c r="AD105" s="10" t="str">
        <f t="shared" si="20"/>
        <v>11</v>
      </c>
      <c r="AE105" s="10" t="str">
        <f t="shared" si="21"/>
        <v>11</v>
      </c>
      <c r="AF105" s="10" t="str">
        <f t="shared" si="22"/>
        <v>11</v>
      </c>
      <c r="AG105" t="b">
        <f t="shared" si="23"/>
        <v>1</v>
      </c>
      <c r="AJ105" t="b">
        <f>ISNUMBER(SEARCH(AJ$1,d3_test70[[#This Row],[actualResult2Ft]]))</f>
        <v>0</v>
      </c>
      <c r="AK105" t="b">
        <f>ISNUMBER(SEARCH(AK$1,d3_test70[[#This Row],[actualResult2Ft]]))</f>
        <v>1</v>
      </c>
      <c r="AL105" t="b">
        <f>ISNUMBER(SEARCH(AL$1,d3_test70[[#This Row],[actualResult2Ft]]))</f>
        <v>1</v>
      </c>
      <c r="AM105" s="10" t="str">
        <f t="shared" si="24"/>
        <v>10</v>
      </c>
      <c r="AN105" s="10" t="str">
        <f t="shared" si="25"/>
        <v>11</v>
      </c>
      <c r="AO105" s="10" t="str">
        <f t="shared" si="26"/>
        <v>11</v>
      </c>
      <c r="AP105" t="b">
        <f t="shared" si="27"/>
        <v>0</v>
      </c>
      <c r="AS105" t="b">
        <f>ISNUMBER(SEARCH(AS$1,d3_test70[[#This Row],[actualResultGPT32Ft]]))</f>
        <v>1</v>
      </c>
      <c r="AT105" t="b">
        <f>ISNUMBER(SEARCH(AT$1,d3_test70[[#This Row],[actualResultGPT32Ft]]))</f>
        <v>1</v>
      </c>
      <c r="AU105" t="b">
        <f>ISNUMBER(SEARCH(AU$1,d3_test70[[#This Row],[actualResultGPT32Ft]]))</f>
        <v>1</v>
      </c>
      <c r="AV105" s="10" t="str">
        <f t="shared" si="28"/>
        <v>11</v>
      </c>
      <c r="AW105" s="10" t="str">
        <f t="shared" si="29"/>
        <v>11</v>
      </c>
      <c r="AX105" s="10" t="str">
        <f t="shared" si="30"/>
        <v>11</v>
      </c>
      <c r="AY105" t="b">
        <f t="shared" si="31"/>
        <v>1</v>
      </c>
    </row>
    <row r="106" spans="1:51" x14ac:dyDescent="0.35">
      <c r="A106">
        <v>1546965896</v>
      </c>
      <c r="B106" t="s">
        <v>7621</v>
      </c>
      <c r="C106" t="s">
        <v>7844</v>
      </c>
      <c r="D106" t="s">
        <v>7671</v>
      </c>
      <c r="E106" t="s">
        <v>5137</v>
      </c>
      <c r="F106" t="s">
        <v>7685</v>
      </c>
      <c r="G106" t="s">
        <v>24</v>
      </c>
      <c r="H106" t="s">
        <v>7846</v>
      </c>
      <c r="I106" t="s">
        <v>24</v>
      </c>
      <c r="J106" t="s">
        <v>24</v>
      </c>
      <c r="M106" s="13" t="b">
        <f>ISNUMBER(SEARCH(M$1,d3_test70[[#This Row],[expectedResult]]))</f>
        <v>0</v>
      </c>
      <c r="N106" s="13" t="b">
        <f>ISNUMBER(SEARCH(N$1,d3_test70[[#This Row],[expectedResult]]))</f>
        <v>1</v>
      </c>
      <c r="O106" s="13" t="b">
        <f>ISNUMBER(SEARCH(O$1,d3_test70[[#This Row],[expectedResult]]))</f>
        <v>0</v>
      </c>
      <c r="R106" t="b">
        <f>ISNUMBER(SEARCH(R$1,d3_test70[[#This Row],[actualResult]]))</f>
        <v>0</v>
      </c>
      <c r="S106" t="b">
        <f>ISNUMBER(SEARCH(S$1,d3_test70[[#This Row],[actualResult]]))</f>
        <v>1</v>
      </c>
      <c r="T106" t="b">
        <f>ISNUMBER(SEARCH(T$1,d3_test70[[#This Row],[actualResult]]))</f>
        <v>1</v>
      </c>
      <c r="U106" s="10" t="str">
        <f t="shared" si="16"/>
        <v>00</v>
      </c>
      <c r="V106" s="10" t="str">
        <f t="shared" si="17"/>
        <v>11</v>
      </c>
      <c r="W106" s="10" t="str">
        <f t="shared" si="18"/>
        <v>01</v>
      </c>
      <c r="X106" t="b">
        <f t="shared" si="19"/>
        <v>0</v>
      </c>
      <c r="AA106" t="b">
        <f>ISNUMBER(SEARCH(AA$1,d3_test70[[#This Row],[actualResultGPT3]]))</f>
        <v>1</v>
      </c>
      <c r="AB106" t="b">
        <f>ISNUMBER(SEARCH(AB$1,d3_test70[[#This Row],[actualResultGPT3]]))</f>
        <v>1</v>
      </c>
      <c r="AC106" t="b">
        <f>ISNUMBER(SEARCH(AC$1,d3_test70[[#This Row],[actualResultGPT3]]))</f>
        <v>1</v>
      </c>
      <c r="AD106" s="10" t="str">
        <f t="shared" si="20"/>
        <v>01</v>
      </c>
      <c r="AE106" s="10" t="str">
        <f t="shared" si="21"/>
        <v>11</v>
      </c>
      <c r="AF106" s="10" t="str">
        <f t="shared" si="22"/>
        <v>01</v>
      </c>
      <c r="AG106" t="b">
        <f t="shared" si="23"/>
        <v>0</v>
      </c>
      <c r="AJ106" t="b">
        <f>ISNUMBER(SEARCH(AJ$1,d3_test70[[#This Row],[actualResult2Ft]]))</f>
        <v>0</v>
      </c>
      <c r="AK106" t="b">
        <f>ISNUMBER(SEARCH(AK$1,d3_test70[[#This Row],[actualResult2Ft]]))</f>
        <v>1</v>
      </c>
      <c r="AL106" t="b">
        <f>ISNUMBER(SEARCH(AL$1,d3_test70[[#This Row],[actualResult2Ft]]))</f>
        <v>1</v>
      </c>
      <c r="AM106" s="10" t="str">
        <f t="shared" si="24"/>
        <v>00</v>
      </c>
      <c r="AN106" s="10" t="str">
        <f t="shared" si="25"/>
        <v>11</v>
      </c>
      <c r="AO106" s="10" t="str">
        <f t="shared" si="26"/>
        <v>01</v>
      </c>
      <c r="AP106" t="b">
        <f t="shared" si="27"/>
        <v>0</v>
      </c>
      <c r="AS106" t="b">
        <f>ISNUMBER(SEARCH(AS$1,d3_test70[[#This Row],[actualResultGPT32Ft]]))</f>
        <v>0</v>
      </c>
      <c r="AT106" t="b">
        <f>ISNUMBER(SEARCH(AT$1,d3_test70[[#This Row],[actualResultGPT32Ft]]))</f>
        <v>1</v>
      </c>
      <c r="AU106" t="b">
        <f>ISNUMBER(SEARCH(AU$1,d3_test70[[#This Row],[actualResultGPT32Ft]]))</f>
        <v>1</v>
      </c>
      <c r="AV106" s="10" t="str">
        <f t="shared" si="28"/>
        <v>00</v>
      </c>
      <c r="AW106" s="10" t="str">
        <f t="shared" si="29"/>
        <v>11</v>
      </c>
      <c r="AX106" s="10" t="str">
        <f t="shared" si="30"/>
        <v>01</v>
      </c>
      <c r="AY106" t="b">
        <f t="shared" si="31"/>
        <v>0</v>
      </c>
    </row>
    <row r="107" spans="1:51" x14ac:dyDescent="0.35">
      <c r="A107">
        <v>1002043426</v>
      </c>
      <c r="B107" t="s">
        <v>447</v>
      </c>
      <c r="C107" t="s">
        <v>7800</v>
      </c>
      <c r="D107" t="s">
        <v>7546</v>
      </c>
      <c r="E107" t="s">
        <v>5119</v>
      </c>
      <c r="F107" t="s">
        <v>13</v>
      </c>
      <c r="G107" t="s">
        <v>13</v>
      </c>
      <c r="H107" t="s">
        <v>13</v>
      </c>
      <c r="I107" t="s">
        <v>13</v>
      </c>
      <c r="J107" t="s">
        <v>13</v>
      </c>
      <c r="M107" s="13" t="b">
        <f>ISNUMBER(SEARCH(M$1,d3_test70[[#This Row],[expectedResult]]))</f>
        <v>1</v>
      </c>
      <c r="N107" s="13" t="b">
        <f>ISNUMBER(SEARCH(N$1,d3_test70[[#This Row],[expectedResult]]))</f>
        <v>0</v>
      </c>
      <c r="O107" s="13" t="b">
        <f>ISNUMBER(SEARCH(O$1,d3_test70[[#This Row],[expectedResult]]))</f>
        <v>0</v>
      </c>
      <c r="R107" t="b">
        <f>ISNUMBER(SEARCH(R$1,d3_test70[[#This Row],[actualResult]]))</f>
        <v>1</v>
      </c>
      <c r="S107" t="b">
        <f>ISNUMBER(SEARCH(S$1,d3_test70[[#This Row],[actualResult]]))</f>
        <v>0</v>
      </c>
      <c r="T107" t="b">
        <f>ISNUMBER(SEARCH(T$1,d3_test70[[#This Row],[actualResult]]))</f>
        <v>0</v>
      </c>
      <c r="U107" s="10" t="str">
        <f t="shared" si="16"/>
        <v>11</v>
      </c>
      <c r="V107" s="10" t="str">
        <f t="shared" si="17"/>
        <v>00</v>
      </c>
      <c r="W107" s="10" t="str">
        <f t="shared" si="18"/>
        <v>00</v>
      </c>
      <c r="X107" t="b">
        <f t="shared" si="19"/>
        <v>1</v>
      </c>
      <c r="AA107" t="b">
        <f>ISNUMBER(SEARCH(AA$1,d3_test70[[#This Row],[actualResultGPT3]]))</f>
        <v>1</v>
      </c>
      <c r="AB107" t="b">
        <f>ISNUMBER(SEARCH(AB$1,d3_test70[[#This Row],[actualResultGPT3]]))</f>
        <v>0</v>
      </c>
      <c r="AC107" t="b">
        <f>ISNUMBER(SEARCH(AC$1,d3_test70[[#This Row],[actualResultGPT3]]))</f>
        <v>0</v>
      </c>
      <c r="AD107" s="10" t="str">
        <f t="shared" si="20"/>
        <v>11</v>
      </c>
      <c r="AE107" s="10" t="str">
        <f t="shared" si="21"/>
        <v>00</v>
      </c>
      <c r="AF107" s="10" t="str">
        <f t="shared" si="22"/>
        <v>00</v>
      </c>
      <c r="AG107" t="b">
        <f t="shared" si="23"/>
        <v>1</v>
      </c>
      <c r="AJ107" t="b">
        <f>ISNUMBER(SEARCH(AJ$1,d3_test70[[#This Row],[actualResult2Ft]]))</f>
        <v>1</v>
      </c>
      <c r="AK107" t="b">
        <f>ISNUMBER(SEARCH(AK$1,d3_test70[[#This Row],[actualResult2Ft]]))</f>
        <v>0</v>
      </c>
      <c r="AL107" t="b">
        <f>ISNUMBER(SEARCH(AL$1,d3_test70[[#This Row],[actualResult2Ft]]))</f>
        <v>0</v>
      </c>
      <c r="AM107" s="10" t="str">
        <f t="shared" si="24"/>
        <v>11</v>
      </c>
      <c r="AN107" s="10" t="str">
        <f t="shared" si="25"/>
        <v>00</v>
      </c>
      <c r="AO107" s="10" t="str">
        <f t="shared" si="26"/>
        <v>00</v>
      </c>
      <c r="AP107" t="b">
        <f t="shared" si="27"/>
        <v>1</v>
      </c>
      <c r="AS107" t="b">
        <f>ISNUMBER(SEARCH(AS$1,d3_test70[[#This Row],[actualResultGPT32Ft]]))</f>
        <v>1</v>
      </c>
      <c r="AT107" t="b">
        <f>ISNUMBER(SEARCH(AT$1,d3_test70[[#This Row],[actualResultGPT32Ft]]))</f>
        <v>0</v>
      </c>
      <c r="AU107" t="b">
        <f>ISNUMBER(SEARCH(AU$1,d3_test70[[#This Row],[actualResultGPT32Ft]]))</f>
        <v>0</v>
      </c>
      <c r="AV107" s="10" t="str">
        <f t="shared" si="28"/>
        <v>11</v>
      </c>
      <c r="AW107" s="10" t="str">
        <f t="shared" si="29"/>
        <v>00</v>
      </c>
      <c r="AX107" s="10" t="str">
        <f t="shared" si="30"/>
        <v>00</v>
      </c>
      <c r="AY107" t="b">
        <f t="shared" si="31"/>
        <v>1</v>
      </c>
    </row>
    <row r="108" spans="1:51" x14ac:dyDescent="0.35">
      <c r="A108" t="s">
        <v>47</v>
      </c>
      <c r="B108" t="s">
        <v>48</v>
      </c>
      <c r="C108" t="s">
        <v>929</v>
      </c>
      <c r="D108" t="s">
        <v>7585</v>
      </c>
      <c r="E108" t="s">
        <v>5119</v>
      </c>
      <c r="F108" t="s">
        <v>13</v>
      </c>
      <c r="G108" t="s">
        <v>13</v>
      </c>
      <c r="H108" t="s">
        <v>13</v>
      </c>
      <c r="I108" t="s">
        <v>13</v>
      </c>
      <c r="J108" t="s">
        <v>13</v>
      </c>
      <c r="M108" s="13" t="b">
        <f>ISNUMBER(SEARCH(M$1,d3_test70[[#This Row],[expectedResult]]))</f>
        <v>1</v>
      </c>
      <c r="N108" s="13" t="b">
        <f>ISNUMBER(SEARCH(N$1,d3_test70[[#This Row],[expectedResult]]))</f>
        <v>0</v>
      </c>
      <c r="O108" s="13" t="b">
        <f>ISNUMBER(SEARCH(O$1,d3_test70[[#This Row],[expectedResult]]))</f>
        <v>0</v>
      </c>
      <c r="R108" t="b">
        <f>ISNUMBER(SEARCH(R$1,d3_test70[[#This Row],[actualResult]]))</f>
        <v>1</v>
      </c>
      <c r="S108" t="b">
        <f>ISNUMBER(SEARCH(S$1,d3_test70[[#This Row],[actualResult]]))</f>
        <v>0</v>
      </c>
      <c r="T108" t="b">
        <f>ISNUMBER(SEARCH(T$1,d3_test70[[#This Row],[actualResult]]))</f>
        <v>0</v>
      </c>
      <c r="U108" s="10" t="str">
        <f t="shared" si="16"/>
        <v>11</v>
      </c>
      <c r="V108" s="10" t="str">
        <f t="shared" si="17"/>
        <v>00</v>
      </c>
      <c r="W108" s="10" t="str">
        <f t="shared" si="18"/>
        <v>00</v>
      </c>
      <c r="X108" t="b">
        <f t="shared" si="19"/>
        <v>1</v>
      </c>
      <c r="AA108" t="b">
        <f>ISNUMBER(SEARCH(AA$1,d3_test70[[#This Row],[actualResultGPT3]]))</f>
        <v>1</v>
      </c>
      <c r="AB108" t="b">
        <f>ISNUMBER(SEARCH(AB$1,d3_test70[[#This Row],[actualResultGPT3]]))</f>
        <v>0</v>
      </c>
      <c r="AC108" t="b">
        <f>ISNUMBER(SEARCH(AC$1,d3_test70[[#This Row],[actualResultGPT3]]))</f>
        <v>0</v>
      </c>
      <c r="AD108" s="10" t="str">
        <f t="shared" si="20"/>
        <v>11</v>
      </c>
      <c r="AE108" s="10" t="str">
        <f t="shared" si="21"/>
        <v>00</v>
      </c>
      <c r="AF108" s="10" t="str">
        <f t="shared" si="22"/>
        <v>00</v>
      </c>
      <c r="AG108" t="b">
        <f t="shared" si="23"/>
        <v>1</v>
      </c>
      <c r="AJ108" t="b">
        <f>ISNUMBER(SEARCH(AJ$1,d3_test70[[#This Row],[actualResult2Ft]]))</f>
        <v>1</v>
      </c>
      <c r="AK108" t="b">
        <f>ISNUMBER(SEARCH(AK$1,d3_test70[[#This Row],[actualResult2Ft]]))</f>
        <v>0</v>
      </c>
      <c r="AL108" t="b">
        <f>ISNUMBER(SEARCH(AL$1,d3_test70[[#This Row],[actualResult2Ft]]))</f>
        <v>0</v>
      </c>
      <c r="AM108" s="10" t="str">
        <f t="shared" si="24"/>
        <v>11</v>
      </c>
      <c r="AN108" s="10" t="str">
        <f t="shared" si="25"/>
        <v>00</v>
      </c>
      <c r="AO108" s="10" t="str">
        <f t="shared" si="26"/>
        <v>00</v>
      </c>
      <c r="AP108" t="b">
        <f t="shared" si="27"/>
        <v>1</v>
      </c>
      <c r="AS108" t="b">
        <f>ISNUMBER(SEARCH(AS$1,d3_test70[[#This Row],[actualResultGPT32Ft]]))</f>
        <v>1</v>
      </c>
      <c r="AT108" t="b">
        <f>ISNUMBER(SEARCH(AT$1,d3_test70[[#This Row],[actualResultGPT32Ft]]))</f>
        <v>0</v>
      </c>
      <c r="AU108" t="b">
        <f>ISNUMBER(SEARCH(AU$1,d3_test70[[#This Row],[actualResultGPT32Ft]]))</f>
        <v>0</v>
      </c>
      <c r="AV108" s="10" t="str">
        <f t="shared" si="28"/>
        <v>11</v>
      </c>
      <c r="AW108" s="10" t="str">
        <f t="shared" si="29"/>
        <v>00</v>
      </c>
      <c r="AX108" s="10" t="str">
        <f t="shared" si="30"/>
        <v>00</v>
      </c>
      <c r="AY108" t="b">
        <f t="shared" si="31"/>
        <v>1</v>
      </c>
    </row>
    <row r="109" spans="1:51" x14ac:dyDescent="0.35">
      <c r="A109">
        <v>553838969</v>
      </c>
      <c r="B109" t="s">
        <v>7710</v>
      </c>
      <c r="C109" t="s">
        <v>7735</v>
      </c>
      <c r="D109" t="s">
        <v>7670</v>
      </c>
      <c r="E109" t="s">
        <v>5119</v>
      </c>
      <c r="F109" t="s">
        <v>7754</v>
      </c>
      <c r="G109" t="s">
        <v>34</v>
      </c>
      <c r="H109" t="s">
        <v>72</v>
      </c>
      <c r="I109" t="s">
        <v>34</v>
      </c>
      <c r="J109" t="s">
        <v>72</v>
      </c>
      <c r="M109" s="13" t="b">
        <f>ISNUMBER(SEARCH(M$1,d3_test70[[#This Row],[expectedResult]]))</f>
        <v>0</v>
      </c>
      <c r="N109" s="13" t="b">
        <f>ISNUMBER(SEARCH(N$1,d3_test70[[#This Row],[expectedResult]]))</f>
        <v>1</v>
      </c>
      <c r="O109" s="13" t="b">
        <f>ISNUMBER(SEARCH(O$1,d3_test70[[#This Row],[expectedResult]]))</f>
        <v>1</v>
      </c>
      <c r="R109" t="b">
        <f>ISNUMBER(SEARCH(R$1,d3_test70[[#This Row],[actualResult]]))</f>
        <v>0</v>
      </c>
      <c r="S109" t="b">
        <f>ISNUMBER(SEARCH(S$1,d3_test70[[#This Row],[actualResult]]))</f>
        <v>1</v>
      </c>
      <c r="T109" t="b">
        <f>ISNUMBER(SEARCH(T$1,d3_test70[[#This Row],[actualResult]]))</f>
        <v>0</v>
      </c>
      <c r="U109" s="10" t="str">
        <f t="shared" si="16"/>
        <v>00</v>
      </c>
      <c r="V109" s="10" t="str">
        <f t="shared" si="17"/>
        <v>11</v>
      </c>
      <c r="W109" s="10" t="str">
        <f t="shared" si="18"/>
        <v>10</v>
      </c>
      <c r="X109" t="b">
        <f t="shared" si="19"/>
        <v>0</v>
      </c>
      <c r="AA109" t="b">
        <f>ISNUMBER(SEARCH(AA$1,d3_test70[[#This Row],[actualResultGPT3]]))</f>
        <v>1</v>
      </c>
      <c r="AB109" t="b">
        <f>ISNUMBER(SEARCH(AB$1,d3_test70[[#This Row],[actualResultGPT3]]))</f>
        <v>1</v>
      </c>
      <c r="AC109" t="b">
        <f>ISNUMBER(SEARCH(AC$1,d3_test70[[#This Row],[actualResultGPT3]]))</f>
        <v>1</v>
      </c>
      <c r="AD109" s="10" t="str">
        <f t="shared" si="20"/>
        <v>01</v>
      </c>
      <c r="AE109" s="10" t="str">
        <f t="shared" si="21"/>
        <v>11</v>
      </c>
      <c r="AF109" s="10" t="str">
        <f t="shared" si="22"/>
        <v>11</v>
      </c>
      <c r="AG109" t="b">
        <f t="shared" si="23"/>
        <v>0</v>
      </c>
      <c r="AJ109" t="b">
        <f>ISNUMBER(SEARCH(AJ$1,d3_test70[[#This Row],[actualResult2Ft]]))</f>
        <v>0</v>
      </c>
      <c r="AK109" t="b">
        <f>ISNUMBER(SEARCH(AK$1,d3_test70[[#This Row],[actualResult2Ft]]))</f>
        <v>1</v>
      </c>
      <c r="AL109" t="b">
        <f>ISNUMBER(SEARCH(AL$1,d3_test70[[#This Row],[actualResult2Ft]]))</f>
        <v>0</v>
      </c>
      <c r="AM109" s="10" t="str">
        <f t="shared" si="24"/>
        <v>00</v>
      </c>
      <c r="AN109" s="10" t="str">
        <f t="shared" si="25"/>
        <v>11</v>
      </c>
      <c r="AO109" s="10" t="str">
        <f t="shared" si="26"/>
        <v>10</v>
      </c>
      <c r="AP109" t="b">
        <f t="shared" si="27"/>
        <v>0</v>
      </c>
      <c r="AS109" t="b">
        <f>ISNUMBER(SEARCH(AS$1,d3_test70[[#This Row],[actualResultGPT32Ft]]))</f>
        <v>1</v>
      </c>
      <c r="AT109" t="b">
        <f>ISNUMBER(SEARCH(AT$1,d3_test70[[#This Row],[actualResultGPT32Ft]]))</f>
        <v>1</v>
      </c>
      <c r="AU109" t="b">
        <f>ISNUMBER(SEARCH(AU$1,d3_test70[[#This Row],[actualResultGPT32Ft]]))</f>
        <v>1</v>
      </c>
      <c r="AV109" s="10" t="str">
        <f t="shared" si="28"/>
        <v>01</v>
      </c>
      <c r="AW109" s="10" t="str">
        <f t="shared" si="29"/>
        <v>11</v>
      </c>
      <c r="AX109" s="10" t="str">
        <f t="shared" si="30"/>
        <v>11</v>
      </c>
      <c r="AY109" t="b">
        <f t="shared" si="31"/>
        <v>0</v>
      </c>
    </row>
    <row r="110" spans="1:51" x14ac:dyDescent="0.35">
      <c r="A110">
        <v>597986893</v>
      </c>
      <c r="B110" t="s">
        <v>634</v>
      </c>
      <c r="C110" t="s">
        <v>635</v>
      </c>
      <c r="D110" t="s">
        <v>7551</v>
      </c>
      <c r="E110" t="s">
        <v>5190</v>
      </c>
      <c r="F110" t="s">
        <v>185</v>
      </c>
      <c r="G110" t="s">
        <v>34</v>
      </c>
      <c r="H110" t="s">
        <v>7846</v>
      </c>
      <c r="I110" t="s">
        <v>34</v>
      </c>
      <c r="J110" t="s">
        <v>72</v>
      </c>
      <c r="M110" s="13" t="b">
        <f>ISNUMBER(SEARCH(M$1,d3_test70[[#This Row],[expectedResult]]))</f>
        <v>1</v>
      </c>
      <c r="N110" s="13" t="b">
        <f>ISNUMBER(SEARCH(N$1,d3_test70[[#This Row],[expectedResult]]))</f>
        <v>1</v>
      </c>
      <c r="O110" s="13" t="b">
        <f>ISNUMBER(SEARCH(O$1,d3_test70[[#This Row],[expectedResult]]))</f>
        <v>0</v>
      </c>
      <c r="R110" t="b">
        <f>ISNUMBER(SEARCH(R$1,d3_test70[[#This Row],[actualResult]]))</f>
        <v>0</v>
      </c>
      <c r="S110" t="b">
        <f>ISNUMBER(SEARCH(S$1,d3_test70[[#This Row],[actualResult]]))</f>
        <v>1</v>
      </c>
      <c r="T110" t="b">
        <f>ISNUMBER(SEARCH(T$1,d3_test70[[#This Row],[actualResult]]))</f>
        <v>0</v>
      </c>
      <c r="U110" s="10" t="str">
        <f t="shared" si="16"/>
        <v>10</v>
      </c>
      <c r="V110" s="10" t="str">
        <f t="shared" si="17"/>
        <v>11</v>
      </c>
      <c r="W110" s="10" t="str">
        <f t="shared" si="18"/>
        <v>00</v>
      </c>
      <c r="X110" t="b">
        <f t="shared" si="19"/>
        <v>0</v>
      </c>
      <c r="AA110" t="b">
        <f>ISNUMBER(SEARCH(AA$1,d3_test70[[#This Row],[actualResultGPT3]]))</f>
        <v>1</v>
      </c>
      <c r="AB110" t="b">
        <f>ISNUMBER(SEARCH(AB$1,d3_test70[[#This Row],[actualResultGPT3]]))</f>
        <v>1</v>
      </c>
      <c r="AC110" t="b">
        <f>ISNUMBER(SEARCH(AC$1,d3_test70[[#This Row],[actualResultGPT3]]))</f>
        <v>1</v>
      </c>
      <c r="AD110" s="10" t="str">
        <f t="shared" si="20"/>
        <v>11</v>
      </c>
      <c r="AE110" s="10" t="str">
        <f t="shared" si="21"/>
        <v>11</v>
      </c>
      <c r="AF110" s="10" t="str">
        <f t="shared" si="22"/>
        <v>01</v>
      </c>
      <c r="AG110" t="b">
        <f t="shared" si="23"/>
        <v>0</v>
      </c>
      <c r="AJ110" t="b">
        <f>ISNUMBER(SEARCH(AJ$1,d3_test70[[#This Row],[actualResult2Ft]]))</f>
        <v>0</v>
      </c>
      <c r="AK110" t="b">
        <f>ISNUMBER(SEARCH(AK$1,d3_test70[[#This Row],[actualResult2Ft]]))</f>
        <v>1</v>
      </c>
      <c r="AL110" t="b">
        <f>ISNUMBER(SEARCH(AL$1,d3_test70[[#This Row],[actualResult2Ft]]))</f>
        <v>0</v>
      </c>
      <c r="AM110" s="10" t="str">
        <f t="shared" si="24"/>
        <v>10</v>
      </c>
      <c r="AN110" s="10" t="str">
        <f t="shared" si="25"/>
        <v>11</v>
      </c>
      <c r="AO110" s="10" t="str">
        <f t="shared" si="26"/>
        <v>00</v>
      </c>
      <c r="AP110" t="b">
        <f t="shared" si="27"/>
        <v>0</v>
      </c>
      <c r="AS110" t="b">
        <f>ISNUMBER(SEARCH(AS$1,d3_test70[[#This Row],[actualResultGPT32Ft]]))</f>
        <v>1</v>
      </c>
      <c r="AT110" t="b">
        <f>ISNUMBER(SEARCH(AT$1,d3_test70[[#This Row],[actualResultGPT32Ft]]))</f>
        <v>1</v>
      </c>
      <c r="AU110" t="b">
        <f>ISNUMBER(SEARCH(AU$1,d3_test70[[#This Row],[actualResultGPT32Ft]]))</f>
        <v>1</v>
      </c>
      <c r="AV110" s="10" t="str">
        <f t="shared" si="28"/>
        <v>11</v>
      </c>
      <c r="AW110" s="10" t="str">
        <f t="shared" si="29"/>
        <v>11</v>
      </c>
      <c r="AX110" s="10" t="str">
        <f t="shared" si="30"/>
        <v>01</v>
      </c>
      <c r="AY110" t="b">
        <f t="shared" si="31"/>
        <v>0</v>
      </c>
    </row>
    <row r="111" spans="1:51" x14ac:dyDescent="0.35">
      <c r="A111" t="s">
        <v>438</v>
      </c>
      <c r="B111" t="s">
        <v>439</v>
      </c>
      <c r="C111" t="s">
        <v>440</v>
      </c>
      <c r="D111" t="s">
        <v>7582</v>
      </c>
      <c r="E111" t="s">
        <v>5190</v>
      </c>
      <c r="F111" t="s">
        <v>34</v>
      </c>
      <c r="G111" t="s">
        <v>34</v>
      </c>
      <c r="H111" t="s">
        <v>72</v>
      </c>
      <c r="I111" t="s">
        <v>34</v>
      </c>
      <c r="J111" t="s">
        <v>72</v>
      </c>
      <c r="M111" s="13" t="b">
        <f>ISNUMBER(SEARCH(M$1,d3_test70[[#This Row],[expectedResult]]))</f>
        <v>0</v>
      </c>
      <c r="N111" s="13" t="b">
        <f>ISNUMBER(SEARCH(N$1,d3_test70[[#This Row],[expectedResult]]))</f>
        <v>1</v>
      </c>
      <c r="O111" s="13" t="b">
        <f>ISNUMBER(SEARCH(O$1,d3_test70[[#This Row],[expectedResult]]))</f>
        <v>0</v>
      </c>
      <c r="R111" t="b">
        <f>ISNUMBER(SEARCH(R$1,d3_test70[[#This Row],[actualResult]]))</f>
        <v>0</v>
      </c>
      <c r="S111" t="b">
        <f>ISNUMBER(SEARCH(S$1,d3_test70[[#This Row],[actualResult]]))</f>
        <v>1</v>
      </c>
      <c r="T111" t="b">
        <f>ISNUMBER(SEARCH(T$1,d3_test70[[#This Row],[actualResult]]))</f>
        <v>0</v>
      </c>
      <c r="U111" s="10" t="str">
        <f t="shared" si="16"/>
        <v>00</v>
      </c>
      <c r="V111" s="10" t="str">
        <f t="shared" si="17"/>
        <v>11</v>
      </c>
      <c r="W111" s="10" t="str">
        <f t="shared" si="18"/>
        <v>00</v>
      </c>
      <c r="X111" t="b">
        <f t="shared" si="19"/>
        <v>1</v>
      </c>
      <c r="AA111" t="b">
        <f>ISNUMBER(SEARCH(AA$1,d3_test70[[#This Row],[actualResultGPT3]]))</f>
        <v>1</v>
      </c>
      <c r="AB111" t="b">
        <f>ISNUMBER(SEARCH(AB$1,d3_test70[[#This Row],[actualResultGPT3]]))</f>
        <v>1</v>
      </c>
      <c r="AC111" t="b">
        <f>ISNUMBER(SEARCH(AC$1,d3_test70[[#This Row],[actualResultGPT3]]))</f>
        <v>1</v>
      </c>
      <c r="AD111" s="10" t="str">
        <f t="shared" si="20"/>
        <v>01</v>
      </c>
      <c r="AE111" s="10" t="str">
        <f t="shared" si="21"/>
        <v>11</v>
      </c>
      <c r="AF111" s="10" t="str">
        <f t="shared" si="22"/>
        <v>01</v>
      </c>
      <c r="AG111" t="b">
        <f t="shared" si="23"/>
        <v>0</v>
      </c>
      <c r="AJ111" t="b">
        <f>ISNUMBER(SEARCH(AJ$1,d3_test70[[#This Row],[actualResult2Ft]]))</f>
        <v>0</v>
      </c>
      <c r="AK111" t="b">
        <f>ISNUMBER(SEARCH(AK$1,d3_test70[[#This Row],[actualResult2Ft]]))</f>
        <v>1</v>
      </c>
      <c r="AL111" t="b">
        <f>ISNUMBER(SEARCH(AL$1,d3_test70[[#This Row],[actualResult2Ft]]))</f>
        <v>0</v>
      </c>
      <c r="AM111" s="10" t="str">
        <f t="shared" si="24"/>
        <v>00</v>
      </c>
      <c r="AN111" s="10" t="str">
        <f t="shared" si="25"/>
        <v>11</v>
      </c>
      <c r="AO111" s="10" t="str">
        <f t="shared" si="26"/>
        <v>00</v>
      </c>
      <c r="AP111" t="b">
        <f t="shared" si="27"/>
        <v>1</v>
      </c>
      <c r="AS111" t="b">
        <f>ISNUMBER(SEARCH(AS$1,d3_test70[[#This Row],[actualResultGPT32Ft]]))</f>
        <v>1</v>
      </c>
      <c r="AT111" t="b">
        <f>ISNUMBER(SEARCH(AT$1,d3_test70[[#This Row],[actualResultGPT32Ft]]))</f>
        <v>1</v>
      </c>
      <c r="AU111" t="b">
        <f>ISNUMBER(SEARCH(AU$1,d3_test70[[#This Row],[actualResultGPT32Ft]]))</f>
        <v>1</v>
      </c>
      <c r="AV111" s="10" t="str">
        <f t="shared" si="28"/>
        <v>01</v>
      </c>
      <c r="AW111" s="10" t="str">
        <f t="shared" si="29"/>
        <v>11</v>
      </c>
      <c r="AX111" s="10" t="str">
        <f t="shared" si="30"/>
        <v>01</v>
      </c>
      <c r="AY111" t="b">
        <f t="shared" si="31"/>
        <v>0</v>
      </c>
    </row>
    <row r="112" spans="1:51" x14ac:dyDescent="0.35">
      <c r="A112" t="s">
        <v>75</v>
      </c>
      <c r="B112" t="s">
        <v>76</v>
      </c>
      <c r="C112" t="s">
        <v>77</v>
      </c>
      <c r="D112" t="s">
        <v>7584</v>
      </c>
      <c r="E112" t="s">
        <v>5130</v>
      </c>
      <c r="F112" t="s">
        <v>7</v>
      </c>
      <c r="G112" t="s">
        <v>7</v>
      </c>
      <c r="H112" t="s">
        <v>72</v>
      </c>
      <c r="I112" t="s">
        <v>7</v>
      </c>
      <c r="J112" t="s">
        <v>7</v>
      </c>
      <c r="M112" s="13" t="b">
        <f>ISNUMBER(SEARCH(M$1,d3_test70[[#This Row],[expectedResult]]))</f>
        <v>0</v>
      </c>
      <c r="N112" s="13" t="b">
        <f>ISNUMBER(SEARCH(N$1,d3_test70[[#This Row],[expectedResult]]))</f>
        <v>0</v>
      </c>
      <c r="O112" s="13" t="b">
        <f>ISNUMBER(SEARCH(O$1,d3_test70[[#This Row],[expectedResult]]))</f>
        <v>1</v>
      </c>
      <c r="R112" t="b">
        <f>ISNUMBER(SEARCH(R$1,d3_test70[[#This Row],[actualResult]]))</f>
        <v>0</v>
      </c>
      <c r="S112" t="b">
        <f>ISNUMBER(SEARCH(S$1,d3_test70[[#This Row],[actualResult]]))</f>
        <v>0</v>
      </c>
      <c r="T112" t="b">
        <f>ISNUMBER(SEARCH(T$1,d3_test70[[#This Row],[actualResult]]))</f>
        <v>1</v>
      </c>
      <c r="U112" s="10" t="str">
        <f t="shared" si="16"/>
        <v>00</v>
      </c>
      <c r="V112" s="10" t="str">
        <f t="shared" si="17"/>
        <v>00</v>
      </c>
      <c r="W112" s="10" t="str">
        <f t="shared" si="18"/>
        <v>11</v>
      </c>
      <c r="X112" t="b">
        <f t="shared" si="19"/>
        <v>1</v>
      </c>
      <c r="AA112" t="b">
        <f>ISNUMBER(SEARCH(AA$1,d3_test70[[#This Row],[actualResultGPT3]]))</f>
        <v>1</v>
      </c>
      <c r="AB112" t="b">
        <f>ISNUMBER(SEARCH(AB$1,d3_test70[[#This Row],[actualResultGPT3]]))</f>
        <v>1</v>
      </c>
      <c r="AC112" t="b">
        <f>ISNUMBER(SEARCH(AC$1,d3_test70[[#This Row],[actualResultGPT3]]))</f>
        <v>1</v>
      </c>
      <c r="AD112" s="10" t="str">
        <f t="shared" si="20"/>
        <v>01</v>
      </c>
      <c r="AE112" s="10" t="str">
        <f t="shared" si="21"/>
        <v>01</v>
      </c>
      <c r="AF112" s="10" t="str">
        <f t="shared" si="22"/>
        <v>11</v>
      </c>
      <c r="AG112" t="b">
        <f t="shared" si="23"/>
        <v>0</v>
      </c>
      <c r="AJ112" t="b">
        <f>ISNUMBER(SEARCH(AJ$1,d3_test70[[#This Row],[actualResult2Ft]]))</f>
        <v>0</v>
      </c>
      <c r="AK112" t="b">
        <f>ISNUMBER(SEARCH(AK$1,d3_test70[[#This Row],[actualResult2Ft]]))</f>
        <v>0</v>
      </c>
      <c r="AL112" t="b">
        <f>ISNUMBER(SEARCH(AL$1,d3_test70[[#This Row],[actualResult2Ft]]))</f>
        <v>1</v>
      </c>
      <c r="AM112" s="10" t="str">
        <f t="shared" si="24"/>
        <v>00</v>
      </c>
      <c r="AN112" s="10" t="str">
        <f t="shared" si="25"/>
        <v>00</v>
      </c>
      <c r="AO112" s="10" t="str">
        <f t="shared" si="26"/>
        <v>11</v>
      </c>
      <c r="AP112" t="b">
        <f t="shared" si="27"/>
        <v>1</v>
      </c>
      <c r="AS112" t="b">
        <f>ISNUMBER(SEARCH(AS$1,d3_test70[[#This Row],[actualResultGPT32Ft]]))</f>
        <v>0</v>
      </c>
      <c r="AT112" t="b">
        <f>ISNUMBER(SEARCH(AT$1,d3_test70[[#This Row],[actualResultGPT32Ft]]))</f>
        <v>0</v>
      </c>
      <c r="AU112" t="b">
        <f>ISNUMBER(SEARCH(AU$1,d3_test70[[#This Row],[actualResultGPT32Ft]]))</f>
        <v>1</v>
      </c>
      <c r="AV112" s="10" t="str">
        <f t="shared" si="28"/>
        <v>00</v>
      </c>
      <c r="AW112" s="10" t="str">
        <f t="shared" si="29"/>
        <v>00</v>
      </c>
      <c r="AX112" s="10" t="str">
        <f t="shared" si="30"/>
        <v>11</v>
      </c>
      <c r="AY112" t="b">
        <f t="shared" si="31"/>
        <v>1</v>
      </c>
    </row>
    <row r="113" spans="1:51" x14ac:dyDescent="0.35">
      <c r="A113">
        <v>1461751938</v>
      </c>
      <c r="B113" t="s">
        <v>430</v>
      </c>
      <c r="C113" t="s">
        <v>431</v>
      </c>
      <c r="D113" t="s">
        <v>7565</v>
      </c>
      <c r="E113" t="s">
        <v>5119</v>
      </c>
      <c r="F113" t="s">
        <v>13</v>
      </c>
      <c r="G113" t="s">
        <v>13</v>
      </c>
      <c r="H113" t="s">
        <v>13</v>
      </c>
      <c r="I113" t="s">
        <v>13</v>
      </c>
      <c r="J113" t="s">
        <v>13</v>
      </c>
      <c r="M113" s="13" t="b">
        <f>ISNUMBER(SEARCH(M$1,d3_test70[[#This Row],[expectedResult]]))</f>
        <v>1</v>
      </c>
      <c r="N113" s="13" t="b">
        <f>ISNUMBER(SEARCH(N$1,d3_test70[[#This Row],[expectedResult]]))</f>
        <v>0</v>
      </c>
      <c r="O113" s="13" t="b">
        <f>ISNUMBER(SEARCH(O$1,d3_test70[[#This Row],[expectedResult]]))</f>
        <v>0</v>
      </c>
      <c r="R113" t="b">
        <f>ISNUMBER(SEARCH(R$1,d3_test70[[#This Row],[actualResult]]))</f>
        <v>1</v>
      </c>
      <c r="S113" t="b">
        <f>ISNUMBER(SEARCH(S$1,d3_test70[[#This Row],[actualResult]]))</f>
        <v>0</v>
      </c>
      <c r="T113" t="b">
        <f>ISNUMBER(SEARCH(T$1,d3_test70[[#This Row],[actualResult]]))</f>
        <v>0</v>
      </c>
      <c r="U113" s="10" t="str">
        <f t="shared" si="16"/>
        <v>11</v>
      </c>
      <c r="V113" s="10" t="str">
        <f t="shared" si="17"/>
        <v>00</v>
      </c>
      <c r="W113" s="10" t="str">
        <f t="shared" si="18"/>
        <v>00</v>
      </c>
      <c r="X113" t="b">
        <f t="shared" si="19"/>
        <v>1</v>
      </c>
      <c r="AA113" t="b">
        <f>ISNUMBER(SEARCH(AA$1,d3_test70[[#This Row],[actualResultGPT3]]))</f>
        <v>1</v>
      </c>
      <c r="AB113" t="b">
        <f>ISNUMBER(SEARCH(AB$1,d3_test70[[#This Row],[actualResultGPT3]]))</f>
        <v>0</v>
      </c>
      <c r="AC113" t="b">
        <f>ISNUMBER(SEARCH(AC$1,d3_test70[[#This Row],[actualResultGPT3]]))</f>
        <v>0</v>
      </c>
      <c r="AD113" s="10" t="str">
        <f t="shared" si="20"/>
        <v>11</v>
      </c>
      <c r="AE113" s="10" t="str">
        <f t="shared" si="21"/>
        <v>00</v>
      </c>
      <c r="AF113" s="10" t="str">
        <f t="shared" si="22"/>
        <v>00</v>
      </c>
      <c r="AG113" t="b">
        <f t="shared" si="23"/>
        <v>1</v>
      </c>
      <c r="AJ113" t="b">
        <f>ISNUMBER(SEARCH(AJ$1,d3_test70[[#This Row],[actualResult2Ft]]))</f>
        <v>1</v>
      </c>
      <c r="AK113" t="b">
        <f>ISNUMBER(SEARCH(AK$1,d3_test70[[#This Row],[actualResult2Ft]]))</f>
        <v>0</v>
      </c>
      <c r="AL113" t="b">
        <f>ISNUMBER(SEARCH(AL$1,d3_test70[[#This Row],[actualResult2Ft]]))</f>
        <v>0</v>
      </c>
      <c r="AM113" s="10" t="str">
        <f t="shared" si="24"/>
        <v>11</v>
      </c>
      <c r="AN113" s="10" t="str">
        <f t="shared" si="25"/>
        <v>00</v>
      </c>
      <c r="AO113" s="10" t="str">
        <f t="shared" si="26"/>
        <v>00</v>
      </c>
      <c r="AP113" t="b">
        <f t="shared" si="27"/>
        <v>1</v>
      </c>
      <c r="AS113" t="b">
        <f>ISNUMBER(SEARCH(AS$1,d3_test70[[#This Row],[actualResultGPT32Ft]]))</f>
        <v>1</v>
      </c>
      <c r="AT113" t="b">
        <f>ISNUMBER(SEARCH(AT$1,d3_test70[[#This Row],[actualResultGPT32Ft]]))</f>
        <v>0</v>
      </c>
      <c r="AU113" t="b">
        <f>ISNUMBER(SEARCH(AU$1,d3_test70[[#This Row],[actualResultGPT32Ft]]))</f>
        <v>0</v>
      </c>
      <c r="AV113" s="10" t="str">
        <f t="shared" si="28"/>
        <v>11</v>
      </c>
      <c r="AW113" s="10" t="str">
        <f t="shared" si="29"/>
        <v>00</v>
      </c>
      <c r="AX113" s="10" t="str">
        <f t="shared" si="30"/>
        <v>00</v>
      </c>
      <c r="AY113" t="b">
        <f t="shared" si="31"/>
        <v>1</v>
      </c>
    </row>
    <row r="116" spans="1:51" x14ac:dyDescent="0.35">
      <c r="W116" t="s">
        <v>7466</v>
      </c>
      <c r="AF116" t="s">
        <v>7466</v>
      </c>
      <c r="AO116" t="s">
        <v>7466</v>
      </c>
      <c r="AX116" t="s">
        <v>7466</v>
      </c>
    </row>
    <row r="117" spans="1:51" x14ac:dyDescent="0.35">
      <c r="W117" t="b">
        <v>1</v>
      </c>
      <c r="X117" t="b">
        <v>0</v>
      </c>
      <c r="AF117" t="b">
        <v>1</v>
      </c>
      <c r="AG117" t="b">
        <v>0</v>
      </c>
      <c r="AO117" t="b">
        <v>1</v>
      </c>
      <c r="AP117" t="b">
        <v>0</v>
      </c>
      <c r="AX117" t="b">
        <v>1</v>
      </c>
      <c r="AY117" t="b">
        <v>0</v>
      </c>
    </row>
    <row r="118" spans="1:51" x14ac:dyDescent="0.35">
      <c r="U118" t="s">
        <v>7465</v>
      </c>
      <c r="V118" t="b">
        <v>1</v>
      </c>
      <c r="W118">
        <f>COUNTIF(U2:W113, "11")</f>
        <v>124</v>
      </c>
      <c r="X118">
        <f>COUNTIF(U2:W113, "10")</f>
        <v>22</v>
      </c>
      <c r="AD118" t="s">
        <v>7465</v>
      </c>
      <c r="AE118" t="b">
        <v>1</v>
      </c>
      <c r="AF118">
        <f>COUNTIF(AD2:AF113, "11")</f>
        <v>146</v>
      </c>
      <c r="AG118">
        <f>COUNTIF(AD2:AF113, "10")</f>
        <v>0</v>
      </c>
      <c r="AM118" t="s">
        <v>7465</v>
      </c>
      <c r="AN118" t="b">
        <v>1</v>
      </c>
      <c r="AO118">
        <f>COUNTIF(AM2:AO113, "11")</f>
        <v>126</v>
      </c>
      <c r="AP118">
        <f>COUNTIF(AM2:AO113, "10")</f>
        <v>20</v>
      </c>
      <c r="AV118" t="s">
        <v>7465</v>
      </c>
      <c r="AW118" t="b">
        <v>1</v>
      </c>
      <c r="AX118">
        <f>COUNTIF(AV2:AX113, "11")</f>
        <v>143</v>
      </c>
      <c r="AY118">
        <f>COUNTIF(AV2:AX113, "10")</f>
        <v>3</v>
      </c>
    </row>
    <row r="119" spans="1:51" x14ac:dyDescent="0.35">
      <c r="V119" t="b">
        <v>0</v>
      </c>
      <c r="W119">
        <f>COUNTIF(U2:W113, "01")</f>
        <v>16</v>
      </c>
      <c r="X119">
        <f>COUNTIF(U2:W113, "00")</f>
        <v>174</v>
      </c>
      <c r="AE119" t="b">
        <v>0</v>
      </c>
      <c r="AF119">
        <f>COUNTIF(AD2:AF113, "01")</f>
        <v>162</v>
      </c>
      <c r="AG119">
        <f>COUNTIF(AD2:AF113, "00")</f>
        <v>28</v>
      </c>
      <c r="AN119" t="b">
        <v>0</v>
      </c>
      <c r="AO119">
        <f>COUNTIF(AM2:AO113, "01")</f>
        <v>16</v>
      </c>
      <c r="AP119">
        <f>COUNTIF(AM2:AO113, "00")</f>
        <v>174</v>
      </c>
      <c r="AW119" t="b">
        <v>0</v>
      </c>
      <c r="AX119">
        <f>COUNTIF(AV2:AX113, "01")</f>
        <v>98</v>
      </c>
      <c r="AY119">
        <f>COUNTIF(AV2:AX113, "00")</f>
        <v>92</v>
      </c>
    </row>
    <row r="121" spans="1:51" x14ac:dyDescent="0.35">
      <c r="V121" t="s">
        <v>7471</v>
      </c>
      <c r="W121">
        <f>SUM(W118,X119)/SUM(W118:X119)</f>
        <v>0.88690476190476186</v>
      </c>
      <c r="AE121" t="s">
        <v>7471</v>
      </c>
      <c r="AF121">
        <f>SUM(AF118,AG119)/SUM(AF118:AG119)</f>
        <v>0.5178571428571429</v>
      </c>
      <c r="AN121" t="s">
        <v>7471</v>
      </c>
      <c r="AO121">
        <f>SUM(AO118,AP119)/SUM(AO118:AP119)</f>
        <v>0.8928571428571429</v>
      </c>
      <c r="AW121" t="s">
        <v>7471</v>
      </c>
      <c r="AX121">
        <f>SUM(AX118,AY119)/SUM(AX118:AY119)</f>
        <v>0.69940476190476186</v>
      </c>
    </row>
    <row r="122" spans="1:51" x14ac:dyDescent="0.35">
      <c r="V122" t="s">
        <v>7472</v>
      </c>
      <c r="W122">
        <f>W118/SUM(W118:W119)</f>
        <v>0.88571428571428568</v>
      </c>
      <c r="AE122" t="s">
        <v>7472</v>
      </c>
      <c r="AF122">
        <f>AF118/SUM(AF118:AF119)</f>
        <v>0.47402597402597402</v>
      </c>
      <c r="AN122" t="s">
        <v>7472</v>
      </c>
      <c r="AO122">
        <f>AO118/SUM(AO118:AO119)</f>
        <v>0.88732394366197187</v>
      </c>
      <c r="AW122" t="s">
        <v>7472</v>
      </c>
      <c r="AX122">
        <f>AX118/SUM(AX118:AX119)</f>
        <v>0.59336099585062241</v>
      </c>
    </row>
    <row r="123" spans="1:51" x14ac:dyDescent="0.35">
      <c r="V123" t="s">
        <v>7473</v>
      </c>
      <c r="W123">
        <f>W118/SUM(W118:X118)</f>
        <v>0.84931506849315064</v>
      </c>
      <c r="AE123" t="s">
        <v>7473</v>
      </c>
      <c r="AF123">
        <f>AF118/SUM(AF118:AG118)</f>
        <v>1</v>
      </c>
      <c r="AN123" t="s">
        <v>7473</v>
      </c>
      <c r="AO123">
        <f>AO118/SUM(AO118:AP118)</f>
        <v>0.86301369863013699</v>
      </c>
      <c r="AW123" t="s">
        <v>7473</v>
      </c>
      <c r="AX123">
        <f>AX118/SUM(AX118:AY118)</f>
        <v>0.97945205479452058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BFFD8-BCDE-41F3-89BF-2EF1CEC47C6E}">
  <dimension ref="A1:U349"/>
  <sheetViews>
    <sheetView zoomScale="80" zoomScaleNormal="80" workbookViewId="0">
      <selection activeCell="S8" sqref="S8"/>
    </sheetView>
  </sheetViews>
  <sheetFormatPr defaultRowHeight="14.5" customHeight="1" x14ac:dyDescent="0.35"/>
  <cols>
    <col min="1" max="1" width="13.26953125" customWidth="1"/>
    <col min="2" max="2" width="24.453125" customWidth="1"/>
    <col min="3" max="3" width="28.08984375" customWidth="1"/>
    <col min="4" max="4" width="16.81640625" customWidth="1"/>
    <col min="5" max="5" width="6.90625" customWidth="1"/>
    <col min="6" max="6" width="9.54296875" customWidth="1"/>
    <col min="7" max="7" width="29.26953125" customWidth="1"/>
    <col min="8" max="8" width="25.81640625" customWidth="1"/>
    <col min="11" max="11" width="8.81640625" customWidth="1"/>
  </cols>
  <sheetData>
    <row r="1" spans="1:21" x14ac:dyDescent="0.35">
      <c r="A1" t="s">
        <v>0</v>
      </c>
      <c r="B1" t="s">
        <v>1</v>
      </c>
      <c r="C1" t="s">
        <v>2</v>
      </c>
      <c r="D1" t="s">
        <v>1040</v>
      </c>
      <c r="E1" t="s">
        <v>1042</v>
      </c>
      <c r="F1" t="s">
        <v>7756</v>
      </c>
      <c r="G1" t="s">
        <v>3</v>
      </c>
      <c r="I1" t="s">
        <v>7453</v>
      </c>
      <c r="J1" t="s">
        <v>7454</v>
      </c>
      <c r="K1" t="s">
        <v>7455</v>
      </c>
      <c r="M1" t="s">
        <v>7496</v>
      </c>
      <c r="N1" t="s">
        <v>7497</v>
      </c>
    </row>
    <row r="2" spans="1:21" x14ac:dyDescent="0.35">
      <c r="A2" s="1">
        <v>294536447</v>
      </c>
      <c r="B2" s="1" t="s">
        <v>7629</v>
      </c>
      <c r="C2" s="1" t="s">
        <v>7654</v>
      </c>
      <c r="D2" s="1" t="s">
        <v>7677</v>
      </c>
      <c r="E2" s="1" t="s">
        <v>5119</v>
      </c>
      <c r="F2" s="21" t="str">
        <f>IF(ISNUMBER(LEFT(d2_all_labelled[[#This Row],[contentRating]],1)*1), d2_all_labelled[[#This Row],[contentRating]], VLOOKUP(d2_all_labelled[[#This Row],[contentRating]],contentRatingConversion[],2,FALSE))</f>
        <v>4+</v>
      </c>
      <c r="G2" s="1" t="s">
        <v>7687</v>
      </c>
      <c r="I2" t="b">
        <f>ISNUMBER(SEARCH("children",d2_labelled!$G2))</f>
        <v>1</v>
      </c>
      <c r="J2" t="b">
        <f>ISNUMBER(SEARCH("teens",d2_labelled!$G2))</f>
        <v>0</v>
      </c>
      <c r="K2" t="b">
        <f>ISNUMBER(SEARCH("adults",d2_labelled!$G2))</f>
        <v>0</v>
      </c>
      <c r="M2" t="b">
        <f>ISNUMBER(d2_all_labelled[[#This Row],[appId]])</f>
        <v>1</v>
      </c>
      <c r="N2" t="b">
        <f>NOT(M2)</f>
        <v>0</v>
      </c>
      <c r="R2" t="s">
        <v>7458</v>
      </c>
      <c r="S2" t="s">
        <v>7459</v>
      </c>
      <c r="T2" t="s">
        <v>7460</v>
      </c>
    </row>
    <row r="3" spans="1:21" ht="14.5" customHeight="1" x14ac:dyDescent="0.35">
      <c r="A3" s="1">
        <v>301027036</v>
      </c>
      <c r="B3" s="1" t="s">
        <v>7636</v>
      </c>
      <c r="C3" s="1" t="s">
        <v>7661</v>
      </c>
      <c r="D3" s="1" t="s">
        <v>7682</v>
      </c>
      <c r="E3" s="1" t="s">
        <v>5119</v>
      </c>
      <c r="F3" s="21" t="str">
        <f>IF(ISNUMBER(LEFT(d2_all_labelled[[#This Row],[contentRating]],1)*1), d2_all_labelled[[#This Row],[contentRating]], VLOOKUP(d2_all_labelled[[#This Row],[contentRating]],contentRatingConversion[],2,FALSE))</f>
        <v>4+</v>
      </c>
      <c r="G3" s="1" t="s">
        <v>7687</v>
      </c>
      <c r="I3" t="b">
        <f>ISNUMBER(SEARCH("children",d2_labelled!$G3))</f>
        <v>1</v>
      </c>
      <c r="J3" t="b">
        <f>ISNUMBER(SEARCH("teens",d2_labelled!$G3))</f>
        <v>0</v>
      </c>
      <c r="K3" t="b">
        <f>ISNUMBER(SEARCH("adults",d2_labelled!$G3))</f>
        <v>0</v>
      </c>
      <c r="M3" t="b">
        <f>ISNUMBER(d2_all_labelled[[#This Row],[appId]])</f>
        <v>1</v>
      </c>
      <c r="N3" t="b">
        <f t="shared" ref="N3:N66" si="0">NOT(M3)</f>
        <v>0</v>
      </c>
      <c r="Q3" t="s">
        <v>7457</v>
      </c>
      <c r="R3">
        <f>COUNTIF(I:I,TRUE)</f>
        <v>128</v>
      </c>
      <c r="S3">
        <f>COUNTIF(J:J,TRUE)</f>
        <v>127</v>
      </c>
      <c r="T3">
        <f>COUNTIF(K:K,TRUE)</f>
        <v>167</v>
      </c>
      <c r="U3">
        <f>SUM(R3:T3)</f>
        <v>422</v>
      </c>
    </row>
    <row r="4" spans="1:21" x14ac:dyDescent="0.35">
      <c r="A4" s="1">
        <v>303732806</v>
      </c>
      <c r="B4" s="1" t="s">
        <v>7615</v>
      </c>
      <c r="C4" s="1" t="s">
        <v>7640</v>
      </c>
      <c r="D4" s="1" t="s">
        <v>7665</v>
      </c>
      <c r="E4" s="1" t="s">
        <v>5119</v>
      </c>
      <c r="F4" s="21" t="str">
        <f>IF(ISNUMBER(LEFT(d2_all_labelled[[#This Row],[contentRating]],1)*1), d2_all_labelled[[#This Row],[contentRating]], VLOOKUP(d2_all_labelled[[#This Row],[contentRating]],contentRatingConversion[],2,FALSE))</f>
        <v>4+</v>
      </c>
      <c r="G4" s="1" t="s">
        <v>7685</v>
      </c>
      <c r="I4" t="b">
        <f>ISNUMBER(SEARCH("children",d2_labelled!$G4))</f>
        <v>0</v>
      </c>
      <c r="J4" t="b">
        <f>ISNUMBER(SEARCH("teens",d2_labelled!$G4))</f>
        <v>1</v>
      </c>
      <c r="K4" t="b">
        <f>ISNUMBER(SEARCH("adults",d2_labelled!$G4))</f>
        <v>0</v>
      </c>
      <c r="M4" t="b">
        <f>ISNUMBER(d2_all_labelled[[#This Row],[appId]])</f>
        <v>1</v>
      </c>
      <c r="N4" t="b">
        <f t="shared" si="0"/>
        <v>0</v>
      </c>
      <c r="Q4" t="s">
        <v>7456</v>
      </c>
      <c r="R4">
        <f>R3/$U$3</f>
        <v>0.30331753554502372</v>
      </c>
      <c r="S4">
        <f>S3/$U$3</f>
        <v>0.3009478672985782</v>
      </c>
      <c r="T4">
        <f>T3/$U$3</f>
        <v>0.39573459715639808</v>
      </c>
      <c r="U4">
        <f>SUM(R4:T4)</f>
        <v>1</v>
      </c>
    </row>
    <row r="5" spans="1:21" ht="14.5" customHeight="1" x14ac:dyDescent="0.35">
      <c r="A5" s="1">
        <v>310316214</v>
      </c>
      <c r="B5" s="1" t="s">
        <v>7616</v>
      </c>
      <c r="C5" s="1" t="s">
        <v>7641</v>
      </c>
      <c r="D5" s="1" t="s">
        <v>7666</v>
      </c>
      <c r="E5" s="1" t="s">
        <v>5119</v>
      </c>
      <c r="F5" s="21" t="str">
        <f>IF(ISNUMBER(LEFT(d2_all_labelled[[#This Row],[contentRating]],1)*1), d2_all_labelled[[#This Row],[contentRating]], VLOOKUP(d2_all_labelled[[#This Row],[contentRating]],contentRatingConversion[],2,FALSE))</f>
        <v>4+</v>
      </c>
      <c r="G5" s="1" t="s">
        <v>7685</v>
      </c>
      <c r="I5" t="b">
        <f>ISNUMBER(SEARCH("children",d2_labelled!$G5))</f>
        <v>0</v>
      </c>
      <c r="J5" t="b">
        <f>ISNUMBER(SEARCH("teens",d2_labelled!$G5))</f>
        <v>1</v>
      </c>
      <c r="K5" t="b">
        <f>ISNUMBER(SEARCH("adults",d2_labelled!$G5))</f>
        <v>0</v>
      </c>
      <c r="M5" t="b">
        <f>ISNUMBER(d2_all_labelled[[#This Row],[appId]])</f>
        <v>1</v>
      </c>
      <c r="N5" t="b">
        <f t="shared" si="0"/>
        <v>0</v>
      </c>
    </row>
    <row r="6" spans="1:21" ht="14.5" customHeight="1" x14ac:dyDescent="0.35">
      <c r="A6" s="1">
        <v>389801252</v>
      </c>
      <c r="B6" s="1" t="s">
        <v>357</v>
      </c>
      <c r="C6" s="1" t="s">
        <v>358</v>
      </c>
      <c r="D6" s="1" t="s">
        <v>7543</v>
      </c>
      <c r="E6" s="1" t="s">
        <v>5137</v>
      </c>
      <c r="F6" s="21" t="str">
        <f>IF(ISNUMBER(LEFT(d2_all_labelled[[#This Row],[contentRating]],1)*1), d2_all_labelled[[#This Row],[contentRating]], VLOOKUP(d2_all_labelled[[#This Row],[contentRating]],contentRatingConversion[],2,FALSE))</f>
        <v>12+</v>
      </c>
      <c r="G6" s="1" t="s">
        <v>24</v>
      </c>
      <c r="I6" t="b">
        <f>ISNUMBER(SEARCH("children",d2_labelled!$G6))</f>
        <v>0</v>
      </c>
      <c r="J6" t="b">
        <f>ISNUMBER(SEARCH("teens",d2_labelled!$G6))</f>
        <v>1</v>
      </c>
      <c r="K6" t="b">
        <f>ISNUMBER(SEARCH("adults",d2_labelled!$G6))</f>
        <v>1</v>
      </c>
      <c r="M6" t="b">
        <f>ISNUMBER(d2_all_labelled[[#This Row],[appId]])</f>
        <v>1</v>
      </c>
      <c r="N6" t="b">
        <f t="shared" si="0"/>
        <v>0</v>
      </c>
    </row>
    <row r="7" spans="1:21" x14ac:dyDescent="0.35">
      <c r="A7" s="1">
        <v>422581061</v>
      </c>
      <c r="B7" s="1" t="s">
        <v>420</v>
      </c>
      <c r="C7" s="1" t="s">
        <v>421</v>
      </c>
      <c r="D7" s="1" t="s">
        <v>7544</v>
      </c>
      <c r="E7" s="1" t="s">
        <v>5119</v>
      </c>
      <c r="F7" s="21" t="str">
        <f>IF(ISNUMBER(LEFT(d2_all_labelled[[#This Row],[contentRating]],1)*1), d2_all_labelled[[#This Row],[contentRating]], VLOOKUP(d2_all_labelled[[#This Row],[contentRating]],contentRatingConversion[],2,FALSE))</f>
        <v>4+</v>
      </c>
      <c r="G7" s="1" t="s">
        <v>13</v>
      </c>
      <c r="I7" t="b">
        <f>ISNUMBER(SEARCH("children",d2_labelled!$G7))</f>
        <v>1</v>
      </c>
      <c r="J7" t="b">
        <f>ISNUMBER(SEARCH("teens",d2_labelled!$G7))</f>
        <v>0</v>
      </c>
      <c r="K7" t="b">
        <f>ISNUMBER(SEARCH("adults",d2_labelled!$G7))</f>
        <v>0</v>
      </c>
      <c r="M7" t="b">
        <f>ISNUMBER(d2_all_labelled[[#This Row],[appId]])</f>
        <v>1</v>
      </c>
      <c r="N7" t="b">
        <f t="shared" si="0"/>
        <v>0</v>
      </c>
      <c r="R7" t="s">
        <v>7498</v>
      </c>
      <c r="S7" t="s">
        <v>7499</v>
      </c>
    </row>
    <row r="8" spans="1:21" x14ac:dyDescent="0.35">
      <c r="A8" s="1">
        <v>431946152</v>
      </c>
      <c r="B8" s="1" t="s">
        <v>702</v>
      </c>
      <c r="C8" s="1" t="s">
        <v>703</v>
      </c>
      <c r="D8" s="1" t="s">
        <v>7545</v>
      </c>
      <c r="E8" s="1" t="s">
        <v>5137</v>
      </c>
      <c r="F8" s="21" t="str">
        <f>IF(ISNUMBER(LEFT(d2_all_labelled[[#This Row],[contentRating]],1)*1), d2_all_labelled[[#This Row],[contentRating]], VLOOKUP(d2_all_labelled[[#This Row],[contentRating]],contentRatingConversion[],2,FALSE))</f>
        <v>12+</v>
      </c>
      <c r="G8" s="1" t="s">
        <v>185</v>
      </c>
      <c r="I8" t="b">
        <f>ISNUMBER(SEARCH("children",d2_labelled!$G8))</f>
        <v>1</v>
      </c>
      <c r="J8" t="b">
        <f>ISNUMBER(SEARCH("teens",d2_labelled!$G8))</f>
        <v>1</v>
      </c>
      <c r="K8" t="b">
        <f>ISNUMBER(SEARCH("adults",d2_labelled!$G8))</f>
        <v>0</v>
      </c>
      <c r="M8" t="b">
        <f>ISNUMBER(d2_all_labelled[[#This Row],[appId]])</f>
        <v>1</v>
      </c>
      <c r="N8" t="b">
        <f t="shared" si="0"/>
        <v>0</v>
      </c>
      <c r="R8">
        <f>COUNTIF(M:M,TRUE)</f>
        <v>84</v>
      </c>
      <c r="S8">
        <f>COUNTIF(N:N,TRUE)</f>
        <v>264</v>
      </c>
      <c r="T8">
        <f>SUM(R8:S8)</f>
        <v>348</v>
      </c>
    </row>
    <row r="9" spans="1:21" ht="14.5" customHeight="1" x14ac:dyDescent="0.35">
      <c r="A9" s="1">
        <v>435138734</v>
      </c>
      <c r="B9" s="1" t="s">
        <v>605</v>
      </c>
      <c r="C9" s="1" t="s">
        <v>606</v>
      </c>
      <c r="D9" s="1" t="s">
        <v>7546</v>
      </c>
      <c r="E9" s="1" t="s">
        <v>5119</v>
      </c>
      <c r="F9" s="21" t="str">
        <f>IF(ISNUMBER(LEFT(d2_all_labelled[[#This Row],[contentRating]],1)*1), d2_all_labelled[[#This Row],[contentRating]], VLOOKUP(d2_all_labelled[[#This Row],[contentRating]],contentRatingConversion[],2,FALSE))</f>
        <v>4+</v>
      </c>
      <c r="G9" s="1" t="s">
        <v>13</v>
      </c>
      <c r="I9" t="b">
        <f>ISNUMBER(SEARCH("children",d2_labelled!$G9))</f>
        <v>1</v>
      </c>
      <c r="J9" t="b">
        <f>ISNUMBER(SEARCH("teens",d2_labelled!$G9))</f>
        <v>0</v>
      </c>
      <c r="K9" t="b">
        <f>ISNUMBER(SEARCH("adults",d2_labelled!$G9))</f>
        <v>0</v>
      </c>
      <c r="M9" t="b">
        <f>ISNUMBER(d2_all_labelled[[#This Row],[appId]])</f>
        <v>1</v>
      </c>
      <c r="N9" t="b">
        <f t="shared" si="0"/>
        <v>0</v>
      </c>
      <c r="R9">
        <f>R8/$T$8</f>
        <v>0.2413793103448276</v>
      </c>
      <c r="S9">
        <f>S8/$T$8</f>
        <v>0.75862068965517238</v>
      </c>
      <c r="T9">
        <f>T8/$T$8</f>
        <v>1</v>
      </c>
    </row>
    <row r="10" spans="1:21" ht="14.5" customHeight="1" x14ac:dyDescent="0.35">
      <c r="A10" s="1">
        <v>441072365</v>
      </c>
      <c r="B10" s="1" t="s">
        <v>7617</v>
      </c>
      <c r="C10" s="1" t="s">
        <v>7642</v>
      </c>
      <c r="D10" s="1" t="s">
        <v>7667</v>
      </c>
      <c r="E10" s="1" t="s">
        <v>5137</v>
      </c>
      <c r="F10" s="21" t="str">
        <f>IF(ISNUMBER(LEFT(d2_all_labelled[[#This Row],[contentRating]],1)*1), d2_all_labelled[[#This Row],[contentRating]], VLOOKUP(d2_all_labelled[[#This Row],[contentRating]],contentRatingConversion[],2,FALSE))</f>
        <v>12+</v>
      </c>
      <c r="G10" s="1" t="s">
        <v>7685</v>
      </c>
      <c r="I10" t="b">
        <f>ISNUMBER(SEARCH("children",d2_labelled!$G10))</f>
        <v>0</v>
      </c>
      <c r="J10" t="b">
        <f>ISNUMBER(SEARCH("teens",d2_labelled!$G10))</f>
        <v>1</v>
      </c>
      <c r="K10" t="b">
        <f>ISNUMBER(SEARCH("adults",d2_labelled!$G10))</f>
        <v>0</v>
      </c>
      <c r="M10" t="b">
        <f>ISNUMBER(d2_all_labelled[[#This Row],[appId]])</f>
        <v>1</v>
      </c>
      <c r="N10" t="b">
        <f t="shared" si="0"/>
        <v>0</v>
      </c>
    </row>
    <row r="11" spans="1:21" x14ac:dyDescent="0.35">
      <c r="A11" s="1">
        <v>467327200</v>
      </c>
      <c r="B11" s="1" t="s">
        <v>7625</v>
      </c>
      <c r="C11" s="1" t="s">
        <v>7650</v>
      </c>
      <c r="D11" s="1" t="s">
        <v>7674</v>
      </c>
      <c r="E11" s="1" t="s">
        <v>5119</v>
      </c>
      <c r="F11" s="21" t="str">
        <f>IF(ISNUMBER(LEFT(d2_all_labelled[[#This Row],[contentRating]],1)*1), d2_all_labelled[[#This Row],[contentRating]], VLOOKUP(d2_all_labelled[[#This Row],[contentRating]],contentRatingConversion[],2,FALSE))</f>
        <v>4+</v>
      </c>
      <c r="G11" s="1" t="s">
        <v>7687</v>
      </c>
      <c r="I11" t="b">
        <f>ISNUMBER(SEARCH("children",d2_labelled!$G11))</f>
        <v>1</v>
      </c>
      <c r="J11" t="b">
        <f>ISNUMBER(SEARCH("teens",d2_labelled!$G11))</f>
        <v>0</v>
      </c>
      <c r="K11" t="b">
        <f>ISNUMBER(SEARCH("adults",d2_labelled!$G11))</f>
        <v>0</v>
      </c>
      <c r="M11" t="b">
        <f>ISNUMBER(d2_all_labelled[[#This Row],[appId]])</f>
        <v>1</v>
      </c>
      <c r="N11" t="b">
        <f t="shared" si="0"/>
        <v>0</v>
      </c>
    </row>
    <row r="12" spans="1:21" x14ac:dyDescent="0.35">
      <c r="A12" s="1">
        <v>488667779</v>
      </c>
      <c r="B12" s="1" t="s">
        <v>7628</v>
      </c>
      <c r="C12" s="1" t="s">
        <v>7653</v>
      </c>
      <c r="D12" s="1" t="s">
        <v>7676</v>
      </c>
      <c r="E12" s="1" t="s">
        <v>5119</v>
      </c>
      <c r="F12" s="21" t="str">
        <f>IF(ISNUMBER(LEFT(d2_all_labelled[[#This Row],[contentRating]],1)*1), d2_all_labelled[[#This Row],[contentRating]], VLOOKUP(d2_all_labelled[[#This Row],[contentRating]],contentRatingConversion[],2,FALSE))</f>
        <v>4+</v>
      </c>
      <c r="G12" s="1" t="s">
        <v>7687</v>
      </c>
      <c r="I12" t="b">
        <f>ISNUMBER(SEARCH("children",d2_labelled!$G12))</f>
        <v>1</v>
      </c>
      <c r="J12" t="b">
        <f>ISNUMBER(SEARCH("teens",d2_labelled!$G12))</f>
        <v>0</v>
      </c>
      <c r="K12" t="b">
        <f>ISNUMBER(SEARCH("adults",d2_labelled!$G12))</f>
        <v>0</v>
      </c>
      <c r="M12" t="b">
        <f>ISNUMBER(d2_all_labelled[[#This Row],[appId]])</f>
        <v>1</v>
      </c>
      <c r="N12" t="b">
        <f t="shared" si="0"/>
        <v>0</v>
      </c>
    </row>
    <row r="13" spans="1:21" x14ac:dyDescent="0.35">
      <c r="A13" s="1">
        <v>504739597</v>
      </c>
      <c r="B13" s="1" t="s">
        <v>7635</v>
      </c>
      <c r="C13" s="1" t="s">
        <v>7660</v>
      </c>
      <c r="D13" s="1" t="s">
        <v>7673</v>
      </c>
      <c r="E13" s="1" t="s">
        <v>5119</v>
      </c>
      <c r="F13" s="21" t="str">
        <f>IF(ISNUMBER(LEFT(d2_all_labelled[[#This Row],[contentRating]],1)*1), d2_all_labelled[[#This Row],[contentRating]], VLOOKUP(d2_all_labelled[[#This Row],[contentRating]],contentRatingConversion[],2,FALSE))</f>
        <v>4+</v>
      </c>
      <c r="G13" s="1" t="s">
        <v>7687</v>
      </c>
      <c r="I13" t="b">
        <f>ISNUMBER(SEARCH("children",d2_labelled!$G13))</f>
        <v>1</v>
      </c>
      <c r="J13" t="b">
        <f>ISNUMBER(SEARCH("teens",d2_labelled!$G13))</f>
        <v>0</v>
      </c>
      <c r="K13" t="b">
        <f>ISNUMBER(SEARCH("adults",d2_labelled!$G13))</f>
        <v>0</v>
      </c>
      <c r="M13" t="b">
        <f>ISNUMBER(d2_all_labelled[[#This Row],[appId]])</f>
        <v>1</v>
      </c>
      <c r="N13" t="b">
        <f t="shared" si="0"/>
        <v>0</v>
      </c>
    </row>
    <row r="14" spans="1:21" x14ac:dyDescent="0.35">
      <c r="A14" s="1">
        <v>512939461</v>
      </c>
      <c r="B14" s="1" t="s">
        <v>789</v>
      </c>
      <c r="C14" s="1" t="s">
        <v>790</v>
      </c>
      <c r="D14" s="1" t="s">
        <v>7547</v>
      </c>
      <c r="E14" s="1" t="s">
        <v>5190</v>
      </c>
      <c r="F14" s="21" t="str">
        <f>IF(ISNUMBER(LEFT(d2_all_labelled[[#This Row],[contentRating]],1)*1), d2_all_labelled[[#This Row],[contentRating]], VLOOKUP(d2_all_labelled[[#This Row],[contentRating]],contentRatingConversion[],2,FALSE))</f>
        <v>9+</v>
      </c>
      <c r="G14" s="1" t="s">
        <v>185</v>
      </c>
      <c r="I14" t="b">
        <f>ISNUMBER(SEARCH("children",d2_labelled!$G14))</f>
        <v>1</v>
      </c>
      <c r="J14" t="b">
        <f>ISNUMBER(SEARCH("teens",d2_labelled!$G14))</f>
        <v>1</v>
      </c>
      <c r="K14" t="b">
        <f>ISNUMBER(SEARCH("adults",d2_labelled!$G14))</f>
        <v>0</v>
      </c>
      <c r="M14" t="b">
        <f>ISNUMBER(d2_all_labelled[[#This Row],[appId]])</f>
        <v>1</v>
      </c>
      <c r="N14" t="b">
        <f t="shared" si="0"/>
        <v>0</v>
      </c>
    </row>
    <row r="15" spans="1:21" x14ac:dyDescent="0.35">
      <c r="A15" s="1">
        <v>528233122</v>
      </c>
      <c r="B15" s="1" t="s">
        <v>7624</v>
      </c>
      <c r="C15" s="1" t="s">
        <v>7649</v>
      </c>
      <c r="D15" s="1" t="s">
        <v>7673</v>
      </c>
      <c r="E15" s="1" t="s">
        <v>5119</v>
      </c>
      <c r="F15" s="21" t="str">
        <f>IF(ISNUMBER(LEFT(d2_all_labelled[[#This Row],[contentRating]],1)*1), d2_all_labelled[[#This Row],[contentRating]], VLOOKUP(d2_all_labelled[[#This Row],[contentRating]],contentRatingConversion[],2,FALSE))</f>
        <v>4+</v>
      </c>
      <c r="G15" s="1" t="s">
        <v>7687</v>
      </c>
      <c r="I15" t="b">
        <f>ISNUMBER(SEARCH("children",d2_labelled!$G15))</f>
        <v>1</v>
      </c>
      <c r="J15" t="b">
        <f>ISNUMBER(SEARCH("teens",d2_labelled!$G15))</f>
        <v>0</v>
      </c>
      <c r="K15" t="b">
        <f>ISNUMBER(SEARCH("adults",d2_labelled!$G15))</f>
        <v>0</v>
      </c>
      <c r="M15" t="b">
        <f>ISNUMBER(d2_all_labelled[[#This Row],[appId]])</f>
        <v>1</v>
      </c>
      <c r="N15" t="b">
        <f t="shared" si="0"/>
        <v>0</v>
      </c>
    </row>
    <row r="16" spans="1:21" x14ac:dyDescent="0.35">
      <c r="A16" s="1">
        <v>530466367</v>
      </c>
      <c r="B16" s="1" t="s">
        <v>7634</v>
      </c>
      <c r="C16" s="1" t="s">
        <v>7659</v>
      </c>
      <c r="D16" s="1" t="s">
        <v>7681</v>
      </c>
      <c r="E16" s="1" t="s">
        <v>5119</v>
      </c>
      <c r="F16" s="21" t="str">
        <f>IF(ISNUMBER(LEFT(d2_all_labelled[[#This Row],[contentRating]],1)*1), d2_all_labelled[[#This Row],[contentRating]], VLOOKUP(d2_all_labelled[[#This Row],[contentRating]],contentRatingConversion[],2,FALSE))</f>
        <v>4+</v>
      </c>
      <c r="G16" s="1" t="s">
        <v>7687</v>
      </c>
      <c r="I16" t="b">
        <f>ISNUMBER(SEARCH("children",d2_labelled!$G16))</f>
        <v>1</v>
      </c>
      <c r="J16" t="b">
        <f>ISNUMBER(SEARCH("teens",d2_labelled!$G16))</f>
        <v>0</v>
      </c>
      <c r="K16" t="b">
        <f>ISNUMBER(SEARCH("adults",d2_labelled!$G16))</f>
        <v>0</v>
      </c>
      <c r="M16" t="b">
        <f>ISNUMBER(d2_all_labelled[[#This Row],[appId]])</f>
        <v>1</v>
      </c>
      <c r="N16" t="b">
        <f t="shared" si="0"/>
        <v>0</v>
      </c>
    </row>
    <row r="17" spans="1:14" x14ac:dyDescent="0.35">
      <c r="A17" s="1">
        <v>533412119</v>
      </c>
      <c r="B17" s="1" t="s">
        <v>393</v>
      </c>
      <c r="C17" s="1" t="s">
        <v>394</v>
      </c>
      <c r="D17" s="1" t="s">
        <v>7548</v>
      </c>
      <c r="E17" s="1" t="s">
        <v>5119</v>
      </c>
      <c r="F17" s="21" t="str">
        <f>IF(ISNUMBER(LEFT(d2_all_labelled[[#This Row],[contentRating]],1)*1), d2_all_labelled[[#This Row],[contentRating]], VLOOKUP(d2_all_labelled[[#This Row],[contentRating]],contentRatingConversion[],2,FALSE))</f>
        <v>4+</v>
      </c>
      <c r="G17" s="1" t="s">
        <v>13</v>
      </c>
      <c r="I17" t="b">
        <f>ISNUMBER(SEARCH("children",d2_labelled!$G17))</f>
        <v>1</v>
      </c>
      <c r="J17" t="b">
        <f>ISNUMBER(SEARCH("teens",d2_labelled!$G17))</f>
        <v>0</v>
      </c>
      <c r="K17" t="b">
        <f>ISNUMBER(SEARCH("adults",d2_labelled!$G17))</f>
        <v>0</v>
      </c>
      <c r="M17" t="b">
        <f>ISNUMBER(d2_all_labelled[[#This Row],[appId]])</f>
        <v>1</v>
      </c>
      <c r="N17" t="b">
        <f t="shared" si="0"/>
        <v>0</v>
      </c>
    </row>
    <row r="18" spans="1:14" x14ac:dyDescent="0.35">
      <c r="A18" s="1">
        <v>549750492</v>
      </c>
      <c r="B18" s="1" t="s">
        <v>204</v>
      </c>
      <c r="C18" s="1" t="s">
        <v>205</v>
      </c>
      <c r="D18" s="1" t="s">
        <v>7544</v>
      </c>
      <c r="E18" s="1" t="s">
        <v>5119</v>
      </c>
      <c r="F18" s="21" t="str">
        <f>IF(ISNUMBER(LEFT(d2_all_labelled[[#This Row],[contentRating]],1)*1), d2_all_labelled[[#This Row],[contentRating]], VLOOKUP(d2_all_labelled[[#This Row],[contentRating]],contentRatingConversion[],2,FALSE))</f>
        <v>4+</v>
      </c>
      <c r="G18" s="1" t="s">
        <v>13</v>
      </c>
      <c r="I18" t="b">
        <f>ISNUMBER(SEARCH("children",d2_labelled!$G18))</f>
        <v>1</v>
      </c>
      <c r="J18" t="b">
        <f>ISNUMBER(SEARCH("teens",d2_labelled!$G18))</f>
        <v>0</v>
      </c>
      <c r="K18" t="b">
        <f>ISNUMBER(SEARCH("adults",d2_labelled!$G18))</f>
        <v>0</v>
      </c>
      <c r="M18" t="b">
        <f>ISNUMBER(d2_all_labelled[[#This Row],[appId]])</f>
        <v>1</v>
      </c>
      <c r="N18" t="b">
        <f t="shared" si="0"/>
        <v>0</v>
      </c>
    </row>
    <row r="19" spans="1:14" x14ac:dyDescent="0.35">
      <c r="A19" s="1">
        <v>575154654</v>
      </c>
      <c r="B19" s="1" t="s">
        <v>647</v>
      </c>
      <c r="C19" s="1" t="s">
        <v>648</v>
      </c>
      <c r="D19" s="1" t="s">
        <v>7549</v>
      </c>
      <c r="E19" s="1" t="s">
        <v>5119</v>
      </c>
      <c r="F19" s="21" t="str">
        <f>IF(ISNUMBER(LEFT(d2_all_labelled[[#This Row],[contentRating]],1)*1), d2_all_labelled[[#This Row],[contentRating]], VLOOKUP(d2_all_labelled[[#This Row],[contentRating]],contentRatingConversion[],2,FALSE))</f>
        <v>4+</v>
      </c>
      <c r="G19" s="1" t="s">
        <v>185</v>
      </c>
      <c r="I19" t="b">
        <f>ISNUMBER(SEARCH("children",d2_labelled!$G19))</f>
        <v>1</v>
      </c>
      <c r="J19" t="b">
        <f>ISNUMBER(SEARCH("teens",d2_labelled!$G19))</f>
        <v>1</v>
      </c>
      <c r="K19" t="b">
        <f>ISNUMBER(SEARCH("adults",d2_labelled!$G19))</f>
        <v>0</v>
      </c>
      <c r="M19" t="b">
        <f>ISNUMBER(d2_all_labelled[[#This Row],[appId]])</f>
        <v>1</v>
      </c>
      <c r="N19" t="b">
        <f t="shared" si="0"/>
        <v>0</v>
      </c>
    </row>
    <row r="20" spans="1:14" x14ac:dyDescent="0.35">
      <c r="A20" s="1">
        <v>586328581</v>
      </c>
      <c r="B20" s="1" t="s">
        <v>14</v>
      </c>
      <c r="C20" s="1" t="s">
        <v>15</v>
      </c>
      <c r="D20" s="1" t="s">
        <v>7546</v>
      </c>
      <c r="E20" s="1" t="s">
        <v>5119</v>
      </c>
      <c r="F20" s="21" t="str">
        <f>IF(ISNUMBER(LEFT(d2_all_labelled[[#This Row],[contentRating]],1)*1), d2_all_labelled[[#This Row],[contentRating]], VLOOKUP(d2_all_labelled[[#This Row],[contentRating]],contentRatingConversion[],2,FALSE))</f>
        <v>4+</v>
      </c>
      <c r="G20" s="1" t="s">
        <v>13</v>
      </c>
      <c r="I20" t="b">
        <f>ISNUMBER(SEARCH("children",d2_labelled!$G20))</f>
        <v>1</v>
      </c>
      <c r="J20" t="b">
        <f>ISNUMBER(SEARCH("teens",d2_labelled!$G20))</f>
        <v>0</v>
      </c>
      <c r="K20" t="b">
        <f>ISNUMBER(SEARCH("adults",d2_labelled!$G20))</f>
        <v>0</v>
      </c>
      <c r="M20" t="b">
        <f>ISNUMBER(d2_all_labelled[[#This Row],[appId]])</f>
        <v>1</v>
      </c>
      <c r="N20" t="b">
        <f t="shared" si="0"/>
        <v>0</v>
      </c>
    </row>
    <row r="21" spans="1:14" x14ac:dyDescent="0.35">
      <c r="A21" s="1">
        <v>596402997</v>
      </c>
      <c r="B21" s="1" t="s">
        <v>526</v>
      </c>
      <c r="C21" s="1" t="s">
        <v>527</v>
      </c>
      <c r="D21" s="1" t="s">
        <v>7550</v>
      </c>
      <c r="E21" s="1" t="s">
        <v>5190</v>
      </c>
      <c r="F21" s="21" t="str">
        <f>IF(ISNUMBER(LEFT(d2_all_labelled[[#This Row],[contentRating]],1)*1), d2_all_labelled[[#This Row],[contentRating]], VLOOKUP(d2_all_labelled[[#This Row],[contentRating]],contentRatingConversion[],2,FALSE))</f>
        <v>9+</v>
      </c>
      <c r="G21" s="1" t="s">
        <v>185</v>
      </c>
      <c r="I21" t="b">
        <f>ISNUMBER(SEARCH("children",d2_labelled!$G21))</f>
        <v>1</v>
      </c>
      <c r="J21" t="b">
        <f>ISNUMBER(SEARCH("teens",d2_labelled!$G21))</f>
        <v>1</v>
      </c>
      <c r="K21" t="b">
        <f>ISNUMBER(SEARCH("adults",d2_labelled!$G21))</f>
        <v>0</v>
      </c>
      <c r="M21" t="b">
        <f>ISNUMBER(d2_all_labelled[[#This Row],[appId]])</f>
        <v>1</v>
      </c>
      <c r="N21" t="b">
        <f t="shared" si="0"/>
        <v>0</v>
      </c>
    </row>
    <row r="22" spans="1:14" x14ac:dyDescent="0.35">
      <c r="A22" s="1">
        <v>597986893</v>
      </c>
      <c r="B22" s="1" t="s">
        <v>634</v>
      </c>
      <c r="C22" s="1" t="s">
        <v>635</v>
      </c>
      <c r="D22" s="1" t="s">
        <v>7551</v>
      </c>
      <c r="E22" s="1" t="s">
        <v>5190</v>
      </c>
      <c r="F22" s="21" t="str">
        <f>IF(ISNUMBER(LEFT(d2_all_labelled[[#This Row],[contentRating]],1)*1), d2_all_labelled[[#This Row],[contentRating]], VLOOKUP(d2_all_labelled[[#This Row],[contentRating]],contentRatingConversion[],2,FALSE))</f>
        <v>9+</v>
      </c>
      <c r="G22" s="1" t="s">
        <v>185</v>
      </c>
      <c r="I22" t="b">
        <f>ISNUMBER(SEARCH("children",d2_labelled!$G22))</f>
        <v>1</v>
      </c>
      <c r="J22" t="b">
        <f>ISNUMBER(SEARCH("teens",d2_labelled!$G22))</f>
        <v>1</v>
      </c>
      <c r="K22" t="b">
        <f>ISNUMBER(SEARCH("adults",d2_labelled!$G22))</f>
        <v>0</v>
      </c>
      <c r="M22" t="b">
        <f>ISNUMBER(d2_all_labelled[[#This Row],[appId]])</f>
        <v>1</v>
      </c>
      <c r="N22" t="b">
        <f t="shared" si="0"/>
        <v>0</v>
      </c>
    </row>
    <row r="23" spans="1:14" x14ac:dyDescent="0.35">
      <c r="A23" s="1">
        <v>606378030</v>
      </c>
      <c r="B23" s="1" t="s">
        <v>791</v>
      </c>
      <c r="C23" s="1" t="s">
        <v>792</v>
      </c>
      <c r="D23" s="1" t="s">
        <v>7552</v>
      </c>
      <c r="E23" s="1" t="s">
        <v>5119</v>
      </c>
      <c r="F23" s="21" t="str">
        <f>IF(ISNUMBER(LEFT(d2_all_labelled[[#This Row],[contentRating]],1)*1), d2_all_labelled[[#This Row],[contentRating]], VLOOKUP(d2_all_labelled[[#This Row],[contentRating]],contentRatingConversion[],2,FALSE))</f>
        <v>4+</v>
      </c>
      <c r="G23" s="1" t="s">
        <v>13</v>
      </c>
      <c r="I23" t="b">
        <f>ISNUMBER(SEARCH("children",d2_labelled!$G23))</f>
        <v>1</v>
      </c>
      <c r="J23" t="b">
        <f>ISNUMBER(SEARCH("teens",d2_labelled!$G23))</f>
        <v>0</v>
      </c>
      <c r="K23" t="b">
        <f>ISNUMBER(SEARCH("adults",d2_labelled!$G23))</f>
        <v>0</v>
      </c>
      <c r="M23" t="b">
        <f>ISNUMBER(d2_all_labelled[[#This Row],[appId]])</f>
        <v>1</v>
      </c>
      <c r="N23" t="b">
        <f t="shared" si="0"/>
        <v>0</v>
      </c>
    </row>
    <row r="24" spans="1:14" x14ac:dyDescent="0.35">
      <c r="A24" s="1">
        <v>613398383</v>
      </c>
      <c r="B24" s="1" t="s">
        <v>639</v>
      </c>
      <c r="C24" s="1" t="s">
        <v>640</v>
      </c>
      <c r="D24" s="1" t="s">
        <v>7546</v>
      </c>
      <c r="E24" s="1" t="s">
        <v>5119</v>
      </c>
      <c r="F24" s="21" t="str">
        <f>IF(ISNUMBER(LEFT(d2_all_labelled[[#This Row],[contentRating]],1)*1), d2_all_labelled[[#This Row],[contentRating]], VLOOKUP(d2_all_labelled[[#This Row],[contentRating]],contentRatingConversion[],2,FALSE))</f>
        <v>4+</v>
      </c>
      <c r="G24" s="1" t="s">
        <v>13</v>
      </c>
      <c r="I24" t="b">
        <f>ISNUMBER(SEARCH("children",d2_labelled!$G24))</f>
        <v>1</v>
      </c>
      <c r="J24" t="b">
        <f>ISNUMBER(SEARCH("teens",d2_labelled!$G24))</f>
        <v>0</v>
      </c>
      <c r="K24" t="b">
        <f>ISNUMBER(SEARCH("adults",d2_labelled!$G24))</f>
        <v>0</v>
      </c>
      <c r="M24" t="b">
        <f>ISNUMBER(d2_all_labelled[[#This Row],[appId]])</f>
        <v>1</v>
      </c>
      <c r="N24" t="b">
        <f t="shared" si="0"/>
        <v>0</v>
      </c>
    </row>
    <row r="25" spans="1:14" x14ac:dyDescent="0.35">
      <c r="A25" s="1">
        <v>655192558</v>
      </c>
      <c r="B25" s="1" t="s">
        <v>857</v>
      </c>
      <c r="C25" s="1" t="s">
        <v>858</v>
      </c>
      <c r="D25" s="1" t="s">
        <v>7553</v>
      </c>
      <c r="E25" s="1" t="s">
        <v>5119</v>
      </c>
      <c r="F25" s="21" t="str">
        <f>IF(ISNUMBER(LEFT(d2_all_labelled[[#This Row],[contentRating]],1)*1), d2_all_labelled[[#This Row],[contentRating]], VLOOKUP(d2_all_labelled[[#This Row],[contentRating]],contentRatingConversion[],2,FALSE))</f>
        <v>4+</v>
      </c>
      <c r="G25" s="1" t="s">
        <v>13</v>
      </c>
      <c r="I25" t="b">
        <f>ISNUMBER(SEARCH("children",d2_labelled!$G25))</f>
        <v>1</v>
      </c>
      <c r="J25" t="b">
        <f>ISNUMBER(SEARCH("teens",d2_labelled!$G25))</f>
        <v>0</v>
      </c>
      <c r="K25" t="b">
        <f>ISNUMBER(SEARCH("adults",d2_labelled!$G25))</f>
        <v>0</v>
      </c>
      <c r="M25" t="b">
        <f>ISNUMBER(d2_all_labelled[[#This Row],[appId]])</f>
        <v>1</v>
      </c>
      <c r="N25" t="b">
        <f t="shared" si="0"/>
        <v>0</v>
      </c>
    </row>
    <row r="26" spans="1:14" ht="14.5" customHeight="1" x14ac:dyDescent="0.35">
      <c r="A26" s="1">
        <v>689165391</v>
      </c>
      <c r="B26" s="1" t="s">
        <v>355</v>
      </c>
      <c r="C26" s="1" t="s">
        <v>356</v>
      </c>
      <c r="D26" s="1" t="s">
        <v>7554</v>
      </c>
      <c r="E26" s="1" t="s">
        <v>5119</v>
      </c>
      <c r="F26" s="21" t="str">
        <f>IF(ISNUMBER(LEFT(d2_all_labelled[[#This Row],[contentRating]],1)*1), d2_all_labelled[[#This Row],[contentRating]], VLOOKUP(d2_all_labelled[[#This Row],[contentRating]],contentRatingConversion[],2,FALSE))</f>
        <v>4+</v>
      </c>
      <c r="G26" s="1" t="s">
        <v>13</v>
      </c>
      <c r="I26" t="b">
        <f>ISNUMBER(SEARCH("children",d2_labelled!$G26))</f>
        <v>1</v>
      </c>
      <c r="J26" t="b">
        <f>ISNUMBER(SEARCH("teens",d2_labelled!$G26))</f>
        <v>0</v>
      </c>
      <c r="K26" t="b">
        <f>ISNUMBER(SEARCH("adults",d2_labelled!$G26))</f>
        <v>0</v>
      </c>
      <c r="M26" t="b">
        <f>ISNUMBER(d2_all_labelled[[#This Row],[appId]])</f>
        <v>1</v>
      </c>
      <c r="N26" t="b">
        <f t="shared" si="0"/>
        <v>0</v>
      </c>
    </row>
    <row r="27" spans="1:14" x14ac:dyDescent="0.35">
      <c r="A27" s="1">
        <v>719219382</v>
      </c>
      <c r="B27" s="1" t="s">
        <v>237</v>
      </c>
      <c r="C27" s="1" t="s">
        <v>238</v>
      </c>
      <c r="D27" s="1" t="s">
        <v>7555</v>
      </c>
      <c r="E27" s="1" t="s">
        <v>5119</v>
      </c>
      <c r="F27" s="21" t="str">
        <f>IF(ISNUMBER(LEFT(d2_all_labelled[[#This Row],[contentRating]],1)*1), d2_all_labelled[[#This Row],[contentRating]], VLOOKUP(d2_all_labelled[[#This Row],[contentRating]],contentRatingConversion[],2,FALSE))</f>
        <v>4+</v>
      </c>
      <c r="G27" s="1" t="s">
        <v>13</v>
      </c>
      <c r="I27" t="b">
        <f>ISNUMBER(SEARCH("children",d2_labelled!$G27))</f>
        <v>1</v>
      </c>
      <c r="J27" t="b">
        <f>ISNUMBER(SEARCH("teens",d2_labelled!$G27))</f>
        <v>0</v>
      </c>
      <c r="K27" t="b">
        <f>ISNUMBER(SEARCH("adults",d2_labelled!$G27))</f>
        <v>0</v>
      </c>
      <c r="M27" t="b">
        <f>ISNUMBER(d2_all_labelled[[#This Row],[appId]])</f>
        <v>1</v>
      </c>
      <c r="N27" t="b">
        <f t="shared" si="0"/>
        <v>0</v>
      </c>
    </row>
    <row r="28" spans="1:14" x14ac:dyDescent="0.35">
      <c r="A28" s="1">
        <v>824305459</v>
      </c>
      <c r="B28" s="1" t="s">
        <v>596</v>
      </c>
      <c r="C28" s="1" t="s">
        <v>597</v>
      </c>
      <c r="D28" s="1" t="s">
        <v>7556</v>
      </c>
      <c r="E28" s="1" t="s">
        <v>5119</v>
      </c>
      <c r="F28" s="21" t="str">
        <f>IF(ISNUMBER(LEFT(d2_all_labelled[[#This Row],[contentRating]],1)*1), d2_all_labelled[[#This Row],[contentRating]], VLOOKUP(d2_all_labelled[[#This Row],[contentRating]],contentRatingConversion[],2,FALSE))</f>
        <v>4+</v>
      </c>
      <c r="G28" s="1" t="s">
        <v>34</v>
      </c>
      <c r="I28" t="b">
        <f>ISNUMBER(SEARCH("children",d2_labelled!$G28))</f>
        <v>0</v>
      </c>
      <c r="J28" t="b">
        <f>ISNUMBER(SEARCH("teens",d2_labelled!$G28))</f>
        <v>1</v>
      </c>
      <c r="K28" t="b">
        <f>ISNUMBER(SEARCH("adults",d2_labelled!$G28))</f>
        <v>0</v>
      </c>
      <c r="M28" t="b">
        <f>ISNUMBER(d2_all_labelled[[#This Row],[appId]])</f>
        <v>1</v>
      </c>
      <c r="N28" t="b">
        <f t="shared" si="0"/>
        <v>0</v>
      </c>
    </row>
    <row r="29" spans="1:14" ht="14.5" customHeight="1" x14ac:dyDescent="0.35">
      <c r="A29" s="1">
        <v>874425722</v>
      </c>
      <c r="B29" s="1" t="s">
        <v>713</v>
      </c>
      <c r="C29" s="1" t="s">
        <v>714</v>
      </c>
      <c r="D29" s="1" t="s">
        <v>7546</v>
      </c>
      <c r="E29" s="1" t="s">
        <v>5119</v>
      </c>
      <c r="F29" s="21" t="str">
        <f>IF(ISNUMBER(LEFT(d2_all_labelled[[#This Row],[contentRating]],1)*1), d2_all_labelled[[#This Row],[contentRating]], VLOOKUP(d2_all_labelled[[#This Row],[contentRating]],contentRatingConversion[],2,FALSE))</f>
        <v>4+</v>
      </c>
      <c r="G29" s="1" t="s">
        <v>13</v>
      </c>
      <c r="I29" t="b">
        <f>ISNUMBER(SEARCH("children",d2_labelled!$G29))</f>
        <v>1</v>
      </c>
      <c r="J29" t="b">
        <f>ISNUMBER(SEARCH("teens",d2_labelled!$G29))</f>
        <v>0</v>
      </c>
      <c r="K29" t="b">
        <f>ISNUMBER(SEARCH("adults",d2_labelled!$G29))</f>
        <v>0</v>
      </c>
      <c r="M29" t="b">
        <f>ISNUMBER(d2_all_labelled[[#This Row],[appId]])</f>
        <v>1</v>
      </c>
      <c r="N29" t="b">
        <f t="shared" si="0"/>
        <v>0</v>
      </c>
    </row>
    <row r="30" spans="1:14" x14ac:dyDescent="0.35">
      <c r="A30" s="1">
        <v>908698556</v>
      </c>
      <c r="B30" s="1" t="s">
        <v>220</v>
      </c>
      <c r="C30" s="1" t="s">
        <v>221</v>
      </c>
      <c r="D30" s="1" t="s">
        <v>7546</v>
      </c>
      <c r="E30" s="1" t="s">
        <v>5119</v>
      </c>
      <c r="F30" s="21" t="str">
        <f>IF(ISNUMBER(LEFT(d2_all_labelled[[#This Row],[contentRating]],1)*1), d2_all_labelled[[#This Row],[contentRating]], VLOOKUP(d2_all_labelled[[#This Row],[contentRating]],contentRatingConversion[],2,FALSE))</f>
        <v>4+</v>
      </c>
      <c r="G30" s="1" t="s">
        <v>13</v>
      </c>
      <c r="I30" t="b">
        <f>ISNUMBER(SEARCH("children",d2_labelled!$G30))</f>
        <v>1</v>
      </c>
      <c r="J30" t="b">
        <f>ISNUMBER(SEARCH("teens",d2_labelled!$G30))</f>
        <v>0</v>
      </c>
      <c r="K30" t="b">
        <f>ISNUMBER(SEARCH("adults",d2_labelled!$G30))</f>
        <v>0</v>
      </c>
      <c r="M30" t="b">
        <f>ISNUMBER(d2_all_labelled[[#This Row],[appId]])</f>
        <v>1</v>
      </c>
      <c r="N30" t="b">
        <f t="shared" si="0"/>
        <v>0</v>
      </c>
    </row>
    <row r="31" spans="1:14" ht="14.5" customHeight="1" x14ac:dyDescent="0.35">
      <c r="A31" s="1">
        <v>917683741</v>
      </c>
      <c r="B31" s="1" t="s">
        <v>306</v>
      </c>
      <c r="C31" s="1" t="s">
        <v>307</v>
      </c>
      <c r="D31" s="1" t="s">
        <v>7557</v>
      </c>
      <c r="E31" s="1" t="s">
        <v>5119</v>
      </c>
      <c r="F31" s="21" t="str">
        <f>IF(ISNUMBER(LEFT(d2_all_labelled[[#This Row],[contentRating]],1)*1), d2_all_labelled[[#This Row],[contentRating]], VLOOKUP(d2_all_labelled[[#This Row],[contentRating]],contentRatingConversion[],2,FALSE))</f>
        <v>4+</v>
      </c>
      <c r="G31" s="1" t="s">
        <v>13</v>
      </c>
      <c r="I31" t="b">
        <f>ISNUMBER(SEARCH("children",d2_labelled!$G31))</f>
        <v>1</v>
      </c>
      <c r="J31" t="b">
        <f>ISNUMBER(SEARCH("teens",d2_labelled!$G31))</f>
        <v>0</v>
      </c>
      <c r="K31" t="b">
        <f>ISNUMBER(SEARCH("adults",d2_labelled!$G31))</f>
        <v>0</v>
      </c>
      <c r="M31" t="b">
        <f>ISNUMBER(d2_all_labelled[[#This Row],[appId]])</f>
        <v>1</v>
      </c>
      <c r="N31" t="b">
        <f t="shared" si="0"/>
        <v>0</v>
      </c>
    </row>
    <row r="32" spans="1:14" ht="14.5" customHeight="1" x14ac:dyDescent="0.35">
      <c r="A32" s="1">
        <v>932828299</v>
      </c>
      <c r="B32" s="1" t="s">
        <v>579</v>
      </c>
      <c r="C32" s="1" t="s">
        <v>580</v>
      </c>
      <c r="D32" s="1" t="s">
        <v>7546</v>
      </c>
      <c r="E32" s="1" t="s">
        <v>5119</v>
      </c>
      <c r="F32" s="21" t="str">
        <f>IF(ISNUMBER(LEFT(d2_all_labelled[[#This Row],[contentRating]],1)*1), d2_all_labelled[[#This Row],[contentRating]], VLOOKUP(d2_all_labelled[[#This Row],[contentRating]],contentRatingConversion[],2,FALSE))</f>
        <v>4+</v>
      </c>
      <c r="G32" s="1" t="s">
        <v>13</v>
      </c>
      <c r="I32" t="b">
        <f>ISNUMBER(SEARCH("children",d2_labelled!$G32))</f>
        <v>1</v>
      </c>
      <c r="J32" t="b">
        <f>ISNUMBER(SEARCH("teens",d2_labelled!$G32))</f>
        <v>0</v>
      </c>
      <c r="K32" t="b">
        <f>ISNUMBER(SEARCH("adults",d2_labelled!$G32))</f>
        <v>0</v>
      </c>
      <c r="M32" t="b">
        <f>ISNUMBER(d2_all_labelled[[#This Row],[appId]])</f>
        <v>1</v>
      </c>
      <c r="N32" t="b">
        <f t="shared" si="0"/>
        <v>0</v>
      </c>
    </row>
    <row r="33" spans="1:14" ht="14.5" customHeight="1" x14ac:dyDescent="0.35">
      <c r="A33" s="1">
        <v>936971630</v>
      </c>
      <c r="B33" s="1" t="s">
        <v>916</v>
      </c>
      <c r="C33" s="1" t="s">
        <v>917</v>
      </c>
      <c r="D33" s="1" t="s">
        <v>7558</v>
      </c>
      <c r="E33" s="1" t="s">
        <v>5119</v>
      </c>
      <c r="F33" s="21" t="str">
        <f>IF(ISNUMBER(LEFT(d2_all_labelled[[#This Row],[contentRating]],1)*1), d2_all_labelled[[#This Row],[contentRating]], VLOOKUP(d2_all_labelled[[#This Row],[contentRating]],contentRatingConversion[],2,FALSE))</f>
        <v>4+</v>
      </c>
      <c r="G33" s="1" t="s">
        <v>13</v>
      </c>
      <c r="I33" t="b">
        <f>ISNUMBER(SEARCH("children",d2_labelled!$G33))</f>
        <v>1</v>
      </c>
      <c r="J33" t="b">
        <f>ISNUMBER(SEARCH("teens",d2_labelled!$G33))</f>
        <v>0</v>
      </c>
      <c r="K33" t="b">
        <f>ISNUMBER(SEARCH("adults",d2_labelled!$G33))</f>
        <v>0</v>
      </c>
      <c r="M33" t="b">
        <f>ISNUMBER(d2_all_labelled[[#This Row],[appId]])</f>
        <v>1</v>
      </c>
      <c r="N33" t="b">
        <f t="shared" si="0"/>
        <v>0</v>
      </c>
    </row>
    <row r="34" spans="1:14" ht="14.5" customHeight="1" x14ac:dyDescent="0.35">
      <c r="A34" s="1">
        <v>998176001</v>
      </c>
      <c r="B34" s="1" t="s">
        <v>559</v>
      </c>
      <c r="C34" s="1" t="s">
        <v>560</v>
      </c>
      <c r="D34" s="1" t="s">
        <v>7559</v>
      </c>
      <c r="E34" s="1" t="s">
        <v>5119</v>
      </c>
      <c r="F34" s="21" t="str">
        <f>IF(ISNUMBER(LEFT(d2_all_labelled[[#This Row],[contentRating]],1)*1), d2_all_labelled[[#This Row],[contentRating]], VLOOKUP(d2_all_labelled[[#This Row],[contentRating]],contentRatingConversion[],2,FALSE))</f>
        <v>4+</v>
      </c>
      <c r="G34" s="1" t="s">
        <v>13</v>
      </c>
      <c r="I34" t="b">
        <f>ISNUMBER(SEARCH("children",d2_labelled!$G34))</f>
        <v>1</v>
      </c>
      <c r="J34" t="b">
        <f>ISNUMBER(SEARCH("teens",d2_labelled!$G34))</f>
        <v>0</v>
      </c>
      <c r="K34" t="b">
        <f>ISNUMBER(SEARCH("adults",d2_labelled!$G34))</f>
        <v>0</v>
      </c>
      <c r="M34" t="b">
        <f>ISNUMBER(d2_all_labelled[[#This Row],[appId]])</f>
        <v>1</v>
      </c>
      <c r="N34" t="b">
        <f t="shared" si="0"/>
        <v>0</v>
      </c>
    </row>
    <row r="35" spans="1:14" ht="14.5" customHeight="1" x14ac:dyDescent="0.35">
      <c r="A35" s="1">
        <v>1002043426</v>
      </c>
      <c r="B35" s="1" t="s">
        <v>447</v>
      </c>
      <c r="C35" s="1" t="s">
        <v>448</v>
      </c>
      <c r="D35" s="1" t="s">
        <v>7546</v>
      </c>
      <c r="E35" s="1" t="s">
        <v>5119</v>
      </c>
      <c r="F35" s="21" t="str">
        <f>IF(ISNUMBER(LEFT(d2_all_labelled[[#This Row],[contentRating]],1)*1), d2_all_labelled[[#This Row],[contentRating]], VLOOKUP(d2_all_labelled[[#This Row],[contentRating]],contentRatingConversion[],2,FALSE))</f>
        <v>4+</v>
      </c>
      <c r="G35" s="1" t="s">
        <v>13</v>
      </c>
      <c r="I35" t="b">
        <f>ISNUMBER(SEARCH("children",d2_labelled!$G35))</f>
        <v>1</v>
      </c>
      <c r="J35" t="b">
        <f>ISNUMBER(SEARCH("teens",d2_labelled!$G35))</f>
        <v>0</v>
      </c>
      <c r="K35" t="b">
        <f>ISNUMBER(SEARCH("adults",d2_labelled!$G35))</f>
        <v>0</v>
      </c>
      <c r="M35" t="b">
        <f>ISNUMBER(d2_all_labelled[[#This Row],[appId]])</f>
        <v>1</v>
      </c>
      <c r="N35" t="b">
        <f t="shared" si="0"/>
        <v>0</v>
      </c>
    </row>
    <row r="36" spans="1:14" ht="14.5" customHeight="1" x14ac:dyDescent="0.35">
      <c r="A36" s="1">
        <v>1004562049</v>
      </c>
      <c r="B36" s="1" t="s">
        <v>422</v>
      </c>
      <c r="C36" s="1" t="s">
        <v>423</v>
      </c>
      <c r="D36" s="1" t="s">
        <v>7546</v>
      </c>
      <c r="E36" s="1" t="s">
        <v>5119</v>
      </c>
      <c r="F36" s="21" t="str">
        <f>IF(ISNUMBER(LEFT(d2_all_labelled[[#This Row],[contentRating]],1)*1), d2_all_labelled[[#This Row],[contentRating]], VLOOKUP(d2_all_labelled[[#This Row],[contentRating]],contentRatingConversion[],2,FALSE))</f>
        <v>4+</v>
      </c>
      <c r="G36" s="1" t="s">
        <v>13</v>
      </c>
      <c r="I36" t="b">
        <f>ISNUMBER(SEARCH("children",d2_labelled!$G36))</f>
        <v>1</v>
      </c>
      <c r="J36" t="b">
        <f>ISNUMBER(SEARCH("teens",d2_labelled!$G36))</f>
        <v>0</v>
      </c>
      <c r="K36" t="b">
        <f>ISNUMBER(SEARCH("adults",d2_labelled!$G36))</f>
        <v>0</v>
      </c>
      <c r="M36" t="b">
        <f>ISNUMBER(d2_all_labelled[[#This Row],[appId]])</f>
        <v>1</v>
      </c>
      <c r="N36" t="b">
        <f t="shared" si="0"/>
        <v>0</v>
      </c>
    </row>
    <row r="37" spans="1:14" ht="14.5" customHeight="1" x14ac:dyDescent="0.35">
      <c r="A37" s="1">
        <v>1020290425</v>
      </c>
      <c r="B37" s="1" t="s">
        <v>7633</v>
      </c>
      <c r="C37" s="1" t="s">
        <v>7658</v>
      </c>
      <c r="D37" s="1" t="s">
        <v>7680</v>
      </c>
      <c r="E37" s="1" t="s">
        <v>5119</v>
      </c>
      <c r="F37" s="21" t="str">
        <f>IF(ISNUMBER(LEFT(d2_all_labelled[[#This Row],[contentRating]],1)*1), d2_all_labelled[[#This Row],[contentRating]], VLOOKUP(d2_all_labelled[[#This Row],[contentRating]],contentRatingConversion[],2,FALSE))</f>
        <v>4+</v>
      </c>
      <c r="G37" s="1" t="s">
        <v>7687</v>
      </c>
      <c r="I37" t="b">
        <f>ISNUMBER(SEARCH("children",d2_labelled!$G37))</f>
        <v>1</v>
      </c>
      <c r="J37" t="b">
        <f>ISNUMBER(SEARCH("teens",d2_labelled!$G37))</f>
        <v>0</v>
      </c>
      <c r="K37" t="b">
        <f>ISNUMBER(SEARCH("adults",d2_labelled!$G37))</f>
        <v>0</v>
      </c>
      <c r="M37" t="b">
        <f>ISNUMBER(d2_all_labelled[[#This Row],[appId]])</f>
        <v>1</v>
      </c>
      <c r="N37" t="b">
        <f t="shared" si="0"/>
        <v>0</v>
      </c>
    </row>
    <row r="38" spans="1:14" ht="14.5" customHeight="1" x14ac:dyDescent="0.35">
      <c r="A38" s="1">
        <v>1050773989</v>
      </c>
      <c r="B38" s="1" t="s">
        <v>603</v>
      </c>
      <c r="C38" s="1" t="s">
        <v>604</v>
      </c>
      <c r="D38" s="1" t="s">
        <v>7560</v>
      </c>
      <c r="E38" s="1" t="s">
        <v>5119</v>
      </c>
      <c r="F38" s="21" t="str">
        <f>IF(ISNUMBER(LEFT(d2_all_labelled[[#This Row],[contentRating]],1)*1), d2_all_labelled[[#This Row],[contentRating]], VLOOKUP(d2_all_labelled[[#This Row],[contentRating]],contentRatingConversion[],2,FALSE))</f>
        <v>4+</v>
      </c>
      <c r="G38" s="1" t="s">
        <v>13</v>
      </c>
      <c r="I38" t="b">
        <f>ISNUMBER(SEARCH("children",d2_labelled!$G38))</f>
        <v>1</v>
      </c>
      <c r="J38" t="b">
        <f>ISNUMBER(SEARCH("teens",d2_labelled!$G38))</f>
        <v>0</v>
      </c>
      <c r="K38" t="b">
        <f>ISNUMBER(SEARCH("adults",d2_labelled!$G38))</f>
        <v>0</v>
      </c>
      <c r="M38" t="b">
        <f>ISNUMBER(d2_all_labelled[[#This Row],[appId]])</f>
        <v>1</v>
      </c>
      <c r="N38" t="b">
        <f t="shared" si="0"/>
        <v>0</v>
      </c>
    </row>
    <row r="39" spans="1:14" ht="14.5" customHeight="1" x14ac:dyDescent="0.35">
      <c r="A39" s="1">
        <v>1051902027</v>
      </c>
      <c r="B39" s="1" t="s">
        <v>100</v>
      </c>
      <c r="C39" s="1" t="s">
        <v>101</v>
      </c>
      <c r="D39" s="1" t="s">
        <v>7558</v>
      </c>
      <c r="E39" s="1" t="s">
        <v>5119</v>
      </c>
      <c r="F39" s="21" t="str">
        <f>IF(ISNUMBER(LEFT(d2_all_labelled[[#This Row],[contentRating]],1)*1), d2_all_labelled[[#This Row],[contentRating]], VLOOKUP(d2_all_labelled[[#This Row],[contentRating]],contentRatingConversion[],2,FALSE))</f>
        <v>4+</v>
      </c>
      <c r="G39" s="1" t="s">
        <v>13</v>
      </c>
      <c r="I39" t="b">
        <f>ISNUMBER(SEARCH("children",d2_labelled!$G39))</f>
        <v>1</v>
      </c>
      <c r="J39" t="b">
        <f>ISNUMBER(SEARCH("teens",d2_labelled!$G39))</f>
        <v>0</v>
      </c>
      <c r="K39" t="b">
        <f>ISNUMBER(SEARCH("adults",d2_labelled!$G39))</f>
        <v>0</v>
      </c>
      <c r="M39" t="b">
        <f>ISNUMBER(d2_all_labelled[[#This Row],[appId]])</f>
        <v>1</v>
      </c>
      <c r="N39" t="b">
        <f t="shared" si="0"/>
        <v>0</v>
      </c>
    </row>
    <row r="40" spans="1:14" ht="14.5" customHeight="1" x14ac:dyDescent="0.35">
      <c r="A40" s="1">
        <v>1058952530</v>
      </c>
      <c r="B40" s="1" t="s">
        <v>251</v>
      </c>
      <c r="C40" s="1" t="s">
        <v>252</v>
      </c>
      <c r="D40" s="1" t="s">
        <v>7561</v>
      </c>
      <c r="E40" s="1" t="s">
        <v>5119</v>
      </c>
      <c r="F40" s="21" t="str">
        <f>IF(ISNUMBER(LEFT(d2_all_labelled[[#This Row],[contentRating]],1)*1), d2_all_labelled[[#This Row],[contentRating]], VLOOKUP(d2_all_labelled[[#This Row],[contentRating]],contentRatingConversion[],2,FALSE))</f>
        <v>4+</v>
      </c>
      <c r="G40" s="1" t="s">
        <v>13</v>
      </c>
      <c r="I40" t="b">
        <f>ISNUMBER(SEARCH("children",d2_labelled!$G40))</f>
        <v>1</v>
      </c>
      <c r="J40" t="b">
        <f>ISNUMBER(SEARCH("teens",d2_labelled!$G40))</f>
        <v>0</v>
      </c>
      <c r="K40" t="b">
        <f>ISNUMBER(SEARCH("adults",d2_labelled!$G40))</f>
        <v>0</v>
      </c>
      <c r="M40" t="b">
        <f>ISNUMBER(d2_all_labelled[[#This Row],[appId]])</f>
        <v>1</v>
      </c>
      <c r="N40" t="b">
        <f t="shared" si="0"/>
        <v>0</v>
      </c>
    </row>
    <row r="41" spans="1:14" ht="14.5" customHeight="1" x14ac:dyDescent="0.35">
      <c r="A41" s="1">
        <v>1104890554</v>
      </c>
      <c r="B41" s="1" t="s">
        <v>859</v>
      </c>
      <c r="C41" s="1" t="s">
        <v>860</v>
      </c>
      <c r="D41" s="1" t="s">
        <v>7546</v>
      </c>
      <c r="E41" s="1" t="s">
        <v>5119</v>
      </c>
      <c r="F41" s="21" t="str">
        <f>IF(ISNUMBER(LEFT(d2_all_labelled[[#This Row],[contentRating]],1)*1), d2_all_labelled[[#This Row],[contentRating]], VLOOKUP(d2_all_labelled[[#This Row],[contentRating]],contentRatingConversion[],2,FALSE))</f>
        <v>4+</v>
      </c>
      <c r="G41" s="1" t="s">
        <v>13</v>
      </c>
      <c r="I41" t="b">
        <f>ISNUMBER(SEARCH("children",d2_labelled!$G41))</f>
        <v>1</v>
      </c>
      <c r="J41" t="b">
        <f>ISNUMBER(SEARCH("teens",d2_labelled!$G41))</f>
        <v>0</v>
      </c>
      <c r="K41" t="b">
        <f>ISNUMBER(SEARCH("adults",d2_labelled!$G41))</f>
        <v>0</v>
      </c>
      <c r="M41" t="b">
        <f>ISNUMBER(d2_all_labelled[[#This Row],[appId]])</f>
        <v>1</v>
      </c>
      <c r="N41" t="b">
        <f t="shared" si="0"/>
        <v>0</v>
      </c>
    </row>
    <row r="42" spans="1:14" ht="14.5" customHeight="1" x14ac:dyDescent="0.35">
      <c r="A42" s="1">
        <v>1107872203</v>
      </c>
      <c r="B42" s="1" t="s">
        <v>7618</v>
      </c>
      <c r="C42" s="1" t="s">
        <v>7643</v>
      </c>
      <c r="D42" s="1" t="s">
        <v>7668</v>
      </c>
      <c r="E42" s="1" t="s">
        <v>5130</v>
      </c>
      <c r="F42" s="21" t="str">
        <f>IF(ISNUMBER(LEFT(d2_all_labelled[[#This Row],[contentRating]],1)*1), d2_all_labelled[[#This Row],[contentRating]], VLOOKUP(d2_all_labelled[[#This Row],[contentRating]],contentRatingConversion[],2,FALSE))</f>
        <v>17+</v>
      </c>
      <c r="G42" s="1" t="s">
        <v>7685</v>
      </c>
      <c r="I42" t="b">
        <f>ISNUMBER(SEARCH("children",d2_labelled!$G42))</f>
        <v>0</v>
      </c>
      <c r="J42" t="b">
        <f>ISNUMBER(SEARCH("teens",d2_labelled!$G42))</f>
        <v>1</v>
      </c>
      <c r="K42" t="b">
        <f>ISNUMBER(SEARCH("adults",d2_labelled!$G42))</f>
        <v>0</v>
      </c>
      <c r="M42" t="b">
        <f>ISNUMBER(d2_all_labelled[[#This Row],[appId]])</f>
        <v>1</v>
      </c>
      <c r="N42" t="b">
        <f t="shared" si="0"/>
        <v>0</v>
      </c>
    </row>
    <row r="43" spans="1:14" ht="14.5" customHeight="1" x14ac:dyDescent="0.35">
      <c r="A43" s="1">
        <v>1110550236</v>
      </c>
      <c r="B43" s="1" t="s">
        <v>7637</v>
      </c>
      <c r="C43" s="1" t="s">
        <v>7662</v>
      </c>
      <c r="D43" s="1" t="s">
        <v>7680</v>
      </c>
      <c r="E43" s="1" t="s">
        <v>5130</v>
      </c>
      <c r="F43" s="21" t="str">
        <f>IF(ISNUMBER(LEFT(d2_all_labelled[[#This Row],[contentRating]],1)*1), d2_all_labelled[[#This Row],[contentRating]], VLOOKUP(d2_all_labelled[[#This Row],[contentRating]],contentRatingConversion[],2,FALSE))</f>
        <v>17+</v>
      </c>
      <c r="G43" s="1" t="s">
        <v>7688</v>
      </c>
      <c r="I43" t="b">
        <f>ISNUMBER(SEARCH("children",d2_labelled!$G43))</f>
        <v>0</v>
      </c>
      <c r="J43" t="b">
        <f>ISNUMBER(SEARCH("teens",d2_labelled!$G43))</f>
        <v>0</v>
      </c>
      <c r="K43" t="b">
        <f>ISNUMBER(SEARCH("adults",d2_labelled!$G43))</f>
        <v>1</v>
      </c>
      <c r="M43" t="b">
        <f>ISNUMBER(d2_all_labelled[[#This Row],[appId]])</f>
        <v>1</v>
      </c>
      <c r="N43" t="b">
        <f t="shared" si="0"/>
        <v>0</v>
      </c>
    </row>
    <row r="44" spans="1:14" ht="14.5" customHeight="1" x14ac:dyDescent="0.35">
      <c r="A44" s="1">
        <v>1112482869</v>
      </c>
      <c r="B44" s="1" t="s">
        <v>11</v>
      </c>
      <c r="C44" s="1" t="s">
        <v>12</v>
      </c>
      <c r="D44" s="1" t="s">
        <v>7562</v>
      </c>
      <c r="E44" s="1" t="s">
        <v>5119</v>
      </c>
      <c r="F44" s="21" t="str">
        <f>IF(ISNUMBER(LEFT(d2_all_labelled[[#This Row],[contentRating]],1)*1), d2_all_labelled[[#This Row],[contentRating]], VLOOKUP(d2_all_labelled[[#This Row],[contentRating]],contentRatingConversion[],2,FALSE))</f>
        <v>4+</v>
      </c>
      <c r="G44" s="1" t="s">
        <v>13</v>
      </c>
      <c r="I44" t="b">
        <f>ISNUMBER(SEARCH("children",d2_labelled!$G44))</f>
        <v>1</v>
      </c>
      <c r="J44" t="b">
        <f>ISNUMBER(SEARCH("teens",d2_labelled!$G44))</f>
        <v>0</v>
      </c>
      <c r="K44" t="b">
        <f>ISNUMBER(SEARCH("adults",d2_labelled!$G44))</f>
        <v>0</v>
      </c>
      <c r="M44" t="b">
        <f>ISNUMBER(d2_all_labelled[[#This Row],[appId]])</f>
        <v>1</v>
      </c>
      <c r="N44" t="b">
        <f t="shared" si="0"/>
        <v>0</v>
      </c>
    </row>
    <row r="45" spans="1:14" ht="14.5" customHeight="1" x14ac:dyDescent="0.35">
      <c r="A45" s="1">
        <v>1135172555</v>
      </c>
      <c r="B45" s="1" t="s">
        <v>7623</v>
      </c>
      <c r="C45" s="1" t="s">
        <v>7648</v>
      </c>
      <c r="D45" s="1" t="s">
        <v>7666</v>
      </c>
      <c r="E45" s="1" t="s">
        <v>5119</v>
      </c>
      <c r="F45" s="21" t="str">
        <f>IF(ISNUMBER(LEFT(d2_all_labelled[[#This Row],[contentRating]],1)*1), d2_all_labelled[[#This Row],[contentRating]], VLOOKUP(d2_all_labelled[[#This Row],[contentRating]],contentRatingConversion[],2,FALSE))</f>
        <v>4+</v>
      </c>
      <c r="G45" s="1" t="s">
        <v>7686</v>
      </c>
      <c r="I45" t="b">
        <f>ISNUMBER(SEARCH("children",d2_labelled!$G45))</f>
        <v>1</v>
      </c>
      <c r="J45" t="b">
        <f>ISNUMBER(SEARCH("teens",d2_labelled!$G45))</f>
        <v>1</v>
      </c>
      <c r="K45" t="b">
        <f>ISNUMBER(SEARCH("adults",d2_labelled!$G45))</f>
        <v>0</v>
      </c>
      <c r="M45" t="b">
        <f>ISNUMBER(d2_all_labelled[[#This Row],[appId]])</f>
        <v>1</v>
      </c>
      <c r="N45" t="b">
        <f t="shared" si="0"/>
        <v>0</v>
      </c>
    </row>
    <row r="46" spans="1:14" ht="14.5" customHeight="1" x14ac:dyDescent="0.35">
      <c r="A46" s="1">
        <v>1144978361</v>
      </c>
      <c r="B46" s="1" t="s">
        <v>7627</v>
      </c>
      <c r="C46" s="1" t="s">
        <v>7652</v>
      </c>
      <c r="D46" s="1" t="s">
        <v>7675</v>
      </c>
      <c r="E46" s="1" t="s">
        <v>5119</v>
      </c>
      <c r="F46" s="21" t="str">
        <f>IF(ISNUMBER(LEFT(d2_all_labelled[[#This Row],[contentRating]],1)*1), d2_all_labelled[[#This Row],[contentRating]], VLOOKUP(d2_all_labelled[[#This Row],[contentRating]],contentRatingConversion[],2,FALSE))</f>
        <v>4+</v>
      </c>
      <c r="G46" s="1" t="s">
        <v>7687</v>
      </c>
      <c r="I46" t="b">
        <f>ISNUMBER(SEARCH("children",d2_labelled!$G46))</f>
        <v>1</v>
      </c>
      <c r="J46" t="b">
        <f>ISNUMBER(SEARCH("teens",d2_labelled!$G46))</f>
        <v>0</v>
      </c>
      <c r="K46" t="b">
        <f>ISNUMBER(SEARCH("adults",d2_labelled!$G46))</f>
        <v>0</v>
      </c>
      <c r="M46" t="b">
        <f>ISNUMBER(d2_all_labelled[[#This Row],[appId]])</f>
        <v>1</v>
      </c>
      <c r="N46" t="b">
        <f t="shared" si="0"/>
        <v>0</v>
      </c>
    </row>
    <row r="47" spans="1:14" ht="14.5" customHeight="1" x14ac:dyDescent="0.35">
      <c r="A47" s="1">
        <v>1175384784</v>
      </c>
      <c r="B47" s="1" t="s">
        <v>911</v>
      </c>
      <c r="C47" s="1" t="s">
        <v>912</v>
      </c>
      <c r="D47" s="1" t="s">
        <v>7546</v>
      </c>
      <c r="E47" s="1" t="s">
        <v>5119</v>
      </c>
      <c r="F47" s="21" t="str">
        <f>IF(ISNUMBER(LEFT(d2_all_labelled[[#This Row],[contentRating]],1)*1), d2_all_labelled[[#This Row],[contentRating]], VLOOKUP(d2_all_labelled[[#This Row],[contentRating]],contentRatingConversion[],2,FALSE))</f>
        <v>4+</v>
      </c>
      <c r="G47" s="1" t="s">
        <v>13</v>
      </c>
      <c r="I47" t="b">
        <f>ISNUMBER(SEARCH("children",d2_labelled!$G47))</f>
        <v>1</v>
      </c>
      <c r="J47" t="b">
        <f>ISNUMBER(SEARCH("teens",d2_labelled!$G47))</f>
        <v>0</v>
      </c>
      <c r="K47" t="b">
        <f>ISNUMBER(SEARCH("adults",d2_labelled!$G47))</f>
        <v>0</v>
      </c>
      <c r="M47" t="b">
        <f>ISNUMBER(d2_all_labelled[[#This Row],[appId]])</f>
        <v>1</v>
      </c>
      <c r="N47" t="b">
        <f t="shared" si="0"/>
        <v>0</v>
      </c>
    </row>
    <row r="48" spans="1:14" ht="14.5" customHeight="1" x14ac:dyDescent="0.35">
      <c r="A48" s="1">
        <v>1176053552</v>
      </c>
      <c r="B48" s="1" t="s">
        <v>664</v>
      </c>
      <c r="C48" s="1" t="s">
        <v>665</v>
      </c>
      <c r="D48" s="1" t="s">
        <v>7546</v>
      </c>
      <c r="E48" s="1" t="s">
        <v>5119</v>
      </c>
      <c r="F48" s="21" t="str">
        <f>IF(ISNUMBER(LEFT(d2_all_labelled[[#This Row],[contentRating]],1)*1), d2_all_labelled[[#This Row],[contentRating]], VLOOKUP(d2_all_labelled[[#This Row],[contentRating]],contentRatingConversion[],2,FALSE))</f>
        <v>4+</v>
      </c>
      <c r="G48" s="1" t="s">
        <v>13</v>
      </c>
      <c r="I48" t="b">
        <f>ISNUMBER(SEARCH("children",d2_labelled!$G48))</f>
        <v>1</v>
      </c>
      <c r="J48" t="b">
        <f>ISNUMBER(SEARCH("teens",d2_labelled!$G48))</f>
        <v>0</v>
      </c>
      <c r="K48" t="b">
        <f>ISNUMBER(SEARCH("adults",d2_labelled!$G48))</f>
        <v>0</v>
      </c>
      <c r="M48" t="b">
        <f>ISNUMBER(d2_all_labelled[[#This Row],[appId]])</f>
        <v>1</v>
      </c>
      <c r="N48" t="b">
        <f t="shared" si="0"/>
        <v>0</v>
      </c>
    </row>
    <row r="49" spans="1:14" ht="14.5" customHeight="1" x14ac:dyDescent="0.35">
      <c r="A49" s="1">
        <v>1183975734</v>
      </c>
      <c r="B49" s="1" t="s">
        <v>885</v>
      </c>
      <c r="C49" s="1" t="s">
        <v>886</v>
      </c>
      <c r="D49" s="1" t="s">
        <v>7561</v>
      </c>
      <c r="E49" s="1" t="s">
        <v>5119</v>
      </c>
      <c r="F49" s="21" t="str">
        <f>IF(ISNUMBER(LEFT(d2_all_labelled[[#This Row],[contentRating]],1)*1), d2_all_labelled[[#This Row],[contentRating]], VLOOKUP(d2_all_labelled[[#This Row],[contentRating]],contentRatingConversion[],2,FALSE))</f>
        <v>4+</v>
      </c>
      <c r="G49" s="1" t="s">
        <v>13</v>
      </c>
      <c r="I49" t="b">
        <f>ISNUMBER(SEARCH("children",d2_labelled!$G49))</f>
        <v>1</v>
      </c>
      <c r="J49" t="b">
        <f>ISNUMBER(SEARCH("teens",d2_labelled!$G49))</f>
        <v>0</v>
      </c>
      <c r="K49" t="b">
        <f>ISNUMBER(SEARCH("adults",d2_labelled!$G49))</f>
        <v>0</v>
      </c>
      <c r="M49" t="b">
        <f>ISNUMBER(d2_all_labelled[[#This Row],[appId]])</f>
        <v>1</v>
      </c>
      <c r="N49" t="b">
        <f t="shared" si="0"/>
        <v>0</v>
      </c>
    </row>
    <row r="50" spans="1:14" ht="14.5" customHeight="1" x14ac:dyDescent="0.35">
      <c r="A50" s="1">
        <v>1199519834</v>
      </c>
      <c r="B50" s="1" t="s">
        <v>86</v>
      </c>
      <c r="C50" s="1" t="s">
        <v>87</v>
      </c>
      <c r="D50" s="1" t="s">
        <v>7563</v>
      </c>
      <c r="E50" s="1" t="s">
        <v>5119</v>
      </c>
      <c r="F50" s="21" t="str">
        <f>IF(ISNUMBER(LEFT(d2_all_labelled[[#This Row],[contentRating]],1)*1), d2_all_labelled[[#This Row],[contentRating]], VLOOKUP(d2_all_labelled[[#This Row],[contentRating]],contentRatingConversion[],2,FALSE))</f>
        <v>4+</v>
      </c>
      <c r="G50" s="1" t="s">
        <v>13</v>
      </c>
      <c r="I50" t="b">
        <f>ISNUMBER(SEARCH("children",d2_labelled!$G50))</f>
        <v>1</v>
      </c>
      <c r="J50" t="b">
        <f>ISNUMBER(SEARCH("teens",d2_labelled!$G50))</f>
        <v>0</v>
      </c>
      <c r="K50" t="b">
        <f>ISNUMBER(SEARCH("adults",d2_labelled!$G50))</f>
        <v>0</v>
      </c>
      <c r="M50" t="b">
        <f>ISNUMBER(d2_all_labelled[[#This Row],[appId]])</f>
        <v>1</v>
      </c>
      <c r="N50" t="b">
        <f t="shared" si="0"/>
        <v>0</v>
      </c>
    </row>
    <row r="51" spans="1:14" ht="14.5" customHeight="1" x14ac:dyDescent="0.35">
      <c r="A51" s="1">
        <v>1208416399</v>
      </c>
      <c r="B51" s="1" t="s">
        <v>7632</v>
      </c>
      <c r="C51" s="1" t="s">
        <v>7657</v>
      </c>
      <c r="D51" s="1" t="s">
        <v>7546</v>
      </c>
      <c r="E51" s="1" t="s">
        <v>5119</v>
      </c>
      <c r="F51" s="21" t="str">
        <f>IF(ISNUMBER(LEFT(d2_all_labelled[[#This Row],[contentRating]],1)*1), d2_all_labelled[[#This Row],[contentRating]], VLOOKUP(d2_all_labelled[[#This Row],[contentRating]],contentRatingConversion[],2,FALSE))</f>
        <v>4+</v>
      </c>
      <c r="G51" s="1" t="s">
        <v>7687</v>
      </c>
      <c r="I51" t="b">
        <f>ISNUMBER(SEARCH("children",d2_labelled!$G51))</f>
        <v>1</v>
      </c>
      <c r="J51" t="b">
        <f>ISNUMBER(SEARCH("teens",d2_labelled!$G51))</f>
        <v>0</v>
      </c>
      <c r="K51" t="b">
        <f>ISNUMBER(SEARCH("adults",d2_labelled!$G51))</f>
        <v>0</v>
      </c>
      <c r="M51" t="b">
        <f>ISNUMBER(d2_all_labelled[[#This Row],[appId]])</f>
        <v>1</v>
      </c>
      <c r="N51" t="b">
        <f t="shared" si="0"/>
        <v>0</v>
      </c>
    </row>
    <row r="52" spans="1:14" ht="14.5" customHeight="1" x14ac:dyDescent="0.35">
      <c r="A52" s="1">
        <v>1234987135</v>
      </c>
      <c r="B52" s="1" t="s">
        <v>53</v>
      </c>
      <c r="C52" s="1" t="s">
        <v>54</v>
      </c>
      <c r="D52" s="1" t="s">
        <v>7546</v>
      </c>
      <c r="E52" s="1" t="s">
        <v>5119</v>
      </c>
      <c r="F52" s="21" t="str">
        <f>IF(ISNUMBER(LEFT(d2_all_labelled[[#This Row],[contentRating]],1)*1), d2_all_labelled[[#This Row],[contentRating]], VLOOKUP(d2_all_labelled[[#This Row],[contentRating]],contentRatingConversion[],2,FALSE))</f>
        <v>4+</v>
      </c>
      <c r="G52" s="1" t="s">
        <v>13</v>
      </c>
      <c r="I52" t="b">
        <f>ISNUMBER(SEARCH("children",d2_labelled!$G52))</f>
        <v>1</v>
      </c>
      <c r="J52" t="b">
        <f>ISNUMBER(SEARCH("teens",d2_labelled!$G52))</f>
        <v>0</v>
      </c>
      <c r="K52" t="b">
        <f>ISNUMBER(SEARCH("adults",d2_labelled!$G52))</f>
        <v>0</v>
      </c>
      <c r="M52" t="b">
        <f>ISNUMBER(d2_all_labelled[[#This Row],[appId]])</f>
        <v>1</v>
      </c>
      <c r="N52" t="b">
        <f t="shared" si="0"/>
        <v>0</v>
      </c>
    </row>
    <row r="53" spans="1:14" ht="14.5" customHeight="1" x14ac:dyDescent="0.35">
      <c r="A53" s="1">
        <v>1296796112</v>
      </c>
      <c r="B53" s="1" t="s">
        <v>7626</v>
      </c>
      <c r="C53" s="1" t="s">
        <v>7651</v>
      </c>
      <c r="D53" s="1" t="s">
        <v>7558</v>
      </c>
      <c r="E53" s="1" t="s">
        <v>5119</v>
      </c>
      <c r="F53" s="21" t="str">
        <f>IF(ISNUMBER(LEFT(d2_all_labelled[[#This Row],[contentRating]],1)*1), d2_all_labelled[[#This Row],[contentRating]], VLOOKUP(d2_all_labelled[[#This Row],[contentRating]],contentRatingConversion[],2,FALSE))</f>
        <v>4+</v>
      </c>
      <c r="G53" s="1" t="s">
        <v>7687</v>
      </c>
      <c r="I53" t="b">
        <f>ISNUMBER(SEARCH("children",d2_labelled!$G53))</f>
        <v>1</v>
      </c>
      <c r="J53" t="b">
        <f>ISNUMBER(SEARCH("teens",d2_labelled!$G53))</f>
        <v>0</v>
      </c>
      <c r="K53" t="b">
        <f>ISNUMBER(SEARCH("adults",d2_labelled!$G53))</f>
        <v>0</v>
      </c>
      <c r="M53" t="b">
        <f>ISNUMBER(d2_all_labelled[[#This Row],[appId]])</f>
        <v>1</v>
      </c>
      <c r="N53" t="b">
        <f t="shared" si="0"/>
        <v>0</v>
      </c>
    </row>
    <row r="54" spans="1:14" ht="14.5" customHeight="1" x14ac:dyDescent="0.35">
      <c r="A54" s="1">
        <v>1337578317</v>
      </c>
      <c r="B54" s="1" t="s">
        <v>557</v>
      </c>
      <c r="C54" s="1" t="s">
        <v>558</v>
      </c>
      <c r="D54" s="1" t="s">
        <v>7564</v>
      </c>
      <c r="E54" s="1" t="s">
        <v>5119</v>
      </c>
      <c r="F54" s="21" t="str">
        <f>IF(ISNUMBER(LEFT(d2_all_labelled[[#This Row],[contentRating]],1)*1), d2_all_labelled[[#This Row],[contentRating]], VLOOKUP(d2_all_labelled[[#This Row],[contentRating]],contentRatingConversion[],2,FALSE))</f>
        <v>4+</v>
      </c>
      <c r="G54" s="1" t="s">
        <v>13</v>
      </c>
      <c r="I54" t="b">
        <f>ISNUMBER(SEARCH("children",d2_labelled!$G54))</f>
        <v>1</v>
      </c>
      <c r="J54" t="b">
        <f>ISNUMBER(SEARCH("teens",d2_labelled!$G54))</f>
        <v>0</v>
      </c>
      <c r="K54" t="b">
        <f>ISNUMBER(SEARCH("adults",d2_labelled!$G54))</f>
        <v>0</v>
      </c>
      <c r="M54" t="b">
        <f>ISNUMBER(d2_all_labelled[[#This Row],[appId]])</f>
        <v>1</v>
      </c>
      <c r="N54" t="b">
        <f t="shared" si="0"/>
        <v>0</v>
      </c>
    </row>
    <row r="55" spans="1:14" ht="14.5" customHeight="1" x14ac:dyDescent="0.35">
      <c r="A55" s="1">
        <v>1349292121</v>
      </c>
      <c r="B55" s="1" t="s">
        <v>7620</v>
      </c>
      <c r="C55" s="1" t="s">
        <v>7645</v>
      </c>
      <c r="D55" s="1" t="s">
        <v>7670</v>
      </c>
      <c r="E55" s="1" t="s">
        <v>5119</v>
      </c>
      <c r="F55" s="21" t="str">
        <f>IF(ISNUMBER(LEFT(d2_all_labelled[[#This Row],[contentRating]],1)*1), d2_all_labelled[[#This Row],[contentRating]], VLOOKUP(d2_all_labelled[[#This Row],[contentRating]],contentRatingConversion[],2,FALSE))</f>
        <v>4+</v>
      </c>
      <c r="G55" s="1" t="s">
        <v>7685</v>
      </c>
      <c r="I55" t="b">
        <f>ISNUMBER(SEARCH("children",d2_labelled!$G55))</f>
        <v>0</v>
      </c>
      <c r="J55" t="b">
        <f>ISNUMBER(SEARCH("teens",d2_labelled!$G55))</f>
        <v>1</v>
      </c>
      <c r="K55" t="b">
        <f>ISNUMBER(SEARCH("adults",d2_labelled!$G55))</f>
        <v>0</v>
      </c>
      <c r="M55" t="b">
        <f>ISNUMBER(d2_all_labelled[[#This Row],[appId]])</f>
        <v>1</v>
      </c>
      <c r="N55" t="b">
        <f t="shared" si="0"/>
        <v>0</v>
      </c>
    </row>
    <row r="56" spans="1:14" ht="14.5" customHeight="1" x14ac:dyDescent="0.35">
      <c r="A56" s="1">
        <v>1400326821</v>
      </c>
      <c r="B56" s="1" t="s">
        <v>209</v>
      </c>
      <c r="C56" s="1" t="s">
        <v>210</v>
      </c>
      <c r="D56" s="1" t="s">
        <v>7558</v>
      </c>
      <c r="E56" s="1" t="s">
        <v>5119</v>
      </c>
      <c r="F56" s="21" t="str">
        <f>IF(ISNUMBER(LEFT(d2_all_labelled[[#This Row],[contentRating]],1)*1), d2_all_labelled[[#This Row],[contentRating]], VLOOKUP(d2_all_labelled[[#This Row],[contentRating]],contentRatingConversion[],2,FALSE))</f>
        <v>4+</v>
      </c>
      <c r="G56" s="1" t="s">
        <v>13</v>
      </c>
      <c r="I56" t="b">
        <f>ISNUMBER(SEARCH("children",d2_labelled!$G56))</f>
        <v>1</v>
      </c>
      <c r="J56" t="b">
        <f>ISNUMBER(SEARCH("teens",d2_labelled!$G56))</f>
        <v>0</v>
      </c>
      <c r="K56" t="b">
        <f>ISNUMBER(SEARCH("adults",d2_labelled!$G56))</f>
        <v>0</v>
      </c>
      <c r="M56" t="b">
        <f>ISNUMBER(d2_all_labelled[[#This Row],[appId]])</f>
        <v>1</v>
      </c>
      <c r="N56" t="b">
        <f t="shared" si="0"/>
        <v>0</v>
      </c>
    </row>
    <row r="57" spans="1:14" ht="14.5" customHeight="1" x14ac:dyDescent="0.35">
      <c r="A57" s="1">
        <v>1431955703</v>
      </c>
      <c r="B57" s="1" t="s">
        <v>174</v>
      </c>
      <c r="C57" s="1" t="s">
        <v>175</v>
      </c>
      <c r="D57" s="1" t="s">
        <v>7546</v>
      </c>
      <c r="E57" s="1" t="s">
        <v>5119</v>
      </c>
      <c r="F57" s="21" t="str">
        <f>IF(ISNUMBER(LEFT(d2_all_labelled[[#This Row],[contentRating]],1)*1), d2_all_labelled[[#This Row],[contentRating]], VLOOKUP(d2_all_labelled[[#This Row],[contentRating]],contentRatingConversion[],2,FALSE))</f>
        <v>4+</v>
      </c>
      <c r="G57" s="1" t="s">
        <v>13</v>
      </c>
      <c r="I57" t="b">
        <f>ISNUMBER(SEARCH("children",d2_labelled!$G57))</f>
        <v>1</v>
      </c>
      <c r="J57" t="b">
        <f>ISNUMBER(SEARCH("teens",d2_labelled!$G57))</f>
        <v>0</v>
      </c>
      <c r="K57" t="b">
        <f>ISNUMBER(SEARCH("adults",d2_labelled!$G57))</f>
        <v>0</v>
      </c>
      <c r="M57" t="b">
        <f>ISNUMBER(d2_all_labelled[[#This Row],[appId]])</f>
        <v>1</v>
      </c>
      <c r="N57" t="b">
        <f t="shared" si="0"/>
        <v>0</v>
      </c>
    </row>
    <row r="58" spans="1:14" ht="14.5" customHeight="1" x14ac:dyDescent="0.35">
      <c r="A58" s="1">
        <v>1451060960</v>
      </c>
      <c r="B58" s="1" t="s">
        <v>7631</v>
      </c>
      <c r="C58" s="1" t="s">
        <v>7656</v>
      </c>
      <c r="D58" s="1" t="s">
        <v>7679</v>
      </c>
      <c r="E58" s="1" t="s">
        <v>5119</v>
      </c>
      <c r="F58" s="21" t="str">
        <f>IF(ISNUMBER(LEFT(d2_all_labelled[[#This Row],[contentRating]],1)*1), d2_all_labelled[[#This Row],[contentRating]], VLOOKUP(d2_all_labelled[[#This Row],[contentRating]],contentRatingConversion[],2,FALSE))</f>
        <v>4+</v>
      </c>
      <c r="G58" s="1" t="s">
        <v>7687</v>
      </c>
      <c r="I58" t="b">
        <f>ISNUMBER(SEARCH("children",d2_labelled!$G58))</f>
        <v>1</v>
      </c>
      <c r="J58" t="b">
        <f>ISNUMBER(SEARCH("teens",d2_labelled!$G58))</f>
        <v>0</v>
      </c>
      <c r="K58" t="b">
        <f>ISNUMBER(SEARCH("adults",d2_labelled!$G58))</f>
        <v>0</v>
      </c>
      <c r="M58" t="b">
        <f>ISNUMBER(d2_all_labelled[[#This Row],[appId]])</f>
        <v>1</v>
      </c>
      <c r="N58" t="b">
        <f t="shared" si="0"/>
        <v>0</v>
      </c>
    </row>
    <row r="59" spans="1:14" ht="14.5" customHeight="1" x14ac:dyDescent="0.35">
      <c r="A59" s="1">
        <v>1454654959</v>
      </c>
      <c r="B59" s="1" t="s">
        <v>7630</v>
      </c>
      <c r="C59" s="1" t="s">
        <v>7655</v>
      </c>
      <c r="D59" s="1" t="s">
        <v>7678</v>
      </c>
      <c r="E59" s="1" t="s">
        <v>5119</v>
      </c>
      <c r="F59" s="21" t="str">
        <f>IF(ISNUMBER(LEFT(d2_all_labelled[[#This Row],[contentRating]],1)*1), d2_all_labelled[[#This Row],[contentRating]], VLOOKUP(d2_all_labelled[[#This Row],[contentRating]],contentRatingConversion[],2,FALSE))</f>
        <v>4+</v>
      </c>
      <c r="G59" s="1" t="s">
        <v>7687</v>
      </c>
      <c r="I59" t="b">
        <f>ISNUMBER(SEARCH("children",d2_labelled!$G59))</f>
        <v>1</v>
      </c>
      <c r="J59" t="b">
        <f>ISNUMBER(SEARCH("teens",d2_labelled!$G59))</f>
        <v>0</v>
      </c>
      <c r="K59" t="b">
        <f>ISNUMBER(SEARCH("adults",d2_labelled!$G59))</f>
        <v>0</v>
      </c>
      <c r="M59" t="b">
        <f>ISNUMBER(d2_all_labelled[[#This Row],[appId]])</f>
        <v>1</v>
      </c>
      <c r="N59" t="b">
        <f t="shared" si="0"/>
        <v>0</v>
      </c>
    </row>
    <row r="60" spans="1:14" ht="14.5" customHeight="1" x14ac:dyDescent="0.35">
      <c r="A60" s="1">
        <v>1461751938</v>
      </c>
      <c r="B60" s="1" t="s">
        <v>430</v>
      </c>
      <c r="C60" s="1" t="s">
        <v>431</v>
      </c>
      <c r="D60" s="1" t="s">
        <v>7565</v>
      </c>
      <c r="E60" s="1" t="s">
        <v>5119</v>
      </c>
      <c r="F60" s="21" t="str">
        <f>IF(ISNUMBER(LEFT(d2_all_labelled[[#This Row],[contentRating]],1)*1), d2_all_labelled[[#This Row],[contentRating]], VLOOKUP(d2_all_labelled[[#This Row],[contentRating]],contentRatingConversion[],2,FALSE))</f>
        <v>4+</v>
      </c>
      <c r="G60" s="1" t="s">
        <v>13</v>
      </c>
      <c r="I60" t="b">
        <f>ISNUMBER(SEARCH("children",d2_labelled!$G60))</f>
        <v>1</v>
      </c>
      <c r="J60" t="b">
        <f>ISNUMBER(SEARCH("teens",d2_labelled!$G60))</f>
        <v>0</v>
      </c>
      <c r="K60" t="b">
        <f>ISNUMBER(SEARCH("adults",d2_labelled!$G60))</f>
        <v>0</v>
      </c>
      <c r="M60" t="b">
        <f>ISNUMBER(d2_all_labelled[[#This Row],[appId]])</f>
        <v>1</v>
      </c>
      <c r="N60" t="b">
        <f t="shared" si="0"/>
        <v>0</v>
      </c>
    </row>
    <row r="61" spans="1:14" ht="14.5" customHeight="1" x14ac:dyDescent="0.35">
      <c r="A61" s="1">
        <v>1474248135</v>
      </c>
      <c r="B61" s="1" t="s">
        <v>73</v>
      </c>
      <c r="C61" s="1" t="s">
        <v>74</v>
      </c>
      <c r="D61" s="1" t="s">
        <v>7566</v>
      </c>
      <c r="E61" s="1" t="s">
        <v>5119</v>
      </c>
      <c r="F61" s="21" t="str">
        <f>IF(ISNUMBER(LEFT(d2_all_labelled[[#This Row],[contentRating]],1)*1), d2_all_labelled[[#This Row],[contentRating]], VLOOKUP(d2_all_labelled[[#This Row],[contentRating]],contentRatingConversion[],2,FALSE))</f>
        <v>4+</v>
      </c>
      <c r="G61" s="1" t="s">
        <v>13</v>
      </c>
      <c r="I61" t="b">
        <f>ISNUMBER(SEARCH("children",d2_labelled!$G61))</f>
        <v>1</v>
      </c>
      <c r="J61" t="b">
        <f>ISNUMBER(SEARCH("teens",d2_labelled!$G61))</f>
        <v>0</v>
      </c>
      <c r="K61" t="b">
        <f>ISNUMBER(SEARCH("adults",d2_labelled!$G61))</f>
        <v>0</v>
      </c>
      <c r="M61" t="b">
        <f>ISNUMBER(d2_all_labelled[[#This Row],[appId]])</f>
        <v>1</v>
      </c>
      <c r="N61" t="b">
        <f t="shared" si="0"/>
        <v>0</v>
      </c>
    </row>
    <row r="62" spans="1:14" ht="14.5" customHeight="1" x14ac:dyDescent="0.35">
      <c r="A62" s="1">
        <v>1478453789</v>
      </c>
      <c r="B62" s="1" t="s">
        <v>125</v>
      </c>
      <c r="C62" s="1" t="s">
        <v>126</v>
      </c>
      <c r="D62" s="1" t="s">
        <v>7567</v>
      </c>
      <c r="E62" s="1" t="s">
        <v>5119</v>
      </c>
      <c r="F62" s="21" t="str">
        <f>IF(ISNUMBER(LEFT(d2_all_labelled[[#This Row],[contentRating]],1)*1), d2_all_labelled[[#This Row],[contentRating]], VLOOKUP(d2_all_labelled[[#This Row],[contentRating]],contentRatingConversion[],2,FALSE))</f>
        <v>4+</v>
      </c>
      <c r="G62" s="1" t="s">
        <v>34</v>
      </c>
      <c r="I62" t="b">
        <f>ISNUMBER(SEARCH("children",d2_labelled!$G62))</f>
        <v>0</v>
      </c>
      <c r="J62" t="b">
        <f>ISNUMBER(SEARCH("teens",d2_labelled!$G62))</f>
        <v>1</v>
      </c>
      <c r="K62" t="b">
        <f>ISNUMBER(SEARCH("adults",d2_labelled!$G62))</f>
        <v>0</v>
      </c>
      <c r="M62" t="b">
        <f>ISNUMBER(d2_all_labelled[[#This Row],[appId]])</f>
        <v>1</v>
      </c>
      <c r="N62" t="b">
        <f t="shared" si="0"/>
        <v>0</v>
      </c>
    </row>
    <row r="63" spans="1:14" ht="14.5" customHeight="1" x14ac:dyDescent="0.35">
      <c r="A63" s="1">
        <v>1483744837</v>
      </c>
      <c r="B63" s="1" t="s">
        <v>418</v>
      </c>
      <c r="C63" s="1" t="s">
        <v>419</v>
      </c>
      <c r="D63" s="1" t="s">
        <v>7568</v>
      </c>
      <c r="E63" s="1" t="s">
        <v>5119</v>
      </c>
      <c r="F63" s="21" t="str">
        <f>IF(ISNUMBER(LEFT(d2_all_labelled[[#This Row],[contentRating]],1)*1), d2_all_labelled[[#This Row],[contentRating]], VLOOKUP(d2_all_labelled[[#This Row],[contentRating]],contentRatingConversion[],2,FALSE))</f>
        <v>4+</v>
      </c>
      <c r="G63" s="1" t="s">
        <v>13</v>
      </c>
      <c r="I63" t="b">
        <f>ISNUMBER(SEARCH("children",d2_labelled!$G63))</f>
        <v>1</v>
      </c>
      <c r="J63" t="b">
        <f>ISNUMBER(SEARCH("teens",d2_labelled!$G63))</f>
        <v>0</v>
      </c>
      <c r="K63" t="b">
        <f>ISNUMBER(SEARCH("adults",d2_labelled!$G63))</f>
        <v>0</v>
      </c>
      <c r="M63" t="b">
        <f>ISNUMBER(d2_all_labelled[[#This Row],[appId]])</f>
        <v>1</v>
      </c>
      <c r="N63" t="b">
        <f t="shared" si="0"/>
        <v>0</v>
      </c>
    </row>
    <row r="64" spans="1:14" ht="14.5" customHeight="1" x14ac:dyDescent="0.35">
      <c r="A64" s="1">
        <v>1485387513</v>
      </c>
      <c r="B64" s="1" t="s">
        <v>852</v>
      </c>
      <c r="C64" s="1" t="s">
        <v>853</v>
      </c>
      <c r="D64" s="1" t="s">
        <v>7546</v>
      </c>
      <c r="E64" s="1" t="s">
        <v>5119</v>
      </c>
      <c r="F64" s="21" t="str">
        <f>IF(ISNUMBER(LEFT(d2_all_labelled[[#This Row],[contentRating]],1)*1), d2_all_labelled[[#This Row],[contentRating]], VLOOKUP(d2_all_labelled[[#This Row],[contentRating]],contentRatingConversion[],2,FALSE))</f>
        <v>4+</v>
      </c>
      <c r="G64" s="1" t="s">
        <v>13</v>
      </c>
      <c r="I64" t="b">
        <f>ISNUMBER(SEARCH("children",d2_labelled!$G64))</f>
        <v>1</v>
      </c>
      <c r="J64" t="b">
        <f>ISNUMBER(SEARCH("teens",d2_labelled!$G64))</f>
        <v>0</v>
      </c>
      <c r="K64" t="b">
        <f>ISNUMBER(SEARCH("adults",d2_labelled!$G64))</f>
        <v>0</v>
      </c>
      <c r="M64" t="b">
        <f>ISNUMBER(d2_all_labelled[[#This Row],[appId]])</f>
        <v>1</v>
      </c>
      <c r="N64" t="b">
        <f t="shared" si="0"/>
        <v>0</v>
      </c>
    </row>
    <row r="65" spans="1:14" ht="14.5" customHeight="1" x14ac:dyDescent="0.35">
      <c r="A65" s="1">
        <v>1495948084</v>
      </c>
      <c r="B65" s="1" t="s">
        <v>308</v>
      </c>
      <c r="C65" s="1" t="s">
        <v>309</v>
      </c>
      <c r="D65" s="1" t="s">
        <v>7569</v>
      </c>
      <c r="E65" s="1" t="s">
        <v>5119</v>
      </c>
      <c r="F65" s="21" t="str">
        <f>IF(ISNUMBER(LEFT(d2_all_labelled[[#This Row],[contentRating]],1)*1), d2_all_labelled[[#This Row],[contentRating]], VLOOKUP(d2_all_labelled[[#This Row],[contentRating]],contentRatingConversion[],2,FALSE))</f>
        <v>4+</v>
      </c>
      <c r="G65" s="1" t="s">
        <v>13</v>
      </c>
      <c r="I65" t="b">
        <f>ISNUMBER(SEARCH("children",d2_labelled!$G65))</f>
        <v>1</v>
      </c>
      <c r="J65" t="b">
        <f>ISNUMBER(SEARCH("teens",d2_labelled!$G65))</f>
        <v>0</v>
      </c>
      <c r="K65" t="b">
        <f>ISNUMBER(SEARCH("adults",d2_labelled!$G65))</f>
        <v>0</v>
      </c>
      <c r="M65" t="b">
        <f>ISNUMBER(d2_all_labelled[[#This Row],[appId]])</f>
        <v>1</v>
      </c>
      <c r="N65" t="b">
        <f t="shared" si="0"/>
        <v>0</v>
      </c>
    </row>
    <row r="66" spans="1:14" ht="14.5" customHeight="1" x14ac:dyDescent="0.35">
      <c r="A66" s="1">
        <v>1513169978</v>
      </c>
      <c r="B66" s="1" t="s">
        <v>537</v>
      </c>
      <c r="C66" s="1" t="s">
        <v>538</v>
      </c>
      <c r="D66" s="1" t="s">
        <v>7570</v>
      </c>
      <c r="E66" s="1" t="s">
        <v>5119</v>
      </c>
      <c r="F66" s="21" t="str">
        <f>IF(ISNUMBER(LEFT(d2_all_labelled[[#This Row],[contentRating]],1)*1), d2_all_labelled[[#This Row],[contentRating]], VLOOKUP(d2_all_labelled[[#This Row],[contentRating]],contentRatingConversion[],2,FALSE))</f>
        <v>4+</v>
      </c>
      <c r="G66" s="1" t="s">
        <v>13</v>
      </c>
      <c r="I66" t="b">
        <f>ISNUMBER(SEARCH("children",d2_labelled!$G66))</f>
        <v>1</v>
      </c>
      <c r="J66" t="b">
        <f>ISNUMBER(SEARCH("teens",d2_labelled!$G66))</f>
        <v>0</v>
      </c>
      <c r="K66" t="b">
        <f>ISNUMBER(SEARCH("adults",d2_labelled!$G66))</f>
        <v>0</v>
      </c>
      <c r="M66" t="b">
        <f>ISNUMBER(d2_all_labelled[[#This Row],[appId]])</f>
        <v>1</v>
      </c>
      <c r="N66" t="b">
        <f t="shared" si="0"/>
        <v>0</v>
      </c>
    </row>
    <row r="67" spans="1:14" ht="14.5" customHeight="1" x14ac:dyDescent="0.35">
      <c r="A67" s="1">
        <v>1515110238</v>
      </c>
      <c r="B67" s="1" t="s">
        <v>748</v>
      </c>
      <c r="C67" s="1" t="s">
        <v>749</v>
      </c>
      <c r="D67" s="1" t="s">
        <v>7569</v>
      </c>
      <c r="E67" s="1" t="s">
        <v>5119</v>
      </c>
      <c r="F67" s="21" t="str">
        <f>IF(ISNUMBER(LEFT(d2_all_labelled[[#This Row],[contentRating]],1)*1), d2_all_labelled[[#This Row],[contentRating]], VLOOKUP(d2_all_labelled[[#This Row],[contentRating]],contentRatingConversion[],2,FALSE))</f>
        <v>4+</v>
      </c>
      <c r="G67" s="1" t="s">
        <v>13</v>
      </c>
      <c r="I67" t="b">
        <f>ISNUMBER(SEARCH("children",d2_labelled!$G67))</f>
        <v>1</v>
      </c>
      <c r="J67" t="b">
        <f>ISNUMBER(SEARCH("teens",d2_labelled!$G67))</f>
        <v>0</v>
      </c>
      <c r="K67" t="b">
        <f>ISNUMBER(SEARCH("adults",d2_labelled!$G67))</f>
        <v>0</v>
      </c>
      <c r="M67" t="b">
        <f>ISNUMBER(d2_all_labelled[[#This Row],[appId]])</f>
        <v>1</v>
      </c>
      <c r="N67" t="b">
        <f t="shared" ref="N67:N130" si="1">NOT(M67)</f>
        <v>0</v>
      </c>
    </row>
    <row r="68" spans="1:14" ht="14.5" customHeight="1" x14ac:dyDescent="0.35">
      <c r="A68" s="1">
        <v>1530385088</v>
      </c>
      <c r="B68" s="1" t="s">
        <v>844</v>
      </c>
      <c r="C68" s="1" t="s">
        <v>845</v>
      </c>
      <c r="D68" s="1" t="s">
        <v>7571</v>
      </c>
      <c r="E68" s="1" t="s">
        <v>5119</v>
      </c>
      <c r="F68" s="21" t="str">
        <f>IF(ISNUMBER(LEFT(d2_all_labelled[[#This Row],[contentRating]],1)*1), d2_all_labelled[[#This Row],[contentRating]], VLOOKUP(d2_all_labelled[[#This Row],[contentRating]],contentRatingConversion[],2,FALSE))</f>
        <v>4+</v>
      </c>
      <c r="G68" s="1" t="s">
        <v>13</v>
      </c>
      <c r="I68" t="b">
        <f>ISNUMBER(SEARCH("children",d2_labelled!$G68))</f>
        <v>1</v>
      </c>
      <c r="J68" t="b">
        <f>ISNUMBER(SEARCH("teens",d2_labelled!$G68))</f>
        <v>0</v>
      </c>
      <c r="K68" t="b">
        <f>ISNUMBER(SEARCH("adults",d2_labelled!$G68))</f>
        <v>0</v>
      </c>
      <c r="M68" t="b">
        <f>ISNUMBER(d2_all_labelled[[#This Row],[appId]])</f>
        <v>1</v>
      </c>
      <c r="N68" t="b">
        <f t="shared" si="1"/>
        <v>0</v>
      </c>
    </row>
    <row r="69" spans="1:14" ht="14.5" customHeight="1" x14ac:dyDescent="0.35">
      <c r="A69" s="1">
        <v>1546965896</v>
      </c>
      <c r="B69" s="1" t="s">
        <v>7621</v>
      </c>
      <c r="C69" s="1" t="s">
        <v>7646</v>
      </c>
      <c r="D69" s="1" t="s">
        <v>7671</v>
      </c>
      <c r="E69" s="1" t="s">
        <v>5137</v>
      </c>
      <c r="F69" s="21" t="str">
        <f>IF(ISNUMBER(LEFT(d2_all_labelled[[#This Row],[contentRating]],1)*1), d2_all_labelled[[#This Row],[contentRating]], VLOOKUP(d2_all_labelled[[#This Row],[contentRating]],contentRatingConversion[],2,FALSE))</f>
        <v>12+</v>
      </c>
      <c r="G69" s="1" t="s">
        <v>7685</v>
      </c>
      <c r="I69" t="b">
        <f>ISNUMBER(SEARCH("children",d2_labelled!$G69))</f>
        <v>0</v>
      </c>
      <c r="J69" t="b">
        <f>ISNUMBER(SEARCH("teens",d2_labelled!$G69))</f>
        <v>1</v>
      </c>
      <c r="K69" t="b">
        <f>ISNUMBER(SEARCH("adults",d2_labelled!$G69))</f>
        <v>0</v>
      </c>
      <c r="M69" t="b">
        <f>ISNUMBER(d2_all_labelled[[#This Row],[appId]])</f>
        <v>1</v>
      </c>
      <c r="N69" t="b">
        <f t="shared" si="1"/>
        <v>0</v>
      </c>
    </row>
    <row r="70" spans="1:14" ht="14.5" customHeight="1" x14ac:dyDescent="0.35">
      <c r="A70" s="1">
        <v>1551375407</v>
      </c>
      <c r="B70" s="1" t="s">
        <v>598</v>
      </c>
      <c r="C70" s="1" t="s">
        <v>599</v>
      </c>
      <c r="D70" s="1" t="s">
        <v>7558</v>
      </c>
      <c r="E70" s="1" t="s">
        <v>5119</v>
      </c>
      <c r="F70" s="21" t="str">
        <f>IF(ISNUMBER(LEFT(d2_all_labelled[[#This Row],[contentRating]],1)*1), d2_all_labelled[[#This Row],[contentRating]], VLOOKUP(d2_all_labelled[[#This Row],[contentRating]],contentRatingConversion[],2,FALSE))</f>
        <v>4+</v>
      </c>
      <c r="G70" s="1" t="s">
        <v>13</v>
      </c>
      <c r="I70" t="b">
        <f>ISNUMBER(SEARCH("children",d2_labelled!$G70))</f>
        <v>1</v>
      </c>
      <c r="J70" t="b">
        <f>ISNUMBER(SEARCH("teens",d2_labelled!$G70))</f>
        <v>0</v>
      </c>
      <c r="K70" t="b">
        <f>ISNUMBER(SEARCH("adults",d2_labelled!$G70))</f>
        <v>0</v>
      </c>
      <c r="M70" t="b">
        <f>ISNUMBER(d2_all_labelled[[#This Row],[appId]])</f>
        <v>1</v>
      </c>
      <c r="N70" t="b">
        <f t="shared" si="1"/>
        <v>0</v>
      </c>
    </row>
    <row r="71" spans="1:14" ht="14.5" customHeight="1" x14ac:dyDescent="0.35">
      <c r="A71" s="1">
        <v>1577157578</v>
      </c>
      <c r="B71" s="1" t="s">
        <v>376</v>
      </c>
      <c r="C71" s="1" t="s">
        <v>377</v>
      </c>
      <c r="D71" s="1" t="s">
        <v>7558</v>
      </c>
      <c r="E71" s="1" t="s">
        <v>5119</v>
      </c>
      <c r="F71" s="21" t="str">
        <f>IF(ISNUMBER(LEFT(d2_all_labelled[[#This Row],[contentRating]],1)*1), d2_all_labelled[[#This Row],[contentRating]], VLOOKUP(d2_all_labelled[[#This Row],[contentRating]],contentRatingConversion[],2,FALSE))</f>
        <v>4+</v>
      </c>
      <c r="G71" s="1" t="s">
        <v>13</v>
      </c>
      <c r="I71" t="b">
        <f>ISNUMBER(SEARCH("children",d2_labelled!$G71))</f>
        <v>1</v>
      </c>
      <c r="J71" t="b">
        <f>ISNUMBER(SEARCH("teens",d2_labelled!$G71))</f>
        <v>0</v>
      </c>
      <c r="K71" t="b">
        <f>ISNUMBER(SEARCH("adults",d2_labelled!$G71))</f>
        <v>0</v>
      </c>
      <c r="M71" t="b">
        <f>ISNUMBER(d2_all_labelled[[#This Row],[appId]])</f>
        <v>1</v>
      </c>
      <c r="N71" t="b">
        <f t="shared" si="1"/>
        <v>0</v>
      </c>
    </row>
    <row r="72" spans="1:14" ht="14.5" customHeight="1" x14ac:dyDescent="0.35">
      <c r="A72" s="1">
        <v>1591919018</v>
      </c>
      <c r="B72" s="1" t="s">
        <v>169</v>
      </c>
      <c r="C72" s="1" t="s">
        <v>170</v>
      </c>
      <c r="D72" s="1" t="s">
        <v>7549</v>
      </c>
      <c r="E72" s="1" t="s">
        <v>5119</v>
      </c>
      <c r="F72" s="21" t="str">
        <f>IF(ISNUMBER(LEFT(d2_all_labelled[[#This Row],[contentRating]],1)*1), d2_all_labelled[[#This Row],[contentRating]], VLOOKUP(d2_all_labelled[[#This Row],[contentRating]],contentRatingConversion[],2,FALSE))</f>
        <v>4+</v>
      </c>
      <c r="G72" s="1" t="s">
        <v>13</v>
      </c>
      <c r="I72" t="b">
        <f>ISNUMBER(SEARCH("children",d2_labelled!$G72))</f>
        <v>1</v>
      </c>
      <c r="J72" t="b">
        <f>ISNUMBER(SEARCH("teens",d2_labelled!$G72))</f>
        <v>0</v>
      </c>
      <c r="K72" t="b">
        <f>ISNUMBER(SEARCH("adults",d2_labelled!$G72))</f>
        <v>0</v>
      </c>
      <c r="M72" t="b">
        <f>ISNUMBER(d2_all_labelled[[#This Row],[appId]])</f>
        <v>1</v>
      </c>
      <c r="N72" t="b">
        <f t="shared" si="1"/>
        <v>0</v>
      </c>
    </row>
    <row r="73" spans="1:14" ht="14.5" customHeight="1" x14ac:dyDescent="0.35">
      <c r="A73" s="1">
        <v>1597062293</v>
      </c>
      <c r="B73" s="1" t="s">
        <v>7638</v>
      </c>
      <c r="C73" s="1" t="s">
        <v>7663</v>
      </c>
      <c r="D73" s="1" t="s">
        <v>7683</v>
      </c>
      <c r="E73" s="1" t="s">
        <v>5119</v>
      </c>
      <c r="F73" s="21" t="str">
        <f>IF(ISNUMBER(LEFT(d2_all_labelled[[#This Row],[contentRating]],1)*1), d2_all_labelled[[#This Row],[contentRating]], VLOOKUP(d2_all_labelled[[#This Row],[contentRating]],contentRatingConversion[],2,FALSE))</f>
        <v>4+</v>
      </c>
      <c r="G73" s="1" t="s">
        <v>7688</v>
      </c>
      <c r="I73" t="b">
        <f>ISNUMBER(SEARCH("children",d2_labelled!$G73))</f>
        <v>0</v>
      </c>
      <c r="J73" t="b">
        <f>ISNUMBER(SEARCH("teens",d2_labelled!$G73))</f>
        <v>0</v>
      </c>
      <c r="K73" t="b">
        <f>ISNUMBER(SEARCH("adults",d2_labelled!$G73))</f>
        <v>1</v>
      </c>
      <c r="M73" t="b">
        <f>ISNUMBER(d2_all_labelled[[#This Row],[appId]])</f>
        <v>1</v>
      </c>
      <c r="N73" t="b">
        <f t="shared" si="1"/>
        <v>0</v>
      </c>
    </row>
    <row r="74" spans="1:14" ht="14.5" customHeight="1" x14ac:dyDescent="0.35">
      <c r="A74" s="1">
        <v>1623570895</v>
      </c>
      <c r="B74" s="1" t="s">
        <v>395</v>
      </c>
      <c r="C74" s="1" t="s">
        <v>396</v>
      </c>
      <c r="D74" s="1" t="s">
        <v>7572</v>
      </c>
      <c r="E74" s="1" t="s">
        <v>5119</v>
      </c>
      <c r="F74" s="21" t="str">
        <f>IF(ISNUMBER(LEFT(d2_all_labelled[[#This Row],[contentRating]],1)*1), d2_all_labelled[[#This Row],[contentRating]], VLOOKUP(d2_all_labelled[[#This Row],[contentRating]],contentRatingConversion[],2,FALSE))</f>
        <v>4+</v>
      </c>
      <c r="G74" s="1" t="s">
        <v>13</v>
      </c>
      <c r="I74" t="b">
        <f>ISNUMBER(SEARCH("children",d2_labelled!$G74))</f>
        <v>1</v>
      </c>
      <c r="J74" t="b">
        <f>ISNUMBER(SEARCH("teens",d2_labelled!$G74))</f>
        <v>0</v>
      </c>
      <c r="K74" t="b">
        <f>ISNUMBER(SEARCH("adults",d2_labelled!$G74))</f>
        <v>0</v>
      </c>
      <c r="M74" t="b">
        <f>ISNUMBER(d2_all_labelled[[#This Row],[appId]])</f>
        <v>1</v>
      </c>
      <c r="N74" t="b">
        <f t="shared" si="1"/>
        <v>0</v>
      </c>
    </row>
    <row r="75" spans="1:14" ht="14.5" customHeight="1" x14ac:dyDescent="0.35">
      <c r="A75" s="1">
        <v>1625077286</v>
      </c>
      <c r="B75" s="1" t="s">
        <v>58</v>
      </c>
      <c r="C75" s="1" t="s">
        <v>59</v>
      </c>
      <c r="D75" s="1" t="s">
        <v>7573</v>
      </c>
      <c r="E75" s="1" t="s">
        <v>5119</v>
      </c>
      <c r="F75" s="21" t="str">
        <f>IF(ISNUMBER(LEFT(d2_all_labelled[[#This Row],[contentRating]],1)*1), d2_all_labelled[[#This Row],[contentRating]], VLOOKUP(d2_all_labelled[[#This Row],[contentRating]],contentRatingConversion[],2,FALSE))</f>
        <v>4+</v>
      </c>
      <c r="G75" s="1" t="s">
        <v>13</v>
      </c>
      <c r="I75" t="b">
        <f>ISNUMBER(SEARCH("children",d2_labelled!$G75))</f>
        <v>1</v>
      </c>
      <c r="J75" t="b">
        <f>ISNUMBER(SEARCH("teens",d2_labelled!$G75))</f>
        <v>0</v>
      </c>
      <c r="K75" t="b">
        <f>ISNUMBER(SEARCH("adults",d2_labelled!$G75))</f>
        <v>0</v>
      </c>
      <c r="M75" t="b">
        <f>ISNUMBER(d2_all_labelled[[#This Row],[appId]])</f>
        <v>1</v>
      </c>
      <c r="N75" t="b">
        <f t="shared" si="1"/>
        <v>0</v>
      </c>
    </row>
    <row r="76" spans="1:14" ht="14.5" customHeight="1" x14ac:dyDescent="0.35">
      <c r="A76" s="1">
        <v>1669091583</v>
      </c>
      <c r="B76" s="1" t="s">
        <v>81</v>
      </c>
      <c r="C76" s="1" t="s">
        <v>82</v>
      </c>
      <c r="D76" s="1" t="s">
        <v>7558</v>
      </c>
      <c r="E76" s="1" t="s">
        <v>5119</v>
      </c>
      <c r="F76" s="21" t="str">
        <f>IF(ISNUMBER(LEFT(d2_all_labelled[[#This Row],[contentRating]],1)*1), d2_all_labelled[[#This Row],[contentRating]], VLOOKUP(d2_all_labelled[[#This Row],[contentRating]],contentRatingConversion[],2,FALSE))</f>
        <v>4+</v>
      </c>
      <c r="G76" s="1" t="s">
        <v>13</v>
      </c>
      <c r="I76" t="b">
        <f>ISNUMBER(SEARCH("children",d2_labelled!$G76))</f>
        <v>1</v>
      </c>
      <c r="J76" t="b">
        <f>ISNUMBER(SEARCH("teens",d2_labelled!$G76))</f>
        <v>0</v>
      </c>
      <c r="K76" t="b">
        <f>ISNUMBER(SEARCH("adults",d2_labelled!$G76))</f>
        <v>0</v>
      </c>
      <c r="M76" t="b">
        <f>ISNUMBER(d2_all_labelled[[#This Row],[appId]])</f>
        <v>1</v>
      </c>
      <c r="N76" t="b">
        <f t="shared" si="1"/>
        <v>0</v>
      </c>
    </row>
    <row r="77" spans="1:14" ht="14.5" customHeight="1" x14ac:dyDescent="0.35">
      <c r="A77" s="1">
        <v>6444042347</v>
      </c>
      <c r="B77" s="1" t="s">
        <v>16</v>
      </c>
      <c r="C77" s="1" t="s">
        <v>17</v>
      </c>
      <c r="D77" s="1" t="s">
        <v>7574</v>
      </c>
      <c r="E77" s="1" t="s">
        <v>5119</v>
      </c>
      <c r="F77" s="21" t="str">
        <f>IF(ISNUMBER(LEFT(d2_all_labelled[[#This Row],[contentRating]],1)*1), d2_all_labelled[[#This Row],[contentRating]], VLOOKUP(d2_all_labelled[[#This Row],[contentRating]],contentRatingConversion[],2,FALSE))</f>
        <v>4+</v>
      </c>
      <c r="G77" s="1" t="s">
        <v>13</v>
      </c>
      <c r="I77" t="b">
        <f>ISNUMBER(SEARCH("children",d2_labelled!$G77))</f>
        <v>1</v>
      </c>
      <c r="J77" t="b">
        <f>ISNUMBER(SEARCH("teens",d2_labelled!$G77))</f>
        <v>0</v>
      </c>
      <c r="K77" t="b">
        <f>ISNUMBER(SEARCH("adults",d2_labelled!$G77))</f>
        <v>0</v>
      </c>
      <c r="M77" t="b">
        <f>ISNUMBER(d2_all_labelled[[#This Row],[appId]])</f>
        <v>1</v>
      </c>
      <c r="N77" t="b">
        <f t="shared" si="1"/>
        <v>0</v>
      </c>
    </row>
    <row r="78" spans="1:14" ht="14.5" customHeight="1" x14ac:dyDescent="0.35">
      <c r="A78" s="20">
        <v>6444559661</v>
      </c>
      <c r="B78" s="1" t="s">
        <v>362</v>
      </c>
      <c r="C78" s="1" t="s">
        <v>363</v>
      </c>
      <c r="D78" s="1" t="s">
        <v>7575</v>
      </c>
      <c r="E78" s="1" t="s">
        <v>5119</v>
      </c>
      <c r="F78" s="21" t="str">
        <f>IF(ISNUMBER(LEFT(d2_all_labelled[[#This Row],[contentRating]],1)*1), d2_all_labelled[[#This Row],[contentRating]], VLOOKUP(d2_all_labelled[[#This Row],[contentRating]],contentRatingConversion[],2,FALSE))</f>
        <v>4+</v>
      </c>
      <c r="G78" s="1" t="s">
        <v>13</v>
      </c>
      <c r="I78" t="b">
        <f>ISNUMBER(SEARCH("children",d2_labelled!$G78))</f>
        <v>1</v>
      </c>
      <c r="J78" t="b">
        <f>ISNUMBER(SEARCH("teens",d2_labelled!$G78))</f>
        <v>0</v>
      </c>
      <c r="K78" t="b">
        <f>ISNUMBER(SEARCH("adults",d2_labelled!$G78))</f>
        <v>0</v>
      </c>
      <c r="M78" t="b">
        <f>ISNUMBER(d2_all_labelled[[#This Row],[appId]])</f>
        <v>1</v>
      </c>
      <c r="N78" t="b">
        <f t="shared" si="1"/>
        <v>0</v>
      </c>
    </row>
    <row r="79" spans="1:14" ht="14.5" customHeight="1" x14ac:dyDescent="0.35">
      <c r="A79" s="1">
        <v>6445905975</v>
      </c>
      <c r="B79" s="1" t="s">
        <v>292</v>
      </c>
      <c r="C79" s="1" t="s">
        <v>293</v>
      </c>
      <c r="D79" s="1" t="s">
        <v>7576</v>
      </c>
      <c r="E79" s="1" t="s">
        <v>5137</v>
      </c>
      <c r="F79" s="21" t="str">
        <f>IF(ISNUMBER(LEFT(d2_all_labelled[[#This Row],[contentRating]],1)*1), d2_all_labelled[[#This Row],[contentRating]], VLOOKUP(d2_all_labelled[[#This Row],[contentRating]],contentRatingConversion[],2,FALSE))</f>
        <v>12+</v>
      </c>
      <c r="G79" s="1" t="s">
        <v>34</v>
      </c>
      <c r="I79" t="b">
        <f>ISNUMBER(SEARCH("children",d2_labelled!$G79))</f>
        <v>0</v>
      </c>
      <c r="J79" t="b">
        <f>ISNUMBER(SEARCH("teens",d2_labelled!$G79))</f>
        <v>1</v>
      </c>
      <c r="K79" t="b">
        <f>ISNUMBER(SEARCH("adults",d2_labelled!$G79))</f>
        <v>0</v>
      </c>
      <c r="M79" t="b">
        <f>ISNUMBER(d2_all_labelled[[#This Row],[appId]])</f>
        <v>1</v>
      </c>
      <c r="N79" t="b">
        <f t="shared" si="1"/>
        <v>0</v>
      </c>
    </row>
    <row r="80" spans="1:14" ht="14.5" customHeight="1" x14ac:dyDescent="0.35">
      <c r="A80" s="1">
        <v>6445906099</v>
      </c>
      <c r="B80" s="1" t="s">
        <v>108</v>
      </c>
      <c r="C80" s="1" t="s">
        <v>109</v>
      </c>
      <c r="D80" s="1" t="s">
        <v>7545</v>
      </c>
      <c r="E80" s="1" t="s">
        <v>5137</v>
      </c>
      <c r="F80" s="21" t="str">
        <f>IF(ISNUMBER(LEFT(d2_all_labelled[[#This Row],[contentRating]],1)*1), d2_all_labelled[[#This Row],[contentRating]], VLOOKUP(d2_all_labelled[[#This Row],[contentRating]],contentRatingConversion[],2,FALSE))</f>
        <v>12+</v>
      </c>
      <c r="G80" s="1" t="s">
        <v>34</v>
      </c>
      <c r="I80" t="b">
        <f>ISNUMBER(SEARCH("children",d2_labelled!$G80))</f>
        <v>0</v>
      </c>
      <c r="J80" t="b">
        <f>ISNUMBER(SEARCH("teens",d2_labelled!$G80))</f>
        <v>1</v>
      </c>
      <c r="K80" t="b">
        <f>ISNUMBER(SEARCH("adults",d2_labelled!$G80))</f>
        <v>0</v>
      </c>
      <c r="M80" t="b">
        <f>ISNUMBER(d2_all_labelled[[#This Row],[appId]])</f>
        <v>1</v>
      </c>
      <c r="N80" t="b">
        <f t="shared" si="1"/>
        <v>0</v>
      </c>
    </row>
    <row r="81" spans="1:14" ht="14.5" customHeight="1" x14ac:dyDescent="0.35">
      <c r="A81" s="1">
        <v>6475483877</v>
      </c>
      <c r="B81" s="1" t="s">
        <v>7542</v>
      </c>
      <c r="C81" s="1" t="s">
        <v>489</v>
      </c>
      <c r="D81" s="1" t="s">
        <v>7546</v>
      </c>
      <c r="E81" s="1" t="s">
        <v>5119</v>
      </c>
      <c r="F81" s="21" t="str">
        <f>IF(ISNUMBER(LEFT(d2_all_labelled[[#This Row],[contentRating]],1)*1), d2_all_labelled[[#This Row],[contentRating]], VLOOKUP(d2_all_labelled[[#This Row],[contentRating]],contentRatingConversion[],2,FALSE))</f>
        <v>4+</v>
      </c>
      <c r="G81" s="1" t="s">
        <v>13</v>
      </c>
      <c r="I81" t="b">
        <f>ISNUMBER(SEARCH("children",d2_labelled!$G81))</f>
        <v>1</v>
      </c>
      <c r="J81" t="b">
        <f>ISNUMBER(SEARCH("teens",d2_labelled!$G81))</f>
        <v>0</v>
      </c>
      <c r="K81" t="b">
        <f>ISNUMBER(SEARCH("adults",d2_labelled!$G81))</f>
        <v>0</v>
      </c>
      <c r="M81" t="b">
        <f>ISNUMBER(d2_all_labelled[[#This Row],[appId]])</f>
        <v>1</v>
      </c>
      <c r="N81" t="b">
        <f t="shared" si="1"/>
        <v>0</v>
      </c>
    </row>
    <row r="82" spans="1:14" ht="14.5" customHeight="1" x14ac:dyDescent="0.35">
      <c r="A82" s="1">
        <v>6479632040</v>
      </c>
      <c r="B82" s="1" t="s">
        <v>7622</v>
      </c>
      <c r="C82" s="1" t="s">
        <v>7647</v>
      </c>
      <c r="D82" s="1" t="s">
        <v>7672</v>
      </c>
      <c r="E82" s="1" t="s">
        <v>5190</v>
      </c>
      <c r="F82" s="21" t="str">
        <f>IF(ISNUMBER(LEFT(d2_all_labelled[[#This Row],[contentRating]],1)*1), d2_all_labelled[[#This Row],[contentRating]], VLOOKUP(d2_all_labelled[[#This Row],[contentRating]],contentRatingConversion[],2,FALSE))</f>
        <v>9+</v>
      </c>
      <c r="G82" s="1" t="s">
        <v>7685</v>
      </c>
      <c r="I82" t="b">
        <f>ISNUMBER(SEARCH("children",d2_labelled!$G82))</f>
        <v>0</v>
      </c>
      <c r="J82" t="b">
        <f>ISNUMBER(SEARCH("teens",d2_labelled!$G82))</f>
        <v>1</v>
      </c>
      <c r="K82" t="b">
        <f>ISNUMBER(SEARCH("adults",d2_labelled!$G82))</f>
        <v>0</v>
      </c>
      <c r="M82" t="b">
        <f>ISNUMBER(d2_all_labelled[[#This Row],[appId]])</f>
        <v>1</v>
      </c>
      <c r="N82" t="b">
        <f t="shared" si="1"/>
        <v>0</v>
      </c>
    </row>
    <row r="83" spans="1:14" ht="14.5" customHeight="1" x14ac:dyDescent="0.35">
      <c r="A83" s="1">
        <v>6499269354</v>
      </c>
      <c r="B83" s="1" t="s">
        <v>7619</v>
      </c>
      <c r="C83" s="1" t="s">
        <v>7644</v>
      </c>
      <c r="D83" s="1" t="s">
        <v>7669</v>
      </c>
      <c r="E83" s="1" t="s">
        <v>5130</v>
      </c>
      <c r="F83" s="21" t="str">
        <f>IF(ISNUMBER(LEFT(d2_all_labelled[[#This Row],[contentRating]],1)*1), d2_all_labelled[[#This Row],[contentRating]], VLOOKUP(d2_all_labelled[[#This Row],[contentRating]],contentRatingConversion[],2,FALSE))</f>
        <v>17+</v>
      </c>
      <c r="G83" s="1" t="s">
        <v>7685</v>
      </c>
      <c r="I83" t="b">
        <f>ISNUMBER(SEARCH("children",d2_labelled!$G83))</f>
        <v>0</v>
      </c>
      <c r="J83" t="b">
        <f>ISNUMBER(SEARCH("teens",d2_labelled!$G83))</f>
        <v>1</v>
      </c>
      <c r="K83" t="b">
        <f>ISNUMBER(SEARCH("adults",d2_labelled!$G83))</f>
        <v>0</v>
      </c>
      <c r="M83" t="b">
        <f>ISNUMBER(d2_all_labelled[[#This Row],[appId]])</f>
        <v>1</v>
      </c>
      <c r="N83" t="b">
        <f t="shared" si="1"/>
        <v>0</v>
      </c>
    </row>
    <row r="84" spans="1:14" ht="14.5" customHeight="1" x14ac:dyDescent="0.35">
      <c r="A84" s="1">
        <v>6499342041</v>
      </c>
      <c r="B84" s="1" t="s">
        <v>113</v>
      </c>
      <c r="C84" s="1" t="s">
        <v>114</v>
      </c>
      <c r="D84" s="1" t="s">
        <v>7577</v>
      </c>
      <c r="E84" s="1" t="s">
        <v>5119</v>
      </c>
      <c r="F84" s="21" t="str">
        <f>IF(ISNUMBER(LEFT(d2_all_labelled[[#This Row],[contentRating]],1)*1), d2_all_labelled[[#This Row],[contentRating]], VLOOKUP(d2_all_labelled[[#This Row],[contentRating]],contentRatingConversion[],2,FALSE))</f>
        <v>4+</v>
      </c>
      <c r="G84" s="1" t="s">
        <v>115</v>
      </c>
      <c r="I84" t="b">
        <f>ISNUMBER(SEARCH("children",d2_labelled!$G84))</f>
        <v>0</v>
      </c>
      <c r="J84" t="b">
        <f>ISNUMBER(SEARCH("teens",d2_labelled!$G84))</f>
        <v>0</v>
      </c>
      <c r="K84" t="b">
        <f>ISNUMBER(SEARCH("adults",d2_labelled!$G84))</f>
        <v>1</v>
      </c>
      <c r="M84" t="b">
        <f>ISNUMBER(d2_all_labelled[[#This Row],[appId]])</f>
        <v>1</v>
      </c>
      <c r="N84" t="b">
        <f t="shared" si="1"/>
        <v>0</v>
      </c>
    </row>
    <row r="85" spans="1:14" ht="14.5" customHeight="1" x14ac:dyDescent="0.35">
      <c r="A85" s="1">
        <v>6503662974</v>
      </c>
      <c r="B85" s="1" t="s">
        <v>7639</v>
      </c>
      <c r="C85" s="1" t="s">
        <v>7664</v>
      </c>
      <c r="D85" s="1" t="s">
        <v>7684</v>
      </c>
      <c r="E85" s="1" t="s">
        <v>5119</v>
      </c>
      <c r="F85" s="21" t="str">
        <f>IF(ISNUMBER(LEFT(d2_all_labelled[[#This Row],[contentRating]],1)*1), d2_all_labelled[[#This Row],[contentRating]], VLOOKUP(d2_all_labelled[[#This Row],[contentRating]],contentRatingConversion[],2,FALSE))</f>
        <v>4+</v>
      </c>
      <c r="G85" s="1" t="s">
        <v>7688</v>
      </c>
      <c r="I85" t="b">
        <f>ISNUMBER(SEARCH("children",d2_labelled!$G85))</f>
        <v>0</v>
      </c>
      <c r="J85" t="b">
        <f>ISNUMBER(SEARCH("teens",d2_labelled!$G85))</f>
        <v>0</v>
      </c>
      <c r="K85" t="b">
        <f>ISNUMBER(SEARCH("adults",d2_labelled!$G85))</f>
        <v>1</v>
      </c>
      <c r="M85" t="b">
        <f>ISNUMBER(d2_all_labelled[[#This Row],[appId]])</f>
        <v>1</v>
      </c>
      <c r="N85" t="b">
        <f t="shared" si="1"/>
        <v>0</v>
      </c>
    </row>
    <row r="86" spans="1:14" ht="14.5" customHeight="1" x14ac:dyDescent="0.35">
      <c r="A86" s="1" t="s">
        <v>97</v>
      </c>
      <c r="B86" s="1" t="s">
        <v>98</v>
      </c>
      <c r="C86" s="1" t="s">
        <v>99</v>
      </c>
      <c r="D86" s="1" t="s">
        <v>7570</v>
      </c>
      <c r="E86" s="1" t="s">
        <v>1053</v>
      </c>
      <c r="F86" s="21" t="str">
        <f>IF(ISNUMBER(LEFT(d2_all_labelled[[#This Row],[contentRating]],1)*1), d2_all_labelled[[#This Row],[contentRating]], VLOOKUP(d2_all_labelled[[#This Row],[contentRating]],contentRatingConversion[],2,FALSE))</f>
        <v>PEGI 3</v>
      </c>
      <c r="G86" s="1" t="s">
        <v>13</v>
      </c>
      <c r="I86" t="b">
        <f>ISNUMBER(SEARCH("children",d2_labelled!$G86))</f>
        <v>1</v>
      </c>
      <c r="J86" t="b">
        <f>ISNUMBER(SEARCH("teens",d2_labelled!$G86))</f>
        <v>0</v>
      </c>
      <c r="K86" t="b">
        <f>ISNUMBER(SEARCH("adults",d2_labelled!$G86))</f>
        <v>0</v>
      </c>
      <c r="M86" t="b">
        <f>ISNUMBER(d2_all_labelled[[#This Row],[appId]])</f>
        <v>0</v>
      </c>
      <c r="N86" t="b">
        <f t="shared" si="1"/>
        <v>1</v>
      </c>
    </row>
    <row r="87" spans="1:14" ht="14.5" customHeight="1" x14ac:dyDescent="0.35">
      <c r="A87" s="1" t="s">
        <v>142</v>
      </c>
      <c r="B87" s="1" t="s">
        <v>143</v>
      </c>
      <c r="C87" s="1" t="s">
        <v>144</v>
      </c>
      <c r="D87" s="1" t="s">
        <v>7580</v>
      </c>
      <c r="E87" s="1" t="s">
        <v>1053</v>
      </c>
      <c r="F87" s="21" t="str">
        <f>IF(ISNUMBER(LEFT(d2_all_labelled[[#This Row],[contentRating]],1)*1), d2_all_labelled[[#This Row],[contentRating]], VLOOKUP(d2_all_labelled[[#This Row],[contentRating]],contentRatingConversion[],2,FALSE))</f>
        <v>PEGI 3</v>
      </c>
      <c r="G87" s="1" t="s">
        <v>34</v>
      </c>
      <c r="I87" t="b">
        <f>ISNUMBER(SEARCH("children",d2_labelled!$G87))</f>
        <v>0</v>
      </c>
      <c r="J87" t="b">
        <f>ISNUMBER(SEARCH("teens",d2_labelled!$G87))</f>
        <v>1</v>
      </c>
      <c r="K87" t="b">
        <f>ISNUMBER(SEARCH("adults",d2_labelled!$G87))</f>
        <v>0</v>
      </c>
      <c r="M87" t="b">
        <f>ISNUMBER(d2_all_labelled[[#This Row],[appId]])</f>
        <v>0</v>
      </c>
      <c r="N87" t="b">
        <f t="shared" si="1"/>
        <v>1</v>
      </c>
    </row>
    <row r="88" spans="1:14" ht="14.5" customHeight="1" x14ac:dyDescent="0.35">
      <c r="A88" s="1" t="s">
        <v>756</v>
      </c>
      <c r="B88" s="1" t="s">
        <v>757</v>
      </c>
      <c r="C88" s="1" t="s">
        <v>758</v>
      </c>
      <c r="D88" s="1" t="s">
        <v>7570</v>
      </c>
      <c r="E88" s="1" t="s">
        <v>1053</v>
      </c>
      <c r="F88" s="21" t="str">
        <f>IF(ISNUMBER(LEFT(d2_all_labelled[[#This Row],[contentRating]],1)*1), d2_all_labelled[[#This Row],[contentRating]], VLOOKUP(d2_all_labelled[[#This Row],[contentRating]],contentRatingConversion[],2,FALSE))</f>
        <v>PEGI 3</v>
      </c>
      <c r="G88" s="1" t="s">
        <v>34</v>
      </c>
      <c r="I88" t="b">
        <f>ISNUMBER(SEARCH("children",d2_labelled!$G88))</f>
        <v>0</v>
      </c>
      <c r="J88" t="b">
        <f>ISNUMBER(SEARCH("teens",d2_labelled!$G88))</f>
        <v>1</v>
      </c>
      <c r="K88" t="b">
        <f>ISNUMBER(SEARCH("adults",d2_labelled!$G88))</f>
        <v>0</v>
      </c>
      <c r="M88" t="b">
        <f>ISNUMBER(d2_all_labelled[[#This Row],[appId]])</f>
        <v>0</v>
      </c>
      <c r="N88" t="b">
        <f t="shared" si="1"/>
        <v>1</v>
      </c>
    </row>
    <row r="89" spans="1:14" ht="14.5" customHeight="1" x14ac:dyDescent="0.35">
      <c r="A89" s="1" t="s">
        <v>593</v>
      </c>
      <c r="B89" s="1" t="s">
        <v>594</v>
      </c>
      <c r="C89" s="1" t="s">
        <v>595</v>
      </c>
      <c r="D89" s="1" t="s">
        <v>7581</v>
      </c>
      <c r="E89" s="1" t="s">
        <v>1053</v>
      </c>
      <c r="F89" s="21" t="str">
        <f>IF(ISNUMBER(LEFT(d2_all_labelled[[#This Row],[contentRating]],1)*1), d2_all_labelled[[#This Row],[contentRating]], VLOOKUP(d2_all_labelled[[#This Row],[contentRating]],contentRatingConversion[],2,FALSE))</f>
        <v>PEGI 3</v>
      </c>
      <c r="G89" s="1" t="s">
        <v>34</v>
      </c>
      <c r="I89" t="b">
        <f>ISNUMBER(SEARCH("children",d2_labelled!$G89))</f>
        <v>0</v>
      </c>
      <c r="J89" t="b">
        <f>ISNUMBER(SEARCH("teens",d2_labelled!$G89))</f>
        <v>1</v>
      </c>
      <c r="K89" t="b">
        <f>ISNUMBER(SEARCH("adults",d2_labelled!$G89))</f>
        <v>0</v>
      </c>
      <c r="M89" t="b">
        <f>ISNUMBER(d2_all_labelled[[#This Row],[appId]])</f>
        <v>0</v>
      </c>
      <c r="N89" t="b">
        <f t="shared" si="1"/>
        <v>1</v>
      </c>
    </row>
    <row r="90" spans="1:14" ht="14.5" customHeight="1" x14ac:dyDescent="0.35">
      <c r="A90" s="1" t="s">
        <v>750</v>
      </c>
      <c r="B90" s="1" t="s">
        <v>751</v>
      </c>
      <c r="C90" s="1" t="s">
        <v>752</v>
      </c>
      <c r="D90" s="1" t="s">
        <v>7582</v>
      </c>
      <c r="E90" s="1" t="s">
        <v>1053</v>
      </c>
      <c r="F90" s="21" t="str">
        <f>IF(ISNUMBER(LEFT(d2_all_labelled[[#This Row],[contentRating]],1)*1), d2_all_labelled[[#This Row],[contentRating]], VLOOKUP(d2_all_labelled[[#This Row],[contentRating]],contentRatingConversion[],2,FALSE))</f>
        <v>PEGI 3</v>
      </c>
      <c r="G90" s="1" t="s">
        <v>34</v>
      </c>
      <c r="I90" t="b">
        <f>ISNUMBER(SEARCH("children",d2_labelled!$G90))</f>
        <v>0</v>
      </c>
      <c r="J90" t="b">
        <f>ISNUMBER(SEARCH("teens",d2_labelled!$G90))</f>
        <v>1</v>
      </c>
      <c r="K90" t="b">
        <f>ISNUMBER(SEARCH("adults",d2_labelled!$G90))</f>
        <v>0</v>
      </c>
      <c r="M90" t="b">
        <f>ISNUMBER(d2_all_labelled[[#This Row],[appId]])</f>
        <v>0</v>
      </c>
      <c r="N90" t="b">
        <f t="shared" si="1"/>
        <v>1</v>
      </c>
    </row>
    <row r="91" spans="1:14" ht="14.5" customHeight="1" x14ac:dyDescent="0.35">
      <c r="A91" s="1" t="s">
        <v>704</v>
      </c>
      <c r="B91" s="1" t="s">
        <v>705</v>
      </c>
      <c r="C91" s="1" t="s">
        <v>706</v>
      </c>
      <c r="D91" s="1" t="s">
        <v>7570</v>
      </c>
      <c r="E91" s="1" t="s">
        <v>1053</v>
      </c>
      <c r="F91" s="21" t="str">
        <f>IF(ISNUMBER(LEFT(d2_all_labelled[[#This Row],[contentRating]],1)*1), d2_all_labelled[[#This Row],[contentRating]], VLOOKUP(d2_all_labelled[[#This Row],[contentRating]],contentRatingConversion[],2,FALSE))</f>
        <v>PEGI 3</v>
      </c>
      <c r="G91" s="1" t="s">
        <v>24</v>
      </c>
      <c r="I91" t="b">
        <f>ISNUMBER(SEARCH("children",d2_labelled!$G91))</f>
        <v>0</v>
      </c>
      <c r="J91" t="b">
        <f>ISNUMBER(SEARCH("teens",d2_labelled!$G91))</f>
        <v>1</v>
      </c>
      <c r="K91" t="b">
        <f>ISNUMBER(SEARCH("adults",d2_labelled!$G91))</f>
        <v>1</v>
      </c>
      <c r="M91" t="b">
        <f>ISNUMBER(d2_all_labelled[[#This Row],[appId]])</f>
        <v>0</v>
      </c>
      <c r="N91" t="b">
        <f t="shared" si="1"/>
        <v>1</v>
      </c>
    </row>
    <row r="92" spans="1:14" ht="14.5" customHeight="1" x14ac:dyDescent="0.35">
      <c r="A92" s="1" t="s">
        <v>780</v>
      </c>
      <c r="B92" s="1" t="s">
        <v>781</v>
      </c>
      <c r="C92" s="1" t="s">
        <v>782</v>
      </c>
      <c r="D92" s="1" t="s">
        <v>7570</v>
      </c>
      <c r="E92" s="1" t="s">
        <v>1053</v>
      </c>
      <c r="F92" s="21" t="str">
        <f>IF(ISNUMBER(LEFT(d2_all_labelled[[#This Row],[contentRating]],1)*1), d2_all_labelled[[#This Row],[contentRating]], VLOOKUP(d2_all_labelled[[#This Row],[contentRating]],contentRatingConversion[],2,FALSE))</f>
        <v>PEGI 3</v>
      </c>
      <c r="G92" s="1" t="s">
        <v>13</v>
      </c>
      <c r="I92" t="b">
        <f>ISNUMBER(SEARCH("children",d2_labelled!$G92))</f>
        <v>1</v>
      </c>
      <c r="J92" t="b">
        <f>ISNUMBER(SEARCH("teens",d2_labelled!$G92))</f>
        <v>0</v>
      </c>
      <c r="K92" t="b">
        <f>ISNUMBER(SEARCH("adults",d2_labelled!$G92))</f>
        <v>0</v>
      </c>
      <c r="M92" t="b">
        <f>ISNUMBER(d2_all_labelled[[#This Row],[appId]])</f>
        <v>0</v>
      </c>
      <c r="N92" t="b">
        <f t="shared" si="1"/>
        <v>1</v>
      </c>
    </row>
    <row r="93" spans="1:14" ht="14.5" customHeight="1" x14ac:dyDescent="0.35">
      <c r="A93" s="1" t="s">
        <v>35</v>
      </c>
      <c r="B93" s="1" t="s">
        <v>36</v>
      </c>
      <c r="C93" s="1" t="s">
        <v>37</v>
      </c>
      <c r="D93" s="1" t="s">
        <v>7583</v>
      </c>
      <c r="E93" s="1" t="s">
        <v>1231</v>
      </c>
      <c r="F93" s="21" t="str">
        <f>IF(ISNUMBER(LEFT(d2_all_labelled[[#This Row],[contentRating]],1)*1), d2_all_labelled[[#This Row],[contentRating]], VLOOKUP(d2_all_labelled[[#This Row],[contentRating]],contentRatingConversion[],2,FALSE))</f>
        <v>PEGI 16 || PEGI 18</v>
      </c>
      <c r="G93" s="1" t="s">
        <v>24</v>
      </c>
      <c r="I93" t="b">
        <f>ISNUMBER(SEARCH("children",d2_labelled!$G93))</f>
        <v>0</v>
      </c>
      <c r="J93" t="b">
        <f>ISNUMBER(SEARCH("teens",d2_labelled!$G93))</f>
        <v>1</v>
      </c>
      <c r="K93" t="b">
        <f>ISNUMBER(SEARCH("adults",d2_labelled!$G93))</f>
        <v>1</v>
      </c>
      <c r="M93" t="b">
        <f>ISNUMBER(d2_all_labelled[[#This Row],[appId]])</f>
        <v>0</v>
      </c>
      <c r="N93" t="b">
        <f t="shared" si="1"/>
        <v>1</v>
      </c>
    </row>
    <row r="94" spans="1:14" ht="14.5" customHeight="1" x14ac:dyDescent="0.35">
      <c r="A94" s="1" t="s">
        <v>75</v>
      </c>
      <c r="B94" s="1" t="s">
        <v>76</v>
      </c>
      <c r="C94" s="1" t="s">
        <v>77</v>
      </c>
      <c r="D94" s="1" t="s">
        <v>7584</v>
      </c>
      <c r="E94" s="1" t="s">
        <v>1231</v>
      </c>
      <c r="F94" s="21" t="str">
        <f>IF(ISNUMBER(LEFT(d2_all_labelled[[#This Row],[contentRating]],1)*1), d2_all_labelled[[#This Row],[contentRating]], VLOOKUP(d2_all_labelled[[#This Row],[contentRating]],contentRatingConversion[],2,FALSE))</f>
        <v>PEGI 16 || PEGI 18</v>
      </c>
      <c r="G94" s="1" t="s">
        <v>7</v>
      </c>
      <c r="I94" t="b">
        <f>ISNUMBER(SEARCH("children",d2_labelled!$G94))</f>
        <v>0</v>
      </c>
      <c r="J94" t="b">
        <f>ISNUMBER(SEARCH("teens",d2_labelled!$G94))</f>
        <v>0</v>
      </c>
      <c r="K94" t="b">
        <f>ISNUMBER(SEARCH("adults",d2_labelled!$G94))</f>
        <v>1</v>
      </c>
      <c r="M94" t="b">
        <f>ISNUMBER(d2_all_labelled[[#This Row],[appId]])</f>
        <v>0</v>
      </c>
      <c r="N94" t="b">
        <f t="shared" si="1"/>
        <v>1</v>
      </c>
    </row>
    <row r="95" spans="1:14" ht="14.5" customHeight="1" x14ac:dyDescent="0.35">
      <c r="A95" s="1" t="s">
        <v>214</v>
      </c>
      <c r="B95" s="1" t="s">
        <v>215</v>
      </c>
      <c r="C95" s="1" t="s">
        <v>216</v>
      </c>
      <c r="D95" s="1" t="s">
        <v>7585</v>
      </c>
      <c r="E95" s="1" t="s">
        <v>1053</v>
      </c>
      <c r="F95" s="21" t="str">
        <f>IF(ISNUMBER(LEFT(d2_all_labelled[[#This Row],[contentRating]],1)*1), d2_all_labelled[[#This Row],[contentRating]], VLOOKUP(d2_all_labelled[[#This Row],[contentRating]],contentRatingConversion[],2,FALSE))</f>
        <v>PEGI 3</v>
      </c>
      <c r="G95" s="1" t="s">
        <v>13</v>
      </c>
      <c r="I95" t="b">
        <f>ISNUMBER(SEARCH("children",d2_labelled!$G95))</f>
        <v>1</v>
      </c>
      <c r="J95" t="b">
        <f>ISNUMBER(SEARCH("teens",d2_labelled!$G95))</f>
        <v>0</v>
      </c>
      <c r="K95" t="b">
        <f>ISNUMBER(SEARCH("adults",d2_labelled!$G95))</f>
        <v>0</v>
      </c>
      <c r="M95" t="b">
        <f>ISNUMBER(d2_all_labelled[[#This Row],[appId]])</f>
        <v>0</v>
      </c>
      <c r="N95" t="b">
        <f t="shared" si="1"/>
        <v>1</v>
      </c>
    </row>
    <row r="96" spans="1:14" ht="14.5" customHeight="1" x14ac:dyDescent="0.35">
      <c r="A96" s="1" t="s">
        <v>826</v>
      </c>
      <c r="B96" s="1" t="s">
        <v>827</v>
      </c>
      <c r="C96" s="1" t="s">
        <v>828</v>
      </c>
      <c r="D96" s="1" t="s">
        <v>7586</v>
      </c>
      <c r="E96" s="1" t="s">
        <v>1053</v>
      </c>
      <c r="F96" s="21" t="str">
        <f>IF(ISNUMBER(LEFT(d2_all_labelled[[#This Row],[contentRating]],1)*1), d2_all_labelled[[#This Row],[contentRating]], VLOOKUP(d2_all_labelled[[#This Row],[contentRating]],contentRatingConversion[],2,FALSE))</f>
        <v>PEGI 3</v>
      </c>
      <c r="G96" s="1" t="s">
        <v>7</v>
      </c>
      <c r="I96" t="b">
        <f>ISNUMBER(SEARCH("children",d2_labelled!$G96))</f>
        <v>0</v>
      </c>
      <c r="J96" t="b">
        <f>ISNUMBER(SEARCH("teens",d2_labelled!$G96))</f>
        <v>0</v>
      </c>
      <c r="K96" t="b">
        <f>ISNUMBER(SEARCH("adults",d2_labelled!$G96))</f>
        <v>1</v>
      </c>
      <c r="M96" t="b">
        <f>ISNUMBER(d2_all_labelled[[#This Row],[appId]])</f>
        <v>0</v>
      </c>
      <c r="N96" t="b">
        <f t="shared" si="1"/>
        <v>1</v>
      </c>
    </row>
    <row r="97" spans="1:14" ht="14.5" customHeight="1" x14ac:dyDescent="0.35">
      <c r="A97" s="1" t="s">
        <v>319</v>
      </c>
      <c r="B97" s="1" t="s">
        <v>320</v>
      </c>
      <c r="C97" s="1" t="s">
        <v>321</v>
      </c>
      <c r="D97" s="1" t="s">
        <v>7587</v>
      </c>
      <c r="E97" s="1" t="s">
        <v>1053</v>
      </c>
      <c r="F97" s="21" t="str">
        <f>IF(ISNUMBER(LEFT(d2_all_labelled[[#This Row],[contentRating]],1)*1), d2_all_labelled[[#This Row],[contentRating]], VLOOKUP(d2_all_labelled[[#This Row],[contentRating]],contentRatingConversion[],2,FALSE))</f>
        <v>PEGI 3</v>
      </c>
      <c r="G97" s="1" t="s">
        <v>34</v>
      </c>
      <c r="I97" t="b">
        <f>ISNUMBER(SEARCH("children",d2_labelled!$G97))</f>
        <v>0</v>
      </c>
      <c r="J97" t="b">
        <f>ISNUMBER(SEARCH("teens",d2_labelled!$G97))</f>
        <v>1</v>
      </c>
      <c r="K97" t="b">
        <f>ISNUMBER(SEARCH("adults",d2_labelled!$G97))</f>
        <v>0</v>
      </c>
      <c r="M97" t="b">
        <f>ISNUMBER(d2_all_labelled[[#This Row],[appId]])</f>
        <v>0</v>
      </c>
      <c r="N97" t="b">
        <f t="shared" si="1"/>
        <v>1</v>
      </c>
    </row>
    <row r="98" spans="1:14" ht="14.5" customHeight="1" x14ac:dyDescent="0.35">
      <c r="A98" s="1" t="s">
        <v>890</v>
      </c>
      <c r="B98" s="1" t="s">
        <v>891</v>
      </c>
      <c r="C98" s="1" t="s">
        <v>892</v>
      </c>
      <c r="D98" s="1" t="s">
        <v>7563</v>
      </c>
      <c r="E98" s="1" t="s">
        <v>1053</v>
      </c>
      <c r="F98" s="21" t="str">
        <f>IF(ISNUMBER(LEFT(d2_all_labelled[[#This Row],[contentRating]],1)*1), d2_all_labelled[[#This Row],[contentRating]], VLOOKUP(d2_all_labelled[[#This Row],[contentRating]],contentRatingConversion[],2,FALSE))</f>
        <v>PEGI 3</v>
      </c>
      <c r="G98" s="1" t="s">
        <v>7</v>
      </c>
      <c r="I98" t="b">
        <f>ISNUMBER(SEARCH("children",d2_labelled!$G98))</f>
        <v>0</v>
      </c>
      <c r="J98" t="b">
        <f>ISNUMBER(SEARCH("teens",d2_labelled!$G98))</f>
        <v>0</v>
      </c>
      <c r="K98" t="b">
        <f>ISNUMBER(SEARCH("adults",d2_labelled!$G98))</f>
        <v>1</v>
      </c>
      <c r="M98" t="b">
        <f>ISNUMBER(d2_all_labelled[[#This Row],[appId]])</f>
        <v>0</v>
      </c>
      <c r="N98" t="b">
        <f t="shared" si="1"/>
        <v>1</v>
      </c>
    </row>
    <row r="99" spans="1:14" ht="14.5" customHeight="1" x14ac:dyDescent="0.35">
      <c r="A99" s="1" t="s">
        <v>139</v>
      </c>
      <c r="B99" s="1" t="s">
        <v>140</v>
      </c>
      <c r="C99" s="1" t="s">
        <v>141</v>
      </c>
      <c r="D99" s="1" t="s">
        <v>7584</v>
      </c>
      <c r="E99" s="1" t="s">
        <v>1231</v>
      </c>
      <c r="F99" s="21" t="str">
        <f>IF(ISNUMBER(LEFT(d2_all_labelled[[#This Row],[contentRating]],1)*1), d2_all_labelled[[#This Row],[contentRating]], VLOOKUP(d2_all_labelled[[#This Row],[contentRating]],contentRatingConversion[],2,FALSE))</f>
        <v>PEGI 16 || PEGI 18</v>
      </c>
      <c r="G99" s="1" t="s">
        <v>7</v>
      </c>
      <c r="I99" t="b">
        <f>ISNUMBER(SEARCH("children",d2_labelled!$G99))</f>
        <v>0</v>
      </c>
      <c r="J99" t="b">
        <f>ISNUMBER(SEARCH("teens",d2_labelled!$G99))</f>
        <v>0</v>
      </c>
      <c r="K99" t="b">
        <f>ISNUMBER(SEARCH("adults",d2_labelled!$G99))</f>
        <v>1</v>
      </c>
      <c r="M99" t="b">
        <f>ISNUMBER(d2_all_labelled[[#This Row],[appId]])</f>
        <v>0</v>
      </c>
      <c r="N99" t="b">
        <f t="shared" si="1"/>
        <v>1</v>
      </c>
    </row>
    <row r="100" spans="1:14" ht="14.5" customHeight="1" x14ac:dyDescent="0.35">
      <c r="A100" s="1" t="s">
        <v>893</v>
      </c>
      <c r="B100" s="1" t="s">
        <v>894</v>
      </c>
      <c r="C100" s="1" t="s">
        <v>895</v>
      </c>
      <c r="D100" s="1" t="s">
        <v>7584</v>
      </c>
      <c r="E100" s="1" t="s">
        <v>1231</v>
      </c>
      <c r="F100" s="21" t="str">
        <f>IF(ISNUMBER(LEFT(d2_all_labelled[[#This Row],[contentRating]],1)*1), d2_all_labelled[[#This Row],[contentRating]], VLOOKUP(d2_all_labelled[[#This Row],[contentRating]],contentRatingConversion[],2,FALSE))</f>
        <v>PEGI 16 || PEGI 18</v>
      </c>
      <c r="G100" s="1" t="s">
        <v>24</v>
      </c>
      <c r="I100" t="b">
        <f>ISNUMBER(SEARCH("children",d2_labelled!$G100))</f>
        <v>0</v>
      </c>
      <c r="J100" t="b">
        <f>ISNUMBER(SEARCH("teens",d2_labelled!$G100))</f>
        <v>1</v>
      </c>
      <c r="K100" t="b">
        <f>ISNUMBER(SEARCH("adults",d2_labelled!$G100))</f>
        <v>1</v>
      </c>
      <c r="M100" t="b">
        <f>ISNUMBER(d2_all_labelled[[#This Row],[appId]])</f>
        <v>0</v>
      </c>
      <c r="N100" t="b">
        <f t="shared" si="1"/>
        <v>1</v>
      </c>
    </row>
    <row r="101" spans="1:14" ht="14.5" customHeight="1" x14ac:dyDescent="0.35">
      <c r="A101" s="1" t="s">
        <v>316</v>
      </c>
      <c r="B101" s="1" t="s">
        <v>317</v>
      </c>
      <c r="C101" s="1" t="s">
        <v>318</v>
      </c>
      <c r="D101" s="1" t="s">
        <v>7588</v>
      </c>
      <c r="E101" s="1" t="s">
        <v>1053</v>
      </c>
      <c r="F101" s="21" t="str">
        <f>IF(ISNUMBER(LEFT(d2_all_labelled[[#This Row],[contentRating]],1)*1), d2_all_labelled[[#This Row],[contentRating]], VLOOKUP(d2_all_labelled[[#This Row],[contentRating]],contentRatingConversion[],2,FALSE))</f>
        <v>PEGI 3</v>
      </c>
      <c r="G101" s="1" t="s">
        <v>24</v>
      </c>
      <c r="I101" t="b">
        <f>ISNUMBER(SEARCH("children",d2_labelled!$G101))</f>
        <v>0</v>
      </c>
      <c r="J101" t="b">
        <f>ISNUMBER(SEARCH("teens",d2_labelled!$G101))</f>
        <v>1</v>
      </c>
      <c r="K101" t="b">
        <f>ISNUMBER(SEARCH("adults",d2_labelled!$G101))</f>
        <v>1</v>
      </c>
      <c r="M101" t="b">
        <f>ISNUMBER(d2_all_labelled[[#This Row],[appId]])</f>
        <v>0</v>
      </c>
      <c r="N101" t="b">
        <f t="shared" si="1"/>
        <v>1</v>
      </c>
    </row>
    <row r="102" spans="1:14" ht="14.5" customHeight="1" x14ac:dyDescent="0.35">
      <c r="A102" s="1" t="s">
        <v>234</v>
      </c>
      <c r="B102" s="1" t="s">
        <v>235</v>
      </c>
      <c r="C102" s="1" t="s">
        <v>236</v>
      </c>
      <c r="D102" s="1" t="s">
        <v>7570</v>
      </c>
      <c r="E102" s="1" t="s">
        <v>1053</v>
      </c>
      <c r="F102" s="21" t="str">
        <f>IF(ISNUMBER(LEFT(d2_all_labelled[[#This Row],[contentRating]],1)*1), d2_all_labelled[[#This Row],[contentRating]], VLOOKUP(d2_all_labelled[[#This Row],[contentRating]],contentRatingConversion[],2,FALSE))</f>
        <v>PEGI 3</v>
      </c>
      <c r="G102" s="1" t="s">
        <v>7</v>
      </c>
      <c r="I102" t="b">
        <f>ISNUMBER(SEARCH("children",d2_labelled!$G102))</f>
        <v>0</v>
      </c>
      <c r="J102" t="b">
        <f>ISNUMBER(SEARCH("teens",d2_labelled!$G102))</f>
        <v>0</v>
      </c>
      <c r="K102" t="b">
        <f>ISNUMBER(SEARCH("adults",d2_labelled!$G102))</f>
        <v>1</v>
      </c>
      <c r="M102" t="b">
        <f>ISNUMBER(d2_all_labelled[[#This Row],[appId]])</f>
        <v>0</v>
      </c>
      <c r="N102" t="b">
        <f t="shared" si="1"/>
        <v>1</v>
      </c>
    </row>
    <row r="103" spans="1:14" ht="14.5" customHeight="1" x14ac:dyDescent="0.35">
      <c r="A103" s="1" t="s">
        <v>18</v>
      </c>
      <c r="B103" s="1" t="s">
        <v>19</v>
      </c>
      <c r="C103" s="1" t="s">
        <v>20</v>
      </c>
      <c r="D103" s="1" t="s">
        <v>7590</v>
      </c>
      <c r="E103" s="1" t="s">
        <v>1100</v>
      </c>
      <c r="F103" s="21" t="str">
        <f>IF(ISNUMBER(LEFT(d2_all_labelled[[#This Row],[contentRating]],1)*1), d2_all_labelled[[#This Row],[contentRating]], VLOOKUP(d2_all_labelled[[#This Row],[contentRating]],contentRatingConversion[],2,FALSE))</f>
        <v>PEGI 12</v>
      </c>
      <c r="G103" s="1" t="s">
        <v>7</v>
      </c>
      <c r="I103" t="b">
        <f>ISNUMBER(SEARCH("children",d2_labelled!$G103))</f>
        <v>0</v>
      </c>
      <c r="J103" t="b">
        <f>ISNUMBER(SEARCH("teens",d2_labelled!$G103))</f>
        <v>0</v>
      </c>
      <c r="K103" t="b">
        <f>ISNUMBER(SEARCH("adults",d2_labelled!$G103))</f>
        <v>1</v>
      </c>
      <c r="M103" t="b">
        <f>ISNUMBER(d2_all_labelled[[#This Row],[appId]])</f>
        <v>0</v>
      </c>
      <c r="N103" t="b">
        <f t="shared" si="1"/>
        <v>1</v>
      </c>
    </row>
    <row r="104" spans="1:14" ht="14.5" customHeight="1" x14ac:dyDescent="0.35">
      <c r="A104" s="1" t="s">
        <v>25</v>
      </c>
      <c r="B104" s="1" t="s">
        <v>26</v>
      </c>
      <c r="C104" s="1" t="s">
        <v>27</v>
      </c>
      <c r="D104" s="1" t="s">
        <v>7591</v>
      </c>
      <c r="E104" s="1" t="s">
        <v>1231</v>
      </c>
      <c r="F104" s="21" t="str">
        <f>IF(ISNUMBER(LEFT(d2_all_labelled[[#This Row],[contentRating]],1)*1), d2_all_labelled[[#This Row],[contentRating]], VLOOKUP(d2_all_labelled[[#This Row],[contentRating]],contentRatingConversion[],2,FALSE))</f>
        <v>PEGI 16 || PEGI 18</v>
      </c>
      <c r="G104" s="1" t="s">
        <v>24</v>
      </c>
      <c r="I104" t="b">
        <f>ISNUMBER(SEARCH("children",d2_labelled!$G104))</f>
        <v>0</v>
      </c>
      <c r="J104" t="b">
        <f>ISNUMBER(SEARCH("teens",d2_labelled!$G104))</f>
        <v>1</v>
      </c>
      <c r="K104" t="b">
        <f>ISNUMBER(SEARCH("adults",d2_labelled!$G104))</f>
        <v>1</v>
      </c>
      <c r="M104" t="b">
        <f>ISNUMBER(d2_all_labelled[[#This Row],[appId]])</f>
        <v>0</v>
      </c>
      <c r="N104" t="b">
        <f t="shared" si="1"/>
        <v>1</v>
      </c>
    </row>
    <row r="105" spans="1:14" ht="14.5" customHeight="1" x14ac:dyDescent="0.35">
      <c r="A105" s="1" t="s">
        <v>105</v>
      </c>
      <c r="B105" s="1" t="s">
        <v>106</v>
      </c>
      <c r="C105" s="1" t="s">
        <v>107</v>
      </c>
      <c r="D105" s="1" t="s">
        <v>7570</v>
      </c>
      <c r="E105" s="1" t="s">
        <v>1053</v>
      </c>
      <c r="F105" s="21" t="str">
        <f>IF(ISNUMBER(LEFT(d2_all_labelled[[#This Row],[contentRating]],1)*1), d2_all_labelled[[#This Row],[contentRating]], VLOOKUP(d2_all_labelled[[#This Row],[contentRating]],contentRatingConversion[],2,FALSE))</f>
        <v>PEGI 3</v>
      </c>
      <c r="G105" s="1" t="s">
        <v>7</v>
      </c>
      <c r="I105" t="b">
        <f>ISNUMBER(SEARCH("children",d2_labelled!$G105))</f>
        <v>0</v>
      </c>
      <c r="J105" t="b">
        <f>ISNUMBER(SEARCH("teens",d2_labelled!$G105))</f>
        <v>0</v>
      </c>
      <c r="K105" t="b">
        <f>ISNUMBER(SEARCH("adults",d2_labelled!$G105))</f>
        <v>1</v>
      </c>
      <c r="M105" t="b">
        <f>ISNUMBER(d2_all_labelled[[#This Row],[appId]])</f>
        <v>0</v>
      </c>
      <c r="N105" t="b">
        <f t="shared" si="1"/>
        <v>1</v>
      </c>
    </row>
    <row r="106" spans="1:14" ht="14.5" customHeight="1" x14ac:dyDescent="0.35">
      <c r="A106" s="1" t="s">
        <v>127</v>
      </c>
      <c r="B106" s="1" t="s">
        <v>128</v>
      </c>
      <c r="C106" s="1" t="s">
        <v>129</v>
      </c>
      <c r="D106" s="1" t="s">
        <v>7585</v>
      </c>
      <c r="E106" s="1" t="s">
        <v>1053</v>
      </c>
      <c r="F106" s="21" t="str">
        <f>IF(ISNUMBER(LEFT(d2_all_labelled[[#This Row],[contentRating]],1)*1), d2_all_labelled[[#This Row],[contentRating]], VLOOKUP(d2_all_labelled[[#This Row],[contentRating]],contentRatingConversion[],2,FALSE))</f>
        <v>PEGI 3</v>
      </c>
      <c r="G106" s="1" t="s">
        <v>13</v>
      </c>
      <c r="I106" t="b">
        <f>ISNUMBER(SEARCH("children",d2_labelled!$G106))</f>
        <v>1</v>
      </c>
      <c r="J106" t="b">
        <f>ISNUMBER(SEARCH("teens",d2_labelled!$G106))</f>
        <v>0</v>
      </c>
      <c r="K106" t="b">
        <f>ISNUMBER(SEARCH("adults",d2_labelled!$G106))</f>
        <v>0</v>
      </c>
      <c r="M106" t="b">
        <f>ISNUMBER(d2_all_labelled[[#This Row],[appId]])</f>
        <v>0</v>
      </c>
      <c r="N106" t="b">
        <f t="shared" si="1"/>
        <v>1</v>
      </c>
    </row>
    <row r="107" spans="1:14" ht="14.5" customHeight="1" x14ac:dyDescent="0.35">
      <c r="A107" s="1" t="s">
        <v>206</v>
      </c>
      <c r="B107" s="1" t="s">
        <v>207</v>
      </c>
      <c r="C107" s="1" t="s">
        <v>208</v>
      </c>
      <c r="D107" s="1" t="s">
        <v>7585</v>
      </c>
      <c r="E107" s="1" t="s">
        <v>1053</v>
      </c>
      <c r="F107" s="21" t="str">
        <f>IF(ISNUMBER(LEFT(d2_all_labelled[[#This Row],[contentRating]],1)*1), d2_all_labelled[[#This Row],[contentRating]], VLOOKUP(d2_all_labelled[[#This Row],[contentRating]],contentRatingConversion[],2,FALSE))</f>
        <v>PEGI 3</v>
      </c>
      <c r="G107" s="1" t="s">
        <v>13</v>
      </c>
      <c r="I107" t="b">
        <f>ISNUMBER(SEARCH("children",d2_labelled!$G107))</f>
        <v>1</v>
      </c>
      <c r="J107" t="b">
        <f>ISNUMBER(SEARCH("teens",d2_labelled!$G107))</f>
        <v>0</v>
      </c>
      <c r="K107" t="b">
        <f>ISNUMBER(SEARCH("adults",d2_labelled!$G107))</f>
        <v>0</v>
      </c>
      <c r="M107" t="b">
        <f>ISNUMBER(d2_all_labelled[[#This Row],[appId]])</f>
        <v>0</v>
      </c>
      <c r="N107" t="b">
        <f t="shared" si="1"/>
        <v>1</v>
      </c>
    </row>
    <row r="108" spans="1:14" ht="14.5" customHeight="1" x14ac:dyDescent="0.35">
      <c r="A108" s="1" t="s">
        <v>289</v>
      </c>
      <c r="B108" s="1" t="s">
        <v>290</v>
      </c>
      <c r="C108" s="1" t="s">
        <v>291</v>
      </c>
      <c r="D108" s="1" t="s">
        <v>7585</v>
      </c>
      <c r="E108" s="1" t="s">
        <v>1053</v>
      </c>
      <c r="F108" s="21" t="str">
        <f>IF(ISNUMBER(LEFT(d2_all_labelled[[#This Row],[contentRating]],1)*1), d2_all_labelled[[#This Row],[contentRating]], VLOOKUP(d2_all_labelled[[#This Row],[contentRating]],contentRatingConversion[],2,FALSE))</f>
        <v>PEGI 3</v>
      </c>
      <c r="G108" s="1" t="s">
        <v>13</v>
      </c>
      <c r="I108" t="b">
        <f>ISNUMBER(SEARCH("children",d2_labelled!$G108))</f>
        <v>1</v>
      </c>
      <c r="J108" t="b">
        <f>ISNUMBER(SEARCH("teens",d2_labelled!$G108))</f>
        <v>0</v>
      </c>
      <c r="K108" t="b">
        <f>ISNUMBER(SEARCH("adults",d2_labelled!$G108))</f>
        <v>0</v>
      </c>
      <c r="M108" t="b">
        <f>ISNUMBER(d2_all_labelled[[#This Row],[appId]])</f>
        <v>0</v>
      </c>
      <c r="N108" t="b">
        <f t="shared" si="1"/>
        <v>1</v>
      </c>
    </row>
    <row r="109" spans="1:14" ht="14.5" customHeight="1" x14ac:dyDescent="0.35">
      <c r="A109" s="1" t="s">
        <v>730</v>
      </c>
      <c r="B109" s="1" t="s">
        <v>731</v>
      </c>
      <c r="C109" s="1" t="s">
        <v>732</v>
      </c>
      <c r="D109" s="1" t="s">
        <v>7585</v>
      </c>
      <c r="E109" s="1" t="s">
        <v>1053</v>
      </c>
      <c r="F109" s="21" t="str">
        <f>IF(ISNUMBER(LEFT(d2_all_labelled[[#This Row],[contentRating]],1)*1), d2_all_labelled[[#This Row],[contentRating]], VLOOKUP(d2_all_labelled[[#This Row],[contentRating]],contentRatingConversion[],2,FALSE))</f>
        <v>PEGI 3</v>
      </c>
      <c r="G109" s="1" t="s">
        <v>13</v>
      </c>
      <c r="I109" t="b">
        <f>ISNUMBER(SEARCH("children",d2_labelled!$G109))</f>
        <v>1</v>
      </c>
      <c r="J109" t="b">
        <f>ISNUMBER(SEARCH("teens",d2_labelled!$G109))</f>
        <v>0</v>
      </c>
      <c r="K109" t="b">
        <f>ISNUMBER(SEARCH("adults",d2_labelled!$G109))</f>
        <v>0</v>
      </c>
      <c r="M109" t="b">
        <f>ISNUMBER(d2_all_labelled[[#This Row],[appId]])</f>
        <v>0</v>
      </c>
      <c r="N109" t="b">
        <f t="shared" si="1"/>
        <v>1</v>
      </c>
    </row>
    <row r="110" spans="1:14" ht="14.5" customHeight="1" x14ac:dyDescent="0.35">
      <c r="A110" s="1" t="s">
        <v>28</v>
      </c>
      <c r="B110" s="1" t="s">
        <v>29</v>
      </c>
      <c r="C110" s="1" t="s">
        <v>30</v>
      </c>
      <c r="D110" s="1" t="s">
        <v>7592</v>
      </c>
      <c r="E110" s="1" t="s">
        <v>1053</v>
      </c>
      <c r="F110" s="21" t="str">
        <f>IF(ISNUMBER(LEFT(d2_all_labelled[[#This Row],[contentRating]],1)*1), d2_all_labelled[[#This Row],[contentRating]], VLOOKUP(d2_all_labelled[[#This Row],[contentRating]],contentRatingConversion[],2,FALSE))</f>
        <v>PEGI 3</v>
      </c>
      <c r="G110" s="1" t="s">
        <v>13</v>
      </c>
      <c r="I110" t="b">
        <f>ISNUMBER(SEARCH("children",d2_labelled!$G110))</f>
        <v>1</v>
      </c>
      <c r="J110" t="b">
        <f>ISNUMBER(SEARCH("teens",d2_labelled!$G110))</f>
        <v>0</v>
      </c>
      <c r="K110" t="b">
        <f>ISNUMBER(SEARCH("adults",d2_labelled!$G110))</f>
        <v>0</v>
      </c>
      <c r="M110" t="b">
        <f>ISNUMBER(d2_all_labelled[[#This Row],[appId]])</f>
        <v>0</v>
      </c>
      <c r="N110" t="b">
        <f t="shared" si="1"/>
        <v>1</v>
      </c>
    </row>
    <row r="111" spans="1:14" ht="14.5" customHeight="1" x14ac:dyDescent="0.35">
      <c r="A111" s="1" t="s">
        <v>753</v>
      </c>
      <c r="B111" s="1" t="s">
        <v>754</v>
      </c>
      <c r="C111" s="1" t="s">
        <v>755</v>
      </c>
      <c r="D111" s="1" t="s">
        <v>7582</v>
      </c>
      <c r="E111" s="1" t="s">
        <v>1053</v>
      </c>
      <c r="F111" s="21" t="str">
        <f>IF(ISNUMBER(LEFT(d2_all_labelled[[#This Row],[contentRating]],1)*1), d2_all_labelled[[#This Row],[contentRating]], VLOOKUP(d2_all_labelled[[#This Row],[contentRating]],contentRatingConversion[],2,FALSE))</f>
        <v>PEGI 3</v>
      </c>
      <c r="G111" s="1" t="s">
        <v>34</v>
      </c>
      <c r="I111" t="b">
        <f>ISNUMBER(SEARCH("children",d2_labelled!$G111))</f>
        <v>0</v>
      </c>
      <c r="J111" t="b">
        <f>ISNUMBER(SEARCH("teens",d2_labelled!$G111))</f>
        <v>1</v>
      </c>
      <c r="K111" t="b">
        <f>ISNUMBER(SEARCH("adults",d2_labelled!$G111))</f>
        <v>0</v>
      </c>
      <c r="M111" t="b">
        <f>ISNUMBER(d2_all_labelled[[#This Row],[appId]])</f>
        <v>0</v>
      </c>
      <c r="N111" t="b">
        <f t="shared" si="1"/>
        <v>1</v>
      </c>
    </row>
    <row r="112" spans="1:14" ht="14.5" customHeight="1" x14ac:dyDescent="0.35">
      <c r="A112" s="1" t="s">
        <v>38</v>
      </c>
      <c r="B112" s="1" t="s">
        <v>39</v>
      </c>
      <c r="C112" s="1" t="s">
        <v>40</v>
      </c>
      <c r="D112" s="1" t="s">
        <v>7591</v>
      </c>
      <c r="E112" s="1" t="s">
        <v>1100</v>
      </c>
      <c r="F112" s="21" t="str">
        <f>IF(ISNUMBER(LEFT(d2_all_labelled[[#This Row],[contentRating]],1)*1), d2_all_labelled[[#This Row],[contentRating]], VLOOKUP(d2_all_labelled[[#This Row],[contentRating]],contentRatingConversion[],2,FALSE))</f>
        <v>PEGI 12</v>
      </c>
      <c r="G112" s="1" t="s">
        <v>24</v>
      </c>
      <c r="I112" t="b">
        <f>ISNUMBER(SEARCH("children",d2_labelled!$G112))</f>
        <v>0</v>
      </c>
      <c r="J112" t="b">
        <f>ISNUMBER(SEARCH("teens",d2_labelled!$G112))</f>
        <v>1</v>
      </c>
      <c r="K112" t="b">
        <f>ISNUMBER(SEARCH("adults",d2_labelled!$G112))</f>
        <v>1</v>
      </c>
      <c r="M112" t="b">
        <f>ISNUMBER(d2_all_labelled[[#This Row],[appId]])</f>
        <v>0</v>
      </c>
      <c r="N112" t="b">
        <f t="shared" si="1"/>
        <v>1</v>
      </c>
    </row>
    <row r="113" spans="1:14" ht="14.5" customHeight="1" x14ac:dyDescent="0.35">
      <c r="A113" s="1" t="s">
        <v>41</v>
      </c>
      <c r="B113" s="1" t="s">
        <v>42</v>
      </c>
      <c r="C113" s="1" t="s">
        <v>43</v>
      </c>
      <c r="D113" s="1" t="s">
        <v>7584</v>
      </c>
      <c r="E113" s="1" t="s">
        <v>1231</v>
      </c>
      <c r="F113" s="21" t="str">
        <f>IF(ISNUMBER(LEFT(d2_all_labelled[[#This Row],[contentRating]],1)*1), d2_all_labelled[[#This Row],[contentRating]], VLOOKUP(d2_all_labelled[[#This Row],[contentRating]],contentRatingConversion[],2,FALSE))</f>
        <v>PEGI 16 || PEGI 18</v>
      </c>
      <c r="G113" s="1" t="s">
        <v>24</v>
      </c>
      <c r="I113" t="b">
        <f>ISNUMBER(SEARCH("children",d2_labelled!$G113))</f>
        <v>0</v>
      </c>
      <c r="J113" t="b">
        <f>ISNUMBER(SEARCH("teens",d2_labelled!$G113))</f>
        <v>1</v>
      </c>
      <c r="K113" t="b">
        <f>ISNUMBER(SEARCH("adults",d2_labelled!$G113))</f>
        <v>1</v>
      </c>
      <c r="M113" t="b">
        <f>ISNUMBER(d2_all_labelled[[#This Row],[appId]])</f>
        <v>0</v>
      </c>
      <c r="N113" t="b">
        <f t="shared" si="1"/>
        <v>1</v>
      </c>
    </row>
    <row r="114" spans="1:14" ht="14.5" customHeight="1" x14ac:dyDescent="0.35">
      <c r="A114" s="1" t="s">
        <v>655</v>
      </c>
      <c r="B114" s="1" t="s">
        <v>656</v>
      </c>
      <c r="C114" s="1" t="s">
        <v>657</v>
      </c>
      <c r="D114" s="1" t="s">
        <v>7570</v>
      </c>
      <c r="E114" s="1" t="s">
        <v>1053</v>
      </c>
      <c r="F114" s="21" t="str">
        <f>IF(ISNUMBER(LEFT(d2_all_labelled[[#This Row],[contentRating]],1)*1), d2_all_labelled[[#This Row],[contentRating]], VLOOKUP(d2_all_labelled[[#This Row],[contentRating]],contentRatingConversion[],2,FALSE))</f>
        <v>PEGI 3</v>
      </c>
      <c r="G114" s="1" t="s">
        <v>7</v>
      </c>
      <c r="I114" t="b">
        <f>ISNUMBER(SEARCH("children",d2_labelled!$G114))</f>
        <v>0</v>
      </c>
      <c r="J114" t="b">
        <f>ISNUMBER(SEARCH("teens",d2_labelled!$G114))</f>
        <v>0</v>
      </c>
      <c r="K114" t="b">
        <f>ISNUMBER(SEARCH("adults",d2_labelled!$G114))</f>
        <v>1</v>
      </c>
      <c r="M114" t="b">
        <f>ISNUMBER(d2_all_labelled[[#This Row],[appId]])</f>
        <v>0</v>
      </c>
      <c r="N114" t="b">
        <f t="shared" si="1"/>
        <v>1</v>
      </c>
    </row>
    <row r="115" spans="1:14" ht="14.5" customHeight="1" x14ac:dyDescent="0.35">
      <c r="A115" s="1" t="s">
        <v>658</v>
      </c>
      <c r="B115" s="1" t="s">
        <v>659</v>
      </c>
      <c r="C115" s="1" t="s">
        <v>660</v>
      </c>
      <c r="D115" s="1" t="s">
        <v>7570</v>
      </c>
      <c r="E115" s="1" t="s">
        <v>1053</v>
      </c>
      <c r="F115" s="21" t="str">
        <f>IF(ISNUMBER(LEFT(d2_all_labelled[[#This Row],[contentRating]],1)*1), d2_all_labelled[[#This Row],[contentRating]], VLOOKUP(d2_all_labelled[[#This Row],[contentRating]],contentRatingConversion[],2,FALSE))</f>
        <v>PEGI 3</v>
      </c>
      <c r="G115" s="1" t="s">
        <v>7</v>
      </c>
      <c r="I115" t="b">
        <f>ISNUMBER(SEARCH("children",d2_labelled!$G115))</f>
        <v>0</v>
      </c>
      <c r="J115" t="b">
        <f>ISNUMBER(SEARCH("teens",d2_labelled!$G115))</f>
        <v>0</v>
      </c>
      <c r="K115" t="b">
        <f>ISNUMBER(SEARCH("adults",d2_labelled!$G115))</f>
        <v>1</v>
      </c>
      <c r="M115" t="b">
        <f>ISNUMBER(d2_all_labelled[[#This Row],[appId]])</f>
        <v>0</v>
      </c>
      <c r="N115" t="b">
        <f t="shared" si="1"/>
        <v>1</v>
      </c>
    </row>
    <row r="116" spans="1:14" ht="14.5" customHeight="1" x14ac:dyDescent="0.35">
      <c r="A116" s="1" t="s">
        <v>661</v>
      </c>
      <c r="B116" s="1" t="s">
        <v>662</v>
      </c>
      <c r="C116" s="1" t="s">
        <v>663</v>
      </c>
      <c r="D116" s="1" t="s">
        <v>7570</v>
      </c>
      <c r="E116" s="1" t="s">
        <v>1053</v>
      </c>
      <c r="F116" s="21" t="str">
        <f>IF(ISNUMBER(LEFT(d2_all_labelled[[#This Row],[contentRating]],1)*1), d2_all_labelled[[#This Row],[contentRating]], VLOOKUP(d2_all_labelled[[#This Row],[contentRating]],contentRatingConversion[],2,FALSE))</f>
        <v>PEGI 3</v>
      </c>
      <c r="G116" s="1" t="s">
        <v>7</v>
      </c>
      <c r="I116" t="b">
        <f>ISNUMBER(SEARCH("children",d2_labelled!$G116))</f>
        <v>0</v>
      </c>
      <c r="J116" t="b">
        <f>ISNUMBER(SEARCH("teens",d2_labelled!$G116))</f>
        <v>0</v>
      </c>
      <c r="K116" t="b">
        <f>ISNUMBER(SEARCH("adults",d2_labelled!$G116))</f>
        <v>1</v>
      </c>
      <c r="M116" t="b">
        <f>ISNUMBER(d2_all_labelled[[#This Row],[appId]])</f>
        <v>0</v>
      </c>
      <c r="N116" t="b">
        <f t="shared" si="1"/>
        <v>1</v>
      </c>
    </row>
    <row r="117" spans="1:14" ht="14.5" customHeight="1" x14ac:dyDescent="0.35">
      <c r="A117" s="1" t="s">
        <v>211</v>
      </c>
      <c r="B117" s="1" t="s">
        <v>212</v>
      </c>
      <c r="C117" s="1" t="s">
        <v>213</v>
      </c>
      <c r="D117" s="1" t="s">
        <v>7570</v>
      </c>
      <c r="E117" s="1" t="s">
        <v>1053</v>
      </c>
      <c r="F117" s="21" t="str">
        <f>IF(ISNUMBER(LEFT(d2_all_labelled[[#This Row],[contentRating]],1)*1), d2_all_labelled[[#This Row],[contentRating]], VLOOKUP(d2_all_labelled[[#This Row],[contentRating]],contentRatingConversion[],2,FALSE))</f>
        <v>PEGI 3</v>
      </c>
      <c r="G117" s="1" t="s">
        <v>7</v>
      </c>
      <c r="I117" t="b">
        <f>ISNUMBER(SEARCH("children",d2_labelled!$G117))</f>
        <v>0</v>
      </c>
      <c r="J117" t="b">
        <f>ISNUMBER(SEARCH("teens",d2_labelled!$G117))</f>
        <v>0</v>
      </c>
      <c r="K117" t="b">
        <f>ISNUMBER(SEARCH("adults",d2_labelled!$G117))</f>
        <v>1</v>
      </c>
      <c r="M117" t="b">
        <f>ISNUMBER(d2_all_labelled[[#This Row],[appId]])</f>
        <v>0</v>
      </c>
      <c r="N117" t="b">
        <f t="shared" si="1"/>
        <v>1</v>
      </c>
    </row>
    <row r="118" spans="1:14" ht="14.5" customHeight="1" x14ac:dyDescent="0.35">
      <c r="A118" s="1" t="s">
        <v>63</v>
      </c>
      <c r="B118" s="1" t="s">
        <v>64</v>
      </c>
      <c r="C118" s="1" t="s">
        <v>65</v>
      </c>
      <c r="D118" s="1" t="s">
        <v>7593</v>
      </c>
      <c r="E118" s="1" t="s">
        <v>1053</v>
      </c>
      <c r="F118" s="21" t="str">
        <f>IF(ISNUMBER(LEFT(d2_all_labelled[[#This Row],[contentRating]],1)*1), d2_all_labelled[[#This Row],[contentRating]], VLOOKUP(d2_all_labelled[[#This Row],[contentRating]],contentRatingConversion[],2,FALSE))</f>
        <v>PEGI 3</v>
      </c>
      <c r="G118" s="1" t="s">
        <v>7</v>
      </c>
      <c r="I118" t="b">
        <f>ISNUMBER(SEARCH("children",d2_labelled!$G118))</f>
        <v>0</v>
      </c>
      <c r="J118" t="b">
        <f>ISNUMBER(SEARCH("teens",d2_labelled!$G118))</f>
        <v>0</v>
      </c>
      <c r="K118" t="b">
        <f>ISNUMBER(SEARCH("adults",d2_labelled!$G118))</f>
        <v>1</v>
      </c>
      <c r="M118" t="b">
        <f>ISNUMBER(d2_all_labelled[[#This Row],[appId]])</f>
        <v>0</v>
      </c>
      <c r="N118" t="b">
        <f t="shared" si="1"/>
        <v>1</v>
      </c>
    </row>
    <row r="119" spans="1:14" ht="14.5" customHeight="1" x14ac:dyDescent="0.35">
      <c r="A119" s="1" t="s">
        <v>690</v>
      </c>
      <c r="B119" s="1" t="s">
        <v>691</v>
      </c>
      <c r="C119" s="1" t="s">
        <v>692</v>
      </c>
      <c r="D119" s="1" t="s">
        <v>7594</v>
      </c>
      <c r="E119" s="1" t="s">
        <v>1053</v>
      </c>
      <c r="F119" s="21" t="str">
        <f>IF(ISNUMBER(LEFT(d2_all_labelled[[#This Row],[contentRating]],1)*1), d2_all_labelled[[#This Row],[contentRating]], VLOOKUP(d2_all_labelled[[#This Row],[contentRating]],contentRatingConversion[],2,FALSE))</f>
        <v>PEGI 3</v>
      </c>
      <c r="G119" s="1" t="s">
        <v>7</v>
      </c>
      <c r="I119" t="b">
        <f>ISNUMBER(SEARCH("children",d2_labelled!$G119))</f>
        <v>0</v>
      </c>
      <c r="J119" t="b">
        <f>ISNUMBER(SEARCH("teens",d2_labelled!$G119))</f>
        <v>0</v>
      </c>
      <c r="K119" t="b">
        <f>ISNUMBER(SEARCH("adults",d2_labelled!$G119))</f>
        <v>1</v>
      </c>
      <c r="M119" t="b">
        <f>ISNUMBER(d2_all_labelled[[#This Row],[appId]])</f>
        <v>0</v>
      </c>
      <c r="N119" t="b">
        <f t="shared" si="1"/>
        <v>1</v>
      </c>
    </row>
    <row r="120" spans="1:14" ht="14.5" customHeight="1" x14ac:dyDescent="0.35">
      <c r="A120" s="1" t="s">
        <v>66</v>
      </c>
      <c r="B120" s="1" t="s">
        <v>67</v>
      </c>
      <c r="C120" s="1" t="s">
        <v>68</v>
      </c>
      <c r="D120" s="1" t="s">
        <v>7595</v>
      </c>
      <c r="E120" s="1" t="s">
        <v>1100</v>
      </c>
      <c r="F120" s="21" t="str">
        <f>IF(ISNUMBER(LEFT(d2_all_labelled[[#This Row],[contentRating]],1)*1), d2_all_labelled[[#This Row],[contentRating]], VLOOKUP(d2_all_labelled[[#This Row],[contentRating]],contentRatingConversion[],2,FALSE))</f>
        <v>PEGI 12</v>
      </c>
      <c r="G120" s="1" t="s">
        <v>34</v>
      </c>
      <c r="I120" t="b">
        <f>ISNUMBER(SEARCH("children",d2_labelled!$G120))</f>
        <v>0</v>
      </c>
      <c r="J120" t="b">
        <f>ISNUMBER(SEARCH("teens",d2_labelled!$G120))</f>
        <v>1</v>
      </c>
      <c r="K120" t="b">
        <f>ISNUMBER(SEARCH("adults",d2_labelled!$G120))</f>
        <v>0</v>
      </c>
      <c r="M120" t="b">
        <f>ISNUMBER(d2_all_labelled[[#This Row],[appId]])</f>
        <v>0</v>
      </c>
      <c r="N120" t="b">
        <f t="shared" si="1"/>
        <v>1</v>
      </c>
    </row>
    <row r="121" spans="1:14" ht="14.5" customHeight="1" x14ac:dyDescent="0.35">
      <c r="A121" s="1" t="s">
        <v>69</v>
      </c>
      <c r="B121" s="1" t="s">
        <v>70</v>
      </c>
      <c r="C121" s="1" t="s">
        <v>71</v>
      </c>
      <c r="D121" s="1" t="s">
        <v>7570</v>
      </c>
      <c r="E121" s="1" t="s">
        <v>1053</v>
      </c>
      <c r="F121" s="21" t="str">
        <f>IF(ISNUMBER(LEFT(d2_all_labelled[[#This Row],[contentRating]],1)*1), d2_all_labelled[[#This Row],[contentRating]], VLOOKUP(d2_all_labelled[[#This Row],[contentRating]],contentRatingConversion[],2,FALSE))</f>
        <v>PEGI 3</v>
      </c>
      <c r="G121" s="1" t="s">
        <v>72</v>
      </c>
      <c r="I121" t="b">
        <f>ISNUMBER(SEARCH("children",d2_labelled!$G121))</f>
        <v>1</v>
      </c>
      <c r="J121" t="b">
        <f>ISNUMBER(SEARCH("teens",d2_labelled!$G121))</f>
        <v>1</v>
      </c>
      <c r="K121" t="b">
        <f>ISNUMBER(SEARCH("adults",d2_labelled!$G121))</f>
        <v>1</v>
      </c>
      <c r="M121" t="b">
        <f>ISNUMBER(d2_all_labelled[[#This Row],[appId]])</f>
        <v>0</v>
      </c>
      <c r="N121" t="b">
        <f t="shared" si="1"/>
        <v>1</v>
      </c>
    </row>
    <row r="122" spans="1:14" ht="14.5" customHeight="1" x14ac:dyDescent="0.35">
      <c r="A122" s="1" t="s">
        <v>303</v>
      </c>
      <c r="B122" s="1" t="s">
        <v>304</v>
      </c>
      <c r="C122" s="1" t="s">
        <v>305</v>
      </c>
      <c r="D122" s="1" t="s">
        <v>7563</v>
      </c>
      <c r="E122" s="1" t="s">
        <v>1100</v>
      </c>
      <c r="F122" s="21" t="str">
        <f>IF(ISNUMBER(LEFT(d2_all_labelled[[#This Row],[contentRating]],1)*1), d2_all_labelled[[#This Row],[contentRating]], VLOOKUP(d2_all_labelled[[#This Row],[contentRating]],contentRatingConversion[],2,FALSE))</f>
        <v>PEGI 12</v>
      </c>
      <c r="G122" s="1" t="s">
        <v>7</v>
      </c>
      <c r="I122" t="b">
        <f>ISNUMBER(SEARCH("children",d2_labelled!$G122))</f>
        <v>0</v>
      </c>
      <c r="J122" t="b">
        <f>ISNUMBER(SEARCH("teens",d2_labelled!$G122))</f>
        <v>0</v>
      </c>
      <c r="K122" t="b">
        <f>ISNUMBER(SEARCH("adults",d2_labelled!$G122))</f>
        <v>1</v>
      </c>
      <c r="M122" t="b">
        <f>ISNUMBER(d2_all_labelled[[#This Row],[appId]])</f>
        <v>0</v>
      </c>
      <c r="N122" t="b">
        <f t="shared" si="1"/>
        <v>1</v>
      </c>
    </row>
    <row r="123" spans="1:14" ht="14.5" customHeight="1" x14ac:dyDescent="0.35">
      <c r="A123" s="1" t="s">
        <v>567</v>
      </c>
      <c r="B123" s="1" t="s">
        <v>568</v>
      </c>
      <c r="C123" s="1" t="s">
        <v>569</v>
      </c>
      <c r="D123" s="1" t="s">
        <v>7596</v>
      </c>
      <c r="E123" s="1" t="s">
        <v>1053</v>
      </c>
      <c r="F123" s="21" t="str">
        <f>IF(ISNUMBER(LEFT(d2_all_labelled[[#This Row],[contentRating]],1)*1), d2_all_labelled[[#This Row],[contentRating]], VLOOKUP(d2_all_labelled[[#This Row],[contentRating]],contentRatingConversion[],2,FALSE))</f>
        <v>PEGI 3</v>
      </c>
      <c r="G123" s="1" t="s">
        <v>7</v>
      </c>
      <c r="I123" t="b">
        <f>ISNUMBER(SEARCH("children",d2_labelled!$G123))</f>
        <v>0</v>
      </c>
      <c r="J123" t="b">
        <f>ISNUMBER(SEARCH("teens",d2_labelled!$G123))</f>
        <v>0</v>
      </c>
      <c r="K123" t="b">
        <f>ISNUMBER(SEARCH("adults",d2_labelled!$G123))</f>
        <v>1</v>
      </c>
      <c r="M123" t="b">
        <f>ISNUMBER(d2_all_labelled[[#This Row],[appId]])</f>
        <v>0</v>
      </c>
      <c r="N123" t="b">
        <f t="shared" si="1"/>
        <v>1</v>
      </c>
    </row>
    <row r="124" spans="1:14" ht="14.5" customHeight="1" x14ac:dyDescent="0.35">
      <c r="A124" s="1" t="s">
        <v>171</v>
      </c>
      <c r="B124" s="1" t="s">
        <v>172</v>
      </c>
      <c r="C124" s="1" t="s">
        <v>173</v>
      </c>
      <c r="D124" s="1" t="s">
        <v>7597</v>
      </c>
      <c r="E124" s="1" t="s">
        <v>1107</v>
      </c>
      <c r="F124" s="21" t="str">
        <f>IF(ISNUMBER(LEFT(d2_all_labelled[[#This Row],[contentRating]],1)*1), d2_all_labelled[[#This Row],[contentRating]], VLOOKUP(d2_all_labelled[[#This Row],[contentRating]],contentRatingConversion[],2,FALSE))</f>
        <v>PEGI 7</v>
      </c>
      <c r="G124" s="1" t="s">
        <v>7</v>
      </c>
      <c r="I124" t="b">
        <f>ISNUMBER(SEARCH("children",d2_labelled!$G124))</f>
        <v>0</v>
      </c>
      <c r="J124" t="b">
        <f>ISNUMBER(SEARCH("teens",d2_labelled!$G124))</f>
        <v>0</v>
      </c>
      <c r="K124" t="b">
        <f>ISNUMBER(SEARCH("adults",d2_labelled!$G124))</f>
        <v>1</v>
      </c>
      <c r="M124" t="b">
        <f>ISNUMBER(d2_all_labelled[[#This Row],[appId]])</f>
        <v>0</v>
      </c>
      <c r="N124" t="b">
        <f t="shared" si="1"/>
        <v>1</v>
      </c>
    </row>
    <row r="125" spans="1:14" ht="14.5" customHeight="1" x14ac:dyDescent="0.35">
      <c r="A125" s="1" t="s">
        <v>340</v>
      </c>
      <c r="B125" s="1" t="s">
        <v>341</v>
      </c>
      <c r="C125" s="1" t="s">
        <v>342</v>
      </c>
      <c r="D125" s="1" t="s">
        <v>7587</v>
      </c>
      <c r="E125" s="1" t="s">
        <v>1053</v>
      </c>
      <c r="F125" s="21" t="str">
        <f>IF(ISNUMBER(LEFT(d2_all_labelled[[#This Row],[contentRating]],1)*1), d2_all_labelled[[#This Row],[contentRating]], VLOOKUP(d2_all_labelled[[#This Row],[contentRating]],contentRatingConversion[],2,FALSE))</f>
        <v>PEGI 3</v>
      </c>
      <c r="G125" s="1" t="s">
        <v>13</v>
      </c>
      <c r="I125" t="b">
        <f>ISNUMBER(SEARCH("children",d2_labelled!$G125))</f>
        <v>1</v>
      </c>
      <c r="J125" t="b">
        <f>ISNUMBER(SEARCH("teens",d2_labelled!$G125))</f>
        <v>0</v>
      </c>
      <c r="K125" t="b">
        <f>ISNUMBER(SEARCH("adults",d2_labelled!$G125))</f>
        <v>0</v>
      </c>
      <c r="M125" t="b">
        <f>ISNUMBER(d2_all_labelled[[#This Row],[appId]])</f>
        <v>0</v>
      </c>
      <c r="N125" t="b">
        <f t="shared" si="1"/>
        <v>1</v>
      </c>
    </row>
    <row r="126" spans="1:14" ht="14.5" customHeight="1" x14ac:dyDescent="0.35">
      <c r="A126" s="1" t="s">
        <v>102</v>
      </c>
      <c r="B126" s="1" t="s">
        <v>103</v>
      </c>
      <c r="C126" s="1" t="s">
        <v>104</v>
      </c>
      <c r="D126" s="1" t="s">
        <v>7570</v>
      </c>
      <c r="E126" s="1" t="s">
        <v>1053</v>
      </c>
      <c r="F126" s="21" t="str">
        <f>IF(ISNUMBER(LEFT(d2_all_labelled[[#This Row],[contentRating]],1)*1), d2_all_labelled[[#This Row],[contentRating]], VLOOKUP(d2_all_labelled[[#This Row],[contentRating]],contentRatingConversion[],2,FALSE))</f>
        <v>PEGI 3</v>
      </c>
      <c r="G126" s="1" t="s">
        <v>24</v>
      </c>
      <c r="I126" t="b">
        <f>ISNUMBER(SEARCH("children",d2_labelled!$G126))</f>
        <v>0</v>
      </c>
      <c r="J126" t="b">
        <f>ISNUMBER(SEARCH("teens",d2_labelled!$G126))</f>
        <v>1</v>
      </c>
      <c r="K126" t="b">
        <f>ISNUMBER(SEARCH("adults",d2_labelled!$G126))</f>
        <v>1</v>
      </c>
      <c r="M126" t="b">
        <f>ISNUMBER(d2_all_labelled[[#This Row],[appId]])</f>
        <v>0</v>
      </c>
      <c r="N126" t="b">
        <f t="shared" si="1"/>
        <v>1</v>
      </c>
    </row>
    <row r="127" spans="1:14" ht="14.5" customHeight="1" x14ac:dyDescent="0.35">
      <c r="A127" s="1" t="s">
        <v>130</v>
      </c>
      <c r="B127" s="1" t="s">
        <v>131</v>
      </c>
      <c r="C127" s="1" t="s">
        <v>132</v>
      </c>
      <c r="D127" s="1" t="s">
        <v>7570</v>
      </c>
      <c r="E127" s="1" t="s">
        <v>1053</v>
      </c>
      <c r="F127" s="21" t="str">
        <f>IF(ISNUMBER(LEFT(d2_all_labelled[[#This Row],[contentRating]],1)*1), d2_all_labelled[[#This Row],[contentRating]], VLOOKUP(d2_all_labelled[[#This Row],[contentRating]],contentRatingConversion[],2,FALSE))</f>
        <v>PEGI 3</v>
      </c>
      <c r="G127" s="1" t="s">
        <v>7</v>
      </c>
      <c r="I127" t="b">
        <f>ISNUMBER(SEARCH("children",d2_labelled!$G127))</f>
        <v>0</v>
      </c>
      <c r="J127" t="b">
        <f>ISNUMBER(SEARCH("teens",d2_labelled!$G127))</f>
        <v>0</v>
      </c>
      <c r="K127" t="b">
        <f>ISNUMBER(SEARCH("adults",d2_labelled!$G127))</f>
        <v>1</v>
      </c>
      <c r="M127" t="b">
        <f>ISNUMBER(d2_all_labelled[[#This Row],[appId]])</f>
        <v>0</v>
      </c>
      <c r="N127" t="b">
        <f t="shared" si="1"/>
        <v>1</v>
      </c>
    </row>
    <row r="128" spans="1:14" ht="14.5" customHeight="1" x14ac:dyDescent="0.35">
      <c r="A128" s="1" t="s">
        <v>829</v>
      </c>
      <c r="B128" s="1" t="s">
        <v>830</v>
      </c>
      <c r="C128" s="1" t="s">
        <v>831</v>
      </c>
      <c r="D128" s="1" t="s">
        <v>7588</v>
      </c>
      <c r="E128" s="1" t="s">
        <v>1053</v>
      </c>
      <c r="F128" s="21" t="str">
        <f>IF(ISNUMBER(LEFT(d2_all_labelled[[#This Row],[contentRating]],1)*1), d2_all_labelled[[#This Row],[contentRating]], VLOOKUP(d2_all_labelled[[#This Row],[contentRating]],contentRatingConversion[],2,FALSE))</f>
        <v>PEGI 3</v>
      </c>
      <c r="G128" s="1" t="s">
        <v>34</v>
      </c>
      <c r="I128" t="b">
        <f>ISNUMBER(SEARCH("children",d2_labelled!$G128))</f>
        <v>0</v>
      </c>
      <c r="J128" t="b">
        <f>ISNUMBER(SEARCH("teens",d2_labelled!$G128))</f>
        <v>1</v>
      </c>
      <c r="K128" t="b">
        <f>ISNUMBER(SEARCH("adults",d2_labelled!$G128))</f>
        <v>0</v>
      </c>
      <c r="M128" t="b">
        <f>ISNUMBER(d2_all_labelled[[#This Row],[appId]])</f>
        <v>0</v>
      </c>
      <c r="N128" t="b">
        <f t="shared" si="1"/>
        <v>1</v>
      </c>
    </row>
    <row r="129" spans="1:14" ht="14.5" customHeight="1" x14ac:dyDescent="0.35">
      <c r="A129" s="1" t="s">
        <v>814</v>
      </c>
      <c r="B129" s="1" t="s">
        <v>815</v>
      </c>
      <c r="C129" s="1" t="s">
        <v>816</v>
      </c>
      <c r="D129" s="1" t="s">
        <v>7590</v>
      </c>
      <c r="E129" s="1" t="s">
        <v>1053</v>
      </c>
      <c r="F129" s="21" t="str">
        <f>IF(ISNUMBER(LEFT(d2_all_labelled[[#This Row],[contentRating]],1)*1), d2_all_labelled[[#This Row],[contentRating]], VLOOKUP(d2_all_labelled[[#This Row],[contentRating]],contentRatingConversion[],2,FALSE))</f>
        <v>PEGI 3</v>
      </c>
      <c r="G129" s="1" t="s">
        <v>13</v>
      </c>
      <c r="I129" t="b">
        <f>ISNUMBER(SEARCH("children",d2_labelled!$G129))</f>
        <v>1</v>
      </c>
      <c r="J129" t="b">
        <f>ISNUMBER(SEARCH("teens",d2_labelled!$G129))</f>
        <v>0</v>
      </c>
      <c r="K129" t="b">
        <f>ISNUMBER(SEARCH("adults",d2_labelled!$G129))</f>
        <v>0</v>
      </c>
      <c r="M129" t="b">
        <f>ISNUMBER(d2_all_labelled[[#This Row],[appId]])</f>
        <v>0</v>
      </c>
      <c r="N129" t="b">
        <f t="shared" si="1"/>
        <v>1</v>
      </c>
    </row>
    <row r="130" spans="1:14" ht="14.5" customHeight="1" x14ac:dyDescent="0.35">
      <c r="A130" s="1" t="s">
        <v>777</v>
      </c>
      <c r="B130" s="1" t="s">
        <v>778</v>
      </c>
      <c r="C130" s="1" t="s">
        <v>779</v>
      </c>
      <c r="D130" s="1" t="s">
        <v>7598</v>
      </c>
      <c r="E130" s="1" t="s">
        <v>1107</v>
      </c>
      <c r="F130" s="21" t="str">
        <f>IF(ISNUMBER(LEFT(d2_all_labelled[[#This Row],[contentRating]],1)*1), d2_all_labelled[[#This Row],[contentRating]], VLOOKUP(d2_all_labelled[[#This Row],[contentRating]],contentRatingConversion[],2,FALSE))</f>
        <v>PEGI 7</v>
      </c>
      <c r="G130" s="1" t="s">
        <v>24</v>
      </c>
      <c r="I130" t="b">
        <f>ISNUMBER(SEARCH("children",d2_labelled!$G130))</f>
        <v>0</v>
      </c>
      <c r="J130" t="b">
        <f>ISNUMBER(SEARCH("teens",d2_labelled!$G130))</f>
        <v>1</v>
      </c>
      <c r="K130" t="b">
        <f>ISNUMBER(SEARCH("adults",d2_labelled!$G130))</f>
        <v>1</v>
      </c>
      <c r="M130" t="b">
        <f>ISNUMBER(d2_all_labelled[[#This Row],[appId]])</f>
        <v>0</v>
      </c>
      <c r="N130" t="b">
        <f t="shared" si="1"/>
        <v>1</v>
      </c>
    </row>
    <row r="131" spans="1:14" ht="14.5" customHeight="1" x14ac:dyDescent="0.35">
      <c r="A131" s="1" t="s">
        <v>148</v>
      </c>
      <c r="B131" s="1" t="s">
        <v>149</v>
      </c>
      <c r="C131" s="1" t="s">
        <v>150</v>
      </c>
      <c r="D131" s="1" t="s">
        <v>7570</v>
      </c>
      <c r="E131" s="1" t="s">
        <v>1053</v>
      </c>
      <c r="F131" s="21" t="str">
        <f>IF(ISNUMBER(LEFT(d2_all_labelled[[#This Row],[contentRating]],1)*1), d2_all_labelled[[#This Row],[contentRating]], VLOOKUP(d2_all_labelled[[#This Row],[contentRating]],contentRatingConversion[],2,FALSE))</f>
        <v>PEGI 3</v>
      </c>
      <c r="G131" s="1" t="s">
        <v>7</v>
      </c>
      <c r="I131" t="b">
        <f>ISNUMBER(SEARCH("children",d2_labelled!$G131))</f>
        <v>0</v>
      </c>
      <c r="J131" t="b">
        <f>ISNUMBER(SEARCH("teens",d2_labelled!$G131))</f>
        <v>0</v>
      </c>
      <c r="K131" t="b">
        <f>ISNUMBER(SEARCH("adults",d2_labelled!$G131))</f>
        <v>1</v>
      </c>
      <c r="M131" t="b">
        <f>ISNUMBER(d2_all_labelled[[#This Row],[appId]])</f>
        <v>0</v>
      </c>
      <c r="N131" t="b">
        <f t="shared" ref="N131:N194" si="2">NOT(M131)</f>
        <v>1</v>
      </c>
    </row>
    <row r="132" spans="1:14" ht="14.5" customHeight="1" x14ac:dyDescent="0.35">
      <c r="A132" s="1" t="s">
        <v>280</v>
      </c>
      <c r="B132" s="1" t="s">
        <v>281</v>
      </c>
      <c r="C132" s="1" t="s">
        <v>282</v>
      </c>
      <c r="D132" s="1" t="s">
        <v>7597</v>
      </c>
      <c r="E132" s="1" t="s">
        <v>1100</v>
      </c>
      <c r="F132" s="21" t="str">
        <f>IF(ISNUMBER(LEFT(d2_all_labelled[[#This Row],[contentRating]],1)*1), d2_all_labelled[[#This Row],[contentRating]], VLOOKUP(d2_all_labelled[[#This Row],[contentRating]],contentRatingConversion[],2,FALSE))</f>
        <v>PEGI 12</v>
      </c>
      <c r="G132" s="1" t="s">
        <v>34</v>
      </c>
      <c r="I132" t="b">
        <f>ISNUMBER(SEARCH("children",d2_labelled!$G132))</f>
        <v>0</v>
      </c>
      <c r="J132" t="b">
        <f>ISNUMBER(SEARCH("teens",d2_labelled!$G132))</f>
        <v>1</v>
      </c>
      <c r="K132" t="b">
        <f>ISNUMBER(SEARCH("adults",d2_labelled!$G132))</f>
        <v>0</v>
      </c>
      <c r="M132" t="b">
        <f>ISNUMBER(d2_all_labelled[[#This Row],[appId]])</f>
        <v>0</v>
      </c>
      <c r="N132" t="b">
        <f t="shared" si="2"/>
        <v>1</v>
      </c>
    </row>
    <row r="133" spans="1:14" ht="14.5" customHeight="1" x14ac:dyDescent="0.35">
      <c r="A133" s="1" t="s">
        <v>879</v>
      </c>
      <c r="B133" s="1" t="s">
        <v>880</v>
      </c>
      <c r="C133" s="1" t="s">
        <v>881</v>
      </c>
      <c r="D133" s="1" t="s">
        <v>7582</v>
      </c>
      <c r="E133" s="1" t="s">
        <v>1100</v>
      </c>
      <c r="F133" s="21" t="str">
        <f>IF(ISNUMBER(LEFT(d2_all_labelled[[#This Row],[contentRating]],1)*1), d2_all_labelled[[#This Row],[contentRating]], VLOOKUP(d2_all_labelled[[#This Row],[contentRating]],contentRatingConversion[],2,FALSE))</f>
        <v>PEGI 12</v>
      </c>
      <c r="G133" s="1" t="s">
        <v>34</v>
      </c>
      <c r="I133" t="b">
        <f>ISNUMBER(SEARCH("children",d2_labelled!$G133))</f>
        <v>0</v>
      </c>
      <c r="J133" t="b">
        <f>ISNUMBER(SEARCH("teens",d2_labelled!$G133))</f>
        <v>1</v>
      </c>
      <c r="K133" t="b">
        <f>ISNUMBER(SEARCH("adults",d2_labelled!$G133))</f>
        <v>0</v>
      </c>
      <c r="M133" t="b">
        <f>ISNUMBER(d2_all_labelled[[#This Row],[appId]])</f>
        <v>0</v>
      </c>
      <c r="N133" t="b">
        <f t="shared" si="2"/>
        <v>1</v>
      </c>
    </row>
    <row r="134" spans="1:14" ht="14.5" customHeight="1" x14ac:dyDescent="0.35">
      <c r="A134" s="1" t="s">
        <v>370</v>
      </c>
      <c r="B134" s="1" t="s">
        <v>371</v>
      </c>
      <c r="C134" s="1" t="s">
        <v>372</v>
      </c>
      <c r="D134" s="1" t="s">
        <v>7570</v>
      </c>
      <c r="E134" s="1" t="s">
        <v>1053</v>
      </c>
      <c r="F134" s="21" t="str">
        <f>IF(ISNUMBER(LEFT(d2_all_labelled[[#This Row],[contentRating]],1)*1), d2_all_labelled[[#This Row],[contentRating]], VLOOKUP(d2_all_labelled[[#This Row],[contentRating]],contentRatingConversion[],2,FALSE))</f>
        <v>PEGI 3</v>
      </c>
      <c r="G134" s="1" t="s">
        <v>7</v>
      </c>
      <c r="I134" t="b">
        <f>ISNUMBER(SEARCH("children",d2_labelled!$G134))</f>
        <v>0</v>
      </c>
      <c r="J134" t="b">
        <f>ISNUMBER(SEARCH("teens",d2_labelled!$G134))</f>
        <v>0</v>
      </c>
      <c r="K134" t="b">
        <f>ISNUMBER(SEARCH("adults",d2_labelled!$G134))</f>
        <v>1</v>
      </c>
      <c r="M134" t="b">
        <f>ISNUMBER(d2_all_labelled[[#This Row],[appId]])</f>
        <v>0</v>
      </c>
      <c r="N134" t="b">
        <f t="shared" si="2"/>
        <v>1</v>
      </c>
    </row>
    <row r="135" spans="1:14" ht="14.5" customHeight="1" x14ac:dyDescent="0.35">
      <c r="A135" s="1" t="s">
        <v>628</v>
      </c>
      <c r="B135" s="1" t="s">
        <v>629</v>
      </c>
      <c r="C135" s="1" t="s">
        <v>630</v>
      </c>
      <c r="D135" s="1" t="s">
        <v>7570</v>
      </c>
      <c r="E135" s="1" t="s">
        <v>1053</v>
      </c>
      <c r="F135" s="21" t="str">
        <f>IF(ISNUMBER(LEFT(d2_all_labelled[[#This Row],[contentRating]],1)*1), d2_all_labelled[[#This Row],[contentRating]], VLOOKUP(d2_all_labelled[[#This Row],[contentRating]],contentRatingConversion[],2,FALSE))</f>
        <v>PEGI 3</v>
      </c>
      <c r="G135" s="1" t="s">
        <v>7</v>
      </c>
      <c r="I135" t="b">
        <f>ISNUMBER(SEARCH("children",d2_labelled!$G135))</f>
        <v>0</v>
      </c>
      <c r="J135" t="b">
        <f>ISNUMBER(SEARCH("teens",d2_labelled!$G135))</f>
        <v>0</v>
      </c>
      <c r="K135" t="b">
        <f>ISNUMBER(SEARCH("adults",d2_labelled!$G135))</f>
        <v>1</v>
      </c>
      <c r="M135" t="b">
        <f>ISNUMBER(d2_all_labelled[[#This Row],[appId]])</f>
        <v>0</v>
      </c>
      <c r="N135" t="b">
        <f t="shared" si="2"/>
        <v>1</v>
      </c>
    </row>
    <row r="136" spans="1:14" ht="14.5" customHeight="1" x14ac:dyDescent="0.35">
      <c r="A136" s="1" t="s">
        <v>154</v>
      </c>
      <c r="B136" s="1" t="s">
        <v>155</v>
      </c>
      <c r="C136" s="1" t="s">
        <v>156</v>
      </c>
      <c r="D136" s="1" t="s">
        <v>7591</v>
      </c>
      <c r="E136" s="1" t="s">
        <v>1053</v>
      </c>
      <c r="F136" s="21" t="str">
        <f>IF(ISNUMBER(LEFT(d2_all_labelled[[#This Row],[contentRating]],1)*1), d2_all_labelled[[#This Row],[contentRating]], VLOOKUP(d2_all_labelled[[#This Row],[contentRating]],contentRatingConversion[],2,FALSE))</f>
        <v>PEGI 3</v>
      </c>
      <c r="G136" s="1" t="s">
        <v>7</v>
      </c>
      <c r="I136" t="b">
        <f>ISNUMBER(SEARCH("children",d2_labelled!$G136))</f>
        <v>0</v>
      </c>
      <c r="J136" t="b">
        <f>ISNUMBER(SEARCH("teens",d2_labelled!$G136))</f>
        <v>0</v>
      </c>
      <c r="K136" t="b">
        <f>ISNUMBER(SEARCH("adults",d2_labelled!$G136))</f>
        <v>1</v>
      </c>
      <c r="M136" t="b">
        <f>ISNUMBER(d2_all_labelled[[#This Row],[appId]])</f>
        <v>0</v>
      </c>
      <c r="N136" t="b">
        <f t="shared" si="2"/>
        <v>1</v>
      </c>
    </row>
    <row r="137" spans="1:14" ht="14.5" customHeight="1" x14ac:dyDescent="0.35">
      <c r="A137" s="1" t="s">
        <v>331</v>
      </c>
      <c r="B137" s="1" t="s">
        <v>332</v>
      </c>
      <c r="C137" s="1" t="s">
        <v>333</v>
      </c>
      <c r="D137" s="1" t="s">
        <v>7599</v>
      </c>
      <c r="E137" s="1" t="s">
        <v>1053</v>
      </c>
      <c r="F137" s="21" t="str">
        <f>IF(ISNUMBER(LEFT(d2_all_labelled[[#This Row],[contentRating]],1)*1), d2_all_labelled[[#This Row],[contentRating]], VLOOKUP(d2_all_labelled[[#This Row],[contentRating]],contentRatingConversion[],2,FALSE))</f>
        <v>PEGI 3</v>
      </c>
      <c r="G137" s="1" t="s">
        <v>7</v>
      </c>
      <c r="I137" t="b">
        <f>ISNUMBER(SEARCH("children",d2_labelled!$G137))</f>
        <v>0</v>
      </c>
      <c r="J137" t="b">
        <f>ISNUMBER(SEARCH("teens",d2_labelled!$G137))</f>
        <v>0</v>
      </c>
      <c r="K137" t="b">
        <f>ISNUMBER(SEARCH("adults",d2_labelled!$G137))</f>
        <v>1</v>
      </c>
      <c r="M137" t="b">
        <f>ISNUMBER(d2_all_labelled[[#This Row],[appId]])</f>
        <v>0</v>
      </c>
      <c r="N137" t="b">
        <f t="shared" si="2"/>
        <v>1</v>
      </c>
    </row>
    <row r="138" spans="1:14" ht="14.5" customHeight="1" x14ac:dyDescent="0.35">
      <c r="A138" s="1" t="s">
        <v>179</v>
      </c>
      <c r="B138" s="1" t="s">
        <v>180</v>
      </c>
      <c r="C138" s="1" t="s">
        <v>181</v>
      </c>
      <c r="D138" s="1" t="s">
        <v>7593</v>
      </c>
      <c r="E138" s="1" t="s">
        <v>1053</v>
      </c>
      <c r="F138" s="21" t="str">
        <f>IF(ISNUMBER(LEFT(d2_all_labelled[[#This Row],[contentRating]],1)*1), d2_all_labelled[[#This Row],[contentRating]], VLOOKUP(d2_all_labelled[[#This Row],[contentRating]],contentRatingConversion[],2,FALSE))</f>
        <v>PEGI 3</v>
      </c>
      <c r="G138" s="1" t="s">
        <v>7</v>
      </c>
      <c r="I138" t="b">
        <f>ISNUMBER(SEARCH("children",d2_labelled!$G138))</f>
        <v>0</v>
      </c>
      <c r="J138" t="b">
        <f>ISNUMBER(SEARCH("teens",d2_labelled!$G138))</f>
        <v>0</v>
      </c>
      <c r="K138" t="b">
        <f>ISNUMBER(SEARCH("adults",d2_labelled!$G138))</f>
        <v>1</v>
      </c>
      <c r="M138" t="b">
        <f>ISNUMBER(d2_all_labelled[[#This Row],[appId]])</f>
        <v>0</v>
      </c>
      <c r="N138" t="b">
        <f t="shared" si="2"/>
        <v>1</v>
      </c>
    </row>
    <row r="139" spans="1:14" ht="14.5" customHeight="1" x14ac:dyDescent="0.35">
      <c r="A139" s="1" t="s">
        <v>256</v>
      </c>
      <c r="B139" s="1" t="s">
        <v>257</v>
      </c>
      <c r="C139" s="1" t="s">
        <v>258</v>
      </c>
      <c r="D139" s="1" t="s">
        <v>7584</v>
      </c>
      <c r="E139" s="1" t="s">
        <v>1231</v>
      </c>
      <c r="F139" s="21" t="str">
        <f>IF(ISNUMBER(LEFT(d2_all_labelled[[#This Row],[contentRating]],1)*1), d2_all_labelled[[#This Row],[contentRating]], VLOOKUP(d2_all_labelled[[#This Row],[contentRating]],contentRatingConversion[],2,FALSE))</f>
        <v>PEGI 16 || PEGI 18</v>
      </c>
      <c r="G139" s="1" t="s">
        <v>7</v>
      </c>
      <c r="I139" t="b">
        <f>ISNUMBER(SEARCH("children",d2_labelled!$G139))</f>
        <v>0</v>
      </c>
      <c r="J139" t="b">
        <f>ISNUMBER(SEARCH("teens",d2_labelled!$G139))</f>
        <v>0</v>
      </c>
      <c r="K139" t="b">
        <f>ISNUMBER(SEARCH("adults",d2_labelled!$G139))</f>
        <v>1</v>
      </c>
      <c r="M139" t="b">
        <f>ISNUMBER(d2_all_labelled[[#This Row],[appId]])</f>
        <v>0</v>
      </c>
      <c r="N139" t="b">
        <f t="shared" si="2"/>
        <v>1</v>
      </c>
    </row>
    <row r="140" spans="1:14" ht="14.5" customHeight="1" x14ac:dyDescent="0.35">
      <c r="A140" s="1" t="s">
        <v>182</v>
      </c>
      <c r="B140" s="1" t="s">
        <v>183</v>
      </c>
      <c r="C140" s="1" t="s">
        <v>184</v>
      </c>
      <c r="D140" s="1" t="s">
        <v>7600</v>
      </c>
      <c r="E140" s="1" t="s">
        <v>1100</v>
      </c>
      <c r="F140" s="21" t="str">
        <f>IF(ISNUMBER(LEFT(d2_all_labelled[[#This Row],[contentRating]],1)*1), d2_all_labelled[[#This Row],[contentRating]], VLOOKUP(d2_all_labelled[[#This Row],[contentRating]],contentRatingConversion[],2,FALSE))</f>
        <v>PEGI 12</v>
      </c>
      <c r="G140" s="1" t="s">
        <v>185</v>
      </c>
      <c r="I140" t="b">
        <f>ISNUMBER(SEARCH("children",d2_labelled!$G140))</f>
        <v>1</v>
      </c>
      <c r="J140" t="b">
        <f>ISNUMBER(SEARCH("teens",d2_labelled!$G140))</f>
        <v>1</v>
      </c>
      <c r="K140" t="b">
        <f>ISNUMBER(SEARCH("adults",d2_labelled!$G140))</f>
        <v>0</v>
      </c>
      <c r="M140" t="b">
        <f>ISNUMBER(d2_all_labelled[[#This Row],[appId]])</f>
        <v>0</v>
      </c>
      <c r="N140" t="b">
        <f t="shared" si="2"/>
        <v>1</v>
      </c>
    </row>
    <row r="141" spans="1:14" ht="14.5" customHeight="1" x14ac:dyDescent="0.35">
      <c r="A141" s="1" t="s">
        <v>189</v>
      </c>
      <c r="B141" s="1" t="s">
        <v>190</v>
      </c>
      <c r="C141" s="1" t="s">
        <v>191</v>
      </c>
      <c r="D141" s="1" t="s">
        <v>7591</v>
      </c>
      <c r="E141" s="1" t="s">
        <v>1100</v>
      </c>
      <c r="F141" s="21" t="str">
        <f>IF(ISNUMBER(LEFT(d2_all_labelled[[#This Row],[contentRating]],1)*1), d2_all_labelled[[#This Row],[contentRating]], VLOOKUP(d2_all_labelled[[#This Row],[contentRating]],contentRatingConversion[],2,FALSE))</f>
        <v>PEGI 12</v>
      </c>
      <c r="G141" s="1" t="s">
        <v>24</v>
      </c>
      <c r="I141" t="b">
        <f>ISNUMBER(SEARCH("children",d2_labelled!$G141))</f>
        <v>0</v>
      </c>
      <c r="J141" t="b">
        <f>ISNUMBER(SEARCH("teens",d2_labelled!$G141))</f>
        <v>1</v>
      </c>
      <c r="K141" t="b">
        <f>ISNUMBER(SEARCH("adults",d2_labelled!$G141))</f>
        <v>1</v>
      </c>
      <c r="M141" t="b">
        <f>ISNUMBER(d2_all_labelled[[#This Row],[appId]])</f>
        <v>0</v>
      </c>
      <c r="N141" t="b">
        <f t="shared" si="2"/>
        <v>1</v>
      </c>
    </row>
    <row r="142" spans="1:14" ht="14.5" customHeight="1" x14ac:dyDescent="0.35">
      <c r="A142" s="1" t="s">
        <v>283</v>
      </c>
      <c r="B142" s="1" t="s">
        <v>284</v>
      </c>
      <c r="C142" s="1" t="s">
        <v>285</v>
      </c>
      <c r="D142" s="1" t="s">
        <v>7570</v>
      </c>
      <c r="E142" s="1" t="s">
        <v>1053</v>
      </c>
      <c r="F142" s="21" t="str">
        <f>IF(ISNUMBER(LEFT(d2_all_labelled[[#This Row],[contentRating]],1)*1), d2_all_labelled[[#This Row],[contentRating]], VLOOKUP(d2_all_labelled[[#This Row],[contentRating]],contentRatingConversion[],2,FALSE))</f>
        <v>PEGI 3</v>
      </c>
      <c r="G142" s="1" t="s">
        <v>7</v>
      </c>
      <c r="I142" t="b">
        <f>ISNUMBER(SEARCH("children",d2_labelled!$G142))</f>
        <v>0</v>
      </c>
      <c r="J142" t="b">
        <f>ISNUMBER(SEARCH("teens",d2_labelled!$G142))</f>
        <v>0</v>
      </c>
      <c r="K142" t="b">
        <f>ISNUMBER(SEARCH("adults",d2_labelled!$G142))</f>
        <v>1</v>
      </c>
      <c r="M142" t="b">
        <f>ISNUMBER(d2_all_labelled[[#This Row],[appId]])</f>
        <v>0</v>
      </c>
      <c r="N142" t="b">
        <f t="shared" si="2"/>
        <v>1</v>
      </c>
    </row>
    <row r="143" spans="1:14" ht="14.5" customHeight="1" x14ac:dyDescent="0.35">
      <c r="A143" s="1" t="s">
        <v>217</v>
      </c>
      <c r="B143" s="1" t="s">
        <v>218</v>
      </c>
      <c r="C143" s="1" t="s">
        <v>219</v>
      </c>
      <c r="D143" s="1" t="s">
        <v>7601</v>
      </c>
      <c r="E143" s="1" t="s">
        <v>1053</v>
      </c>
      <c r="F143" s="21" t="str">
        <f>IF(ISNUMBER(LEFT(d2_all_labelled[[#This Row],[contentRating]],1)*1), d2_all_labelled[[#This Row],[contentRating]], VLOOKUP(d2_all_labelled[[#This Row],[contentRating]],contentRatingConversion[],2,FALSE))</f>
        <v>PEGI 3</v>
      </c>
      <c r="G143" s="1" t="s">
        <v>24</v>
      </c>
      <c r="I143" t="b">
        <f>ISNUMBER(SEARCH("children",d2_labelled!$G143))</f>
        <v>0</v>
      </c>
      <c r="J143" t="b">
        <f>ISNUMBER(SEARCH("teens",d2_labelled!$G143))</f>
        <v>1</v>
      </c>
      <c r="K143" t="b">
        <f>ISNUMBER(SEARCH("adults",d2_labelled!$G143))</f>
        <v>1</v>
      </c>
      <c r="M143" t="b">
        <f>ISNUMBER(d2_all_labelled[[#This Row],[appId]])</f>
        <v>0</v>
      </c>
      <c r="N143" t="b">
        <f t="shared" si="2"/>
        <v>1</v>
      </c>
    </row>
    <row r="144" spans="1:14" ht="14.5" customHeight="1" x14ac:dyDescent="0.35">
      <c r="A144" s="1" t="s">
        <v>201</v>
      </c>
      <c r="B144" s="1" t="s">
        <v>202</v>
      </c>
      <c r="C144" s="1" t="s">
        <v>203</v>
      </c>
      <c r="D144" s="1" t="s">
        <v>7587</v>
      </c>
      <c r="E144" s="1" t="s">
        <v>1053</v>
      </c>
      <c r="F144" s="21" t="str">
        <f>IF(ISNUMBER(LEFT(d2_all_labelled[[#This Row],[contentRating]],1)*1), d2_all_labelled[[#This Row],[contentRating]], VLOOKUP(d2_all_labelled[[#This Row],[contentRating]],contentRatingConversion[],2,FALSE))</f>
        <v>PEGI 3</v>
      </c>
      <c r="G144" s="1" t="s">
        <v>7</v>
      </c>
      <c r="I144" t="b">
        <f>ISNUMBER(SEARCH("children",d2_labelled!$G144))</f>
        <v>0</v>
      </c>
      <c r="J144" t="b">
        <f>ISNUMBER(SEARCH("teens",d2_labelled!$G144))</f>
        <v>0</v>
      </c>
      <c r="K144" t="b">
        <f>ISNUMBER(SEARCH("adults",d2_labelled!$G144))</f>
        <v>1</v>
      </c>
      <c r="M144" t="b">
        <f>ISNUMBER(d2_all_labelled[[#This Row],[appId]])</f>
        <v>0</v>
      </c>
      <c r="N144" t="b">
        <f t="shared" si="2"/>
        <v>1</v>
      </c>
    </row>
    <row r="145" spans="1:14" ht="14.5" customHeight="1" x14ac:dyDescent="0.35">
      <c r="A145" s="1" t="s">
        <v>479</v>
      </c>
      <c r="B145" s="1" t="s">
        <v>480</v>
      </c>
      <c r="C145" s="1" t="s">
        <v>481</v>
      </c>
      <c r="D145" s="1" t="s">
        <v>7598</v>
      </c>
      <c r="E145" s="1" t="s">
        <v>1053</v>
      </c>
      <c r="F145" s="21" t="str">
        <f>IF(ISNUMBER(LEFT(d2_all_labelled[[#This Row],[contentRating]],1)*1), d2_all_labelled[[#This Row],[contentRating]], VLOOKUP(d2_all_labelled[[#This Row],[contentRating]],contentRatingConversion[],2,FALSE))</f>
        <v>PEGI 3</v>
      </c>
      <c r="G145" s="1" t="s">
        <v>13</v>
      </c>
      <c r="I145" t="b">
        <f>ISNUMBER(SEARCH("children",d2_labelled!$G145))</f>
        <v>1</v>
      </c>
      <c r="J145" t="b">
        <f>ISNUMBER(SEARCH("teens",d2_labelled!$G145))</f>
        <v>0</v>
      </c>
      <c r="K145" t="b">
        <f>ISNUMBER(SEARCH("adults",d2_labelled!$G145))</f>
        <v>0</v>
      </c>
      <c r="M145" t="b">
        <f>ISNUMBER(d2_all_labelled[[#This Row],[appId]])</f>
        <v>0</v>
      </c>
      <c r="N145" t="b">
        <f t="shared" si="2"/>
        <v>1</v>
      </c>
    </row>
    <row r="146" spans="1:14" ht="14.5" customHeight="1" x14ac:dyDescent="0.35">
      <c r="A146" s="1" t="s">
        <v>222</v>
      </c>
      <c r="B146" s="1" t="s">
        <v>223</v>
      </c>
      <c r="C146" s="1" t="s">
        <v>224</v>
      </c>
      <c r="D146" s="1" t="s">
        <v>7570</v>
      </c>
      <c r="E146" s="1" t="s">
        <v>1053</v>
      </c>
      <c r="F146" s="21" t="str">
        <f>IF(ISNUMBER(LEFT(d2_all_labelled[[#This Row],[contentRating]],1)*1), d2_all_labelled[[#This Row],[contentRating]], VLOOKUP(d2_all_labelled[[#This Row],[contentRating]],contentRatingConversion[],2,FALSE))</f>
        <v>PEGI 3</v>
      </c>
      <c r="G146" s="1" t="s">
        <v>7</v>
      </c>
      <c r="I146" t="b">
        <f>ISNUMBER(SEARCH("children",d2_labelled!$G146))</f>
        <v>0</v>
      </c>
      <c r="J146" t="b">
        <f>ISNUMBER(SEARCH("teens",d2_labelled!$G146))</f>
        <v>0</v>
      </c>
      <c r="K146" t="b">
        <f>ISNUMBER(SEARCH("adults",d2_labelled!$G146))</f>
        <v>1</v>
      </c>
      <c r="M146" t="b">
        <f>ISNUMBER(d2_all_labelled[[#This Row],[appId]])</f>
        <v>0</v>
      </c>
      <c r="N146" t="b">
        <f t="shared" si="2"/>
        <v>1</v>
      </c>
    </row>
    <row r="147" spans="1:14" ht="14.5" customHeight="1" x14ac:dyDescent="0.35">
      <c r="A147" s="1" t="s">
        <v>641</v>
      </c>
      <c r="B147" s="1" t="s">
        <v>642</v>
      </c>
      <c r="C147" s="1" t="s">
        <v>643</v>
      </c>
      <c r="D147" s="1" t="s">
        <v>7597</v>
      </c>
      <c r="E147" s="1" t="s">
        <v>1053</v>
      </c>
      <c r="F147" s="21" t="str">
        <f>IF(ISNUMBER(LEFT(d2_all_labelled[[#This Row],[contentRating]],1)*1), d2_all_labelled[[#This Row],[contentRating]], VLOOKUP(d2_all_labelled[[#This Row],[contentRating]],contentRatingConversion[],2,FALSE))</f>
        <v>PEGI 3</v>
      </c>
      <c r="G147" s="1" t="s">
        <v>34</v>
      </c>
      <c r="I147" t="b">
        <f>ISNUMBER(SEARCH("children",d2_labelled!$G147))</f>
        <v>0</v>
      </c>
      <c r="J147" t="b">
        <f>ISNUMBER(SEARCH("teens",d2_labelled!$G147))</f>
        <v>1</v>
      </c>
      <c r="K147" t="b">
        <f>ISNUMBER(SEARCH("adults",d2_labelled!$G147))</f>
        <v>0</v>
      </c>
      <c r="M147" t="b">
        <f>ISNUMBER(d2_all_labelled[[#This Row],[appId]])</f>
        <v>0</v>
      </c>
      <c r="N147" t="b">
        <f t="shared" si="2"/>
        <v>1</v>
      </c>
    </row>
    <row r="148" spans="1:14" ht="14.5" customHeight="1" x14ac:dyDescent="0.35">
      <c r="A148" s="1" t="s">
        <v>412</v>
      </c>
      <c r="B148" s="1" t="s">
        <v>413</v>
      </c>
      <c r="C148" s="1" t="s">
        <v>414</v>
      </c>
      <c r="D148" s="1" t="s">
        <v>7570</v>
      </c>
      <c r="E148" s="1" t="s">
        <v>1053</v>
      </c>
      <c r="F148" s="21" t="str">
        <f>IF(ISNUMBER(LEFT(d2_all_labelled[[#This Row],[contentRating]],1)*1), d2_all_labelled[[#This Row],[contentRating]], VLOOKUP(d2_all_labelled[[#This Row],[contentRating]],contentRatingConversion[],2,FALSE))</f>
        <v>PEGI 3</v>
      </c>
      <c r="G148" s="1" t="s">
        <v>13</v>
      </c>
      <c r="I148" t="b">
        <f>ISNUMBER(SEARCH("children",d2_labelled!$G148))</f>
        <v>1</v>
      </c>
      <c r="J148" t="b">
        <f>ISNUMBER(SEARCH("teens",d2_labelled!$G148))</f>
        <v>0</v>
      </c>
      <c r="K148" t="b">
        <f>ISNUMBER(SEARCH("adults",d2_labelled!$G148))</f>
        <v>0</v>
      </c>
      <c r="M148" t="b">
        <f>ISNUMBER(d2_all_labelled[[#This Row],[appId]])</f>
        <v>0</v>
      </c>
      <c r="N148" t="b">
        <f t="shared" si="2"/>
        <v>1</v>
      </c>
    </row>
    <row r="149" spans="1:14" ht="14.5" customHeight="1" x14ac:dyDescent="0.35">
      <c r="A149" s="1" t="s">
        <v>590</v>
      </c>
      <c r="B149" s="1" t="s">
        <v>591</v>
      </c>
      <c r="C149" s="1" t="s">
        <v>592</v>
      </c>
      <c r="D149" s="1" t="s">
        <v>7570</v>
      </c>
      <c r="E149" s="1" t="s">
        <v>1053</v>
      </c>
      <c r="F149" s="21" t="str">
        <f>IF(ISNUMBER(LEFT(d2_all_labelled[[#This Row],[contentRating]],1)*1), d2_all_labelled[[#This Row],[contentRating]], VLOOKUP(d2_all_labelled[[#This Row],[contentRating]],contentRatingConversion[],2,FALSE))</f>
        <v>PEGI 3</v>
      </c>
      <c r="G149" s="1" t="s">
        <v>7</v>
      </c>
      <c r="I149" t="b">
        <f>ISNUMBER(SEARCH("children",d2_labelled!$G149))</f>
        <v>0</v>
      </c>
      <c r="J149" t="b">
        <f>ISNUMBER(SEARCH("teens",d2_labelled!$G149))</f>
        <v>0</v>
      </c>
      <c r="K149" t="b">
        <f>ISNUMBER(SEARCH("adults",d2_labelled!$G149))</f>
        <v>1</v>
      </c>
      <c r="M149" t="b">
        <f>ISNUMBER(d2_all_labelled[[#This Row],[appId]])</f>
        <v>0</v>
      </c>
      <c r="N149" t="b">
        <f t="shared" si="2"/>
        <v>1</v>
      </c>
    </row>
    <row r="150" spans="1:14" ht="14.5" customHeight="1" x14ac:dyDescent="0.35">
      <c r="A150" s="1" t="s">
        <v>684</v>
      </c>
      <c r="B150" s="1" t="s">
        <v>685</v>
      </c>
      <c r="C150" s="1" t="s">
        <v>686</v>
      </c>
      <c r="D150" s="1" t="s">
        <v>7602</v>
      </c>
      <c r="E150" s="1" t="s">
        <v>1053</v>
      </c>
      <c r="F150" s="21" t="str">
        <f>IF(ISNUMBER(LEFT(d2_all_labelled[[#This Row],[contentRating]],1)*1), d2_all_labelled[[#This Row],[contentRating]], VLOOKUP(d2_all_labelled[[#This Row],[contentRating]],contentRatingConversion[],2,FALSE))</f>
        <v>PEGI 3</v>
      </c>
      <c r="G150" s="1" t="s">
        <v>34</v>
      </c>
      <c r="I150" t="b">
        <f>ISNUMBER(SEARCH("children",d2_labelled!$G150))</f>
        <v>0</v>
      </c>
      <c r="J150" t="b">
        <f>ISNUMBER(SEARCH("teens",d2_labelled!$G150))</f>
        <v>1</v>
      </c>
      <c r="K150" t="b">
        <f>ISNUMBER(SEARCH("adults",d2_labelled!$G150))</f>
        <v>0</v>
      </c>
      <c r="M150" t="b">
        <f>ISNUMBER(d2_all_labelled[[#This Row],[appId]])</f>
        <v>0</v>
      </c>
      <c r="N150" t="b">
        <f t="shared" si="2"/>
        <v>1</v>
      </c>
    </row>
    <row r="151" spans="1:14" ht="14.5" customHeight="1" x14ac:dyDescent="0.35">
      <c r="A151" s="1" t="s">
        <v>50</v>
      </c>
      <c r="B151" s="1" t="s">
        <v>51</v>
      </c>
      <c r="C151" s="1" t="s">
        <v>52</v>
      </c>
      <c r="D151" s="1" t="s">
        <v>7585</v>
      </c>
      <c r="E151" s="1" t="s">
        <v>1053</v>
      </c>
      <c r="F151" s="21" t="str">
        <f>IF(ISNUMBER(LEFT(d2_all_labelled[[#This Row],[contentRating]],1)*1), d2_all_labelled[[#This Row],[contentRating]], VLOOKUP(d2_all_labelled[[#This Row],[contentRating]],contentRatingConversion[],2,FALSE))</f>
        <v>PEGI 3</v>
      </c>
      <c r="G151" s="1" t="s">
        <v>13</v>
      </c>
      <c r="I151" t="b">
        <f>ISNUMBER(SEARCH("children",d2_labelled!$G151))</f>
        <v>1</v>
      </c>
      <c r="J151" t="b">
        <f>ISNUMBER(SEARCH("teens",d2_labelled!$G151))</f>
        <v>0</v>
      </c>
      <c r="K151" t="b">
        <f>ISNUMBER(SEARCH("adults",d2_labelled!$G151))</f>
        <v>0</v>
      </c>
      <c r="M151" t="b">
        <f>ISNUMBER(d2_all_labelled[[#This Row],[appId]])</f>
        <v>0</v>
      </c>
      <c r="N151" t="b">
        <f t="shared" si="2"/>
        <v>1</v>
      </c>
    </row>
    <row r="152" spans="1:14" ht="14.5" customHeight="1" x14ac:dyDescent="0.35">
      <c r="A152" s="1" t="s">
        <v>913</v>
      </c>
      <c r="B152" s="1" t="s">
        <v>914</v>
      </c>
      <c r="C152" s="1" t="s">
        <v>915</v>
      </c>
      <c r="D152" s="1" t="s">
        <v>7598</v>
      </c>
      <c r="E152" s="1" t="s">
        <v>1053</v>
      </c>
      <c r="F152" s="21" t="str">
        <f>IF(ISNUMBER(LEFT(d2_all_labelled[[#This Row],[contentRating]],1)*1), d2_all_labelled[[#This Row],[contentRating]], VLOOKUP(d2_all_labelled[[#This Row],[contentRating]],contentRatingConversion[],2,FALSE))</f>
        <v>PEGI 3</v>
      </c>
      <c r="G152" s="1" t="s">
        <v>24</v>
      </c>
      <c r="I152" t="b">
        <f>ISNUMBER(SEARCH("children",d2_labelled!$G152))</f>
        <v>0</v>
      </c>
      <c r="J152" t="b">
        <f>ISNUMBER(SEARCH("teens",d2_labelled!$G152))</f>
        <v>1</v>
      </c>
      <c r="K152" t="b">
        <f>ISNUMBER(SEARCH("adults",d2_labelled!$G152))</f>
        <v>1</v>
      </c>
      <c r="M152" t="b">
        <f>ISNUMBER(d2_all_labelled[[#This Row],[appId]])</f>
        <v>0</v>
      </c>
      <c r="N152" t="b">
        <f t="shared" si="2"/>
        <v>1</v>
      </c>
    </row>
    <row r="153" spans="1:14" ht="14.5" customHeight="1" x14ac:dyDescent="0.35">
      <c r="A153" s="1" t="s">
        <v>808</v>
      </c>
      <c r="B153" s="1" t="s">
        <v>809</v>
      </c>
      <c r="C153" s="1" t="s">
        <v>810</v>
      </c>
      <c r="D153" s="1" t="s">
        <v>7590</v>
      </c>
      <c r="E153" s="1" t="s">
        <v>1100</v>
      </c>
      <c r="F153" s="21" t="str">
        <f>IF(ISNUMBER(LEFT(d2_all_labelled[[#This Row],[contentRating]],1)*1), d2_all_labelled[[#This Row],[contentRating]], VLOOKUP(d2_all_labelled[[#This Row],[contentRating]],contentRatingConversion[],2,FALSE))</f>
        <v>PEGI 12</v>
      </c>
      <c r="G153" s="1" t="s">
        <v>7</v>
      </c>
      <c r="I153" t="b">
        <f>ISNUMBER(SEARCH("children",d2_labelled!$G153))</f>
        <v>0</v>
      </c>
      <c r="J153" t="b">
        <f>ISNUMBER(SEARCH("teens",d2_labelled!$G153))</f>
        <v>0</v>
      </c>
      <c r="K153" t="b">
        <f>ISNUMBER(SEARCH("adults",d2_labelled!$G153))</f>
        <v>1</v>
      </c>
      <c r="M153" t="b">
        <f>ISNUMBER(d2_all_labelled[[#This Row],[appId]])</f>
        <v>0</v>
      </c>
      <c r="N153" t="b">
        <f t="shared" si="2"/>
        <v>1</v>
      </c>
    </row>
    <row r="154" spans="1:14" ht="14.5" customHeight="1" x14ac:dyDescent="0.35">
      <c r="A154" s="1" t="s">
        <v>811</v>
      </c>
      <c r="B154" s="1" t="s">
        <v>812</v>
      </c>
      <c r="C154" s="1" t="s">
        <v>813</v>
      </c>
      <c r="D154" s="1" t="s">
        <v>7586</v>
      </c>
      <c r="E154" s="1" t="s">
        <v>1053</v>
      </c>
      <c r="F154" s="21" t="str">
        <f>IF(ISNUMBER(LEFT(d2_all_labelled[[#This Row],[contentRating]],1)*1), d2_all_labelled[[#This Row],[contentRating]], VLOOKUP(d2_all_labelled[[#This Row],[contentRating]],contentRatingConversion[],2,FALSE))</f>
        <v>PEGI 3</v>
      </c>
      <c r="G154" s="1" t="s">
        <v>24</v>
      </c>
      <c r="I154" t="b">
        <f>ISNUMBER(SEARCH("children",d2_labelled!$G154))</f>
        <v>0</v>
      </c>
      <c r="J154" t="b">
        <f>ISNUMBER(SEARCH("teens",d2_labelled!$G154))</f>
        <v>1</v>
      </c>
      <c r="K154" t="b">
        <f>ISNUMBER(SEARCH("adults",d2_labelled!$G154))</f>
        <v>1</v>
      </c>
      <c r="M154" t="b">
        <f>ISNUMBER(d2_all_labelled[[#This Row],[appId]])</f>
        <v>0</v>
      </c>
      <c r="N154" t="b">
        <f t="shared" si="2"/>
        <v>1</v>
      </c>
    </row>
    <row r="155" spans="1:14" ht="14.5" customHeight="1" x14ac:dyDescent="0.35">
      <c r="A155" s="1" t="s">
        <v>242</v>
      </c>
      <c r="B155" s="1" t="s">
        <v>243</v>
      </c>
      <c r="C155" s="1" t="s">
        <v>244</v>
      </c>
      <c r="D155" s="1" t="s">
        <v>7595</v>
      </c>
      <c r="E155" s="1" t="s">
        <v>1053</v>
      </c>
      <c r="F155" s="21" t="str">
        <f>IF(ISNUMBER(LEFT(d2_all_labelled[[#This Row],[contentRating]],1)*1), d2_all_labelled[[#This Row],[contentRating]], VLOOKUP(d2_all_labelled[[#This Row],[contentRating]],contentRatingConversion[],2,FALSE))</f>
        <v>PEGI 3</v>
      </c>
      <c r="G155" s="1" t="s">
        <v>7</v>
      </c>
      <c r="I155" t="b">
        <f>ISNUMBER(SEARCH("children",d2_labelled!$G155))</f>
        <v>0</v>
      </c>
      <c r="J155" t="b">
        <f>ISNUMBER(SEARCH("teens",d2_labelled!$G155))</f>
        <v>0</v>
      </c>
      <c r="K155" t="b">
        <f>ISNUMBER(SEARCH("adults",d2_labelled!$G155))</f>
        <v>1</v>
      </c>
      <c r="M155" t="b">
        <f>ISNUMBER(d2_all_labelled[[#This Row],[appId]])</f>
        <v>0</v>
      </c>
      <c r="N155" t="b">
        <f t="shared" si="2"/>
        <v>1</v>
      </c>
    </row>
    <row r="156" spans="1:14" ht="14.5" customHeight="1" x14ac:dyDescent="0.35">
      <c r="A156" s="1" t="s">
        <v>294</v>
      </c>
      <c r="B156" s="1" t="s">
        <v>295</v>
      </c>
      <c r="C156" s="1" t="s">
        <v>296</v>
      </c>
      <c r="D156" s="1" t="s">
        <v>7580</v>
      </c>
      <c r="E156" s="1" t="s">
        <v>1100</v>
      </c>
      <c r="F156" s="21" t="str">
        <f>IF(ISNUMBER(LEFT(d2_all_labelled[[#This Row],[contentRating]],1)*1), d2_all_labelled[[#This Row],[contentRating]], VLOOKUP(d2_all_labelled[[#This Row],[contentRating]],contentRatingConversion[],2,FALSE))</f>
        <v>PEGI 12</v>
      </c>
      <c r="G156" s="1" t="s">
        <v>34</v>
      </c>
      <c r="I156" t="b">
        <f>ISNUMBER(SEARCH("children",d2_labelled!$G156))</f>
        <v>0</v>
      </c>
      <c r="J156" t="b">
        <f>ISNUMBER(SEARCH("teens",d2_labelled!$G156))</f>
        <v>1</v>
      </c>
      <c r="K156" t="b">
        <f>ISNUMBER(SEARCH("adults",d2_labelled!$G156))</f>
        <v>0</v>
      </c>
      <c r="M156" t="b">
        <f>ISNUMBER(d2_all_labelled[[#This Row],[appId]])</f>
        <v>0</v>
      </c>
      <c r="N156" t="b">
        <f t="shared" si="2"/>
        <v>1</v>
      </c>
    </row>
    <row r="157" spans="1:14" ht="14.5" customHeight="1" x14ac:dyDescent="0.35">
      <c r="A157" s="1" t="s">
        <v>908</v>
      </c>
      <c r="B157" s="1" t="s">
        <v>909</v>
      </c>
      <c r="C157" s="1" t="s">
        <v>910</v>
      </c>
      <c r="D157" s="1" t="s">
        <v>7587</v>
      </c>
      <c r="E157" s="1" t="s">
        <v>1100</v>
      </c>
      <c r="F157" s="21" t="str">
        <f>IF(ISNUMBER(LEFT(d2_all_labelled[[#This Row],[contentRating]],1)*1), d2_all_labelled[[#This Row],[contentRating]], VLOOKUP(d2_all_labelled[[#This Row],[contentRating]],contentRatingConversion[],2,FALSE))</f>
        <v>PEGI 12</v>
      </c>
      <c r="G157" s="1" t="s">
        <v>24</v>
      </c>
      <c r="I157" t="b">
        <f>ISNUMBER(SEARCH("children",d2_labelled!$G157))</f>
        <v>0</v>
      </c>
      <c r="J157" t="b">
        <f>ISNUMBER(SEARCH("teens",d2_labelled!$G157))</f>
        <v>1</v>
      </c>
      <c r="K157" t="b">
        <f>ISNUMBER(SEARCH("adults",d2_labelled!$G157))</f>
        <v>1</v>
      </c>
      <c r="M157" t="b">
        <f>ISNUMBER(d2_all_labelled[[#This Row],[appId]])</f>
        <v>0</v>
      </c>
      <c r="N157" t="b">
        <f t="shared" si="2"/>
        <v>1</v>
      </c>
    </row>
    <row r="158" spans="1:14" ht="14.5" customHeight="1" x14ac:dyDescent="0.35">
      <c r="A158" s="1" t="s">
        <v>245</v>
      </c>
      <c r="B158" s="1" t="s">
        <v>246</v>
      </c>
      <c r="C158" s="1" t="s">
        <v>247</v>
      </c>
      <c r="D158" s="1" t="s">
        <v>7593</v>
      </c>
      <c r="E158" s="1" t="s">
        <v>1053</v>
      </c>
      <c r="F158" s="21" t="str">
        <f>IF(ISNUMBER(LEFT(d2_all_labelled[[#This Row],[contentRating]],1)*1), d2_all_labelled[[#This Row],[contentRating]], VLOOKUP(d2_all_labelled[[#This Row],[contentRating]],contentRatingConversion[],2,FALSE))</f>
        <v>PEGI 3</v>
      </c>
      <c r="G158" s="1" t="s">
        <v>7</v>
      </c>
      <c r="I158" t="b">
        <f>ISNUMBER(SEARCH("children",d2_labelled!$G158))</f>
        <v>0</v>
      </c>
      <c r="J158" t="b">
        <f>ISNUMBER(SEARCH("teens",d2_labelled!$G158))</f>
        <v>0</v>
      </c>
      <c r="K158" t="b">
        <f>ISNUMBER(SEARCH("adults",d2_labelled!$G158))</f>
        <v>1</v>
      </c>
      <c r="M158" t="b">
        <f>ISNUMBER(d2_all_labelled[[#This Row],[appId]])</f>
        <v>0</v>
      </c>
      <c r="N158" t="b">
        <f t="shared" si="2"/>
        <v>1</v>
      </c>
    </row>
    <row r="159" spans="1:14" ht="14.5" customHeight="1" x14ac:dyDescent="0.35">
      <c r="A159" s="1" t="s">
        <v>248</v>
      </c>
      <c r="B159" s="1" t="s">
        <v>249</v>
      </c>
      <c r="C159" s="1" t="s">
        <v>250</v>
      </c>
      <c r="D159" s="1" t="s">
        <v>7603</v>
      </c>
      <c r="E159" s="1" t="s">
        <v>1107</v>
      </c>
      <c r="F159" s="21" t="str">
        <f>IF(ISNUMBER(LEFT(d2_all_labelled[[#This Row],[contentRating]],1)*1), d2_all_labelled[[#This Row],[contentRating]], VLOOKUP(d2_all_labelled[[#This Row],[contentRating]],contentRatingConversion[],2,FALSE))</f>
        <v>PEGI 7</v>
      </c>
      <c r="G159" s="1" t="s">
        <v>24</v>
      </c>
      <c r="I159" t="b">
        <f>ISNUMBER(SEARCH("children",d2_labelled!$G159))</f>
        <v>0</v>
      </c>
      <c r="J159" t="b">
        <f>ISNUMBER(SEARCH("teens",d2_labelled!$G159))</f>
        <v>1</v>
      </c>
      <c r="K159" t="b">
        <f>ISNUMBER(SEARCH("adults",d2_labelled!$G159))</f>
        <v>1</v>
      </c>
      <c r="M159" t="b">
        <f>ISNUMBER(d2_all_labelled[[#This Row],[appId]])</f>
        <v>0</v>
      </c>
      <c r="N159" t="b">
        <f t="shared" si="2"/>
        <v>1</v>
      </c>
    </row>
    <row r="160" spans="1:14" ht="14.5" customHeight="1" x14ac:dyDescent="0.35">
      <c r="A160" s="1" t="s">
        <v>253</v>
      </c>
      <c r="B160" s="1" t="s">
        <v>254</v>
      </c>
      <c r="C160" s="1" t="s">
        <v>255</v>
      </c>
      <c r="D160" s="1" t="s">
        <v>7604</v>
      </c>
      <c r="E160" s="1" t="s">
        <v>1100</v>
      </c>
      <c r="F160" s="21" t="str">
        <f>IF(ISNUMBER(LEFT(d2_all_labelled[[#This Row],[contentRating]],1)*1), d2_all_labelled[[#This Row],[contentRating]], VLOOKUP(d2_all_labelled[[#This Row],[contentRating]],contentRatingConversion[],2,FALSE))</f>
        <v>PEGI 12</v>
      </c>
      <c r="G160" s="1" t="s">
        <v>24</v>
      </c>
      <c r="I160" t="b">
        <f>ISNUMBER(SEARCH("children",d2_labelled!$G160))</f>
        <v>0</v>
      </c>
      <c r="J160" t="b">
        <f>ISNUMBER(SEARCH("teens",d2_labelled!$G160))</f>
        <v>1</v>
      </c>
      <c r="K160" t="b">
        <f>ISNUMBER(SEARCH("adults",d2_labelled!$G160))</f>
        <v>1</v>
      </c>
      <c r="M160" t="b">
        <f>ISNUMBER(d2_all_labelled[[#This Row],[appId]])</f>
        <v>0</v>
      </c>
      <c r="N160" t="b">
        <f t="shared" si="2"/>
        <v>1</v>
      </c>
    </row>
    <row r="161" spans="1:14" ht="14.5" customHeight="1" x14ac:dyDescent="0.35">
      <c r="A161" s="1" t="s">
        <v>505</v>
      </c>
      <c r="B161" s="1" t="s">
        <v>506</v>
      </c>
      <c r="C161" s="1" t="s">
        <v>507</v>
      </c>
      <c r="D161" s="1" t="s">
        <v>7586</v>
      </c>
      <c r="E161" s="1" t="s">
        <v>1053</v>
      </c>
      <c r="F161" s="21" t="str">
        <f>IF(ISNUMBER(LEFT(d2_all_labelled[[#This Row],[contentRating]],1)*1), d2_all_labelled[[#This Row],[contentRating]], VLOOKUP(d2_all_labelled[[#This Row],[contentRating]],contentRatingConversion[],2,FALSE))</f>
        <v>PEGI 3</v>
      </c>
      <c r="G161" s="1" t="s">
        <v>13</v>
      </c>
      <c r="I161" t="b">
        <f>ISNUMBER(SEARCH("children",d2_labelled!$G161))</f>
        <v>1</v>
      </c>
      <c r="J161" t="b">
        <f>ISNUMBER(SEARCH("teens",d2_labelled!$G161))</f>
        <v>0</v>
      </c>
      <c r="K161" t="b">
        <f>ISNUMBER(SEARCH("adults",d2_labelled!$G161))</f>
        <v>0</v>
      </c>
      <c r="M161" t="b">
        <f>ISNUMBER(d2_all_labelled[[#This Row],[appId]])</f>
        <v>0</v>
      </c>
      <c r="N161" t="b">
        <f t="shared" si="2"/>
        <v>1</v>
      </c>
    </row>
    <row r="162" spans="1:14" ht="14.5" customHeight="1" x14ac:dyDescent="0.35">
      <c r="A162" s="1" t="s">
        <v>721</v>
      </c>
      <c r="B162" s="1" t="s">
        <v>722</v>
      </c>
      <c r="C162" s="1" t="s">
        <v>723</v>
      </c>
      <c r="D162" s="1" t="s">
        <v>7588</v>
      </c>
      <c r="E162" s="1" t="s">
        <v>1053</v>
      </c>
      <c r="F162" s="21" t="str">
        <f>IF(ISNUMBER(LEFT(d2_all_labelled[[#This Row],[contentRating]],1)*1), d2_all_labelled[[#This Row],[contentRating]], VLOOKUP(d2_all_labelled[[#This Row],[contentRating]],contentRatingConversion[],2,FALSE))</f>
        <v>PEGI 3</v>
      </c>
      <c r="G162" s="1" t="s">
        <v>7</v>
      </c>
      <c r="I162" t="b">
        <f>ISNUMBER(SEARCH("children",d2_labelled!$G162))</f>
        <v>0</v>
      </c>
      <c r="J162" t="b">
        <f>ISNUMBER(SEARCH("teens",d2_labelled!$G162))</f>
        <v>0</v>
      </c>
      <c r="K162" t="b">
        <f>ISNUMBER(SEARCH("adults",d2_labelled!$G162))</f>
        <v>1</v>
      </c>
      <c r="M162" t="b">
        <f>ISNUMBER(d2_all_labelled[[#This Row],[appId]])</f>
        <v>0</v>
      </c>
      <c r="N162" t="b">
        <f t="shared" si="2"/>
        <v>1</v>
      </c>
    </row>
    <row r="163" spans="1:14" ht="14.5" customHeight="1" x14ac:dyDescent="0.35">
      <c r="A163" s="1" t="s">
        <v>346</v>
      </c>
      <c r="B163" s="1" t="s">
        <v>347</v>
      </c>
      <c r="C163" s="1" t="s">
        <v>348</v>
      </c>
      <c r="D163" s="1" t="s">
        <v>7602</v>
      </c>
      <c r="E163" s="1" t="s">
        <v>1053</v>
      </c>
      <c r="F163" s="21" t="str">
        <f>IF(ISNUMBER(LEFT(d2_all_labelled[[#This Row],[contentRating]],1)*1), d2_all_labelled[[#This Row],[contentRating]], VLOOKUP(d2_all_labelled[[#This Row],[contentRating]],contentRatingConversion[],2,FALSE))</f>
        <v>PEGI 3</v>
      </c>
      <c r="G163" s="1" t="s">
        <v>34</v>
      </c>
      <c r="I163" t="b">
        <f>ISNUMBER(SEARCH("children",d2_labelled!$G163))</f>
        <v>0</v>
      </c>
      <c r="J163" t="b">
        <f>ISNUMBER(SEARCH("teens",d2_labelled!$G163))</f>
        <v>1</v>
      </c>
      <c r="K163" t="b">
        <f>ISNUMBER(SEARCH("adults",d2_labelled!$G163))</f>
        <v>0</v>
      </c>
      <c r="M163" t="b">
        <f>ISNUMBER(d2_all_labelled[[#This Row],[appId]])</f>
        <v>0</v>
      </c>
      <c r="N163" t="b">
        <f t="shared" si="2"/>
        <v>1</v>
      </c>
    </row>
    <row r="164" spans="1:14" ht="14.5" customHeight="1" x14ac:dyDescent="0.35">
      <c r="A164" s="1" t="s">
        <v>274</v>
      </c>
      <c r="B164" s="1" t="s">
        <v>275</v>
      </c>
      <c r="C164" s="1" t="s">
        <v>276</v>
      </c>
      <c r="D164" s="1" t="s">
        <v>7584</v>
      </c>
      <c r="E164" s="1" t="s">
        <v>1231</v>
      </c>
      <c r="F164" s="21" t="str">
        <f>IF(ISNUMBER(LEFT(d2_all_labelled[[#This Row],[contentRating]],1)*1), d2_all_labelled[[#This Row],[contentRating]], VLOOKUP(d2_all_labelled[[#This Row],[contentRating]],contentRatingConversion[],2,FALSE))</f>
        <v>PEGI 16 || PEGI 18</v>
      </c>
      <c r="G164" s="1" t="s">
        <v>7</v>
      </c>
      <c r="I164" t="b">
        <f>ISNUMBER(SEARCH("children",d2_labelled!$G164))</f>
        <v>0</v>
      </c>
      <c r="J164" t="b">
        <f>ISNUMBER(SEARCH("teens",d2_labelled!$G164))</f>
        <v>0</v>
      </c>
      <c r="K164" t="b">
        <f>ISNUMBER(SEARCH("adults",d2_labelled!$G164))</f>
        <v>1</v>
      </c>
      <c r="M164" t="b">
        <f>ISNUMBER(d2_all_labelled[[#This Row],[appId]])</f>
        <v>0</v>
      </c>
      <c r="N164" t="b">
        <f t="shared" si="2"/>
        <v>1</v>
      </c>
    </row>
    <row r="165" spans="1:14" ht="14.5" customHeight="1" x14ac:dyDescent="0.35">
      <c r="A165" s="1" t="s">
        <v>21</v>
      </c>
      <c r="B165" s="1" t="s">
        <v>22</v>
      </c>
      <c r="C165" s="1" t="s">
        <v>23</v>
      </c>
      <c r="D165" s="1" t="s">
        <v>7570</v>
      </c>
      <c r="E165" s="1" t="s">
        <v>1053</v>
      </c>
      <c r="F165" s="21" t="str">
        <f>IF(ISNUMBER(LEFT(d2_all_labelled[[#This Row],[contentRating]],1)*1), d2_all_labelled[[#This Row],[contentRating]], VLOOKUP(d2_all_labelled[[#This Row],[contentRating]],contentRatingConversion[],2,FALSE))</f>
        <v>PEGI 3</v>
      </c>
      <c r="G165" s="1" t="s">
        <v>24</v>
      </c>
      <c r="I165" t="b">
        <f>ISNUMBER(SEARCH("children",d2_labelled!$G165))</f>
        <v>0</v>
      </c>
      <c r="J165" t="b">
        <f>ISNUMBER(SEARCH("teens",d2_labelled!$G165))</f>
        <v>1</v>
      </c>
      <c r="K165" t="b">
        <f>ISNUMBER(SEARCH("adults",d2_labelled!$G165))</f>
        <v>1</v>
      </c>
      <c r="M165" t="b">
        <f>ISNUMBER(d2_all_labelled[[#This Row],[appId]])</f>
        <v>0</v>
      </c>
      <c r="N165" t="b">
        <f t="shared" si="2"/>
        <v>1</v>
      </c>
    </row>
    <row r="166" spans="1:14" ht="14.5" customHeight="1" x14ac:dyDescent="0.35">
      <c r="A166" s="1" t="s">
        <v>378</v>
      </c>
      <c r="B166" s="1" t="s">
        <v>379</v>
      </c>
      <c r="C166" s="1" t="s">
        <v>380</v>
      </c>
      <c r="D166" s="1" t="s">
        <v>7570</v>
      </c>
      <c r="E166" s="1" t="s">
        <v>1053</v>
      </c>
      <c r="F166" s="21" t="str">
        <f>IF(ISNUMBER(LEFT(d2_all_labelled[[#This Row],[contentRating]],1)*1), d2_all_labelled[[#This Row],[contentRating]], VLOOKUP(d2_all_labelled[[#This Row],[contentRating]],contentRatingConversion[],2,FALSE))</f>
        <v>PEGI 3</v>
      </c>
      <c r="G166" s="1" t="s">
        <v>7</v>
      </c>
      <c r="I166" t="b">
        <f>ISNUMBER(SEARCH("children",d2_labelled!$G166))</f>
        <v>0</v>
      </c>
      <c r="J166" t="b">
        <f>ISNUMBER(SEARCH("teens",d2_labelled!$G166))</f>
        <v>0</v>
      </c>
      <c r="K166" t="b">
        <f>ISNUMBER(SEARCH("adults",d2_labelled!$G166))</f>
        <v>1</v>
      </c>
      <c r="M166" t="b">
        <f>ISNUMBER(d2_all_labelled[[#This Row],[appId]])</f>
        <v>0</v>
      </c>
      <c r="N166" t="b">
        <f t="shared" si="2"/>
        <v>1</v>
      </c>
    </row>
    <row r="167" spans="1:14" ht="14.5" customHeight="1" x14ac:dyDescent="0.35">
      <c r="A167" s="1" t="s">
        <v>110</v>
      </c>
      <c r="B167" s="1" t="s">
        <v>111</v>
      </c>
      <c r="C167" s="1" t="s">
        <v>112</v>
      </c>
      <c r="D167" s="1" t="s">
        <v>7587</v>
      </c>
      <c r="E167" s="1" t="s">
        <v>1100</v>
      </c>
      <c r="F167" s="21" t="str">
        <f>IF(ISNUMBER(LEFT(d2_all_labelled[[#This Row],[contentRating]],1)*1), d2_all_labelled[[#This Row],[contentRating]], VLOOKUP(d2_all_labelled[[#This Row],[contentRating]],contentRatingConversion[],2,FALSE))</f>
        <v>PEGI 12</v>
      </c>
      <c r="G167" s="1" t="s">
        <v>7</v>
      </c>
      <c r="I167" t="b">
        <f>ISNUMBER(SEARCH("children",d2_labelled!$G167))</f>
        <v>0</v>
      </c>
      <c r="J167" t="b">
        <f>ISNUMBER(SEARCH("teens",d2_labelled!$G167))</f>
        <v>0</v>
      </c>
      <c r="K167" t="b">
        <f>ISNUMBER(SEARCH("adults",d2_labelled!$G167))</f>
        <v>1</v>
      </c>
      <c r="M167" t="b">
        <f>ISNUMBER(d2_all_labelled[[#This Row],[appId]])</f>
        <v>0</v>
      </c>
      <c r="N167" t="b">
        <f t="shared" si="2"/>
        <v>1</v>
      </c>
    </row>
    <row r="168" spans="1:14" ht="14.5" customHeight="1" x14ac:dyDescent="0.35">
      <c r="A168" s="1" t="s">
        <v>771</v>
      </c>
      <c r="B168" s="1" t="s">
        <v>772</v>
      </c>
      <c r="C168" s="1" t="s">
        <v>773</v>
      </c>
      <c r="D168" s="1" t="s">
        <v>7585</v>
      </c>
      <c r="E168" s="1" t="s">
        <v>1053</v>
      </c>
      <c r="F168" s="21" t="str">
        <f>IF(ISNUMBER(LEFT(d2_all_labelled[[#This Row],[contentRating]],1)*1), d2_all_labelled[[#This Row],[contentRating]], VLOOKUP(d2_all_labelled[[#This Row],[contentRating]],contentRatingConversion[],2,FALSE))</f>
        <v>PEGI 3</v>
      </c>
      <c r="G168" s="1" t="s">
        <v>13</v>
      </c>
      <c r="I168" t="b">
        <f>ISNUMBER(SEARCH("children",d2_labelled!$G168))</f>
        <v>1</v>
      </c>
      <c r="J168" t="b">
        <f>ISNUMBER(SEARCH("teens",d2_labelled!$G168))</f>
        <v>0</v>
      </c>
      <c r="K168" t="b">
        <f>ISNUMBER(SEARCH("adults",d2_labelled!$G168))</f>
        <v>0</v>
      </c>
      <c r="M168" t="b">
        <f>ISNUMBER(d2_all_labelled[[#This Row],[appId]])</f>
        <v>0</v>
      </c>
      <c r="N168" t="b">
        <f t="shared" si="2"/>
        <v>1</v>
      </c>
    </row>
    <row r="169" spans="1:14" ht="14.5" customHeight="1" x14ac:dyDescent="0.35">
      <c r="A169" s="1" t="s">
        <v>337</v>
      </c>
      <c r="B169" s="1" t="s">
        <v>338</v>
      </c>
      <c r="C169" s="1" t="s">
        <v>339</v>
      </c>
      <c r="D169" s="1" t="s">
        <v>7584</v>
      </c>
      <c r="E169" s="1" t="s">
        <v>1231</v>
      </c>
      <c r="F169" s="21" t="str">
        <f>IF(ISNUMBER(LEFT(d2_all_labelled[[#This Row],[contentRating]],1)*1), d2_all_labelled[[#This Row],[contentRating]], VLOOKUP(d2_all_labelled[[#This Row],[contentRating]],contentRatingConversion[],2,FALSE))</f>
        <v>PEGI 16 || PEGI 18</v>
      </c>
      <c r="G169" s="1" t="s">
        <v>7</v>
      </c>
      <c r="I169" t="b">
        <f>ISNUMBER(SEARCH("children",d2_labelled!$G169))</f>
        <v>0</v>
      </c>
      <c r="J169" t="b">
        <f>ISNUMBER(SEARCH("teens",d2_labelled!$G169))</f>
        <v>0</v>
      </c>
      <c r="K169" t="b">
        <f>ISNUMBER(SEARCH("adults",d2_labelled!$G169))</f>
        <v>1</v>
      </c>
      <c r="M169" t="b">
        <f>ISNUMBER(d2_all_labelled[[#This Row],[appId]])</f>
        <v>0</v>
      </c>
      <c r="N169" t="b">
        <f t="shared" si="2"/>
        <v>1</v>
      </c>
    </row>
    <row r="170" spans="1:14" ht="14.5" customHeight="1" x14ac:dyDescent="0.35">
      <c r="A170" s="1" t="s">
        <v>669</v>
      </c>
      <c r="B170" s="1" t="s">
        <v>670</v>
      </c>
      <c r="C170" s="1" t="s">
        <v>671</v>
      </c>
      <c r="D170" s="1" t="s">
        <v>7589</v>
      </c>
      <c r="E170" s="1" t="s">
        <v>1053</v>
      </c>
      <c r="F170" s="21" t="str">
        <f>IF(ISNUMBER(LEFT(d2_all_labelled[[#This Row],[contentRating]],1)*1), d2_all_labelled[[#This Row],[contentRating]], VLOOKUP(d2_all_labelled[[#This Row],[contentRating]],contentRatingConversion[],2,FALSE))</f>
        <v>PEGI 3</v>
      </c>
      <c r="G170" s="1" t="s">
        <v>34</v>
      </c>
      <c r="I170" t="b">
        <f>ISNUMBER(SEARCH("children",d2_labelled!$G170))</f>
        <v>0</v>
      </c>
      <c r="J170" t="b">
        <f>ISNUMBER(SEARCH("teens",d2_labelled!$G170))</f>
        <v>1</v>
      </c>
      <c r="K170" t="b">
        <f>ISNUMBER(SEARCH("adults",d2_labelled!$G170))</f>
        <v>0</v>
      </c>
      <c r="M170" t="b">
        <f>ISNUMBER(d2_all_labelled[[#This Row],[appId]])</f>
        <v>0</v>
      </c>
      <c r="N170" t="b">
        <f t="shared" si="2"/>
        <v>1</v>
      </c>
    </row>
    <row r="171" spans="1:14" ht="14.5" customHeight="1" x14ac:dyDescent="0.35">
      <c r="A171" s="1" t="s">
        <v>286</v>
      </c>
      <c r="B171" s="1" t="s">
        <v>287</v>
      </c>
      <c r="C171" s="1" t="s">
        <v>288</v>
      </c>
      <c r="D171" s="1" t="s">
        <v>7584</v>
      </c>
      <c r="E171" s="1" t="s">
        <v>1231</v>
      </c>
      <c r="F171" s="21" t="str">
        <f>IF(ISNUMBER(LEFT(d2_all_labelled[[#This Row],[contentRating]],1)*1), d2_all_labelled[[#This Row],[contentRating]], VLOOKUP(d2_all_labelled[[#This Row],[contentRating]],contentRatingConversion[],2,FALSE))</f>
        <v>PEGI 16 || PEGI 18</v>
      </c>
      <c r="G171" s="1" t="s">
        <v>7</v>
      </c>
      <c r="I171" t="b">
        <f>ISNUMBER(SEARCH("children",d2_labelled!$G171))</f>
        <v>0</v>
      </c>
      <c r="J171" t="b">
        <f>ISNUMBER(SEARCH("teens",d2_labelled!$G171))</f>
        <v>0</v>
      </c>
      <c r="K171" t="b">
        <f>ISNUMBER(SEARCH("adults",d2_labelled!$G171))</f>
        <v>1</v>
      </c>
      <c r="M171" t="b">
        <f>ISNUMBER(d2_all_labelled[[#This Row],[appId]])</f>
        <v>0</v>
      </c>
      <c r="N171" t="b">
        <f t="shared" si="2"/>
        <v>1</v>
      </c>
    </row>
    <row r="172" spans="1:14" ht="14.5" customHeight="1" x14ac:dyDescent="0.35">
      <c r="A172" s="1" t="s">
        <v>343</v>
      </c>
      <c r="B172" s="1" t="s">
        <v>344</v>
      </c>
      <c r="C172" s="1" t="s">
        <v>345</v>
      </c>
      <c r="D172" s="1" t="s">
        <v>7588</v>
      </c>
      <c r="E172" s="1" t="s">
        <v>1053</v>
      </c>
      <c r="F172" s="21" t="str">
        <f>IF(ISNUMBER(LEFT(d2_all_labelled[[#This Row],[contentRating]],1)*1), d2_all_labelled[[#This Row],[contentRating]], VLOOKUP(d2_all_labelled[[#This Row],[contentRating]],contentRatingConversion[],2,FALSE))</f>
        <v>PEGI 3</v>
      </c>
      <c r="G172" s="1" t="s">
        <v>7</v>
      </c>
      <c r="I172" t="b">
        <f>ISNUMBER(SEARCH("children",d2_labelled!$G172))</f>
        <v>0</v>
      </c>
      <c r="J172" t="b">
        <f>ISNUMBER(SEARCH("teens",d2_labelled!$G172))</f>
        <v>0</v>
      </c>
      <c r="K172" t="b">
        <f>ISNUMBER(SEARCH("adults",d2_labelled!$G172))</f>
        <v>1</v>
      </c>
      <c r="M172" t="b">
        <f>ISNUMBER(d2_all_labelled[[#This Row],[appId]])</f>
        <v>0</v>
      </c>
      <c r="N172" t="b">
        <f t="shared" si="2"/>
        <v>1</v>
      </c>
    </row>
    <row r="173" spans="1:14" ht="14.5" customHeight="1" x14ac:dyDescent="0.35">
      <c r="A173" s="1" t="s">
        <v>88</v>
      </c>
      <c r="B173" s="1" t="s">
        <v>89</v>
      </c>
      <c r="C173" s="1" t="s">
        <v>90</v>
      </c>
      <c r="D173" s="1" t="s">
        <v>7595</v>
      </c>
      <c r="E173" s="1" t="s">
        <v>1053</v>
      </c>
      <c r="F173" s="21" t="str">
        <f>IF(ISNUMBER(LEFT(d2_all_labelled[[#This Row],[contentRating]],1)*1), d2_all_labelled[[#This Row],[contentRating]], VLOOKUP(d2_all_labelled[[#This Row],[contentRating]],contentRatingConversion[],2,FALSE))</f>
        <v>PEGI 3</v>
      </c>
      <c r="G173" s="1" t="s">
        <v>34</v>
      </c>
      <c r="I173" t="b">
        <f>ISNUMBER(SEARCH("children",d2_labelled!$G173))</f>
        <v>0</v>
      </c>
      <c r="J173" t="b">
        <f>ISNUMBER(SEARCH("teens",d2_labelled!$G173))</f>
        <v>1</v>
      </c>
      <c r="K173" t="b">
        <f>ISNUMBER(SEARCH("adults",d2_labelled!$G173))</f>
        <v>0</v>
      </c>
      <c r="M173" t="b">
        <f>ISNUMBER(d2_all_labelled[[#This Row],[appId]])</f>
        <v>0</v>
      </c>
      <c r="N173" t="b">
        <f t="shared" si="2"/>
        <v>1</v>
      </c>
    </row>
    <row r="174" spans="1:14" ht="14.5" customHeight="1" x14ac:dyDescent="0.35">
      <c r="A174" s="1" t="s">
        <v>239</v>
      </c>
      <c r="B174" s="1" t="s">
        <v>240</v>
      </c>
      <c r="C174" s="1" t="s">
        <v>241</v>
      </c>
      <c r="D174" s="1" t="s">
        <v>7570</v>
      </c>
      <c r="E174" s="1" t="s">
        <v>1053</v>
      </c>
      <c r="F174" s="21" t="str">
        <f>IF(ISNUMBER(LEFT(d2_all_labelled[[#This Row],[contentRating]],1)*1), d2_all_labelled[[#This Row],[contentRating]], VLOOKUP(d2_all_labelled[[#This Row],[contentRating]],contentRatingConversion[],2,FALSE))</f>
        <v>PEGI 3</v>
      </c>
      <c r="G174" s="1" t="s">
        <v>13</v>
      </c>
      <c r="I174" t="b">
        <f>ISNUMBER(SEARCH("children",d2_labelled!$G174))</f>
        <v>1</v>
      </c>
      <c r="J174" t="b">
        <f>ISNUMBER(SEARCH("teens",d2_labelled!$G174))</f>
        <v>0</v>
      </c>
      <c r="K174" t="b">
        <f>ISNUMBER(SEARCH("adults",d2_labelled!$G174))</f>
        <v>0</v>
      </c>
      <c r="M174" t="b">
        <f>ISNUMBER(d2_all_labelled[[#This Row],[appId]])</f>
        <v>0</v>
      </c>
      <c r="N174" t="b">
        <f t="shared" si="2"/>
        <v>1</v>
      </c>
    </row>
    <row r="175" spans="1:14" ht="14.5" customHeight="1" x14ac:dyDescent="0.35">
      <c r="A175" s="1" t="s">
        <v>310</v>
      </c>
      <c r="B175" s="1" t="s">
        <v>311</v>
      </c>
      <c r="C175" s="1" t="s">
        <v>312</v>
      </c>
      <c r="D175" s="1" t="s">
        <v>7584</v>
      </c>
      <c r="E175" s="1" t="s">
        <v>1231</v>
      </c>
      <c r="F175" s="21" t="str">
        <f>IF(ISNUMBER(LEFT(d2_all_labelled[[#This Row],[contentRating]],1)*1), d2_all_labelled[[#This Row],[contentRating]], VLOOKUP(d2_all_labelled[[#This Row],[contentRating]],contentRatingConversion[],2,FALSE))</f>
        <v>PEGI 16 || PEGI 18</v>
      </c>
      <c r="G175" s="1" t="s">
        <v>7</v>
      </c>
      <c r="I175" t="b">
        <f>ISNUMBER(SEARCH("children",d2_labelled!$G175))</f>
        <v>0</v>
      </c>
      <c r="J175" t="b">
        <f>ISNUMBER(SEARCH("teens",d2_labelled!$G175))</f>
        <v>0</v>
      </c>
      <c r="K175" t="b">
        <f>ISNUMBER(SEARCH("adults",d2_labelled!$G175))</f>
        <v>1</v>
      </c>
      <c r="M175" t="b">
        <f>ISNUMBER(d2_all_labelled[[#This Row],[appId]])</f>
        <v>0</v>
      </c>
      <c r="N175" t="b">
        <f t="shared" si="2"/>
        <v>1</v>
      </c>
    </row>
    <row r="176" spans="1:14" ht="14.5" customHeight="1" x14ac:dyDescent="0.35">
      <c r="A176" s="1" t="s">
        <v>613</v>
      </c>
      <c r="B176" s="1" t="s">
        <v>614</v>
      </c>
      <c r="C176" s="1" t="s">
        <v>615</v>
      </c>
      <c r="D176" s="1" t="s">
        <v>7570</v>
      </c>
      <c r="E176" s="1" t="s">
        <v>1053</v>
      </c>
      <c r="F176" s="21" t="str">
        <f>IF(ISNUMBER(LEFT(d2_all_labelled[[#This Row],[contentRating]],1)*1), d2_all_labelled[[#This Row],[contentRating]], VLOOKUP(d2_all_labelled[[#This Row],[contentRating]],contentRatingConversion[],2,FALSE))</f>
        <v>PEGI 3</v>
      </c>
      <c r="G176" s="1" t="s">
        <v>7</v>
      </c>
      <c r="I176" t="b">
        <f>ISNUMBER(SEARCH("children",d2_labelled!$G176))</f>
        <v>0</v>
      </c>
      <c r="J176" t="b">
        <f>ISNUMBER(SEARCH("teens",d2_labelled!$G176))</f>
        <v>0</v>
      </c>
      <c r="K176" t="b">
        <f>ISNUMBER(SEARCH("adults",d2_labelled!$G176))</f>
        <v>1</v>
      </c>
      <c r="M176" t="b">
        <f>ISNUMBER(d2_all_labelled[[#This Row],[appId]])</f>
        <v>0</v>
      </c>
      <c r="N176" t="b">
        <f t="shared" si="2"/>
        <v>1</v>
      </c>
    </row>
    <row r="177" spans="1:14" ht="14.5" customHeight="1" x14ac:dyDescent="0.35">
      <c r="A177" s="1" t="s">
        <v>905</v>
      </c>
      <c r="B177" s="1" t="s">
        <v>906</v>
      </c>
      <c r="C177" s="1" t="s">
        <v>907</v>
      </c>
      <c r="D177" s="1" t="s">
        <v>7581</v>
      </c>
      <c r="E177" s="1" t="s">
        <v>1107</v>
      </c>
      <c r="F177" s="21" t="str">
        <f>IF(ISNUMBER(LEFT(d2_all_labelled[[#This Row],[contentRating]],1)*1), d2_all_labelled[[#This Row],[contentRating]], VLOOKUP(d2_all_labelled[[#This Row],[contentRating]],contentRatingConversion[],2,FALSE))</f>
        <v>PEGI 7</v>
      </c>
      <c r="G177" s="1" t="s">
        <v>7</v>
      </c>
      <c r="I177" t="b">
        <f>ISNUMBER(SEARCH("children",d2_labelled!$G177))</f>
        <v>0</v>
      </c>
      <c r="J177" t="b">
        <f>ISNUMBER(SEARCH("teens",d2_labelled!$G177))</f>
        <v>0</v>
      </c>
      <c r="K177" t="b">
        <f>ISNUMBER(SEARCH("adults",d2_labelled!$G177))</f>
        <v>1</v>
      </c>
      <c r="M177" t="b">
        <f>ISNUMBER(d2_all_labelled[[#This Row],[appId]])</f>
        <v>0</v>
      </c>
      <c r="N177" t="b">
        <f t="shared" si="2"/>
        <v>1</v>
      </c>
    </row>
    <row r="178" spans="1:14" ht="14.5" customHeight="1" x14ac:dyDescent="0.35">
      <c r="A178" s="1" t="s">
        <v>325</v>
      </c>
      <c r="B178" s="1" t="s">
        <v>326</v>
      </c>
      <c r="C178" s="1" t="s">
        <v>327</v>
      </c>
      <c r="D178" s="1" t="s">
        <v>7605</v>
      </c>
      <c r="E178" s="1" t="s">
        <v>1053</v>
      </c>
      <c r="F178" s="21" t="str">
        <f>IF(ISNUMBER(LEFT(d2_all_labelled[[#This Row],[contentRating]],1)*1), d2_all_labelled[[#This Row],[contentRating]], VLOOKUP(d2_all_labelled[[#This Row],[contentRating]],contentRatingConversion[],2,FALSE))</f>
        <v>PEGI 3</v>
      </c>
      <c r="G178" s="1" t="s">
        <v>24</v>
      </c>
      <c r="I178" t="b">
        <f>ISNUMBER(SEARCH("children",d2_labelled!$G178))</f>
        <v>0</v>
      </c>
      <c r="J178" t="b">
        <f>ISNUMBER(SEARCH("teens",d2_labelled!$G178))</f>
        <v>1</v>
      </c>
      <c r="K178" t="b">
        <f>ISNUMBER(SEARCH("adults",d2_labelled!$G178))</f>
        <v>1</v>
      </c>
      <c r="M178" t="b">
        <f>ISNUMBER(d2_all_labelled[[#This Row],[appId]])</f>
        <v>0</v>
      </c>
      <c r="N178" t="b">
        <f t="shared" si="2"/>
        <v>1</v>
      </c>
    </row>
    <row r="179" spans="1:14" ht="14.5" customHeight="1" x14ac:dyDescent="0.35">
      <c r="A179" s="1" t="s">
        <v>322</v>
      </c>
      <c r="B179" s="1" t="s">
        <v>323</v>
      </c>
      <c r="C179" s="1" t="s">
        <v>324</v>
      </c>
      <c r="D179" s="1" t="s">
        <v>7589</v>
      </c>
      <c r="E179" s="1" t="s">
        <v>1053</v>
      </c>
      <c r="F179" s="21" t="str">
        <f>IF(ISNUMBER(LEFT(d2_all_labelled[[#This Row],[contentRating]],1)*1), d2_all_labelled[[#This Row],[contentRating]], VLOOKUP(d2_all_labelled[[#This Row],[contentRating]],contentRatingConversion[],2,FALSE))</f>
        <v>PEGI 3</v>
      </c>
      <c r="G179" s="1" t="s">
        <v>7</v>
      </c>
      <c r="I179" t="b">
        <f>ISNUMBER(SEARCH("children",d2_labelled!$G179))</f>
        <v>0</v>
      </c>
      <c r="J179" t="b">
        <f>ISNUMBER(SEARCH("teens",d2_labelled!$G179))</f>
        <v>0</v>
      </c>
      <c r="K179" t="b">
        <f>ISNUMBER(SEARCH("adults",d2_labelled!$G179))</f>
        <v>1</v>
      </c>
      <c r="M179" t="b">
        <f>ISNUMBER(d2_all_labelled[[#This Row],[appId]])</f>
        <v>0</v>
      </c>
      <c r="N179" t="b">
        <f t="shared" si="2"/>
        <v>1</v>
      </c>
    </row>
    <row r="180" spans="1:14" ht="14.5" customHeight="1" x14ac:dyDescent="0.35">
      <c r="A180" s="1" t="s">
        <v>328</v>
      </c>
      <c r="B180" s="1" t="s">
        <v>329</v>
      </c>
      <c r="C180" s="1" t="s">
        <v>330</v>
      </c>
      <c r="D180" s="1" t="s">
        <v>7589</v>
      </c>
      <c r="E180" s="1" t="s">
        <v>1053</v>
      </c>
      <c r="F180" s="21" t="str">
        <f>IF(ISNUMBER(LEFT(d2_all_labelled[[#This Row],[contentRating]],1)*1), d2_all_labelled[[#This Row],[contentRating]], VLOOKUP(d2_all_labelled[[#This Row],[contentRating]],contentRatingConversion[],2,FALSE))</f>
        <v>PEGI 3</v>
      </c>
      <c r="G180" s="1" t="s">
        <v>72</v>
      </c>
      <c r="I180" t="b">
        <f>ISNUMBER(SEARCH("children",d2_labelled!$G180))</f>
        <v>1</v>
      </c>
      <c r="J180" t="b">
        <f>ISNUMBER(SEARCH("teens",d2_labelled!$G180))</f>
        <v>1</v>
      </c>
      <c r="K180" t="b">
        <f>ISNUMBER(SEARCH("adults",d2_labelled!$G180))</f>
        <v>1</v>
      </c>
      <c r="M180" t="b">
        <f>ISNUMBER(d2_all_labelled[[#This Row],[appId]])</f>
        <v>0</v>
      </c>
      <c r="N180" t="b">
        <f t="shared" si="2"/>
        <v>1</v>
      </c>
    </row>
    <row r="181" spans="1:14" ht="14.5" customHeight="1" x14ac:dyDescent="0.35">
      <c r="A181" s="1" t="s">
        <v>60</v>
      </c>
      <c r="B181" s="1" t="s">
        <v>61</v>
      </c>
      <c r="C181" s="1" t="s">
        <v>62</v>
      </c>
      <c r="D181" s="1" t="s">
        <v>7585</v>
      </c>
      <c r="E181" s="1" t="s">
        <v>1053</v>
      </c>
      <c r="F181" s="21" t="str">
        <f>IF(ISNUMBER(LEFT(d2_all_labelled[[#This Row],[contentRating]],1)*1), d2_all_labelled[[#This Row],[contentRating]], VLOOKUP(d2_all_labelled[[#This Row],[contentRating]],contentRatingConversion[],2,FALSE))</f>
        <v>PEGI 3</v>
      </c>
      <c r="G181" s="1" t="s">
        <v>13</v>
      </c>
      <c r="I181" t="b">
        <f>ISNUMBER(SEARCH("children",d2_labelled!$G181))</f>
        <v>1</v>
      </c>
      <c r="J181" t="b">
        <f>ISNUMBER(SEARCH("teens",d2_labelled!$G181))</f>
        <v>0</v>
      </c>
      <c r="K181" t="b">
        <f>ISNUMBER(SEARCH("adults",d2_labelled!$G181))</f>
        <v>0</v>
      </c>
      <c r="M181" t="b">
        <f>ISNUMBER(d2_all_labelled[[#This Row],[appId]])</f>
        <v>0</v>
      </c>
      <c r="N181" t="b">
        <f t="shared" si="2"/>
        <v>1</v>
      </c>
    </row>
    <row r="182" spans="1:14" ht="14.5" customHeight="1" x14ac:dyDescent="0.35">
      <c r="A182" s="1" t="s">
        <v>817</v>
      </c>
      <c r="B182" s="1" t="s">
        <v>818</v>
      </c>
      <c r="C182" s="1" t="s">
        <v>819</v>
      </c>
      <c r="D182" s="1" t="s">
        <v>7570</v>
      </c>
      <c r="E182" s="1" t="s">
        <v>1053</v>
      </c>
      <c r="F182" s="21" t="str">
        <f>IF(ISNUMBER(LEFT(d2_all_labelled[[#This Row],[contentRating]],1)*1), d2_all_labelled[[#This Row],[contentRating]], VLOOKUP(d2_all_labelled[[#This Row],[contentRating]],contentRatingConversion[],2,FALSE))</f>
        <v>PEGI 3</v>
      </c>
      <c r="G182" s="1" t="s">
        <v>7</v>
      </c>
      <c r="I182" t="b">
        <f>ISNUMBER(SEARCH("children",d2_labelled!$G182))</f>
        <v>0</v>
      </c>
      <c r="J182" t="b">
        <f>ISNUMBER(SEARCH("teens",d2_labelled!$G182))</f>
        <v>0</v>
      </c>
      <c r="K182" t="b">
        <f>ISNUMBER(SEARCH("adults",d2_labelled!$G182))</f>
        <v>1</v>
      </c>
      <c r="M182" t="b">
        <f>ISNUMBER(d2_all_labelled[[#This Row],[appId]])</f>
        <v>0</v>
      </c>
      <c r="N182" t="b">
        <f t="shared" si="2"/>
        <v>1</v>
      </c>
    </row>
    <row r="183" spans="1:14" ht="14.5" customHeight="1" x14ac:dyDescent="0.35">
      <c r="A183" s="1" t="s">
        <v>195</v>
      </c>
      <c r="B183" s="1" t="s">
        <v>196</v>
      </c>
      <c r="C183" s="1" t="s">
        <v>197</v>
      </c>
      <c r="D183" s="1" t="s">
        <v>7583</v>
      </c>
      <c r="E183" s="1" t="s">
        <v>1053</v>
      </c>
      <c r="F183" s="21" t="str">
        <f>IF(ISNUMBER(LEFT(d2_all_labelled[[#This Row],[contentRating]],1)*1), d2_all_labelled[[#This Row],[contentRating]], VLOOKUP(d2_all_labelled[[#This Row],[contentRating]],contentRatingConversion[],2,FALSE))</f>
        <v>PEGI 3</v>
      </c>
      <c r="G183" s="1" t="s">
        <v>24</v>
      </c>
      <c r="I183" t="b">
        <f>ISNUMBER(SEARCH("children",d2_labelled!$G183))</f>
        <v>0</v>
      </c>
      <c r="J183" t="b">
        <f>ISNUMBER(SEARCH("teens",d2_labelled!$G183))</f>
        <v>1</v>
      </c>
      <c r="K183" t="b">
        <f>ISNUMBER(SEARCH("adults",d2_labelled!$G183))</f>
        <v>1</v>
      </c>
      <c r="M183" t="b">
        <f>ISNUMBER(d2_all_labelled[[#This Row],[appId]])</f>
        <v>0</v>
      </c>
      <c r="N183" t="b">
        <f t="shared" si="2"/>
        <v>1</v>
      </c>
    </row>
    <row r="184" spans="1:14" ht="14.5" customHeight="1" x14ac:dyDescent="0.35">
      <c r="A184" s="1" t="s">
        <v>745</v>
      </c>
      <c r="B184" s="1" t="s">
        <v>746</v>
      </c>
      <c r="C184" s="1" t="s">
        <v>747</v>
      </c>
      <c r="D184" s="1" t="s">
        <v>7603</v>
      </c>
      <c r="E184" s="1" t="s">
        <v>1107</v>
      </c>
      <c r="F184" s="21" t="str">
        <f>IF(ISNUMBER(LEFT(d2_all_labelled[[#This Row],[contentRating]],1)*1), d2_all_labelled[[#This Row],[contentRating]], VLOOKUP(d2_all_labelled[[#This Row],[contentRating]],contentRatingConversion[],2,FALSE))</f>
        <v>PEGI 7</v>
      </c>
      <c r="G184" s="1" t="s">
        <v>24</v>
      </c>
      <c r="I184" t="b">
        <f>ISNUMBER(SEARCH("children",d2_labelled!$G184))</f>
        <v>0</v>
      </c>
      <c r="J184" t="b">
        <f>ISNUMBER(SEARCH("teens",d2_labelled!$G184))</f>
        <v>1</v>
      </c>
      <c r="K184" t="b">
        <f>ISNUMBER(SEARCH("adults",d2_labelled!$G184))</f>
        <v>1</v>
      </c>
      <c r="M184" t="b">
        <f>ISNUMBER(d2_all_labelled[[#This Row],[appId]])</f>
        <v>0</v>
      </c>
      <c r="N184" t="b">
        <f t="shared" si="2"/>
        <v>1</v>
      </c>
    </row>
    <row r="185" spans="1:14" ht="14.5" customHeight="1" x14ac:dyDescent="0.35">
      <c r="A185" s="1" t="s">
        <v>265</v>
      </c>
      <c r="B185" s="1" t="s">
        <v>266</v>
      </c>
      <c r="C185" s="1" t="s">
        <v>267</v>
      </c>
      <c r="D185" s="1" t="s">
        <v>7606</v>
      </c>
      <c r="E185" s="1" t="s">
        <v>1053</v>
      </c>
      <c r="F185" s="21" t="str">
        <f>IF(ISNUMBER(LEFT(d2_all_labelled[[#This Row],[contentRating]],1)*1), d2_all_labelled[[#This Row],[contentRating]], VLOOKUP(d2_all_labelled[[#This Row],[contentRating]],contentRatingConversion[],2,FALSE))</f>
        <v>PEGI 3</v>
      </c>
      <c r="G185" s="1" t="s">
        <v>7</v>
      </c>
      <c r="I185" t="b">
        <f>ISNUMBER(SEARCH("children",d2_labelled!$G185))</f>
        <v>0</v>
      </c>
      <c r="J185" t="b">
        <f>ISNUMBER(SEARCH("teens",d2_labelled!$G185))</f>
        <v>0</v>
      </c>
      <c r="K185" t="b">
        <f>ISNUMBER(SEARCH("adults",d2_labelled!$G185))</f>
        <v>1</v>
      </c>
      <c r="M185" t="b">
        <f>ISNUMBER(d2_all_labelled[[#This Row],[appId]])</f>
        <v>0</v>
      </c>
      <c r="N185" t="b">
        <f t="shared" si="2"/>
        <v>1</v>
      </c>
    </row>
    <row r="186" spans="1:14" ht="14.5" customHeight="1" x14ac:dyDescent="0.35">
      <c r="A186" s="1" t="s">
        <v>724</v>
      </c>
      <c r="B186" s="1" t="s">
        <v>725</v>
      </c>
      <c r="C186" s="1" t="s">
        <v>726</v>
      </c>
      <c r="D186" s="1" t="s">
        <v>7570</v>
      </c>
      <c r="E186" s="1" t="s">
        <v>1053</v>
      </c>
      <c r="F186" s="21" t="str">
        <f>IF(ISNUMBER(LEFT(d2_all_labelled[[#This Row],[contentRating]],1)*1), d2_all_labelled[[#This Row],[contentRating]], VLOOKUP(d2_all_labelled[[#This Row],[contentRating]],contentRatingConversion[],2,FALSE))</f>
        <v>PEGI 3</v>
      </c>
      <c r="G186" s="1" t="s">
        <v>7</v>
      </c>
      <c r="I186" t="b">
        <f>ISNUMBER(SEARCH("children",d2_labelled!$G186))</f>
        <v>0</v>
      </c>
      <c r="J186" t="b">
        <f>ISNUMBER(SEARCH("teens",d2_labelled!$G186))</f>
        <v>0</v>
      </c>
      <c r="K186" t="b">
        <f>ISNUMBER(SEARCH("adults",d2_labelled!$G186))</f>
        <v>1</v>
      </c>
      <c r="M186" t="b">
        <f>ISNUMBER(d2_all_labelled[[#This Row],[appId]])</f>
        <v>0</v>
      </c>
      <c r="N186" t="b">
        <f t="shared" si="2"/>
        <v>1</v>
      </c>
    </row>
    <row r="187" spans="1:14" ht="14.5" customHeight="1" x14ac:dyDescent="0.35">
      <c r="A187" s="1" t="s">
        <v>334</v>
      </c>
      <c r="B187" s="1" t="s">
        <v>335</v>
      </c>
      <c r="C187" s="1" t="s">
        <v>336</v>
      </c>
      <c r="D187" s="1" t="s">
        <v>7570</v>
      </c>
      <c r="E187" s="1" t="s">
        <v>1053</v>
      </c>
      <c r="F187" s="21" t="str">
        <f>IF(ISNUMBER(LEFT(d2_all_labelled[[#This Row],[contentRating]],1)*1), d2_all_labelled[[#This Row],[contentRating]], VLOOKUP(d2_all_labelled[[#This Row],[contentRating]],contentRatingConversion[],2,FALSE))</f>
        <v>PEGI 3</v>
      </c>
      <c r="G187" s="1" t="s">
        <v>7</v>
      </c>
      <c r="I187" t="b">
        <f>ISNUMBER(SEARCH("children",d2_labelled!$G187))</f>
        <v>0</v>
      </c>
      <c r="J187" t="b">
        <f>ISNUMBER(SEARCH("teens",d2_labelled!$G187))</f>
        <v>0</v>
      </c>
      <c r="K187" t="b">
        <f>ISNUMBER(SEARCH("adults",d2_labelled!$G187))</f>
        <v>1</v>
      </c>
      <c r="M187" t="b">
        <f>ISNUMBER(d2_all_labelled[[#This Row],[appId]])</f>
        <v>0</v>
      </c>
      <c r="N187" t="b">
        <f t="shared" si="2"/>
        <v>1</v>
      </c>
    </row>
    <row r="188" spans="1:14" ht="14.5" customHeight="1" x14ac:dyDescent="0.35">
      <c r="A188" s="1" t="s">
        <v>693</v>
      </c>
      <c r="B188" s="1" t="s">
        <v>694</v>
      </c>
      <c r="C188" s="1" t="s">
        <v>695</v>
      </c>
      <c r="D188" s="1" t="s">
        <v>7597</v>
      </c>
      <c r="E188" s="1" t="s">
        <v>1053</v>
      </c>
      <c r="F188" s="21" t="str">
        <f>IF(ISNUMBER(LEFT(d2_all_labelled[[#This Row],[contentRating]],1)*1), d2_all_labelled[[#This Row],[contentRating]], VLOOKUP(d2_all_labelled[[#This Row],[contentRating]],contentRatingConversion[],2,FALSE))</f>
        <v>PEGI 3</v>
      </c>
      <c r="G188" s="1" t="s">
        <v>7</v>
      </c>
      <c r="I188" t="b">
        <f>ISNUMBER(SEARCH("children",d2_labelled!$G188))</f>
        <v>0</v>
      </c>
      <c r="J188" t="b">
        <f>ISNUMBER(SEARCH("teens",d2_labelled!$G188))</f>
        <v>0</v>
      </c>
      <c r="K188" t="b">
        <f>ISNUMBER(SEARCH("adults",d2_labelled!$G188))</f>
        <v>1</v>
      </c>
      <c r="M188" t="b">
        <f>ISNUMBER(d2_all_labelled[[#This Row],[appId]])</f>
        <v>0</v>
      </c>
      <c r="N188" t="b">
        <f t="shared" si="2"/>
        <v>1</v>
      </c>
    </row>
    <row r="189" spans="1:14" ht="14.5" customHeight="1" x14ac:dyDescent="0.35">
      <c r="A189" s="1" t="s">
        <v>727</v>
      </c>
      <c r="B189" s="1" t="s">
        <v>728</v>
      </c>
      <c r="C189" s="1" t="s">
        <v>729</v>
      </c>
      <c r="D189" s="1" t="s">
        <v>7584</v>
      </c>
      <c r="E189" s="1" t="s">
        <v>1231</v>
      </c>
      <c r="F189" s="21" t="str">
        <f>IF(ISNUMBER(LEFT(d2_all_labelled[[#This Row],[contentRating]],1)*1), d2_all_labelled[[#This Row],[contentRating]], VLOOKUP(d2_all_labelled[[#This Row],[contentRating]],contentRatingConversion[],2,FALSE))</f>
        <v>PEGI 16 || PEGI 18</v>
      </c>
      <c r="G189" s="1" t="s">
        <v>7</v>
      </c>
      <c r="I189" t="b">
        <f>ISNUMBER(SEARCH("children",d2_labelled!$G189))</f>
        <v>0</v>
      </c>
      <c r="J189" t="b">
        <f>ISNUMBER(SEARCH("teens",d2_labelled!$G189))</f>
        <v>0</v>
      </c>
      <c r="K189" t="b">
        <f>ISNUMBER(SEARCH("adults",d2_labelled!$G189))</f>
        <v>1</v>
      </c>
      <c r="M189" t="b">
        <f>ISNUMBER(d2_all_labelled[[#This Row],[appId]])</f>
        <v>0</v>
      </c>
      <c r="N189" t="b">
        <f t="shared" si="2"/>
        <v>1</v>
      </c>
    </row>
    <row r="190" spans="1:14" ht="14.5" customHeight="1" x14ac:dyDescent="0.35">
      <c r="A190" s="1" t="s">
        <v>364</v>
      </c>
      <c r="B190" s="1" t="s">
        <v>365</v>
      </c>
      <c r="C190" s="1" t="s">
        <v>366</v>
      </c>
      <c r="D190" s="1" t="s">
        <v>7591</v>
      </c>
      <c r="E190" s="1" t="s">
        <v>1100</v>
      </c>
      <c r="F190" s="21" t="str">
        <f>IF(ISNUMBER(LEFT(d2_all_labelled[[#This Row],[contentRating]],1)*1), d2_all_labelled[[#This Row],[contentRating]], VLOOKUP(d2_all_labelled[[#This Row],[contentRating]],contentRatingConversion[],2,FALSE))</f>
        <v>PEGI 12</v>
      </c>
      <c r="G190" s="1" t="s">
        <v>24</v>
      </c>
      <c r="I190" t="b">
        <f>ISNUMBER(SEARCH("children",d2_labelled!$G190))</f>
        <v>0</v>
      </c>
      <c r="J190" t="b">
        <f>ISNUMBER(SEARCH("teens",d2_labelled!$G190))</f>
        <v>1</v>
      </c>
      <c r="K190" t="b">
        <f>ISNUMBER(SEARCH("adults",d2_labelled!$G190))</f>
        <v>1</v>
      </c>
      <c r="M190" t="b">
        <f>ISNUMBER(d2_all_labelled[[#This Row],[appId]])</f>
        <v>0</v>
      </c>
      <c r="N190" t="b">
        <f t="shared" si="2"/>
        <v>1</v>
      </c>
    </row>
    <row r="191" spans="1:14" ht="14.5" customHeight="1" x14ac:dyDescent="0.35">
      <c r="A191" s="1" t="s">
        <v>31</v>
      </c>
      <c r="B191" s="1" t="s">
        <v>32</v>
      </c>
      <c r="C191" s="1" t="s">
        <v>33</v>
      </c>
      <c r="D191" s="1" t="s">
        <v>7582</v>
      </c>
      <c r="E191" s="1" t="s">
        <v>1107</v>
      </c>
      <c r="F191" s="21" t="str">
        <f>IF(ISNUMBER(LEFT(d2_all_labelled[[#This Row],[contentRating]],1)*1), d2_all_labelled[[#This Row],[contentRating]], VLOOKUP(d2_all_labelled[[#This Row],[contentRating]],contentRatingConversion[],2,FALSE))</f>
        <v>PEGI 7</v>
      </c>
      <c r="G191" s="1" t="s">
        <v>34</v>
      </c>
      <c r="I191" t="b">
        <f>ISNUMBER(SEARCH("children",d2_labelled!$G191))</f>
        <v>0</v>
      </c>
      <c r="J191" t="b">
        <f>ISNUMBER(SEARCH("teens",d2_labelled!$G191))</f>
        <v>1</v>
      </c>
      <c r="K191" t="b">
        <f>ISNUMBER(SEARCH("adults",d2_labelled!$G191))</f>
        <v>0</v>
      </c>
      <c r="M191" t="b">
        <f>ISNUMBER(d2_all_labelled[[#This Row],[appId]])</f>
        <v>0</v>
      </c>
      <c r="N191" t="b">
        <f t="shared" si="2"/>
        <v>1</v>
      </c>
    </row>
    <row r="192" spans="1:14" ht="14.5" customHeight="1" x14ac:dyDescent="0.35">
      <c r="A192" s="1" t="s">
        <v>367</v>
      </c>
      <c r="B192" s="1" t="s">
        <v>368</v>
      </c>
      <c r="C192" s="1" t="s">
        <v>369</v>
      </c>
      <c r="D192" s="1" t="s">
        <v>7604</v>
      </c>
      <c r="E192" s="1" t="s">
        <v>1100</v>
      </c>
      <c r="F192" s="21" t="str">
        <f>IF(ISNUMBER(LEFT(d2_all_labelled[[#This Row],[contentRating]],1)*1), d2_all_labelled[[#This Row],[contentRating]], VLOOKUP(d2_all_labelled[[#This Row],[contentRating]],contentRatingConversion[],2,FALSE))</f>
        <v>PEGI 12</v>
      </c>
      <c r="G192" s="1" t="s">
        <v>24</v>
      </c>
      <c r="I192" t="b">
        <f>ISNUMBER(SEARCH("children",d2_labelled!$G192))</f>
        <v>0</v>
      </c>
      <c r="J192" t="b">
        <f>ISNUMBER(SEARCH("teens",d2_labelled!$G192))</f>
        <v>1</v>
      </c>
      <c r="K192" t="b">
        <f>ISNUMBER(SEARCH("adults",d2_labelled!$G192))</f>
        <v>1</v>
      </c>
      <c r="M192" t="b">
        <f>ISNUMBER(d2_all_labelled[[#This Row],[appId]])</f>
        <v>0</v>
      </c>
      <c r="N192" t="b">
        <f t="shared" si="2"/>
        <v>1</v>
      </c>
    </row>
    <row r="193" spans="1:14" ht="14.5" customHeight="1" x14ac:dyDescent="0.35">
      <c r="A193" s="1" t="s">
        <v>823</v>
      </c>
      <c r="B193" s="1" t="s">
        <v>824</v>
      </c>
      <c r="C193" s="1" t="s">
        <v>825</v>
      </c>
      <c r="D193" s="1" t="s">
        <v>7604</v>
      </c>
      <c r="E193" s="1" t="s">
        <v>1100</v>
      </c>
      <c r="F193" s="21" t="str">
        <f>IF(ISNUMBER(LEFT(d2_all_labelled[[#This Row],[contentRating]],1)*1), d2_all_labelled[[#This Row],[contentRating]], VLOOKUP(d2_all_labelled[[#This Row],[contentRating]],contentRatingConversion[],2,FALSE))</f>
        <v>PEGI 12</v>
      </c>
      <c r="G193" s="1" t="s">
        <v>24</v>
      </c>
      <c r="I193" t="b">
        <f>ISNUMBER(SEARCH("children",d2_labelled!$G193))</f>
        <v>0</v>
      </c>
      <c r="J193" t="b">
        <f>ISNUMBER(SEARCH("teens",d2_labelled!$G193))</f>
        <v>1</v>
      </c>
      <c r="K193" t="b">
        <f>ISNUMBER(SEARCH("adults",d2_labelled!$G193))</f>
        <v>1</v>
      </c>
      <c r="M193" t="b">
        <f>ISNUMBER(d2_all_labelled[[#This Row],[appId]])</f>
        <v>0</v>
      </c>
      <c r="N193" t="b">
        <f t="shared" si="2"/>
        <v>1</v>
      </c>
    </row>
    <row r="194" spans="1:14" ht="14.5" customHeight="1" x14ac:dyDescent="0.35">
      <c r="A194" s="1" t="s">
        <v>119</v>
      </c>
      <c r="B194" s="1" t="s">
        <v>120</v>
      </c>
      <c r="C194" s="1" t="s">
        <v>121</v>
      </c>
      <c r="D194" s="1" t="s">
        <v>7570</v>
      </c>
      <c r="E194" s="1" t="s">
        <v>1053</v>
      </c>
      <c r="F194" s="21" t="str">
        <f>IF(ISNUMBER(LEFT(d2_all_labelled[[#This Row],[contentRating]],1)*1), d2_all_labelled[[#This Row],[contentRating]], VLOOKUP(d2_all_labelled[[#This Row],[contentRating]],contentRatingConversion[],2,FALSE))</f>
        <v>PEGI 3</v>
      </c>
      <c r="G194" s="1" t="s">
        <v>7</v>
      </c>
      <c r="I194" t="b">
        <f>ISNUMBER(SEARCH("children",d2_labelled!$G194))</f>
        <v>0</v>
      </c>
      <c r="J194" t="b">
        <f>ISNUMBER(SEARCH("teens",d2_labelled!$G194))</f>
        <v>0</v>
      </c>
      <c r="K194" t="b">
        <f>ISNUMBER(SEARCH("adults",d2_labelled!$G194))</f>
        <v>1</v>
      </c>
      <c r="M194" t="b">
        <f>ISNUMBER(d2_all_labelled[[#This Row],[appId]])</f>
        <v>0</v>
      </c>
      <c r="N194" t="b">
        <f t="shared" si="2"/>
        <v>1</v>
      </c>
    </row>
    <row r="195" spans="1:14" ht="14.5" customHeight="1" x14ac:dyDescent="0.35">
      <c r="A195" s="1" t="s">
        <v>400</v>
      </c>
      <c r="B195" s="1" t="s">
        <v>401</v>
      </c>
      <c r="C195" s="1" t="s">
        <v>402</v>
      </c>
      <c r="D195" s="1" t="s">
        <v>7581</v>
      </c>
      <c r="E195" s="1" t="s">
        <v>1107</v>
      </c>
      <c r="F195" s="21" t="str">
        <f>IF(ISNUMBER(LEFT(d2_all_labelled[[#This Row],[contentRating]],1)*1), d2_all_labelled[[#This Row],[contentRating]], VLOOKUP(d2_all_labelled[[#This Row],[contentRating]],contentRatingConversion[],2,FALSE))</f>
        <v>PEGI 7</v>
      </c>
      <c r="G195" s="1" t="s">
        <v>34</v>
      </c>
      <c r="I195" t="b">
        <f>ISNUMBER(SEARCH("children",d2_labelled!$G195))</f>
        <v>0</v>
      </c>
      <c r="J195" t="b">
        <f>ISNUMBER(SEARCH("teens",d2_labelled!$G195))</f>
        <v>1</v>
      </c>
      <c r="K195" t="b">
        <f>ISNUMBER(SEARCH("adults",d2_labelled!$G195))</f>
        <v>0</v>
      </c>
      <c r="M195" t="b">
        <f>ISNUMBER(d2_all_labelled[[#This Row],[appId]])</f>
        <v>0</v>
      </c>
      <c r="N195" t="b">
        <f t="shared" ref="N195:N258" si="3">NOT(M195)</f>
        <v>1</v>
      </c>
    </row>
    <row r="196" spans="1:14" ht="14.5" customHeight="1" x14ac:dyDescent="0.35">
      <c r="A196" s="1" t="s">
        <v>846</v>
      </c>
      <c r="B196" s="1" t="s">
        <v>847</v>
      </c>
      <c r="C196" s="1" t="s">
        <v>848</v>
      </c>
      <c r="D196" s="1" t="s">
        <v>7585</v>
      </c>
      <c r="E196" s="1" t="s">
        <v>1053</v>
      </c>
      <c r="F196" s="21" t="str">
        <f>IF(ISNUMBER(LEFT(d2_all_labelled[[#This Row],[contentRating]],1)*1), d2_all_labelled[[#This Row],[contentRating]], VLOOKUP(d2_all_labelled[[#This Row],[contentRating]],contentRatingConversion[],2,FALSE))</f>
        <v>PEGI 3</v>
      </c>
      <c r="G196" s="1" t="s">
        <v>13</v>
      </c>
      <c r="I196" t="b">
        <f>ISNUMBER(SEARCH("children",d2_labelled!$G196))</f>
        <v>1</v>
      </c>
      <c r="J196" t="b">
        <f>ISNUMBER(SEARCH("teens",d2_labelled!$G196))</f>
        <v>0</v>
      </c>
      <c r="K196" t="b">
        <f>ISNUMBER(SEARCH("adults",d2_labelled!$G196))</f>
        <v>0</v>
      </c>
      <c r="M196" t="b">
        <f>ISNUMBER(d2_all_labelled[[#This Row],[appId]])</f>
        <v>0</v>
      </c>
      <c r="N196" t="b">
        <f t="shared" si="3"/>
        <v>1</v>
      </c>
    </row>
    <row r="197" spans="1:14" ht="14.5" customHeight="1" x14ac:dyDescent="0.35">
      <c r="A197" s="1" t="s">
        <v>736</v>
      </c>
      <c r="B197" s="1" t="s">
        <v>737</v>
      </c>
      <c r="C197" s="1" t="s">
        <v>738</v>
      </c>
      <c r="D197" s="1" t="s">
        <v>7570</v>
      </c>
      <c r="E197" s="1" t="s">
        <v>1053</v>
      </c>
      <c r="F197" s="21" t="str">
        <f>IF(ISNUMBER(LEFT(d2_all_labelled[[#This Row],[contentRating]],1)*1), d2_all_labelled[[#This Row],[contentRating]], VLOOKUP(d2_all_labelled[[#This Row],[contentRating]],contentRatingConversion[],2,FALSE))</f>
        <v>PEGI 3</v>
      </c>
      <c r="G197" s="1" t="s">
        <v>185</v>
      </c>
      <c r="I197" t="b">
        <f>ISNUMBER(SEARCH("children",d2_labelled!$G197))</f>
        <v>1</v>
      </c>
      <c r="J197" t="b">
        <f>ISNUMBER(SEARCH("teens",d2_labelled!$G197))</f>
        <v>1</v>
      </c>
      <c r="K197" t="b">
        <f>ISNUMBER(SEARCH("adults",d2_labelled!$G197))</f>
        <v>0</v>
      </c>
      <c r="M197" t="b">
        <f>ISNUMBER(d2_all_labelled[[#This Row],[appId]])</f>
        <v>0</v>
      </c>
      <c r="N197" t="b">
        <f t="shared" si="3"/>
        <v>1</v>
      </c>
    </row>
    <row r="198" spans="1:14" ht="14.5" customHeight="1" x14ac:dyDescent="0.35">
      <c r="A198" s="1" t="s">
        <v>381</v>
      </c>
      <c r="B198" s="1" t="s">
        <v>382</v>
      </c>
      <c r="C198" s="1" t="s">
        <v>383</v>
      </c>
      <c r="D198" s="1" t="s">
        <v>7586</v>
      </c>
      <c r="E198" s="1" t="s">
        <v>1053</v>
      </c>
      <c r="F198" s="21" t="str">
        <f>IF(ISNUMBER(LEFT(d2_all_labelled[[#This Row],[contentRating]],1)*1), d2_all_labelled[[#This Row],[contentRating]], VLOOKUP(d2_all_labelled[[#This Row],[contentRating]],contentRatingConversion[],2,FALSE))</f>
        <v>PEGI 3</v>
      </c>
      <c r="G198" s="1" t="s">
        <v>13</v>
      </c>
      <c r="I198" t="b">
        <f>ISNUMBER(SEARCH("children",d2_labelled!$G198))</f>
        <v>1</v>
      </c>
      <c r="J198" t="b">
        <f>ISNUMBER(SEARCH("teens",d2_labelled!$G198))</f>
        <v>0</v>
      </c>
      <c r="K198" t="b">
        <f>ISNUMBER(SEARCH("adults",d2_labelled!$G198))</f>
        <v>0</v>
      </c>
      <c r="M198" t="b">
        <f>ISNUMBER(d2_all_labelled[[#This Row],[appId]])</f>
        <v>0</v>
      </c>
      <c r="N198" t="b">
        <f t="shared" si="3"/>
        <v>1</v>
      </c>
    </row>
    <row r="199" spans="1:14" ht="14.5" customHeight="1" x14ac:dyDescent="0.35">
      <c r="A199" s="1" t="s">
        <v>384</v>
      </c>
      <c r="B199" s="1" t="s">
        <v>385</v>
      </c>
      <c r="C199" s="1" t="s">
        <v>386</v>
      </c>
      <c r="D199" s="1" t="s">
        <v>7591</v>
      </c>
      <c r="E199" s="1" t="s">
        <v>1231</v>
      </c>
      <c r="F199" s="21" t="str">
        <f>IF(ISNUMBER(LEFT(d2_all_labelled[[#This Row],[contentRating]],1)*1), d2_all_labelled[[#This Row],[contentRating]], VLOOKUP(d2_all_labelled[[#This Row],[contentRating]],contentRatingConversion[],2,FALSE))</f>
        <v>PEGI 16 || PEGI 18</v>
      </c>
      <c r="G199" s="1" t="s">
        <v>7</v>
      </c>
      <c r="I199" t="b">
        <f>ISNUMBER(SEARCH("children",d2_labelled!$G199))</f>
        <v>0</v>
      </c>
      <c r="J199" t="b">
        <f>ISNUMBER(SEARCH("teens",d2_labelled!$G199))</f>
        <v>0</v>
      </c>
      <c r="K199" t="b">
        <f>ISNUMBER(SEARCH("adults",d2_labelled!$G199))</f>
        <v>1</v>
      </c>
      <c r="M199" t="b">
        <f>ISNUMBER(d2_all_labelled[[#This Row],[appId]])</f>
        <v>0</v>
      </c>
      <c r="N199" t="b">
        <f t="shared" si="3"/>
        <v>1</v>
      </c>
    </row>
    <row r="200" spans="1:14" ht="14.5" customHeight="1" x14ac:dyDescent="0.35">
      <c r="A200" s="1" t="s">
        <v>116</v>
      </c>
      <c r="B200" s="1" t="s">
        <v>117</v>
      </c>
      <c r="C200" s="1" t="s">
        <v>118</v>
      </c>
      <c r="D200" s="1" t="s">
        <v>7587</v>
      </c>
      <c r="E200" s="1" t="s">
        <v>1053</v>
      </c>
      <c r="F200" s="21" t="str">
        <f>IF(ISNUMBER(LEFT(d2_all_labelled[[#This Row],[contentRating]],1)*1), d2_all_labelled[[#This Row],[contentRating]], VLOOKUP(d2_all_labelled[[#This Row],[contentRating]],contentRatingConversion[],2,FALSE))</f>
        <v>PEGI 3</v>
      </c>
      <c r="G200" s="1" t="s">
        <v>7</v>
      </c>
      <c r="I200" t="b">
        <f>ISNUMBER(SEARCH("children",d2_labelled!$G200))</f>
        <v>0</v>
      </c>
      <c r="J200" t="b">
        <f>ISNUMBER(SEARCH("teens",d2_labelled!$G200))</f>
        <v>0</v>
      </c>
      <c r="K200" t="b">
        <f>ISNUMBER(SEARCH("adults",d2_labelled!$G200))</f>
        <v>1</v>
      </c>
      <c r="M200" t="b">
        <f>ISNUMBER(d2_all_labelled[[#This Row],[appId]])</f>
        <v>0</v>
      </c>
      <c r="N200" t="b">
        <f t="shared" si="3"/>
        <v>1</v>
      </c>
    </row>
    <row r="201" spans="1:14" ht="14.5" customHeight="1" x14ac:dyDescent="0.35">
      <c r="A201" s="1" t="s">
        <v>786</v>
      </c>
      <c r="B201" s="1" t="s">
        <v>787</v>
      </c>
      <c r="C201" s="1" t="s">
        <v>788</v>
      </c>
      <c r="D201" s="1" t="s">
        <v>7582</v>
      </c>
      <c r="E201" s="1" t="s">
        <v>1053</v>
      </c>
      <c r="F201" s="21" t="str">
        <f>IF(ISNUMBER(LEFT(d2_all_labelled[[#This Row],[contentRating]],1)*1), d2_all_labelled[[#This Row],[contentRating]], VLOOKUP(d2_all_labelled[[#This Row],[contentRating]],contentRatingConversion[],2,FALSE))</f>
        <v>PEGI 3</v>
      </c>
      <c r="G201" s="1" t="s">
        <v>34</v>
      </c>
      <c r="I201" t="b">
        <f>ISNUMBER(SEARCH("children",d2_labelled!$G201))</f>
        <v>0</v>
      </c>
      <c r="J201" t="b">
        <f>ISNUMBER(SEARCH("teens",d2_labelled!$G201))</f>
        <v>1</v>
      </c>
      <c r="K201" t="b">
        <f>ISNUMBER(SEARCH("adults",d2_labelled!$G201))</f>
        <v>0</v>
      </c>
      <c r="M201" t="b">
        <f>ISNUMBER(d2_all_labelled[[#This Row],[appId]])</f>
        <v>0</v>
      </c>
      <c r="N201" t="b">
        <f t="shared" si="3"/>
        <v>1</v>
      </c>
    </row>
    <row r="202" spans="1:14" ht="14.5" customHeight="1" x14ac:dyDescent="0.35">
      <c r="A202" s="1" t="s">
        <v>449</v>
      </c>
      <c r="B202" s="1" t="s">
        <v>450</v>
      </c>
      <c r="C202" s="1" t="s">
        <v>451</v>
      </c>
      <c r="D202" s="1" t="s">
        <v>7570</v>
      </c>
      <c r="E202" s="1" t="s">
        <v>1053</v>
      </c>
      <c r="F202" s="21" t="str">
        <f>IF(ISNUMBER(LEFT(d2_all_labelled[[#This Row],[contentRating]],1)*1), d2_all_labelled[[#This Row],[contentRating]], VLOOKUP(d2_all_labelled[[#This Row],[contentRating]],contentRatingConversion[],2,FALSE))</f>
        <v>PEGI 3</v>
      </c>
      <c r="G202" s="1" t="s">
        <v>24</v>
      </c>
      <c r="I202" t="b">
        <f>ISNUMBER(SEARCH("children",d2_labelled!$G202))</f>
        <v>0</v>
      </c>
      <c r="J202" t="b">
        <f>ISNUMBER(SEARCH("teens",d2_labelled!$G202))</f>
        <v>1</v>
      </c>
      <c r="K202" t="b">
        <f>ISNUMBER(SEARCH("adults",d2_labelled!$G202))</f>
        <v>1</v>
      </c>
      <c r="M202" t="b">
        <f>ISNUMBER(d2_all_labelled[[#This Row],[appId]])</f>
        <v>0</v>
      </c>
      <c r="N202" t="b">
        <f t="shared" si="3"/>
        <v>1</v>
      </c>
    </row>
    <row r="203" spans="1:14" ht="14.5" customHeight="1" x14ac:dyDescent="0.35">
      <c r="A203" s="1" t="s">
        <v>452</v>
      </c>
      <c r="B203" s="1" t="s">
        <v>453</v>
      </c>
      <c r="C203" s="1" t="s">
        <v>454</v>
      </c>
      <c r="D203" s="1" t="s">
        <v>7570</v>
      </c>
      <c r="E203" s="1" t="s">
        <v>1053</v>
      </c>
      <c r="F203" s="21" t="str">
        <f>IF(ISNUMBER(LEFT(d2_all_labelled[[#This Row],[contentRating]],1)*1), d2_all_labelled[[#This Row],[contentRating]], VLOOKUP(d2_all_labelled[[#This Row],[contentRating]],contentRatingConversion[],2,FALSE))</f>
        <v>PEGI 3</v>
      </c>
      <c r="G203" s="1" t="s">
        <v>24</v>
      </c>
      <c r="I203" t="b">
        <f>ISNUMBER(SEARCH("children",d2_labelled!$G203))</f>
        <v>0</v>
      </c>
      <c r="J203" t="b">
        <f>ISNUMBER(SEARCH("teens",d2_labelled!$G203))</f>
        <v>1</v>
      </c>
      <c r="K203" t="b">
        <f>ISNUMBER(SEARCH("adults",d2_labelled!$G203))</f>
        <v>1</v>
      </c>
      <c r="M203" t="b">
        <f>ISNUMBER(d2_all_labelled[[#This Row],[appId]])</f>
        <v>0</v>
      </c>
      <c r="N203" t="b">
        <f t="shared" si="3"/>
        <v>1</v>
      </c>
    </row>
    <row r="204" spans="1:14" ht="14.5" customHeight="1" x14ac:dyDescent="0.35">
      <c r="A204" s="1" t="s">
        <v>352</v>
      </c>
      <c r="B204" s="1" t="s">
        <v>353</v>
      </c>
      <c r="C204" s="1" t="s">
        <v>354</v>
      </c>
      <c r="D204" s="1" t="s">
        <v>7570</v>
      </c>
      <c r="E204" s="1" t="s">
        <v>1053</v>
      </c>
      <c r="F204" s="21" t="str">
        <f>IF(ISNUMBER(LEFT(d2_all_labelled[[#This Row],[contentRating]],1)*1), d2_all_labelled[[#This Row],[contentRating]], VLOOKUP(d2_all_labelled[[#This Row],[contentRating]],contentRatingConversion[],2,FALSE))</f>
        <v>PEGI 3</v>
      </c>
      <c r="G204" s="1" t="s">
        <v>13</v>
      </c>
      <c r="I204" t="b">
        <f>ISNUMBER(SEARCH("children",d2_labelled!$G204))</f>
        <v>1</v>
      </c>
      <c r="J204" t="b">
        <f>ISNUMBER(SEARCH("teens",d2_labelled!$G204))</f>
        <v>0</v>
      </c>
      <c r="K204" t="b">
        <f>ISNUMBER(SEARCH("adults",d2_labelled!$G204))</f>
        <v>0</v>
      </c>
      <c r="M204" t="b">
        <f>ISNUMBER(d2_all_labelled[[#This Row],[appId]])</f>
        <v>0</v>
      </c>
      <c r="N204" t="b">
        <f t="shared" si="3"/>
        <v>1</v>
      </c>
    </row>
    <row r="205" spans="1:14" ht="14.5" customHeight="1" x14ac:dyDescent="0.35">
      <c r="A205" s="1" t="s">
        <v>424</v>
      </c>
      <c r="B205" s="1" t="s">
        <v>425</v>
      </c>
      <c r="C205" s="1" t="s">
        <v>426</v>
      </c>
      <c r="D205" s="1" t="s">
        <v>7563</v>
      </c>
      <c r="E205" s="1" t="s">
        <v>1053</v>
      </c>
      <c r="F205" s="21" t="str">
        <f>IF(ISNUMBER(LEFT(d2_all_labelled[[#This Row],[contentRating]],1)*1), d2_all_labelled[[#This Row],[contentRating]], VLOOKUP(d2_all_labelled[[#This Row],[contentRating]],contentRatingConversion[],2,FALSE))</f>
        <v>PEGI 3</v>
      </c>
      <c r="G205" s="1" t="s">
        <v>13</v>
      </c>
      <c r="I205" t="b">
        <f>ISNUMBER(SEARCH("children",d2_labelled!$G205))</f>
        <v>1</v>
      </c>
      <c r="J205" t="b">
        <f>ISNUMBER(SEARCH("teens",d2_labelled!$G205))</f>
        <v>0</v>
      </c>
      <c r="K205" t="b">
        <f>ISNUMBER(SEARCH("adults",d2_labelled!$G205))</f>
        <v>0</v>
      </c>
      <c r="M205" t="b">
        <f>ISNUMBER(d2_all_labelled[[#This Row],[appId]])</f>
        <v>0</v>
      </c>
      <c r="N205" t="b">
        <f t="shared" si="3"/>
        <v>1</v>
      </c>
    </row>
    <row r="206" spans="1:14" ht="14.5" customHeight="1" x14ac:dyDescent="0.35">
      <c r="A206" s="1" t="s">
        <v>122</v>
      </c>
      <c r="B206" s="1" t="s">
        <v>123</v>
      </c>
      <c r="C206" s="1" t="s">
        <v>124</v>
      </c>
      <c r="D206" s="1" t="s">
        <v>7607</v>
      </c>
      <c r="E206" s="1" t="s">
        <v>1053</v>
      </c>
      <c r="F206" s="21" t="str">
        <f>IF(ISNUMBER(LEFT(d2_all_labelled[[#This Row],[contentRating]],1)*1), d2_all_labelled[[#This Row],[contentRating]], VLOOKUP(d2_all_labelled[[#This Row],[contentRating]],contentRatingConversion[],2,FALSE))</f>
        <v>PEGI 3</v>
      </c>
      <c r="G206" s="1" t="s">
        <v>34</v>
      </c>
      <c r="I206" t="b">
        <f>ISNUMBER(SEARCH("children",d2_labelled!$G206))</f>
        <v>0</v>
      </c>
      <c r="J206" t="b">
        <f>ISNUMBER(SEARCH("teens",d2_labelled!$G206))</f>
        <v>1</v>
      </c>
      <c r="K206" t="b">
        <f>ISNUMBER(SEARCH("adults",d2_labelled!$G206))</f>
        <v>0</v>
      </c>
      <c r="M206" t="b">
        <f>ISNUMBER(d2_all_labelled[[#This Row],[appId]])</f>
        <v>0</v>
      </c>
      <c r="N206" t="b">
        <f t="shared" si="3"/>
        <v>1</v>
      </c>
    </row>
    <row r="207" spans="1:14" ht="14.5" customHeight="1" x14ac:dyDescent="0.35">
      <c r="A207" s="1" t="s">
        <v>441</v>
      </c>
      <c r="B207" s="1" t="s">
        <v>442</v>
      </c>
      <c r="C207" s="1" t="s">
        <v>443</v>
      </c>
      <c r="D207" s="1" t="s">
        <v>7596</v>
      </c>
      <c r="E207" s="1" t="s">
        <v>1053</v>
      </c>
      <c r="F207" s="21" t="str">
        <f>IF(ISNUMBER(LEFT(d2_all_labelled[[#This Row],[contentRating]],1)*1), d2_all_labelled[[#This Row],[contentRating]], VLOOKUP(d2_all_labelled[[#This Row],[contentRating]],contentRatingConversion[],2,FALSE))</f>
        <v>PEGI 3</v>
      </c>
      <c r="G207" s="1" t="s">
        <v>7</v>
      </c>
      <c r="I207" t="b">
        <f>ISNUMBER(SEARCH("children",d2_labelled!$G207))</f>
        <v>0</v>
      </c>
      <c r="J207" t="b">
        <f>ISNUMBER(SEARCH("teens",d2_labelled!$G207))</f>
        <v>0</v>
      </c>
      <c r="K207" t="b">
        <f>ISNUMBER(SEARCH("adults",d2_labelled!$G207))</f>
        <v>1</v>
      </c>
      <c r="M207" t="b">
        <f>ISNUMBER(d2_all_labelled[[#This Row],[appId]])</f>
        <v>0</v>
      </c>
      <c r="N207" t="b">
        <f t="shared" si="3"/>
        <v>1</v>
      </c>
    </row>
    <row r="208" spans="1:14" ht="14.5" customHeight="1" x14ac:dyDescent="0.35">
      <c r="A208" s="1" t="s">
        <v>373</v>
      </c>
      <c r="B208" s="1" t="s">
        <v>374</v>
      </c>
      <c r="C208" s="1" t="s">
        <v>375</v>
      </c>
      <c r="D208" s="1" t="s">
        <v>7563</v>
      </c>
      <c r="E208" s="1" t="s">
        <v>1053</v>
      </c>
      <c r="F208" s="21" t="str">
        <f>IF(ISNUMBER(LEFT(d2_all_labelled[[#This Row],[contentRating]],1)*1), d2_all_labelled[[#This Row],[contentRating]], VLOOKUP(d2_all_labelled[[#This Row],[contentRating]],contentRatingConversion[],2,FALSE))</f>
        <v>PEGI 3</v>
      </c>
      <c r="G208" s="1" t="s">
        <v>13</v>
      </c>
      <c r="I208" t="b">
        <f>ISNUMBER(SEARCH("children",d2_labelled!$G208))</f>
        <v>1</v>
      </c>
      <c r="J208" t="b">
        <f>ISNUMBER(SEARCH("teens",d2_labelled!$G208))</f>
        <v>0</v>
      </c>
      <c r="K208" t="b">
        <f>ISNUMBER(SEARCH("adults",d2_labelled!$G208))</f>
        <v>0</v>
      </c>
      <c r="M208" t="b">
        <f>ISNUMBER(d2_all_labelled[[#This Row],[appId]])</f>
        <v>0</v>
      </c>
      <c r="N208" t="b">
        <f t="shared" si="3"/>
        <v>1</v>
      </c>
    </row>
    <row r="209" spans="1:14" ht="14.5" customHeight="1" x14ac:dyDescent="0.35">
      <c r="A209" s="1" t="s">
        <v>268</v>
      </c>
      <c r="B209" s="1" t="s">
        <v>269</v>
      </c>
      <c r="C209" s="1" t="s">
        <v>270</v>
      </c>
      <c r="D209" s="1" t="s">
        <v>7570</v>
      </c>
      <c r="E209" s="1" t="s">
        <v>1053</v>
      </c>
      <c r="F209" s="21" t="str">
        <f>IF(ISNUMBER(LEFT(d2_all_labelled[[#This Row],[contentRating]],1)*1), d2_all_labelled[[#This Row],[contentRating]], VLOOKUP(d2_all_labelled[[#This Row],[contentRating]],contentRatingConversion[],2,FALSE))</f>
        <v>PEGI 3</v>
      </c>
      <c r="G209" s="1" t="s">
        <v>13</v>
      </c>
      <c r="I209" t="b">
        <f>ISNUMBER(SEARCH("children",d2_labelled!$G209))</f>
        <v>1</v>
      </c>
      <c r="J209" t="b">
        <f>ISNUMBER(SEARCH("teens",d2_labelled!$G209))</f>
        <v>0</v>
      </c>
      <c r="K209" t="b">
        <f>ISNUMBER(SEARCH("adults",d2_labelled!$G209))</f>
        <v>0</v>
      </c>
      <c r="M209" t="b">
        <f>ISNUMBER(d2_all_labelled[[#This Row],[appId]])</f>
        <v>0</v>
      </c>
      <c r="N209" t="b">
        <f t="shared" si="3"/>
        <v>1</v>
      </c>
    </row>
    <row r="210" spans="1:14" ht="14.5" customHeight="1" x14ac:dyDescent="0.35">
      <c r="A210" s="1" t="s">
        <v>464</v>
      </c>
      <c r="B210" s="1" t="s">
        <v>465</v>
      </c>
      <c r="C210" s="1" t="s">
        <v>466</v>
      </c>
      <c r="D210" s="1" t="s">
        <v>7597</v>
      </c>
      <c r="E210" s="1" t="s">
        <v>1053</v>
      </c>
      <c r="F210" s="21" t="str">
        <f>IF(ISNUMBER(LEFT(d2_all_labelled[[#This Row],[contentRating]],1)*1), d2_all_labelled[[#This Row],[contentRating]], VLOOKUP(d2_all_labelled[[#This Row],[contentRating]],contentRatingConversion[],2,FALSE))</f>
        <v>PEGI 3</v>
      </c>
      <c r="G210" s="1" t="s">
        <v>7</v>
      </c>
      <c r="I210" t="b">
        <f>ISNUMBER(SEARCH("children",d2_labelled!$G210))</f>
        <v>0</v>
      </c>
      <c r="J210" t="b">
        <f>ISNUMBER(SEARCH("teens",d2_labelled!$G210))</f>
        <v>0</v>
      </c>
      <c r="K210" t="b">
        <f>ISNUMBER(SEARCH("adults",d2_labelled!$G210))</f>
        <v>1</v>
      </c>
      <c r="M210" t="b">
        <f>ISNUMBER(d2_all_labelled[[#This Row],[appId]])</f>
        <v>0</v>
      </c>
      <c r="N210" t="b">
        <f t="shared" si="3"/>
        <v>1</v>
      </c>
    </row>
    <row r="211" spans="1:14" ht="14.5" customHeight="1" x14ac:dyDescent="0.35">
      <c r="A211" s="1" t="s">
        <v>470</v>
      </c>
      <c r="B211" s="1" t="s">
        <v>471</v>
      </c>
      <c r="C211" s="1" t="s">
        <v>472</v>
      </c>
      <c r="D211" s="1" t="s">
        <v>7591</v>
      </c>
      <c r="E211" s="1" t="s">
        <v>1100</v>
      </c>
      <c r="F211" s="21" t="str">
        <f>IF(ISNUMBER(LEFT(d2_all_labelled[[#This Row],[contentRating]],1)*1), d2_all_labelled[[#This Row],[contentRating]], VLOOKUP(d2_all_labelled[[#This Row],[contentRating]],contentRatingConversion[],2,FALSE))</f>
        <v>PEGI 12</v>
      </c>
      <c r="G211" s="1" t="s">
        <v>24</v>
      </c>
      <c r="I211" t="b">
        <f>ISNUMBER(SEARCH("children",d2_labelled!$G211))</f>
        <v>0</v>
      </c>
      <c r="J211" t="b">
        <f>ISNUMBER(SEARCH("teens",d2_labelled!$G211))</f>
        <v>1</v>
      </c>
      <c r="K211" t="b">
        <f>ISNUMBER(SEARCH("adults",d2_labelled!$G211))</f>
        <v>1</v>
      </c>
      <c r="M211" t="b">
        <f>ISNUMBER(d2_all_labelled[[#This Row],[appId]])</f>
        <v>0</v>
      </c>
      <c r="N211" t="b">
        <f t="shared" si="3"/>
        <v>1</v>
      </c>
    </row>
    <row r="212" spans="1:14" ht="14.5" customHeight="1" x14ac:dyDescent="0.35">
      <c r="A212" s="1" t="s">
        <v>476</v>
      </c>
      <c r="B212" s="1" t="s">
        <v>477</v>
      </c>
      <c r="C212" s="1" t="s">
        <v>478</v>
      </c>
      <c r="D212" s="1" t="s">
        <v>7591</v>
      </c>
      <c r="E212" s="1" t="s">
        <v>1100</v>
      </c>
      <c r="F212" s="21" t="str">
        <f>IF(ISNUMBER(LEFT(d2_all_labelled[[#This Row],[contentRating]],1)*1), d2_all_labelled[[#This Row],[contentRating]], VLOOKUP(d2_all_labelled[[#This Row],[contentRating]],contentRatingConversion[],2,FALSE))</f>
        <v>PEGI 12</v>
      </c>
      <c r="G212" s="1" t="s">
        <v>24</v>
      </c>
      <c r="I212" t="b">
        <f>ISNUMBER(SEARCH("children",d2_labelled!$G212))</f>
        <v>0</v>
      </c>
      <c r="J212" t="b">
        <f>ISNUMBER(SEARCH("teens",d2_labelled!$G212))</f>
        <v>1</v>
      </c>
      <c r="K212" t="b">
        <f>ISNUMBER(SEARCH("adults",d2_labelled!$G212))</f>
        <v>1</v>
      </c>
      <c r="M212" t="b">
        <f>ISNUMBER(d2_all_labelled[[#This Row],[appId]])</f>
        <v>0</v>
      </c>
      <c r="N212" t="b">
        <f t="shared" si="3"/>
        <v>1</v>
      </c>
    </row>
    <row r="213" spans="1:14" ht="14.5" customHeight="1" x14ac:dyDescent="0.35">
      <c r="A213" s="1" t="s">
        <v>192</v>
      </c>
      <c r="B213" s="1" t="s">
        <v>193</v>
      </c>
      <c r="C213" s="1" t="s">
        <v>194</v>
      </c>
      <c r="D213" s="1" t="s">
        <v>7584</v>
      </c>
      <c r="E213" s="1" t="s">
        <v>1231</v>
      </c>
      <c r="F213" s="21" t="str">
        <f>IF(ISNUMBER(LEFT(d2_all_labelled[[#This Row],[contentRating]],1)*1), d2_all_labelled[[#This Row],[contentRating]], VLOOKUP(d2_all_labelled[[#This Row],[contentRating]],contentRatingConversion[],2,FALSE))</f>
        <v>PEGI 16 || PEGI 18</v>
      </c>
      <c r="G213" s="1" t="s">
        <v>7</v>
      </c>
      <c r="I213" t="b">
        <f>ISNUMBER(SEARCH("children",d2_labelled!$G213))</f>
        <v>0</v>
      </c>
      <c r="J213" t="b">
        <f>ISNUMBER(SEARCH("teens",d2_labelled!$G213))</f>
        <v>0</v>
      </c>
      <c r="K213" t="b">
        <f>ISNUMBER(SEARCH("adults",d2_labelled!$G213))</f>
        <v>1</v>
      </c>
      <c r="M213" t="b">
        <f>ISNUMBER(d2_all_labelled[[#This Row],[appId]])</f>
        <v>0</v>
      </c>
      <c r="N213" t="b">
        <f t="shared" si="3"/>
        <v>1</v>
      </c>
    </row>
    <row r="214" spans="1:14" ht="14.5" customHeight="1" x14ac:dyDescent="0.35">
      <c r="A214" s="1" t="s">
        <v>551</v>
      </c>
      <c r="B214" s="1" t="s">
        <v>552</v>
      </c>
      <c r="C214" s="1" t="s">
        <v>553</v>
      </c>
      <c r="D214" s="1" t="s">
        <v>7595</v>
      </c>
      <c r="E214" s="1" t="s">
        <v>1053</v>
      </c>
      <c r="F214" s="21" t="str">
        <f>IF(ISNUMBER(LEFT(d2_all_labelled[[#This Row],[contentRating]],1)*1), d2_all_labelled[[#This Row],[contentRating]], VLOOKUP(d2_all_labelled[[#This Row],[contentRating]],contentRatingConversion[],2,FALSE))</f>
        <v>PEGI 3</v>
      </c>
      <c r="G214" s="1" t="s">
        <v>24</v>
      </c>
      <c r="I214" t="b">
        <f>ISNUMBER(SEARCH("children",d2_labelled!$G214))</f>
        <v>0</v>
      </c>
      <c r="J214" t="b">
        <f>ISNUMBER(SEARCH("teens",d2_labelled!$G214))</f>
        <v>1</v>
      </c>
      <c r="K214" t="b">
        <f>ISNUMBER(SEARCH("adults",d2_labelled!$G214))</f>
        <v>1</v>
      </c>
      <c r="M214" t="b">
        <f>ISNUMBER(d2_all_labelled[[#This Row],[appId]])</f>
        <v>0</v>
      </c>
      <c r="N214" t="b">
        <f t="shared" si="3"/>
        <v>1</v>
      </c>
    </row>
    <row r="215" spans="1:14" ht="14.5" customHeight="1" x14ac:dyDescent="0.35">
      <c r="A215" s="1" t="s">
        <v>649</v>
      </c>
      <c r="B215" s="1" t="s">
        <v>650</v>
      </c>
      <c r="C215" s="1" t="s">
        <v>651</v>
      </c>
      <c r="D215" s="1" t="s">
        <v>7606</v>
      </c>
      <c r="E215" s="1" t="s">
        <v>1053</v>
      </c>
      <c r="F215" s="21" t="str">
        <f>IF(ISNUMBER(LEFT(d2_all_labelled[[#This Row],[contentRating]],1)*1), d2_all_labelled[[#This Row],[contentRating]], VLOOKUP(d2_all_labelled[[#This Row],[contentRating]],contentRatingConversion[],2,FALSE))</f>
        <v>PEGI 3</v>
      </c>
      <c r="G215" s="1" t="s">
        <v>7</v>
      </c>
      <c r="I215" t="b">
        <f>ISNUMBER(SEARCH("children",d2_labelled!$G215))</f>
        <v>0</v>
      </c>
      <c r="J215" t="b">
        <f>ISNUMBER(SEARCH("teens",d2_labelled!$G215))</f>
        <v>0</v>
      </c>
      <c r="K215" t="b">
        <f>ISNUMBER(SEARCH("adults",d2_labelled!$G215))</f>
        <v>1</v>
      </c>
      <c r="M215" t="b">
        <f>ISNUMBER(d2_all_labelled[[#This Row],[appId]])</f>
        <v>0</v>
      </c>
      <c r="N215" t="b">
        <f t="shared" si="3"/>
        <v>1</v>
      </c>
    </row>
    <row r="216" spans="1:14" ht="14.5" customHeight="1" x14ac:dyDescent="0.35">
      <c r="A216" s="1" t="s">
        <v>493</v>
      </c>
      <c r="B216" s="1" t="s">
        <v>494</v>
      </c>
      <c r="C216" s="1" t="s">
        <v>495</v>
      </c>
      <c r="D216" s="1" t="s">
        <v>7584</v>
      </c>
      <c r="E216" s="1" t="s">
        <v>1231</v>
      </c>
      <c r="F216" s="21" t="str">
        <f>IF(ISNUMBER(LEFT(d2_all_labelled[[#This Row],[contentRating]],1)*1), d2_all_labelled[[#This Row],[contentRating]], VLOOKUP(d2_all_labelled[[#This Row],[contentRating]],contentRatingConversion[],2,FALSE))</f>
        <v>PEGI 16 || PEGI 18</v>
      </c>
      <c r="G216" s="1" t="s">
        <v>7</v>
      </c>
      <c r="I216" t="b">
        <f>ISNUMBER(SEARCH("children",d2_labelled!$G216))</f>
        <v>0</v>
      </c>
      <c r="J216" t="b">
        <f>ISNUMBER(SEARCH("teens",d2_labelled!$G216))</f>
        <v>0</v>
      </c>
      <c r="K216" t="b">
        <f>ISNUMBER(SEARCH("adults",d2_labelled!$G216))</f>
        <v>1</v>
      </c>
      <c r="M216" t="b">
        <f>ISNUMBER(d2_all_labelled[[#This Row],[appId]])</f>
        <v>0</v>
      </c>
      <c r="N216" t="b">
        <f t="shared" si="3"/>
        <v>1</v>
      </c>
    </row>
    <row r="217" spans="1:14" ht="14.5" customHeight="1" x14ac:dyDescent="0.35">
      <c r="A217" s="1" t="s">
        <v>496</v>
      </c>
      <c r="B217" s="1" t="s">
        <v>497</v>
      </c>
      <c r="C217" s="1" t="s">
        <v>498</v>
      </c>
      <c r="D217" s="1" t="s">
        <v>7601</v>
      </c>
      <c r="E217" s="1" t="s">
        <v>1053</v>
      </c>
      <c r="F217" s="21" t="str">
        <f>IF(ISNUMBER(LEFT(d2_all_labelled[[#This Row],[contentRating]],1)*1), d2_all_labelled[[#This Row],[contentRating]], VLOOKUP(d2_all_labelled[[#This Row],[contentRating]],contentRatingConversion[],2,FALSE))</f>
        <v>PEGI 3</v>
      </c>
      <c r="G217" s="1" t="s">
        <v>24</v>
      </c>
      <c r="I217" t="b">
        <f>ISNUMBER(SEARCH("children",d2_labelled!$G217))</f>
        <v>0</v>
      </c>
      <c r="J217" t="b">
        <f>ISNUMBER(SEARCH("teens",d2_labelled!$G217))</f>
        <v>1</v>
      </c>
      <c r="K217" t="b">
        <f>ISNUMBER(SEARCH("adults",d2_labelled!$G217))</f>
        <v>1</v>
      </c>
      <c r="M217" t="b">
        <f>ISNUMBER(d2_all_labelled[[#This Row],[appId]])</f>
        <v>0</v>
      </c>
      <c r="N217" t="b">
        <f t="shared" si="3"/>
        <v>1</v>
      </c>
    </row>
    <row r="218" spans="1:14" ht="14.5" customHeight="1" x14ac:dyDescent="0.35">
      <c r="A218" s="1" t="s">
        <v>461</v>
      </c>
      <c r="B218" s="1" t="s">
        <v>462</v>
      </c>
      <c r="C218" s="1" t="s">
        <v>463</v>
      </c>
      <c r="D218" s="1" t="s">
        <v>7597</v>
      </c>
      <c r="E218" s="1" t="s">
        <v>1053</v>
      </c>
      <c r="F218" s="21" t="str">
        <f>IF(ISNUMBER(LEFT(d2_all_labelled[[#This Row],[contentRating]],1)*1), d2_all_labelled[[#This Row],[contentRating]], VLOOKUP(d2_all_labelled[[#This Row],[contentRating]],contentRatingConversion[],2,FALSE))</f>
        <v>PEGI 3</v>
      </c>
      <c r="G218" s="1" t="s">
        <v>34</v>
      </c>
      <c r="I218" t="b">
        <f>ISNUMBER(SEARCH("children",d2_labelled!$G218))</f>
        <v>0</v>
      </c>
      <c r="J218" t="b">
        <f>ISNUMBER(SEARCH("teens",d2_labelled!$G218))</f>
        <v>1</v>
      </c>
      <c r="K218" t="b">
        <f>ISNUMBER(SEARCH("adults",d2_labelled!$G218))</f>
        <v>0</v>
      </c>
      <c r="M218" t="b">
        <f>ISNUMBER(d2_all_labelled[[#This Row],[appId]])</f>
        <v>0</v>
      </c>
      <c r="N218" t="b">
        <f t="shared" si="3"/>
        <v>1</v>
      </c>
    </row>
    <row r="219" spans="1:14" ht="14.5" customHeight="1" x14ac:dyDescent="0.35">
      <c r="A219" s="1" t="s">
        <v>511</v>
      </c>
      <c r="B219" s="1" t="s">
        <v>512</v>
      </c>
      <c r="C219" s="1" t="s">
        <v>513</v>
      </c>
      <c r="D219" s="1" t="s">
        <v>7570</v>
      </c>
      <c r="E219" s="1" t="s">
        <v>1053</v>
      </c>
      <c r="F219" s="21" t="str">
        <f>IF(ISNUMBER(LEFT(d2_all_labelled[[#This Row],[contentRating]],1)*1), d2_all_labelled[[#This Row],[contentRating]], VLOOKUP(d2_all_labelled[[#This Row],[contentRating]],contentRatingConversion[],2,FALSE))</f>
        <v>PEGI 3</v>
      </c>
      <c r="G219" s="1" t="s">
        <v>13</v>
      </c>
      <c r="I219" t="b">
        <f>ISNUMBER(SEARCH("children",d2_labelled!$G219))</f>
        <v>1</v>
      </c>
      <c r="J219" t="b">
        <f>ISNUMBER(SEARCH("teens",d2_labelled!$G219))</f>
        <v>0</v>
      </c>
      <c r="K219" t="b">
        <f>ISNUMBER(SEARCH("adults",d2_labelled!$G219))</f>
        <v>0</v>
      </c>
      <c r="M219" t="b">
        <f>ISNUMBER(d2_all_labelled[[#This Row],[appId]])</f>
        <v>0</v>
      </c>
      <c r="N219" t="b">
        <f t="shared" si="3"/>
        <v>1</v>
      </c>
    </row>
    <row r="220" spans="1:14" ht="14.5" customHeight="1" x14ac:dyDescent="0.35">
      <c r="A220" s="1" t="s">
        <v>644</v>
      </c>
      <c r="B220" s="1" t="s">
        <v>645</v>
      </c>
      <c r="C220" s="1" t="s">
        <v>646</v>
      </c>
      <c r="D220" s="1" t="s">
        <v>7580</v>
      </c>
      <c r="E220" s="1" t="s">
        <v>1100</v>
      </c>
      <c r="F220" s="21" t="str">
        <f>IF(ISNUMBER(LEFT(d2_all_labelled[[#This Row],[contentRating]],1)*1), d2_all_labelled[[#This Row],[contentRating]], VLOOKUP(d2_all_labelled[[#This Row],[contentRating]],contentRatingConversion[],2,FALSE))</f>
        <v>PEGI 12</v>
      </c>
      <c r="G220" s="1" t="s">
        <v>24</v>
      </c>
      <c r="I220" t="b">
        <f>ISNUMBER(SEARCH("children",d2_labelled!$G220))</f>
        <v>0</v>
      </c>
      <c r="J220" t="b">
        <f>ISNUMBER(SEARCH("teens",d2_labelled!$G220))</f>
        <v>1</v>
      </c>
      <c r="K220" t="b">
        <f>ISNUMBER(SEARCH("adults",d2_labelled!$G220))</f>
        <v>1</v>
      </c>
      <c r="M220" t="b">
        <f>ISNUMBER(d2_all_labelled[[#This Row],[appId]])</f>
        <v>0</v>
      </c>
      <c r="N220" t="b">
        <f t="shared" si="3"/>
        <v>1</v>
      </c>
    </row>
    <row r="221" spans="1:14" ht="14.5" customHeight="1" x14ac:dyDescent="0.35">
      <c r="A221" s="1" t="s">
        <v>733</v>
      </c>
      <c r="B221" s="1" t="s">
        <v>734</v>
      </c>
      <c r="C221" s="1" t="s">
        <v>735</v>
      </c>
      <c r="D221" s="1" t="s">
        <v>7570</v>
      </c>
      <c r="E221" s="1" t="s">
        <v>1053</v>
      </c>
      <c r="F221" s="21" t="str">
        <f>IF(ISNUMBER(LEFT(d2_all_labelled[[#This Row],[contentRating]],1)*1), d2_all_labelled[[#This Row],[contentRating]], VLOOKUP(d2_all_labelled[[#This Row],[contentRating]],contentRatingConversion[],2,FALSE))</f>
        <v>PEGI 3</v>
      </c>
      <c r="G221" s="1" t="s">
        <v>7</v>
      </c>
      <c r="I221" t="b">
        <f>ISNUMBER(SEARCH("children",d2_labelled!$G221))</f>
        <v>0</v>
      </c>
      <c r="J221" t="b">
        <f>ISNUMBER(SEARCH("teens",d2_labelled!$G221))</f>
        <v>0</v>
      </c>
      <c r="K221" t="b">
        <f>ISNUMBER(SEARCH("adults",d2_labelled!$G221))</f>
        <v>1</v>
      </c>
      <c r="M221" t="b">
        <f>ISNUMBER(d2_all_labelled[[#This Row],[appId]])</f>
        <v>0</v>
      </c>
      <c r="N221" t="b">
        <f t="shared" si="3"/>
        <v>1</v>
      </c>
    </row>
    <row r="222" spans="1:14" ht="14.5" customHeight="1" x14ac:dyDescent="0.35">
      <c r="A222" s="1" t="s">
        <v>517</v>
      </c>
      <c r="B222" s="1" t="s">
        <v>518</v>
      </c>
      <c r="C222" s="1" t="s">
        <v>519</v>
      </c>
      <c r="D222" s="1" t="s">
        <v>7570</v>
      </c>
      <c r="E222" s="1" t="s">
        <v>1107</v>
      </c>
      <c r="F222" s="21" t="str">
        <f>IF(ISNUMBER(LEFT(d2_all_labelled[[#This Row],[contentRating]],1)*1), d2_all_labelled[[#This Row],[contentRating]], VLOOKUP(d2_all_labelled[[#This Row],[contentRating]],contentRatingConversion[],2,FALSE))</f>
        <v>PEGI 7</v>
      </c>
      <c r="G222" s="1" t="s">
        <v>24</v>
      </c>
      <c r="I222" t="b">
        <f>ISNUMBER(SEARCH("children",d2_labelled!$G222))</f>
        <v>0</v>
      </c>
      <c r="J222" t="b">
        <f>ISNUMBER(SEARCH("teens",d2_labelled!$G222))</f>
        <v>1</v>
      </c>
      <c r="K222" t="b">
        <f>ISNUMBER(SEARCH("adults",d2_labelled!$G222))</f>
        <v>1</v>
      </c>
      <c r="M222" t="b">
        <f>ISNUMBER(d2_all_labelled[[#This Row],[appId]])</f>
        <v>0</v>
      </c>
      <c r="N222" t="b">
        <f t="shared" si="3"/>
        <v>1</v>
      </c>
    </row>
    <row r="223" spans="1:14" ht="14.5" customHeight="1" x14ac:dyDescent="0.35">
      <c r="A223" s="1" t="s">
        <v>514</v>
      </c>
      <c r="B223" s="1" t="s">
        <v>515</v>
      </c>
      <c r="C223" s="1" t="s">
        <v>516</v>
      </c>
      <c r="D223" s="1" t="s">
        <v>7595</v>
      </c>
      <c r="E223" s="1" t="s">
        <v>1107</v>
      </c>
      <c r="F223" s="21" t="str">
        <f>IF(ISNUMBER(LEFT(d2_all_labelled[[#This Row],[contentRating]],1)*1), d2_all_labelled[[#This Row],[contentRating]], VLOOKUP(d2_all_labelled[[#This Row],[contentRating]],contentRatingConversion[],2,FALSE))</f>
        <v>PEGI 7</v>
      </c>
      <c r="G223" s="1" t="s">
        <v>34</v>
      </c>
      <c r="I223" t="b">
        <f>ISNUMBER(SEARCH("children",d2_labelled!$G223))</f>
        <v>0</v>
      </c>
      <c r="J223" t="b">
        <f>ISNUMBER(SEARCH("teens",d2_labelled!$G223))</f>
        <v>1</v>
      </c>
      <c r="K223" t="b">
        <f>ISNUMBER(SEARCH("adults",d2_labelled!$G223))</f>
        <v>0</v>
      </c>
      <c r="M223" t="b">
        <f>ISNUMBER(d2_all_labelled[[#This Row],[appId]])</f>
        <v>0</v>
      </c>
      <c r="N223" t="b">
        <f t="shared" si="3"/>
        <v>1</v>
      </c>
    </row>
    <row r="224" spans="1:14" ht="14.5" customHeight="1" x14ac:dyDescent="0.35">
      <c r="A224" s="1" t="s">
        <v>531</v>
      </c>
      <c r="B224" s="1" t="s">
        <v>532</v>
      </c>
      <c r="C224" s="1" t="s">
        <v>533</v>
      </c>
      <c r="D224" s="1" t="s">
        <v>7608</v>
      </c>
      <c r="E224" s="1" t="s">
        <v>1053</v>
      </c>
      <c r="F224" s="21" t="str">
        <f>IF(ISNUMBER(LEFT(d2_all_labelled[[#This Row],[contentRating]],1)*1), d2_all_labelled[[#This Row],[contentRating]], VLOOKUP(d2_all_labelled[[#This Row],[contentRating]],contentRatingConversion[],2,FALSE))</f>
        <v>PEGI 3</v>
      </c>
      <c r="G224" s="1" t="s">
        <v>7</v>
      </c>
      <c r="I224" t="b">
        <f>ISNUMBER(SEARCH("children",d2_labelled!$G224))</f>
        <v>0</v>
      </c>
      <c r="J224" t="b">
        <f>ISNUMBER(SEARCH("teens",d2_labelled!$G224))</f>
        <v>0</v>
      </c>
      <c r="K224" t="b">
        <f>ISNUMBER(SEARCH("adults",d2_labelled!$G224))</f>
        <v>1</v>
      </c>
      <c r="M224" t="b">
        <f>ISNUMBER(d2_all_labelled[[#This Row],[appId]])</f>
        <v>0</v>
      </c>
      <c r="N224" t="b">
        <f t="shared" si="3"/>
        <v>1</v>
      </c>
    </row>
    <row r="225" spans="1:14" ht="14.5" customHeight="1" x14ac:dyDescent="0.35">
      <c r="A225" s="1" t="s">
        <v>882</v>
      </c>
      <c r="B225" s="1" t="s">
        <v>883</v>
      </c>
      <c r="C225" s="1" t="s">
        <v>884</v>
      </c>
      <c r="D225" s="1" t="s">
        <v>7563</v>
      </c>
      <c r="E225" s="1" t="s">
        <v>1053</v>
      </c>
      <c r="F225" s="21" t="str">
        <f>IF(ISNUMBER(LEFT(d2_all_labelled[[#This Row],[contentRating]],1)*1), d2_all_labelled[[#This Row],[contentRating]], VLOOKUP(d2_all_labelled[[#This Row],[contentRating]],contentRatingConversion[],2,FALSE))</f>
        <v>PEGI 3</v>
      </c>
      <c r="G225" s="1" t="s">
        <v>7</v>
      </c>
      <c r="I225" t="b">
        <f>ISNUMBER(SEARCH("children",d2_labelled!$G225))</f>
        <v>0</v>
      </c>
      <c r="J225" t="b">
        <f>ISNUMBER(SEARCH("teens",d2_labelled!$G225))</f>
        <v>0</v>
      </c>
      <c r="K225" t="b">
        <f>ISNUMBER(SEARCH("adults",d2_labelled!$G225))</f>
        <v>1</v>
      </c>
      <c r="M225" t="b">
        <f>ISNUMBER(d2_all_labelled[[#This Row],[appId]])</f>
        <v>0</v>
      </c>
      <c r="N225" t="b">
        <f t="shared" si="3"/>
        <v>1</v>
      </c>
    </row>
    <row r="226" spans="1:14" ht="14.5" customHeight="1" x14ac:dyDescent="0.35">
      <c r="A226" s="1" t="s">
        <v>228</v>
      </c>
      <c r="B226" s="1" t="s">
        <v>229</v>
      </c>
      <c r="C226" s="1" t="s">
        <v>230</v>
      </c>
      <c r="D226" s="1" t="s">
        <v>7570</v>
      </c>
      <c r="E226" s="1" t="s">
        <v>1053</v>
      </c>
      <c r="F226" s="21" t="str">
        <f>IF(ISNUMBER(LEFT(d2_all_labelled[[#This Row],[contentRating]],1)*1), d2_all_labelled[[#This Row],[contentRating]], VLOOKUP(d2_all_labelled[[#This Row],[contentRating]],contentRatingConversion[],2,FALSE))</f>
        <v>PEGI 3</v>
      </c>
      <c r="G226" s="1" t="s">
        <v>7</v>
      </c>
      <c r="I226" t="b">
        <f>ISNUMBER(SEARCH("children",d2_labelled!$G226))</f>
        <v>0</v>
      </c>
      <c r="J226" t="b">
        <f>ISNUMBER(SEARCH("teens",d2_labelled!$G226))</f>
        <v>0</v>
      </c>
      <c r="K226" t="b">
        <f>ISNUMBER(SEARCH("adults",d2_labelled!$G226))</f>
        <v>1</v>
      </c>
      <c r="M226" t="b">
        <f>ISNUMBER(d2_all_labelled[[#This Row],[appId]])</f>
        <v>0</v>
      </c>
      <c r="N226" t="b">
        <f t="shared" si="3"/>
        <v>1</v>
      </c>
    </row>
    <row r="227" spans="1:14" ht="14.5" customHeight="1" x14ac:dyDescent="0.35">
      <c r="A227" s="1" t="s">
        <v>542</v>
      </c>
      <c r="B227" s="1" t="s">
        <v>543</v>
      </c>
      <c r="C227" s="1" t="s">
        <v>544</v>
      </c>
      <c r="D227" s="1" t="s">
        <v>7584</v>
      </c>
      <c r="E227" s="1" t="s">
        <v>1231</v>
      </c>
      <c r="F227" s="21" t="str">
        <f>IF(ISNUMBER(LEFT(d2_all_labelled[[#This Row],[contentRating]],1)*1), d2_all_labelled[[#This Row],[contentRating]], VLOOKUP(d2_all_labelled[[#This Row],[contentRating]],contentRatingConversion[],2,FALSE))</f>
        <v>PEGI 16 || PEGI 18</v>
      </c>
      <c r="G227" s="1" t="s">
        <v>24</v>
      </c>
      <c r="I227" t="b">
        <f>ISNUMBER(SEARCH("children",d2_labelled!$G227))</f>
        <v>0</v>
      </c>
      <c r="J227" t="b">
        <f>ISNUMBER(SEARCH("teens",d2_labelled!$G227))</f>
        <v>1</v>
      </c>
      <c r="K227" t="b">
        <f>ISNUMBER(SEARCH("adults",d2_labelled!$G227))</f>
        <v>1</v>
      </c>
      <c r="M227" t="b">
        <f>ISNUMBER(d2_all_labelled[[#This Row],[appId]])</f>
        <v>0</v>
      </c>
      <c r="N227" t="b">
        <f t="shared" si="3"/>
        <v>1</v>
      </c>
    </row>
    <row r="228" spans="1:14" ht="14.5" customHeight="1" x14ac:dyDescent="0.35">
      <c r="A228" s="1" t="s">
        <v>561</v>
      </c>
      <c r="B228" s="1" t="s">
        <v>562</v>
      </c>
      <c r="C228" s="1" t="s">
        <v>563</v>
      </c>
      <c r="D228" s="1" t="s">
        <v>7593</v>
      </c>
      <c r="E228" s="1" t="s">
        <v>1053</v>
      </c>
      <c r="F228" s="21" t="str">
        <f>IF(ISNUMBER(LEFT(d2_all_labelled[[#This Row],[contentRating]],1)*1), d2_all_labelled[[#This Row],[contentRating]], VLOOKUP(d2_all_labelled[[#This Row],[contentRating]],contentRatingConversion[],2,FALSE))</f>
        <v>PEGI 3</v>
      </c>
      <c r="G228" s="1" t="s">
        <v>7</v>
      </c>
      <c r="I228" t="b">
        <f>ISNUMBER(SEARCH("children",d2_labelled!$G228))</f>
        <v>0</v>
      </c>
      <c r="J228" t="b">
        <f>ISNUMBER(SEARCH("teens",d2_labelled!$G228))</f>
        <v>0</v>
      </c>
      <c r="K228" t="b">
        <f>ISNUMBER(SEARCH("adults",d2_labelled!$G228))</f>
        <v>1</v>
      </c>
      <c r="M228" t="b">
        <f>ISNUMBER(d2_all_labelled[[#This Row],[appId]])</f>
        <v>0</v>
      </c>
      <c r="N228" t="b">
        <f t="shared" si="3"/>
        <v>1</v>
      </c>
    </row>
    <row r="229" spans="1:14" ht="14.5" customHeight="1" x14ac:dyDescent="0.35">
      <c r="A229" s="1" t="s">
        <v>631</v>
      </c>
      <c r="B229" s="1" t="s">
        <v>632</v>
      </c>
      <c r="C229" s="1" t="s">
        <v>633</v>
      </c>
      <c r="D229" s="1" t="s">
        <v>7570</v>
      </c>
      <c r="E229" s="1" t="s">
        <v>1231</v>
      </c>
      <c r="F229" s="21" t="str">
        <f>IF(ISNUMBER(LEFT(d2_all_labelled[[#This Row],[contentRating]],1)*1), d2_all_labelled[[#This Row],[contentRating]], VLOOKUP(d2_all_labelled[[#This Row],[contentRating]],contentRatingConversion[],2,FALSE))</f>
        <v>PEGI 16 || PEGI 18</v>
      </c>
      <c r="G229" s="1" t="s">
        <v>7</v>
      </c>
      <c r="I229" t="b">
        <f>ISNUMBER(SEARCH("children",d2_labelled!$G229))</f>
        <v>0</v>
      </c>
      <c r="J229" t="b">
        <f>ISNUMBER(SEARCH("teens",d2_labelled!$G229))</f>
        <v>0</v>
      </c>
      <c r="K229" t="b">
        <f>ISNUMBER(SEARCH("adults",d2_labelled!$G229))</f>
        <v>1</v>
      </c>
      <c r="M229" t="b">
        <f>ISNUMBER(d2_all_labelled[[#This Row],[appId]])</f>
        <v>0</v>
      </c>
      <c r="N229" t="b">
        <f t="shared" si="3"/>
        <v>1</v>
      </c>
    </row>
    <row r="230" spans="1:14" ht="14.5" customHeight="1" x14ac:dyDescent="0.35">
      <c r="A230" s="1" t="s">
        <v>564</v>
      </c>
      <c r="B230" s="1" t="s">
        <v>565</v>
      </c>
      <c r="C230" s="1" t="s">
        <v>566</v>
      </c>
      <c r="D230" s="1" t="s">
        <v>7593</v>
      </c>
      <c r="E230" s="1" t="s">
        <v>1053</v>
      </c>
      <c r="F230" s="21" t="str">
        <f>IF(ISNUMBER(LEFT(d2_all_labelled[[#This Row],[contentRating]],1)*1), d2_all_labelled[[#This Row],[contentRating]], VLOOKUP(d2_all_labelled[[#This Row],[contentRating]],contentRatingConversion[],2,FALSE))</f>
        <v>PEGI 3</v>
      </c>
      <c r="G230" s="1" t="s">
        <v>7</v>
      </c>
      <c r="I230" t="b">
        <f>ISNUMBER(SEARCH("children",d2_labelled!$G230))</f>
        <v>0</v>
      </c>
      <c r="J230" t="b">
        <f>ISNUMBER(SEARCH("teens",d2_labelled!$G230))</f>
        <v>0</v>
      </c>
      <c r="K230" t="b">
        <f>ISNUMBER(SEARCH("adults",d2_labelled!$G230))</f>
        <v>1</v>
      </c>
      <c r="M230" t="b">
        <f>ISNUMBER(d2_all_labelled[[#This Row],[appId]])</f>
        <v>0</v>
      </c>
      <c r="N230" t="b">
        <f t="shared" si="3"/>
        <v>1</v>
      </c>
    </row>
    <row r="231" spans="1:14" ht="14.5" customHeight="1" x14ac:dyDescent="0.35">
      <c r="A231" s="1" t="s">
        <v>570</v>
      </c>
      <c r="B231" s="1" t="s">
        <v>571</v>
      </c>
      <c r="C231" s="1" t="s">
        <v>572</v>
      </c>
      <c r="D231" s="1" t="s">
        <v>7563</v>
      </c>
      <c r="E231" s="1" t="s">
        <v>1100</v>
      </c>
      <c r="F231" s="21" t="str">
        <f>IF(ISNUMBER(LEFT(d2_all_labelled[[#This Row],[contentRating]],1)*1), d2_all_labelled[[#This Row],[contentRating]], VLOOKUP(d2_all_labelled[[#This Row],[contentRating]],contentRatingConversion[],2,FALSE))</f>
        <v>PEGI 12</v>
      </c>
      <c r="G231" s="1" t="s">
        <v>24</v>
      </c>
      <c r="I231" t="b">
        <f>ISNUMBER(SEARCH("children",d2_labelled!$G231))</f>
        <v>0</v>
      </c>
      <c r="J231" t="b">
        <f>ISNUMBER(SEARCH("teens",d2_labelled!$G231))</f>
        <v>1</v>
      </c>
      <c r="K231" t="b">
        <f>ISNUMBER(SEARCH("adults",d2_labelled!$G231))</f>
        <v>1</v>
      </c>
      <c r="M231" t="b">
        <f>ISNUMBER(d2_all_labelled[[#This Row],[appId]])</f>
        <v>0</v>
      </c>
      <c r="N231" t="b">
        <f t="shared" si="3"/>
        <v>1</v>
      </c>
    </row>
    <row r="232" spans="1:14" ht="14.5" customHeight="1" x14ac:dyDescent="0.35">
      <c r="A232" s="1" t="s">
        <v>718</v>
      </c>
      <c r="B232" s="1" t="s">
        <v>719</v>
      </c>
      <c r="C232" s="1" t="s">
        <v>720</v>
      </c>
      <c r="D232" s="1" t="s">
        <v>7570</v>
      </c>
      <c r="E232" s="1" t="s">
        <v>1053</v>
      </c>
      <c r="F232" s="21" t="str">
        <f>IF(ISNUMBER(LEFT(d2_all_labelled[[#This Row],[contentRating]],1)*1), d2_all_labelled[[#This Row],[contentRating]], VLOOKUP(d2_all_labelled[[#This Row],[contentRating]],contentRatingConversion[],2,FALSE))</f>
        <v>PEGI 3</v>
      </c>
      <c r="G232" s="1" t="s">
        <v>24</v>
      </c>
      <c r="I232" t="b">
        <f>ISNUMBER(SEARCH("children",d2_labelled!$G232))</f>
        <v>0</v>
      </c>
      <c r="J232" t="b">
        <f>ISNUMBER(SEARCH("teens",d2_labelled!$G232))</f>
        <v>1</v>
      </c>
      <c r="K232" t="b">
        <f>ISNUMBER(SEARCH("adults",d2_labelled!$G232))</f>
        <v>1</v>
      </c>
      <c r="M232" t="b">
        <f>ISNUMBER(d2_all_labelled[[#This Row],[appId]])</f>
        <v>0</v>
      </c>
      <c r="N232" t="b">
        <f t="shared" si="3"/>
        <v>1</v>
      </c>
    </row>
    <row r="233" spans="1:14" ht="14.5" customHeight="1" x14ac:dyDescent="0.35">
      <c r="A233" s="1" t="s">
        <v>610</v>
      </c>
      <c r="B233" s="1" t="s">
        <v>611</v>
      </c>
      <c r="C233" s="1" t="s">
        <v>612</v>
      </c>
      <c r="D233" s="1" t="s">
        <v>7597</v>
      </c>
      <c r="E233" s="1" t="s">
        <v>1053</v>
      </c>
      <c r="F233" s="21" t="str">
        <f>IF(ISNUMBER(LEFT(d2_all_labelled[[#This Row],[contentRating]],1)*1), d2_all_labelled[[#This Row],[contentRating]], VLOOKUP(d2_all_labelled[[#This Row],[contentRating]],contentRatingConversion[],2,FALSE))</f>
        <v>PEGI 3</v>
      </c>
      <c r="G233" s="1" t="s">
        <v>34</v>
      </c>
      <c r="I233" t="b">
        <f>ISNUMBER(SEARCH("children",d2_labelled!$G233))</f>
        <v>0</v>
      </c>
      <c r="J233" t="b">
        <f>ISNUMBER(SEARCH("teens",d2_labelled!$G233))</f>
        <v>1</v>
      </c>
      <c r="K233" t="b">
        <f>ISNUMBER(SEARCH("adults",d2_labelled!$G233))</f>
        <v>0</v>
      </c>
      <c r="M233" t="b">
        <f>ISNUMBER(d2_all_labelled[[#This Row],[appId]])</f>
        <v>0</v>
      </c>
      <c r="N233" t="b">
        <f t="shared" si="3"/>
        <v>1</v>
      </c>
    </row>
    <row r="234" spans="1:14" ht="14.5" customHeight="1" x14ac:dyDescent="0.35">
      <c r="A234" s="1" t="s">
        <v>783</v>
      </c>
      <c r="B234" s="1" t="s">
        <v>784</v>
      </c>
      <c r="C234" s="1" t="s">
        <v>785</v>
      </c>
      <c r="D234" s="1" t="s">
        <v>7593</v>
      </c>
      <c r="E234" s="1" t="s">
        <v>1053</v>
      </c>
      <c r="F234" s="21" t="str">
        <f>IF(ISNUMBER(LEFT(d2_all_labelled[[#This Row],[contentRating]],1)*1), d2_all_labelled[[#This Row],[contentRating]], VLOOKUP(d2_all_labelled[[#This Row],[contentRating]],contentRatingConversion[],2,FALSE))</f>
        <v>PEGI 3</v>
      </c>
      <c r="G234" s="1" t="s">
        <v>7</v>
      </c>
      <c r="I234" t="b">
        <f>ISNUMBER(SEARCH("children",d2_labelled!$G234))</f>
        <v>0</v>
      </c>
      <c r="J234" t="b">
        <f>ISNUMBER(SEARCH("teens",d2_labelled!$G234))</f>
        <v>0</v>
      </c>
      <c r="K234" t="b">
        <f>ISNUMBER(SEARCH("adults",d2_labelled!$G234))</f>
        <v>1</v>
      </c>
      <c r="M234" t="b">
        <f>ISNUMBER(d2_all_labelled[[#This Row],[appId]])</f>
        <v>0</v>
      </c>
      <c r="N234" t="b">
        <f t="shared" si="3"/>
        <v>1</v>
      </c>
    </row>
    <row r="235" spans="1:14" ht="14.5" customHeight="1" x14ac:dyDescent="0.35">
      <c r="A235" s="1" t="s">
        <v>78</v>
      </c>
      <c r="B235" s="1" t="s">
        <v>79</v>
      </c>
      <c r="C235" s="1" t="s">
        <v>80</v>
      </c>
      <c r="D235" s="1" t="s">
        <v>7581</v>
      </c>
      <c r="E235" s="1" t="s">
        <v>1053</v>
      </c>
      <c r="F235" s="21" t="str">
        <f>IF(ISNUMBER(LEFT(d2_all_labelled[[#This Row],[contentRating]],1)*1), d2_all_labelled[[#This Row],[contentRating]], VLOOKUP(d2_all_labelled[[#This Row],[contentRating]],contentRatingConversion[],2,FALSE))</f>
        <v>PEGI 3</v>
      </c>
      <c r="G235" s="1" t="s">
        <v>34</v>
      </c>
      <c r="I235" t="b">
        <f>ISNUMBER(SEARCH("children",d2_labelled!$G235))</f>
        <v>0</v>
      </c>
      <c r="J235" t="b">
        <f>ISNUMBER(SEARCH("teens",d2_labelled!$G235))</f>
        <v>1</v>
      </c>
      <c r="K235" t="b">
        <f>ISNUMBER(SEARCH("adults",d2_labelled!$G235))</f>
        <v>0</v>
      </c>
      <c r="M235" t="b">
        <f>ISNUMBER(d2_all_labelled[[#This Row],[appId]])</f>
        <v>0</v>
      </c>
      <c r="N235" t="b">
        <f t="shared" si="3"/>
        <v>1</v>
      </c>
    </row>
    <row r="236" spans="1:14" ht="14.5" customHeight="1" x14ac:dyDescent="0.35">
      <c r="A236" s="1" t="s">
        <v>225</v>
      </c>
      <c r="B236" s="1" t="s">
        <v>226</v>
      </c>
      <c r="C236" s="1" t="s">
        <v>227</v>
      </c>
      <c r="D236" s="1" t="s">
        <v>7602</v>
      </c>
      <c r="E236" s="1" t="s">
        <v>1100</v>
      </c>
      <c r="F236" s="21" t="str">
        <f>IF(ISNUMBER(LEFT(d2_all_labelled[[#This Row],[contentRating]],1)*1), d2_all_labelled[[#This Row],[contentRating]], VLOOKUP(d2_all_labelled[[#This Row],[contentRating]],contentRatingConversion[],2,FALSE))</f>
        <v>PEGI 12</v>
      </c>
      <c r="G236" s="1" t="s">
        <v>34</v>
      </c>
      <c r="I236" t="b">
        <f>ISNUMBER(SEARCH("children",d2_labelled!$G236))</f>
        <v>0</v>
      </c>
      <c r="J236" t="b">
        <f>ISNUMBER(SEARCH("teens",d2_labelled!$G236))</f>
        <v>1</v>
      </c>
      <c r="K236" t="b">
        <f>ISNUMBER(SEARCH("adults",d2_labelled!$G236))</f>
        <v>0</v>
      </c>
      <c r="M236" t="b">
        <f>ISNUMBER(d2_all_labelled[[#This Row],[appId]])</f>
        <v>0</v>
      </c>
      <c r="N236" t="b">
        <f t="shared" si="3"/>
        <v>1</v>
      </c>
    </row>
    <row r="237" spans="1:14" ht="14.5" customHeight="1" x14ac:dyDescent="0.35">
      <c r="A237" s="1" t="s">
        <v>820</v>
      </c>
      <c r="B237" s="1" t="s">
        <v>821</v>
      </c>
      <c r="C237" s="1" t="s">
        <v>822</v>
      </c>
      <c r="D237" s="1" t="s">
        <v>7570</v>
      </c>
      <c r="E237" s="1" t="s">
        <v>1053</v>
      </c>
      <c r="F237" s="21" t="str">
        <f>IF(ISNUMBER(LEFT(d2_all_labelled[[#This Row],[contentRating]],1)*1), d2_all_labelled[[#This Row],[contentRating]], VLOOKUP(d2_all_labelled[[#This Row],[contentRating]],contentRatingConversion[],2,FALSE))</f>
        <v>PEGI 3</v>
      </c>
      <c r="G237" s="1" t="s">
        <v>7</v>
      </c>
      <c r="I237" t="b">
        <f>ISNUMBER(SEARCH("children",d2_labelled!$G237))</f>
        <v>0</v>
      </c>
      <c r="J237" t="b">
        <f>ISNUMBER(SEARCH("teens",d2_labelled!$G237))</f>
        <v>0</v>
      </c>
      <c r="K237" t="b">
        <f>ISNUMBER(SEARCH("adults",d2_labelled!$G237))</f>
        <v>1</v>
      </c>
      <c r="M237" t="b">
        <f>ISNUMBER(d2_all_labelled[[#This Row],[appId]])</f>
        <v>0</v>
      </c>
      <c r="N237" t="b">
        <f t="shared" si="3"/>
        <v>1</v>
      </c>
    </row>
    <row r="238" spans="1:14" ht="14.5" customHeight="1" x14ac:dyDescent="0.35">
      <c r="A238" s="1" t="s">
        <v>587</v>
      </c>
      <c r="B238" s="1" t="s">
        <v>588</v>
      </c>
      <c r="C238" s="1" t="s">
        <v>589</v>
      </c>
      <c r="D238" s="1" t="s">
        <v>7593</v>
      </c>
      <c r="E238" s="1" t="s">
        <v>1053</v>
      </c>
      <c r="F238" s="21" t="str">
        <f>IF(ISNUMBER(LEFT(d2_all_labelled[[#This Row],[contentRating]],1)*1), d2_all_labelled[[#This Row],[contentRating]], VLOOKUP(d2_all_labelled[[#This Row],[contentRating]],contentRatingConversion[],2,FALSE))</f>
        <v>PEGI 3</v>
      </c>
      <c r="G238" s="1" t="s">
        <v>7</v>
      </c>
      <c r="I238" t="b">
        <f>ISNUMBER(SEARCH("children",d2_labelled!$G238))</f>
        <v>0</v>
      </c>
      <c r="J238" t="b">
        <f>ISNUMBER(SEARCH("teens",d2_labelled!$G238))</f>
        <v>0</v>
      </c>
      <c r="K238" t="b">
        <f>ISNUMBER(SEARCH("adults",d2_labelled!$G238))</f>
        <v>1</v>
      </c>
      <c r="M238" t="b">
        <f>ISNUMBER(d2_all_labelled[[#This Row],[appId]])</f>
        <v>0</v>
      </c>
      <c r="N238" t="b">
        <f t="shared" si="3"/>
        <v>1</v>
      </c>
    </row>
    <row r="239" spans="1:14" ht="14.5" customHeight="1" x14ac:dyDescent="0.35">
      <c r="A239" s="1" t="s">
        <v>870</v>
      </c>
      <c r="B239" s="1" t="s">
        <v>871</v>
      </c>
      <c r="C239" s="1" t="s">
        <v>872</v>
      </c>
      <c r="D239" s="1" t="s">
        <v>7587</v>
      </c>
      <c r="E239" s="1" t="s">
        <v>1053</v>
      </c>
      <c r="F239" s="21" t="str">
        <f>IF(ISNUMBER(LEFT(d2_all_labelled[[#This Row],[contentRating]],1)*1), d2_all_labelled[[#This Row],[contentRating]], VLOOKUP(d2_all_labelled[[#This Row],[contentRating]],contentRatingConversion[],2,FALSE))</f>
        <v>PEGI 3</v>
      </c>
      <c r="G239" s="1" t="s">
        <v>34</v>
      </c>
      <c r="I239" t="b">
        <f>ISNUMBER(SEARCH("children",d2_labelled!$G239))</f>
        <v>0</v>
      </c>
      <c r="J239" t="b">
        <f>ISNUMBER(SEARCH("teens",d2_labelled!$G239))</f>
        <v>1</v>
      </c>
      <c r="K239" t="b">
        <f>ISNUMBER(SEARCH("adults",d2_labelled!$G239))</f>
        <v>0</v>
      </c>
      <c r="M239" t="b">
        <f>ISNUMBER(d2_all_labelled[[#This Row],[appId]])</f>
        <v>0</v>
      </c>
      <c r="N239" t="b">
        <f t="shared" si="3"/>
        <v>1</v>
      </c>
    </row>
    <row r="240" spans="1:14" ht="14.5" customHeight="1" x14ac:dyDescent="0.35">
      <c r="A240" s="1" t="s">
        <v>554</v>
      </c>
      <c r="B240" s="1" t="s">
        <v>555</v>
      </c>
      <c r="C240" s="1" t="s">
        <v>556</v>
      </c>
      <c r="D240" s="1" t="s">
        <v>7587</v>
      </c>
      <c r="E240" s="1" t="s">
        <v>1053</v>
      </c>
      <c r="F240" s="21" t="str">
        <f>IF(ISNUMBER(LEFT(d2_all_labelled[[#This Row],[contentRating]],1)*1), d2_all_labelled[[#This Row],[contentRating]], VLOOKUP(d2_all_labelled[[#This Row],[contentRating]],contentRatingConversion[],2,FALSE))</f>
        <v>PEGI 3</v>
      </c>
      <c r="G240" s="1" t="s">
        <v>13</v>
      </c>
      <c r="I240" t="b">
        <f>ISNUMBER(SEARCH("children",d2_labelled!$G240))</f>
        <v>1</v>
      </c>
      <c r="J240" t="b">
        <f>ISNUMBER(SEARCH("teens",d2_labelled!$G240))</f>
        <v>0</v>
      </c>
      <c r="K240" t="b">
        <f>ISNUMBER(SEARCH("adults",d2_labelled!$G240))</f>
        <v>0</v>
      </c>
      <c r="M240" t="b">
        <f>ISNUMBER(d2_all_labelled[[#This Row],[appId]])</f>
        <v>0</v>
      </c>
      <c r="N240" t="b">
        <f t="shared" si="3"/>
        <v>1</v>
      </c>
    </row>
    <row r="241" spans="1:14" ht="14.5" customHeight="1" x14ac:dyDescent="0.35">
      <c r="A241" s="1" t="s">
        <v>390</v>
      </c>
      <c r="B241" s="1" t="s">
        <v>391</v>
      </c>
      <c r="C241" s="1" t="s">
        <v>392</v>
      </c>
      <c r="D241" s="1" t="s">
        <v>7570</v>
      </c>
      <c r="E241" s="1" t="s">
        <v>1053</v>
      </c>
      <c r="F241" s="21" t="str">
        <f>IF(ISNUMBER(LEFT(d2_all_labelled[[#This Row],[contentRating]],1)*1), d2_all_labelled[[#This Row],[contentRating]], VLOOKUP(d2_all_labelled[[#This Row],[contentRating]],contentRatingConversion[],2,FALSE))</f>
        <v>PEGI 3</v>
      </c>
      <c r="G241" s="1" t="s">
        <v>13</v>
      </c>
      <c r="I241" t="b">
        <f>ISNUMBER(SEARCH("children",d2_labelled!$G241))</f>
        <v>1</v>
      </c>
      <c r="J241" t="b">
        <f>ISNUMBER(SEARCH("teens",d2_labelled!$G241))</f>
        <v>0</v>
      </c>
      <c r="K241" t="b">
        <f>ISNUMBER(SEARCH("adults",d2_labelled!$G241))</f>
        <v>0</v>
      </c>
      <c r="M241" t="b">
        <f>ISNUMBER(d2_all_labelled[[#This Row],[appId]])</f>
        <v>0</v>
      </c>
      <c r="N241" t="b">
        <f t="shared" si="3"/>
        <v>1</v>
      </c>
    </row>
    <row r="242" spans="1:14" ht="14.5" customHeight="1" x14ac:dyDescent="0.35">
      <c r="A242" s="1" t="s">
        <v>573</v>
      </c>
      <c r="B242" s="1" t="s">
        <v>574</v>
      </c>
      <c r="C242" s="1" t="s">
        <v>575</v>
      </c>
      <c r="D242" s="1" t="s">
        <v>7609</v>
      </c>
      <c r="E242" s="1" t="s">
        <v>1100</v>
      </c>
      <c r="F242" s="21" t="str">
        <f>IF(ISNUMBER(LEFT(d2_all_labelled[[#This Row],[contentRating]],1)*1), d2_all_labelled[[#This Row],[contentRating]], VLOOKUP(d2_all_labelled[[#This Row],[contentRating]],contentRatingConversion[],2,FALSE))</f>
        <v>PEGI 12</v>
      </c>
      <c r="G242" s="1" t="s">
        <v>7</v>
      </c>
      <c r="I242" t="b">
        <f>ISNUMBER(SEARCH("children",d2_labelled!$G242))</f>
        <v>0</v>
      </c>
      <c r="J242" t="b">
        <f>ISNUMBER(SEARCH("teens",d2_labelled!$G242))</f>
        <v>0</v>
      </c>
      <c r="K242" t="b">
        <f>ISNUMBER(SEARCH("adults",d2_labelled!$G242))</f>
        <v>1</v>
      </c>
      <c r="M242" t="b">
        <f>ISNUMBER(d2_all_labelled[[#This Row],[appId]])</f>
        <v>0</v>
      </c>
      <c r="N242" t="b">
        <f t="shared" si="3"/>
        <v>1</v>
      </c>
    </row>
    <row r="243" spans="1:14" ht="14.5" customHeight="1" x14ac:dyDescent="0.35">
      <c r="A243" s="1" t="s">
        <v>600</v>
      </c>
      <c r="B243" s="1" t="s">
        <v>601</v>
      </c>
      <c r="C243" s="1" t="s">
        <v>602</v>
      </c>
      <c r="D243" s="1" t="s">
        <v>7593</v>
      </c>
      <c r="E243" s="1" t="s">
        <v>1053</v>
      </c>
      <c r="F243" s="21" t="str">
        <f>IF(ISNUMBER(LEFT(d2_all_labelled[[#This Row],[contentRating]],1)*1), d2_all_labelled[[#This Row],[contentRating]], VLOOKUP(d2_all_labelled[[#This Row],[contentRating]],contentRatingConversion[],2,FALSE))</f>
        <v>PEGI 3</v>
      </c>
      <c r="G243" s="1" t="s">
        <v>7</v>
      </c>
      <c r="I243" t="b">
        <f>ISNUMBER(SEARCH("children",d2_labelled!$G243))</f>
        <v>0</v>
      </c>
      <c r="J243" t="b">
        <f>ISNUMBER(SEARCH("teens",d2_labelled!$G243))</f>
        <v>0</v>
      </c>
      <c r="K243" t="b">
        <f>ISNUMBER(SEARCH("adults",d2_labelled!$G243))</f>
        <v>1</v>
      </c>
      <c r="M243" t="b">
        <f>ISNUMBER(d2_all_labelled[[#This Row],[appId]])</f>
        <v>0</v>
      </c>
      <c r="N243" t="b">
        <f t="shared" si="3"/>
        <v>1</v>
      </c>
    </row>
    <row r="244" spans="1:14" ht="14.5" customHeight="1" x14ac:dyDescent="0.35">
      <c r="A244" s="1" t="s">
        <v>47</v>
      </c>
      <c r="B244" s="1" t="s">
        <v>48</v>
      </c>
      <c r="C244" s="1" t="s">
        <v>49</v>
      </c>
      <c r="D244" s="1" t="s">
        <v>7585</v>
      </c>
      <c r="E244" s="1" t="s">
        <v>1053</v>
      </c>
      <c r="F244" s="21" t="str">
        <f>IF(ISNUMBER(LEFT(d2_all_labelled[[#This Row],[contentRating]],1)*1), d2_all_labelled[[#This Row],[contentRating]], VLOOKUP(d2_all_labelled[[#This Row],[contentRating]],contentRatingConversion[],2,FALSE))</f>
        <v>PEGI 3</v>
      </c>
      <c r="G244" s="1" t="s">
        <v>13</v>
      </c>
      <c r="I244" t="b">
        <f>ISNUMBER(SEARCH("children",d2_labelled!$G244))</f>
        <v>1</v>
      </c>
      <c r="J244" t="b">
        <f>ISNUMBER(SEARCH("teens",d2_labelled!$G244))</f>
        <v>0</v>
      </c>
      <c r="K244" t="b">
        <f>ISNUMBER(SEARCH("adults",d2_labelled!$G244))</f>
        <v>0</v>
      </c>
      <c r="M244" t="b">
        <f>ISNUMBER(d2_all_labelled[[#This Row],[appId]])</f>
        <v>0</v>
      </c>
      <c r="N244" t="b">
        <f t="shared" si="3"/>
        <v>1</v>
      </c>
    </row>
    <row r="245" spans="1:14" ht="14.5" customHeight="1" x14ac:dyDescent="0.35">
      <c r="A245" s="1" t="s">
        <v>622</v>
      </c>
      <c r="B245" s="1" t="s">
        <v>623</v>
      </c>
      <c r="C245" s="1" t="s">
        <v>624</v>
      </c>
      <c r="D245" s="1" t="s">
        <v>7596</v>
      </c>
      <c r="E245" s="1" t="s">
        <v>1100</v>
      </c>
      <c r="F245" s="21" t="str">
        <f>IF(ISNUMBER(LEFT(d2_all_labelled[[#This Row],[contentRating]],1)*1), d2_all_labelled[[#This Row],[contentRating]], VLOOKUP(d2_all_labelled[[#This Row],[contentRating]],contentRatingConversion[],2,FALSE))</f>
        <v>PEGI 12</v>
      </c>
      <c r="G245" s="1" t="s">
        <v>24</v>
      </c>
      <c r="I245" t="b">
        <f>ISNUMBER(SEARCH("children",d2_labelled!$G245))</f>
        <v>0</v>
      </c>
      <c r="J245" t="b">
        <f>ISNUMBER(SEARCH("teens",d2_labelled!$G245))</f>
        <v>1</v>
      </c>
      <c r="K245" t="b">
        <f>ISNUMBER(SEARCH("adults",d2_labelled!$G245))</f>
        <v>1</v>
      </c>
      <c r="M245" t="b">
        <f>ISNUMBER(d2_all_labelled[[#This Row],[appId]])</f>
        <v>0</v>
      </c>
      <c r="N245" t="b">
        <f t="shared" si="3"/>
        <v>1</v>
      </c>
    </row>
    <row r="246" spans="1:14" ht="14.5" customHeight="1" x14ac:dyDescent="0.35">
      <c r="A246" s="1" t="s">
        <v>91</v>
      </c>
      <c r="B246" s="1" t="s">
        <v>92</v>
      </c>
      <c r="C246" s="1" t="s">
        <v>93</v>
      </c>
      <c r="D246" s="1" t="s">
        <v>7582</v>
      </c>
      <c r="E246" s="1" t="s">
        <v>1100</v>
      </c>
      <c r="F246" s="21" t="str">
        <f>IF(ISNUMBER(LEFT(d2_all_labelled[[#This Row],[contentRating]],1)*1), d2_all_labelled[[#This Row],[contentRating]], VLOOKUP(d2_all_labelled[[#This Row],[contentRating]],contentRatingConversion[],2,FALSE))</f>
        <v>PEGI 12</v>
      </c>
      <c r="G246" s="1" t="s">
        <v>34</v>
      </c>
      <c r="I246" t="b">
        <f>ISNUMBER(SEARCH("children",d2_labelled!$G246))</f>
        <v>0</v>
      </c>
      <c r="J246" t="b">
        <f>ISNUMBER(SEARCH("teens",d2_labelled!$G246))</f>
        <v>1</v>
      </c>
      <c r="K246" t="b">
        <f>ISNUMBER(SEARCH("adults",d2_labelled!$G246))</f>
        <v>0</v>
      </c>
      <c r="M246" t="b">
        <f>ISNUMBER(d2_all_labelled[[#This Row],[appId]])</f>
        <v>0</v>
      </c>
      <c r="N246" t="b">
        <f t="shared" si="3"/>
        <v>1</v>
      </c>
    </row>
    <row r="247" spans="1:14" ht="14.5" customHeight="1" x14ac:dyDescent="0.35">
      <c r="A247" s="1" t="s">
        <v>861</v>
      </c>
      <c r="B247" s="1" t="s">
        <v>862</v>
      </c>
      <c r="C247" s="1" t="s">
        <v>863</v>
      </c>
      <c r="D247" s="1" t="s">
        <v>7582</v>
      </c>
      <c r="E247" s="1" t="s">
        <v>1053</v>
      </c>
      <c r="F247" s="21" t="str">
        <f>IF(ISNUMBER(LEFT(d2_all_labelled[[#This Row],[contentRating]],1)*1), d2_all_labelled[[#This Row],[contentRating]], VLOOKUP(d2_all_labelled[[#This Row],[contentRating]],contentRatingConversion[],2,FALSE))</f>
        <v>PEGI 3</v>
      </c>
      <c r="G247" s="1" t="s">
        <v>34</v>
      </c>
      <c r="I247" t="b">
        <f>ISNUMBER(SEARCH("children",d2_labelled!$G247))</f>
        <v>0</v>
      </c>
      <c r="J247" t="b">
        <f>ISNUMBER(SEARCH("teens",d2_labelled!$G247))</f>
        <v>1</v>
      </c>
      <c r="K247" t="b">
        <f>ISNUMBER(SEARCH("adults",d2_labelled!$G247))</f>
        <v>0</v>
      </c>
      <c r="M247" t="b">
        <f>ISNUMBER(d2_all_labelled[[#This Row],[appId]])</f>
        <v>0</v>
      </c>
      <c r="N247" t="b">
        <f t="shared" si="3"/>
        <v>1</v>
      </c>
    </row>
    <row r="248" spans="1:14" ht="14.5" customHeight="1" x14ac:dyDescent="0.35">
      <c r="A248" s="1" t="s">
        <v>259</v>
      </c>
      <c r="B248" s="1" t="s">
        <v>260</v>
      </c>
      <c r="C248" s="1" t="s">
        <v>261</v>
      </c>
      <c r="D248" s="1" t="s">
        <v>7588</v>
      </c>
      <c r="E248" s="1" t="s">
        <v>1053</v>
      </c>
      <c r="F248" s="21" t="str">
        <f>IF(ISNUMBER(LEFT(d2_all_labelled[[#This Row],[contentRating]],1)*1), d2_all_labelled[[#This Row],[contentRating]], VLOOKUP(d2_all_labelled[[#This Row],[contentRating]],contentRatingConversion[],2,FALSE))</f>
        <v>PEGI 3</v>
      </c>
      <c r="G248" s="1" t="s">
        <v>185</v>
      </c>
      <c r="I248" t="b">
        <f>ISNUMBER(SEARCH("children",d2_labelled!$G248))</f>
        <v>1</v>
      </c>
      <c r="J248" t="b">
        <f>ISNUMBER(SEARCH("teens",d2_labelled!$G248))</f>
        <v>1</v>
      </c>
      <c r="K248" t="b">
        <f>ISNUMBER(SEARCH("adults",d2_labelled!$G248))</f>
        <v>0</v>
      </c>
      <c r="M248" t="b">
        <f>ISNUMBER(d2_all_labelled[[#This Row],[appId]])</f>
        <v>0</v>
      </c>
      <c r="N248" t="b">
        <f t="shared" si="3"/>
        <v>1</v>
      </c>
    </row>
    <row r="249" spans="1:14" ht="14.5" customHeight="1" x14ac:dyDescent="0.35">
      <c r="A249" s="1" t="s">
        <v>873</v>
      </c>
      <c r="B249" s="1" t="s">
        <v>874</v>
      </c>
      <c r="C249" s="1" t="s">
        <v>875</v>
      </c>
      <c r="D249" s="1" t="s">
        <v>7587</v>
      </c>
      <c r="E249" s="1" t="s">
        <v>1053</v>
      </c>
      <c r="F249" s="21" t="str">
        <f>IF(ISNUMBER(LEFT(d2_all_labelled[[#This Row],[contentRating]],1)*1), d2_all_labelled[[#This Row],[contentRating]], VLOOKUP(d2_all_labelled[[#This Row],[contentRating]],contentRatingConversion[],2,FALSE))</f>
        <v>PEGI 3</v>
      </c>
      <c r="G249" s="1" t="s">
        <v>7</v>
      </c>
      <c r="I249" t="b">
        <f>ISNUMBER(SEARCH("children",d2_labelled!$G249))</f>
        <v>0</v>
      </c>
      <c r="J249" t="b">
        <f>ISNUMBER(SEARCH("teens",d2_labelled!$G249))</f>
        <v>0</v>
      </c>
      <c r="K249" t="b">
        <f>ISNUMBER(SEARCH("adults",d2_labelled!$G249))</f>
        <v>1</v>
      </c>
      <c r="M249" t="b">
        <f>ISNUMBER(d2_all_labelled[[#This Row],[appId]])</f>
        <v>0</v>
      </c>
      <c r="N249" t="b">
        <f t="shared" si="3"/>
        <v>1</v>
      </c>
    </row>
    <row r="250" spans="1:14" ht="14.5" customHeight="1" x14ac:dyDescent="0.35">
      <c r="A250" s="1" t="s">
        <v>666</v>
      </c>
      <c r="B250" s="1" t="s">
        <v>667</v>
      </c>
      <c r="C250" s="1" t="s">
        <v>668</v>
      </c>
      <c r="D250" s="1" t="s">
        <v>7583</v>
      </c>
      <c r="E250" s="1" t="s">
        <v>1053</v>
      </c>
      <c r="F250" s="21" t="str">
        <f>IF(ISNUMBER(LEFT(d2_all_labelled[[#This Row],[contentRating]],1)*1), d2_all_labelled[[#This Row],[contentRating]], VLOOKUP(d2_all_labelled[[#This Row],[contentRating]],contentRatingConversion[],2,FALSE))</f>
        <v>PEGI 3</v>
      </c>
      <c r="G250" s="1" t="s">
        <v>13</v>
      </c>
      <c r="I250" t="b">
        <f>ISNUMBER(SEARCH("children",d2_labelled!$G250))</f>
        <v>1</v>
      </c>
      <c r="J250" t="b">
        <f>ISNUMBER(SEARCH("teens",d2_labelled!$G250))</f>
        <v>0</v>
      </c>
      <c r="K250" t="b">
        <f>ISNUMBER(SEARCH("adults",d2_labelled!$G250))</f>
        <v>0</v>
      </c>
      <c r="M250" t="b">
        <f>ISNUMBER(d2_all_labelled[[#This Row],[appId]])</f>
        <v>0</v>
      </c>
      <c r="N250" t="b">
        <f t="shared" si="3"/>
        <v>1</v>
      </c>
    </row>
    <row r="251" spans="1:14" ht="14.5" customHeight="1" x14ac:dyDescent="0.35">
      <c r="A251" s="1" t="s">
        <v>672</v>
      </c>
      <c r="B251" s="1" t="s">
        <v>673</v>
      </c>
      <c r="C251" s="1" t="s">
        <v>674</v>
      </c>
      <c r="D251" s="1" t="s">
        <v>7585</v>
      </c>
      <c r="E251" s="1" t="s">
        <v>1053</v>
      </c>
      <c r="F251" s="21" t="str">
        <f>IF(ISNUMBER(LEFT(d2_all_labelled[[#This Row],[contentRating]],1)*1), d2_all_labelled[[#This Row],[contentRating]], VLOOKUP(d2_all_labelled[[#This Row],[contentRating]],contentRatingConversion[],2,FALSE))</f>
        <v>PEGI 3</v>
      </c>
      <c r="G251" s="1" t="s">
        <v>13</v>
      </c>
      <c r="I251" t="b">
        <f>ISNUMBER(SEARCH("children",d2_labelled!$G251))</f>
        <v>1</v>
      </c>
      <c r="J251" t="b">
        <f>ISNUMBER(SEARCH("teens",d2_labelled!$G251))</f>
        <v>0</v>
      </c>
      <c r="K251" t="b">
        <f>ISNUMBER(SEARCH("adults",d2_labelled!$G251))</f>
        <v>0</v>
      </c>
      <c r="M251" t="b">
        <f>ISNUMBER(d2_all_labelled[[#This Row],[appId]])</f>
        <v>0</v>
      </c>
      <c r="N251" t="b">
        <f t="shared" si="3"/>
        <v>1</v>
      </c>
    </row>
    <row r="252" spans="1:14" ht="14.5" customHeight="1" x14ac:dyDescent="0.35">
      <c r="A252" s="1" t="s">
        <v>133</v>
      </c>
      <c r="B252" s="1" t="s">
        <v>134</v>
      </c>
      <c r="C252" s="1" t="s">
        <v>135</v>
      </c>
      <c r="D252" s="1" t="s">
        <v>7591</v>
      </c>
      <c r="E252" s="1" t="s">
        <v>1053</v>
      </c>
      <c r="F252" s="21" t="str">
        <f>IF(ISNUMBER(LEFT(d2_all_labelled[[#This Row],[contentRating]],1)*1), d2_all_labelled[[#This Row],[contentRating]], VLOOKUP(d2_all_labelled[[#This Row],[contentRating]],contentRatingConversion[],2,FALSE))</f>
        <v>PEGI 3</v>
      </c>
      <c r="G252" s="1" t="s">
        <v>24</v>
      </c>
      <c r="I252" t="b">
        <f>ISNUMBER(SEARCH("children",d2_labelled!$G252))</f>
        <v>0</v>
      </c>
      <c r="J252" t="b">
        <f>ISNUMBER(SEARCH("teens",d2_labelled!$G252))</f>
        <v>1</v>
      </c>
      <c r="K252" t="b">
        <f>ISNUMBER(SEARCH("adults",d2_labelled!$G252))</f>
        <v>1</v>
      </c>
      <c r="M252" t="b">
        <f>ISNUMBER(d2_all_labelled[[#This Row],[appId]])</f>
        <v>0</v>
      </c>
      <c r="N252" t="b">
        <f t="shared" si="3"/>
        <v>1</v>
      </c>
    </row>
    <row r="253" spans="1:14" ht="14.5" customHeight="1" x14ac:dyDescent="0.35">
      <c r="A253" s="1" t="s">
        <v>313</v>
      </c>
      <c r="B253" s="1" t="s">
        <v>314</v>
      </c>
      <c r="C253" s="1" t="s">
        <v>315</v>
      </c>
      <c r="D253" s="1" t="s">
        <v>7587</v>
      </c>
      <c r="E253" s="1" t="s">
        <v>1053</v>
      </c>
      <c r="F253" s="21" t="str">
        <f>IF(ISNUMBER(LEFT(d2_all_labelled[[#This Row],[contentRating]],1)*1), d2_all_labelled[[#This Row],[contentRating]], VLOOKUP(d2_all_labelled[[#This Row],[contentRating]],contentRatingConversion[],2,FALSE))</f>
        <v>PEGI 3</v>
      </c>
      <c r="G253" s="1" t="s">
        <v>24</v>
      </c>
      <c r="I253" t="b">
        <f>ISNUMBER(SEARCH("children",d2_labelled!$G253))</f>
        <v>0</v>
      </c>
      <c r="J253" t="b">
        <f>ISNUMBER(SEARCH("teens",d2_labelled!$G253))</f>
        <v>1</v>
      </c>
      <c r="K253" t="b">
        <f>ISNUMBER(SEARCH("adults",d2_labelled!$G253))</f>
        <v>1</v>
      </c>
      <c r="M253" t="b">
        <f>ISNUMBER(d2_all_labelled[[#This Row],[appId]])</f>
        <v>0</v>
      </c>
      <c r="N253" t="b">
        <f t="shared" si="3"/>
        <v>1</v>
      </c>
    </row>
    <row r="254" spans="1:14" ht="14.5" customHeight="1" x14ac:dyDescent="0.35">
      <c r="A254" s="1" t="s">
        <v>678</v>
      </c>
      <c r="B254" s="1" t="s">
        <v>679</v>
      </c>
      <c r="C254" s="1" t="s">
        <v>680</v>
      </c>
      <c r="D254" s="1" t="s">
        <v>7570</v>
      </c>
      <c r="E254" s="1" t="s">
        <v>1053</v>
      </c>
      <c r="F254" s="21" t="str">
        <f>IF(ISNUMBER(LEFT(d2_all_labelled[[#This Row],[contentRating]],1)*1), d2_all_labelled[[#This Row],[contentRating]], VLOOKUP(d2_all_labelled[[#This Row],[contentRating]],contentRatingConversion[],2,FALSE))</f>
        <v>PEGI 3</v>
      </c>
      <c r="G254" s="1" t="s">
        <v>34</v>
      </c>
      <c r="I254" t="b">
        <f>ISNUMBER(SEARCH("children",d2_labelled!$G254))</f>
        <v>0</v>
      </c>
      <c r="J254" t="b">
        <f>ISNUMBER(SEARCH("teens",d2_labelled!$G254))</f>
        <v>1</v>
      </c>
      <c r="K254" t="b">
        <f>ISNUMBER(SEARCH("adults",d2_labelled!$G254))</f>
        <v>0</v>
      </c>
      <c r="M254" t="b">
        <f>ISNUMBER(d2_all_labelled[[#This Row],[appId]])</f>
        <v>0</v>
      </c>
      <c r="N254" t="b">
        <f t="shared" si="3"/>
        <v>1</v>
      </c>
    </row>
    <row r="255" spans="1:14" ht="14.5" customHeight="1" x14ac:dyDescent="0.35">
      <c r="A255" s="1" t="s">
        <v>687</v>
      </c>
      <c r="B255" s="1" t="s">
        <v>688</v>
      </c>
      <c r="C255" s="1" t="s">
        <v>689</v>
      </c>
      <c r="D255" s="1" t="s">
        <v>7594</v>
      </c>
      <c r="E255" s="1" t="s">
        <v>1053</v>
      </c>
      <c r="F255" s="21" t="str">
        <f>IF(ISNUMBER(LEFT(d2_all_labelled[[#This Row],[contentRating]],1)*1), d2_all_labelled[[#This Row],[contentRating]], VLOOKUP(d2_all_labelled[[#This Row],[contentRating]],contentRatingConversion[],2,FALSE))</f>
        <v>PEGI 3</v>
      </c>
      <c r="G255" s="1" t="s">
        <v>7</v>
      </c>
      <c r="I255" t="b">
        <f>ISNUMBER(SEARCH("children",d2_labelled!$G255))</f>
        <v>0</v>
      </c>
      <c r="J255" t="b">
        <f>ISNUMBER(SEARCH("teens",d2_labelled!$G255))</f>
        <v>0</v>
      </c>
      <c r="K255" t="b">
        <f>ISNUMBER(SEARCH("adults",d2_labelled!$G255))</f>
        <v>1</v>
      </c>
      <c r="M255" t="b">
        <f>ISNUMBER(d2_all_labelled[[#This Row],[appId]])</f>
        <v>0</v>
      </c>
      <c r="N255" t="b">
        <f t="shared" si="3"/>
        <v>1</v>
      </c>
    </row>
    <row r="256" spans="1:14" ht="14.5" customHeight="1" x14ac:dyDescent="0.35">
      <c r="A256" s="1" t="s">
        <v>696</v>
      </c>
      <c r="B256" s="1" t="s">
        <v>697</v>
      </c>
      <c r="C256" s="1" t="s">
        <v>698</v>
      </c>
      <c r="D256" s="1" t="s">
        <v>7604</v>
      </c>
      <c r="E256" s="1" t="s">
        <v>1231</v>
      </c>
      <c r="F256" s="21" t="str">
        <f>IF(ISNUMBER(LEFT(d2_all_labelled[[#This Row],[contentRating]],1)*1), d2_all_labelled[[#This Row],[contentRating]], VLOOKUP(d2_all_labelled[[#This Row],[contentRating]],contentRatingConversion[],2,FALSE))</f>
        <v>PEGI 16 || PEGI 18</v>
      </c>
      <c r="G256" s="1" t="s">
        <v>24</v>
      </c>
      <c r="I256" t="b">
        <f>ISNUMBER(SEARCH("children",d2_labelled!$G256))</f>
        <v>0</v>
      </c>
      <c r="J256" t="b">
        <f>ISNUMBER(SEARCH("teens",d2_labelled!$G256))</f>
        <v>1</v>
      </c>
      <c r="K256" t="b">
        <f>ISNUMBER(SEARCH("adults",d2_labelled!$G256))</f>
        <v>1</v>
      </c>
      <c r="M256" t="b">
        <f>ISNUMBER(d2_all_labelled[[#This Row],[appId]])</f>
        <v>0</v>
      </c>
      <c r="N256" t="b">
        <f t="shared" si="3"/>
        <v>1</v>
      </c>
    </row>
    <row r="257" spans="1:14" ht="14.5" customHeight="1" x14ac:dyDescent="0.35">
      <c r="A257" s="1" t="s">
        <v>409</v>
      </c>
      <c r="B257" s="1" t="s">
        <v>410</v>
      </c>
      <c r="C257" s="1" t="s">
        <v>411</v>
      </c>
      <c r="D257" s="1" t="s">
        <v>7583</v>
      </c>
      <c r="E257" s="1" t="s">
        <v>1053</v>
      </c>
      <c r="F257" s="21" t="str">
        <f>IF(ISNUMBER(LEFT(d2_all_labelled[[#This Row],[contentRating]],1)*1), d2_all_labelled[[#This Row],[contentRating]], VLOOKUP(d2_all_labelled[[#This Row],[contentRating]],contentRatingConversion[],2,FALSE))</f>
        <v>PEGI 3</v>
      </c>
      <c r="G257" s="1" t="s">
        <v>24</v>
      </c>
      <c r="I257" t="b">
        <f>ISNUMBER(SEARCH("children",d2_labelled!$G257))</f>
        <v>0</v>
      </c>
      <c r="J257" t="b">
        <f>ISNUMBER(SEARCH("teens",d2_labelled!$G257))</f>
        <v>1</v>
      </c>
      <c r="K257" t="b">
        <f>ISNUMBER(SEARCH("adults",d2_labelled!$G257))</f>
        <v>1</v>
      </c>
      <c r="M257" t="b">
        <f>ISNUMBER(d2_all_labelled[[#This Row],[appId]])</f>
        <v>0</v>
      </c>
      <c r="N257" t="b">
        <f t="shared" si="3"/>
        <v>1</v>
      </c>
    </row>
    <row r="258" spans="1:14" ht="14.5" customHeight="1" x14ac:dyDescent="0.35">
      <c r="A258" s="1" t="s">
        <v>765</v>
      </c>
      <c r="B258" s="1" t="s">
        <v>766</v>
      </c>
      <c r="C258" s="1" t="s">
        <v>767</v>
      </c>
      <c r="D258" s="1" t="s">
        <v>7585</v>
      </c>
      <c r="E258" s="1" t="s">
        <v>1053</v>
      </c>
      <c r="F258" s="21" t="str">
        <f>IF(ISNUMBER(LEFT(d2_all_labelled[[#This Row],[contentRating]],1)*1), d2_all_labelled[[#This Row],[contentRating]], VLOOKUP(d2_all_labelled[[#This Row],[contentRating]],contentRatingConversion[],2,FALSE))</f>
        <v>PEGI 3</v>
      </c>
      <c r="G258" s="1" t="s">
        <v>13</v>
      </c>
      <c r="I258" t="b">
        <f>ISNUMBER(SEARCH("children",d2_labelled!$G258))</f>
        <v>1</v>
      </c>
      <c r="J258" t="b">
        <f>ISNUMBER(SEARCH("teens",d2_labelled!$G258))</f>
        <v>0</v>
      </c>
      <c r="K258" t="b">
        <f>ISNUMBER(SEARCH("adults",d2_labelled!$G258))</f>
        <v>0</v>
      </c>
      <c r="M258" t="b">
        <f>ISNUMBER(d2_all_labelled[[#This Row],[appId]])</f>
        <v>0</v>
      </c>
      <c r="N258" t="b">
        <f t="shared" si="3"/>
        <v>1</v>
      </c>
    </row>
    <row r="259" spans="1:14" ht="14.5" customHeight="1" x14ac:dyDescent="0.35">
      <c r="A259" s="1" t="s">
        <v>55</v>
      </c>
      <c r="B259" s="1" t="s">
        <v>56</v>
      </c>
      <c r="C259" s="1" t="s">
        <v>57</v>
      </c>
      <c r="D259" s="1" t="s">
        <v>7585</v>
      </c>
      <c r="E259" s="1" t="s">
        <v>1053</v>
      </c>
      <c r="F259" s="21" t="str">
        <f>IF(ISNUMBER(LEFT(d2_all_labelled[[#This Row],[contentRating]],1)*1), d2_all_labelled[[#This Row],[contentRating]], VLOOKUP(d2_all_labelled[[#This Row],[contentRating]],contentRatingConversion[],2,FALSE))</f>
        <v>PEGI 3</v>
      </c>
      <c r="G259" s="1" t="s">
        <v>13</v>
      </c>
      <c r="I259" t="b">
        <f>ISNUMBER(SEARCH("children",d2_labelled!$G259))</f>
        <v>1</v>
      </c>
      <c r="J259" t="b">
        <f>ISNUMBER(SEARCH("teens",d2_labelled!$G259))</f>
        <v>0</v>
      </c>
      <c r="K259" t="b">
        <f>ISNUMBER(SEARCH("adults",d2_labelled!$G259))</f>
        <v>0</v>
      </c>
      <c r="M259" t="b">
        <f>ISNUMBER(d2_all_labelled[[#This Row],[appId]])</f>
        <v>0</v>
      </c>
      <c r="N259" t="b">
        <f t="shared" ref="N259:N322" si="4">NOT(M259)</f>
        <v>1</v>
      </c>
    </row>
    <row r="260" spans="1:14" ht="14.5" customHeight="1" x14ac:dyDescent="0.35">
      <c r="A260" s="1" t="s">
        <v>397</v>
      </c>
      <c r="B260" s="1" t="s">
        <v>398</v>
      </c>
      <c r="C260" s="1" t="s">
        <v>399</v>
      </c>
      <c r="D260" s="1" t="s">
        <v>7585</v>
      </c>
      <c r="E260" s="1" t="s">
        <v>1053</v>
      </c>
      <c r="F260" s="21" t="str">
        <f>IF(ISNUMBER(LEFT(d2_all_labelled[[#This Row],[contentRating]],1)*1), d2_all_labelled[[#This Row],[contentRating]], VLOOKUP(d2_all_labelled[[#This Row],[contentRating]],contentRatingConversion[],2,FALSE))</f>
        <v>PEGI 3</v>
      </c>
      <c r="G260" s="1" t="s">
        <v>13</v>
      </c>
      <c r="I260" t="b">
        <f>ISNUMBER(SEARCH("children",d2_labelled!$G260))</f>
        <v>1</v>
      </c>
      <c r="J260" t="b">
        <f>ISNUMBER(SEARCH("teens",d2_labelled!$G260))</f>
        <v>0</v>
      </c>
      <c r="K260" t="b">
        <f>ISNUMBER(SEARCH("adults",d2_labelled!$G260))</f>
        <v>0</v>
      </c>
      <c r="M260" t="b">
        <f>ISNUMBER(d2_all_labelled[[#This Row],[appId]])</f>
        <v>0</v>
      </c>
      <c r="N260" t="b">
        <f t="shared" si="4"/>
        <v>1</v>
      </c>
    </row>
    <row r="261" spans="1:14" ht="14.5" customHeight="1" x14ac:dyDescent="0.35">
      <c r="A261" s="1" t="s">
        <v>675</v>
      </c>
      <c r="B261" s="1" t="s">
        <v>676</v>
      </c>
      <c r="C261" s="1" t="s">
        <v>677</v>
      </c>
      <c r="D261" s="1" t="s">
        <v>7585</v>
      </c>
      <c r="E261" s="1" t="s">
        <v>1053</v>
      </c>
      <c r="F261" s="21" t="str">
        <f>IF(ISNUMBER(LEFT(d2_all_labelled[[#This Row],[contentRating]],1)*1), d2_all_labelled[[#This Row],[contentRating]], VLOOKUP(d2_all_labelled[[#This Row],[contentRating]],contentRatingConversion[],2,FALSE))</f>
        <v>PEGI 3</v>
      </c>
      <c r="G261" s="1" t="s">
        <v>13</v>
      </c>
      <c r="I261" t="b">
        <f>ISNUMBER(SEARCH("children",d2_labelled!$G261))</f>
        <v>1</v>
      </c>
      <c r="J261" t="b">
        <f>ISNUMBER(SEARCH("teens",d2_labelled!$G261))</f>
        <v>0</v>
      </c>
      <c r="K261" t="b">
        <f>ISNUMBER(SEARCH("adults",d2_labelled!$G261))</f>
        <v>0</v>
      </c>
      <c r="M261" t="b">
        <f>ISNUMBER(d2_all_labelled[[#This Row],[appId]])</f>
        <v>0</v>
      </c>
      <c r="N261" t="b">
        <f t="shared" si="4"/>
        <v>1</v>
      </c>
    </row>
    <row r="262" spans="1:14" ht="14.5" customHeight="1" x14ac:dyDescent="0.35">
      <c r="A262" s="1" t="s">
        <v>160</v>
      </c>
      <c r="B262" s="1" t="s">
        <v>161</v>
      </c>
      <c r="C262" s="1" t="s">
        <v>162</v>
      </c>
      <c r="D262" s="1" t="s">
        <v>7585</v>
      </c>
      <c r="E262" s="1" t="s">
        <v>1053</v>
      </c>
      <c r="F262" s="21" t="str">
        <f>IF(ISNUMBER(LEFT(d2_all_labelled[[#This Row],[contentRating]],1)*1), d2_all_labelled[[#This Row],[contentRating]], VLOOKUP(d2_all_labelled[[#This Row],[contentRating]],contentRatingConversion[],2,FALSE))</f>
        <v>PEGI 3</v>
      </c>
      <c r="G262" s="1" t="s">
        <v>13</v>
      </c>
      <c r="I262" t="b">
        <f>ISNUMBER(SEARCH("children",d2_labelled!$G262))</f>
        <v>1</v>
      </c>
      <c r="J262" t="b">
        <f>ISNUMBER(SEARCH("teens",d2_labelled!$G262))</f>
        <v>0</v>
      </c>
      <c r="K262" t="b">
        <f>ISNUMBER(SEARCH("adults",d2_labelled!$G262))</f>
        <v>0</v>
      </c>
      <c r="M262" t="b">
        <f>ISNUMBER(d2_all_labelled[[#This Row],[appId]])</f>
        <v>0</v>
      </c>
      <c r="N262" t="b">
        <f t="shared" si="4"/>
        <v>1</v>
      </c>
    </row>
    <row r="263" spans="1:14" ht="14.5" customHeight="1" x14ac:dyDescent="0.35">
      <c r="A263" s="1" t="s">
        <v>485</v>
      </c>
      <c r="B263" s="1" t="s">
        <v>486</v>
      </c>
      <c r="C263" s="1" t="s">
        <v>487</v>
      </c>
      <c r="D263" s="1" t="s">
        <v>7585</v>
      </c>
      <c r="E263" s="1" t="s">
        <v>1053</v>
      </c>
      <c r="F263" s="21" t="str">
        <f>IF(ISNUMBER(LEFT(d2_all_labelled[[#This Row],[contentRating]],1)*1), d2_all_labelled[[#This Row],[contentRating]], VLOOKUP(d2_all_labelled[[#This Row],[contentRating]],contentRatingConversion[],2,FALSE))</f>
        <v>PEGI 3</v>
      </c>
      <c r="G263" s="1" t="s">
        <v>13</v>
      </c>
      <c r="I263" t="b">
        <f>ISNUMBER(SEARCH("children",d2_labelled!$G263))</f>
        <v>1</v>
      </c>
      <c r="J263" t="b">
        <f>ISNUMBER(SEARCH("teens",d2_labelled!$G263))</f>
        <v>0</v>
      </c>
      <c r="K263" t="b">
        <f>ISNUMBER(SEARCH("adults",d2_labelled!$G263))</f>
        <v>0</v>
      </c>
      <c r="M263" t="b">
        <f>ISNUMBER(d2_all_labelled[[#This Row],[appId]])</f>
        <v>0</v>
      </c>
      <c r="N263" t="b">
        <f t="shared" si="4"/>
        <v>1</v>
      </c>
    </row>
    <row r="264" spans="1:14" ht="14.5" customHeight="1" x14ac:dyDescent="0.35">
      <c r="A264" s="1" t="s">
        <v>157</v>
      </c>
      <c r="B264" s="1" t="s">
        <v>158</v>
      </c>
      <c r="C264" s="1" t="s">
        <v>159</v>
      </c>
      <c r="D264" s="1" t="s">
        <v>7585</v>
      </c>
      <c r="E264" s="1" t="s">
        <v>1053</v>
      </c>
      <c r="F264" s="21" t="str">
        <f>IF(ISNUMBER(LEFT(d2_all_labelled[[#This Row],[contentRating]],1)*1), d2_all_labelled[[#This Row],[contentRating]], VLOOKUP(d2_all_labelled[[#This Row],[contentRating]],contentRatingConversion[],2,FALSE))</f>
        <v>PEGI 3</v>
      </c>
      <c r="G264" s="1" t="s">
        <v>13</v>
      </c>
      <c r="I264" t="b">
        <f>ISNUMBER(SEARCH("children",d2_labelled!$G264))</f>
        <v>1</v>
      </c>
      <c r="J264" t="b">
        <f>ISNUMBER(SEARCH("teens",d2_labelled!$G264))</f>
        <v>0</v>
      </c>
      <c r="K264" t="b">
        <f>ISNUMBER(SEARCH("adults",d2_labelled!$G264))</f>
        <v>0</v>
      </c>
      <c r="M264" t="b">
        <f>ISNUMBER(d2_all_labelled[[#This Row],[appId]])</f>
        <v>0</v>
      </c>
      <c r="N264" t="b">
        <f t="shared" si="4"/>
        <v>1</v>
      </c>
    </row>
    <row r="265" spans="1:14" ht="14.5" customHeight="1" x14ac:dyDescent="0.35">
      <c r="A265" s="1" t="s">
        <v>710</v>
      </c>
      <c r="B265" s="1" t="s">
        <v>711</v>
      </c>
      <c r="C265" s="1" t="s">
        <v>712</v>
      </c>
      <c r="D265" s="1" t="s">
        <v>7570</v>
      </c>
      <c r="E265" s="1" t="s">
        <v>1053</v>
      </c>
      <c r="F265" s="21" t="str">
        <f>IF(ISNUMBER(LEFT(d2_all_labelled[[#This Row],[contentRating]],1)*1), d2_all_labelled[[#This Row],[contentRating]], VLOOKUP(d2_all_labelled[[#This Row],[contentRating]],contentRatingConversion[],2,FALSE))</f>
        <v>PEGI 3</v>
      </c>
      <c r="G265" s="1" t="s">
        <v>13</v>
      </c>
      <c r="I265" t="b">
        <f>ISNUMBER(SEARCH("children",d2_labelled!$G265))</f>
        <v>1</v>
      </c>
      <c r="J265" t="b">
        <f>ISNUMBER(SEARCH("teens",d2_labelled!$G265))</f>
        <v>0</v>
      </c>
      <c r="K265" t="b">
        <f>ISNUMBER(SEARCH("adults",d2_labelled!$G265))</f>
        <v>0</v>
      </c>
      <c r="M265" t="b">
        <f>ISNUMBER(d2_all_labelled[[#This Row],[appId]])</f>
        <v>0</v>
      </c>
      <c r="N265" t="b">
        <f t="shared" si="4"/>
        <v>1</v>
      </c>
    </row>
    <row r="266" spans="1:14" ht="14.5" customHeight="1" x14ac:dyDescent="0.35">
      <c r="A266" s="1" t="s">
        <v>545</v>
      </c>
      <c r="B266" s="1" t="s">
        <v>546</v>
      </c>
      <c r="C266" s="1" t="s">
        <v>547</v>
      </c>
      <c r="D266" s="1" t="s">
        <v>7597</v>
      </c>
      <c r="E266" s="1" t="s">
        <v>1100</v>
      </c>
      <c r="F266" s="21" t="str">
        <f>IF(ISNUMBER(LEFT(d2_all_labelled[[#This Row],[contentRating]],1)*1), d2_all_labelled[[#This Row],[contentRating]], VLOOKUP(d2_all_labelled[[#This Row],[contentRating]],contentRatingConversion[],2,FALSE))</f>
        <v>PEGI 12</v>
      </c>
      <c r="G266" s="1" t="s">
        <v>7</v>
      </c>
      <c r="I266" t="b">
        <f>ISNUMBER(SEARCH("children",d2_labelled!$G266))</f>
        <v>0</v>
      </c>
      <c r="J266" t="b">
        <f>ISNUMBER(SEARCH("teens",d2_labelled!$G266))</f>
        <v>0</v>
      </c>
      <c r="K266" t="b">
        <f>ISNUMBER(SEARCH("adults",d2_labelled!$G266))</f>
        <v>1</v>
      </c>
      <c r="M266" t="b">
        <f>ISNUMBER(d2_all_labelled[[#This Row],[appId]])</f>
        <v>0</v>
      </c>
      <c r="N266" t="b">
        <f t="shared" si="4"/>
        <v>1</v>
      </c>
    </row>
    <row r="267" spans="1:14" ht="14.5" customHeight="1" x14ac:dyDescent="0.35">
      <c r="A267" s="1" t="s">
        <v>534</v>
      </c>
      <c r="B267" s="1" t="s">
        <v>535</v>
      </c>
      <c r="C267" s="1" t="s">
        <v>536</v>
      </c>
      <c r="D267" s="1" t="s">
        <v>7610</v>
      </c>
      <c r="E267" s="1" t="s">
        <v>1053</v>
      </c>
      <c r="F267" s="21" t="str">
        <f>IF(ISNUMBER(LEFT(d2_all_labelled[[#This Row],[contentRating]],1)*1), d2_all_labelled[[#This Row],[contentRating]], VLOOKUP(d2_all_labelled[[#This Row],[contentRating]],contentRatingConversion[],2,FALSE))</f>
        <v>PEGI 3</v>
      </c>
      <c r="G267" s="1" t="s">
        <v>7</v>
      </c>
      <c r="I267" t="b">
        <f>ISNUMBER(SEARCH("children",d2_labelled!$G267))</f>
        <v>0</v>
      </c>
      <c r="J267" t="b">
        <f>ISNUMBER(SEARCH("teens",d2_labelled!$G267))</f>
        <v>0</v>
      </c>
      <c r="K267" t="b">
        <f>ISNUMBER(SEARCH("adults",d2_labelled!$G267))</f>
        <v>1</v>
      </c>
      <c r="M267" t="b">
        <f>ISNUMBER(d2_all_labelled[[#This Row],[appId]])</f>
        <v>0</v>
      </c>
      <c r="N267" t="b">
        <f t="shared" si="4"/>
        <v>1</v>
      </c>
    </row>
    <row r="268" spans="1:14" ht="14.5" customHeight="1" x14ac:dyDescent="0.35">
      <c r="A268" s="1" t="s">
        <v>262</v>
      </c>
      <c r="B268" s="1" t="s">
        <v>263</v>
      </c>
      <c r="C268" s="1" t="s">
        <v>264</v>
      </c>
      <c r="D268" s="1" t="s">
        <v>7582</v>
      </c>
      <c r="E268" s="1" t="s">
        <v>1100</v>
      </c>
      <c r="F268" s="21" t="str">
        <f>IF(ISNUMBER(LEFT(d2_all_labelled[[#This Row],[contentRating]],1)*1), d2_all_labelled[[#This Row],[contentRating]], VLOOKUP(d2_all_labelled[[#This Row],[contentRating]],contentRatingConversion[],2,FALSE))</f>
        <v>PEGI 12</v>
      </c>
      <c r="G268" s="1" t="s">
        <v>34</v>
      </c>
      <c r="I268" t="b">
        <f>ISNUMBER(SEARCH("children",d2_labelled!$G268))</f>
        <v>0</v>
      </c>
      <c r="J268" t="b">
        <f>ISNUMBER(SEARCH("teens",d2_labelled!$G268))</f>
        <v>1</v>
      </c>
      <c r="K268" t="b">
        <f>ISNUMBER(SEARCH("adults",d2_labelled!$G268))</f>
        <v>0</v>
      </c>
      <c r="M268" t="b">
        <f>ISNUMBER(d2_all_labelled[[#This Row],[appId]])</f>
        <v>0</v>
      </c>
      <c r="N268" t="b">
        <f t="shared" si="4"/>
        <v>1</v>
      </c>
    </row>
    <row r="269" spans="1:14" ht="14.5" customHeight="1" x14ac:dyDescent="0.35">
      <c r="A269" s="1" t="s">
        <v>508</v>
      </c>
      <c r="B269" s="1" t="s">
        <v>509</v>
      </c>
      <c r="C269" s="1" t="s">
        <v>510</v>
      </c>
      <c r="D269" s="1" t="s">
        <v>7591</v>
      </c>
      <c r="E269" s="1" t="s">
        <v>1100</v>
      </c>
      <c r="F269" s="21" t="str">
        <f>IF(ISNUMBER(LEFT(d2_all_labelled[[#This Row],[contentRating]],1)*1), d2_all_labelled[[#This Row],[contentRating]], VLOOKUP(d2_all_labelled[[#This Row],[contentRating]],contentRatingConversion[],2,FALSE))</f>
        <v>PEGI 12</v>
      </c>
      <c r="G269" s="1" t="s">
        <v>7</v>
      </c>
      <c r="I269" t="b">
        <f>ISNUMBER(SEARCH("children",d2_labelled!$G269))</f>
        <v>0</v>
      </c>
      <c r="J269" t="b">
        <f>ISNUMBER(SEARCH("teens",d2_labelled!$G269))</f>
        <v>0</v>
      </c>
      <c r="K269" t="b">
        <f>ISNUMBER(SEARCH("adults",d2_labelled!$G269))</f>
        <v>1</v>
      </c>
      <c r="M269" t="b">
        <f>ISNUMBER(d2_all_labelled[[#This Row],[appId]])</f>
        <v>0</v>
      </c>
      <c r="N269" t="b">
        <f t="shared" si="4"/>
        <v>1</v>
      </c>
    </row>
    <row r="270" spans="1:14" ht="14.5" customHeight="1" x14ac:dyDescent="0.35">
      <c r="A270" s="1" t="s">
        <v>759</v>
      </c>
      <c r="B270" s="1" t="s">
        <v>760</v>
      </c>
      <c r="C270" s="1" t="s">
        <v>761</v>
      </c>
      <c r="D270" s="1" t="s">
        <v>7611</v>
      </c>
      <c r="E270" s="1" t="s">
        <v>1053</v>
      </c>
      <c r="F270" s="21" t="str">
        <f>IF(ISNUMBER(LEFT(d2_all_labelled[[#This Row],[contentRating]],1)*1), d2_all_labelled[[#This Row],[contentRating]], VLOOKUP(d2_all_labelled[[#This Row],[contentRating]],contentRatingConversion[],2,FALSE))</f>
        <v>PEGI 3</v>
      </c>
      <c r="G270" s="1" t="s">
        <v>34</v>
      </c>
      <c r="I270" t="b">
        <f>ISNUMBER(SEARCH("children",d2_labelled!$G270))</f>
        <v>0</v>
      </c>
      <c r="J270" t="b">
        <f>ISNUMBER(SEARCH("teens",d2_labelled!$G270))</f>
        <v>1</v>
      </c>
      <c r="K270" t="b">
        <f>ISNUMBER(SEARCH("adults",d2_labelled!$G270))</f>
        <v>0</v>
      </c>
      <c r="M270" t="b">
        <f>ISNUMBER(d2_all_labelled[[#This Row],[appId]])</f>
        <v>0</v>
      </c>
      <c r="N270" t="b">
        <f t="shared" si="4"/>
        <v>1</v>
      </c>
    </row>
    <row r="271" spans="1:14" ht="14.5" customHeight="1" x14ac:dyDescent="0.35">
      <c r="A271" s="1" t="s">
        <v>762</v>
      </c>
      <c r="B271" s="1" t="s">
        <v>763</v>
      </c>
      <c r="C271" s="1" t="s">
        <v>764</v>
      </c>
      <c r="D271" s="1" t="s">
        <v>7570</v>
      </c>
      <c r="E271" s="1" t="s">
        <v>1053</v>
      </c>
      <c r="F271" s="21" t="str">
        <f>IF(ISNUMBER(LEFT(d2_all_labelled[[#This Row],[contentRating]],1)*1), d2_all_labelled[[#This Row],[contentRating]], VLOOKUP(d2_all_labelled[[#This Row],[contentRating]],contentRatingConversion[],2,FALSE))</f>
        <v>PEGI 3</v>
      </c>
      <c r="G271" s="1" t="s">
        <v>24</v>
      </c>
      <c r="I271" t="b">
        <f>ISNUMBER(SEARCH("children",d2_labelled!$G271))</f>
        <v>0</v>
      </c>
      <c r="J271" t="b">
        <f>ISNUMBER(SEARCH("teens",d2_labelled!$G271))</f>
        <v>1</v>
      </c>
      <c r="K271" t="b">
        <f>ISNUMBER(SEARCH("adults",d2_labelled!$G271))</f>
        <v>1</v>
      </c>
      <c r="M271" t="b">
        <f>ISNUMBER(d2_all_labelled[[#This Row],[appId]])</f>
        <v>0</v>
      </c>
      <c r="N271" t="b">
        <f t="shared" si="4"/>
        <v>1</v>
      </c>
    </row>
    <row r="272" spans="1:14" ht="14.5" customHeight="1" x14ac:dyDescent="0.35">
      <c r="A272" s="1" t="s">
        <v>616</v>
      </c>
      <c r="B272" s="1" t="s">
        <v>617</v>
      </c>
      <c r="C272" s="1" t="s">
        <v>618</v>
      </c>
      <c r="D272" s="1" t="s">
        <v>7570</v>
      </c>
      <c r="E272" s="1" t="s">
        <v>1053</v>
      </c>
      <c r="F272" s="21" t="str">
        <f>IF(ISNUMBER(LEFT(d2_all_labelled[[#This Row],[contentRating]],1)*1), d2_all_labelled[[#This Row],[contentRating]], VLOOKUP(d2_all_labelled[[#This Row],[contentRating]],contentRatingConversion[],2,FALSE))</f>
        <v>PEGI 3</v>
      </c>
      <c r="G272" s="1" t="s">
        <v>7</v>
      </c>
      <c r="I272" t="b">
        <f>ISNUMBER(SEARCH("children",d2_labelled!$G272))</f>
        <v>0</v>
      </c>
      <c r="J272" t="b">
        <f>ISNUMBER(SEARCH("teens",d2_labelled!$G272))</f>
        <v>0</v>
      </c>
      <c r="K272" t="b">
        <f>ISNUMBER(SEARCH("adults",d2_labelled!$G272))</f>
        <v>1</v>
      </c>
      <c r="M272" t="b">
        <f>ISNUMBER(d2_all_labelled[[#This Row],[appId]])</f>
        <v>0</v>
      </c>
      <c r="N272" t="b">
        <f t="shared" si="4"/>
        <v>1</v>
      </c>
    </row>
    <row r="273" spans="1:14" ht="14.5" customHeight="1" x14ac:dyDescent="0.35">
      <c r="A273" s="1" t="s">
        <v>349</v>
      </c>
      <c r="B273" s="1" t="s">
        <v>350</v>
      </c>
      <c r="C273" s="1" t="s">
        <v>351</v>
      </c>
      <c r="D273" s="1" t="s">
        <v>7582</v>
      </c>
      <c r="E273" s="1" t="s">
        <v>1231</v>
      </c>
      <c r="F273" s="21" t="str">
        <f>IF(ISNUMBER(LEFT(d2_all_labelled[[#This Row],[contentRating]],1)*1), d2_all_labelled[[#This Row],[contentRating]], VLOOKUP(d2_all_labelled[[#This Row],[contentRating]],contentRatingConversion[],2,FALSE))</f>
        <v>PEGI 16 || PEGI 18</v>
      </c>
      <c r="G273" s="1" t="s">
        <v>24</v>
      </c>
      <c r="I273" t="b">
        <f>ISNUMBER(SEARCH("children",d2_labelled!$G273))</f>
        <v>0</v>
      </c>
      <c r="J273" t="b">
        <f>ISNUMBER(SEARCH("teens",d2_labelled!$G273))</f>
        <v>1</v>
      </c>
      <c r="K273" t="b">
        <f>ISNUMBER(SEARCH("adults",d2_labelled!$G273))</f>
        <v>1</v>
      </c>
      <c r="M273" t="b">
        <f>ISNUMBER(d2_all_labelled[[#This Row],[appId]])</f>
        <v>0</v>
      </c>
      <c r="N273" t="b">
        <f t="shared" si="4"/>
        <v>1</v>
      </c>
    </row>
    <row r="274" spans="1:14" ht="14.5" customHeight="1" x14ac:dyDescent="0.35">
      <c r="A274" s="1" t="s">
        <v>136</v>
      </c>
      <c r="B274" s="1" t="s">
        <v>137</v>
      </c>
      <c r="C274" s="1" t="s">
        <v>138</v>
      </c>
      <c r="D274" s="1" t="s">
        <v>7570</v>
      </c>
      <c r="E274" s="1" t="s">
        <v>1053</v>
      </c>
      <c r="F274" s="21" t="str">
        <f>IF(ISNUMBER(LEFT(d2_all_labelled[[#This Row],[contentRating]],1)*1), d2_all_labelled[[#This Row],[contentRating]], VLOOKUP(d2_all_labelled[[#This Row],[contentRating]],contentRatingConversion[],2,FALSE))</f>
        <v>PEGI 3</v>
      </c>
      <c r="G274" s="1" t="s">
        <v>7</v>
      </c>
      <c r="I274" t="b">
        <f>ISNUMBER(SEARCH("children",d2_labelled!$G274))</f>
        <v>0</v>
      </c>
      <c r="J274" t="b">
        <f>ISNUMBER(SEARCH("teens",d2_labelled!$G274))</f>
        <v>0</v>
      </c>
      <c r="K274" t="b">
        <f>ISNUMBER(SEARCH("adults",d2_labelled!$G274))</f>
        <v>1</v>
      </c>
      <c r="M274" t="b">
        <f>ISNUMBER(d2_all_labelled[[#This Row],[appId]])</f>
        <v>0</v>
      </c>
      <c r="N274" t="b">
        <f t="shared" si="4"/>
        <v>1</v>
      </c>
    </row>
    <row r="275" spans="1:14" ht="14.5" customHeight="1" x14ac:dyDescent="0.35">
      <c r="A275" s="1" t="s">
        <v>359</v>
      </c>
      <c r="B275" s="1" t="s">
        <v>360</v>
      </c>
      <c r="C275" s="1" t="s">
        <v>361</v>
      </c>
      <c r="D275" s="1" t="s">
        <v>7570</v>
      </c>
      <c r="E275" s="1" t="s">
        <v>1053</v>
      </c>
      <c r="F275" s="21" t="str">
        <f>IF(ISNUMBER(LEFT(d2_all_labelled[[#This Row],[contentRating]],1)*1), d2_all_labelled[[#This Row],[contentRating]], VLOOKUP(d2_all_labelled[[#This Row],[contentRating]],contentRatingConversion[],2,FALSE))</f>
        <v>PEGI 3</v>
      </c>
      <c r="G275" s="1" t="s">
        <v>13</v>
      </c>
      <c r="I275" t="b">
        <f>ISNUMBER(SEARCH("children",d2_labelled!$G275))</f>
        <v>1</v>
      </c>
      <c r="J275" t="b">
        <f>ISNUMBER(SEARCH("teens",d2_labelled!$G275))</f>
        <v>0</v>
      </c>
      <c r="K275" t="b">
        <f>ISNUMBER(SEARCH("adults",d2_labelled!$G275))</f>
        <v>0</v>
      </c>
      <c r="M275" t="b">
        <f>ISNUMBER(d2_all_labelled[[#This Row],[appId]])</f>
        <v>0</v>
      </c>
      <c r="N275" t="b">
        <f t="shared" si="4"/>
        <v>1</v>
      </c>
    </row>
    <row r="276" spans="1:14" ht="14.5" customHeight="1" x14ac:dyDescent="0.35">
      <c r="A276" s="1" t="s">
        <v>427</v>
      </c>
      <c r="B276" s="1" t="s">
        <v>428</v>
      </c>
      <c r="C276" s="1" t="s">
        <v>429</v>
      </c>
      <c r="D276" s="1" t="s">
        <v>7585</v>
      </c>
      <c r="E276" s="1" t="s">
        <v>1053</v>
      </c>
      <c r="F276" s="21" t="str">
        <f>IF(ISNUMBER(LEFT(d2_all_labelled[[#This Row],[contentRating]],1)*1), d2_all_labelled[[#This Row],[contentRating]], VLOOKUP(d2_all_labelled[[#This Row],[contentRating]],contentRatingConversion[],2,FALSE))</f>
        <v>PEGI 3</v>
      </c>
      <c r="G276" s="1" t="s">
        <v>13</v>
      </c>
      <c r="I276" t="b">
        <f>ISNUMBER(SEARCH("children",d2_labelled!$G276))</f>
        <v>1</v>
      </c>
      <c r="J276" t="b">
        <f>ISNUMBER(SEARCH("teens",d2_labelled!$G276))</f>
        <v>0</v>
      </c>
      <c r="K276" t="b">
        <f>ISNUMBER(SEARCH("adults",d2_labelled!$G276))</f>
        <v>0</v>
      </c>
      <c r="M276" t="b">
        <f>ISNUMBER(d2_all_labelled[[#This Row],[appId]])</f>
        <v>0</v>
      </c>
      <c r="N276" t="b">
        <f t="shared" si="4"/>
        <v>1</v>
      </c>
    </row>
    <row r="277" spans="1:14" ht="14.5" customHeight="1" x14ac:dyDescent="0.35">
      <c r="A277" s="1" t="s">
        <v>502</v>
      </c>
      <c r="B277" s="1" t="s">
        <v>503</v>
      </c>
      <c r="C277" s="1" t="s">
        <v>504</v>
      </c>
      <c r="D277" s="1" t="s">
        <v>7597</v>
      </c>
      <c r="E277" s="1" t="s">
        <v>1100</v>
      </c>
      <c r="F277" s="21" t="str">
        <f>IF(ISNUMBER(LEFT(d2_all_labelled[[#This Row],[contentRating]],1)*1), d2_all_labelled[[#This Row],[contentRating]], VLOOKUP(d2_all_labelled[[#This Row],[contentRating]],contentRatingConversion[],2,FALSE))</f>
        <v>PEGI 12</v>
      </c>
      <c r="G277" s="1" t="s">
        <v>34</v>
      </c>
      <c r="I277" t="b">
        <f>ISNUMBER(SEARCH("children",d2_labelled!$G277))</f>
        <v>0</v>
      </c>
      <c r="J277" t="b">
        <f>ISNUMBER(SEARCH("teens",d2_labelled!$G277))</f>
        <v>1</v>
      </c>
      <c r="K277" t="b">
        <f>ISNUMBER(SEARCH("adults",d2_labelled!$G277))</f>
        <v>0</v>
      </c>
      <c r="M277" t="b">
        <f>ISNUMBER(d2_all_labelled[[#This Row],[appId]])</f>
        <v>0</v>
      </c>
      <c r="N277" t="b">
        <f t="shared" si="4"/>
        <v>1</v>
      </c>
    </row>
    <row r="278" spans="1:14" ht="14.5" customHeight="1" x14ac:dyDescent="0.35">
      <c r="A278" s="1" t="s">
        <v>94</v>
      </c>
      <c r="B278" s="1" t="s">
        <v>95</v>
      </c>
      <c r="C278" s="1" t="s">
        <v>96</v>
      </c>
      <c r="D278" s="1" t="s">
        <v>7582</v>
      </c>
      <c r="E278" s="1" t="s">
        <v>1107</v>
      </c>
      <c r="F278" s="21" t="str">
        <f>IF(ISNUMBER(LEFT(d2_all_labelled[[#This Row],[contentRating]],1)*1), d2_all_labelled[[#This Row],[contentRating]], VLOOKUP(d2_all_labelled[[#This Row],[contentRating]],contentRatingConversion[],2,FALSE))</f>
        <v>PEGI 7</v>
      </c>
      <c r="G278" s="1" t="s">
        <v>34</v>
      </c>
      <c r="I278" t="b">
        <f>ISNUMBER(SEARCH("children",d2_labelled!$G278))</f>
        <v>0</v>
      </c>
      <c r="J278" t="b">
        <f>ISNUMBER(SEARCH("teens",d2_labelled!$G278))</f>
        <v>1</v>
      </c>
      <c r="K278" t="b">
        <f>ISNUMBER(SEARCH("adults",d2_labelled!$G278))</f>
        <v>0</v>
      </c>
      <c r="M278" t="b">
        <f>ISNUMBER(d2_all_labelled[[#This Row],[appId]])</f>
        <v>0</v>
      </c>
      <c r="N278" t="b">
        <f t="shared" si="4"/>
        <v>1</v>
      </c>
    </row>
    <row r="279" spans="1:14" ht="14.5" customHeight="1" x14ac:dyDescent="0.35">
      <c r="A279" s="1" t="s">
        <v>145</v>
      </c>
      <c r="B279" s="1" t="s">
        <v>146</v>
      </c>
      <c r="C279" s="1" t="s">
        <v>147</v>
      </c>
      <c r="D279" s="1" t="s">
        <v>7581</v>
      </c>
      <c r="E279" s="1" t="s">
        <v>1107</v>
      </c>
      <c r="F279" s="21" t="str">
        <f>IF(ISNUMBER(LEFT(d2_all_labelled[[#This Row],[contentRating]],1)*1), d2_all_labelled[[#This Row],[contentRating]], VLOOKUP(d2_all_labelled[[#This Row],[contentRating]],contentRatingConversion[],2,FALSE))</f>
        <v>PEGI 7</v>
      </c>
      <c r="G279" s="1" t="s">
        <v>34</v>
      </c>
      <c r="I279" t="b">
        <f>ISNUMBER(SEARCH("children",d2_labelled!$G279))</f>
        <v>0</v>
      </c>
      <c r="J279" t="b">
        <f>ISNUMBER(SEARCH("teens",d2_labelled!$G279))</f>
        <v>1</v>
      </c>
      <c r="K279" t="b">
        <f>ISNUMBER(SEARCH("adults",d2_labelled!$G279))</f>
        <v>0</v>
      </c>
      <c r="M279" t="b">
        <f>ISNUMBER(d2_all_labelled[[#This Row],[appId]])</f>
        <v>0</v>
      </c>
      <c r="N279" t="b">
        <f t="shared" si="4"/>
        <v>1</v>
      </c>
    </row>
    <row r="280" spans="1:14" ht="14.5" customHeight="1" x14ac:dyDescent="0.35">
      <c r="A280" s="1" t="s">
        <v>768</v>
      </c>
      <c r="B280" s="1" t="s">
        <v>769</v>
      </c>
      <c r="C280" s="1" t="s">
        <v>770</v>
      </c>
      <c r="D280" s="1" t="s">
        <v>7582</v>
      </c>
      <c r="E280" s="1" t="s">
        <v>1107</v>
      </c>
      <c r="F280" s="21" t="str">
        <f>IF(ISNUMBER(LEFT(d2_all_labelled[[#This Row],[contentRating]],1)*1), d2_all_labelled[[#This Row],[contentRating]], VLOOKUP(d2_all_labelled[[#This Row],[contentRating]],contentRatingConversion[],2,FALSE))</f>
        <v>PEGI 7</v>
      </c>
      <c r="G280" s="1" t="s">
        <v>34</v>
      </c>
      <c r="I280" t="b">
        <f>ISNUMBER(SEARCH("children",d2_labelled!$G280))</f>
        <v>0</v>
      </c>
      <c r="J280" t="b">
        <f>ISNUMBER(SEARCH("teens",d2_labelled!$G280))</f>
        <v>1</v>
      </c>
      <c r="K280" t="b">
        <f>ISNUMBER(SEARCH("adults",d2_labelled!$G280))</f>
        <v>0</v>
      </c>
      <c r="M280" t="b">
        <f>ISNUMBER(d2_all_labelled[[#This Row],[appId]])</f>
        <v>0</v>
      </c>
      <c r="N280" t="b">
        <f t="shared" si="4"/>
        <v>1</v>
      </c>
    </row>
    <row r="281" spans="1:14" ht="14.5" customHeight="1" x14ac:dyDescent="0.35">
      <c r="A281" s="1" t="s">
        <v>742</v>
      </c>
      <c r="B281" s="1" t="s">
        <v>743</v>
      </c>
      <c r="C281" s="1" t="s">
        <v>744</v>
      </c>
      <c r="D281" s="1" t="s">
        <v>7570</v>
      </c>
      <c r="E281" s="1" t="s">
        <v>1053</v>
      </c>
      <c r="F281" s="21" t="str">
        <f>IF(ISNUMBER(LEFT(d2_all_labelled[[#This Row],[contentRating]],1)*1), d2_all_labelled[[#This Row],[contentRating]], VLOOKUP(d2_all_labelled[[#This Row],[contentRating]],contentRatingConversion[],2,FALSE))</f>
        <v>PEGI 3</v>
      </c>
      <c r="G281" s="1" t="s">
        <v>7</v>
      </c>
      <c r="I281" t="b">
        <f>ISNUMBER(SEARCH("children",d2_labelled!$G281))</f>
        <v>0</v>
      </c>
      <c r="J281" t="b">
        <f>ISNUMBER(SEARCH("teens",d2_labelled!$G281))</f>
        <v>0</v>
      </c>
      <c r="K281" t="b">
        <f>ISNUMBER(SEARCH("adults",d2_labelled!$G281))</f>
        <v>1</v>
      </c>
      <c r="M281" t="b">
        <f>ISNUMBER(d2_all_labelled[[#This Row],[appId]])</f>
        <v>0</v>
      </c>
      <c r="N281" t="b">
        <f t="shared" si="4"/>
        <v>1</v>
      </c>
    </row>
    <row r="282" spans="1:14" ht="14.5" customHeight="1" x14ac:dyDescent="0.35">
      <c r="A282" s="1" t="s">
        <v>7540</v>
      </c>
      <c r="B282" s="1" t="s">
        <v>800</v>
      </c>
      <c r="C282" s="1" t="s">
        <v>801</v>
      </c>
      <c r="D282" s="1" t="s">
        <v>7593</v>
      </c>
      <c r="E282" s="1" t="s">
        <v>1053</v>
      </c>
      <c r="F282" s="21" t="str">
        <f>IF(ISNUMBER(LEFT(d2_all_labelled[[#This Row],[contentRating]],1)*1), d2_all_labelled[[#This Row],[contentRating]], VLOOKUP(d2_all_labelled[[#This Row],[contentRating]],contentRatingConversion[],2,FALSE))</f>
        <v>PEGI 3</v>
      </c>
      <c r="G282" s="1" t="s">
        <v>7</v>
      </c>
      <c r="I282" t="b">
        <f>ISNUMBER(SEARCH("children",d2_labelled!$G282))</f>
        <v>0</v>
      </c>
      <c r="J282" t="b">
        <f>ISNUMBER(SEARCH("teens",d2_labelled!$G282))</f>
        <v>0</v>
      </c>
      <c r="K282" t="b">
        <f>ISNUMBER(SEARCH("adults",d2_labelled!$G282))</f>
        <v>1</v>
      </c>
      <c r="M282" t="b">
        <f>ISNUMBER(d2_all_labelled[[#This Row],[appId]])</f>
        <v>0</v>
      </c>
      <c r="N282" t="b">
        <f t="shared" si="4"/>
        <v>1</v>
      </c>
    </row>
    <row r="283" spans="1:14" ht="14.5" customHeight="1" x14ac:dyDescent="0.35">
      <c r="A283" s="1" t="s">
        <v>802</v>
      </c>
      <c r="B283" s="1" t="s">
        <v>803</v>
      </c>
      <c r="C283" s="1" t="s">
        <v>804</v>
      </c>
      <c r="D283" s="1" t="s">
        <v>7585</v>
      </c>
      <c r="E283" s="1" t="s">
        <v>1053</v>
      </c>
      <c r="F283" s="21" t="str">
        <f>IF(ISNUMBER(LEFT(d2_all_labelled[[#This Row],[contentRating]],1)*1), d2_all_labelled[[#This Row],[contentRating]], VLOOKUP(d2_all_labelled[[#This Row],[contentRating]],contentRatingConversion[],2,FALSE))</f>
        <v>PEGI 3</v>
      </c>
      <c r="G283" s="1" t="s">
        <v>13</v>
      </c>
      <c r="I283" t="b">
        <f>ISNUMBER(SEARCH("children",d2_labelled!$G283))</f>
        <v>1</v>
      </c>
      <c r="J283" t="b">
        <f>ISNUMBER(SEARCH("teens",d2_labelled!$G283))</f>
        <v>0</v>
      </c>
      <c r="K283" t="b">
        <f>ISNUMBER(SEARCH("adults",d2_labelled!$G283))</f>
        <v>0</v>
      </c>
      <c r="M283" t="b">
        <f>ISNUMBER(d2_all_labelled[[#This Row],[appId]])</f>
        <v>0</v>
      </c>
      <c r="N283" t="b">
        <f t="shared" si="4"/>
        <v>1</v>
      </c>
    </row>
    <row r="284" spans="1:14" ht="14.5" customHeight="1" x14ac:dyDescent="0.35">
      <c r="A284" s="1" t="s">
        <v>739</v>
      </c>
      <c r="B284" s="1" t="s">
        <v>740</v>
      </c>
      <c r="C284" s="1" t="s">
        <v>741</v>
      </c>
      <c r="D284" s="1" t="s">
        <v>7598</v>
      </c>
      <c r="E284" s="1" t="s">
        <v>1053</v>
      </c>
      <c r="F284" s="21" t="str">
        <f>IF(ISNUMBER(LEFT(d2_all_labelled[[#This Row],[contentRating]],1)*1), d2_all_labelled[[#This Row],[contentRating]], VLOOKUP(d2_all_labelled[[#This Row],[contentRating]],contentRatingConversion[],2,FALSE))</f>
        <v>PEGI 3</v>
      </c>
      <c r="G284" s="1" t="s">
        <v>34</v>
      </c>
      <c r="I284" t="b">
        <f>ISNUMBER(SEARCH("children",d2_labelled!$G284))</f>
        <v>0</v>
      </c>
      <c r="J284" t="b">
        <f>ISNUMBER(SEARCH("teens",d2_labelled!$G284))</f>
        <v>1</v>
      </c>
      <c r="K284" t="b">
        <f>ISNUMBER(SEARCH("adults",d2_labelled!$G284))</f>
        <v>0</v>
      </c>
      <c r="M284" t="b">
        <f>ISNUMBER(d2_all_labelled[[#This Row],[appId]])</f>
        <v>0</v>
      </c>
      <c r="N284" t="b">
        <f t="shared" si="4"/>
        <v>1</v>
      </c>
    </row>
    <row r="285" spans="1:14" ht="14.5" customHeight="1" x14ac:dyDescent="0.35">
      <c r="A285" s="1" t="s">
        <v>838</v>
      </c>
      <c r="B285" s="1" t="s">
        <v>839</v>
      </c>
      <c r="C285" s="1" t="s">
        <v>840</v>
      </c>
      <c r="D285" s="1" t="s">
        <v>7584</v>
      </c>
      <c r="E285" s="1" t="s">
        <v>1231</v>
      </c>
      <c r="F285" s="21" t="str">
        <f>IF(ISNUMBER(LEFT(d2_all_labelled[[#This Row],[contentRating]],1)*1), d2_all_labelled[[#This Row],[contentRating]], VLOOKUP(d2_all_labelled[[#This Row],[contentRating]],contentRatingConversion[],2,FALSE))</f>
        <v>PEGI 16 || PEGI 18</v>
      </c>
      <c r="G285" s="1" t="s">
        <v>24</v>
      </c>
      <c r="I285" t="b">
        <f>ISNUMBER(SEARCH("children",d2_labelled!$G285))</f>
        <v>0</v>
      </c>
      <c r="J285" t="b">
        <f>ISNUMBER(SEARCH("teens",d2_labelled!$G285))</f>
        <v>1</v>
      </c>
      <c r="K285" t="b">
        <f>ISNUMBER(SEARCH("adults",d2_labelled!$G285))</f>
        <v>1</v>
      </c>
      <c r="M285" t="b">
        <f>ISNUMBER(d2_all_labelled[[#This Row],[appId]])</f>
        <v>0</v>
      </c>
      <c r="N285" t="b">
        <f t="shared" si="4"/>
        <v>1</v>
      </c>
    </row>
    <row r="286" spans="1:14" ht="14.5" customHeight="1" x14ac:dyDescent="0.35">
      <c r="A286" s="1" t="s">
        <v>849</v>
      </c>
      <c r="B286" s="1" t="s">
        <v>850</v>
      </c>
      <c r="C286" s="1" t="s">
        <v>851</v>
      </c>
      <c r="D286" s="1" t="s">
        <v>7585</v>
      </c>
      <c r="E286" s="1" t="s">
        <v>1053</v>
      </c>
      <c r="F286" s="21" t="str">
        <f>IF(ISNUMBER(LEFT(d2_all_labelled[[#This Row],[contentRating]],1)*1), d2_all_labelled[[#This Row],[contentRating]], VLOOKUP(d2_all_labelled[[#This Row],[contentRating]],contentRatingConversion[],2,FALSE))</f>
        <v>PEGI 3</v>
      </c>
      <c r="G286" s="1" t="s">
        <v>13</v>
      </c>
      <c r="I286" t="b">
        <f>ISNUMBER(SEARCH("children",d2_labelled!$G286))</f>
        <v>1</v>
      </c>
      <c r="J286" t="b">
        <f>ISNUMBER(SEARCH("teens",d2_labelled!$G286))</f>
        <v>0</v>
      </c>
      <c r="K286" t="b">
        <f>ISNUMBER(SEARCH("adults",d2_labelled!$G286))</f>
        <v>0</v>
      </c>
      <c r="M286" t="b">
        <f>ISNUMBER(d2_all_labelled[[#This Row],[appId]])</f>
        <v>0</v>
      </c>
      <c r="N286" t="b">
        <f t="shared" si="4"/>
        <v>1</v>
      </c>
    </row>
    <row r="287" spans="1:14" ht="14.5" customHeight="1" x14ac:dyDescent="0.35">
      <c r="A287" s="1" t="s">
        <v>854</v>
      </c>
      <c r="B287" s="1" t="s">
        <v>855</v>
      </c>
      <c r="C287" s="1" t="s">
        <v>856</v>
      </c>
      <c r="D287" s="1" t="s">
        <v>7585</v>
      </c>
      <c r="E287" s="1" t="s">
        <v>1053</v>
      </c>
      <c r="F287" s="21" t="str">
        <f>IF(ISNUMBER(LEFT(d2_all_labelled[[#This Row],[contentRating]],1)*1), d2_all_labelled[[#This Row],[contentRating]], VLOOKUP(d2_all_labelled[[#This Row],[contentRating]],contentRatingConversion[],2,FALSE))</f>
        <v>PEGI 3</v>
      </c>
      <c r="G287" s="1" t="s">
        <v>13</v>
      </c>
      <c r="I287" t="b">
        <f>ISNUMBER(SEARCH("children",d2_labelled!$G287))</f>
        <v>1</v>
      </c>
      <c r="J287" t="b">
        <f>ISNUMBER(SEARCH("teens",d2_labelled!$G287))</f>
        <v>0</v>
      </c>
      <c r="K287" t="b">
        <f>ISNUMBER(SEARCH("adults",d2_labelled!$G287))</f>
        <v>0</v>
      </c>
      <c r="M287" t="b">
        <f>ISNUMBER(d2_all_labelled[[#This Row],[appId]])</f>
        <v>0</v>
      </c>
      <c r="N287" t="b">
        <f t="shared" si="4"/>
        <v>1</v>
      </c>
    </row>
    <row r="288" spans="1:14" ht="14.5" customHeight="1" x14ac:dyDescent="0.35">
      <c r="A288" s="1" t="s">
        <v>835</v>
      </c>
      <c r="B288" s="1" t="s">
        <v>836</v>
      </c>
      <c r="C288" s="1" t="s">
        <v>837</v>
      </c>
      <c r="D288" s="1" t="s">
        <v>7587</v>
      </c>
      <c r="E288" s="1" t="s">
        <v>1053</v>
      </c>
      <c r="F288" s="21" t="str">
        <f>IF(ISNUMBER(LEFT(d2_all_labelled[[#This Row],[contentRating]],1)*1), d2_all_labelled[[#This Row],[contentRating]], VLOOKUP(d2_all_labelled[[#This Row],[contentRating]],contentRatingConversion[],2,FALSE))</f>
        <v>PEGI 3</v>
      </c>
      <c r="G288" s="1" t="s">
        <v>7</v>
      </c>
      <c r="I288" t="b">
        <f>ISNUMBER(SEARCH("children",d2_labelled!$G288))</f>
        <v>0</v>
      </c>
      <c r="J288" t="b">
        <f>ISNUMBER(SEARCH("teens",d2_labelled!$G288))</f>
        <v>0</v>
      </c>
      <c r="K288" t="b">
        <f>ISNUMBER(SEARCH("adults",d2_labelled!$G288))</f>
        <v>1</v>
      </c>
      <c r="M288" t="b">
        <f>ISNUMBER(d2_all_labelled[[#This Row],[appId]])</f>
        <v>0</v>
      </c>
      <c r="N288" t="b">
        <f t="shared" si="4"/>
        <v>1</v>
      </c>
    </row>
    <row r="289" spans="1:14" ht="14.5" customHeight="1" x14ac:dyDescent="0.35">
      <c r="A289" s="1" t="s">
        <v>271</v>
      </c>
      <c r="B289" s="1" t="s">
        <v>272</v>
      </c>
      <c r="C289" s="1" t="s">
        <v>273</v>
      </c>
      <c r="D289" s="1" t="s">
        <v>7585</v>
      </c>
      <c r="E289" s="1" t="s">
        <v>1053</v>
      </c>
      <c r="F289" s="21" t="str">
        <f>IF(ISNUMBER(LEFT(d2_all_labelled[[#This Row],[contentRating]],1)*1), d2_all_labelled[[#This Row],[contentRating]], VLOOKUP(d2_all_labelled[[#This Row],[contentRating]],contentRatingConversion[],2,FALSE))</f>
        <v>PEGI 3</v>
      </c>
      <c r="G289" s="1" t="s">
        <v>13</v>
      </c>
      <c r="I289" t="b">
        <f>ISNUMBER(SEARCH("children",d2_labelled!$G289))</f>
        <v>1</v>
      </c>
      <c r="J289" t="b">
        <f>ISNUMBER(SEARCH("teens",d2_labelled!$G289))</f>
        <v>0</v>
      </c>
      <c r="K289" t="b">
        <f>ISNUMBER(SEARCH("adults",d2_labelled!$G289))</f>
        <v>0</v>
      </c>
      <c r="M289" t="b">
        <f>ISNUMBER(d2_all_labelled[[#This Row],[appId]])</f>
        <v>0</v>
      </c>
      <c r="N289" t="b">
        <f t="shared" si="4"/>
        <v>1</v>
      </c>
    </row>
    <row r="290" spans="1:14" ht="14.5" customHeight="1" x14ac:dyDescent="0.35">
      <c r="A290" s="1" t="s">
        <v>277</v>
      </c>
      <c r="B290" s="1" t="s">
        <v>278</v>
      </c>
      <c r="C290" s="1" t="s">
        <v>279</v>
      </c>
      <c r="D290" s="1" t="s">
        <v>7585</v>
      </c>
      <c r="E290" s="1" t="s">
        <v>1053</v>
      </c>
      <c r="F290" s="21" t="str">
        <f>IF(ISNUMBER(LEFT(d2_all_labelled[[#This Row],[contentRating]],1)*1), d2_all_labelled[[#This Row],[contentRating]], VLOOKUP(d2_all_labelled[[#This Row],[contentRating]],contentRatingConversion[],2,FALSE))</f>
        <v>PEGI 3</v>
      </c>
      <c r="G290" s="1" t="s">
        <v>13</v>
      </c>
      <c r="I290" t="b">
        <f>ISNUMBER(SEARCH("children",d2_labelled!$G290))</f>
        <v>1</v>
      </c>
      <c r="J290" t="b">
        <f>ISNUMBER(SEARCH("teens",d2_labelled!$G290))</f>
        <v>0</v>
      </c>
      <c r="K290" t="b">
        <f>ISNUMBER(SEARCH("adults",d2_labelled!$G290))</f>
        <v>0</v>
      </c>
      <c r="M290" t="b">
        <f>ISNUMBER(d2_all_labelled[[#This Row],[appId]])</f>
        <v>0</v>
      </c>
      <c r="N290" t="b">
        <f t="shared" si="4"/>
        <v>1</v>
      </c>
    </row>
    <row r="291" spans="1:14" ht="14.5" customHeight="1" x14ac:dyDescent="0.35">
      <c r="A291" s="1" t="s">
        <v>403</v>
      </c>
      <c r="B291" s="1" t="s">
        <v>404</v>
      </c>
      <c r="C291" s="1" t="s">
        <v>405</v>
      </c>
      <c r="D291" s="1" t="s">
        <v>7585</v>
      </c>
      <c r="E291" s="1" t="s">
        <v>1053</v>
      </c>
      <c r="F291" s="21" t="str">
        <f>IF(ISNUMBER(LEFT(d2_all_labelled[[#This Row],[contentRating]],1)*1), d2_all_labelled[[#This Row],[contentRating]], VLOOKUP(d2_all_labelled[[#This Row],[contentRating]],contentRatingConversion[],2,FALSE))</f>
        <v>PEGI 3</v>
      </c>
      <c r="G291" s="1" t="s">
        <v>13</v>
      </c>
      <c r="I291" t="b">
        <f>ISNUMBER(SEARCH("children",d2_labelled!$G291))</f>
        <v>1</v>
      </c>
      <c r="J291" t="b">
        <f>ISNUMBER(SEARCH("teens",d2_labelled!$G291))</f>
        <v>0</v>
      </c>
      <c r="K291" t="b">
        <f>ISNUMBER(SEARCH("adults",d2_labelled!$G291))</f>
        <v>0</v>
      </c>
      <c r="M291" t="b">
        <f>ISNUMBER(d2_all_labelled[[#This Row],[appId]])</f>
        <v>0</v>
      </c>
      <c r="N291" t="b">
        <f t="shared" si="4"/>
        <v>1</v>
      </c>
    </row>
    <row r="292" spans="1:14" ht="14.5" customHeight="1" x14ac:dyDescent="0.35">
      <c r="A292" s="1" t="s">
        <v>793</v>
      </c>
      <c r="B292" s="1" t="s">
        <v>794</v>
      </c>
      <c r="C292" s="1" t="s">
        <v>795</v>
      </c>
      <c r="D292" s="1" t="s">
        <v>7585</v>
      </c>
      <c r="E292" s="1" t="s">
        <v>1053</v>
      </c>
      <c r="F292" s="21" t="str">
        <f>IF(ISNUMBER(LEFT(d2_all_labelled[[#This Row],[contentRating]],1)*1), d2_all_labelled[[#This Row],[contentRating]], VLOOKUP(d2_all_labelled[[#This Row],[contentRating]],contentRatingConversion[],2,FALSE))</f>
        <v>PEGI 3</v>
      </c>
      <c r="G292" s="1" t="s">
        <v>13</v>
      </c>
      <c r="I292" t="b">
        <f>ISNUMBER(SEARCH("children",d2_labelled!$G292))</f>
        <v>1</v>
      </c>
      <c r="J292" t="b">
        <f>ISNUMBER(SEARCH("teens",d2_labelled!$G292))</f>
        <v>0</v>
      </c>
      <c r="K292" t="b">
        <f>ISNUMBER(SEARCH("adults",d2_labelled!$G292))</f>
        <v>0</v>
      </c>
      <c r="M292" t="b">
        <f>ISNUMBER(d2_all_labelled[[#This Row],[appId]])</f>
        <v>0</v>
      </c>
      <c r="N292" t="b">
        <f t="shared" si="4"/>
        <v>1</v>
      </c>
    </row>
    <row r="293" spans="1:14" ht="14.5" customHeight="1" x14ac:dyDescent="0.35">
      <c r="A293" s="1" t="s">
        <v>539</v>
      </c>
      <c r="B293" s="1" t="s">
        <v>540</v>
      </c>
      <c r="C293" s="1" t="s">
        <v>541</v>
      </c>
      <c r="D293" s="1" t="s">
        <v>7588</v>
      </c>
      <c r="E293" s="1" t="s">
        <v>1053</v>
      </c>
      <c r="F293" s="21" t="str">
        <f>IF(ISNUMBER(LEFT(d2_all_labelled[[#This Row],[contentRating]],1)*1), d2_all_labelled[[#This Row],[contentRating]], VLOOKUP(d2_all_labelled[[#This Row],[contentRating]],contentRatingConversion[],2,FALSE))</f>
        <v>PEGI 3</v>
      </c>
      <c r="G293" s="1" t="s">
        <v>24</v>
      </c>
      <c r="I293" t="b">
        <f>ISNUMBER(SEARCH("children",d2_labelled!$G293))</f>
        <v>0</v>
      </c>
      <c r="J293" t="b">
        <f>ISNUMBER(SEARCH("teens",d2_labelled!$G293))</f>
        <v>1</v>
      </c>
      <c r="K293" t="b">
        <f>ISNUMBER(SEARCH("adults",d2_labelled!$G293))</f>
        <v>1</v>
      </c>
      <c r="M293" t="b">
        <f>ISNUMBER(d2_all_labelled[[#This Row],[appId]])</f>
        <v>0</v>
      </c>
      <c r="N293" t="b">
        <f t="shared" si="4"/>
        <v>1</v>
      </c>
    </row>
    <row r="294" spans="1:14" ht="14.5" customHeight="1" x14ac:dyDescent="0.35">
      <c r="A294" s="1" t="s">
        <v>166</v>
      </c>
      <c r="B294" s="1" t="s">
        <v>167</v>
      </c>
      <c r="C294" s="1" t="s">
        <v>168</v>
      </c>
      <c r="D294" s="1" t="s">
        <v>7591</v>
      </c>
      <c r="E294" s="1" t="s">
        <v>1053</v>
      </c>
      <c r="F294" s="21" t="str">
        <f>IF(ISNUMBER(LEFT(d2_all_labelled[[#This Row],[contentRating]],1)*1), d2_all_labelled[[#This Row],[contentRating]], VLOOKUP(d2_all_labelled[[#This Row],[contentRating]],contentRatingConversion[],2,FALSE))</f>
        <v>PEGI 3</v>
      </c>
      <c r="G294" s="1" t="s">
        <v>7</v>
      </c>
      <c r="I294" t="b">
        <f>ISNUMBER(SEARCH("children",d2_labelled!$G294))</f>
        <v>0</v>
      </c>
      <c r="J294" t="b">
        <f>ISNUMBER(SEARCH("teens",d2_labelled!$G294))</f>
        <v>0</v>
      </c>
      <c r="K294" t="b">
        <f>ISNUMBER(SEARCH("adults",d2_labelled!$G294))</f>
        <v>1</v>
      </c>
      <c r="M294" t="b">
        <f>ISNUMBER(d2_all_labelled[[#This Row],[appId]])</f>
        <v>0</v>
      </c>
      <c r="N294" t="b">
        <f t="shared" si="4"/>
        <v>1</v>
      </c>
    </row>
    <row r="295" spans="1:14" ht="14.5" customHeight="1" x14ac:dyDescent="0.35">
      <c r="A295" s="1" t="s">
        <v>528</v>
      </c>
      <c r="B295" s="1" t="s">
        <v>529</v>
      </c>
      <c r="C295" s="1" t="s">
        <v>530</v>
      </c>
      <c r="D295" s="1" t="s">
        <v>7595</v>
      </c>
      <c r="E295" s="1" t="s">
        <v>1053</v>
      </c>
      <c r="F295" s="21" t="str">
        <f>IF(ISNUMBER(LEFT(d2_all_labelled[[#This Row],[contentRating]],1)*1), d2_all_labelled[[#This Row],[contentRating]], VLOOKUP(d2_all_labelled[[#This Row],[contentRating]],contentRatingConversion[],2,FALSE))</f>
        <v>PEGI 3</v>
      </c>
      <c r="G295" s="1" t="s">
        <v>34</v>
      </c>
      <c r="I295" t="b">
        <f>ISNUMBER(SEARCH("children",d2_labelled!$G295))</f>
        <v>0</v>
      </c>
      <c r="J295" t="b">
        <f>ISNUMBER(SEARCH("teens",d2_labelled!$G295))</f>
        <v>1</v>
      </c>
      <c r="K295" t="b">
        <f>ISNUMBER(SEARCH("adults",d2_labelled!$G295))</f>
        <v>0</v>
      </c>
      <c r="M295" t="b">
        <f>ISNUMBER(d2_all_labelled[[#This Row],[appId]])</f>
        <v>0</v>
      </c>
      <c r="N295" t="b">
        <f t="shared" si="4"/>
        <v>1</v>
      </c>
    </row>
    <row r="296" spans="1:14" ht="14.5" customHeight="1" x14ac:dyDescent="0.35">
      <c r="A296" s="1" t="s">
        <v>896</v>
      </c>
      <c r="B296" s="1" t="s">
        <v>897</v>
      </c>
      <c r="C296" s="1" t="s">
        <v>898</v>
      </c>
      <c r="D296" s="1" t="s">
        <v>7610</v>
      </c>
      <c r="E296" s="1" t="s">
        <v>1053</v>
      </c>
      <c r="F296" s="21" t="str">
        <f>IF(ISNUMBER(LEFT(d2_all_labelled[[#This Row],[contentRating]],1)*1), d2_all_labelled[[#This Row],[contentRating]], VLOOKUP(d2_all_labelled[[#This Row],[contentRating]],contentRatingConversion[],2,FALSE))</f>
        <v>PEGI 3</v>
      </c>
      <c r="G296" s="1" t="s">
        <v>7</v>
      </c>
      <c r="I296" t="b">
        <f>ISNUMBER(SEARCH("children",d2_labelled!$G296))</f>
        <v>0</v>
      </c>
      <c r="J296" t="b">
        <f>ISNUMBER(SEARCH("teens",d2_labelled!$G296))</f>
        <v>0</v>
      </c>
      <c r="K296" t="b">
        <f>ISNUMBER(SEARCH("adults",d2_labelled!$G296))</f>
        <v>1</v>
      </c>
      <c r="M296" t="b">
        <f>ISNUMBER(d2_all_labelled[[#This Row],[appId]])</f>
        <v>0</v>
      </c>
      <c r="N296" t="b">
        <f t="shared" si="4"/>
        <v>1</v>
      </c>
    </row>
    <row r="297" spans="1:14" ht="14.5" customHeight="1" x14ac:dyDescent="0.35">
      <c r="A297" s="1" t="s">
        <v>774</v>
      </c>
      <c r="B297" s="1" t="s">
        <v>775</v>
      </c>
      <c r="C297" s="1" t="s">
        <v>776</v>
      </c>
      <c r="D297" s="1" t="s">
        <v>7570</v>
      </c>
      <c r="E297" s="1" t="s">
        <v>1053</v>
      </c>
      <c r="F297" s="21" t="str">
        <f>IF(ISNUMBER(LEFT(d2_all_labelled[[#This Row],[contentRating]],1)*1), d2_all_labelled[[#This Row],[contentRating]], VLOOKUP(d2_all_labelled[[#This Row],[contentRating]],contentRatingConversion[],2,FALSE))</f>
        <v>PEGI 3</v>
      </c>
      <c r="G297" s="1" t="s">
        <v>7</v>
      </c>
      <c r="I297" t="b">
        <f>ISNUMBER(SEARCH("children",d2_labelled!$G297))</f>
        <v>0</v>
      </c>
      <c r="J297" t="b">
        <f>ISNUMBER(SEARCH("teens",d2_labelled!$G297))</f>
        <v>0</v>
      </c>
      <c r="K297" t="b">
        <f>ISNUMBER(SEARCH("adults",d2_labelled!$G297))</f>
        <v>1</v>
      </c>
      <c r="M297" t="b">
        <f>ISNUMBER(d2_all_labelled[[#This Row],[appId]])</f>
        <v>0</v>
      </c>
      <c r="N297" t="b">
        <f t="shared" si="4"/>
        <v>1</v>
      </c>
    </row>
    <row r="298" spans="1:14" ht="14.5" customHeight="1" x14ac:dyDescent="0.35">
      <c r="A298" s="1" t="s">
        <v>876</v>
      </c>
      <c r="B298" s="1" t="s">
        <v>877</v>
      </c>
      <c r="C298" s="1" t="s">
        <v>878</v>
      </c>
      <c r="D298" s="1" t="s">
        <v>7587</v>
      </c>
      <c r="E298" s="1" t="s">
        <v>1053</v>
      </c>
      <c r="F298" s="21" t="str">
        <f>IF(ISNUMBER(LEFT(d2_all_labelled[[#This Row],[contentRating]],1)*1), d2_all_labelled[[#This Row],[contentRating]], VLOOKUP(d2_all_labelled[[#This Row],[contentRating]],contentRatingConversion[],2,FALSE))</f>
        <v>PEGI 3</v>
      </c>
      <c r="G298" s="1" t="s">
        <v>34</v>
      </c>
      <c r="I298" t="b">
        <f>ISNUMBER(SEARCH("children",d2_labelled!$G298))</f>
        <v>0</v>
      </c>
      <c r="J298" t="b">
        <f>ISNUMBER(SEARCH("teens",d2_labelled!$G298))</f>
        <v>1</v>
      </c>
      <c r="K298" t="b">
        <f>ISNUMBER(SEARCH("adults",d2_labelled!$G298))</f>
        <v>0</v>
      </c>
      <c r="M298" t="b">
        <f>ISNUMBER(d2_all_labelled[[#This Row],[appId]])</f>
        <v>0</v>
      </c>
      <c r="N298" t="b">
        <f t="shared" si="4"/>
        <v>1</v>
      </c>
    </row>
    <row r="299" spans="1:14" ht="14.5" customHeight="1" x14ac:dyDescent="0.35">
      <c r="A299" s="1" t="s">
        <v>576</v>
      </c>
      <c r="B299" s="1" t="s">
        <v>577</v>
      </c>
      <c r="C299" s="1" t="s">
        <v>578</v>
      </c>
      <c r="D299" s="1" t="s">
        <v>7589</v>
      </c>
      <c r="E299" s="1" t="s">
        <v>1053</v>
      </c>
      <c r="F299" s="21" t="str">
        <f>IF(ISNUMBER(LEFT(d2_all_labelled[[#This Row],[contentRating]],1)*1), d2_all_labelled[[#This Row],[contentRating]], VLOOKUP(d2_all_labelled[[#This Row],[contentRating]],contentRatingConversion[],2,FALSE))</f>
        <v>PEGI 3</v>
      </c>
      <c r="G299" s="1" t="s">
        <v>7</v>
      </c>
      <c r="I299" t="b">
        <f>ISNUMBER(SEARCH("children",d2_labelled!$G299))</f>
        <v>0</v>
      </c>
      <c r="J299" t="b">
        <f>ISNUMBER(SEARCH("teens",d2_labelled!$G299))</f>
        <v>0</v>
      </c>
      <c r="K299" t="b">
        <f>ISNUMBER(SEARCH("adults",d2_labelled!$G299))</f>
        <v>1</v>
      </c>
      <c r="M299" t="b">
        <f>ISNUMBER(d2_all_labelled[[#This Row],[appId]])</f>
        <v>0</v>
      </c>
      <c r="N299" t="b">
        <f t="shared" si="4"/>
        <v>1</v>
      </c>
    </row>
    <row r="300" spans="1:14" ht="14.5" customHeight="1" x14ac:dyDescent="0.35">
      <c r="A300" s="1" t="s">
        <v>499</v>
      </c>
      <c r="B300" s="1" t="s">
        <v>500</v>
      </c>
      <c r="C300" s="1" t="s">
        <v>501</v>
      </c>
      <c r="D300" s="1" t="s">
        <v>7612</v>
      </c>
      <c r="E300" s="1" t="s">
        <v>1053</v>
      </c>
      <c r="F300" s="21" t="str">
        <f>IF(ISNUMBER(LEFT(d2_all_labelled[[#This Row],[contentRating]],1)*1), d2_all_labelled[[#This Row],[contentRating]], VLOOKUP(d2_all_labelled[[#This Row],[contentRating]],contentRatingConversion[],2,FALSE))</f>
        <v>PEGI 3</v>
      </c>
      <c r="G300" s="1" t="s">
        <v>7</v>
      </c>
      <c r="I300" t="b">
        <f>ISNUMBER(SEARCH("children",d2_labelled!$G300))</f>
        <v>0</v>
      </c>
      <c r="J300" t="b">
        <f>ISNUMBER(SEARCH("teens",d2_labelled!$G300))</f>
        <v>0</v>
      </c>
      <c r="K300" t="b">
        <f>ISNUMBER(SEARCH("adults",d2_labelled!$G300))</f>
        <v>1</v>
      </c>
      <c r="M300" t="b">
        <f>ISNUMBER(d2_all_labelled[[#This Row],[appId]])</f>
        <v>0</v>
      </c>
      <c r="N300" t="b">
        <f t="shared" si="4"/>
        <v>1</v>
      </c>
    </row>
    <row r="301" spans="1:14" ht="14.5" customHeight="1" x14ac:dyDescent="0.35">
      <c r="A301" s="1" t="s">
        <v>707</v>
      </c>
      <c r="B301" s="1" t="s">
        <v>708</v>
      </c>
      <c r="C301" s="1" t="s">
        <v>709</v>
      </c>
      <c r="D301" s="1" t="s">
        <v>7612</v>
      </c>
      <c r="E301" s="1" t="s">
        <v>1053</v>
      </c>
      <c r="F301" s="21" t="str">
        <f>IF(ISNUMBER(LEFT(d2_all_labelled[[#This Row],[contentRating]],1)*1), d2_all_labelled[[#This Row],[contentRating]], VLOOKUP(d2_all_labelled[[#This Row],[contentRating]],contentRatingConversion[],2,FALSE))</f>
        <v>PEGI 3</v>
      </c>
      <c r="G301" s="1" t="s">
        <v>7</v>
      </c>
      <c r="I301" t="b">
        <f>ISNUMBER(SEARCH("children",d2_labelled!$G301))</f>
        <v>0</v>
      </c>
      <c r="J301" t="b">
        <f>ISNUMBER(SEARCH("teens",d2_labelled!$G301))</f>
        <v>0</v>
      </c>
      <c r="K301" t="b">
        <f>ISNUMBER(SEARCH("adults",d2_labelled!$G301))</f>
        <v>1</v>
      </c>
      <c r="M301" t="b">
        <f>ISNUMBER(d2_all_labelled[[#This Row],[appId]])</f>
        <v>0</v>
      </c>
      <c r="N301" t="b">
        <f t="shared" si="4"/>
        <v>1</v>
      </c>
    </row>
    <row r="302" spans="1:14" ht="14.5" customHeight="1" x14ac:dyDescent="0.35">
      <c r="A302" s="1" t="s">
        <v>198</v>
      </c>
      <c r="B302" s="1" t="s">
        <v>199</v>
      </c>
      <c r="C302" s="1" t="s">
        <v>200</v>
      </c>
      <c r="D302" s="1" t="s">
        <v>7591</v>
      </c>
      <c r="E302" s="1" t="s">
        <v>1100</v>
      </c>
      <c r="F302" s="21" t="str">
        <f>IF(ISNUMBER(LEFT(d2_all_labelled[[#This Row],[contentRating]],1)*1), d2_all_labelled[[#This Row],[contentRating]], VLOOKUP(d2_all_labelled[[#This Row],[contentRating]],contentRatingConversion[],2,FALSE))</f>
        <v>PEGI 12</v>
      </c>
      <c r="G302" s="1" t="s">
        <v>24</v>
      </c>
      <c r="I302" t="b">
        <f>ISNUMBER(SEARCH("children",d2_labelled!$G302))</f>
        <v>0</v>
      </c>
      <c r="J302" t="b">
        <f>ISNUMBER(SEARCH("teens",d2_labelled!$G302))</f>
        <v>1</v>
      </c>
      <c r="K302" t="b">
        <f>ISNUMBER(SEARCH("adults",d2_labelled!$G302))</f>
        <v>1</v>
      </c>
      <c r="M302" t="b">
        <f>ISNUMBER(d2_all_labelled[[#This Row],[appId]])</f>
        <v>0</v>
      </c>
      <c r="N302" t="b">
        <f t="shared" si="4"/>
        <v>1</v>
      </c>
    </row>
    <row r="303" spans="1:14" ht="14.5" customHeight="1" x14ac:dyDescent="0.35">
      <c r="A303" s="1" t="s">
        <v>432</v>
      </c>
      <c r="B303" s="1" t="s">
        <v>433</v>
      </c>
      <c r="C303" s="1" t="s">
        <v>434</v>
      </c>
      <c r="D303" s="1" t="s">
        <v>7580</v>
      </c>
      <c r="E303" s="1" t="s">
        <v>1107</v>
      </c>
      <c r="F303" s="21" t="str">
        <f>IF(ISNUMBER(LEFT(d2_all_labelled[[#This Row],[contentRating]],1)*1), d2_all_labelled[[#This Row],[contentRating]], VLOOKUP(d2_all_labelled[[#This Row],[contentRating]],contentRatingConversion[],2,FALSE))</f>
        <v>PEGI 7</v>
      </c>
      <c r="G303" s="1" t="s">
        <v>34</v>
      </c>
      <c r="I303" t="b">
        <f>ISNUMBER(SEARCH("children",d2_labelled!$G303))</f>
        <v>0</v>
      </c>
      <c r="J303" t="b">
        <f>ISNUMBER(SEARCH("teens",d2_labelled!$G303))</f>
        <v>1</v>
      </c>
      <c r="K303" t="b">
        <f>ISNUMBER(SEARCH("adults",d2_labelled!$G303))</f>
        <v>0</v>
      </c>
      <c r="M303" t="b">
        <f>ISNUMBER(d2_all_labelled[[#This Row],[appId]])</f>
        <v>0</v>
      </c>
      <c r="N303" t="b">
        <f t="shared" si="4"/>
        <v>1</v>
      </c>
    </row>
    <row r="304" spans="1:14" ht="14.5" customHeight="1" x14ac:dyDescent="0.35">
      <c r="A304" s="1" t="s">
        <v>435</v>
      </c>
      <c r="B304" s="1" t="s">
        <v>436</v>
      </c>
      <c r="C304" s="1" t="s">
        <v>437</v>
      </c>
      <c r="D304" s="1" t="s">
        <v>7580</v>
      </c>
      <c r="E304" s="1" t="s">
        <v>1107</v>
      </c>
      <c r="F304" s="21" t="str">
        <f>IF(ISNUMBER(LEFT(d2_all_labelled[[#This Row],[contentRating]],1)*1), d2_all_labelled[[#This Row],[contentRating]], VLOOKUP(d2_all_labelled[[#This Row],[contentRating]],contentRatingConversion[],2,FALSE))</f>
        <v>PEGI 7</v>
      </c>
      <c r="G304" s="1" t="s">
        <v>34</v>
      </c>
      <c r="I304" t="b">
        <f>ISNUMBER(SEARCH("children",d2_labelled!$G304))</f>
        <v>0</v>
      </c>
      <c r="J304" t="b">
        <f>ISNUMBER(SEARCH("teens",d2_labelled!$G304))</f>
        <v>1</v>
      </c>
      <c r="K304" t="b">
        <f>ISNUMBER(SEARCH("adults",d2_labelled!$G304))</f>
        <v>0</v>
      </c>
      <c r="M304" t="b">
        <f>ISNUMBER(d2_all_labelled[[#This Row],[appId]])</f>
        <v>0</v>
      </c>
      <c r="N304" t="b">
        <f t="shared" si="4"/>
        <v>1</v>
      </c>
    </row>
    <row r="305" spans="1:14" ht="14.5" customHeight="1" x14ac:dyDescent="0.35">
      <c r="A305" s="1" t="s">
        <v>438</v>
      </c>
      <c r="B305" s="1" t="s">
        <v>439</v>
      </c>
      <c r="C305" s="1" t="s">
        <v>440</v>
      </c>
      <c r="D305" s="1" t="s">
        <v>7582</v>
      </c>
      <c r="E305" s="1" t="s">
        <v>1107</v>
      </c>
      <c r="F305" s="21" t="str">
        <f>IF(ISNUMBER(LEFT(d2_all_labelled[[#This Row],[contentRating]],1)*1), d2_all_labelled[[#This Row],[contentRating]], VLOOKUP(d2_all_labelled[[#This Row],[contentRating]],contentRatingConversion[],2,FALSE))</f>
        <v>PEGI 7</v>
      </c>
      <c r="G305" s="1" t="s">
        <v>34</v>
      </c>
      <c r="I305" t="b">
        <f>ISNUMBER(SEARCH("children",d2_labelled!$G305))</f>
        <v>0</v>
      </c>
      <c r="J305" t="b">
        <f>ISNUMBER(SEARCH("teens",d2_labelled!$G305))</f>
        <v>1</v>
      </c>
      <c r="K305" t="b">
        <f>ISNUMBER(SEARCH("adults",d2_labelled!$G305))</f>
        <v>0</v>
      </c>
      <c r="M305" t="b">
        <f>ISNUMBER(d2_all_labelled[[#This Row],[appId]])</f>
        <v>0</v>
      </c>
      <c r="N305" t="b">
        <f t="shared" si="4"/>
        <v>1</v>
      </c>
    </row>
    <row r="306" spans="1:14" ht="14.5" customHeight="1" x14ac:dyDescent="0.35">
      <c r="A306" s="1" t="s">
        <v>490</v>
      </c>
      <c r="B306" s="1" t="s">
        <v>491</v>
      </c>
      <c r="C306" s="1" t="s">
        <v>492</v>
      </c>
      <c r="D306" s="1" t="s">
        <v>7563</v>
      </c>
      <c r="E306" s="1" t="s">
        <v>1100</v>
      </c>
      <c r="F306" s="21" t="str">
        <f>IF(ISNUMBER(LEFT(d2_all_labelled[[#This Row],[contentRating]],1)*1), d2_all_labelled[[#This Row],[contentRating]], VLOOKUP(d2_all_labelled[[#This Row],[contentRating]],contentRatingConversion[],2,FALSE))</f>
        <v>PEGI 12</v>
      </c>
      <c r="G306" s="1" t="s">
        <v>24</v>
      </c>
      <c r="I306" t="b">
        <f>ISNUMBER(SEARCH("children",d2_labelled!$G306))</f>
        <v>0</v>
      </c>
      <c r="J306" t="b">
        <f>ISNUMBER(SEARCH("teens",d2_labelled!$G306))</f>
        <v>1</v>
      </c>
      <c r="K306" t="b">
        <f>ISNUMBER(SEARCH("adults",d2_labelled!$G306))</f>
        <v>1</v>
      </c>
      <c r="M306" t="b">
        <f>ISNUMBER(d2_all_labelled[[#This Row],[appId]])</f>
        <v>0</v>
      </c>
      <c r="N306" t="b">
        <f t="shared" si="4"/>
        <v>1</v>
      </c>
    </row>
    <row r="307" spans="1:14" ht="14.5" customHeight="1" x14ac:dyDescent="0.35">
      <c r="A307" s="1" t="s">
        <v>796</v>
      </c>
      <c r="B307" s="1" t="s">
        <v>797</v>
      </c>
      <c r="C307" s="1" t="s">
        <v>798</v>
      </c>
      <c r="D307" s="1" t="s">
        <v>7563</v>
      </c>
      <c r="E307" s="1" t="s">
        <v>1100</v>
      </c>
      <c r="F307" s="21" t="str">
        <f>IF(ISNUMBER(LEFT(d2_all_labelled[[#This Row],[contentRating]],1)*1), d2_all_labelled[[#This Row],[contentRating]], VLOOKUP(d2_all_labelled[[#This Row],[contentRating]],contentRatingConversion[],2,FALSE))</f>
        <v>PEGI 12</v>
      </c>
      <c r="G307" s="1" t="s">
        <v>24</v>
      </c>
      <c r="I307" t="b">
        <f>ISNUMBER(SEARCH("children",d2_labelled!$G307))</f>
        <v>0</v>
      </c>
      <c r="J307" t="b">
        <f>ISNUMBER(SEARCH("teens",d2_labelled!$G307))</f>
        <v>1</v>
      </c>
      <c r="K307" t="b">
        <f>ISNUMBER(SEARCH("adults",d2_labelled!$G307))</f>
        <v>1</v>
      </c>
      <c r="M307" t="b">
        <f>ISNUMBER(d2_all_labelled[[#This Row],[appId]])</f>
        <v>0</v>
      </c>
      <c r="N307" t="b">
        <f t="shared" si="4"/>
        <v>1</v>
      </c>
    </row>
    <row r="308" spans="1:14" ht="14.5" customHeight="1" x14ac:dyDescent="0.35">
      <c r="A308" s="1" t="s">
        <v>902</v>
      </c>
      <c r="B308" s="1" t="s">
        <v>903</v>
      </c>
      <c r="C308" s="1" t="s">
        <v>904</v>
      </c>
      <c r="D308" s="1" t="s">
        <v>7591</v>
      </c>
      <c r="E308" s="1" t="s">
        <v>1100</v>
      </c>
      <c r="F308" s="21" t="str">
        <f>IF(ISNUMBER(LEFT(d2_all_labelled[[#This Row],[contentRating]],1)*1), d2_all_labelled[[#This Row],[contentRating]], VLOOKUP(d2_all_labelled[[#This Row],[contentRating]],contentRatingConversion[],2,FALSE))</f>
        <v>PEGI 12</v>
      </c>
      <c r="G308" s="1" t="s">
        <v>24</v>
      </c>
      <c r="I308" t="b">
        <f>ISNUMBER(SEARCH("children",d2_labelled!$G308))</f>
        <v>0</v>
      </c>
      <c r="J308" t="b">
        <f>ISNUMBER(SEARCH("teens",d2_labelled!$G308))</f>
        <v>1</v>
      </c>
      <c r="K308" t="b">
        <f>ISNUMBER(SEARCH("adults",d2_labelled!$G308))</f>
        <v>1</v>
      </c>
      <c r="M308" t="b">
        <f>ISNUMBER(d2_all_labelled[[#This Row],[appId]])</f>
        <v>0</v>
      </c>
      <c r="N308" t="b">
        <f t="shared" si="4"/>
        <v>1</v>
      </c>
    </row>
    <row r="309" spans="1:14" ht="14.5" customHeight="1" x14ac:dyDescent="0.35">
      <c r="A309" s="4" t="s">
        <v>7578</v>
      </c>
      <c r="B309" s="4" t="s">
        <v>7579</v>
      </c>
      <c r="C309" s="1" t="s">
        <v>46</v>
      </c>
      <c r="D309" s="1" t="s">
        <v>7589</v>
      </c>
      <c r="E309" s="1" t="s">
        <v>1053</v>
      </c>
      <c r="F309" s="21" t="str">
        <f>IF(ISNUMBER(LEFT(d2_all_labelled[[#This Row],[contentRating]],1)*1), d2_all_labelled[[#This Row],[contentRating]], VLOOKUP(d2_all_labelled[[#This Row],[contentRating]],contentRatingConversion[],2,FALSE))</f>
        <v>PEGI 3</v>
      </c>
      <c r="G309" s="1" t="s">
        <v>24</v>
      </c>
      <c r="I309" t="b">
        <f>ISNUMBER(SEARCH("children",d2_labelled!$G309))</f>
        <v>0</v>
      </c>
      <c r="J309" t="b">
        <f>ISNUMBER(SEARCH("teens",d2_labelled!$G309))</f>
        <v>1</v>
      </c>
      <c r="K309" t="b">
        <f>ISNUMBER(SEARCH("adults",d2_labelled!$G309))</f>
        <v>1</v>
      </c>
      <c r="M309" t="b">
        <f>ISNUMBER(d2_all_labelled[[#This Row],[appId]])</f>
        <v>0</v>
      </c>
      <c r="N309" t="b">
        <f t="shared" si="4"/>
        <v>1</v>
      </c>
    </row>
    <row r="310" spans="1:14" ht="14.5" customHeight="1" x14ac:dyDescent="0.35">
      <c r="A310" s="1" t="s">
        <v>231</v>
      </c>
      <c r="B310" s="1" t="s">
        <v>232</v>
      </c>
      <c r="C310" s="1" t="s">
        <v>233</v>
      </c>
      <c r="D310" s="1" t="s">
        <v>7570</v>
      </c>
      <c r="E310" s="1" t="s">
        <v>1053</v>
      </c>
      <c r="F310" s="21" t="str">
        <f>IF(ISNUMBER(LEFT(d2_all_labelled[[#This Row],[contentRating]],1)*1), d2_all_labelled[[#This Row],[contentRating]], VLOOKUP(d2_all_labelled[[#This Row],[contentRating]],contentRatingConversion[],2,FALSE))</f>
        <v>PEGI 3</v>
      </c>
      <c r="G310" s="1" t="s">
        <v>24</v>
      </c>
      <c r="I310" t="b">
        <f>ISNUMBER(SEARCH("children",d2_labelled!$G310))</f>
        <v>0</v>
      </c>
      <c r="J310" t="b">
        <f>ISNUMBER(SEARCH("teens",d2_labelled!$G310))</f>
        <v>1</v>
      </c>
      <c r="K310" t="b">
        <f>ISNUMBER(SEARCH("adults",d2_labelled!$G310))</f>
        <v>1</v>
      </c>
      <c r="M310" t="b">
        <f>ISNUMBER(d2_all_labelled[[#This Row],[appId]])</f>
        <v>0</v>
      </c>
      <c r="N310" t="b">
        <f t="shared" si="4"/>
        <v>1</v>
      </c>
    </row>
    <row r="311" spans="1:14" ht="14.5" customHeight="1" x14ac:dyDescent="0.35">
      <c r="A311" s="1" t="s">
        <v>4</v>
      </c>
      <c r="B311" s="1" t="s">
        <v>5</v>
      </c>
      <c r="C311" s="1" t="s">
        <v>6</v>
      </c>
      <c r="D311" s="1" t="s">
        <v>7593</v>
      </c>
      <c r="E311" s="1" t="s">
        <v>1053</v>
      </c>
      <c r="F311" s="21" t="str">
        <f>IF(ISNUMBER(LEFT(d2_all_labelled[[#This Row],[contentRating]],1)*1), d2_all_labelled[[#This Row],[contentRating]], VLOOKUP(d2_all_labelled[[#This Row],[contentRating]],contentRatingConversion[],2,FALSE))</f>
        <v>PEGI 3</v>
      </c>
      <c r="G311" s="1" t="s">
        <v>7</v>
      </c>
      <c r="I311" t="b">
        <f>ISNUMBER(SEARCH("children",d2_labelled!$G311))</f>
        <v>0</v>
      </c>
      <c r="J311" t="b">
        <f>ISNUMBER(SEARCH("teens",d2_labelled!$G311))</f>
        <v>0</v>
      </c>
      <c r="K311" t="b">
        <f>ISNUMBER(SEARCH("adults",d2_labelled!$G311))</f>
        <v>1</v>
      </c>
      <c r="M311" t="b">
        <f>ISNUMBER(d2_all_labelled[[#This Row],[appId]])</f>
        <v>0</v>
      </c>
      <c r="N311" t="b">
        <f t="shared" si="4"/>
        <v>1</v>
      </c>
    </row>
    <row r="312" spans="1:14" ht="14.5" customHeight="1" x14ac:dyDescent="0.35">
      <c r="A312" s="1" t="s">
        <v>832</v>
      </c>
      <c r="B312" s="1" t="s">
        <v>833</v>
      </c>
      <c r="C312" s="1" t="s">
        <v>834</v>
      </c>
      <c r="D312" s="1" t="s">
        <v>7604</v>
      </c>
      <c r="E312" s="1" t="s">
        <v>1100</v>
      </c>
      <c r="F312" s="21" t="str">
        <f>IF(ISNUMBER(LEFT(d2_all_labelled[[#This Row],[contentRating]],1)*1), d2_all_labelled[[#This Row],[contentRating]], VLOOKUP(d2_all_labelled[[#This Row],[contentRating]],contentRatingConversion[],2,FALSE))</f>
        <v>PEGI 12</v>
      </c>
      <c r="G312" s="1" t="s">
        <v>34</v>
      </c>
      <c r="I312" t="b">
        <f>ISNUMBER(SEARCH("children",d2_labelled!$G312))</f>
        <v>0</v>
      </c>
      <c r="J312" t="b">
        <f>ISNUMBER(SEARCH("teens",d2_labelled!$G312))</f>
        <v>1</v>
      </c>
      <c r="K312" t="b">
        <f>ISNUMBER(SEARCH("adults",d2_labelled!$G312))</f>
        <v>0</v>
      </c>
      <c r="M312" t="b">
        <f>ISNUMBER(d2_all_labelled[[#This Row],[appId]])</f>
        <v>0</v>
      </c>
      <c r="N312" t="b">
        <f t="shared" si="4"/>
        <v>1</v>
      </c>
    </row>
    <row r="313" spans="1:14" ht="14.5" customHeight="1" x14ac:dyDescent="0.35">
      <c r="A313" s="1" t="s">
        <v>444</v>
      </c>
      <c r="B313" s="1" t="s">
        <v>445</v>
      </c>
      <c r="C313" s="1" t="s">
        <v>446</v>
      </c>
      <c r="D313" s="1" t="s">
        <v>7570</v>
      </c>
      <c r="E313" s="1" t="s">
        <v>1053</v>
      </c>
      <c r="F313" s="21" t="str">
        <f>IF(ISNUMBER(LEFT(d2_all_labelled[[#This Row],[contentRating]],1)*1), d2_all_labelled[[#This Row],[contentRating]], VLOOKUP(d2_all_labelled[[#This Row],[contentRating]],contentRatingConversion[],2,FALSE))</f>
        <v>PEGI 3</v>
      </c>
      <c r="G313" s="1" t="s">
        <v>7</v>
      </c>
      <c r="I313" t="b">
        <f>ISNUMBER(SEARCH("children",d2_labelled!$G313))</f>
        <v>0</v>
      </c>
      <c r="J313" t="b">
        <f>ISNUMBER(SEARCH("teens",d2_labelled!$G313))</f>
        <v>0</v>
      </c>
      <c r="K313" t="b">
        <f>ISNUMBER(SEARCH("adults",d2_labelled!$G313))</f>
        <v>1</v>
      </c>
      <c r="M313" t="b">
        <f>ISNUMBER(d2_all_labelled[[#This Row],[appId]])</f>
        <v>0</v>
      </c>
      <c r="N313" t="b">
        <f t="shared" si="4"/>
        <v>1</v>
      </c>
    </row>
    <row r="314" spans="1:14" ht="14.5" customHeight="1" x14ac:dyDescent="0.35">
      <c r="A314" s="1" t="s">
        <v>7541</v>
      </c>
      <c r="B314" s="1" t="s">
        <v>521</v>
      </c>
      <c r="C314" s="1" t="s">
        <v>522</v>
      </c>
      <c r="D314" s="1" t="s">
        <v>7588</v>
      </c>
      <c r="E314" s="1" t="s">
        <v>1053</v>
      </c>
      <c r="F314" s="21" t="str">
        <f>IF(ISNUMBER(LEFT(d2_all_labelled[[#This Row],[contentRating]],1)*1), d2_all_labelled[[#This Row],[contentRating]], VLOOKUP(d2_all_labelled[[#This Row],[contentRating]],contentRatingConversion[],2,FALSE))</f>
        <v>PEGI 3</v>
      </c>
      <c r="G314" s="1" t="s">
        <v>24</v>
      </c>
      <c r="I314" t="b">
        <f>ISNUMBER(SEARCH("children",d2_labelled!$G314))</f>
        <v>0</v>
      </c>
      <c r="J314" t="b">
        <f>ISNUMBER(SEARCH("teens",d2_labelled!$G314))</f>
        <v>1</v>
      </c>
      <c r="K314" t="b">
        <f>ISNUMBER(SEARCH("adults",d2_labelled!$G314))</f>
        <v>1</v>
      </c>
      <c r="M314" t="b">
        <f>ISNUMBER(d2_all_labelled[[#This Row],[appId]])</f>
        <v>0</v>
      </c>
      <c r="N314" t="b">
        <f t="shared" si="4"/>
        <v>1</v>
      </c>
    </row>
    <row r="315" spans="1:14" ht="14.5" customHeight="1" x14ac:dyDescent="0.35">
      <c r="A315" s="1" t="s">
        <v>3475</v>
      </c>
      <c r="B315" s="1" t="s">
        <v>84</v>
      </c>
      <c r="C315" s="1" t="s">
        <v>85</v>
      </c>
      <c r="D315" s="1" t="s">
        <v>7584</v>
      </c>
      <c r="E315" s="1" t="s">
        <v>1231</v>
      </c>
      <c r="F315" s="21" t="str">
        <f>IF(ISNUMBER(LEFT(d2_all_labelled[[#This Row],[contentRating]],1)*1), d2_all_labelled[[#This Row],[contentRating]], VLOOKUP(d2_all_labelled[[#This Row],[contentRating]],contentRatingConversion[],2,FALSE))</f>
        <v>PEGI 16 || PEGI 18</v>
      </c>
      <c r="G315" s="1" t="s">
        <v>7</v>
      </c>
      <c r="I315" t="b">
        <f>ISNUMBER(SEARCH("children",d2_labelled!$G315))</f>
        <v>0</v>
      </c>
      <c r="J315" t="b">
        <f>ISNUMBER(SEARCH("teens",d2_labelled!$G315))</f>
        <v>0</v>
      </c>
      <c r="K315" t="b">
        <f>ISNUMBER(SEARCH("adults",d2_labelled!$G315))</f>
        <v>1</v>
      </c>
      <c r="M315" t="b">
        <f>ISNUMBER(d2_all_labelled[[#This Row],[appId]])</f>
        <v>0</v>
      </c>
      <c r="N315" t="b">
        <f t="shared" si="4"/>
        <v>1</v>
      </c>
    </row>
    <row r="316" spans="1:14" ht="14.5" customHeight="1" x14ac:dyDescent="0.35">
      <c r="A316" s="1" t="s">
        <v>867</v>
      </c>
      <c r="B316" s="1" t="s">
        <v>868</v>
      </c>
      <c r="C316" s="1" t="s">
        <v>869</v>
      </c>
      <c r="D316" s="1" t="s">
        <v>7595</v>
      </c>
      <c r="E316" s="1" t="s">
        <v>1107</v>
      </c>
      <c r="F316" s="21" t="str">
        <f>IF(ISNUMBER(LEFT(d2_all_labelled[[#This Row],[contentRating]],1)*1), d2_all_labelled[[#This Row],[contentRating]], VLOOKUP(d2_all_labelled[[#This Row],[contentRating]],contentRatingConversion[],2,FALSE))</f>
        <v>PEGI 7</v>
      </c>
      <c r="G316" s="1" t="s">
        <v>185</v>
      </c>
      <c r="I316" t="b">
        <f>ISNUMBER(SEARCH("children",d2_labelled!$G316))</f>
        <v>1</v>
      </c>
      <c r="J316" t="b">
        <f>ISNUMBER(SEARCH("teens",d2_labelled!$G316))</f>
        <v>1</v>
      </c>
      <c r="K316" t="b">
        <f>ISNUMBER(SEARCH("adults",d2_labelled!$G316))</f>
        <v>0</v>
      </c>
      <c r="M316" t="b">
        <f>ISNUMBER(d2_all_labelled[[#This Row],[appId]])</f>
        <v>0</v>
      </c>
      <c r="N316" t="b">
        <f t="shared" si="4"/>
        <v>1</v>
      </c>
    </row>
    <row r="317" spans="1:14" ht="14.5" customHeight="1" x14ac:dyDescent="0.35">
      <c r="A317" s="1" t="s">
        <v>899</v>
      </c>
      <c r="B317" s="1" t="s">
        <v>900</v>
      </c>
      <c r="C317" s="1" t="s">
        <v>901</v>
      </c>
      <c r="D317" s="1" t="s">
        <v>7591</v>
      </c>
      <c r="E317" s="1" t="s">
        <v>1231</v>
      </c>
      <c r="F317" s="21" t="str">
        <f>IF(ISNUMBER(LEFT(d2_all_labelled[[#This Row],[contentRating]],1)*1), d2_all_labelled[[#This Row],[contentRating]], VLOOKUP(d2_all_labelled[[#This Row],[contentRating]],contentRatingConversion[],2,FALSE))</f>
        <v>PEGI 16 || PEGI 18</v>
      </c>
      <c r="G317" s="1" t="s">
        <v>7</v>
      </c>
      <c r="I317" t="b">
        <f>ISNUMBER(SEARCH("children",d2_labelled!$G317))</f>
        <v>0</v>
      </c>
      <c r="J317" t="b">
        <f>ISNUMBER(SEARCH("teens",d2_labelled!$G317))</f>
        <v>0</v>
      </c>
      <c r="K317" t="b">
        <f>ISNUMBER(SEARCH("adults",d2_labelled!$G317))</f>
        <v>1</v>
      </c>
      <c r="M317" t="b">
        <f>ISNUMBER(d2_all_labelled[[#This Row],[appId]])</f>
        <v>0</v>
      </c>
      <c r="N317" t="b">
        <f t="shared" si="4"/>
        <v>1</v>
      </c>
    </row>
    <row r="318" spans="1:14" ht="14.5" customHeight="1" x14ac:dyDescent="0.35">
      <c r="A318" s="1" t="s">
        <v>681</v>
      </c>
      <c r="B318" s="1" t="s">
        <v>682</v>
      </c>
      <c r="C318" s="1" t="s">
        <v>683</v>
      </c>
      <c r="D318" s="1" t="s">
        <v>7605</v>
      </c>
      <c r="E318" s="1" t="s">
        <v>1053</v>
      </c>
      <c r="F318" s="21" t="str">
        <f>IF(ISNUMBER(LEFT(d2_all_labelled[[#This Row],[contentRating]],1)*1), d2_all_labelled[[#This Row],[contentRating]], VLOOKUP(d2_all_labelled[[#This Row],[contentRating]],contentRatingConversion[],2,FALSE))</f>
        <v>PEGI 3</v>
      </c>
      <c r="G318" s="1" t="s">
        <v>7</v>
      </c>
      <c r="I318" t="b">
        <f>ISNUMBER(SEARCH("children",d2_labelled!$G318))</f>
        <v>0</v>
      </c>
      <c r="J318" t="b">
        <f>ISNUMBER(SEARCH("teens",d2_labelled!$G318))</f>
        <v>0</v>
      </c>
      <c r="K318" t="b">
        <f>ISNUMBER(SEARCH("adults",d2_labelled!$G318))</f>
        <v>1</v>
      </c>
      <c r="M318" t="b">
        <f>ISNUMBER(d2_all_labelled[[#This Row],[appId]])</f>
        <v>0</v>
      </c>
      <c r="N318" t="b">
        <f t="shared" si="4"/>
        <v>1</v>
      </c>
    </row>
    <row r="319" spans="1:14" ht="14.5" customHeight="1" x14ac:dyDescent="0.35">
      <c r="A319" s="1" t="s">
        <v>625</v>
      </c>
      <c r="B319" s="1" t="s">
        <v>626</v>
      </c>
      <c r="C319" s="1" t="s">
        <v>627</v>
      </c>
      <c r="D319" s="1" t="s">
        <v>7597</v>
      </c>
      <c r="E319" s="1" t="s">
        <v>1053</v>
      </c>
      <c r="F319" s="21" t="str">
        <f>IF(ISNUMBER(LEFT(d2_all_labelled[[#This Row],[contentRating]],1)*1), d2_all_labelled[[#This Row],[contentRating]], VLOOKUP(d2_all_labelled[[#This Row],[contentRating]],contentRatingConversion[],2,FALSE))</f>
        <v>PEGI 3</v>
      </c>
      <c r="G319" s="1" t="s">
        <v>24</v>
      </c>
      <c r="I319" t="b">
        <f>ISNUMBER(SEARCH("children",d2_labelled!$G319))</f>
        <v>0</v>
      </c>
      <c r="J319" t="b">
        <f>ISNUMBER(SEARCH("teens",d2_labelled!$G319))</f>
        <v>1</v>
      </c>
      <c r="K319" t="b">
        <f>ISNUMBER(SEARCH("adults",d2_labelled!$G319))</f>
        <v>1</v>
      </c>
      <c r="M319" t="b">
        <f>ISNUMBER(d2_all_labelled[[#This Row],[appId]])</f>
        <v>0</v>
      </c>
      <c r="N319" t="b">
        <f t="shared" si="4"/>
        <v>1</v>
      </c>
    </row>
    <row r="320" spans="1:14" ht="14.5" customHeight="1" x14ac:dyDescent="0.35">
      <c r="A320" s="1" t="s">
        <v>699</v>
      </c>
      <c r="B320" s="1" t="s">
        <v>700</v>
      </c>
      <c r="C320" s="1" t="s">
        <v>701</v>
      </c>
      <c r="D320" s="1" t="s">
        <v>7597</v>
      </c>
      <c r="E320" s="1" t="s">
        <v>1053</v>
      </c>
      <c r="F320" s="21" t="str">
        <f>IF(ISNUMBER(LEFT(d2_all_labelled[[#This Row],[contentRating]],1)*1), d2_all_labelled[[#This Row],[contentRating]], VLOOKUP(d2_all_labelled[[#This Row],[contentRating]],contentRatingConversion[],2,FALSE))</f>
        <v>PEGI 3</v>
      </c>
      <c r="G320" s="1" t="s">
        <v>24</v>
      </c>
      <c r="I320" t="b">
        <f>ISNUMBER(SEARCH("children",d2_labelled!$G320))</f>
        <v>0</v>
      </c>
      <c r="J320" t="b">
        <f>ISNUMBER(SEARCH("teens",d2_labelled!$G320))</f>
        <v>1</v>
      </c>
      <c r="K320" t="b">
        <f>ISNUMBER(SEARCH("adults",d2_labelled!$G320))</f>
        <v>1</v>
      </c>
      <c r="M320" t="b">
        <f>ISNUMBER(d2_all_labelled[[#This Row],[appId]])</f>
        <v>0</v>
      </c>
      <c r="N320" t="b">
        <f t="shared" si="4"/>
        <v>1</v>
      </c>
    </row>
    <row r="321" spans="1:14" ht="14.5" customHeight="1" x14ac:dyDescent="0.35">
      <c r="A321" s="1" t="s">
        <v>8</v>
      </c>
      <c r="B321" s="1" t="s">
        <v>9</v>
      </c>
      <c r="C321" s="1" t="s">
        <v>10</v>
      </c>
      <c r="D321" s="1" t="s">
        <v>7570</v>
      </c>
      <c r="E321" s="1" t="s">
        <v>1053</v>
      </c>
      <c r="F321" s="21" t="str">
        <f>IF(ISNUMBER(LEFT(d2_all_labelled[[#This Row],[contentRating]],1)*1), d2_all_labelled[[#This Row],[contentRating]], VLOOKUP(d2_all_labelled[[#This Row],[contentRating]],contentRatingConversion[],2,FALSE))</f>
        <v>PEGI 3</v>
      </c>
      <c r="G321" s="1" t="s">
        <v>7</v>
      </c>
      <c r="I321" t="b">
        <f>ISNUMBER(SEARCH("children",d2_labelled!$G321))</f>
        <v>0</v>
      </c>
      <c r="J321" t="b">
        <f>ISNUMBER(SEARCH("teens",d2_labelled!$G321))</f>
        <v>0</v>
      </c>
      <c r="K321" t="b">
        <f>ISNUMBER(SEARCH("adults",d2_labelled!$G321))</f>
        <v>1</v>
      </c>
      <c r="M321" t="b">
        <f>ISNUMBER(d2_all_labelled[[#This Row],[appId]])</f>
        <v>0</v>
      </c>
      <c r="N321" t="b">
        <f t="shared" si="4"/>
        <v>1</v>
      </c>
    </row>
    <row r="322" spans="1:14" ht="14.5" customHeight="1" x14ac:dyDescent="0.35">
      <c r="A322" s="1" t="s">
        <v>163</v>
      </c>
      <c r="B322" s="1" t="s">
        <v>164</v>
      </c>
      <c r="C322" s="1" t="s">
        <v>165</v>
      </c>
      <c r="D322" s="1" t="s">
        <v>7591</v>
      </c>
      <c r="E322" s="1" t="s">
        <v>1100</v>
      </c>
      <c r="F322" s="21" t="str">
        <f>IF(ISNUMBER(LEFT(d2_all_labelled[[#This Row],[contentRating]],1)*1), d2_all_labelled[[#This Row],[contentRating]], VLOOKUP(d2_all_labelled[[#This Row],[contentRating]],contentRatingConversion[],2,FALSE))</f>
        <v>PEGI 12</v>
      </c>
      <c r="G322" s="1" t="s">
        <v>24</v>
      </c>
      <c r="I322" t="b">
        <f>ISNUMBER(SEARCH("children",d2_labelled!$G322))</f>
        <v>0</v>
      </c>
      <c r="J322" t="b">
        <f>ISNUMBER(SEARCH("teens",d2_labelled!$G322))</f>
        <v>1</v>
      </c>
      <c r="K322" t="b">
        <f>ISNUMBER(SEARCH("adults",d2_labelled!$G322))</f>
        <v>1</v>
      </c>
      <c r="M322" t="b">
        <f>ISNUMBER(d2_all_labelled[[#This Row],[appId]])</f>
        <v>0</v>
      </c>
      <c r="N322" t="b">
        <f t="shared" si="4"/>
        <v>1</v>
      </c>
    </row>
    <row r="323" spans="1:14" ht="14.5" customHeight="1" x14ac:dyDescent="0.35">
      <c r="A323" s="1" t="s">
        <v>151</v>
      </c>
      <c r="B323" s="1" t="s">
        <v>152</v>
      </c>
      <c r="C323" s="1" t="s">
        <v>153</v>
      </c>
      <c r="D323" s="1" t="s">
        <v>7583</v>
      </c>
      <c r="E323" s="1" t="s">
        <v>1053</v>
      </c>
      <c r="F323" s="21" t="str">
        <f>IF(ISNUMBER(LEFT(d2_all_labelled[[#This Row],[contentRating]],1)*1), d2_all_labelled[[#This Row],[contentRating]], VLOOKUP(d2_all_labelled[[#This Row],[contentRating]],contentRatingConversion[],2,FALSE))</f>
        <v>PEGI 3</v>
      </c>
      <c r="G323" s="1" t="s">
        <v>24</v>
      </c>
      <c r="I323" t="b">
        <f>ISNUMBER(SEARCH("children",d2_labelled!$G323))</f>
        <v>0</v>
      </c>
      <c r="J323" t="b">
        <f>ISNUMBER(SEARCH("teens",d2_labelled!$G323))</f>
        <v>1</v>
      </c>
      <c r="K323" t="b">
        <f>ISNUMBER(SEARCH("adults",d2_labelled!$G323))</f>
        <v>1</v>
      </c>
      <c r="M323" t="b">
        <f>ISNUMBER(d2_all_labelled[[#This Row],[appId]])</f>
        <v>0</v>
      </c>
      <c r="N323" t="b">
        <f t="shared" ref="N323:N349" si="5">NOT(M323)</f>
        <v>1</v>
      </c>
    </row>
    <row r="324" spans="1:14" ht="14.5" customHeight="1" x14ac:dyDescent="0.35">
      <c r="A324" s="1" t="s">
        <v>297</v>
      </c>
      <c r="B324" s="1" t="s">
        <v>298</v>
      </c>
      <c r="C324" s="1" t="s">
        <v>299</v>
      </c>
      <c r="D324" s="1" t="s">
        <v>7570</v>
      </c>
      <c r="E324" s="1" t="s">
        <v>1053</v>
      </c>
      <c r="F324" s="21" t="str">
        <f>IF(ISNUMBER(LEFT(d2_all_labelled[[#This Row],[contentRating]],1)*1), d2_all_labelled[[#This Row],[contentRating]], VLOOKUP(d2_all_labelled[[#This Row],[contentRating]],contentRatingConversion[],2,FALSE))</f>
        <v>PEGI 3</v>
      </c>
      <c r="G324" s="1" t="s">
        <v>7</v>
      </c>
      <c r="I324" t="b">
        <f>ISNUMBER(SEARCH("children",d2_labelled!$G324))</f>
        <v>0</v>
      </c>
      <c r="J324" t="b">
        <f>ISNUMBER(SEARCH("teens",d2_labelled!$G324))</f>
        <v>0</v>
      </c>
      <c r="K324" t="b">
        <f>ISNUMBER(SEARCH("adults",d2_labelled!$G324))</f>
        <v>1</v>
      </c>
      <c r="M324" t="b">
        <f>ISNUMBER(d2_all_labelled[[#This Row],[appId]])</f>
        <v>0</v>
      </c>
      <c r="N324" t="b">
        <f t="shared" si="5"/>
        <v>1</v>
      </c>
    </row>
    <row r="325" spans="1:14" ht="14.5" customHeight="1" x14ac:dyDescent="0.35">
      <c r="A325" s="1" t="s">
        <v>619</v>
      </c>
      <c r="B325" s="1" t="s">
        <v>620</v>
      </c>
      <c r="C325" s="1" t="s">
        <v>621</v>
      </c>
      <c r="D325" s="1" t="s">
        <v>7570</v>
      </c>
      <c r="E325" s="1" t="s">
        <v>1053</v>
      </c>
      <c r="F325" s="21" t="str">
        <f>IF(ISNUMBER(LEFT(d2_all_labelled[[#This Row],[contentRating]],1)*1), d2_all_labelled[[#This Row],[contentRating]], VLOOKUP(d2_all_labelled[[#This Row],[contentRating]],contentRatingConversion[],2,FALSE))</f>
        <v>PEGI 3</v>
      </c>
      <c r="G325" s="1" t="s">
        <v>13</v>
      </c>
      <c r="I325" t="b">
        <f>ISNUMBER(SEARCH("children",d2_labelled!$G325))</f>
        <v>1</v>
      </c>
      <c r="J325" t="b">
        <f>ISNUMBER(SEARCH("teens",d2_labelled!$G325))</f>
        <v>0</v>
      </c>
      <c r="K325" t="b">
        <f>ISNUMBER(SEARCH("adults",d2_labelled!$G325))</f>
        <v>0</v>
      </c>
      <c r="M325" t="b">
        <f>ISNUMBER(d2_all_labelled[[#This Row],[appId]])</f>
        <v>0</v>
      </c>
      <c r="N325" t="b">
        <f t="shared" si="5"/>
        <v>1</v>
      </c>
    </row>
    <row r="326" spans="1:14" ht="14.5" customHeight="1" x14ac:dyDescent="0.35">
      <c r="A326" s="1" t="s">
        <v>548</v>
      </c>
      <c r="B326" s="1" t="s">
        <v>549</v>
      </c>
      <c r="C326" s="1" t="s">
        <v>550</v>
      </c>
      <c r="D326" t="s">
        <v>7613</v>
      </c>
      <c r="E326" t="s">
        <v>1053</v>
      </c>
      <c r="F326" s="21" t="str">
        <f>IF(ISNUMBER(LEFT(d2_all_labelled[[#This Row],[contentRating]],1)*1), d2_all_labelled[[#This Row],[contentRating]], VLOOKUP(d2_all_labelled[[#This Row],[contentRating]],contentRatingConversion[],2,FALSE))</f>
        <v>PEGI 3</v>
      </c>
      <c r="G326" s="1" t="s">
        <v>7</v>
      </c>
      <c r="I326" t="b">
        <f>ISNUMBER(SEARCH("children",d2_labelled!$G326))</f>
        <v>0</v>
      </c>
      <c r="J326" t="b">
        <f>ISNUMBER(SEARCH("teens",d2_labelled!$G326))</f>
        <v>0</v>
      </c>
      <c r="K326" t="b">
        <f>ISNUMBER(SEARCH("adults",d2_labelled!$G326))</f>
        <v>1</v>
      </c>
      <c r="M326" t="b">
        <f>ISNUMBER(d2_all_labelled[[#This Row],[appId]])</f>
        <v>0</v>
      </c>
      <c r="N326" t="b">
        <f t="shared" si="5"/>
        <v>1</v>
      </c>
    </row>
    <row r="327" spans="1:14" ht="14.5" customHeight="1" x14ac:dyDescent="0.35">
      <c r="A327" s="1" t="s">
        <v>473</v>
      </c>
      <c r="B327" s="1" t="s">
        <v>474</v>
      </c>
      <c r="C327" s="1" t="s">
        <v>475</v>
      </c>
      <c r="D327" t="s">
        <v>7591</v>
      </c>
      <c r="E327" t="s">
        <v>1100</v>
      </c>
      <c r="F327" s="21" t="str">
        <f>IF(ISNUMBER(LEFT(d2_all_labelled[[#This Row],[contentRating]],1)*1), d2_all_labelled[[#This Row],[contentRating]], VLOOKUP(d2_all_labelled[[#This Row],[contentRating]],contentRatingConversion[],2,FALSE))</f>
        <v>PEGI 12</v>
      </c>
      <c r="G327" s="1" t="s">
        <v>24</v>
      </c>
      <c r="I327" t="b">
        <f>ISNUMBER(SEARCH("children",d2_labelled!$G327))</f>
        <v>0</v>
      </c>
      <c r="J327" t="b">
        <f>ISNUMBER(SEARCH("teens",d2_labelled!$G327))</f>
        <v>1</v>
      </c>
      <c r="K327" t="b">
        <f>ISNUMBER(SEARCH("adults",d2_labelled!$G327))</f>
        <v>1</v>
      </c>
      <c r="M327" t="b">
        <f>ISNUMBER(d2_all_labelled[[#This Row],[appId]])</f>
        <v>0</v>
      </c>
      <c r="N327" t="b">
        <f t="shared" si="5"/>
        <v>1</v>
      </c>
    </row>
    <row r="328" spans="1:14" ht="14.5" customHeight="1" x14ac:dyDescent="0.35">
      <c r="A328" s="1" t="s">
        <v>482</v>
      </c>
      <c r="B328" s="1" t="s">
        <v>483</v>
      </c>
      <c r="C328" s="1" t="s">
        <v>484</v>
      </c>
      <c r="D328" t="s">
        <v>7588</v>
      </c>
      <c r="E328" t="s">
        <v>1053</v>
      </c>
      <c r="F328" s="21" t="str">
        <f>IF(ISNUMBER(LEFT(d2_all_labelled[[#This Row],[contentRating]],1)*1), d2_all_labelled[[#This Row],[contentRating]], VLOOKUP(d2_all_labelled[[#This Row],[contentRating]],contentRatingConversion[],2,FALSE))</f>
        <v>PEGI 3</v>
      </c>
      <c r="G328" s="1" t="s">
        <v>185</v>
      </c>
      <c r="I328" t="b">
        <f>ISNUMBER(SEARCH("children",d2_labelled!$G328))</f>
        <v>1</v>
      </c>
      <c r="J328" t="b">
        <f>ISNUMBER(SEARCH("teens",d2_labelled!$G328))</f>
        <v>1</v>
      </c>
      <c r="K328" t="b">
        <f>ISNUMBER(SEARCH("adults",d2_labelled!$G328))</f>
        <v>0</v>
      </c>
      <c r="M328" t="b">
        <f>ISNUMBER(d2_all_labelled[[#This Row],[appId]])</f>
        <v>0</v>
      </c>
      <c r="N328" t="b">
        <f t="shared" si="5"/>
        <v>1</v>
      </c>
    </row>
    <row r="329" spans="1:14" ht="14.5" customHeight="1" x14ac:dyDescent="0.35">
      <c r="A329" s="1" t="s">
        <v>176</v>
      </c>
      <c r="B329" s="1" t="s">
        <v>177</v>
      </c>
      <c r="C329" s="1" t="s">
        <v>178</v>
      </c>
      <c r="D329" t="s">
        <v>7593</v>
      </c>
      <c r="E329" t="s">
        <v>1053</v>
      </c>
      <c r="F329" s="21" t="str">
        <f>IF(ISNUMBER(LEFT(d2_all_labelled[[#This Row],[contentRating]],1)*1), d2_all_labelled[[#This Row],[contentRating]], VLOOKUP(d2_all_labelled[[#This Row],[contentRating]],contentRatingConversion[],2,FALSE))</f>
        <v>PEGI 3</v>
      </c>
      <c r="G329" s="1" t="s">
        <v>7</v>
      </c>
      <c r="I329" t="b">
        <f>ISNUMBER(SEARCH("children",d2_labelled!$G329))</f>
        <v>0</v>
      </c>
      <c r="J329" t="b">
        <f>ISNUMBER(SEARCH("teens",d2_labelled!$G329))</f>
        <v>0</v>
      </c>
      <c r="K329" t="b">
        <f>ISNUMBER(SEARCH("adults",d2_labelled!$G329))</f>
        <v>1</v>
      </c>
      <c r="M329" t="b">
        <f>ISNUMBER(d2_all_labelled[[#This Row],[appId]])</f>
        <v>0</v>
      </c>
      <c r="N329" t="b">
        <f t="shared" si="5"/>
        <v>1</v>
      </c>
    </row>
    <row r="330" spans="1:14" ht="14.5" customHeight="1" x14ac:dyDescent="0.35">
      <c r="A330" s="1" t="s">
        <v>523</v>
      </c>
      <c r="B330" s="1" t="s">
        <v>524</v>
      </c>
      <c r="C330" s="1" t="s">
        <v>525</v>
      </c>
      <c r="D330" t="s">
        <v>7597</v>
      </c>
      <c r="E330" t="s">
        <v>1053</v>
      </c>
      <c r="F330" s="21" t="str">
        <f>IF(ISNUMBER(LEFT(d2_all_labelled[[#This Row],[contentRating]],1)*1), d2_all_labelled[[#This Row],[contentRating]], VLOOKUP(d2_all_labelled[[#This Row],[contentRating]],contentRatingConversion[],2,FALSE))</f>
        <v>PEGI 3</v>
      </c>
      <c r="G330" s="1" t="s">
        <v>34</v>
      </c>
      <c r="I330" t="b">
        <f>ISNUMBER(SEARCH("children",d2_labelled!$G330))</f>
        <v>0</v>
      </c>
      <c r="J330" t="b">
        <f>ISNUMBER(SEARCH("teens",d2_labelled!$G330))</f>
        <v>1</v>
      </c>
      <c r="K330" t="b">
        <f>ISNUMBER(SEARCH("adults",d2_labelled!$G330))</f>
        <v>0</v>
      </c>
      <c r="M330" t="b">
        <f>ISNUMBER(d2_all_labelled[[#This Row],[appId]])</f>
        <v>0</v>
      </c>
      <c r="N330" t="b">
        <f t="shared" si="5"/>
        <v>1</v>
      </c>
    </row>
    <row r="331" spans="1:14" ht="14.5" customHeight="1" x14ac:dyDescent="0.35">
      <c r="A331" s="1" t="s">
        <v>387</v>
      </c>
      <c r="B331" s="1" t="s">
        <v>388</v>
      </c>
      <c r="C331" s="1" t="s">
        <v>389</v>
      </c>
      <c r="D331" t="s">
        <v>7570</v>
      </c>
      <c r="E331" t="s">
        <v>1053</v>
      </c>
      <c r="F331" s="21" t="str">
        <f>IF(ISNUMBER(LEFT(d2_all_labelled[[#This Row],[contentRating]],1)*1), d2_all_labelled[[#This Row],[contentRating]], VLOOKUP(d2_all_labelled[[#This Row],[contentRating]],contentRatingConversion[],2,FALSE))</f>
        <v>PEGI 3</v>
      </c>
      <c r="G331" s="1" t="s">
        <v>13</v>
      </c>
      <c r="I331" t="b">
        <f>ISNUMBER(SEARCH("children",d2_labelled!$G331))</f>
        <v>1</v>
      </c>
      <c r="J331" t="b">
        <f>ISNUMBER(SEARCH("teens",d2_labelled!$G331))</f>
        <v>0</v>
      </c>
      <c r="K331" t="b">
        <f>ISNUMBER(SEARCH("adults",d2_labelled!$G331))</f>
        <v>0</v>
      </c>
      <c r="M331" t="b">
        <f>ISNUMBER(d2_all_labelled[[#This Row],[appId]])</f>
        <v>0</v>
      </c>
      <c r="N331" t="b">
        <f t="shared" si="5"/>
        <v>1</v>
      </c>
    </row>
    <row r="332" spans="1:14" ht="14.5" customHeight="1" x14ac:dyDescent="0.35">
      <c r="A332" s="1" t="s">
        <v>887</v>
      </c>
      <c r="B332" s="1" t="s">
        <v>888</v>
      </c>
      <c r="C332" s="1" t="s">
        <v>889</v>
      </c>
      <c r="D332" t="s">
        <v>7570</v>
      </c>
      <c r="E332" t="s">
        <v>1053</v>
      </c>
      <c r="F332" s="21" t="str">
        <f>IF(ISNUMBER(LEFT(d2_all_labelled[[#This Row],[contentRating]],1)*1), d2_all_labelled[[#This Row],[contentRating]], VLOOKUP(d2_all_labelled[[#This Row],[contentRating]],contentRatingConversion[],2,FALSE))</f>
        <v>PEGI 3</v>
      </c>
      <c r="G332" s="1" t="s">
        <v>24</v>
      </c>
      <c r="I332" t="b">
        <f>ISNUMBER(SEARCH("children",d2_labelled!$G332))</f>
        <v>0</v>
      </c>
      <c r="J332" t="b">
        <f>ISNUMBER(SEARCH("teens",d2_labelled!$G332))</f>
        <v>1</v>
      </c>
      <c r="K332" t="b">
        <f>ISNUMBER(SEARCH("adults",d2_labelled!$G332))</f>
        <v>1</v>
      </c>
      <c r="M332" t="b">
        <f>ISNUMBER(d2_all_labelled[[#This Row],[appId]])</f>
        <v>0</v>
      </c>
      <c r="N332" t="b">
        <f t="shared" si="5"/>
        <v>1</v>
      </c>
    </row>
    <row r="333" spans="1:14" ht="14.5" customHeight="1" x14ac:dyDescent="0.35">
      <c r="A333" s="1" t="s">
        <v>186</v>
      </c>
      <c r="B333" s="1" t="s">
        <v>187</v>
      </c>
      <c r="C333" s="1" t="s">
        <v>188</v>
      </c>
      <c r="D333" t="s">
        <v>7570</v>
      </c>
      <c r="E333" t="s">
        <v>1053</v>
      </c>
      <c r="F333" s="21" t="str">
        <f>IF(ISNUMBER(LEFT(d2_all_labelled[[#This Row],[contentRating]],1)*1), d2_all_labelled[[#This Row],[contentRating]], VLOOKUP(d2_all_labelled[[#This Row],[contentRating]],contentRatingConversion[],2,FALSE))</f>
        <v>PEGI 3</v>
      </c>
      <c r="G333" s="1" t="s">
        <v>13</v>
      </c>
      <c r="I333" t="b">
        <f>ISNUMBER(SEARCH("children",d2_labelled!$G333))</f>
        <v>1</v>
      </c>
      <c r="J333" t="b">
        <f>ISNUMBER(SEARCH("teens",d2_labelled!$G333))</f>
        <v>0</v>
      </c>
      <c r="K333" t="b">
        <f>ISNUMBER(SEARCH("adults",d2_labelled!$G333))</f>
        <v>0</v>
      </c>
      <c r="M333" t="b">
        <f>ISNUMBER(d2_all_labelled[[#This Row],[appId]])</f>
        <v>0</v>
      </c>
      <c r="N333" t="b">
        <f t="shared" si="5"/>
        <v>1</v>
      </c>
    </row>
    <row r="334" spans="1:14" ht="14.5" customHeight="1" x14ac:dyDescent="0.35">
      <c r="A334" s="1" t="s">
        <v>652</v>
      </c>
      <c r="B334" s="1" t="s">
        <v>653</v>
      </c>
      <c r="C334" s="1" t="s">
        <v>654</v>
      </c>
      <c r="D334" t="s">
        <v>7582</v>
      </c>
      <c r="E334" t="s">
        <v>1053</v>
      </c>
      <c r="F334" s="21" t="str">
        <f>IF(ISNUMBER(LEFT(d2_all_labelled[[#This Row],[contentRating]],1)*1), d2_all_labelled[[#This Row],[contentRating]], VLOOKUP(d2_all_labelled[[#This Row],[contentRating]],contentRatingConversion[],2,FALSE))</f>
        <v>PEGI 3</v>
      </c>
      <c r="G334" s="1" t="s">
        <v>24</v>
      </c>
      <c r="I334" t="b">
        <f>ISNUMBER(SEARCH("children",d2_labelled!$G334))</f>
        <v>0</v>
      </c>
      <c r="J334" t="b">
        <f>ISNUMBER(SEARCH("teens",d2_labelled!$G334))</f>
        <v>1</v>
      </c>
      <c r="K334" t="b">
        <f>ISNUMBER(SEARCH("adults",d2_labelled!$G334))</f>
        <v>1</v>
      </c>
      <c r="M334" t="b">
        <f>ISNUMBER(d2_all_labelled[[#This Row],[appId]])</f>
        <v>0</v>
      </c>
      <c r="N334" t="b">
        <f t="shared" si="5"/>
        <v>1</v>
      </c>
    </row>
    <row r="335" spans="1:14" ht="14.5" customHeight="1" x14ac:dyDescent="0.35">
      <c r="A335" s="1" t="s">
        <v>864</v>
      </c>
      <c r="B335" s="1" t="s">
        <v>865</v>
      </c>
      <c r="C335" s="1" t="s">
        <v>866</v>
      </c>
      <c r="D335" t="s">
        <v>7586</v>
      </c>
      <c r="E335" t="s">
        <v>1053</v>
      </c>
      <c r="F335" s="21" t="str">
        <f>IF(ISNUMBER(LEFT(d2_all_labelled[[#This Row],[contentRating]],1)*1), d2_all_labelled[[#This Row],[contentRating]], VLOOKUP(d2_all_labelled[[#This Row],[contentRating]],contentRatingConversion[],2,FALSE))</f>
        <v>PEGI 3</v>
      </c>
      <c r="G335" s="1" t="s">
        <v>7</v>
      </c>
      <c r="I335" t="b">
        <f>ISNUMBER(SEARCH("children",d2_labelled!$G335))</f>
        <v>0</v>
      </c>
      <c r="J335" t="b">
        <f>ISNUMBER(SEARCH("teens",d2_labelled!$G335))</f>
        <v>0</v>
      </c>
      <c r="K335" t="b">
        <f>ISNUMBER(SEARCH("adults",d2_labelled!$G335))</f>
        <v>1</v>
      </c>
      <c r="M335" t="b">
        <f>ISNUMBER(d2_all_labelled[[#This Row],[appId]])</f>
        <v>0</v>
      </c>
      <c r="N335" t="b">
        <f t="shared" si="5"/>
        <v>1</v>
      </c>
    </row>
    <row r="336" spans="1:14" ht="14.5" customHeight="1" x14ac:dyDescent="0.35">
      <c r="A336" s="1" t="s">
        <v>715</v>
      </c>
      <c r="B336" s="1" t="s">
        <v>716</v>
      </c>
      <c r="C336" s="1" t="s">
        <v>717</v>
      </c>
      <c r="D336" t="s">
        <v>7570</v>
      </c>
      <c r="E336" t="s">
        <v>1053</v>
      </c>
      <c r="F336" s="21" t="str">
        <f>IF(ISNUMBER(LEFT(d2_all_labelled[[#This Row],[contentRating]],1)*1), d2_all_labelled[[#This Row],[contentRating]], VLOOKUP(d2_all_labelled[[#This Row],[contentRating]],contentRatingConversion[],2,FALSE))</f>
        <v>PEGI 3</v>
      </c>
      <c r="G336" s="1" t="s">
        <v>13</v>
      </c>
      <c r="I336" t="b">
        <f>ISNUMBER(SEARCH("children",d2_labelled!$G336))</f>
        <v>1</v>
      </c>
      <c r="J336" t="b">
        <f>ISNUMBER(SEARCH("teens",d2_labelled!$G336))</f>
        <v>0</v>
      </c>
      <c r="K336" t="b">
        <f>ISNUMBER(SEARCH("adults",d2_labelled!$G336))</f>
        <v>0</v>
      </c>
      <c r="M336" t="b">
        <f>ISNUMBER(d2_all_labelled[[#This Row],[appId]])</f>
        <v>0</v>
      </c>
      <c r="N336" t="b">
        <f t="shared" si="5"/>
        <v>1</v>
      </c>
    </row>
    <row r="337" spans="1:14" ht="14.5" customHeight="1" x14ac:dyDescent="0.35">
      <c r="A337" s="1" t="s">
        <v>805</v>
      </c>
      <c r="B337" s="1" t="s">
        <v>806</v>
      </c>
      <c r="C337" s="1" t="s">
        <v>807</v>
      </c>
      <c r="D337" t="s">
        <v>7586</v>
      </c>
      <c r="E337" t="s">
        <v>1231</v>
      </c>
      <c r="F337" s="21" t="str">
        <f>IF(ISNUMBER(LEFT(d2_all_labelled[[#This Row],[contentRating]],1)*1), d2_all_labelled[[#This Row],[contentRating]], VLOOKUP(d2_all_labelled[[#This Row],[contentRating]],contentRatingConversion[],2,FALSE))</f>
        <v>PEGI 16 || PEGI 18</v>
      </c>
      <c r="G337" s="1" t="s">
        <v>24</v>
      </c>
      <c r="I337" t="b">
        <f>ISNUMBER(SEARCH("children",d2_labelled!$G337))</f>
        <v>0</v>
      </c>
      <c r="J337" t="b">
        <f>ISNUMBER(SEARCH("teens",d2_labelled!$G337))</f>
        <v>1</v>
      </c>
      <c r="K337" t="b">
        <f>ISNUMBER(SEARCH("adults",d2_labelled!$G337))</f>
        <v>1</v>
      </c>
      <c r="M337" t="b">
        <f>ISNUMBER(d2_all_labelled[[#This Row],[appId]])</f>
        <v>0</v>
      </c>
      <c r="N337" t="b">
        <f t="shared" si="5"/>
        <v>1</v>
      </c>
    </row>
    <row r="338" spans="1:14" ht="14.5" customHeight="1" x14ac:dyDescent="0.35">
      <c r="A338" s="1" t="s">
        <v>607</v>
      </c>
      <c r="B338" s="1" t="s">
        <v>608</v>
      </c>
      <c r="C338" s="1" t="s">
        <v>609</v>
      </c>
      <c r="D338" t="s">
        <v>7605</v>
      </c>
      <c r="E338" t="s">
        <v>1053</v>
      </c>
      <c r="F338" s="21" t="str">
        <f>IF(ISNUMBER(LEFT(d2_all_labelled[[#This Row],[contentRating]],1)*1), d2_all_labelled[[#This Row],[contentRating]], VLOOKUP(d2_all_labelled[[#This Row],[contentRating]],contentRatingConversion[],2,FALSE))</f>
        <v>PEGI 3</v>
      </c>
      <c r="G338" s="1" t="s">
        <v>7</v>
      </c>
      <c r="I338" t="b">
        <f>ISNUMBER(SEARCH("children",d2_labelled!$G338))</f>
        <v>0</v>
      </c>
      <c r="J338" t="b">
        <f>ISNUMBER(SEARCH("teens",d2_labelled!$G338))</f>
        <v>0</v>
      </c>
      <c r="K338" t="b">
        <f>ISNUMBER(SEARCH("adults",d2_labelled!$G338))</f>
        <v>1</v>
      </c>
      <c r="M338" t="b">
        <f>ISNUMBER(d2_all_labelled[[#This Row],[appId]])</f>
        <v>0</v>
      </c>
      <c r="N338" t="b">
        <f t="shared" si="5"/>
        <v>1</v>
      </c>
    </row>
    <row r="339" spans="1:14" ht="14.5" customHeight="1" x14ac:dyDescent="0.35">
      <c r="A339" s="1" t="s">
        <v>636</v>
      </c>
      <c r="B339" s="1" t="s">
        <v>637</v>
      </c>
      <c r="C339" s="1" t="s">
        <v>638</v>
      </c>
      <c r="D339" t="s">
        <v>7570</v>
      </c>
      <c r="E339" t="s">
        <v>1053</v>
      </c>
      <c r="F339" s="21" t="str">
        <f>IF(ISNUMBER(LEFT(d2_all_labelled[[#This Row],[contentRating]],1)*1), d2_all_labelled[[#This Row],[contentRating]], VLOOKUP(d2_all_labelled[[#This Row],[contentRating]],contentRatingConversion[],2,FALSE))</f>
        <v>PEGI 3</v>
      </c>
      <c r="G339" s="1" t="s">
        <v>7</v>
      </c>
      <c r="I339" t="b">
        <f>ISNUMBER(SEARCH("children",d2_labelled!$G339))</f>
        <v>0</v>
      </c>
      <c r="J339" t="b">
        <f>ISNUMBER(SEARCH("teens",d2_labelled!$G339))</f>
        <v>0</v>
      </c>
      <c r="K339" t="b">
        <f>ISNUMBER(SEARCH("adults",d2_labelled!$G339))</f>
        <v>1</v>
      </c>
      <c r="M339" t="b">
        <f>ISNUMBER(d2_all_labelled[[#This Row],[appId]])</f>
        <v>0</v>
      </c>
      <c r="N339" t="b">
        <f t="shared" si="5"/>
        <v>1</v>
      </c>
    </row>
    <row r="340" spans="1:14" ht="14.5" customHeight="1" x14ac:dyDescent="0.35">
      <c r="A340" s="1" t="s">
        <v>406</v>
      </c>
      <c r="B340" s="1" t="s">
        <v>407</v>
      </c>
      <c r="C340" s="1" t="s">
        <v>408</v>
      </c>
      <c r="D340" t="s">
        <v>7570</v>
      </c>
      <c r="E340" t="s">
        <v>1053</v>
      </c>
      <c r="F340" s="21" t="str">
        <f>IF(ISNUMBER(LEFT(d2_all_labelled[[#This Row],[contentRating]],1)*1), d2_all_labelled[[#This Row],[contentRating]], VLOOKUP(d2_all_labelled[[#This Row],[contentRating]],contentRatingConversion[],2,FALSE))</f>
        <v>PEGI 3</v>
      </c>
      <c r="G340" s="1" t="s">
        <v>7</v>
      </c>
      <c r="I340" t="b">
        <f>ISNUMBER(SEARCH("children",d2_labelled!$G340))</f>
        <v>0</v>
      </c>
      <c r="J340" t="b">
        <f>ISNUMBER(SEARCH("teens",d2_labelled!$G340))</f>
        <v>0</v>
      </c>
      <c r="K340" t="b">
        <f>ISNUMBER(SEARCH("adults",d2_labelled!$G340))</f>
        <v>1</v>
      </c>
      <c r="M340" t="b">
        <f>ISNUMBER(d2_all_labelled[[#This Row],[appId]])</f>
        <v>0</v>
      </c>
      <c r="N340" t="b">
        <f t="shared" si="5"/>
        <v>1</v>
      </c>
    </row>
    <row r="341" spans="1:14" ht="14.5" customHeight="1" x14ac:dyDescent="0.35">
      <c r="A341" s="1" t="s">
        <v>455</v>
      </c>
      <c r="B341" s="1" t="s">
        <v>456</v>
      </c>
      <c r="C341" s="1" t="s">
        <v>457</v>
      </c>
      <c r="D341" t="s">
        <v>7584</v>
      </c>
      <c r="E341" t="s">
        <v>1231</v>
      </c>
      <c r="F341" s="21" t="str">
        <f>IF(ISNUMBER(LEFT(d2_all_labelled[[#This Row],[contentRating]],1)*1), d2_all_labelled[[#This Row],[contentRating]], VLOOKUP(d2_all_labelled[[#This Row],[contentRating]],contentRatingConversion[],2,FALSE))</f>
        <v>PEGI 16 || PEGI 18</v>
      </c>
      <c r="G341" s="1" t="s">
        <v>7</v>
      </c>
      <c r="I341" t="b">
        <f>ISNUMBER(SEARCH("children",d2_labelled!$G341))</f>
        <v>0</v>
      </c>
      <c r="J341" t="b">
        <f>ISNUMBER(SEARCH("teens",d2_labelled!$G341))</f>
        <v>0</v>
      </c>
      <c r="K341" t="b">
        <f>ISNUMBER(SEARCH("adults",d2_labelled!$G341))</f>
        <v>1</v>
      </c>
      <c r="M341" t="b">
        <f>ISNUMBER(d2_all_labelled[[#This Row],[appId]])</f>
        <v>0</v>
      </c>
      <c r="N341" t="b">
        <f t="shared" si="5"/>
        <v>1</v>
      </c>
    </row>
    <row r="342" spans="1:14" ht="14.5" customHeight="1" x14ac:dyDescent="0.35">
      <c r="A342" s="1" t="s">
        <v>467</v>
      </c>
      <c r="B342" s="1" t="s">
        <v>468</v>
      </c>
      <c r="C342" s="1" t="s">
        <v>469</v>
      </c>
      <c r="D342" t="s">
        <v>7584</v>
      </c>
      <c r="E342" t="s">
        <v>1231</v>
      </c>
      <c r="F342" s="21" t="str">
        <f>IF(ISNUMBER(LEFT(d2_all_labelled[[#This Row],[contentRating]],1)*1), d2_all_labelled[[#This Row],[contentRating]], VLOOKUP(d2_all_labelled[[#This Row],[contentRating]],contentRatingConversion[],2,FALSE))</f>
        <v>PEGI 16 || PEGI 18</v>
      </c>
      <c r="G342" s="1" t="s">
        <v>7</v>
      </c>
      <c r="I342" t="b">
        <f>ISNUMBER(SEARCH("children",d2_labelled!$G342))</f>
        <v>0</v>
      </c>
      <c r="J342" t="b">
        <f>ISNUMBER(SEARCH("teens",d2_labelled!$G342))</f>
        <v>0</v>
      </c>
      <c r="K342" t="b">
        <f>ISNUMBER(SEARCH("adults",d2_labelled!$G342))</f>
        <v>1</v>
      </c>
      <c r="M342" t="b">
        <f>ISNUMBER(d2_all_labelled[[#This Row],[appId]])</f>
        <v>0</v>
      </c>
      <c r="N342" t="b">
        <f t="shared" si="5"/>
        <v>1</v>
      </c>
    </row>
    <row r="343" spans="1:14" ht="14.5" customHeight="1" x14ac:dyDescent="0.35">
      <c r="A343" s="1" t="s">
        <v>300</v>
      </c>
      <c r="B343" s="1" t="s">
        <v>301</v>
      </c>
      <c r="C343" s="1" t="s">
        <v>302</v>
      </c>
      <c r="D343" t="s">
        <v>7563</v>
      </c>
      <c r="E343" t="s">
        <v>1053</v>
      </c>
      <c r="F343" s="21" t="str">
        <f>IF(ISNUMBER(LEFT(d2_all_labelled[[#This Row],[contentRating]],1)*1), d2_all_labelled[[#This Row],[contentRating]], VLOOKUP(d2_all_labelled[[#This Row],[contentRating]],contentRatingConversion[],2,FALSE))</f>
        <v>PEGI 3</v>
      </c>
      <c r="G343" s="1" t="s">
        <v>7</v>
      </c>
      <c r="I343" t="b">
        <f>ISNUMBER(SEARCH("children",d2_labelled!$G343))</f>
        <v>0</v>
      </c>
      <c r="J343" t="b">
        <f>ISNUMBER(SEARCH("teens",d2_labelled!$G343))</f>
        <v>0</v>
      </c>
      <c r="K343" t="b">
        <f>ISNUMBER(SEARCH("adults",d2_labelled!$G343))</f>
        <v>1</v>
      </c>
      <c r="M343" t="b">
        <f>ISNUMBER(d2_all_labelled[[#This Row],[appId]])</f>
        <v>0</v>
      </c>
      <c r="N343" t="b">
        <f t="shared" si="5"/>
        <v>1</v>
      </c>
    </row>
    <row r="344" spans="1:14" ht="14.5" customHeight="1" x14ac:dyDescent="0.35">
      <c r="A344" s="1" t="s">
        <v>415</v>
      </c>
      <c r="B344" s="1" t="s">
        <v>416</v>
      </c>
      <c r="C344" s="1" t="s">
        <v>417</v>
      </c>
      <c r="D344" t="s">
        <v>7570</v>
      </c>
      <c r="E344" t="s">
        <v>1053</v>
      </c>
      <c r="F344" s="21" t="str">
        <f>IF(ISNUMBER(LEFT(d2_all_labelled[[#This Row],[contentRating]],1)*1), d2_all_labelled[[#This Row],[contentRating]], VLOOKUP(d2_all_labelled[[#This Row],[contentRating]],contentRatingConversion[],2,FALSE))</f>
        <v>PEGI 3</v>
      </c>
      <c r="G344" s="1" t="s">
        <v>13</v>
      </c>
      <c r="I344" t="b">
        <f>ISNUMBER(SEARCH("children",d2_labelled!$G344))</f>
        <v>1</v>
      </c>
      <c r="J344" t="b">
        <f>ISNUMBER(SEARCH("teens",d2_labelled!$G344))</f>
        <v>0</v>
      </c>
      <c r="K344" t="b">
        <f>ISNUMBER(SEARCH("adults",d2_labelled!$G344))</f>
        <v>0</v>
      </c>
      <c r="M344" t="b">
        <f>ISNUMBER(d2_all_labelled[[#This Row],[appId]])</f>
        <v>0</v>
      </c>
      <c r="N344" t="b">
        <f t="shared" si="5"/>
        <v>1</v>
      </c>
    </row>
    <row r="345" spans="1:14" ht="14.5" customHeight="1" x14ac:dyDescent="0.35">
      <c r="A345" s="1" t="s">
        <v>841</v>
      </c>
      <c r="B345" s="1" t="s">
        <v>842</v>
      </c>
      <c r="C345" s="1" t="s">
        <v>843</v>
      </c>
      <c r="D345" t="s">
        <v>7570</v>
      </c>
      <c r="E345" t="s">
        <v>1053</v>
      </c>
      <c r="F345" s="21" t="str">
        <f>IF(ISNUMBER(LEFT(d2_all_labelled[[#This Row],[contentRating]],1)*1), d2_all_labelled[[#This Row],[contentRating]], VLOOKUP(d2_all_labelled[[#This Row],[contentRating]],contentRatingConversion[],2,FALSE))</f>
        <v>PEGI 3</v>
      </c>
      <c r="G345" s="1" t="s">
        <v>13</v>
      </c>
      <c r="I345" t="b">
        <f>ISNUMBER(SEARCH("children",d2_labelled!$G345))</f>
        <v>1</v>
      </c>
      <c r="J345" t="b">
        <f>ISNUMBER(SEARCH("teens",d2_labelled!$G345))</f>
        <v>0</v>
      </c>
      <c r="K345" t="b">
        <f>ISNUMBER(SEARCH("adults",d2_labelled!$G345))</f>
        <v>0</v>
      </c>
      <c r="M345" t="b">
        <f>ISNUMBER(d2_all_labelled[[#This Row],[appId]])</f>
        <v>0</v>
      </c>
      <c r="N345" t="b">
        <f t="shared" si="5"/>
        <v>1</v>
      </c>
    </row>
    <row r="346" spans="1:14" ht="14.5" customHeight="1" x14ac:dyDescent="0.35">
      <c r="A346" s="1" t="s">
        <v>581</v>
      </c>
      <c r="B346" s="1" t="s">
        <v>582</v>
      </c>
      <c r="C346" s="1" t="s">
        <v>583</v>
      </c>
      <c r="D346" t="s">
        <v>7585</v>
      </c>
      <c r="E346" t="s">
        <v>1053</v>
      </c>
      <c r="F346" s="21" t="str">
        <f>IF(ISNUMBER(LEFT(d2_all_labelled[[#This Row],[contentRating]],1)*1), d2_all_labelled[[#This Row],[contentRating]], VLOOKUP(d2_all_labelled[[#This Row],[contentRating]],contentRatingConversion[],2,FALSE))</f>
        <v>PEGI 3</v>
      </c>
      <c r="G346" s="1" t="s">
        <v>13</v>
      </c>
      <c r="I346" t="b">
        <f>ISNUMBER(SEARCH("children",d2_labelled!$G346))</f>
        <v>1</v>
      </c>
      <c r="J346" t="b">
        <f>ISNUMBER(SEARCH("teens",d2_labelled!$G346))</f>
        <v>0</v>
      </c>
      <c r="K346" t="b">
        <f>ISNUMBER(SEARCH("adults",d2_labelled!$G346))</f>
        <v>0</v>
      </c>
      <c r="M346" t="b">
        <f>ISNUMBER(d2_all_labelled[[#This Row],[appId]])</f>
        <v>0</v>
      </c>
      <c r="N346" t="b">
        <f t="shared" si="5"/>
        <v>1</v>
      </c>
    </row>
    <row r="347" spans="1:14" ht="14.5" customHeight="1" x14ac:dyDescent="0.35">
      <c r="A347" s="1" t="s">
        <v>584</v>
      </c>
      <c r="B347" s="1" t="s">
        <v>585</v>
      </c>
      <c r="C347" s="1" t="s">
        <v>586</v>
      </c>
      <c r="D347" t="s">
        <v>7570</v>
      </c>
      <c r="E347" t="s">
        <v>1053</v>
      </c>
      <c r="F347" s="21" t="str">
        <f>IF(ISNUMBER(LEFT(d2_all_labelled[[#This Row],[contentRating]],1)*1), d2_all_labelled[[#This Row],[contentRating]], VLOOKUP(d2_all_labelled[[#This Row],[contentRating]],contentRatingConversion[],2,FALSE))</f>
        <v>PEGI 3</v>
      </c>
      <c r="G347" s="1" t="s">
        <v>7</v>
      </c>
      <c r="I347" t="b">
        <f>ISNUMBER(SEARCH("children",d2_labelled!$G347))</f>
        <v>0</v>
      </c>
      <c r="J347" t="b">
        <f>ISNUMBER(SEARCH("teens",d2_labelled!$G347))</f>
        <v>0</v>
      </c>
      <c r="K347" t="b">
        <f>ISNUMBER(SEARCH("adults",d2_labelled!$G347))</f>
        <v>1</v>
      </c>
      <c r="M347" t="b">
        <f>ISNUMBER(d2_all_labelled[[#This Row],[appId]])</f>
        <v>0</v>
      </c>
      <c r="N347" t="b">
        <f t="shared" si="5"/>
        <v>1</v>
      </c>
    </row>
    <row r="348" spans="1:14" ht="14.5" customHeight="1" x14ac:dyDescent="0.35">
      <c r="A348" s="1" t="s">
        <v>918</v>
      </c>
      <c r="B348" s="1" t="s">
        <v>919</v>
      </c>
      <c r="C348" s="1" t="s">
        <v>920</v>
      </c>
      <c r="D348" t="s">
        <v>7614</v>
      </c>
      <c r="E348" t="s">
        <v>1053</v>
      </c>
      <c r="F348" s="21" t="str">
        <f>IF(ISNUMBER(LEFT(d2_all_labelled[[#This Row],[contentRating]],1)*1), d2_all_labelled[[#This Row],[contentRating]], VLOOKUP(d2_all_labelled[[#This Row],[contentRating]],contentRatingConversion[],2,FALSE))</f>
        <v>PEGI 3</v>
      </c>
      <c r="G348" s="1" t="s">
        <v>7</v>
      </c>
      <c r="I348" t="b">
        <f>ISNUMBER(SEARCH("children",d2_labelled!$G348))</f>
        <v>0</v>
      </c>
      <c r="J348" t="b">
        <f>ISNUMBER(SEARCH("teens",d2_labelled!$G348))</f>
        <v>0</v>
      </c>
      <c r="K348" t="b">
        <f>ISNUMBER(SEARCH("adults",d2_labelled!$G348))</f>
        <v>1</v>
      </c>
      <c r="M348" t="b">
        <f>ISNUMBER(d2_all_labelled[[#This Row],[appId]])</f>
        <v>0</v>
      </c>
      <c r="N348" t="b">
        <f t="shared" si="5"/>
        <v>1</v>
      </c>
    </row>
    <row r="349" spans="1:14" ht="14.5" customHeight="1" x14ac:dyDescent="0.35">
      <c r="A349" s="1" t="s">
        <v>458</v>
      </c>
      <c r="B349" s="1" t="s">
        <v>459</v>
      </c>
      <c r="C349" s="1" t="s">
        <v>460</v>
      </c>
      <c r="D349" t="s">
        <v>7585</v>
      </c>
      <c r="E349" t="s">
        <v>1053</v>
      </c>
      <c r="F349" s="21" t="str">
        <f>IF(ISNUMBER(LEFT(d2_all_labelled[[#This Row],[contentRating]],1)*1), d2_all_labelled[[#This Row],[contentRating]], VLOOKUP(d2_all_labelled[[#This Row],[contentRating]],contentRatingConversion[],2,FALSE))</f>
        <v>PEGI 3</v>
      </c>
      <c r="G349" s="1" t="s">
        <v>13</v>
      </c>
      <c r="I349" t="b">
        <f>ISNUMBER(SEARCH("children",d2_labelled!$G349))</f>
        <v>1</v>
      </c>
      <c r="J349" t="b">
        <f>ISNUMBER(SEARCH("teens",d2_labelled!$G349))</f>
        <v>0</v>
      </c>
      <c r="K349" t="b">
        <f>ISNUMBER(SEARCH("adults",d2_labelled!$G349))</f>
        <v>0</v>
      </c>
      <c r="M349" t="b">
        <f>ISNUMBER(d2_all_labelled[[#This Row],[appId]])</f>
        <v>0</v>
      </c>
      <c r="N349" t="b">
        <f t="shared" si="5"/>
        <v>1</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F87DB-996B-42BC-8A9D-21FE200BE5F8}">
  <dimension ref="A1:AE115"/>
  <sheetViews>
    <sheetView zoomScale="90" zoomScaleNormal="90" workbookViewId="0">
      <selection activeCell="X1" sqref="X1"/>
    </sheetView>
  </sheetViews>
  <sheetFormatPr defaultRowHeight="14.5" x14ac:dyDescent="0.35"/>
  <cols>
    <col min="1" max="1" width="15.453125" customWidth="1"/>
    <col min="2" max="2" width="14.7265625" customWidth="1"/>
    <col min="3" max="3" width="31" customWidth="1"/>
    <col min="4" max="4" width="22.54296875" customWidth="1"/>
    <col min="5" max="5" width="9.08984375" customWidth="1"/>
    <col min="6" max="6" width="27.1796875" customWidth="1"/>
    <col min="7" max="7" width="25" customWidth="1"/>
    <col min="8" max="8" width="31.7265625" customWidth="1"/>
  </cols>
  <sheetData>
    <row r="1" spans="1:31" x14ac:dyDescent="0.35">
      <c r="A1" t="s">
        <v>0</v>
      </c>
      <c r="B1" t="s">
        <v>1</v>
      </c>
      <c r="C1" t="s">
        <v>2</v>
      </c>
      <c r="D1" t="s">
        <v>1040</v>
      </c>
      <c r="E1" t="s">
        <v>1042</v>
      </c>
      <c r="F1" t="s">
        <v>3</v>
      </c>
      <c r="G1" t="s">
        <v>923</v>
      </c>
      <c r="H1" t="s">
        <v>922</v>
      </c>
      <c r="J1" t="s">
        <v>7461</v>
      </c>
      <c r="K1" s="17" t="s">
        <v>7458</v>
      </c>
      <c r="L1" s="18" t="s">
        <v>7459</v>
      </c>
      <c r="M1" s="19" t="s">
        <v>7460</v>
      </c>
      <c r="O1" t="s">
        <v>7462</v>
      </c>
      <c r="P1" t="s">
        <v>7458</v>
      </c>
      <c r="Q1" t="s">
        <v>7459</v>
      </c>
      <c r="R1" t="s">
        <v>7460</v>
      </c>
      <c r="S1" t="s">
        <v>7467</v>
      </c>
      <c r="T1" t="s">
        <v>7468</v>
      </c>
      <c r="U1" t="s">
        <v>7469</v>
      </c>
      <c r="V1" t="s">
        <v>7470</v>
      </c>
      <c r="X1" t="s">
        <v>7848</v>
      </c>
      <c r="Y1" t="s">
        <v>7458</v>
      </c>
      <c r="Z1" t="s">
        <v>7459</v>
      </c>
      <c r="AA1" t="s">
        <v>7460</v>
      </c>
      <c r="AB1" t="s">
        <v>7467</v>
      </c>
      <c r="AC1" t="s">
        <v>7468</v>
      </c>
      <c r="AD1" t="s">
        <v>7469</v>
      </c>
      <c r="AE1" t="s">
        <v>7470</v>
      </c>
    </row>
    <row r="2" spans="1:31" x14ac:dyDescent="0.35">
      <c r="A2">
        <v>1597062293</v>
      </c>
      <c r="B2" t="s">
        <v>7638</v>
      </c>
      <c r="C2" t="s">
        <v>7757</v>
      </c>
      <c r="D2" t="s">
        <v>7683</v>
      </c>
      <c r="E2" t="s">
        <v>5119</v>
      </c>
      <c r="F2" t="s">
        <v>7688</v>
      </c>
      <c r="G2" t="s">
        <v>7</v>
      </c>
      <c r="H2" t="s">
        <v>72</v>
      </c>
      <c r="K2" s="13" t="b">
        <f>ISNUMBER(SEARCH(K$1,d2_test70[[#This Row],[expectedResult]]))</f>
        <v>0</v>
      </c>
      <c r="L2" s="13" t="b">
        <f>ISNUMBER(SEARCH(L$1,d2_test70[[#This Row],[expectedResult]]))</f>
        <v>0</v>
      </c>
      <c r="M2" s="13" t="b">
        <f>ISNUMBER(SEARCH(M$1,d2_test70[[#This Row],[expectedResult]]))</f>
        <v>1</v>
      </c>
      <c r="P2" t="b">
        <f>ISNUMBER(SEARCH(P$1,d2_test70[[#This Row],[actualResult]]))</f>
        <v>0</v>
      </c>
      <c r="Q2" t="b">
        <f>ISNUMBER(SEARCH(Q$1,d2_test70[[#This Row],[actualResult]]))</f>
        <v>0</v>
      </c>
      <c r="R2" t="b">
        <f>ISNUMBER(SEARCH(R$1,d2_test70[[#This Row],[actualResult]]))</f>
        <v>1</v>
      </c>
      <c r="S2" s="10" t="str">
        <f>IF(P2=$K2, IF(P2=FALSE, "00","11"), IF(P2=FALSE,"10","01"))</f>
        <v>00</v>
      </c>
      <c r="T2" s="10" t="str">
        <f>IF(Q2=$L2, IF(Q2=FALSE, "00","11"), IF(Q2=FALSE,"10","01"))</f>
        <v>00</v>
      </c>
      <c r="U2" s="10" t="str">
        <f>IF(R2=$M2, IF(R2=FALSE, "00","11"), IF(R2=FALSE,"10","01"))</f>
        <v>11</v>
      </c>
      <c r="V2" t="b">
        <f>AND(P2=K2,Q2=L2,R2=M2)</f>
        <v>1</v>
      </c>
      <c r="Y2" t="b">
        <f>ISNUMBER(SEARCH(Y$1,d2_test70[[#This Row],[actualResultGPT3]]))</f>
        <v>1</v>
      </c>
      <c r="Z2" t="b">
        <f>ISNUMBER(SEARCH(Z$1,d2_test70[[#This Row],[actualResultGPT3]]))</f>
        <v>1</v>
      </c>
      <c r="AA2" t="b">
        <f>ISNUMBER(SEARCH(AA$1,d2_test70[[#This Row],[actualResultGPT3]]))</f>
        <v>1</v>
      </c>
      <c r="AB2" s="10" t="str">
        <f>IF(Y2=$K2, IF(Y2=FALSE, "00","11"), IF(Y2=FALSE,"10","01"))</f>
        <v>01</v>
      </c>
      <c r="AC2" s="10" t="str">
        <f>IF(Z2=$L2, IF(Z2=FALSE, "00","11"), IF(Z2=FALSE,"10","01"))</f>
        <v>01</v>
      </c>
      <c r="AD2" s="10" t="str">
        <f>IF(AA2=$M2, IF(AA2=FALSE, "00","11"), IF(AA2=FALSE,"10","01"))</f>
        <v>11</v>
      </c>
      <c r="AE2" t="b">
        <f>AND(Y2=T2,Z2=U2,AA2=V2)</f>
        <v>0</v>
      </c>
    </row>
    <row r="3" spans="1:31" x14ac:dyDescent="0.35">
      <c r="A3" t="s">
        <v>231</v>
      </c>
      <c r="B3" t="s">
        <v>232</v>
      </c>
      <c r="C3" t="s">
        <v>943</v>
      </c>
      <c r="D3" t="s">
        <v>7570</v>
      </c>
      <c r="E3" t="s">
        <v>5119</v>
      </c>
      <c r="F3" t="s">
        <v>24</v>
      </c>
      <c r="G3" t="s">
        <v>7</v>
      </c>
      <c r="H3" t="s">
        <v>72</v>
      </c>
      <c r="K3" s="13" t="b">
        <f>ISNUMBER(SEARCH(K$1,d2_test70[[#This Row],[expectedResult]]))</f>
        <v>0</v>
      </c>
      <c r="L3" s="13" t="b">
        <f>ISNUMBER(SEARCH(L$1,d2_test70[[#This Row],[expectedResult]]))</f>
        <v>1</v>
      </c>
      <c r="M3" s="13" t="b">
        <f>ISNUMBER(SEARCH(M$1,d2_test70[[#This Row],[expectedResult]]))</f>
        <v>1</v>
      </c>
      <c r="P3" t="b">
        <f>ISNUMBER(SEARCH(P$1,d2_test70[[#This Row],[actualResult]]))</f>
        <v>0</v>
      </c>
      <c r="Q3" t="b">
        <f>ISNUMBER(SEARCH(Q$1,d2_test70[[#This Row],[actualResult]]))</f>
        <v>0</v>
      </c>
      <c r="R3" t="b">
        <f>ISNUMBER(SEARCH(R$1,d2_test70[[#This Row],[actualResult]]))</f>
        <v>1</v>
      </c>
      <c r="S3" s="10" t="str">
        <f t="shared" ref="S3:S66" si="0">IF(P3=$K3, IF(P3=FALSE, "00","11"), IF(P3=FALSE,"10","01"))</f>
        <v>00</v>
      </c>
      <c r="T3" s="10" t="str">
        <f t="shared" ref="T3:T66" si="1">IF(Q3=$L3, IF(Q3=FALSE, "00","11"), IF(Q3=FALSE,"10","01"))</f>
        <v>10</v>
      </c>
      <c r="U3" s="10" t="str">
        <f t="shared" ref="U3:U66" si="2">IF(R3=$M3, IF(R3=FALSE, "00","11"), IF(R3=FALSE,"10","01"))</f>
        <v>11</v>
      </c>
      <c r="V3" t="b">
        <f t="shared" ref="V3:V8" si="3">AND(P3=K3,Q3=L3,R3=M3)</f>
        <v>0</v>
      </c>
      <c r="Y3" t="b">
        <f>ISNUMBER(SEARCH(Y$1,d2_test70[[#This Row],[actualResultGPT3]]))</f>
        <v>1</v>
      </c>
      <c r="Z3" t="b">
        <f>ISNUMBER(SEARCH(Z$1,d2_test70[[#This Row],[actualResultGPT3]]))</f>
        <v>1</v>
      </c>
      <c r="AA3" t="b">
        <f>ISNUMBER(SEARCH(AA$1,d2_test70[[#This Row],[actualResultGPT3]]))</f>
        <v>1</v>
      </c>
      <c r="AB3" s="10" t="str">
        <f t="shared" ref="AB3:AB66" si="4">IF(Y3=$K3, IF(Y3=FALSE, "00","11"), IF(Y3=FALSE,"10","01"))</f>
        <v>01</v>
      </c>
      <c r="AC3" s="10" t="str">
        <f t="shared" ref="AC3:AC66" si="5">IF(Z3=$L3, IF(Z3=FALSE, "00","11"), IF(Z3=FALSE,"10","01"))</f>
        <v>11</v>
      </c>
      <c r="AD3" s="10" t="str">
        <f t="shared" ref="AD3:AD66" si="6">IF(AA3=$M3, IF(AA3=FALSE, "00","11"), IF(AA3=FALSE,"10","01"))</f>
        <v>11</v>
      </c>
      <c r="AE3" t="b">
        <f t="shared" ref="AE3:AE66" si="7">AND(Y3=T3,Z3=U3,AA3=V3)</f>
        <v>0</v>
      </c>
    </row>
    <row r="4" spans="1:31" x14ac:dyDescent="0.35">
      <c r="A4" t="s">
        <v>768</v>
      </c>
      <c r="B4" t="s">
        <v>769</v>
      </c>
      <c r="C4" t="s">
        <v>994</v>
      </c>
      <c r="D4" t="s">
        <v>7582</v>
      </c>
      <c r="E4" t="s">
        <v>5190</v>
      </c>
      <c r="F4" t="s">
        <v>34</v>
      </c>
      <c r="G4" t="s">
        <v>34</v>
      </c>
      <c r="H4" t="s">
        <v>72</v>
      </c>
      <c r="K4" s="13" t="b">
        <f>ISNUMBER(SEARCH(K$1,d2_test70[[#This Row],[expectedResult]]))</f>
        <v>0</v>
      </c>
      <c r="L4" s="13" t="b">
        <f>ISNUMBER(SEARCH(L$1,d2_test70[[#This Row],[expectedResult]]))</f>
        <v>1</v>
      </c>
      <c r="M4" s="13" t="b">
        <f>ISNUMBER(SEARCH(M$1,d2_test70[[#This Row],[expectedResult]]))</f>
        <v>0</v>
      </c>
      <c r="P4" t="b">
        <f>ISNUMBER(SEARCH(P$1,d2_test70[[#This Row],[actualResult]]))</f>
        <v>0</v>
      </c>
      <c r="Q4" t="b">
        <f>ISNUMBER(SEARCH(Q$1,d2_test70[[#This Row],[actualResult]]))</f>
        <v>1</v>
      </c>
      <c r="R4" t="b">
        <f>ISNUMBER(SEARCH(R$1,d2_test70[[#This Row],[actualResult]]))</f>
        <v>0</v>
      </c>
      <c r="S4" s="10" t="str">
        <f t="shared" si="0"/>
        <v>00</v>
      </c>
      <c r="T4" s="10" t="str">
        <f t="shared" si="1"/>
        <v>11</v>
      </c>
      <c r="U4" s="10" t="str">
        <f t="shared" si="2"/>
        <v>00</v>
      </c>
      <c r="V4" t="b">
        <f t="shared" si="3"/>
        <v>1</v>
      </c>
      <c r="Y4" t="b">
        <f>ISNUMBER(SEARCH(Y$1,d2_test70[[#This Row],[actualResultGPT3]]))</f>
        <v>1</v>
      </c>
      <c r="Z4" t="b">
        <f>ISNUMBER(SEARCH(Z$1,d2_test70[[#This Row],[actualResultGPT3]]))</f>
        <v>1</v>
      </c>
      <c r="AA4" t="b">
        <f>ISNUMBER(SEARCH(AA$1,d2_test70[[#This Row],[actualResultGPT3]]))</f>
        <v>1</v>
      </c>
      <c r="AB4" s="10" t="str">
        <f t="shared" si="4"/>
        <v>01</v>
      </c>
      <c r="AC4" s="10" t="str">
        <f t="shared" si="5"/>
        <v>11</v>
      </c>
      <c r="AD4" s="10" t="str">
        <f t="shared" si="6"/>
        <v>01</v>
      </c>
      <c r="AE4" t="b">
        <f t="shared" si="7"/>
        <v>0</v>
      </c>
    </row>
    <row r="5" spans="1:31" x14ac:dyDescent="0.35">
      <c r="A5" t="s">
        <v>60</v>
      </c>
      <c r="B5" t="s">
        <v>61</v>
      </c>
      <c r="C5" t="s">
        <v>62</v>
      </c>
      <c r="D5" t="s">
        <v>7585</v>
      </c>
      <c r="E5" t="s">
        <v>5119</v>
      </c>
      <c r="F5" t="s">
        <v>13</v>
      </c>
      <c r="G5" t="s">
        <v>13</v>
      </c>
      <c r="H5" t="s">
        <v>7846</v>
      </c>
      <c r="K5" s="13" t="b">
        <f>ISNUMBER(SEARCH(K$1,d2_test70[[#This Row],[expectedResult]]))</f>
        <v>1</v>
      </c>
      <c r="L5" s="13" t="b">
        <f>ISNUMBER(SEARCH(L$1,d2_test70[[#This Row],[expectedResult]]))</f>
        <v>0</v>
      </c>
      <c r="M5" s="13" t="b">
        <f>ISNUMBER(SEARCH(M$1,d2_test70[[#This Row],[expectedResult]]))</f>
        <v>0</v>
      </c>
      <c r="P5" t="b">
        <f>ISNUMBER(SEARCH(P$1,d2_test70[[#This Row],[actualResult]]))</f>
        <v>1</v>
      </c>
      <c r="Q5" t="b">
        <f>ISNUMBER(SEARCH(Q$1,d2_test70[[#This Row],[actualResult]]))</f>
        <v>0</v>
      </c>
      <c r="R5" t="b">
        <f>ISNUMBER(SEARCH(R$1,d2_test70[[#This Row],[actualResult]]))</f>
        <v>0</v>
      </c>
      <c r="S5" s="10" t="str">
        <f t="shared" si="0"/>
        <v>11</v>
      </c>
      <c r="T5" s="10" t="str">
        <f t="shared" si="1"/>
        <v>00</v>
      </c>
      <c r="U5" s="10" t="str">
        <f t="shared" si="2"/>
        <v>00</v>
      </c>
      <c r="V5" t="b">
        <f t="shared" si="3"/>
        <v>1</v>
      </c>
      <c r="Y5" t="b">
        <f>ISNUMBER(SEARCH(Y$1,d2_test70[[#This Row],[actualResultGPT3]]))</f>
        <v>1</v>
      </c>
      <c r="Z5" t="b">
        <f>ISNUMBER(SEARCH(Z$1,d2_test70[[#This Row],[actualResultGPT3]]))</f>
        <v>1</v>
      </c>
      <c r="AA5" t="b">
        <f>ISNUMBER(SEARCH(AA$1,d2_test70[[#This Row],[actualResultGPT3]]))</f>
        <v>1</v>
      </c>
      <c r="AB5" s="10" t="str">
        <f t="shared" si="4"/>
        <v>11</v>
      </c>
      <c r="AC5" s="10" t="str">
        <f t="shared" si="5"/>
        <v>01</v>
      </c>
      <c r="AD5" s="10" t="str">
        <f t="shared" si="6"/>
        <v>01</v>
      </c>
      <c r="AE5" t="b">
        <f t="shared" si="7"/>
        <v>0</v>
      </c>
    </row>
    <row r="6" spans="1:31" x14ac:dyDescent="0.35">
      <c r="A6">
        <v>1296796112</v>
      </c>
      <c r="B6" t="s">
        <v>7626</v>
      </c>
      <c r="C6" t="s">
        <v>7758</v>
      </c>
      <c r="D6" t="s">
        <v>7558</v>
      </c>
      <c r="E6" t="s">
        <v>5119</v>
      </c>
      <c r="F6" t="s">
        <v>7687</v>
      </c>
      <c r="G6" t="s">
        <v>13</v>
      </c>
      <c r="H6" t="s">
        <v>72</v>
      </c>
      <c r="K6" s="13" t="b">
        <f>ISNUMBER(SEARCH(K$1,d2_test70[[#This Row],[expectedResult]]))</f>
        <v>1</v>
      </c>
      <c r="L6" s="13" t="b">
        <f>ISNUMBER(SEARCH(L$1,d2_test70[[#This Row],[expectedResult]]))</f>
        <v>0</v>
      </c>
      <c r="M6" s="13" t="b">
        <f>ISNUMBER(SEARCH(M$1,d2_test70[[#This Row],[expectedResult]]))</f>
        <v>0</v>
      </c>
      <c r="P6" t="b">
        <f>ISNUMBER(SEARCH(P$1,d2_test70[[#This Row],[actualResult]]))</f>
        <v>1</v>
      </c>
      <c r="Q6" t="b">
        <f>ISNUMBER(SEARCH(Q$1,d2_test70[[#This Row],[actualResult]]))</f>
        <v>0</v>
      </c>
      <c r="R6" t="b">
        <f>ISNUMBER(SEARCH(R$1,d2_test70[[#This Row],[actualResult]]))</f>
        <v>0</v>
      </c>
      <c r="S6" s="10" t="str">
        <f t="shared" si="0"/>
        <v>11</v>
      </c>
      <c r="T6" s="10" t="str">
        <f t="shared" si="1"/>
        <v>00</v>
      </c>
      <c r="U6" s="10" t="str">
        <f t="shared" si="2"/>
        <v>00</v>
      </c>
      <c r="V6" t="b">
        <f t="shared" si="3"/>
        <v>1</v>
      </c>
      <c r="Y6" t="b">
        <f>ISNUMBER(SEARCH(Y$1,d2_test70[[#This Row],[actualResultGPT3]]))</f>
        <v>1</v>
      </c>
      <c r="Z6" t="b">
        <f>ISNUMBER(SEARCH(Z$1,d2_test70[[#This Row],[actualResultGPT3]]))</f>
        <v>1</v>
      </c>
      <c r="AA6" t="b">
        <f>ISNUMBER(SEARCH(AA$1,d2_test70[[#This Row],[actualResultGPT3]]))</f>
        <v>1</v>
      </c>
      <c r="AB6" s="10" t="str">
        <f t="shared" si="4"/>
        <v>11</v>
      </c>
      <c r="AC6" s="10" t="str">
        <f t="shared" si="5"/>
        <v>01</v>
      </c>
      <c r="AD6" s="10" t="str">
        <f t="shared" si="6"/>
        <v>01</v>
      </c>
      <c r="AE6" t="b">
        <f t="shared" si="7"/>
        <v>0</v>
      </c>
    </row>
    <row r="7" spans="1:31" x14ac:dyDescent="0.35">
      <c r="A7" t="s">
        <v>88</v>
      </c>
      <c r="B7" t="s">
        <v>89</v>
      </c>
      <c r="C7" t="s">
        <v>1033</v>
      </c>
      <c r="D7" t="s">
        <v>7595</v>
      </c>
      <c r="E7" t="s">
        <v>5119</v>
      </c>
      <c r="F7" t="s">
        <v>34</v>
      </c>
      <c r="G7" t="s">
        <v>34</v>
      </c>
      <c r="H7" t="s">
        <v>7846</v>
      </c>
      <c r="K7" s="13" t="b">
        <f>ISNUMBER(SEARCH(K$1,d2_test70[[#This Row],[expectedResult]]))</f>
        <v>0</v>
      </c>
      <c r="L7" s="13" t="b">
        <f>ISNUMBER(SEARCH(L$1,d2_test70[[#This Row],[expectedResult]]))</f>
        <v>1</v>
      </c>
      <c r="M7" s="13" t="b">
        <f>ISNUMBER(SEARCH(M$1,d2_test70[[#This Row],[expectedResult]]))</f>
        <v>0</v>
      </c>
      <c r="P7" t="b">
        <f>ISNUMBER(SEARCH(P$1,d2_test70[[#This Row],[actualResult]]))</f>
        <v>0</v>
      </c>
      <c r="Q7" t="b">
        <f>ISNUMBER(SEARCH(Q$1,d2_test70[[#This Row],[actualResult]]))</f>
        <v>1</v>
      </c>
      <c r="R7" t="b">
        <f>ISNUMBER(SEARCH(R$1,d2_test70[[#This Row],[actualResult]]))</f>
        <v>0</v>
      </c>
      <c r="S7" s="10" t="str">
        <f t="shared" si="0"/>
        <v>00</v>
      </c>
      <c r="T7" s="10" t="str">
        <f t="shared" si="1"/>
        <v>11</v>
      </c>
      <c r="U7" s="10" t="str">
        <f t="shared" si="2"/>
        <v>00</v>
      </c>
      <c r="V7" t="b">
        <f t="shared" si="3"/>
        <v>1</v>
      </c>
      <c r="Y7" t="b">
        <f>ISNUMBER(SEARCH(Y$1,d2_test70[[#This Row],[actualResultGPT3]]))</f>
        <v>1</v>
      </c>
      <c r="Z7" t="b">
        <f>ISNUMBER(SEARCH(Z$1,d2_test70[[#This Row],[actualResultGPT3]]))</f>
        <v>1</v>
      </c>
      <c r="AA7" t="b">
        <f>ISNUMBER(SEARCH(AA$1,d2_test70[[#This Row],[actualResultGPT3]]))</f>
        <v>1</v>
      </c>
      <c r="AB7" s="10" t="str">
        <f t="shared" si="4"/>
        <v>01</v>
      </c>
      <c r="AC7" s="10" t="str">
        <f t="shared" si="5"/>
        <v>11</v>
      </c>
      <c r="AD7" s="10" t="str">
        <f t="shared" si="6"/>
        <v>01</v>
      </c>
      <c r="AE7" t="b">
        <f t="shared" si="7"/>
        <v>0</v>
      </c>
    </row>
    <row r="8" spans="1:31" x14ac:dyDescent="0.35">
      <c r="A8">
        <v>6479632040</v>
      </c>
      <c r="B8" t="s">
        <v>7622</v>
      </c>
      <c r="C8" t="s">
        <v>7647</v>
      </c>
      <c r="D8" t="s">
        <v>7672</v>
      </c>
      <c r="E8" t="s">
        <v>5190</v>
      </c>
      <c r="F8" t="s">
        <v>7685</v>
      </c>
      <c r="G8" t="s">
        <v>7</v>
      </c>
      <c r="H8" t="s">
        <v>7846</v>
      </c>
      <c r="K8" s="13" t="b">
        <f>ISNUMBER(SEARCH(K$1,d2_test70[[#This Row],[expectedResult]]))</f>
        <v>0</v>
      </c>
      <c r="L8" s="13" t="b">
        <f>ISNUMBER(SEARCH(L$1,d2_test70[[#This Row],[expectedResult]]))</f>
        <v>1</v>
      </c>
      <c r="M8" s="13" t="b">
        <f>ISNUMBER(SEARCH(M$1,d2_test70[[#This Row],[expectedResult]]))</f>
        <v>0</v>
      </c>
      <c r="P8" t="b">
        <f>ISNUMBER(SEARCH(P$1,d2_test70[[#This Row],[actualResult]]))</f>
        <v>0</v>
      </c>
      <c r="Q8" t="b">
        <f>ISNUMBER(SEARCH(Q$1,d2_test70[[#This Row],[actualResult]]))</f>
        <v>0</v>
      </c>
      <c r="R8" t="b">
        <f>ISNUMBER(SEARCH(R$1,d2_test70[[#This Row],[actualResult]]))</f>
        <v>1</v>
      </c>
      <c r="S8" s="10" t="str">
        <f t="shared" si="0"/>
        <v>00</v>
      </c>
      <c r="T8" s="10" t="str">
        <f t="shared" si="1"/>
        <v>10</v>
      </c>
      <c r="U8" s="10" t="str">
        <f t="shared" si="2"/>
        <v>01</v>
      </c>
      <c r="V8" t="b">
        <f t="shared" si="3"/>
        <v>0</v>
      </c>
      <c r="Y8" t="b">
        <f>ISNUMBER(SEARCH(Y$1,d2_test70[[#This Row],[actualResultGPT3]]))</f>
        <v>1</v>
      </c>
      <c r="Z8" t="b">
        <f>ISNUMBER(SEARCH(Z$1,d2_test70[[#This Row],[actualResultGPT3]]))</f>
        <v>1</v>
      </c>
      <c r="AA8" t="b">
        <f>ISNUMBER(SEARCH(AA$1,d2_test70[[#This Row],[actualResultGPT3]]))</f>
        <v>1</v>
      </c>
      <c r="AB8" s="10" t="str">
        <f t="shared" si="4"/>
        <v>01</v>
      </c>
      <c r="AC8" s="10" t="str">
        <f t="shared" si="5"/>
        <v>11</v>
      </c>
      <c r="AD8" s="10" t="str">
        <f t="shared" si="6"/>
        <v>01</v>
      </c>
      <c r="AE8" t="b">
        <f t="shared" si="7"/>
        <v>0</v>
      </c>
    </row>
    <row r="9" spans="1:31" x14ac:dyDescent="0.35">
      <c r="A9" t="s">
        <v>316</v>
      </c>
      <c r="B9" t="s">
        <v>317</v>
      </c>
      <c r="C9" t="s">
        <v>968</v>
      </c>
      <c r="D9" t="s">
        <v>7588</v>
      </c>
      <c r="E9" t="s">
        <v>5119</v>
      </c>
      <c r="F9" t="s">
        <v>24</v>
      </c>
      <c r="G9" t="s">
        <v>24</v>
      </c>
      <c r="H9" t="s">
        <v>72</v>
      </c>
      <c r="K9" s="13" t="b">
        <f>ISNUMBER(SEARCH(K$1,d2_test70[[#This Row],[expectedResult]]))</f>
        <v>0</v>
      </c>
      <c r="L9" s="13" t="b">
        <f>ISNUMBER(SEARCH(L$1,d2_test70[[#This Row],[expectedResult]]))</f>
        <v>1</v>
      </c>
      <c r="M9" s="13" t="b">
        <f>ISNUMBER(SEARCH(M$1,d2_test70[[#This Row],[expectedResult]]))</f>
        <v>1</v>
      </c>
      <c r="P9" t="b">
        <f>ISNUMBER(SEARCH(P$1,d2_test70[[#This Row],[actualResult]]))</f>
        <v>0</v>
      </c>
      <c r="Q9" t="b">
        <f>ISNUMBER(SEARCH(Q$1,d2_test70[[#This Row],[actualResult]]))</f>
        <v>1</v>
      </c>
      <c r="R9" t="b">
        <f>ISNUMBER(SEARCH(R$1,d2_test70[[#This Row],[actualResult]]))</f>
        <v>1</v>
      </c>
      <c r="S9" s="10" t="str">
        <f t="shared" si="0"/>
        <v>00</v>
      </c>
      <c r="T9" s="10" t="str">
        <f t="shared" si="1"/>
        <v>11</v>
      </c>
      <c r="U9" s="10" t="str">
        <f t="shared" si="2"/>
        <v>11</v>
      </c>
      <c r="V9" t="b">
        <f t="shared" ref="V9:V72" si="8">AND(P9=K9,Q9=L9,R9=M9)</f>
        <v>1</v>
      </c>
      <c r="Y9" t="b">
        <f>ISNUMBER(SEARCH(Y$1,d2_test70[[#This Row],[actualResultGPT3]]))</f>
        <v>1</v>
      </c>
      <c r="Z9" t="b">
        <f>ISNUMBER(SEARCH(Z$1,d2_test70[[#This Row],[actualResultGPT3]]))</f>
        <v>1</v>
      </c>
      <c r="AA9" t="b">
        <f>ISNUMBER(SEARCH(AA$1,d2_test70[[#This Row],[actualResultGPT3]]))</f>
        <v>1</v>
      </c>
      <c r="AB9" s="10" t="str">
        <f t="shared" si="4"/>
        <v>01</v>
      </c>
      <c r="AC9" s="10" t="str">
        <f t="shared" si="5"/>
        <v>11</v>
      </c>
      <c r="AD9" s="10" t="str">
        <f t="shared" si="6"/>
        <v>11</v>
      </c>
      <c r="AE9" t="b">
        <f t="shared" si="7"/>
        <v>0</v>
      </c>
    </row>
    <row r="10" spans="1:31" x14ac:dyDescent="0.35">
      <c r="A10" t="s">
        <v>458</v>
      </c>
      <c r="B10" t="s">
        <v>459</v>
      </c>
      <c r="C10" t="s">
        <v>995</v>
      </c>
      <c r="D10" t="s">
        <v>7585</v>
      </c>
      <c r="E10" t="s">
        <v>5119</v>
      </c>
      <c r="F10" t="s">
        <v>13</v>
      </c>
      <c r="G10" t="s">
        <v>13</v>
      </c>
      <c r="H10" t="s">
        <v>72</v>
      </c>
      <c r="K10" s="13" t="b">
        <f>ISNUMBER(SEARCH(K$1,d2_test70[[#This Row],[expectedResult]]))</f>
        <v>1</v>
      </c>
      <c r="L10" s="13" t="b">
        <f>ISNUMBER(SEARCH(L$1,d2_test70[[#This Row],[expectedResult]]))</f>
        <v>0</v>
      </c>
      <c r="M10" s="13" t="b">
        <f>ISNUMBER(SEARCH(M$1,d2_test70[[#This Row],[expectedResult]]))</f>
        <v>0</v>
      </c>
      <c r="P10" t="b">
        <f>ISNUMBER(SEARCH(P$1,d2_test70[[#This Row],[actualResult]]))</f>
        <v>1</v>
      </c>
      <c r="Q10" t="b">
        <f>ISNUMBER(SEARCH(Q$1,d2_test70[[#This Row],[actualResult]]))</f>
        <v>0</v>
      </c>
      <c r="R10" t="b">
        <f>ISNUMBER(SEARCH(R$1,d2_test70[[#This Row],[actualResult]]))</f>
        <v>0</v>
      </c>
      <c r="S10" s="10" t="str">
        <f t="shared" si="0"/>
        <v>11</v>
      </c>
      <c r="T10" s="10" t="str">
        <f t="shared" si="1"/>
        <v>00</v>
      </c>
      <c r="U10" s="10" t="str">
        <f t="shared" si="2"/>
        <v>00</v>
      </c>
      <c r="V10" t="b">
        <f t="shared" si="8"/>
        <v>1</v>
      </c>
      <c r="Y10" t="b">
        <f>ISNUMBER(SEARCH(Y$1,d2_test70[[#This Row],[actualResultGPT3]]))</f>
        <v>1</v>
      </c>
      <c r="Z10" t="b">
        <f>ISNUMBER(SEARCH(Z$1,d2_test70[[#This Row],[actualResultGPT3]]))</f>
        <v>1</v>
      </c>
      <c r="AA10" t="b">
        <f>ISNUMBER(SEARCH(AA$1,d2_test70[[#This Row],[actualResultGPT3]]))</f>
        <v>1</v>
      </c>
      <c r="AB10" s="10" t="str">
        <f t="shared" si="4"/>
        <v>11</v>
      </c>
      <c r="AC10" s="10" t="str">
        <f t="shared" si="5"/>
        <v>01</v>
      </c>
      <c r="AD10" s="10" t="str">
        <f t="shared" si="6"/>
        <v>01</v>
      </c>
      <c r="AE10" t="b">
        <f t="shared" si="7"/>
        <v>0</v>
      </c>
    </row>
    <row r="11" spans="1:31" x14ac:dyDescent="0.35">
      <c r="A11" t="s">
        <v>870</v>
      </c>
      <c r="B11" t="s">
        <v>871</v>
      </c>
      <c r="C11" t="s">
        <v>872</v>
      </c>
      <c r="D11" t="s">
        <v>7587</v>
      </c>
      <c r="E11" t="s">
        <v>5119</v>
      </c>
      <c r="F11" t="s">
        <v>34</v>
      </c>
      <c r="G11" t="s">
        <v>24</v>
      </c>
      <c r="H11" t="s">
        <v>72</v>
      </c>
      <c r="K11" s="13" t="b">
        <f>ISNUMBER(SEARCH(K$1,d2_test70[[#This Row],[expectedResult]]))</f>
        <v>0</v>
      </c>
      <c r="L11" s="13" t="b">
        <f>ISNUMBER(SEARCH(L$1,d2_test70[[#This Row],[expectedResult]]))</f>
        <v>1</v>
      </c>
      <c r="M11" s="13" t="b">
        <f>ISNUMBER(SEARCH(M$1,d2_test70[[#This Row],[expectedResult]]))</f>
        <v>0</v>
      </c>
      <c r="P11" t="b">
        <f>ISNUMBER(SEARCH(P$1,d2_test70[[#This Row],[actualResult]]))</f>
        <v>0</v>
      </c>
      <c r="Q11" t="b">
        <f>ISNUMBER(SEARCH(Q$1,d2_test70[[#This Row],[actualResult]]))</f>
        <v>1</v>
      </c>
      <c r="R11" t="b">
        <f>ISNUMBER(SEARCH(R$1,d2_test70[[#This Row],[actualResult]]))</f>
        <v>1</v>
      </c>
      <c r="S11" s="10" t="str">
        <f t="shared" si="0"/>
        <v>00</v>
      </c>
      <c r="T11" s="10" t="str">
        <f t="shared" si="1"/>
        <v>11</v>
      </c>
      <c r="U11" s="10" t="str">
        <f t="shared" si="2"/>
        <v>01</v>
      </c>
      <c r="V11" t="b">
        <f t="shared" si="8"/>
        <v>0</v>
      </c>
      <c r="Y11" t="b">
        <f>ISNUMBER(SEARCH(Y$1,d2_test70[[#This Row],[actualResultGPT3]]))</f>
        <v>1</v>
      </c>
      <c r="Z11" t="b">
        <f>ISNUMBER(SEARCH(Z$1,d2_test70[[#This Row],[actualResultGPT3]]))</f>
        <v>1</v>
      </c>
      <c r="AA11" t="b">
        <f>ISNUMBER(SEARCH(AA$1,d2_test70[[#This Row],[actualResultGPT3]]))</f>
        <v>1</v>
      </c>
      <c r="AB11" s="10" t="str">
        <f t="shared" si="4"/>
        <v>01</v>
      </c>
      <c r="AC11" s="10" t="str">
        <f t="shared" si="5"/>
        <v>11</v>
      </c>
      <c r="AD11" s="10" t="str">
        <f t="shared" si="6"/>
        <v>01</v>
      </c>
      <c r="AE11" t="b">
        <f t="shared" si="7"/>
        <v>0</v>
      </c>
    </row>
    <row r="12" spans="1:31" x14ac:dyDescent="0.35">
      <c r="A12" t="s">
        <v>793</v>
      </c>
      <c r="B12" t="s">
        <v>794</v>
      </c>
      <c r="C12" t="s">
        <v>7759</v>
      </c>
      <c r="D12" t="s">
        <v>7585</v>
      </c>
      <c r="E12" t="s">
        <v>5119</v>
      </c>
      <c r="F12" t="s">
        <v>13</v>
      </c>
      <c r="G12" t="s">
        <v>13</v>
      </c>
      <c r="H12" t="s">
        <v>7846</v>
      </c>
      <c r="K12" s="13" t="b">
        <f>ISNUMBER(SEARCH(K$1,d2_test70[[#This Row],[expectedResult]]))</f>
        <v>1</v>
      </c>
      <c r="L12" s="13" t="b">
        <f>ISNUMBER(SEARCH(L$1,d2_test70[[#This Row],[expectedResult]]))</f>
        <v>0</v>
      </c>
      <c r="M12" s="13" t="b">
        <f>ISNUMBER(SEARCH(M$1,d2_test70[[#This Row],[expectedResult]]))</f>
        <v>0</v>
      </c>
      <c r="P12" t="b">
        <f>ISNUMBER(SEARCH(P$1,d2_test70[[#This Row],[actualResult]]))</f>
        <v>1</v>
      </c>
      <c r="Q12" t="b">
        <f>ISNUMBER(SEARCH(Q$1,d2_test70[[#This Row],[actualResult]]))</f>
        <v>0</v>
      </c>
      <c r="R12" t="b">
        <f>ISNUMBER(SEARCH(R$1,d2_test70[[#This Row],[actualResult]]))</f>
        <v>0</v>
      </c>
      <c r="S12" s="10" t="str">
        <f t="shared" si="0"/>
        <v>11</v>
      </c>
      <c r="T12" s="10" t="str">
        <f t="shared" si="1"/>
        <v>00</v>
      </c>
      <c r="U12" s="10" t="str">
        <f t="shared" si="2"/>
        <v>00</v>
      </c>
      <c r="V12" t="b">
        <f t="shared" si="8"/>
        <v>1</v>
      </c>
      <c r="Y12" t="b">
        <f>ISNUMBER(SEARCH(Y$1,d2_test70[[#This Row],[actualResultGPT3]]))</f>
        <v>1</v>
      </c>
      <c r="Z12" t="b">
        <f>ISNUMBER(SEARCH(Z$1,d2_test70[[#This Row],[actualResultGPT3]]))</f>
        <v>1</v>
      </c>
      <c r="AA12" t="b">
        <f>ISNUMBER(SEARCH(AA$1,d2_test70[[#This Row],[actualResultGPT3]]))</f>
        <v>1</v>
      </c>
      <c r="AB12" s="10" t="str">
        <f t="shared" si="4"/>
        <v>11</v>
      </c>
      <c r="AC12" s="10" t="str">
        <f t="shared" si="5"/>
        <v>01</v>
      </c>
      <c r="AD12" s="10" t="str">
        <f t="shared" si="6"/>
        <v>01</v>
      </c>
      <c r="AE12" t="b">
        <f t="shared" si="7"/>
        <v>0</v>
      </c>
    </row>
    <row r="13" spans="1:31" x14ac:dyDescent="0.35">
      <c r="A13" t="s">
        <v>271</v>
      </c>
      <c r="B13" t="s">
        <v>272</v>
      </c>
      <c r="C13" t="s">
        <v>7760</v>
      </c>
      <c r="D13" t="s">
        <v>7585</v>
      </c>
      <c r="E13" t="s">
        <v>5119</v>
      </c>
      <c r="F13" t="s">
        <v>13</v>
      </c>
      <c r="G13" t="s">
        <v>13</v>
      </c>
      <c r="H13" t="s">
        <v>7846</v>
      </c>
      <c r="K13" s="13" t="b">
        <f>ISNUMBER(SEARCH(K$1,d2_test70[[#This Row],[expectedResult]]))</f>
        <v>1</v>
      </c>
      <c r="L13" s="13" t="b">
        <f>ISNUMBER(SEARCH(L$1,d2_test70[[#This Row],[expectedResult]]))</f>
        <v>0</v>
      </c>
      <c r="M13" s="13" t="b">
        <f>ISNUMBER(SEARCH(M$1,d2_test70[[#This Row],[expectedResult]]))</f>
        <v>0</v>
      </c>
      <c r="P13" t="b">
        <f>ISNUMBER(SEARCH(P$1,d2_test70[[#This Row],[actualResult]]))</f>
        <v>1</v>
      </c>
      <c r="Q13" t="b">
        <f>ISNUMBER(SEARCH(Q$1,d2_test70[[#This Row],[actualResult]]))</f>
        <v>0</v>
      </c>
      <c r="R13" t="b">
        <f>ISNUMBER(SEARCH(R$1,d2_test70[[#This Row],[actualResult]]))</f>
        <v>0</v>
      </c>
      <c r="S13" s="10" t="str">
        <f t="shared" si="0"/>
        <v>11</v>
      </c>
      <c r="T13" s="10" t="str">
        <f t="shared" si="1"/>
        <v>00</v>
      </c>
      <c r="U13" s="10" t="str">
        <f t="shared" si="2"/>
        <v>00</v>
      </c>
      <c r="V13" t="b">
        <f t="shared" si="8"/>
        <v>1</v>
      </c>
      <c r="Y13" t="b">
        <f>ISNUMBER(SEARCH(Y$1,d2_test70[[#This Row],[actualResultGPT3]]))</f>
        <v>1</v>
      </c>
      <c r="Z13" t="b">
        <f>ISNUMBER(SEARCH(Z$1,d2_test70[[#This Row],[actualResultGPT3]]))</f>
        <v>1</v>
      </c>
      <c r="AA13" t="b">
        <f>ISNUMBER(SEARCH(AA$1,d2_test70[[#This Row],[actualResultGPT3]]))</f>
        <v>1</v>
      </c>
      <c r="AB13" s="10" t="str">
        <f t="shared" si="4"/>
        <v>11</v>
      </c>
      <c r="AC13" s="10" t="str">
        <f t="shared" si="5"/>
        <v>01</v>
      </c>
      <c r="AD13" s="10" t="str">
        <f t="shared" si="6"/>
        <v>01</v>
      </c>
      <c r="AE13" t="b">
        <f t="shared" si="7"/>
        <v>0</v>
      </c>
    </row>
    <row r="14" spans="1:31" x14ac:dyDescent="0.35">
      <c r="A14" t="s">
        <v>496</v>
      </c>
      <c r="B14" t="s">
        <v>497</v>
      </c>
      <c r="C14" t="s">
        <v>7761</v>
      </c>
      <c r="D14" t="s">
        <v>7601</v>
      </c>
      <c r="E14" t="s">
        <v>5119</v>
      </c>
      <c r="F14" t="s">
        <v>24</v>
      </c>
      <c r="G14" t="s">
        <v>24</v>
      </c>
      <c r="H14" t="s">
        <v>72</v>
      </c>
      <c r="K14" s="13" t="b">
        <f>ISNUMBER(SEARCH(K$1,d2_test70[[#This Row],[expectedResult]]))</f>
        <v>0</v>
      </c>
      <c r="L14" s="13" t="b">
        <f>ISNUMBER(SEARCH(L$1,d2_test70[[#This Row],[expectedResult]]))</f>
        <v>1</v>
      </c>
      <c r="M14" s="13" t="b">
        <f>ISNUMBER(SEARCH(M$1,d2_test70[[#This Row],[expectedResult]]))</f>
        <v>1</v>
      </c>
      <c r="P14" t="b">
        <f>ISNUMBER(SEARCH(P$1,d2_test70[[#This Row],[actualResult]]))</f>
        <v>0</v>
      </c>
      <c r="Q14" t="b">
        <f>ISNUMBER(SEARCH(Q$1,d2_test70[[#This Row],[actualResult]]))</f>
        <v>1</v>
      </c>
      <c r="R14" t="b">
        <f>ISNUMBER(SEARCH(R$1,d2_test70[[#This Row],[actualResult]]))</f>
        <v>1</v>
      </c>
      <c r="S14" s="10" t="str">
        <f t="shared" si="0"/>
        <v>00</v>
      </c>
      <c r="T14" s="10" t="str">
        <f t="shared" si="1"/>
        <v>11</v>
      </c>
      <c r="U14" s="10" t="str">
        <f t="shared" si="2"/>
        <v>11</v>
      </c>
      <c r="V14" t="b">
        <f t="shared" si="8"/>
        <v>1</v>
      </c>
      <c r="Y14" t="b">
        <f>ISNUMBER(SEARCH(Y$1,d2_test70[[#This Row],[actualResultGPT3]]))</f>
        <v>1</v>
      </c>
      <c r="Z14" t="b">
        <f>ISNUMBER(SEARCH(Z$1,d2_test70[[#This Row],[actualResultGPT3]]))</f>
        <v>1</v>
      </c>
      <c r="AA14" t="b">
        <f>ISNUMBER(SEARCH(AA$1,d2_test70[[#This Row],[actualResultGPT3]]))</f>
        <v>1</v>
      </c>
      <c r="AB14" s="10" t="str">
        <f t="shared" si="4"/>
        <v>01</v>
      </c>
      <c r="AC14" s="10" t="str">
        <f t="shared" si="5"/>
        <v>11</v>
      </c>
      <c r="AD14" s="10" t="str">
        <f t="shared" si="6"/>
        <v>11</v>
      </c>
      <c r="AE14" t="b">
        <f t="shared" si="7"/>
        <v>0</v>
      </c>
    </row>
    <row r="15" spans="1:31" x14ac:dyDescent="0.35">
      <c r="A15" t="s">
        <v>724</v>
      </c>
      <c r="B15" t="s">
        <v>725</v>
      </c>
      <c r="C15" t="s">
        <v>938</v>
      </c>
      <c r="D15" t="s">
        <v>7570</v>
      </c>
      <c r="E15" t="s">
        <v>5119</v>
      </c>
      <c r="F15" t="s">
        <v>7</v>
      </c>
      <c r="G15" t="s">
        <v>7</v>
      </c>
      <c r="H15" t="s">
        <v>72</v>
      </c>
      <c r="K15" s="13" t="b">
        <f>ISNUMBER(SEARCH(K$1,d2_test70[[#This Row],[expectedResult]]))</f>
        <v>0</v>
      </c>
      <c r="L15" s="13" t="b">
        <f>ISNUMBER(SEARCH(L$1,d2_test70[[#This Row],[expectedResult]]))</f>
        <v>0</v>
      </c>
      <c r="M15" s="13" t="b">
        <f>ISNUMBER(SEARCH(M$1,d2_test70[[#This Row],[expectedResult]]))</f>
        <v>1</v>
      </c>
      <c r="P15" t="b">
        <f>ISNUMBER(SEARCH(P$1,d2_test70[[#This Row],[actualResult]]))</f>
        <v>0</v>
      </c>
      <c r="Q15" t="b">
        <f>ISNUMBER(SEARCH(Q$1,d2_test70[[#This Row],[actualResult]]))</f>
        <v>0</v>
      </c>
      <c r="R15" t="b">
        <f>ISNUMBER(SEARCH(R$1,d2_test70[[#This Row],[actualResult]]))</f>
        <v>1</v>
      </c>
      <c r="S15" s="10" t="str">
        <f t="shared" si="0"/>
        <v>00</v>
      </c>
      <c r="T15" s="10" t="str">
        <f t="shared" si="1"/>
        <v>00</v>
      </c>
      <c r="U15" s="10" t="str">
        <f t="shared" si="2"/>
        <v>11</v>
      </c>
      <c r="V15" t="b">
        <f t="shared" si="8"/>
        <v>1</v>
      </c>
      <c r="Y15" t="b">
        <f>ISNUMBER(SEARCH(Y$1,d2_test70[[#This Row],[actualResultGPT3]]))</f>
        <v>1</v>
      </c>
      <c r="Z15" t="b">
        <f>ISNUMBER(SEARCH(Z$1,d2_test70[[#This Row],[actualResultGPT3]]))</f>
        <v>1</v>
      </c>
      <c r="AA15" t="b">
        <f>ISNUMBER(SEARCH(AA$1,d2_test70[[#This Row],[actualResultGPT3]]))</f>
        <v>1</v>
      </c>
      <c r="AB15" s="10" t="str">
        <f t="shared" si="4"/>
        <v>01</v>
      </c>
      <c r="AC15" s="10" t="str">
        <f t="shared" si="5"/>
        <v>01</v>
      </c>
      <c r="AD15" s="10" t="str">
        <f t="shared" si="6"/>
        <v>11</v>
      </c>
      <c r="AE15" t="b">
        <f t="shared" si="7"/>
        <v>0</v>
      </c>
    </row>
    <row r="16" spans="1:31" x14ac:dyDescent="0.35">
      <c r="A16">
        <v>1485387513</v>
      </c>
      <c r="B16" t="s">
        <v>852</v>
      </c>
      <c r="C16" t="s">
        <v>7762</v>
      </c>
      <c r="D16" t="s">
        <v>7546</v>
      </c>
      <c r="E16" t="s">
        <v>5119</v>
      </c>
      <c r="F16" t="s">
        <v>13</v>
      </c>
      <c r="G16" t="s">
        <v>13</v>
      </c>
      <c r="H16" t="s">
        <v>7846</v>
      </c>
      <c r="K16" s="13" t="b">
        <f>ISNUMBER(SEARCH(K$1,d2_test70[[#This Row],[expectedResult]]))</f>
        <v>1</v>
      </c>
      <c r="L16" s="13" t="b">
        <f>ISNUMBER(SEARCH(L$1,d2_test70[[#This Row],[expectedResult]]))</f>
        <v>0</v>
      </c>
      <c r="M16" s="13" t="b">
        <f>ISNUMBER(SEARCH(M$1,d2_test70[[#This Row],[expectedResult]]))</f>
        <v>0</v>
      </c>
      <c r="P16" t="b">
        <f>ISNUMBER(SEARCH(P$1,d2_test70[[#This Row],[actualResult]]))</f>
        <v>1</v>
      </c>
      <c r="Q16" t="b">
        <f>ISNUMBER(SEARCH(Q$1,d2_test70[[#This Row],[actualResult]]))</f>
        <v>0</v>
      </c>
      <c r="R16" t="b">
        <f>ISNUMBER(SEARCH(R$1,d2_test70[[#This Row],[actualResult]]))</f>
        <v>0</v>
      </c>
      <c r="S16" s="10" t="str">
        <f t="shared" si="0"/>
        <v>11</v>
      </c>
      <c r="T16" s="10" t="str">
        <f t="shared" si="1"/>
        <v>00</v>
      </c>
      <c r="U16" s="10" t="str">
        <f t="shared" si="2"/>
        <v>00</v>
      </c>
      <c r="V16" t="b">
        <f t="shared" si="8"/>
        <v>1</v>
      </c>
      <c r="Y16" t="b">
        <f>ISNUMBER(SEARCH(Y$1,d2_test70[[#This Row],[actualResultGPT3]]))</f>
        <v>1</v>
      </c>
      <c r="Z16" t="b">
        <f>ISNUMBER(SEARCH(Z$1,d2_test70[[#This Row],[actualResultGPT3]]))</f>
        <v>1</v>
      </c>
      <c r="AA16" t="b">
        <f>ISNUMBER(SEARCH(AA$1,d2_test70[[#This Row],[actualResultGPT3]]))</f>
        <v>1</v>
      </c>
      <c r="AB16" s="10" t="str">
        <f t="shared" si="4"/>
        <v>11</v>
      </c>
      <c r="AC16" s="10" t="str">
        <f t="shared" si="5"/>
        <v>01</v>
      </c>
      <c r="AD16" s="10" t="str">
        <f t="shared" si="6"/>
        <v>01</v>
      </c>
      <c r="AE16" t="b">
        <f t="shared" si="7"/>
        <v>0</v>
      </c>
    </row>
    <row r="17" spans="1:31" x14ac:dyDescent="0.35">
      <c r="A17" t="s">
        <v>189</v>
      </c>
      <c r="B17" t="s">
        <v>190</v>
      </c>
      <c r="C17" t="s">
        <v>1011</v>
      </c>
      <c r="D17" t="s">
        <v>7591</v>
      </c>
      <c r="E17" t="s">
        <v>5137</v>
      </c>
      <c r="F17" t="s">
        <v>24</v>
      </c>
      <c r="G17" t="s">
        <v>24</v>
      </c>
      <c r="H17" t="s">
        <v>7846</v>
      </c>
      <c r="K17" s="13" t="b">
        <f>ISNUMBER(SEARCH(K$1,d2_test70[[#This Row],[expectedResult]]))</f>
        <v>0</v>
      </c>
      <c r="L17" s="13" t="b">
        <f>ISNUMBER(SEARCH(L$1,d2_test70[[#This Row],[expectedResult]]))</f>
        <v>1</v>
      </c>
      <c r="M17" s="13" t="b">
        <f>ISNUMBER(SEARCH(M$1,d2_test70[[#This Row],[expectedResult]]))</f>
        <v>1</v>
      </c>
      <c r="P17" t="b">
        <f>ISNUMBER(SEARCH(P$1,d2_test70[[#This Row],[actualResult]]))</f>
        <v>0</v>
      </c>
      <c r="Q17" t="b">
        <f>ISNUMBER(SEARCH(Q$1,d2_test70[[#This Row],[actualResult]]))</f>
        <v>1</v>
      </c>
      <c r="R17" t="b">
        <f>ISNUMBER(SEARCH(R$1,d2_test70[[#This Row],[actualResult]]))</f>
        <v>1</v>
      </c>
      <c r="S17" s="10" t="str">
        <f t="shared" si="0"/>
        <v>00</v>
      </c>
      <c r="T17" s="10" t="str">
        <f t="shared" si="1"/>
        <v>11</v>
      </c>
      <c r="U17" s="10" t="str">
        <f t="shared" si="2"/>
        <v>11</v>
      </c>
      <c r="V17" t="b">
        <f t="shared" si="8"/>
        <v>1</v>
      </c>
      <c r="Y17" t="b">
        <f>ISNUMBER(SEARCH(Y$1,d2_test70[[#This Row],[actualResultGPT3]]))</f>
        <v>1</v>
      </c>
      <c r="Z17" t="b">
        <f>ISNUMBER(SEARCH(Z$1,d2_test70[[#This Row],[actualResultGPT3]]))</f>
        <v>1</v>
      </c>
      <c r="AA17" t="b">
        <f>ISNUMBER(SEARCH(AA$1,d2_test70[[#This Row],[actualResultGPT3]]))</f>
        <v>1</v>
      </c>
      <c r="AB17" s="10" t="str">
        <f t="shared" si="4"/>
        <v>01</v>
      </c>
      <c r="AC17" s="10" t="str">
        <f t="shared" si="5"/>
        <v>11</v>
      </c>
      <c r="AD17" s="10" t="str">
        <f t="shared" si="6"/>
        <v>11</v>
      </c>
      <c r="AE17" t="b">
        <f t="shared" si="7"/>
        <v>0</v>
      </c>
    </row>
    <row r="18" spans="1:31" x14ac:dyDescent="0.35">
      <c r="A18" t="s">
        <v>814</v>
      </c>
      <c r="B18" t="s">
        <v>815</v>
      </c>
      <c r="C18" t="s">
        <v>7763</v>
      </c>
      <c r="D18" t="s">
        <v>7590</v>
      </c>
      <c r="E18" t="s">
        <v>5119</v>
      </c>
      <c r="F18" t="s">
        <v>13</v>
      </c>
      <c r="G18" t="s">
        <v>7</v>
      </c>
      <c r="H18" t="s">
        <v>13</v>
      </c>
      <c r="K18" s="13" t="b">
        <f>ISNUMBER(SEARCH(K$1,d2_test70[[#This Row],[expectedResult]]))</f>
        <v>1</v>
      </c>
      <c r="L18" s="13" t="b">
        <f>ISNUMBER(SEARCH(L$1,d2_test70[[#This Row],[expectedResult]]))</f>
        <v>0</v>
      </c>
      <c r="M18" s="13" t="b">
        <f>ISNUMBER(SEARCH(M$1,d2_test70[[#This Row],[expectedResult]]))</f>
        <v>0</v>
      </c>
      <c r="P18" t="b">
        <f>ISNUMBER(SEARCH(P$1,d2_test70[[#This Row],[actualResult]]))</f>
        <v>0</v>
      </c>
      <c r="Q18" t="b">
        <f>ISNUMBER(SEARCH(Q$1,d2_test70[[#This Row],[actualResult]]))</f>
        <v>0</v>
      </c>
      <c r="R18" t="b">
        <f>ISNUMBER(SEARCH(R$1,d2_test70[[#This Row],[actualResult]]))</f>
        <v>1</v>
      </c>
      <c r="S18" s="10" t="str">
        <f t="shared" si="0"/>
        <v>10</v>
      </c>
      <c r="T18" s="10" t="str">
        <f t="shared" si="1"/>
        <v>00</v>
      </c>
      <c r="U18" s="10" t="str">
        <f t="shared" si="2"/>
        <v>01</v>
      </c>
      <c r="V18" t="b">
        <f t="shared" si="8"/>
        <v>0</v>
      </c>
      <c r="Y18" t="b">
        <f>ISNUMBER(SEARCH(Y$1,d2_test70[[#This Row],[actualResultGPT3]]))</f>
        <v>1</v>
      </c>
      <c r="Z18" t="b">
        <f>ISNUMBER(SEARCH(Z$1,d2_test70[[#This Row],[actualResultGPT3]]))</f>
        <v>0</v>
      </c>
      <c r="AA18" t="b">
        <f>ISNUMBER(SEARCH(AA$1,d2_test70[[#This Row],[actualResultGPT3]]))</f>
        <v>0</v>
      </c>
      <c r="AB18" s="10" t="str">
        <f t="shared" si="4"/>
        <v>11</v>
      </c>
      <c r="AC18" s="10" t="str">
        <f t="shared" si="5"/>
        <v>00</v>
      </c>
      <c r="AD18" s="10" t="str">
        <f t="shared" si="6"/>
        <v>00</v>
      </c>
      <c r="AE18" t="b">
        <f t="shared" si="7"/>
        <v>0</v>
      </c>
    </row>
    <row r="19" spans="1:31" x14ac:dyDescent="0.35">
      <c r="A19">
        <v>908698556</v>
      </c>
      <c r="B19" t="s">
        <v>220</v>
      </c>
      <c r="C19" t="s">
        <v>981</v>
      </c>
      <c r="D19" t="s">
        <v>7546</v>
      </c>
      <c r="E19" t="s">
        <v>5119</v>
      </c>
      <c r="F19" t="s">
        <v>13</v>
      </c>
      <c r="G19" t="s">
        <v>13</v>
      </c>
      <c r="H19" t="s">
        <v>13</v>
      </c>
      <c r="K19" s="13" t="b">
        <f>ISNUMBER(SEARCH(K$1,d2_test70[[#This Row],[expectedResult]]))</f>
        <v>1</v>
      </c>
      <c r="L19" s="13" t="b">
        <f>ISNUMBER(SEARCH(L$1,d2_test70[[#This Row],[expectedResult]]))</f>
        <v>0</v>
      </c>
      <c r="M19" s="13" t="b">
        <f>ISNUMBER(SEARCH(M$1,d2_test70[[#This Row],[expectedResult]]))</f>
        <v>0</v>
      </c>
      <c r="P19" t="b">
        <f>ISNUMBER(SEARCH(P$1,d2_test70[[#This Row],[actualResult]]))</f>
        <v>1</v>
      </c>
      <c r="Q19" t="b">
        <f>ISNUMBER(SEARCH(Q$1,d2_test70[[#This Row],[actualResult]]))</f>
        <v>0</v>
      </c>
      <c r="R19" t="b">
        <f>ISNUMBER(SEARCH(R$1,d2_test70[[#This Row],[actualResult]]))</f>
        <v>0</v>
      </c>
      <c r="S19" s="10" t="str">
        <f t="shared" si="0"/>
        <v>11</v>
      </c>
      <c r="T19" s="10" t="str">
        <f t="shared" si="1"/>
        <v>00</v>
      </c>
      <c r="U19" s="10" t="str">
        <f t="shared" si="2"/>
        <v>00</v>
      </c>
      <c r="V19" t="b">
        <f t="shared" si="8"/>
        <v>1</v>
      </c>
      <c r="Y19" t="b">
        <f>ISNUMBER(SEARCH(Y$1,d2_test70[[#This Row],[actualResultGPT3]]))</f>
        <v>1</v>
      </c>
      <c r="Z19" t="b">
        <f>ISNUMBER(SEARCH(Z$1,d2_test70[[#This Row],[actualResultGPT3]]))</f>
        <v>0</v>
      </c>
      <c r="AA19" t="b">
        <f>ISNUMBER(SEARCH(AA$1,d2_test70[[#This Row],[actualResultGPT3]]))</f>
        <v>0</v>
      </c>
      <c r="AB19" s="10" t="str">
        <f t="shared" si="4"/>
        <v>11</v>
      </c>
      <c r="AC19" s="10" t="str">
        <f t="shared" si="5"/>
        <v>00</v>
      </c>
      <c r="AD19" s="10" t="str">
        <f t="shared" si="6"/>
        <v>00</v>
      </c>
      <c r="AE19" t="b">
        <f t="shared" si="7"/>
        <v>0</v>
      </c>
    </row>
    <row r="20" spans="1:31" x14ac:dyDescent="0.35">
      <c r="A20" t="s">
        <v>340</v>
      </c>
      <c r="B20" t="s">
        <v>341</v>
      </c>
      <c r="C20" t="s">
        <v>1006</v>
      </c>
      <c r="D20" t="s">
        <v>7587</v>
      </c>
      <c r="E20" t="s">
        <v>5119</v>
      </c>
      <c r="F20" t="s">
        <v>13</v>
      </c>
      <c r="G20" t="s">
        <v>13</v>
      </c>
      <c r="H20" t="s">
        <v>7846</v>
      </c>
      <c r="K20" s="13" t="b">
        <f>ISNUMBER(SEARCH(K$1,d2_test70[[#This Row],[expectedResult]]))</f>
        <v>1</v>
      </c>
      <c r="L20" s="13" t="b">
        <f>ISNUMBER(SEARCH(L$1,d2_test70[[#This Row],[expectedResult]]))</f>
        <v>0</v>
      </c>
      <c r="M20" s="13" t="b">
        <f>ISNUMBER(SEARCH(M$1,d2_test70[[#This Row],[expectedResult]]))</f>
        <v>0</v>
      </c>
      <c r="P20" t="b">
        <f>ISNUMBER(SEARCH(P$1,d2_test70[[#This Row],[actualResult]]))</f>
        <v>1</v>
      </c>
      <c r="Q20" t="b">
        <f>ISNUMBER(SEARCH(Q$1,d2_test70[[#This Row],[actualResult]]))</f>
        <v>0</v>
      </c>
      <c r="R20" t="b">
        <f>ISNUMBER(SEARCH(R$1,d2_test70[[#This Row],[actualResult]]))</f>
        <v>0</v>
      </c>
      <c r="S20" s="10" t="str">
        <f t="shared" si="0"/>
        <v>11</v>
      </c>
      <c r="T20" s="10" t="str">
        <f t="shared" si="1"/>
        <v>00</v>
      </c>
      <c r="U20" s="10" t="str">
        <f t="shared" si="2"/>
        <v>00</v>
      </c>
      <c r="V20" t="b">
        <f t="shared" si="8"/>
        <v>1</v>
      </c>
      <c r="Y20" t="b">
        <f>ISNUMBER(SEARCH(Y$1,d2_test70[[#This Row],[actualResultGPT3]]))</f>
        <v>1</v>
      </c>
      <c r="Z20" t="b">
        <f>ISNUMBER(SEARCH(Z$1,d2_test70[[#This Row],[actualResultGPT3]]))</f>
        <v>1</v>
      </c>
      <c r="AA20" t="b">
        <f>ISNUMBER(SEARCH(AA$1,d2_test70[[#This Row],[actualResultGPT3]]))</f>
        <v>1</v>
      </c>
      <c r="AB20" s="10" t="str">
        <f t="shared" si="4"/>
        <v>11</v>
      </c>
      <c r="AC20" s="10" t="str">
        <f t="shared" si="5"/>
        <v>01</v>
      </c>
      <c r="AD20" s="10" t="str">
        <f t="shared" si="6"/>
        <v>01</v>
      </c>
      <c r="AE20" t="b">
        <f t="shared" si="7"/>
        <v>0</v>
      </c>
    </row>
    <row r="21" spans="1:31" x14ac:dyDescent="0.35">
      <c r="A21" t="s">
        <v>564</v>
      </c>
      <c r="B21" t="s">
        <v>565</v>
      </c>
      <c r="C21" t="s">
        <v>7764</v>
      </c>
      <c r="D21" t="s">
        <v>7593</v>
      </c>
      <c r="E21" t="s">
        <v>5119</v>
      </c>
      <c r="F21" t="s">
        <v>7</v>
      </c>
      <c r="G21" t="s">
        <v>7</v>
      </c>
      <c r="H21" t="s">
        <v>72</v>
      </c>
      <c r="K21" s="13" t="b">
        <f>ISNUMBER(SEARCH(K$1,d2_test70[[#This Row],[expectedResult]]))</f>
        <v>0</v>
      </c>
      <c r="L21" s="13" t="b">
        <f>ISNUMBER(SEARCH(L$1,d2_test70[[#This Row],[expectedResult]]))</f>
        <v>0</v>
      </c>
      <c r="M21" s="13" t="b">
        <f>ISNUMBER(SEARCH(M$1,d2_test70[[#This Row],[expectedResult]]))</f>
        <v>1</v>
      </c>
      <c r="P21" t="b">
        <f>ISNUMBER(SEARCH(P$1,d2_test70[[#This Row],[actualResult]]))</f>
        <v>0</v>
      </c>
      <c r="Q21" t="b">
        <f>ISNUMBER(SEARCH(Q$1,d2_test70[[#This Row],[actualResult]]))</f>
        <v>0</v>
      </c>
      <c r="R21" t="b">
        <f>ISNUMBER(SEARCH(R$1,d2_test70[[#This Row],[actualResult]]))</f>
        <v>1</v>
      </c>
      <c r="S21" s="10" t="str">
        <f t="shared" si="0"/>
        <v>00</v>
      </c>
      <c r="T21" s="10" t="str">
        <f t="shared" si="1"/>
        <v>00</v>
      </c>
      <c r="U21" s="10" t="str">
        <f t="shared" si="2"/>
        <v>11</v>
      </c>
      <c r="V21" t="b">
        <f t="shared" si="8"/>
        <v>1</v>
      </c>
      <c r="Y21" t="b">
        <f>ISNUMBER(SEARCH(Y$1,d2_test70[[#This Row],[actualResultGPT3]]))</f>
        <v>1</v>
      </c>
      <c r="Z21" t="b">
        <f>ISNUMBER(SEARCH(Z$1,d2_test70[[#This Row],[actualResultGPT3]]))</f>
        <v>1</v>
      </c>
      <c r="AA21" t="b">
        <f>ISNUMBER(SEARCH(AA$1,d2_test70[[#This Row],[actualResultGPT3]]))</f>
        <v>1</v>
      </c>
      <c r="AB21" s="10" t="str">
        <f t="shared" si="4"/>
        <v>01</v>
      </c>
      <c r="AC21" s="10" t="str">
        <f t="shared" si="5"/>
        <v>01</v>
      </c>
      <c r="AD21" s="10" t="str">
        <f t="shared" si="6"/>
        <v>11</v>
      </c>
      <c r="AE21" t="b">
        <f t="shared" si="7"/>
        <v>0</v>
      </c>
    </row>
    <row r="22" spans="1:31" x14ac:dyDescent="0.35">
      <c r="A22" t="s">
        <v>652</v>
      </c>
      <c r="B22" t="s">
        <v>653</v>
      </c>
      <c r="C22" t="s">
        <v>654</v>
      </c>
      <c r="D22" t="s">
        <v>7582</v>
      </c>
      <c r="E22" t="s">
        <v>5119</v>
      </c>
      <c r="F22" t="s">
        <v>24</v>
      </c>
      <c r="G22" t="s">
        <v>24</v>
      </c>
      <c r="H22" t="s">
        <v>7846</v>
      </c>
      <c r="K22" s="13" t="b">
        <f>ISNUMBER(SEARCH(K$1,d2_test70[[#This Row],[expectedResult]]))</f>
        <v>0</v>
      </c>
      <c r="L22" s="13" t="b">
        <f>ISNUMBER(SEARCH(L$1,d2_test70[[#This Row],[expectedResult]]))</f>
        <v>1</v>
      </c>
      <c r="M22" s="13" t="b">
        <f>ISNUMBER(SEARCH(M$1,d2_test70[[#This Row],[expectedResult]]))</f>
        <v>1</v>
      </c>
      <c r="P22" t="b">
        <f>ISNUMBER(SEARCH(P$1,d2_test70[[#This Row],[actualResult]]))</f>
        <v>0</v>
      </c>
      <c r="Q22" t="b">
        <f>ISNUMBER(SEARCH(Q$1,d2_test70[[#This Row],[actualResult]]))</f>
        <v>1</v>
      </c>
      <c r="R22" t="b">
        <f>ISNUMBER(SEARCH(R$1,d2_test70[[#This Row],[actualResult]]))</f>
        <v>1</v>
      </c>
      <c r="S22" s="10" t="str">
        <f t="shared" si="0"/>
        <v>00</v>
      </c>
      <c r="T22" s="10" t="str">
        <f t="shared" si="1"/>
        <v>11</v>
      </c>
      <c r="U22" s="10" t="str">
        <f t="shared" si="2"/>
        <v>11</v>
      </c>
      <c r="V22" t="b">
        <f t="shared" si="8"/>
        <v>1</v>
      </c>
      <c r="Y22" t="b">
        <f>ISNUMBER(SEARCH(Y$1,d2_test70[[#This Row],[actualResultGPT3]]))</f>
        <v>1</v>
      </c>
      <c r="Z22" t="b">
        <f>ISNUMBER(SEARCH(Z$1,d2_test70[[#This Row],[actualResultGPT3]]))</f>
        <v>1</v>
      </c>
      <c r="AA22" t="b">
        <f>ISNUMBER(SEARCH(AA$1,d2_test70[[#This Row],[actualResultGPT3]]))</f>
        <v>1</v>
      </c>
      <c r="AB22" s="10" t="str">
        <f t="shared" si="4"/>
        <v>01</v>
      </c>
      <c r="AC22" s="10" t="str">
        <f t="shared" si="5"/>
        <v>11</v>
      </c>
      <c r="AD22" s="10" t="str">
        <f t="shared" si="6"/>
        <v>11</v>
      </c>
      <c r="AE22" t="b">
        <f t="shared" si="7"/>
        <v>0</v>
      </c>
    </row>
    <row r="23" spans="1:31" x14ac:dyDescent="0.35">
      <c r="A23">
        <v>533412119</v>
      </c>
      <c r="B23" t="s">
        <v>393</v>
      </c>
      <c r="C23" t="s">
        <v>7765</v>
      </c>
      <c r="D23" t="s">
        <v>7548</v>
      </c>
      <c r="E23" t="s">
        <v>5119</v>
      </c>
      <c r="F23" t="s">
        <v>13</v>
      </c>
      <c r="G23" t="s">
        <v>13</v>
      </c>
      <c r="H23" t="s">
        <v>13</v>
      </c>
      <c r="K23" s="13" t="b">
        <f>ISNUMBER(SEARCH(K$1,d2_test70[[#This Row],[expectedResult]]))</f>
        <v>1</v>
      </c>
      <c r="L23" s="13" t="b">
        <f>ISNUMBER(SEARCH(L$1,d2_test70[[#This Row],[expectedResult]]))</f>
        <v>0</v>
      </c>
      <c r="M23" s="13" t="b">
        <f>ISNUMBER(SEARCH(M$1,d2_test70[[#This Row],[expectedResult]]))</f>
        <v>0</v>
      </c>
      <c r="P23" t="b">
        <f>ISNUMBER(SEARCH(P$1,d2_test70[[#This Row],[actualResult]]))</f>
        <v>1</v>
      </c>
      <c r="Q23" t="b">
        <f>ISNUMBER(SEARCH(Q$1,d2_test70[[#This Row],[actualResult]]))</f>
        <v>0</v>
      </c>
      <c r="R23" t="b">
        <f>ISNUMBER(SEARCH(R$1,d2_test70[[#This Row],[actualResult]]))</f>
        <v>0</v>
      </c>
      <c r="S23" s="10" t="str">
        <f t="shared" si="0"/>
        <v>11</v>
      </c>
      <c r="T23" s="10" t="str">
        <f t="shared" si="1"/>
        <v>00</v>
      </c>
      <c r="U23" s="10" t="str">
        <f t="shared" si="2"/>
        <v>00</v>
      </c>
      <c r="V23" t="b">
        <f t="shared" si="8"/>
        <v>1</v>
      </c>
      <c r="Y23" t="b">
        <f>ISNUMBER(SEARCH(Y$1,d2_test70[[#This Row],[actualResultGPT3]]))</f>
        <v>1</v>
      </c>
      <c r="Z23" t="b">
        <f>ISNUMBER(SEARCH(Z$1,d2_test70[[#This Row],[actualResultGPT3]]))</f>
        <v>0</v>
      </c>
      <c r="AA23" t="b">
        <f>ISNUMBER(SEARCH(AA$1,d2_test70[[#This Row],[actualResultGPT3]]))</f>
        <v>0</v>
      </c>
      <c r="AB23" s="10" t="str">
        <f t="shared" si="4"/>
        <v>11</v>
      </c>
      <c r="AC23" s="10" t="str">
        <f t="shared" si="5"/>
        <v>00</v>
      </c>
      <c r="AD23" s="10" t="str">
        <f t="shared" si="6"/>
        <v>00</v>
      </c>
      <c r="AE23" t="b">
        <f t="shared" si="7"/>
        <v>0</v>
      </c>
    </row>
    <row r="24" spans="1:31" x14ac:dyDescent="0.35">
      <c r="A24" t="s">
        <v>163</v>
      </c>
      <c r="B24" t="s">
        <v>164</v>
      </c>
      <c r="C24" t="s">
        <v>7766</v>
      </c>
      <c r="D24" t="s">
        <v>7591</v>
      </c>
      <c r="E24" t="s">
        <v>5137</v>
      </c>
      <c r="F24" t="s">
        <v>24</v>
      </c>
      <c r="G24" t="s">
        <v>24</v>
      </c>
      <c r="H24" t="s">
        <v>7846</v>
      </c>
      <c r="K24" s="13" t="b">
        <f>ISNUMBER(SEARCH(K$1,d2_test70[[#This Row],[expectedResult]]))</f>
        <v>0</v>
      </c>
      <c r="L24" s="13" t="b">
        <f>ISNUMBER(SEARCH(L$1,d2_test70[[#This Row],[expectedResult]]))</f>
        <v>1</v>
      </c>
      <c r="M24" s="13" t="b">
        <f>ISNUMBER(SEARCH(M$1,d2_test70[[#This Row],[expectedResult]]))</f>
        <v>1</v>
      </c>
      <c r="P24" t="b">
        <f>ISNUMBER(SEARCH(P$1,d2_test70[[#This Row],[actualResult]]))</f>
        <v>0</v>
      </c>
      <c r="Q24" t="b">
        <f>ISNUMBER(SEARCH(Q$1,d2_test70[[#This Row],[actualResult]]))</f>
        <v>1</v>
      </c>
      <c r="R24" t="b">
        <f>ISNUMBER(SEARCH(R$1,d2_test70[[#This Row],[actualResult]]))</f>
        <v>1</v>
      </c>
      <c r="S24" s="10" t="str">
        <f t="shared" si="0"/>
        <v>00</v>
      </c>
      <c r="T24" s="10" t="str">
        <f t="shared" si="1"/>
        <v>11</v>
      </c>
      <c r="U24" s="10" t="str">
        <f t="shared" si="2"/>
        <v>11</v>
      </c>
      <c r="V24" t="b">
        <f t="shared" si="8"/>
        <v>1</v>
      </c>
      <c r="Y24" t="b">
        <f>ISNUMBER(SEARCH(Y$1,d2_test70[[#This Row],[actualResultGPT3]]))</f>
        <v>1</v>
      </c>
      <c r="Z24" t="b">
        <f>ISNUMBER(SEARCH(Z$1,d2_test70[[#This Row],[actualResultGPT3]]))</f>
        <v>1</v>
      </c>
      <c r="AA24" t="b">
        <f>ISNUMBER(SEARCH(AA$1,d2_test70[[#This Row],[actualResultGPT3]]))</f>
        <v>1</v>
      </c>
      <c r="AB24" s="10" t="str">
        <f t="shared" si="4"/>
        <v>01</v>
      </c>
      <c r="AC24" s="10" t="str">
        <f t="shared" si="5"/>
        <v>11</v>
      </c>
      <c r="AD24" s="10" t="str">
        <f t="shared" si="6"/>
        <v>11</v>
      </c>
      <c r="AE24" t="b">
        <f t="shared" si="7"/>
        <v>0</v>
      </c>
    </row>
    <row r="25" spans="1:31" x14ac:dyDescent="0.35">
      <c r="A25">
        <v>435138734</v>
      </c>
      <c r="B25" t="s">
        <v>605</v>
      </c>
      <c r="C25" t="s">
        <v>7767</v>
      </c>
      <c r="D25" t="s">
        <v>7546</v>
      </c>
      <c r="E25" t="s">
        <v>5119</v>
      </c>
      <c r="F25" t="s">
        <v>13</v>
      </c>
      <c r="G25" t="s">
        <v>13</v>
      </c>
      <c r="H25" t="s">
        <v>7846</v>
      </c>
      <c r="K25" s="13" t="b">
        <f>ISNUMBER(SEARCH(K$1,d2_test70[[#This Row],[expectedResult]]))</f>
        <v>1</v>
      </c>
      <c r="L25" s="13" t="b">
        <f>ISNUMBER(SEARCH(L$1,d2_test70[[#This Row],[expectedResult]]))</f>
        <v>0</v>
      </c>
      <c r="M25" s="13" t="b">
        <f>ISNUMBER(SEARCH(M$1,d2_test70[[#This Row],[expectedResult]]))</f>
        <v>0</v>
      </c>
      <c r="P25" t="b">
        <f>ISNUMBER(SEARCH(P$1,d2_test70[[#This Row],[actualResult]]))</f>
        <v>1</v>
      </c>
      <c r="Q25" t="b">
        <f>ISNUMBER(SEARCH(Q$1,d2_test70[[#This Row],[actualResult]]))</f>
        <v>0</v>
      </c>
      <c r="R25" t="b">
        <f>ISNUMBER(SEARCH(R$1,d2_test70[[#This Row],[actualResult]]))</f>
        <v>0</v>
      </c>
      <c r="S25" s="10" t="str">
        <f t="shared" si="0"/>
        <v>11</v>
      </c>
      <c r="T25" s="10" t="str">
        <f t="shared" si="1"/>
        <v>00</v>
      </c>
      <c r="U25" s="10" t="str">
        <f t="shared" si="2"/>
        <v>00</v>
      </c>
      <c r="V25" t="b">
        <f t="shared" si="8"/>
        <v>1</v>
      </c>
      <c r="Y25" t="b">
        <f>ISNUMBER(SEARCH(Y$1,d2_test70[[#This Row],[actualResultGPT3]]))</f>
        <v>1</v>
      </c>
      <c r="Z25" t="b">
        <f>ISNUMBER(SEARCH(Z$1,d2_test70[[#This Row],[actualResultGPT3]]))</f>
        <v>1</v>
      </c>
      <c r="AA25" t="b">
        <f>ISNUMBER(SEARCH(AA$1,d2_test70[[#This Row],[actualResultGPT3]]))</f>
        <v>1</v>
      </c>
      <c r="AB25" s="10" t="str">
        <f t="shared" si="4"/>
        <v>11</v>
      </c>
      <c r="AC25" s="10" t="str">
        <f t="shared" si="5"/>
        <v>01</v>
      </c>
      <c r="AD25" s="10" t="str">
        <f t="shared" si="6"/>
        <v>01</v>
      </c>
      <c r="AE25" t="b">
        <f t="shared" si="7"/>
        <v>0</v>
      </c>
    </row>
    <row r="26" spans="1:31" x14ac:dyDescent="0.35">
      <c r="A26" t="s">
        <v>265</v>
      </c>
      <c r="B26" t="s">
        <v>266</v>
      </c>
      <c r="C26" t="s">
        <v>7768</v>
      </c>
      <c r="D26" t="s">
        <v>7606</v>
      </c>
      <c r="E26" t="s">
        <v>5119</v>
      </c>
      <c r="F26" t="s">
        <v>7</v>
      </c>
      <c r="G26" t="s">
        <v>24</v>
      </c>
      <c r="H26" t="s">
        <v>72</v>
      </c>
      <c r="K26" s="13" t="b">
        <f>ISNUMBER(SEARCH(K$1,d2_test70[[#This Row],[expectedResult]]))</f>
        <v>0</v>
      </c>
      <c r="L26" s="13" t="b">
        <f>ISNUMBER(SEARCH(L$1,d2_test70[[#This Row],[expectedResult]]))</f>
        <v>0</v>
      </c>
      <c r="M26" s="13" t="b">
        <f>ISNUMBER(SEARCH(M$1,d2_test70[[#This Row],[expectedResult]]))</f>
        <v>1</v>
      </c>
      <c r="P26" t="b">
        <f>ISNUMBER(SEARCH(P$1,d2_test70[[#This Row],[actualResult]]))</f>
        <v>0</v>
      </c>
      <c r="Q26" t="b">
        <f>ISNUMBER(SEARCH(Q$1,d2_test70[[#This Row],[actualResult]]))</f>
        <v>1</v>
      </c>
      <c r="R26" t="b">
        <f>ISNUMBER(SEARCH(R$1,d2_test70[[#This Row],[actualResult]]))</f>
        <v>1</v>
      </c>
      <c r="S26" s="10" t="str">
        <f t="shared" si="0"/>
        <v>00</v>
      </c>
      <c r="T26" s="10" t="str">
        <f t="shared" si="1"/>
        <v>01</v>
      </c>
      <c r="U26" s="10" t="str">
        <f t="shared" si="2"/>
        <v>11</v>
      </c>
      <c r="V26" t="b">
        <f t="shared" si="8"/>
        <v>0</v>
      </c>
      <c r="Y26" t="b">
        <f>ISNUMBER(SEARCH(Y$1,d2_test70[[#This Row],[actualResultGPT3]]))</f>
        <v>1</v>
      </c>
      <c r="Z26" t="b">
        <f>ISNUMBER(SEARCH(Z$1,d2_test70[[#This Row],[actualResultGPT3]]))</f>
        <v>1</v>
      </c>
      <c r="AA26" t="b">
        <f>ISNUMBER(SEARCH(AA$1,d2_test70[[#This Row],[actualResultGPT3]]))</f>
        <v>1</v>
      </c>
      <c r="AB26" s="10" t="str">
        <f t="shared" si="4"/>
        <v>01</v>
      </c>
      <c r="AC26" s="10" t="str">
        <f t="shared" si="5"/>
        <v>01</v>
      </c>
      <c r="AD26" s="10" t="str">
        <f t="shared" si="6"/>
        <v>11</v>
      </c>
      <c r="AE26" t="b">
        <f t="shared" si="7"/>
        <v>0</v>
      </c>
    </row>
    <row r="27" spans="1:31" x14ac:dyDescent="0.35">
      <c r="A27" t="s">
        <v>403</v>
      </c>
      <c r="B27" t="s">
        <v>404</v>
      </c>
      <c r="C27" t="s">
        <v>963</v>
      </c>
      <c r="D27" t="s">
        <v>7585</v>
      </c>
      <c r="E27" t="s">
        <v>5119</v>
      </c>
      <c r="F27" t="s">
        <v>13</v>
      </c>
      <c r="G27" t="s">
        <v>13</v>
      </c>
      <c r="H27" t="s">
        <v>7846</v>
      </c>
      <c r="K27" s="13" t="b">
        <f>ISNUMBER(SEARCH(K$1,d2_test70[[#This Row],[expectedResult]]))</f>
        <v>1</v>
      </c>
      <c r="L27" s="13" t="b">
        <f>ISNUMBER(SEARCH(L$1,d2_test70[[#This Row],[expectedResult]]))</f>
        <v>0</v>
      </c>
      <c r="M27" s="13" t="b">
        <f>ISNUMBER(SEARCH(M$1,d2_test70[[#This Row],[expectedResult]]))</f>
        <v>0</v>
      </c>
      <c r="P27" t="b">
        <f>ISNUMBER(SEARCH(P$1,d2_test70[[#This Row],[actualResult]]))</f>
        <v>1</v>
      </c>
      <c r="Q27" t="b">
        <f>ISNUMBER(SEARCH(Q$1,d2_test70[[#This Row],[actualResult]]))</f>
        <v>0</v>
      </c>
      <c r="R27" t="b">
        <f>ISNUMBER(SEARCH(R$1,d2_test70[[#This Row],[actualResult]]))</f>
        <v>0</v>
      </c>
      <c r="S27" s="10" t="str">
        <f t="shared" si="0"/>
        <v>11</v>
      </c>
      <c r="T27" s="10" t="str">
        <f t="shared" si="1"/>
        <v>00</v>
      </c>
      <c r="U27" s="10" t="str">
        <f t="shared" si="2"/>
        <v>00</v>
      </c>
      <c r="V27" t="b">
        <f t="shared" si="8"/>
        <v>1</v>
      </c>
      <c r="Y27" t="b">
        <f>ISNUMBER(SEARCH(Y$1,d2_test70[[#This Row],[actualResultGPT3]]))</f>
        <v>1</v>
      </c>
      <c r="Z27" t="b">
        <f>ISNUMBER(SEARCH(Z$1,d2_test70[[#This Row],[actualResultGPT3]]))</f>
        <v>1</v>
      </c>
      <c r="AA27" t="b">
        <f>ISNUMBER(SEARCH(AA$1,d2_test70[[#This Row],[actualResultGPT3]]))</f>
        <v>1</v>
      </c>
      <c r="AB27" s="10" t="str">
        <f t="shared" si="4"/>
        <v>11</v>
      </c>
      <c r="AC27" s="10" t="str">
        <f t="shared" si="5"/>
        <v>01</v>
      </c>
      <c r="AD27" s="10" t="str">
        <f t="shared" si="6"/>
        <v>01</v>
      </c>
      <c r="AE27" t="b">
        <f t="shared" si="7"/>
        <v>0</v>
      </c>
    </row>
    <row r="28" spans="1:31" x14ac:dyDescent="0.35">
      <c r="A28">
        <v>1199519834</v>
      </c>
      <c r="B28" t="s">
        <v>86</v>
      </c>
      <c r="C28" t="s">
        <v>7769</v>
      </c>
      <c r="D28" t="s">
        <v>7563</v>
      </c>
      <c r="E28" t="s">
        <v>5119</v>
      </c>
      <c r="F28" t="s">
        <v>13</v>
      </c>
      <c r="G28" t="s">
        <v>13</v>
      </c>
      <c r="H28" t="s">
        <v>7846</v>
      </c>
      <c r="K28" s="13" t="b">
        <f>ISNUMBER(SEARCH(K$1,d2_test70[[#This Row],[expectedResult]]))</f>
        <v>1</v>
      </c>
      <c r="L28" s="13" t="b">
        <f>ISNUMBER(SEARCH(L$1,d2_test70[[#This Row],[expectedResult]]))</f>
        <v>0</v>
      </c>
      <c r="M28" s="13" t="b">
        <f>ISNUMBER(SEARCH(M$1,d2_test70[[#This Row],[expectedResult]]))</f>
        <v>0</v>
      </c>
      <c r="P28" t="b">
        <f>ISNUMBER(SEARCH(P$1,d2_test70[[#This Row],[actualResult]]))</f>
        <v>1</v>
      </c>
      <c r="Q28" t="b">
        <f>ISNUMBER(SEARCH(Q$1,d2_test70[[#This Row],[actualResult]]))</f>
        <v>0</v>
      </c>
      <c r="R28" t="b">
        <f>ISNUMBER(SEARCH(R$1,d2_test70[[#This Row],[actualResult]]))</f>
        <v>0</v>
      </c>
      <c r="S28" s="10" t="str">
        <f t="shared" si="0"/>
        <v>11</v>
      </c>
      <c r="T28" s="10" t="str">
        <f t="shared" si="1"/>
        <v>00</v>
      </c>
      <c r="U28" s="10" t="str">
        <f t="shared" si="2"/>
        <v>00</v>
      </c>
      <c r="V28" t="b">
        <f t="shared" si="8"/>
        <v>1</v>
      </c>
      <c r="Y28" t="b">
        <f>ISNUMBER(SEARCH(Y$1,d2_test70[[#This Row],[actualResultGPT3]]))</f>
        <v>1</v>
      </c>
      <c r="Z28" t="b">
        <f>ISNUMBER(SEARCH(Z$1,d2_test70[[#This Row],[actualResultGPT3]]))</f>
        <v>1</v>
      </c>
      <c r="AA28" t="b">
        <f>ISNUMBER(SEARCH(AA$1,d2_test70[[#This Row],[actualResultGPT3]]))</f>
        <v>1</v>
      </c>
      <c r="AB28" s="10" t="str">
        <f t="shared" si="4"/>
        <v>11</v>
      </c>
      <c r="AC28" s="10" t="str">
        <f t="shared" si="5"/>
        <v>01</v>
      </c>
      <c r="AD28" s="10" t="str">
        <f t="shared" si="6"/>
        <v>01</v>
      </c>
      <c r="AE28" t="b">
        <f t="shared" si="7"/>
        <v>0</v>
      </c>
    </row>
    <row r="29" spans="1:31" x14ac:dyDescent="0.35">
      <c r="A29" t="s">
        <v>531</v>
      </c>
      <c r="B29" t="s">
        <v>532</v>
      </c>
      <c r="C29" t="s">
        <v>7770</v>
      </c>
      <c r="D29" t="s">
        <v>7608</v>
      </c>
      <c r="E29" t="s">
        <v>5119</v>
      </c>
      <c r="F29" t="s">
        <v>7</v>
      </c>
      <c r="G29" t="s">
        <v>7</v>
      </c>
      <c r="H29" t="s">
        <v>72</v>
      </c>
      <c r="K29" s="13" t="b">
        <f>ISNUMBER(SEARCH(K$1,d2_test70[[#This Row],[expectedResult]]))</f>
        <v>0</v>
      </c>
      <c r="L29" s="13" t="b">
        <f>ISNUMBER(SEARCH(L$1,d2_test70[[#This Row],[expectedResult]]))</f>
        <v>0</v>
      </c>
      <c r="M29" s="13" t="b">
        <f>ISNUMBER(SEARCH(M$1,d2_test70[[#This Row],[expectedResult]]))</f>
        <v>1</v>
      </c>
      <c r="P29" t="b">
        <f>ISNUMBER(SEARCH(P$1,d2_test70[[#This Row],[actualResult]]))</f>
        <v>0</v>
      </c>
      <c r="Q29" t="b">
        <f>ISNUMBER(SEARCH(Q$1,d2_test70[[#This Row],[actualResult]]))</f>
        <v>0</v>
      </c>
      <c r="R29" t="b">
        <f>ISNUMBER(SEARCH(R$1,d2_test70[[#This Row],[actualResult]]))</f>
        <v>1</v>
      </c>
      <c r="S29" s="10" t="str">
        <f t="shared" si="0"/>
        <v>00</v>
      </c>
      <c r="T29" s="10" t="str">
        <f t="shared" si="1"/>
        <v>00</v>
      </c>
      <c r="U29" s="10" t="str">
        <f t="shared" si="2"/>
        <v>11</v>
      </c>
      <c r="V29" t="b">
        <f t="shared" si="8"/>
        <v>1</v>
      </c>
      <c r="Y29" t="b">
        <f>ISNUMBER(SEARCH(Y$1,d2_test70[[#This Row],[actualResultGPT3]]))</f>
        <v>1</v>
      </c>
      <c r="Z29" t="b">
        <f>ISNUMBER(SEARCH(Z$1,d2_test70[[#This Row],[actualResultGPT3]]))</f>
        <v>1</v>
      </c>
      <c r="AA29" t="b">
        <f>ISNUMBER(SEARCH(AA$1,d2_test70[[#This Row],[actualResultGPT3]]))</f>
        <v>1</v>
      </c>
      <c r="AB29" s="10" t="str">
        <f t="shared" si="4"/>
        <v>01</v>
      </c>
      <c r="AC29" s="10" t="str">
        <f t="shared" si="5"/>
        <v>01</v>
      </c>
      <c r="AD29" s="10" t="str">
        <f t="shared" si="6"/>
        <v>11</v>
      </c>
      <c r="AE29" t="b">
        <f t="shared" si="7"/>
        <v>0</v>
      </c>
    </row>
    <row r="30" spans="1:31" x14ac:dyDescent="0.35">
      <c r="A30" t="s">
        <v>619</v>
      </c>
      <c r="B30" t="s">
        <v>620</v>
      </c>
      <c r="C30" t="s">
        <v>7771</v>
      </c>
      <c r="D30" t="s">
        <v>7570</v>
      </c>
      <c r="E30" t="s">
        <v>5119</v>
      </c>
      <c r="F30" t="s">
        <v>13</v>
      </c>
      <c r="G30" t="s">
        <v>13</v>
      </c>
      <c r="H30" t="s">
        <v>13</v>
      </c>
      <c r="K30" s="13" t="b">
        <f>ISNUMBER(SEARCH(K$1,d2_test70[[#This Row],[expectedResult]]))</f>
        <v>1</v>
      </c>
      <c r="L30" s="13" t="b">
        <f>ISNUMBER(SEARCH(L$1,d2_test70[[#This Row],[expectedResult]]))</f>
        <v>0</v>
      </c>
      <c r="M30" s="13" t="b">
        <f>ISNUMBER(SEARCH(M$1,d2_test70[[#This Row],[expectedResult]]))</f>
        <v>0</v>
      </c>
      <c r="P30" t="b">
        <f>ISNUMBER(SEARCH(P$1,d2_test70[[#This Row],[actualResult]]))</f>
        <v>1</v>
      </c>
      <c r="Q30" t="b">
        <f>ISNUMBER(SEARCH(Q$1,d2_test70[[#This Row],[actualResult]]))</f>
        <v>0</v>
      </c>
      <c r="R30" t="b">
        <f>ISNUMBER(SEARCH(R$1,d2_test70[[#This Row],[actualResult]]))</f>
        <v>0</v>
      </c>
      <c r="S30" s="10" t="str">
        <f t="shared" si="0"/>
        <v>11</v>
      </c>
      <c r="T30" s="10" t="str">
        <f t="shared" si="1"/>
        <v>00</v>
      </c>
      <c r="U30" s="10" t="str">
        <f t="shared" si="2"/>
        <v>00</v>
      </c>
      <c r="V30" t="b">
        <f t="shared" si="8"/>
        <v>1</v>
      </c>
      <c r="Y30" t="b">
        <f>ISNUMBER(SEARCH(Y$1,d2_test70[[#This Row],[actualResultGPT3]]))</f>
        <v>1</v>
      </c>
      <c r="Z30" t="b">
        <f>ISNUMBER(SEARCH(Z$1,d2_test70[[#This Row],[actualResultGPT3]]))</f>
        <v>0</v>
      </c>
      <c r="AA30" t="b">
        <f>ISNUMBER(SEARCH(AA$1,d2_test70[[#This Row],[actualResultGPT3]]))</f>
        <v>0</v>
      </c>
      <c r="AB30" s="10" t="str">
        <f t="shared" si="4"/>
        <v>11</v>
      </c>
      <c r="AC30" s="10" t="str">
        <f t="shared" si="5"/>
        <v>00</v>
      </c>
      <c r="AD30" s="10" t="str">
        <f t="shared" si="6"/>
        <v>00</v>
      </c>
      <c r="AE30" t="b">
        <f t="shared" si="7"/>
        <v>0</v>
      </c>
    </row>
    <row r="31" spans="1:31" x14ac:dyDescent="0.35">
      <c r="A31" t="s">
        <v>239</v>
      </c>
      <c r="B31" t="s">
        <v>240</v>
      </c>
      <c r="C31" t="s">
        <v>1017</v>
      </c>
      <c r="D31" t="s">
        <v>7570</v>
      </c>
      <c r="E31" t="s">
        <v>5119</v>
      </c>
      <c r="F31" t="s">
        <v>13</v>
      </c>
      <c r="G31" t="s">
        <v>13</v>
      </c>
      <c r="H31" t="s">
        <v>959</v>
      </c>
      <c r="K31" s="13" t="b">
        <f>ISNUMBER(SEARCH(K$1,d2_test70[[#This Row],[expectedResult]]))</f>
        <v>1</v>
      </c>
      <c r="L31" s="13" t="b">
        <f>ISNUMBER(SEARCH(L$1,d2_test70[[#This Row],[expectedResult]]))</f>
        <v>0</v>
      </c>
      <c r="M31" s="13" t="b">
        <f>ISNUMBER(SEARCH(M$1,d2_test70[[#This Row],[expectedResult]]))</f>
        <v>0</v>
      </c>
      <c r="P31" t="b">
        <f>ISNUMBER(SEARCH(P$1,d2_test70[[#This Row],[actualResult]]))</f>
        <v>1</v>
      </c>
      <c r="Q31" t="b">
        <f>ISNUMBER(SEARCH(Q$1,d2_test70[[#This Row],[actualResult]]))</f>
        <v>0</v>
      </c>
      <c r="R31" t="b">
        <f>ISNUMBER(SEARCH(R$1,d2_test70[[#This Row],[actualResult]]))</f>
        <v>0</v>
      </c>
      <c r="S31" s="10" t="str">
        <f t="shared" si="0"/>
        <v>11</v>
      </c>
      <c r="T31" s="10" t="str">
        <f t="shared" si="1"/>
        <v>00</v>
      </c>
      <c r="U31" s="10" t="str">
        <f t="shared" si="2"/>
        <v>00</v>
      </c>
      <c r="V31" t="b">
        <f t="shared" si="8"/>
        <v>1</v>
      </c>
      <c r="Y31" t="b">
        <f>ISNUMBER(SEARCH(Y$1,d2_test70[[#This Row],[actualResultGPT3]]))</f>
        <v>1</v>
      </c>
      <c r="Z31" t="b">
        <f>ISNUMBER(SEARCH(Z$1,d2_test70[[#This Row],[actualResultGPT3]]))</f>
        <v>1</v>
      </c>
      <c r="AA31" t="b">
        <f>ISNUMBER(SEARCH(AA$1,d2_test70[[#This Row],[actualResultGPT3]]))</f>
        <v>1</v>
      </c>
      <c r="AB31" s="10" t="str">
        <f t="shared" si="4"/>
        <v>11</v>
      </c>
      <c r="AC31" s="10" t="str">
        <f t="shared" si="5"/>
        <v>01</v>
      </c>
      <c r="AD31" s="10" t="str">
        <f t="shared" si="6"/>
        <v>01</v>
      </c>
      <c r="AE31" t="b">
        <f t="shared" si="7"/>
        <v>0</v>
      </c>
    </row>
    <row r="32" spans="1:31" x14ac:dyDescent="0.35">
      <c r="A32" t="s">
        <v>78</v>
      </c>
      <c r="B32" t="s">
        <v>79</v>
      </c>
      <c r="C32" t="s">
        <v>80</v>
      </c>
      <c r="D32" t="s">
        <v>7581</v>
      </c>
      <c r="E32" t="s">
        <v>5119</v>
      </c>
      <c r="F32" t="s">
        <v>34</v>
      </c>
      <c r="G32" t="s">
        <v>34</v>
      </c>
      <c r="H32" t="s">
        <v>7846</v>
      </c>
      <c r="K32" s="13" t="b">
        <f>ISNUMBER(SEARCH(K$1,d2_test70[[#This Row],[expectedResult]]))</f>
        <v>0</v>
      </c>
      <c r="L32" s="13" t="b">
        <f>ISNUMBER(SEARCH(L$1,d2_test70[[#This Row],[expectedResult]]))</f>
        <v>1</v>
      </c>
      <c r="M32" s="13" t="b">
        <f>ISNUMBER(SEARCH(M$1,d2_test70[[#This Row],[expectedResult]]))</f>
        <v>0</v>
      </c>
      <c r="P32" t="b">
        <f>ISNUMBER(SEARCH(P$1,d2_test70[[#This Row],[actualResult]]))</f>
        <v>0</v>
      </c>
      <c r="Q32" t="b">
        <f>ISNUMBER(SEARCH(Q$1,d2_test70[[#This Row],[actualResult]]))</f>
        <v>1</v>
      </c>
      <c r="R32" t="b">
        <f>ISNUMBER(SEARCH(R$1,d2_test70[[#This Row],[actualResult]]))</f>
        <v>0</v>
      </c>
      <c r="S32" s="10" t="str">
        <f t="shared" si="0"/>
        <v>00</v>
      </c>
      <c r="T32" s="10" t="str">
        <f t="shared" si="1"/>
        <v>11</v>
      </c>
      <c r="U32" s="10" t="str">
        <f t="shared" si="2"/>
        <v>00</v>
      </c>
      <c r="V32" t="b">
        <f t="shared" si="8"/>
        <v>1</v>
      </c>
      <c r="Y32" t="b">
        <f>ISNUMBER(SEARCH(Y$1,d2_test70[[#This Row],[actualResultGPT3]]))</f>
        <v>1</v>
      </c>
      <c r="Z32" t="b">
        <f>ISNUMBER(SEARCH(Z$1,d2_test70[[#This Row],[actualResultGPT3]]))</f>
        <v>1</v>
      </c>
      <c r="AA32" t="b">
        <f>ISNUMBER(SEARCH(AA$1,d2_test70[[#This Row],[actualResultGPT3]]))</f>
        <v>1</v>
      </c>
      <c r="AB32" s="10" t="str">
        <f t="shared" si="4"/>
        <v>01</v>
      </c>
      <c r="AC32" s="10" t="str">
        <f t="shared" si="5"/>
        <v>11</v>
      </c>
      <c r="AD32" s="10" t="str">
        <f t="shared" si="6"/>
        <v>01</v>
      </c>
      <c r="AE32" t="b">
        <f t="shared" si="7"/>
        <v>0</v>
      </c>
    </row>
    <row r="33" spans="1:31" x14ac:dyDescent="0.35">
      <c r="A33" t="s">
        <v>245</v>
      </c>
      <c r="B33" t="s">
        <v>246</v>
      </c>
      <c r="C33" t="s">
        <v>7772</v>
      </c>
      <c r="D33" t="s">
        <v>7593</v>
      </c>
      <c r="E33" t="s">
        <v>5119</v>
      </c>
      <c r="F33" t="s">
        <v>7</v>
      </c>
      <c r="G33" t="s">
        <v>7</v>
      </c>
      <c r="H33" t="s">
        <v>72</v>
      </c>
      <c r="K33" s="13" t="b">
        <f>ISNUMBER(SEARCH(K$1,d2_test70[[#This Row],[expectedResult]]))</f>
        <v>0</v>
      </c>
      <c r="L33" s="13" t="b">
        <f>ISNUMBER(SEARCH(L$1,d2_test70[[#This Row],[expectedResult]]))</f>
        <v>0</v>
      </c>
      <c r="M33" s="13" t="b">
        <f>ISNUMBER(SEARCH(M$1,d2_test70[[#This Row],[expectedResult]]))</f>
        <v>1</v>
      </c>
      <c r="P33" t="b">
        <f>ISNUMBER(SEARCH(P$1,d2_test70[[#This Row],[actualResult]]))</f>
        <v>0</v>
      </c>
      <c r="Q33" t="b">
        <f>ISNUMBER(SEARCH(Q$1,d2_test70[[#This Row],[actualResult]]))</f>
        <v>0</v>
      </c>
      <c r="R33" t="b">
        <f>ISNUMBER(SEARCH(R$1,d2_test70[[#This Row],[actualResult]]))</f>
        <v>1</v>
      </c>
      <c r="S33" s="10" t="str">
        <f t="shared" si="0"/>
        <v>00</v>
      </c>
      <c r="T33" s="10" t="str">
        <f t="shared" si="1"/>
        <v>00</v>
      </c>
      <c r="U33" s="10" t="str">
        <f t="shared" si="2"/>
        <v>11</v>
      </c>
      <c r="V33" t="b">
        <f t="shared" si="8"/>
        <v>1</v>
      </c>
      <c r="Y33" t="b">
        <f>ISNUMBER(SEARCH(Y$1,d2_test70[[#This Row],[actualResultGPT3]]))</f>
        <v>1</v>
      </c>
      <c r="Z33" t="b">
        <f>ISNUMBER(SEARCH(Z$1,d2_test70[[#This Row],[actualResultGPT3]]))</f>
        <v>1</v>
      </c>
      <c r="AA33" t="b">
        <f>ISNUMBER(SEARCH(AA$1,d2_test70[[#This Row],[actualResultGPT3]]))</f>
        <v>1</v>
      </c>
      <c r="AB33" s="10" t="str">
        <f t="shared" si="4"/>
        <v>01</v>
      </c>
      <c r="AC33" s="10" t="str">
        <f t="shared" si="5"/>
        <v>01</v>
      </c>
      <c r="AD33" s="10" t="str">
        <f t="shared" si="6"/>
        <v>11</v>
      </c>
      <c r="AE33" t="b">
        <f t="shared" si="7"/>
        <v>0</v>
      </c>
    </row>
    <row r="34" spans="1:31" x14ac:dyDescent="0.35">
      <c r="A34">
        <v>606378030</v>
      </c>
      <c r="B34" t="s">
        <v>791</v>
      </c>
      <c r="C34" t="s">
        <v>7773</v>
      </c>
      <c r="D34" t="s">
        <v>7552</v>
      </c>
      <c r="E34" t="s">
        <v>5119</v>
      </c>
      <c r="F34" t="s">
        <v>13</v>
      </c>
      <c r="G34" t="s">
        <v>13</v>
      </c>
      <c r="H34" t="s">
        <v>7846</v>
      </c>
      <c r="K34" s="13" t="b">
        <f>ISNUMBER(SEARCH(K$1,d2_test70[[#This Row],[expectedResult]]))</f>
        <v>1</v>
      </c>
      <c r="L34" s="13" t="b">
        <f>ISNUMBER(SEARCH(L$1,d2_test70[[#This Row],[expectedResult]]))</f>
        <v>0</v>
      </c>
      <c r="M34" s="13" t="b">
        <f>ISNUMBER(SEARCH(M$1,d2_test70[[#This Row],[expectedResult]]))</f>
        <v>0</v>
      </c>
      <c r="P34" t="b">
        <f>ISNUMBER(SEARCH(P$1,d2_test70[[#This Row],[actualResult]]))</f>
        <v>1</v>
      </c>
      <c r="Q34" t="b">
        <f>ISNUMBER(SEARCH(Q$1,d2_test70[[#This Row],[actualResult]]))</f>
        <v>0</v>
      </c>
      <c r="R34" t="b">
        <f>ISNUMBER(SEARCH(R$1,d2_test70[[#This Row],[actualResult]]))</f>
        <v>0</v>
      </c>
      <c r="S34" s="10" t="str">
        <f t="shared" si="0"/>
        <v>11</v>
      </c>
      <c r="T34" s="10" t="str">
        <f t="shared" si="1"/>
        <v>00</v>
      </c>
      <c r="U34" s="10" t="str">
        <f t="shared" si="2"/>
        <v>00</v>
      </c>
      <c r="V34" t="b">
        <f t="shared" si="8"/>
        <v>1</v>
      </c>
      <c r="Y34" t="b">
        <f>ISNUMBER(SEARCH(Y$1,d2_test70[[#This Row],[actualResultGPT3]]))</f>
        <v>1</v>
      </c>
      <c r="Z34" t="b">
        <f>ISNUMBER(SEARCH(Z$1,d2_test70[[#This Row],[actualResultGPT3]]))</f>
        <v>1</v>
      </c>
      <c r="AA34" t="b">
        <f>ISNUMBER(SEARCH(AA$1,d2_test70[[#This Row],[actualResultGPT3]]))</f>
        <v>1</v>
      </c>
      <c r="AB34" s="10" t="str">
        <f t="shared" si="4"/>
        <v>11</v>
      </c>
      <c r="AC34" s="10" t="str">
        <f t="shared" si="5"/>
        <v>01</v>
      </c>
      <c r="AD34" s="10" t="str">
        <f t="shared" si="6"/>
        <v>01</v>
      </c>
      <c r="AE34" t="b">
        <f t="shared" si="7"/>
        <v>0</v>
      </c>
    </row>
    <row r="35" spans="1:31" x14ac:dyDescent="0.35">
      <c r="A35" t="s">
        <v>841</v>
      </c>
      <c r="B35" t="s">
        <v>842</v>
      </c>
      <c r="C35" t="s">
        <v>934</v>
      </c>
      <c r="D35" t="s">
        <v>7570</v>
      </c>
      <c r="E35" t="s">
        <v>5119</v>
      </c>
      <c r="F35" t="s">
        <v>13</v>
      </c>
      <c r="G35" t="s">
        <v>13</v>
      </c>
      <c r="H35" t="s">
        <v>72</v>
      </c>
      <c r="K35" s="13" t="b">
        <f>ISNUMBER(SEARCH(K$1,d2_test70[[#This Row],[expectedResult]]))</f>
        <v>1</v>
      </c>
      <c r="L35" s="13" t="b">
        <f>ISNUMBER(SEARCH(L$1,d2_test70[[#This Row],[expectedResult]]))</f>
        <v>0</v>
      </c>
      <c r="M35" s="13" t="b">
        <f>ISNUMBER(SEARCH(M$1,d2_test70[[#This Row],[expectedResult]]))</f>
        <v>0</v>
      </c>
      <c r="P35" t="b">
        <f>ISNUMBER(SEARCH(P$1,d2_test70[[#This Row],[actualResult]]))</f>
        <v>1</v>
      </c>
      <c r="Q35" t="b">
        <f>ISNUMBER(SEARCH(Q$1,d2_test70[[#This Row],[actualResult]]))</f>
        <v>0</v>
      </c>
      <c r="R35" t="b">
        <f>ISNUMBER(SEARCH(R$1,d2_test70[[#This Row],[actualResult]]))</f>
        <v>0</v>
      </c>
      <c r="S35" s="10" t="str">
        <f t="shared" si="0"/>
        <v>11</v>
      </c>
      <c r="T35" s="10" t="str">
        <f t="shared" si="1"/>
        <v>00</v>
      </c>
      <c r="U35" s="10" t="str">
        <f t="shared" si="2"/>
        <v>00</v>
      </c>
      <c r="V35" t="b">
        <f t="shared" si="8"/>
        <v>1</v>
      </c>
      <c r="Y35" t="b">
        <f>ISNUMBER(SEARCH(Y$1,d2_test70[[#This Row],[actualResultGPT3]]))</f>
        <v>1</v>
      </c>
      <c r="Z35" t="b">
        <f>ISNUMBER(SEARCH(Z$1,d2_test70[[#This Row],[actualResultGPT3]]))</f>
        <v>1</v>
      </c>
      <c r="AA35" t="b">
        <f>ISNUMBER(SEARCH(AA$1,d2_test70[[#This Row],[actualResultGPT3]]))</f>
        <v>1</v>
      </c>
      <c r="AB35" s="10" t="str">
        <f t="shared" si="4"/>
        <v>11</v>
      </c>
      <c r="AC35" s="10" t="str">
        <f t="shared" si="5"/>
        <v>01</v>
      </c>
      <c r="AD35" s="10" t="str">
        <f t="shared" si="6"/>
        <v>01</v>
      </c>
      <c r="AE35" t="b">
        <f t="shared" si="7"/>
        <v>0</v>
      </c>
    </row>
    <row r="36" spans="1:31" x14ac:dyDescent="0.35">
      <c r="A36">
        <v>6503662974</v>
      </c>
      <c r="B36" t="s">
        <v>7639</v>
      </c>
      <c r="C36" t="s">
        <v>7774</v>
      </c>
      <c r="D36" t="s">
        <v>7684</v>
      </c>
      <c r="E36" t="s">
        <v>5119</v>
      </c>
      <c r="F36" t="s">
        <v>7688</v>
      </c>
      <c r="G36" t="s">
        <v>7</v>
      </c>
      <c r="H36" t="s">
        <v>7846</v>
      </c>
      <c r="K36" s="13" t="b">
        <f>ISNUMBER(SEARCH(K$1,d2_test70[[#This Row],[expectedResult]]))</f>
        <v>0</v>
      </c>
      <c r="L36" s="13" t="b">
        <f>ISNUMBER(SEARCH(L$1,d2_test70[[#This Row],[expectedResult]]))</f>
        <v>0</v>
      </c>
      <c r="M36" s="13" t="b">
        <f>ISNUMBER(SEARCH(M$1,d2_test70[[#This Row],[expectedResult]]))</f>
        <v>1</v>
      </c>
      <c r="P36" t="b">
        <f>ISNUMBER(SEARCH(P$1,d2_test70[[#This Row],[actualResult]]))</f>
        <v>0</v>
      </c>
      <c r="Q36" t="b">
        <f>ISNUMBER(SEARCH(Q$1,d2_test70[[#This Row],[actualResult]]))</f>
        <v>0</v>
      </c>
      <c r="R36" t="b">
        <f>ISNUMBER(SEARCH(R$1,d2_test70[[#This Row],[actualResult]]))</f>
        <v>1</v>
      </c>
      <c r="S36" s="10" t="str">
        <f t="shared" si="0"/>
        <v>00</v>
      </c>
      <c r="T36" s="10" t="str">
        <f t="shared" si="1"/>
        <v>00</v>
      </c>
      <c r="U36" s="10" t="str">
        <f t="shared" si="2"/>
        <v>11</v>
      </c>
      <c r="V36" t="b">
        <f t="shared" si="8"/>
        <v>1</v>
      </c>
      <c r="Y36" t="b">
        <f>ISNUMBER(SEARCH(Y$1,d2_test70[[#This Row],[actualResultGPT3]]))</f>
        <v>1</v>
      </c>
      <c r="Z36" t="b">
        <f>ISNUMBER(SEARCH(Z$1,d2_test70[[#This Row],[actualResultGPT3]]))</f>
        <v>1</v>
      </c>
      <c r="AA36" t="b">
        <f>ISNUMBER(SEARCH(AA$1,d2_test70[[#This Row],[actualResultGPT3]]))</f>
        <v>1</v>
      </c>
      <c r="AB36" s="10" t="str">
        <f t="shared" si="4"/>
        <v>01</v>
      </c>
      <c r="AC36" s="10" t="str">
        <f t="shared" si="5"/>
        <v>01</v>
      </c>
      <c r="AD36" s="10" t="str">
        <f t="shared" si="6"/>
        <v>11</v>
      </c>
      <c r="AE36" t="b">
        <f t="shared" si="7"/>
        <v>0</v>
      </c>
    </row>
    <row r="37" spans="1:31" x14ac:dyDescent="0.35">
      <c r="A37">
        <v>488667779</v>
      </c>
      <c r="B37" t="s">
        <v>7628</v>
      </c>
      <c r="C37" t="s">
        <v>7775</v>
      </c>
      <c r="D37" t="s">
        <v>7676</v>
      </c>
      <c r="E37" t="s">
        <v>5119</v>
      </c>
      <c r="F37" t="s">
        <v>7687</v>
      </c>
      <c r="G37" t="s">
        <v>13</v>
      </c>
      <c r="H37" t="s">
        <v>7846</v>
      </c>
      <c r="K37" s="13" t="b">
        <f>ISNUMBER(SEARCH(K$1,d2_test70[[#This Row],[expectedResult]]))</f>
        <v>1</v>
      </c>
      <c r="L37" s="13" t="b">
        <f>ISNUMBER(SEARCH(L$1,d2_test70[[#This Row],[expectedResult]]))</f>
        <v>0</v>
      </c>
      <c r="M37" s="13" t="b">
        <f>ISNUMBER(SEARCH(M$1,d2_test70[[#This Row],[expectedResult]]))</f>
        <v>0</v>
      </c>
      <c r="P37" t="b">
        <f>ISNUMBER(SEARCH(P$1,d2_test70[[#This Row],[actualResult]]))</f>
        <v>1</v>
      </c>
      <c r="Q37" t="b">
        <f>ISNUMBER(SEARCH(Q$1,d2_test70[[#This Row],[actualResult]]))</f>
        <v>0</v>
      </c>
      <c r="R37" t="b">
        <f>ISNUMBER(SEARCH(R$1,d2_test70[[#This Row],[actualResult]]))</f>
        <v>0</v>
      </c>
      <c r="S37" s="10" t="str">
        <f t="shared" si="0"/>
        <v>11</v>
      </c>
      <c r="T37" s="10" t="str">
        <f t="shared" si="1"/>
        <v>00</v>
      </c>
      <c r="U37" s="10" t="str">
        <f t="shared" si="2"/>
        <v>00</v>
      </c>
      <c r="V37" t="b">
        <f t="shared" si="8"/>
        <v>1</v>
      </c>
      <c r="Y37" t="b">
        <f>ISNUMBER(SEARCH(Y$1,d2_test70[[#This Row],[actualResultGPT3]]))</f>
        <v>1</v>
      </c>
      <c r="Z37" t="b">
        <f>ISNUMBER(SEARCH(Z$1,d2_test70[[#This Row],[actualResultGPT3]]))</f>
        <v>1</v>
      </c>
      <c r="AA37" t="b">
        <f>ISNUMBER(SEARCH(AA$1,d2_test70[[#This Row],[actualResultGPT3]]))</f>
        <v>1</v>
      </c>
      <c r="AB37" s="10" t="str">
        <f t="shared" si="4"/>
        <v>11</v>
      </c>
      <c r="AC37" s="10" t="str">
        <f t="shared" si="5"/>
        <v>01</v>
      </c>
      <c r="AD37" s="10" t="str">
        <f t="shared" si="6"/>
        <v>01</v>
      </c>
      <c r="AE37" t="b">
        <f t="shared" si="7"/>
        <v>0</v>
      </c>
    </row>
    <row r="38" spans="1:31" x14ac:dyDescent="0.35">
      <c r="A38" t="s">
        <v>63</v>
      </c>
      <c r="B38" t="s">
        <v>64</v>
      </c>
      <c r="C38" t="s">
        <v>7776</v>
      </c>
      <c r="D38" t="s">
        <v>7593</v>
      </c>
      <c r="E38" t="s">
        <v>5119</v>
      </c>
      <c r="F38" t="s">
        <v>7</v>
      </c>
      <c r="G38" t="s">
        <v>7</v>
      </c>
      <c r="H38" t="s">
        <v>72</v>
      </c>
      <c r="K38" s="13" t="b">
        <f>ISNUMBER(SEARCH(K$1,d2_test70[[#This Row],[expectedResult]]))</f>
        <v>0</v>
      </c>
      <c r="L38" s="13" t="b">
        <f>ISNUMBER(SEARCH(L$1,d2_test70[[#This Row],[expectedResult]]))</f>
        <v>0</v>
      </c>
      <c r="M38" s="13" t="b">
        <f>ISNUMBER(SEARCH(M$1,d2_test70[[#This Row],[expectedResult]]))</f>
        <v>1</v>
      </c>
      <c r="P38" t="b">
        <f>ISNUMBER(SEARCH(P$1,d2_test70[[#This Row],[actualResult]]))</f>
        <v>0</v>
      </c>
      <c r="Q38" t="b">
        <f>ISNUMBER(SEARCH(Q$1,d2_test70[[#This Row],[actualResult]]))</f>
        <v>0</v>
      </c>
      <c r="R38" t="b">
        <f>ISNUMBER(SEARCH(R$1,d2_test70[[#This Row],[actualResult]]))</f>
        <v>1</v>
      </c>
      <c r="S38" s="10" t="str">
        <f t="shared" si="0"/>
        <v>00</v>
      </c>
      <c r="T38" s="10" t="str">
        <f t="shared" si="1"/>
        <v>00</v>
      </c>
      <c r="U38" s="10" t="str">
        <f t="shared" si="2"/>
        <v>11</v>
      </c>
      <c r="V38" t="b">
        <f t="shared" si="8"/>
        <v>1</v>
      </c>
      <c r="Y38" t="b">
        <f>ISNUMBER(SEARCH(Y$1,d2_test70[[#This Row],[actualResultGPT3]]))</f>
        <v>1</v>
      </c>
      <c r="Z38" t="b">
        <f>ISNUMBER(SEARCH(Z$1,d2_test70[[#This Row],[actualResultGPT3]]))</f>
        <v>1</v>
      </c>
      <c r="AA38" t="b">
        <f>ISNUMBER(SEARCH(AA$1,d2_test70[[#This Row],[actualResultGPT3]]))</f>
        <v>1</v>
      </c>
      <c r="AB38" s="10" t="str">
        <f t="shared" si="4"/>
        <v>01</v>
      </c>
      <c r="AC38" s="10" t="str">
        <f t="shared" si="5"/>
        <v>01</v>
      </c>
      <c r="AD38" s="10" t="str">
        <f t="shared" si="6"/>
        <v>11</v>
      </c>
      <c r="AE38" t="b">
        <f t="shared" si="7"/>
        <v>0</v>
      </c>
    </row>
    <row r="39" spans="1:31" x14ac:dyDescent="0.35">
      <c r="A39" t="s">
        <v>587</v>
      </c>
      <c r="B39" t="s">
        <v>588</v>
      </c>
      <c r="C39" t="s">
        <v>1016</v>
      </c>
      <c r="D39" t="s">
        <v>7593</v>
      </c>
      <c r="E39" t="s">
        <v>5119</v>
      </c>
      <c r="F39" t="s">
        <v>7</v>
      </c>
      <c r="G39" t="s">
        <v>7</v>
      </c>
      <c r="H39" t="s">
        <v>7</v>
      </c>
      <c r="K39" s="13" t="b">
        <f>ISNUMBER(SEARCH(K$1,d2_test70[[#This Row],[expectedResult]]))</f>
        <v>0</v>
      </c>
      <c r="L39" s="13" t="b">
        <f>ISNUMBER(SEARCH(L$1,d2_test70[[#This Row],[expectedResult]]))</f>
        <v>0</v>
      </c>
      <c r="M39" s="13" t="b">
        <f>ISNUMBER(SEARCH(M$1,d2_test70[[#This Row],[expectedResult]]))</f>
        <v>1</v>
      </c>
      <c r="P39" t="b">
        <f>ISNUMBER(SEARCH(P$1,d2_test70[[#This Row],[actualResult]]))</f>
        <v>0</v>
      </c>
      <c r="Q39" t="b">
        <f>ISNUMBER(SEARCH(Q$1,d2_test70[[#This Row],[actualResult]]))</f>
        <v>0</v>
      </c>
      <c r="R39" t="b">
        <f>ISNUMBER(SEARCH(R$1,d2_test70[[#This Row],[actualResult]]))</f>
        <v>1</v>
      </c>
      <c r="S39" s="10" t="str">
        <f t="shared" si="0"/>
        <v>00</v>
      </c>
      <c r="T39" s="10" t="str">
        <f t="shared" si="1"/>
        <v>00</v>
      </c>
      <c r="U39" s="10" t="str">
        <f t="shared" si="2"/>
        <v>11</v>
      </c>
      <c r="V39" t="b">
        <f t="shared" si="8"/>
        <v>1</v>
      </c>
      <c r="Y39" t="b">
        <f>ISNUMBER(SEARCH(Y$1,d2_test70[[#This Row],[actualResultGPT3]]))</f>
        <v>0</v>
      </c>
      <c r="Z39" t="b">
        <f>ISNUMBER(SEARCH(Z$1,d2_test70[[#This Row],[actualResultGPT3]]))</f>
        <v>0</v>
      </c>
      <c r="AA39" t="b">
        <f>ISNUMBER(SEARCH(AA$1,d2_test70[[#This Row],[actualResultGPT3]]))</f>
        <v>1</v>
      </c>
      <c r="AB39" s="10" t="str">
        <f t="shared" si="4"/>
        <v>00</v>
      </c>
      <c r="AC39" s="10" t="str">
        <f t="shared" si="5"/>
        <v>00</v>
      </c>
      <c r="AD39" s="10" t="str">
        <f t="shared" si="6"/>
        <v>11</v>
      </c>
      <c r="AE39" t="b">
        <f t="shared" si="7"/>
        <v>0</v>
      </c>
    </row>
    <row r="40" spans="1:31" x14ac:dyDescent="0.35">
      <c r="A40" t="s">
        <v>786</v>
      </c>
      <c r="B40" t="s">
        <v>787</v>
      </c>
      <c r="C40" t="s">
        <v>788</v>
      </c>
      <c r="D40" t="s">
        <v>7582</v>
      </c>
      <c r="E40" t="s">
        <v>5119</v>
      </c>
      <c r="F40" t="s">
        <v>34</v>
      </c>
      <c r="G40" t="s">
        <v>34</v>
      </c>
      <c r="H40" t="s">
        <v>7846</v>
      </c>
      <c r="K40" s="13" t="b">
        <f>ISNUMBER(SEARCH(K$1,d2_test70[[#This Row],[expectedResult]]))</f>
        <v>0</v>
      </c>
      <c r="L40" s="13" t="b">
        <f>ISNUMBER(SEARCH(L$1,d2_test70[[#This Row],[expectedResult]]))</f>
        <v>1</v>
      </c>
      <c r="M40" s="13" t="b">
        <f>ISNUMBER(SEARCH(M$1,d2_test70[[#This Row],[expectedResult]]))</f>
        <v>0</v>
      </c>
      <c r="P40" t="b">
        <f>ISNUMBER(SEARCH(P$1,d2_test70[[#This Row],[actualResult]]))</f>
        <v>0</v>
      </c>
      <c r="Q40" t="b">
        <f>ISNUMBER(SEARCH(Q$1,d2_test70[[#This Row],[actualResult]]))</f>
        <v>1</v>
      </c>
      <c r="R40" t="b">
        <f>ISNUMBER(SEARCH(R$1,d2_test70[[#This Row],[actualResult]]))</f>
        <v>0</v>
      </c>
      <c r="S40" s="10" t="str">
        <f t="shared" si="0"/>
        <v>00</v>
      </c>
      <c r="T40" s="10" t="str">
        <f t="shared" si="1"/>
        <v>11</v>
      </c>
      <c r="U40" s="10" t="str">
        <f t="shared" si="2"/>
        <v>00</v>
      </c>
      <c r="V40" t="b">
        <f t="shared" si="8"/>
        <v>1</v>
      </c>
      <c r="Y40" t="b">
        <f>ISNUMBER(SEARCH(Y$1,d2_test70[[#This Row],[actualResultGPT3]]))</f>
        <v>1</v>
      </c>
      <c r="Z40" t="b">
        <f>ISNUMBER(SEARCH(Z$1,d2_test70[[#This Row],[actualResultGPT3]]))</f>
        <v>1</v>
      </c>
      <c r="AA40" t="b">
        <f>ISNUMBER(SEARCH(AA$1,d2_test70[[#This Row],[actualResultGPT3]]))</f>
        <v>1</v>
      </c>
      <c r="AB40" s="10" t="str">
        <f t="shared" si="4"/>
        <v>01</v>
      </c>
      <c r="AC40" s="10" t="str">
        <f t="shared" si="5"/>
        <v>11</v>
      </c>
      <c r="AD40" s="10" t="str">
        <f t="shared" si="6"/>
        <v>01</v>
      </c>
      <c r="AE40" t="b">
        <f t="shared" si="7"/>
        <v>0</v>
      </c>
    </row>
    <row r="41" spans="1:31" x14ac:dyDescent="0.35">
      <c r="A41" t="s">
        <v>817</v>
      </c>
      <c r="B41" t="s">
        <v>818</v>
      </c>
      <c r="C41" t="s">
        <v>944</v>
      </c>
      <c r="D41" t="s">
        <v>7570</v>
      </c>
      <c r="E41" t="s">
        <v>5119</v>
      </c>
      <c r="F41" t="s">
        <v>7</v>
      </c>
      <c r="G41" t="s">
        <v>7</v>
      </c>
      <c r="H41" t="s">
        <v>7846</v>
      </c>
      <c r="K41" s="13" t="b">
        <f>ISNUMBER(SEARCH(K$1,d2_test70[[#This Row],[expectedResult]]))</f>
        <v>0</v>
      </c>
      <c r="L41" s="13" t="b">
        <f>ISNUMBER(SEARCH(L$1,d2_test70[[#This Row],[expectedResult]]))</f>
        <v>0</v>
      </c>
      <c r="M41" s="13" t="b">
        <f>ISNUMBER(SEARCH(M$1,d2_test70[[#This Row],[expectedResult]]))</f>
        <v>1</v>
      </c>
      <c r="P41" t="b">
        <f>ISNUMBER(SEARCH(P$1,d2_test70[[#This Row],[actualResult]]))</f>
        <v>0</v>
      </c>
      <c r="Q41" t="b">
        <f>ISNUMBER(SEARCH(Q$1,d2_test70[[#This Row],[actualResult]]))</f>
        <v>0</v>
      </c>
      <c r="R41" t="b">
        <f>ISNUMBER(SEARCH(R$1,d2_test70[[#This Row],[actualResult]]))</f>
        <v>1</v>
      </c>
      <c r="S41" s="10" t="str">
        <f t="shared" si="0"/>
        <v>00</v>
      </c>
      <c r="T41" s="10" t="str">
        <f t="shared" si="1"/>
        <v>00</v>
      </c>
      <c r="U41" s="10" t="str">
        <f t="shared" si="2"/>
        <v>11</v>
      </c>
      <c r="V41" t="b">
        <f t="shared" si="8"/>
        <v>1</v>
      </c>
      <c r="Y41" t="b">
        <f>ISNUMBER(SEARCH(Y$1,d2_test70[[#This Row],[actualResultGPT3]]))</f>
        <v>1</v>
      </c>
      <c r="Z41" t="b">
        <f>ISNUMBER(SEARCH(Z$1,d2_test70[[#This Row],[actualResultGPT3]]))</f>
        <v>1</v>
      </c>
      <c r="AA41" t="b">
        <f>ISNUMBER(SEARCH(AA$1,d2_test70[[#This Row],[actualResultGPT3]]))</f>
        <v>1</v>
      </c>
      <c r="AB41" s="10" t="str">
        <f t="shared" si="4"/>
        <v>01</v>
      </c>
      <c r="AC41" s="10" t="str">
        <f t="shared" si="5"/>
        <v>01</v>
      </c>
      <c r="AD41" s="10" t="str">
        <f t="shared" si="6"/>
        <v>11</v>
      </c>
      <c r="AE41" t="b">
        <f t="shared" si="7"/>
        <v>0</v>
      </c>
    </row>
    <row r="42" spans="1:31" x14ac:dyDescent="0.35">
      <c r="A42" t="s">
        <v>166</v>
      </c>
      <c r="B42" t="s">
        <v>167</v>
      </c>
      <c r="C42" t="s">
        <v>168</v>
      </c>
      <c r="D42" t="s">
        <v>7591</v>
      </c>
      <c r="E42" t="s">
        <v>5119</v>
      </c>
      <c r="F42" t="s">
        <v>7</v>
      </c>
      <c r="G42" t="s">
        <v>24</v>
      </c>
      <c r="H42" t="s">
        <v>72</v>
      </c>
      <c r="K42" s="13" t="b">
        <f>ISNUMBER(SEARCH(K$1,d2_test70[[#This Row],[expectedResult]]))</f>
        <v>0</v>
      </c>
      <c r="L42" s="13" t="b">
        <f>ISNUMBER(SEARCH(L$1,d2_test70[[#This Row],[expectedResult]]))</f>
        <v>0</v>
      </c>
      <c r="M42" s="13" t="b">
        <f>ISNUMBER(SEARCH(M$1,d2_test70[[#This Row],[expectedResult]]))</f>
        <v>1</v>
      </c>
      <c r="P42" t="b">
        <f>ISNUMBER(SEARCH(P$1,d2_test70[[#This Row],[actualResult]]))</f>
        <v>0</v>
      </c>
      <c r="Q42" t="b">
        <f>ISNUMBER(SEARCH(Q$1,d2_test70[[#This Row],[actualResult]]))</f>
        <v>1</v>
      </c>
      <c r="R42" t="b">
        <f>ISNUMBER(SEARCH(R$1,d2_test70[[#This Row],[actualResult]]))</f>
        <v>1</v>
      </c>
      <c r="S42" s="10" t="str">
        <f t="shared" si="0"/>
        <v>00</v>
      </c>
      <c r="T42" s="10" t="str">
        <f t="shared" si="1"/>
        <v>01</v>
      </c>
      <c r="U42" s="10" t="str">
        <f t="shared" si="2"/>
        <v>11</v>
      </c>
      <c r="V42" t="b">
        <f t="shared" si="8"/>
        <v>0</v>
      </c>
      <c r="Y42" t="b">
        <f>ISNUMBER(SEARCH(Y$1,d2_test70[[#This Row],[actualResultGPT3]]))</f>
        <v>1</v>
      </c>
      <c r="Z42" t="b">
        <f>ISNUMBER(SEARCH(Z$1,d2_test70[[#This Row],[actualResultGPT3]]))</f>
        <v>1</v>
      </c>
      <c r="AA42" t="b">
        <f>ISNUMBER(SEARCH(AA$1,d2_test70[[#This Row],[actualResultGPT3]]))</f>
        <v>1</v>
      </c>
      <c r="AB42" s="10" t="str">
        <f t="shared" si="4"/>
        <v>01</v>
      </c>
      <c r="AC42" s="10" t="str">
        <f t="shared" si="5"/>
        <v>01</v>
      </c>
      <c r="AD42" s="10" t="str">
        <f t="shared" si="6"/>
        <v>11</v>
      </c>
      <c r="AE42" t="b">
        <f t="shared" si="7"/>
        <v>0</v>
      </c>
    </row>
    <row r="43" spans="1:31" x14ac:dyDescent="0.35">
      <c r="A43" t="s">
        <v>406</v>
      </c>
      <c r="B43" t="s">
        <v>407</v>
      </c>
      <c r="C43" t="s">
        <v>7777</v>
      </c>
      <c r="D43" t="s">
        <v>7570</v>
      </c>
      <c r="E43" t="s">
        <v>5119</v>
      </c>
      <c r="F43" t="s">
        <v>7</v>
      </c>
      <c r="G43" t="s">
        <v>7</v>
      </c>
      <c r="H43" t="s">
        <v>72</v>
      </c>
      <c r="K43" s="13" t="b">
        <f>ISNUMBER(SEARCH(K$1,d2_test70[[#This Row],[expectedResult]]))</f>
        <v>0</v>
      </c>
      <c r="L43" s="13" t="b">
        <f>ISNUMBER(SEARCH(L$1,d2_test70[[#This Row],[expectedResult]]))</f>
        <v>0</v>
      </c>
      <c r="M43" s="13" t="b">
        <f>ISNUMBER(SEARCH(M$1,d2_test70[[#This Row],[expectedResult]]))</f>
        <v>1</v>
      </c>
      <c r="P43" t="b">
        <f>ISNUMBER(SEARCH(P$1,d2_test70[[#This Row],[actualResult]]))</f>
        <v>0</v>
      </c>
      <c r="Q43" t="b">
        <f>ISNUMBER(SEARCH(Q$1,d2_test70[[#This Row],[actualResult]]))</f>
        <v>0</v>
      </c>
      <c r="R43" t="b">
        <f>ISNUMBER(SEARCH(R$1,d2_test70[[#This Row],[actualResult]]))</f>
        <v>1</v>
      </c>
      <c r="S43" s="10" t="str">
        <f t="shared" si="0"/>
        <v>00</v>
      </c>
      <c r="T43" s="10" t="str">
        <f t="shared" si="1"/>
        <v>00</v>
      </c>
      <c r="U43" s="10" t="str">
        <f t="shared" si="2"/>
        <v>11</v>
      </c>
      <c r="V43" t="b">
        <f t="shared" si="8"/>
        <v>1</v>
      </c>
      <c r="Y43" t="b">
        <f>ISNUMBER(SEARCH(Y$1,d2_test70[[#This Row],[actualResultGPT3]]))</f>
        <v>1</v>
      </c>
      <c r="Z43" t="b">
        <f>ISNUMBER(SEARCH(Z$1,d2_test70[[#This Row],[actualResultGPT3]]))</f>
        <v>1</v>
      </c>
      <c r="AA43" t="b">
        <f>ISNUMBER(SEARCH(AA$1,d2_test70[[#This Row],[actualResultGPT3]]))</f>
        <v>1</v>
      </c>
      <c r="AB43" s="10" t="str">
        <f t="shared" si="4"/>
        <v>01</v>
      </c>
      <c r="AC43" s="10" t="str">
        <f t="shared" si="5"/>
        <v>01</v>
      </c>
      <c r="AD43" s="10" t="str">
        <f t="shared" si="6"/>
        <v>11</v>
      </c>
      <c r="AE43" t="b">
        <f t="shared" si="7"/>
        <v>0</v>
      </c>
    </row>
    <row r="44" spans="1:31" x14ac:dyDescent="0.35">
      <c r="A44">
        <v>932828299</v>
      </c>
      <c r="B44" t="s">
        <v>579</v>
      </c>
      <c r="C44" t="s">
        <v>989</v>
      </c>
      <c r="D44" t="s">
        <v>7546</v>
      </c>
      <c r="E44" t="s">
        <v>5119</v>
      </c>
      <c r="F44" t="s">
        <v>13</v>
      </c>
      <c r="G44" t="s">
        <v>13</v>
      </c>
      <c r="H44" t="s">
        <v>959</v>
      </c>
      <c r="K44" s="13" t="b">
        <f>ISNUMBER(SEARCH(K$1,d2_test70[[#This Row],[expectedResult]]))</f>
        <v>1</v>
      </c>
      <c r="L44" s="13" t="b">
        <f>ISNUMBER(SEARCH(L$1,d2_test70[[#This Row],[expectedResult]]))</f>
        <v>0</v>
      </c>
      <c r="M44" s="13" t="b">
        <f>ISNUMBER(SEARCH(M$1,d2_test70[[#This Row],[expectedResult]]))</f>
        <v>0</v>
      </c>
      <c r="P44" t="b">
        <f>ISNUMBER(SEARCH(P$1,d2_test70[[#This Row],[actualResult]]))</f>
        <v>1</v>
      </c>
      <c r="Q44" t="b">
        <f>ISNUMBER(SEARCH(Q$1,d2_test70[[#This Row],[actualResult]]))</f>
        <v>0</v>
      </c>
      <c r="R44" t="b">
        <f>ISNUMBER(SEARCH(R$1,d2_test70[[#This Row],[actualResult]]))</f>
        <v>0</v>
      </c>
      <c r="S44" s="10" t="str">
        <f t="shared" si="0"/>
        <v>11</v>
      </c>
      <c r="T44" s="10" t="str">
        <f t="shared" si="1"/>
        <v>00</v>
      </c>
      <c r="U44" s="10" t="str">
        <f t="shared" si="2"/>
        <v>00</v>
      </c>
      <c r="V44" t="b">
        <f t="shared" si="8"/>
        <v>1</v>
      </c>
      <c r="Y44" t="b">
        <f>ISNUMBER(SEARCH(Y$1,d2_test70[[#This Row],[actualResultGPT3]]))</f>
        <v>1</v>
      </c>
      <c r="Z44" t="b">
        <f>ISNUMBER(SEARCH(Z$1,d2_test70[[#This Row],[actualResultGPT3]]))</f>
        <v>1</v>
      </c>
      <c r="AA44" t="b">
        <f>ISNUMBER(SEARCH(AA$1,d2_test70[[#This Row],[actualResultGPT3]]))</f>
        <v>1</v>
      </c>
      <c r="AB44" s="10" t="str">
        <f t="shared" si="4"/>
        <v>11</v>
      </c>
      <c r="AC44" s="10" t="str">
        <f t="shared" si="5"/>
        <v>01</v>
      </c>
      <c r="AD44" s="10" t="str">
        <f t="shared" si="6"/>
        <v>01</v>
      </c>
      <c r="AE44" t="b">
        <f t="shared" si="7"/>
        <v>0</v>
      </c>
    </row>
    <row r="45" spans="1:31" x14ac:dyDescent="0.35">
      <c r="A45" t="s">
        <v>234</v>
      </c>
      <c r="B45" t="s">
        <v>235</v>
      </c>
      <c r="C45" t="s">
        <v>7778</v>
      </c>
      <c r="D45" t="s">
        <v>7570</v>
      </c>
      <c r="E45" t="s">
        <v>5119</v>
      </c>
      <c r="F45" t="s">
        <v>7</v>
      </c>
      <c r="G45" t="s">
        <v>7</v>
      </c>
      <c r="H45" t="s">
        <v>72</v>
      </c>
      <c r="K45" s="13" t="b">
        <f>ISNUMBER(SEARCH(K$1,d2_test70[[#This Row],[expectedResult]]))</f>
        <v>0</v>
      </c>
      <c r="L45" s="13" t="b">
        <f>ISNUMBER(SEARCH(L$1,d2_test70[[#This Row],[expectedResult]]))</f>
        <v>0</v>
      </c>
      <c r="M45" s="13" t="b">
        <f>ISNUMBER(SEARCH(M$1,d2_test70[[#This Row],[expectedResult]]))</f>
        <v>1</v>
      </c>
      <c r="P45" t="b">
        <f>ISNUMBER(SEARCH(P$1,d2_test70[[#This Row],[actualResult]]))</f>
        <v>0</v>
      </c>
      <c r="Q45" t="b">
        <f>ISNUMBER(SEARCH(Q$1,d2_test70[[#This Row],[actualResult]]))</f>
        <v>0</v>
      </c>
      <c r="R45" t="b">
        <f>ISNUMBER(SEARCH(R$1,d2_test70[[#This Row],[actualResult]]))</f>
        <v>1</v>
      </c>
      <c r="S45" s="10" t="str">
        <f t="shared" si="0"/>
        <v>00</v>
      </c>
      <c r="T45" s="10" t="str">
        <f t="shared" si="1"/>
        <v>00</v>
      </c>
      <c r="U45" s="10" t="str">
        <f t="shared" si="2"/>
        <v>11</v>
      </c>
      <c r="V45" t="b">
        <f t="shared" si="8"/>
        <v>1</v>
      </c>
      <c r="Y45" t="b">
        <f>ISNUMBER(SEARCH(Y$1,d2_test70[[#This Row],[actualResultGPT3]]))</f>
        <v>1</v>
      </c>
      <c r="Z45" t="b">
        <f>ISNUMBER(SEARCH(Z$1,d2_test70[[#This Row],[actualResultGPT3]]))</f>
        <v>1</v>
      </c>
      <c r="AA45" t="b">
        <f>ISNUMBER(SEARCH(AA$1,d2_test70[[#This Row],[actualResultGPT3]]))</f>
        <v>1</v>
      </c>
      <c r="AB45" s="10" t="str">
        <f t="shared" si="4"/>
        <v>01</v>
      </c>
      <c r="AC45" s="10" t="str">
        <f t="shared" si="5"/>
        <v>01</v>
      </c>
      <c r="AD45" s="10" t="str">
        <f t="shared" si="6"/>
        <v>11</v>
      </c>
      <c r="AE45" t="b">
        <f t="shared" si="7"/>
        <v>0</v>
      </c>
    </row>
    <row r="46" spans="1:31" x14ac:dyDescent="0.35">
      <c r="A46" t="s">
        <v>328</v>
      </c>
      <c r="B46" t="s">
        <v>329</v>
      </c>
      <c r="C46" t="s">
        <v>7779</v>
      </c>
      <c r="D46" t="s">
        <v>7589</v>
      </c>
      <c r="E46" t="s">
        <v>5119</v>
      </c>
      <c r="F46" t="s">
        <v>72</v>
      </c>
      <c r="G46" t="s">
        <v>24</v>
      </c>
      <c r="H46" t="s">
        <v>7846</v>
      </c>
      <c r="K46" s="13" t="b">
        <f>ISNUMBER(SEARCH(K$1,d2_test70[[#This Row],[expectedResult]]))</f>
        <v>1</v>
      </c>
      <c r="L46" s="13" t="b">
        <f>ISNUMBER(SEARCH(L$1,d2_test70[[#This Row],[expectedResult]]))</f>
        <v>1</v>
      </c>
      <c r="M46" s="13" t="b">
        <f>ISNUMBER(SEARCH(M$1,d2_test70[[#This Row],[expectedResult]]))</f>
        <v>1</v>
      </c>
      <c r="P46" t="b">
        <f>ISNUMBER(SEARCH(P$1,d2_test70[[#This Row],[actualResult]]))</f>
        <v>0</v>
      </c>
      <c r="Q46" t="b">
        <f>ISNUMBER(SEARCH(Q$1,d2_test70[[#This Row],[actualResult]]))</f>
        <v>1</v>
      </c>
      <c r="R46" t="b">
        <f>ISNUMBER(SEARCH(R$1,d2_test70[[#This Row],[actualResult]]))</f>
        <v>1</v>
      </c>
      <c r="S46" s="10" t="str">
        <f t="shared" si="0"/>
        <v>10</v>
      </c>
      <c r="T46" s="10" t="str">
        <f t="shared" si="1"/>
        <v>11</v>
      </c>
      <c r="U46" s="10" t="str">
        <f t="shared" si="2"/>
        <v>11</v>
      </c>
      <c r="V46" t="b">
        <f t="shared" si="8"/>
        <v>0</v>
      </c>
      <c r="Y46" t="b">
        <f>ISNUMBER(SEARCH(Y$1,d2_test70[[#This Row],[actualResultGPT3]]))</f>
        <v>1</v>
      </c>
      <c r="Z46" t="b">
        <f>ISNUMBER(SEARCH(Z$1,d2_test70[[#This Row],[actualResultGPT3]]))</f>
        <v>1</v>
      </c>
      <c r="AA46" t="b">
        <f>ISNUMBER(SEARCH(AA$1,d2_test70[[#This Row],[actualResultGPT3]]))</f>
        <v>1</v>
      </c>
      <c r="AB46" s="10" t="str">
        <f t="shared" si="4"/>
        <v>11</v>
      </c>
      <c r="AC46" s="10" t="str">
        <f t="shared" si="5"/>
        <v>11</v>
      </c>
      <c r="AD46" s="10" t="str">
        <f t="shared" si="6"/>
        <v>11</v>
      </c>
      <c r="AE46" t="b">
        <f t="shared" si="7"/>
        <v>0</v>
      </c>
    </row>
    <row r="47" spans="1:31" x14ac:dyDescent="0.35">
      <c r="A47" t="s">
        <v>25</v>
      </c>
      <c r="B47" t="s">
        <v>26</v>
      </c>
      <c r="C47" t="s">
        <v>992</v>
      </c>
      <c r="D47" t="s">
        <v>7591</v>
      </c>
      <c r="E47" t="s">
        <v>5130</v>
      </c>
      <c r="F47" t="s">
        <v>24</v>
      </c>
      <c r="G47" t="s">
        <v>24</v>
      </c>
      <c r="H47" t="s">
        <v>72</v>
      </c>
      <c r="K47" s="13" t="b">
        <f>ISNUMBER(SEARCH(K$1,d2_test70[[#This Row],[expectedResult]]))</f>
        <v>0</v>
      </c>
      <c r="L47" s="13" t="b">
        <f>ISNUMBER(SEARCH(L$1,d2_test70[[#This Row],[expectedResult]]))</f>
        <v>1</v>
      </c>
      <c r="M47" s="13" t="b">
        <f>ISNUMBER(SEARCH(M$1,d2_test70[[#This Row],[expectedResult]]))</f>
        <v>1</v>
      </c>
      <c r="P47" t="b">
        <f>ISNUMBER(SEARCH(P$1,d2_test70[[#This Row],[actualResult]]))</f>
        <v>0</v>
      </c>
      <c r="Q47" t="b">
        <f>ISNUMBER(SEARCH(Q$1,d2_test70[[#This Row],[actualResult]]))</f>
        <v>1</v>
      </c>
      <c r="R47" t="b">
        <f>ISNUMBER(SEARCH(R$1,d2_test70[[#This Row],[actualResult]]))</f>
        <v>1</v>
      </c>
      <c r="S47" s="10" t="str">
        <f t="shared" si="0"/>
        <v>00</v>
      </c>
      <c r="T47" s="10" t="str">
        <f t="shared" si="1"/>
        <v>11</v>
      </c>
      <c r="U47" s="10" t="str">
        <f t="shared" si="2"/>
        <v>11</v>
      </c>
      <c r="V47" t="b">
        <f t="shared" si="8"/>
        <v>1</v>
      </c>
      <c r="Y47" t="b">
        <f>ISNUMBER(SEARCH(Y$1,d2_test70[[#This Row],[actualResultGPT3]]))</f>
        <v>1</v>
      </c>
      <c r="Z47" t="b">
        <f>ISNUMBER(SEARCH(Z$1,d2_test70[[#This Row],[actualResultGPT3]]))</f>
        <v>1</v>
      </c>
      <c r="AA47" t="b">
        <f>ISNUMBER(SEARCH(AA$1,d2_test70[[#This Row],[actualResultGPT3]]))</f>
        <v>1</v>
      </c>
      <c r="AB47" s="10" t="str">
        <f t="shared" si="4"/>
        <v>01</v>
      </c>
      <c r="AC47" s="10" t="str">
        <f t="shared" si="5"/>
        <v>11</v>
      </c>
      <c r="AD47" s="10" t="str">
        <f t="shared" si="6"/>
        <v>11</v>
      </c>
      <c r="AE47" t="b">
        <f t="shared" si="7"/>
        <v>0</v>
      </c>
    </row>
    <row r="48" spans="1:31" x14ac:dyDescent="0.35">
      <c r="A48" t="s">
        <v>739</v>
      </c>
      <c r="B48" t="s">
        <v>740</v>
      </c>
      <c r="C48" t="s">
        <v>7780</v>
      </c>
      <c r="D48" t="s">
        <v>7598</v>
      </c>
      <c r="E48" t="s">
        <v>5119</v>
      </c>
      <c r="F48" t="s">
        <v>34</v>
      </c>
      <c r="G48" t="s">
        <v>34</v>
      </c>
      <c r="H48" t="s">
        <v>72</v>
      </c>
      <c r="K48" s="13" t="b">
        <f>ISNUMBER(SEARCH(K$1,d2_test70[[#This Row],[expectedResult]]))</f>
        <v>0</v>
      </c>
      <c r="L48" s="13" t="b">
        <f>ISNUMBER(SEARCH(L$1,d2_test70[[#This Row],[expectedResult]]))</f>
        <v>1</v>
      </c>
      <c r="M48" s="13" t="b">
        <f>ISNUMBER(SEARCH(M$1,d2_test70[[#This Row],[expectedResult]]))</f>
        <v>0</v>
      </c>
      <c r="P48" t="b">
        <f>ISNUMBER(SEARCH(P$1,d2_test70[[#This Row],[actualResult]]))</f>
        <v>0</v>
      </c>
      <c r="Q48" t="b">
        <f>ISNUMBER(SEARCH(Q$1,d2_test70[[#This Row],[actualResult]]))</f>
        <v>1</v>
      </c>
      <c r="R48" t="b">
        <f>ISNUMBER(SEARCH(R$1,d2_test70[[#This Row],[actualResult]]))</f>
        <v>0</v>
      </c>
      <c r="S48" s="10" t="str">
        <f t="shared" si="0"/>
        <v>00</v>
      </c>
      <c r="T48" s="10" t="str">
        <f t="shared" si="1"/>
        <v>11</v>
      </c>
      <c r="U48" s="10" t="str">
        <f t="shared" si="2"/>
        <v>00</v>
      </c>
      <c r="V48" t="b">
        <f t="shared" si="8"/>
        <v>1</v>
      </c>
      <c r="Y48" t="b">
        <f>ISNUMBER(SEARCH(Y$1,d2_test70[[#This Row],[actualResultGPT3]]))</f>
        <v>1</v>
      </c>
      <c r="Z48" t="b">
        <f>ISNUMBER(SEARCH(Z$1,d2_test70[[#This Row],[actualResultGPT3]]))</f>
        <v>1</v>
      </c>
      <c r="AA48" t="b">
        <f>ISNUMBER(SEARCH(AA$1,d2_test70[[#This Row],[actualResultGPT3]]))</f>
        <v>1</v>
      </c>
      <c r="AB48" s="10" t="str">
        <f t="shared" si="4"/>
        <v>01</v>
      </c>
      <c r="AC48" s="10" t="str">
        <f t="shared" si="5"/>
        <v>11</v>
      </c>
      <c r="AD48" s="10" t="str">
        <f t="shared" si="6"/>
        <v>01</v>
      </c>
      <c r="AE48" t="b">
        <f t="shared" si="7"/>
        <v>0</v>
      </c>
    </row>
    <row r="49" spans="1:31" x14ac:dyDescent="0.35">
      <c r="A49" t="s">
        <v>502</v>
      </c>
      <c r="B49" t="s">
        <v>503</v>
      </c>
      <c r="C49" t="s">
        <v>504</v>
      </c>
      <c r="D49" t="s">
        <v>7597</v>
      </c>
      <c r="E49" t="s">
        <v>5137</v>
      </c>
      <c r="F49" t="s">
        <v>34</v>
      </c>
      <c r="G49" t="s">
        <v>34</v>
      </c>
      <c r="H49" t="s">
        <v>72</v>
      </c>
      <c r="K49" s="13" t="b">
        <f>ISNUMBER(SEARCH(K$1,d2_test70[[#This Row],[expectedResult]]))</f>
        <v>0</v>
      </c>
      <c r="L49" s="13" t="b">
        <f>ISNUMBER(SEARCH(L$1,d2_test70[[#This Row],[expectedResult]]))</f>
        <v>1</v>
      </c>
      <c r="M49" s="13" t="b">
        <f>ISNUMBER(SEARCH(M$1,d2_test70[[#This Row],[expectedResult]]))</f>
        <v>0</v>
      </c>
      <c r="P49" t="b">
        <f>ISNUMBER(SEARCH(P$1,d2_test70[[#This Row],[actualResult]]))</f>
        <v>0</v>
      </c>
      <c r="Q49" t="b">
        <f>ISNUMBER(SEARCH(Q$1,d2_test70[[#This Row],[actualResult]]))</f>
        <v>1</v>
      </c>
      <c r="R49" t="b">
        <f>ISNUMBER(SEARCH(R$1,d2_test70[[#This Row],[actualResult]]))</f>
        <v>0</v>
      </c>
      <c r="S49" s="10" t="str">
        <f t="shared" si="0"/>
        <v>00</v>
      </c>
      <c r="T49" s="10" t="str">
        <f t="shared" si="1"/>
        <v>11</v>
      </c>
      <c r="U49" s="10" t="str">
        <f t="shared" si="2"/>
        <v>00</v>
      </c>
      <c r="V49" t="b">
        <f t="shared" si="8"/>
        <v>1</v>
      </c>
      <c r="Y49" t="b">
        <f>ISNUMBER(SEARCH(Y$1,d2_test70[[#This Row],[actualResultGPT3]]))</f>
        <v>1</v>
      </c>
      <c r="Z49" t="b">
        <f>ISNUMBER(SEARCH(Z$1,d2_test70[[#This Row],[actualResultGPT3]]))</f>
        <v>1</v>
      </c>
      <c r="AA49" t="b">
        <f>ISNUMBER(SEARCH(AA$1,d2_test70[[#This Row],[actualResultGPT3]]))</f>
        <v>1</v>
      </c>
      <c r="AB49" s="10" t="str">
        <f t="shared" si="4"/>
        <v>01</v>
      </c>
      <c r="AC49" s="10" t="str">
        <f t="shared" si="5"/>
        <v>11</v>
      </c>
      <c r="AD49" s="10" t="str">
        <f t="shared" si="6"/>
        <v>01</v>
      </c>
      <c r="AE49" t="b">
        <f t="shared" si="7"/>
        <v>0</v>
      </c>
    </row>
    <row r="50" spans="1:31" x14ac:dyDescent="0.35">
      <c r="A50" t="s">
        <v>590</v>
      </c>
      <c r="B50" t="s">
        <v>591</v>
      </c>
      <c r="C50" t="s">
        <v>7781</v>
      </c>
      <c r="D50" t="s">
        <v>7570</v>
      </c>
      <c r="E50" t="s">
        <v>5119</v>
      </c>
      <c r="F50" t="s">
        <v>7</v>
      </c>
      <c r="G50" t="s">
        <v>7</v>
      </c>
      <c r="H50" t="s">
        <v>72</v>
      </c>
      <c r="K50" s="13" t="b">
        <f>ISNUMBER(SEARCH(K$1,d2_test70[[#This Row],[expectedResult]]))</f>
        <v>0</v>
      </c>
      <c r="L50" s="13" t="b">
        <f>ISNUMBER(SEARCH(L$1,d2_test70[[#This Row],[expectedResult]]))</f>
        <v>0</v>
      </c>
      <c r="M50" s="13" t="b">
        <f>ISNUMBER(SEARCH(M$1,d2_test70[[#This Row],[expectedResult]]))</f>
        <v>1</v>
      </c>
      <c r="P50" t="b">
        <f>ISNUMBER(SEARCH(P$1,d2_test70[[#This Row],[actualResult]]))</f>
        <v>0</v>
      </c>
      <c r="Q50" t="b">
        <f>ISNUMBER(SEARCH(Q$1,d2_test70[[#This Row],[actualResult]]))</f>
        <v>0</v>
      </c>
      <c r="R50" t="b">
        <f>ISNUMBER(SEARCH(R$1,d2_test70[[#This Row],[actualResult]]))</f>
        <v>1</v>
      </c>
      <c r="S50" s="10" t="str">
        <f t="shared" si="0"/>
        <v>00</v>
      </c>
      <c r="T50" s="10" t="str">
        <f t="shared" si="1"/>
        <v>00</v>
      </c>
      <c r="U50" s="10" t="str">
        <f t="shared" si="2"/>
        <v>11</v>
      </c>
      <c r="V50" t="b">
        <f t="shared" si="8"/>
        <v>1</v>
      </c>
      <c r="Y50" t="b">
        <f>ISNUMBER(SEARCH(Y$1,d2_test70[[#This Row],[actualResultGPT3]]))</f>
        <v>1</v>
      </c>
      <c r="Z50" t="b">
        <f>ISNUMBER(SEARCH(Z$1,d2_test70[[#This Row],[actualResultGPT3]]))</f>
        <v>1</v>
      </c>
      <c r="AA50" t="b">
        <f>ISNUMBER(SEARCH(AA$1,d2_test70[[#This Row],[actualResultGPT3]]))</f>
        <v>1</v>
      </c>
      <c r="AB50" s="10" t="str">
        <f t="shared" si="4"/>
        <v>01</v>
      </c>
      <c r="AC50" s="10" t="str">
        <f t="shared" si="5"/>
        <v>01</v>
      </c>
      <c r="AD50" s="10" t="str">
        <f t="shared" si="6"/>
        <v>11</v>
      </c>
      <c r="AE50" t="b">
        <f t="shared" si="7"/>
        <v>0</v>
      </c>
    </row>
    <row r="51" spans="1:31" x14ac:dyDescent="0.35">
      <c r="A51" t="s">
        <v>756</v>
      </c>
      <c r="B51" t="s">
        <v>757</v>
      </c>
      <c r="C51" t="s">
        <v>7782</v>
      </c>
      <c r="D51" t="s">
        <v>7570</v>
      </c>
      <c r="E51" t="s">
        <v>5119</v>
      </c>
      <c r="F51" t="s">
        <v>34</v>
      </c>
      <c r="G51" t="s">
        <v>24</v>
      </c>
      <c r="H51" t="s">
        <v>72</v>
      </c>
      <c r="K51" s="13" t="b">
        <f>ISNUMBER(SEARCH(K$1,d2_test70[[#This Row],[expectedResult]]))</f>
        <v>0</v>
      </c>
      <c r="L51" s="13" t="b">
        <f>ISNUMBER(SEARCH(L$1,d2_test70[[#This Row],[expectedResult]]))</f>
        <v>1</v>
      </c>
      <c r="M51" s="13" t="b">
        <f>ISNUMBER(SEARCH(M$1,d2_test70[[#This Row],[expectedResult]]))</f>
        <v>0</v>
      </c>
      <c r="P51" t="b">
        <f>ISNUMBER(SEARCH(P$1,d2_test70[[#This Row],[actualResult]]))</f>
        <v>0</v>
      </c>
      <c r="Q51" t="b">
        <f>ISNUMBER(SEARCH(Q$1,d2_test70[[#This Row],[actualResult]]))</f>
        <v>1</v>
      </c>
      <c r="R51" t="b">
        <f>ISNUMBER(SEARCH(R$1,d2_test70[[#This Row],[actualResult]]))</f>
        <v>1</v>
      </c>
      <c r="S51" s="10" t="str">
        <f t="shared" si="0"/>
        <v>00</v>
      </c>
      <c r="T51" s="10" t="str">
        <f t="shared" si="1"/>
        <v>11</v>
      </c>
      <c r="U51" s="10" t="str">
        <f t="shared" si="2"/>
        <v>01</v>
      </c>
      <c r="V51" t="b">
        <f t="shared" si="8"/>
        <v>0</v>
      </c>
      <c r="Y51" t="b">
        <f>ISNUMBER(SEARCH(Y$1,d2_test70[[#This Row],[actualResultGPT3]]))</f>
        <v>1</v>
      </c>
      <c r="Z51" t="b">
        <f>ISNUMBER(SEARCH(Z$1,d2_test70[[#This Row],[actualResultGPT3]]))</f>
        <v>1</v>
      </c>
      <c r="AA51" t="b">
        <f>ISNUMBER(SEARCH(AA$1,d2_test70[[#This Row],[actualResultGPT3]]))</f>
        <v>1</v>
      </c>
      <c r="AB51" s="10" t="str">
        <f t="shared" si="4"/>
        <v>01</v>
      </c>
      <c r="AC51" s="10" t="str">
        <f t="shared" si="5"/>
        <v>11</v>
      </c>
      <c r="AD51" s="10" t="str">
        <f t="shared" si="6"/>
        <v>01</v>
      </c>
      <c r="AE51" t="b">
        <f t="shared" si="7"/>
        <v>0</v>
      </c>
    </row>
    <row r="52" spans="1:31" x14ac:dyDescent="0.35">
      <c r="A52">
        <v>1431955703</v>
      </c>
      <c r="B52" t="s">
        <v>174</v>
      </c>
      <c r="C52" t="s">
        <v>7783</v>
      </c>
      <c r="D52" t="s">
        <v>7546</v>
      </c>
      <c r="E52" t="s">
        <v>5119</v>
      </c>
      <c r="F52" t="s">
        <v>13</v>
      </c>
      <c r="G52" t="s">
        <v>13</v>
      </c>
      <c r="H52" t="s">
        <v>72</v>
      </c>
      <c r="K52" s="13" t="b">
        <f>ISNUMBER(SEARCH(K$1,d2_test70[[#This Row],[expectedResult]]))</f>
        <v>1</v>
      </c>
      <c r="L52" s="13" t="b">
        <f>ISNUMBER(SEARCH(L$1,d2_test70[[#This Row],[expectedResult]]))</f>
        <v>0</v>
      </c>
      <c r="M52" s="13" t="b">
        <f>ISNUMBER(SEARCH(M$1,d2_test70[[#This Row],[expectedResult]]))</f>
        <v>0</v>
      </c>
      <c r="P52" t="b">
        <f>ISNUMBER(SEARCH(P$1,d2_test70[[#This Row],[actualResult]]))</f>
        <v>1</v>
      </c>
      <c r="Q52" t="b">
        <f>ISNUMBER(SEARCH(Q$1,d2_test70[[#This Row],[actualResult]]))</f>
        <v>0</v>
      </c>
      <c r="R52" t="b">
        <f>ISNUMBER(SEARCH(R$1,d2_test70[[#This Row],[actualResult]]))</f>
        <v>0</v>
      </c>
      <c r="S52" s="10" t="str">
        <f t="shared" si="0"/>
        <v>11</v>
      </c>
      <c r="T52" s="10" t="str">
        <f t="shared" si="1"/>
        <v>00</v>
      </c>
      <c r="U52" s="10" t="str">
        <f t="shared" si="2"/>
        <v>00</v>
      </c>
      <c r="V52" t="b">
        <f t="shared" si="8"/>
        <v>1</v>
      </c>
      <c r="Y52" t="b">
        <f>ISNUMBER(SEARCH(Y$1,d2_test70[[#This Row],[actualResultGPT3]]))</f>
        <v>1</v>
      </c>
      <c r="Z52" t="b">
        <f>ISNUMBER(SEARCH(Z$1,d2_test70[[#This Row],[actualResultGPT3]]))</f>
        <v>1</v>
      </c>
      <c r="AA52" t="b">
        <f>ISNUMBER(SEARCH(AA$1,d2_test70[[#This Row],[actualResultGPT3]]))</f>
        <v>1</v>
      </c>
      <c r="AB52" s="10" t="str">
        <f t="shared" si="4"/>
        <v>11</v>
      </c>
      <c r="AC52" s="10" t="str">
        <f t="shared" si="5"/>
        <v>01</v>
      </c>
      <c r="AD52" s="10" t="str">
        <f t="shared" si="6"/>
        <v>01</v>
      </c>
      <c r="AE52" t="b">
        <f t="shared" si="7"/>
        <v>0</v>
      </c>
    </row>
    <row r="53" spans="1:31" x14ac:dyDescent="0.35">
      <c r="A53" t="s">
        <v>262</v>
      </c>
      <c r="B53" t="s">
        <v>263</v>
      </c>
      <c r="C53" t="s">
        <v>264</v>
      </c>
      <c r="D53" t="s">
        <v>7582</v>
      </c>
      <c r="E53" t="s">
        <v>5137</v>
      </c>
      <c r="F53" t="s">
        <v>34</v>
      </c>
      <c r="G53" t="s">
        <v>34</v>
      </c>
      <c r="H53" t="s">
        <v>72</v>
      </c>
      <c r="K53" s="13" t="b">
        <f>ISNUMBER(SEARCH(K$1,d2_test70[[#This Row],[expectedResult]]))</f>
        <v>0</v>
      </c>
      <c r="L53" s="13" t="b">
        <f>ISNUMBER(SEARCH(L$1,d2_test70[[#This Row],[expectedResult]]))</f>
        <v>1</v>
      </c>
      <c r="M53" s="13" t="b">
        <f>ISNUMBER(SEARCH(M$1,d2_test70[[#This Row],[expectedResult]]))</f>
        <v>0</v>
      </c>
      <c r="P53" t="b">
        <f>ISNUMBER(SEARCH(P$1,d2_test70[[#This Row],[actualResult]]))</f>
        <v>0</v>
      </c>
      <c r="Q53" t="b">
        <f>ISNUMBER(SEARCH(Q$1,d2_test70[[#This Row],[actualResult]]))</f>
        <v>1</v>
      </c>
      <c r="R53" t="b">
        <f>ISNUMBER(SEARCH(R$1,d2_test70[[#This Row],[actualResult]]))</f>
        <v>0</v>
      </c>
      <c r="S53" s="10" t="str">
        <f t="shared" si="0"/>
        <v>00</v>
      </c>
      <c r="T53" s="10" t="str">
        <f t="shared" si="1"/>
        <v>11</v>
      </c>
      <c r="U53" s="10" t="str">
        <f t="shared" si="2"/>
        <v>00</v>
      </c>
      <c r="V53" t="b">
        <f t="shared" si="8"/>
        <v>1</v>
      </c>
      <c r="Y53" t="b">
        <f>ISNUMBER(SEARCH(Y$1,d2_test70[[#This Row],[actualResultGPT3]]))</f>
        <v>1</v>
      </c>
      <c r="Z53" t="b">
        <f>ISNUMBER(SEARCH(Z$1,d2_test70[[#This Row],[actualResultGPT3]]))</f>
        <v>1</v>
      </c>
      <c r="AA53" t="b">
        <f>ISNUMBER(SEARCH(AA$1,d2_test70[[#This Row],[actualResultGPT3]]))</f>
        <v>1</v>
      </c>
      <c r="AB53" s="10" t="str">
        <f t="shared" si="4"/>
        <v>01</v>
      </c>
      <c r="AC53" s="10" t="str">
        <f t="shared" si="5"/>
        <v>11</v>
      </c>
      <c r="AD53" s="10" t="str">
        <f t="shared" si="6"/>
        <v>01</v>
      </c>
      <c r="AE53" t="b">
        <f t="shared" si="7"/>
        <v>0</v>
      </c>
    </row>
    <row r="54" spans="1:31" x14ac:dyDescent="0.35">
      <c r="A54">
        <v>575154654</v>
      </c>
      <c r="B54" t="s">
        <v>647</v>
      </c>
      <c r="C54" t="s">
        <v>648</v>
      </c>
      <c r="D54" t="s">
        <v>7549</v>
      </c>
      <c r="E54" t="s">
        <v>5119</v>
      </c>
      <c r="F54" t="s">
        <v>185</v>
      </c>
      <c r="G54" t="s">
        <v>13</v>
      </c>
      <c r="H54" t="s">
        <v>7846</v>
      </c>
      <c r="K54" s="13" t="b">
        <f>ISNUMBER(SEARCH(K$1,d2_test70[[#This Row],[expectedResult]]))</f>
        <v>1</v>
      </c>
      <c r="L54" s="13" t="b">
        <f>ISNUMBER(SEARCH(L$1,d2_test70[[#This Row],[expectedResult]]))</f>
        <v>1</v>
      </c>
      <c r="M54" s="13" t="b">
        <f>ISNUMBER(SEARCH(M$1,d2_test70[[#This Row],[expectedResult]]))</f>
        <v>0</v>
      </c>
      <c r="P54" t="b">
        <f>ISNUMBER(SEARCH(P$1,d2_test70[[#This Row],[actualResult]]))</f>
        <v>1</v>
      </c>
      <c r="Q54" t="b">
        <f>ISNUMBER(SEARCH(Q$1,d2_test70[[#This Row],[actualResult]]))</f>
        <v>0</v>
      </c>
      <c r="R54" t="b">
        <f>ISNUMBER(SEARCH(R$1,d2_test70[[#This Row],[actualResult]]))</f>
        <v>0</v>
      </c>
      <c r="S54" s="10" t="str">
        <f t="shared" si="0"/>
        <v>11</v>
      </c>
      <c r="T54" s="10" t="str">
        <f t="shared" si="1"/>
        <v>10</v>
      </c>
      <c r="U54" s="10" t="str">
        <f t="shared" si="2"/>
        <v>00</v>
      </c>
      <c r="V54" t="b">
        <f t="shared" si="8"/>
        <v>0</v>
      </c>
      <c r="Y54" t="b">
        <f>ISNUMBER(SEARCH(Y$1,d2_test70[[#This Row],[actualResultGPT3]]))</f>
        <v>1</v>
      </c>
      <c r="Z54" t="b">
        <f>ISNUMBER(SEARCH(Z$1,d2_test70[[#This Row],[actualResultGPT3]]))</f>
        <v>1</v>
      </c>
      <c r="AA54" t="b">
        <f>ISNUMBER(SEARCH(AA$1,d2_test70[[#This Row],[actualResultGPT3]]))</f>
        <v>1</v>
      </c>
      <c r="AB54" s="10" t="str">
        <f t="shared" si="4"/>
        <v>11</v>
      </c>
      <c r="AC54" s="10" t="str">
        <f t="shared" si="5"/>
        <v>11</v>
      </c>
      <c r="AD54" s="10" t="str">
        <f t="shared" si="6"/>
        <v>01</v>
      </c>
      <c r="AE54" t="b">
        <f t="shared" si="7"/>
        <v>0</v>
      </c>
    </row>
    <row r="55" spans="1:31" x14ac:dyDescent="0.35">
      <c r="A55" t="s">
        <v>675</v>
      </c>
      <c r="B55" t="s">
        <v>676</v>
      </c>
      <c r="C55" t="s">
        <v>7784</v>
      </c>
      <c r="D55" t="s">
        <v>7585</v>
      </c>
      <c r="E55" t="s">
        <v>5119</v>
      </c>
      <c r="F55" t="s">
        <v>13</v>
      </c>
      <c r="G55" t="s">
        <v>13</v>
      </c>
      <c r="H55" t="s">
        <v>13</v>
      </c>
      <c r="K55" s="13" t="b">
        <f>ISNUMBER(SEARCH(K$1,d2_test70[[#This Row],[expectedResult]]))</f>
        <v>1</v>
      </c>
      <c r="L55" s="13" t="b">
        <f>ISNUMBER(SEARCH(L$1,d2_test70[[#This Row],[expectedResult]]))</f>
        <v>0</v>
      </c>
      <c r="M55" s="13" t="b">
        <f>ISNUMBER(SEARCH(M$1,d2_test70[[#This Row],[expectedResult]]))</f>
        <v>0</v>
      </c>
      <c r="P55" t="b">
        <f>ISNUMBER(SEARCH(P$1,d2_test70[[#This Row],[actualResult]]))</f>
        <v>1</v>
      </c>
      <c r="Q55" t="b">
        <f>ISNUMBER(SEARCH(Q$1,d2_test70[[#This Row],[actualResult]]))</f>
        <v>0</v>
      </c>
      <c r="R55" t="b">
        <f>ISNUMBER(SEARCH(R$1,d2_test70[[#This Row],[actualResult]]))</f>
        <v>0</v>
      </c>
      <c r="S55" s="10" t="str">
        <f t="shared" si="0"/>
        <v>11</v>
      </c>
      <c r="T55" s="10" t="str">
        <f t="shared" si="1"/>
        <v>00</v>
      </c>
      <c r="U55" s="10" t="str">
        <f t="shared" si="2"/>
        <v>00</v>
      </c>
      <c r="V55" t="b">
        <f t="shared" si="8"/>
        <v>1</v>
      </c>
      <c r="Y55" t="b">
        <f>ISNUMBER(SEARCH(Y$1,d2_test70[[#This Row],[actualResultGPT3]]))</f>
        <v>1</v>
      </c>
      <c r="Z55" t="b">
        <f>ISNUMBER(SEARCH(Z$1,d2_test70[[#This Row],[actualResultGPT3]]))</f>
        <v>0</v>
      </c>
      <c r="AA55" t="b">
        <f>ISNUMBER(SEARCH(AA$1,d2_test70[[#This Row],[actualResultGPT3]]))</f>
        <v>0</v>
      </c>
      <c r="AB55" s="10" t="str">
        <f t="shared" si="4"/>
        <v>11</v>
      </c>
      <c r="AC55" s="10" t="str">
        <f t="shared" si="5"/>
        <v>00</v>
      </c>
      <c r="AD55" s="10" t="str">
        <f t="shared" si="6"/>
        <v>00</v>
      </c>
      <c r="AE55" t="b">
        <f t="shared" si="7"/>
        <v>0</v>
      </c>
    </row>
    <row r="56" spans="1:31" x14ac:dyDescent="0.35">
      <c r="A56">
        <v>1515110238</v>
      </c>
      <c r="B56" t="s">
        <v>748</v>
      </c>
      <c r="C56" t="s">
        <v>948</v>
      </c>
      <c r="D56" t="s">
        <v>7569</v>
      </c>
      <c r="E56" t="s">
        <v>5119</v>
      </c>
      <c r="F56" t="s">
        <v>13</v>
      </c>
      <c r="G56" t="s">
        <v>13</v>
      </c>
      <c r="H56" t="s">
        <v>13</v>
      </c>
      <c r="K56" s="13" t="b">
        <f>ISNUMBER(SEARCH(K$1,d2_test70[[#This Row],[expectedResult]]))</f>
        <v>1</v>
      </c>
      <c r="L56" s="13" t="b">
        <f>ISNUMBER(SEARCH(L$1,d2_test70[[#This Row],[expectedResult]]))</f>
        <v>0</v>
      </c>
      <c r="M56" s="13" t="b">
        <f>ISNUMBER(SEARCH(M$1,d2_test70[[#This Row],[expectedResult]]))</f>
        <v>0</v>
      </c>
      <c r="P56" t="b">
        <f>ISNUMBER(SEARCH(P$1,d2_test70[[#This Row],[actualResult]]))</f>
        <v>1</v>
      </c>
      <c r="Q56" t="b">
        <f>ISNUMBER(SEARCH(Q$1,d2_test70[[#This Row],[actualResult]]))</f>
        <v>0</v>
      </c>
      <c r="R56" t="b">
        <f>ISNUMBER(SEARCH(R$1,d2_test70[[#This Row],[actualResult]]))</f>
        <v>0</v>
      </c>
      <c r="S56" s="10" t="str">
        <f t="shared" si="0"/>
        <v>11</v>
      </c>
      <c r="T56" s="10" t="str">
        <f t="shared" si="1"/>
        <v>00</v>
      </c>
      <c r="U56" s="10" t="str">
        <f t="shared" si="2"/>
        <v>00</v>
      </c>
      <c r="V56" t="b">
        <f t="shared" si="8"/>
        <v>1</v>
      </c>
      <c r="Y56" t="b">
        <f>ISNUMBER(SEARCH(Y$1,d2_test70[[#This Row],[actualResultGPT3]]))</f>
        <v>1</v>
      </c>
      <c r="Z56" t="b">
        <f>ISNUMBER(SEARCH(Z$1,d2_test70[[#This Row],[actualResultGPT3]]))</f>
        <v>0</v>
      </c>
      <c r="AA56" t="b">
        <f>ISNUMBER(SEARCH(AA$1,d2_test70[[#This Row],[actualResultGPT3]]))</f>
        <v>0</v>
      </c>
      <c r="AB56" s="10" t="str">
        <f t="shared" si="4"/>
        <v>11</v>
      </c>
      <c r="AC56" s="10" t="str">
        <f t="shared" si="5"/>
        <v>00</v>
      </c>
      <c r="AD56" s="10" t="str">
        <f t="shared" si="6"/>
        <v>00</v>
      </c>
      <c r="AE56" t="b">
        <f t="shared" si="7"/>
        <v>0</v>
      </c>
    </row>
    <row r="57" spans="1:31" x14ac:dyDescent="0.35">
      <c r="A57">
        <v>1513169978</v>
      </c>
      <c r="B57" t="s">
        <v>537</v>
      </c>
      <c r="C57" t="s">
        <v>7785</v>
      </c>
      <c r="D57" t="s">
        <v>7570</v>
      </c>
      <c r="E57" t="s">
        <v>5119</v>
      </c>
      <c r="F57" t="s">
        <v>13</v>
      </c>
      <c r="G57" t="s">
        <v>13</v>
      </c>
      <c r="H57" t="s">
        <v>13</v>
      </c>
      <c r="K57" s="13" t="b">
        <f>ISNUMBER(SEARCH(K$1,d2_test70[[#This Row],[expectedResult]]))</f>
        <v>1</v>
      </c>
      <c r="L57" s="13" t="b">
        <f>ISNUMBER(SEARCH(L$1,d2_test70[[#This Row],[expectedResult]]))</f>
        <v>0</v>
      </c>
      <c r="M57" s="13" t="b">
        <f>ISNUMBER(SEARCH(M$1,d2_test70[[#This Row],[expectedResult]]))</f>
        <v>0</v>
      </c>
      <c r="P57" t="b">
        <f>ISNUMBER(SEARCH(P$1,d2_test70[[#This Row],[actualResult]]))</f>
        <v>1</v>
      </c>
      <c r="Q57" t="b">
        <f>ISNUMBER(SEARCH(Q$1,d2_test70[[#This Row],[actualResult]]))</f>
        <v>0</v>
      </c>
      <c r="R57" t="b">
        <f>ISNUMBER(SEARCH(R$1,d2_test70[[#This Row],[actualResult]]))</f>
        <v>0</v>
      </c>
      <c r="S57" s="10" t="str">
        <f t="shared" si="0"/>
        <v>11</v>
      </c>
      <c r="T57" s="10" t="str">
        <f t="shared" si="1"/>
        <v>00</v>
      </c>
      <c r="U57" s="10" t="str">
        <f t="shared" si="2"/>
        <v>00</v>
      </c>
      <c r="V57" t="b">
        <f t="shared" si="8"/>
        <v>1</v>
      </c>
      <c r="Y57" t="b">
        <f>ISNUMBER(SEARCH(Y$1,d2_test70[[#This Row],[actualResultGPT3]]))</f>
        <v>1</v>
      </c>
      <c r="Z57" t="b">
        <f>ISNUMBER(SEARCH(Z$1,d2_test70[[#This Row],[actualResultGPT3]]))</f>
        <v>0</v>
      </c>
      <c r="AA57" t="b">
        <f>ISNUMBER(SEARCH(AA$1,d2_test70[[#This Row],[actualResultGPT3]]))</f>
        <v>0</v>
      </c>
      <c r="AB57" s="10" t="str">
        <f t="shared" si="4"/>
        <v>11</v>
      </c>
      <c r="AC57" s="10" t="str">
        <f t="shared" si="5"/>
        <v>00</v>
      </c>
      <c r="AD57" s="10" t="str">
        <f t="shared" si="6"/>
        <v>00</v>
      </c>
      <c r="AE57" t="b">
        <f t="shared" si="7"/>
        <v>0</v>
      </c>
    </row>
    <row r="58" spans="1:31" x14ac:dyDescent="0.35">
      <c r="A58" t="s">
        <v>528</v>
      </c>
      <c r="B58" t="s">
        <v>529</v>
      </c>
      <c r="C58" t="s">
        <v>7786</v>
      </c>
      <c r="D58" t="s">
        <v>7595</v>
      </c>
      <c r="E58" t="s">
        <v>5119</v>
      </c>
      <c r="F58" t="s">
        <v>34</v>
      </c>
      <c r="G58" t="s">
        <v>34</v>
      </c>
      <c r="H58" t="s">
        <v>7846</v>
      </c>
      <c r="K58" s="13" t="b">
        <f>ISNUMBER(SEARCH(K$1,d2_test70[[#This Row],[expectedResult]]))</f>
        <v>0</v>
      </c>
      <c r="L58" s="13" t="b">
        <f>ISNUMBER(SEARCH(L$1,d2_test70[[#This Row],[expectedResult]]))</f>
        <v>1</v>
      </c>
      <c r="M58" s="13" t="b">
        <f>ISNUMBER(SEARCH(M$1,d2_test70[[#This Row],[expectedResult]]))</f>
        <v>0</v>
      </c>
      <c r="P58" t="b">
        <f>ISNUMBER(SEARCH(P$1,d2_test70[[#This Row],[actualResult]]))</f>
        <v>0</v>
      </c>
      <c r="Q58" t="b">
        <f>ISNUMBER(SEARCH(Q$1,d2_test70[[#This Row],[actualResult]]))</f>
        <v>1</v>
      </c>
      <c r="R58" t="b">
        <f>ISNUMBER(SEARCH(R$1,d2_test70[[#This Row],[actualResult]]))</f>
        <v>0</v>
      </c>
      <c r="S58" s="10" t="str">
        <f t="shared" si="0"/>
        <v>00</v>
      </c>
      <c r="T58" s="10" t="str">
        <f t="shared" si="1"/>
        <v>11</v>
      </c>
      <c r="U58" s="10" t="str">
        <f t="shared" si="2"/>
        <v>00</v>
      </c>
      <c r="V58" t="b">
        <f t="shared" si="8"/>
        <v>1</v>
      </c>
      <c r="Y58" t="b">
        <f>ISNUMBER(SEARCH(Y$1,d2_test70[[#This Row],[actualResultGPT3]]))</f>
        <v>1</v>
      </c>
      <c r="Z58" t="b">
        <f>ISNUMBER(SEARCH(Z$1,d2_test70[[#This Row],[actualResultGPT3]]))</f>
        <v>1</v>
      </c>
      <c r="AA58" t="b">
        <f>ISNUMBER(SEARCH(AA$1,d2_test70[[#This Row],[actualResultGPT3]]))</f>
        <v>1</v>
      </c>
      <c r="AB58" s="10" t="str">
        <f t="shared" si="4"/>
        <v>01</v>
      </c>
      <c r="AC58" s="10" t="str">
        <f t="shared" si="5"/>
        <v>11</v>
      </c>
      <c r="AD58" s="10" t="str">
        <f t="shared" si="6"/>
        <v>01</v>
      </c>
      <c r="AE58" t="b">
        <f t="shared" si="7"/>
        <v>0</v>
      </c>
    </row>
    <row r="59" spans="1:31" x14ac:dyDescent="0.35">
      <c r="A59" t="s">
        <v>690</v>
      </c>
      <c r="B59" t="s">
        <v>691</v>
      </c>
      <c r="C59" t="s">
        <v>692</v>
      </c>
      <c r="D59" t="s">
        <v>7594</v>
      </c>
      <c r="E59" t="s">
        <v>5119</v>
      </c>
      <c r="F59" t="s">
        <v>7</v>
      </c>
      <c r="G59" t="s">
        <v>7</v>
      </c>
      <c r="H59" t="s">
        <v>72</v>
      </c>
      <c r="K59" s="13" t="b">
        <f>ISNUMBER(SEARCH(K$1,d2_test70[[#This Row],[expectedResult]]))</f>
        <v>0</v>
      </c>
      <c r="L59" s="13" t="b">
        <f>ISNUMBER(SEARCH(L$1,d2_test70[[#This Row],[expectedResult]]))</f>
        <v>0</v>
      </c>
      <c r="M59" s="13" t="b">
        <f>ISNUMBER(SEARCH(M$1,d2_test70[[#This Row],[expectedResult]]))</f>
        <v>1</v>
      </c>
      <c r="P59" t="b">
        <f>ISNUMBER(SEARCH(P$1,d2_test70[[#This Row],[actualResult]]))</f>
        <v>0</v>
      </c>
      <c r="Q59" t="b">
        <f>ISNUMBER(SEARCH(Q$1,d2_test70[[#This Row],[actualResult]]))</f>
        <v>0</v>
      </c>
      <c r="R59" t="b">
        <f>ISNUMBER(SEARCH(R$1,d2_test70[[#This Row],[actualResult]]))</f>
        <v>1</v>
      </c>
      <c r="S59" s="10" t="str">
        <f t="shared" si="0"/>
        <v>00</v>
      </c>
      <c r="T59" s="10" t="str">
        <f t="shared" si="1"/>
        <v>00</v>
      </c>
      <c r="U59" s="10" t="str">
        <f t="shared" si="2"/>
        <v>11</v>
      </c>
      <c r="V59" t="b">
        <f t="shared" si="8"/>
        <v>1</v>
      </c>
      <c r="Y59" t="b">
        <f>ISNUMBER(SEARCH(Y$1,d2_test70[[#This Row],[actualResultGPT3]]))</f>
        <v>1</v>
      </c>
      <c r="Z59" t="b">
        <f>ISNUMBER(SEARCH(Z$1,d2_test70[[#This Row],[actualResultGPT3]]))</f>
        <v>1</v>
      </c>
      <c r="AA59" t="b">
        <f>ISNUMBER(SEARCH(AA$1,d2_test70[[#This Row],[actualResultGPT3]]))</f>
        <v>1</v>
      </c>
      <c r="AB59" s="10" t="str">
        <f t="shared" si="4"/>
        <v>01</v>
      </c>
      <c r="AC59" s="10" t="str">
        <f t="shared" si="5"/>
        <v>01</v>
      </c>
      <c r="AD59" s="10" t="str">
        <f t="shared" si="6"/>
        <v>11</v>
      </c>
      <c r="AE59" t="b">
        <f t="shared" si="7"/>
        <v>0</v>
      </c>
    </row>
    <row r="60" spans="1:31" x14ac:dyDescent="0.35">
      <c r="A60">
        <v>1483744837</v>
      </c>
      <c r="B60" t="s">
        <v>418</v>
      </c>
      <c r="C60" t="s">
        <v>1028</v>
      </c>
      <c r="D60" t="s">
        <v>7568</v>
      </c>
      <c r="E60" t="s">
        <v>5119</v>
      </c>
      <c r="F60" t="s">
        <v>13</v>
      </c>
      <c r="G60" t="s">
        <v>13</v>
      </c>
      <c r="H60" t="s">
        <v>959</v>
      </c>
      <c r="K60" s="13" t="b">
        <f>ISNUMBER(SEARCH(K$1,d2_test70[[#This Row],[expectedResult]]))</f>
        <v>1</v>
      </c>
      <c r="L60" s="13" t="b">
        <f>ISNUMBER(SEARCH(L$1,d2_test70[[#This Row],[expectedResult]]))</f>
        <v>0</v>
      </c>
      <c r="M60" s="13" t="b">
        <f>ISNUMBER(SEARCH(M$1,d2_test70[[#This Row],[expectedResult]]))</f>
        <v>0</v>
      </c>
      <c r="P60" t="b">
        <f>ISNUMBER(SEARCH(P$1,d2_test70[[#This Row],[actualResult]]))</f>
        <v>1</v>
      </c>
      <c r="Q60" t="b">
        <f>ISNUMBER(SEARCH(Q$1,d2_test70[[#This Row],[actualResult]]))</f>
        <v>0</v>
      </c>
      <c r="R60" t="b">
        <f>ISNUMBER(SEARCH(R$1,d2_test70[[#This Row],[actualResult]]))</f>
        <v>0</v>
      </c>
      <c r="S60" s="10" t="str">
        <f t="shared" si="0"/>
        <v>11</v>
      </c>
      <c r="T60" s="10" t="str">
        <f t="shared" si="1"/>
        <v>00</v>
      </c>
      <c r="U60" s="10" t="str">
        <f t="shared" si="2"/>
        <v>00</v>
      </c>
      <c r="V60" t="b">
        <f t="shared" si="8"/>
        <v>1</v>
      </c>
      <c r="Y60" t="b">
        <f>ISNUMBER(SEARCH(Y$1,d2_test70[[#This Row],[actualResultGPT3]]))</f>
        <v>1</v>
      </c>
      <c r="Z60" t="b">
        <f>ISNUMBER(SEARCH(Z$1,d2_test70[[#This Row],[actualResultGPT3]]))</f>
        <v>1</v>
      </c>
      <c r="AA60" t="b">
        <f>ISNUMBER(SEARCH(AA$1,d2_test70[[#This Row],[actualResultGPT3]]))</f>
        <v>1</v>
      </c>
      <c r="AB60" s="10" t="str">
        <f t="shared" si="4"/>
        <v>11</v>
      </c>
      <c r="AC60" s="10" t="str">
        <f t="shared" si="5"/>
        <v>01</v>
      </c>
      <c r="AD60" s="10" t="str">
        <f t="shared" si="6"/>
        <v>01</v>
      </c>
      <c r="AE60" t="b">
        <f t="shared" si="7"/>
        <v>0</v>
      </c>
    </row>
    <row r="61" spans="1:31" x14ac:dyDescent="0.35">
      <c r="A61" t="s">
        <v>523</v>
      </c>
      <c r="B61" t="s">
        <v>524</v>
      </c>
      <c r="C61" t="s">
        <v>7787</v>
      </c>
      <c r="D61" t="s">
        <v>7597</v>
      </c>
      <c r="E61" t="s">
        <v>5119</v>
      </c>
      <c r="F61" t="s">
        <v>34</v>
      </c>
      <c r="G61" t="s">
        <v>24</v>
      </c>
      <c r="H61" t="s">
        <v>7846</v>
      </c>
      <c r="K61" s="13" t="b">
        <f>ISNUMBER(SEARCH(K$1,d2_test70[[#This Row],[expectedResult]]))</f>
        <v>0</v>
      </c>
      <c r="L61" s="13" t="b">
        <f>ISNUMBER(SEARCH(L$1,d2_test70[[#This Row],[expectedResult]]))</f>
        <v>1</v>
      </c>
      <c r="M61" s="13" t="b">
        <f>ISNUMBER(SEARCH(M$1,d2_test70[[#This Row],[expectedResult]]))</f>
        <v>0</v>
      </c>
      <c r="P61" t="b">
        <f>ISNUMBER(SEARCH(P$1,d2_test70[[#This Row],[actualResult]]))</f>
        <v>0</v>
      </c>
      <c r="Q61" t="b">
        <f>ISNUMBER(SEARCH(Q$1,d2_test70[[#This Row],[actualResult]]))</f>
        <v>1</v>
      </c>
      <c r="R61" t="b">
        <f>ISNUMBER(SEARCH(R$1,d2_test70[[#This Row],[actualResult]]))</f>
        <v>1</v>
      </c>
      <c r="S61" s="10" t="str">
        <f t="shared" si="0"/>
        <v>00</v>
      </c>
      <c r="T61" s="10" t="str">
        <f t="shared" si="1"/>
        <v>11</v>
      </c>
      <c r="U61" s="10" t="str">
        <f t="shared" si="2"/>
        <v>01</v>
      </c>
      <c r="V61" t="b">
        <f t="shared" si="8"/>
        <v>0</v>
      </c>
      <c r="Y61" t="b">
        <f>ISNUMBER(SEARCH(Y$1,d2_test70[[#This Row],[actualResultGPT3]]))</f>
        <v>1</v>
      </c>
      <c r="Z61" t="b">
        <f>ISNUMBER(SEARCH(Z$1,d2_test70[[#This Row],[actualResultGPT3]]))</f>
        <v>1</v>
      </c>
      <c r="AA61" t="b">
        <f>ISNUMBER(SEARCH(AA$1,d2_test70[[#This Row],[actualResultGPT3]]))</f>
        <v>1</v>
      </c>
      <c r="AB61" s="10" t="str">
        <f t="shared" si="4"/>
        <v>01</v>
      </c>
      <c r="AC61" s="10" t="str">
        <f t="shared" si="5"/>
        <v>11</v>
      </c>
      <c r="AD61" s="10" t="str">
        <f t="shared" si="6"/>
        <v>01</v>
      </c>
      <c r="AE61" t="b">
        <f t="shared" si="7"/>
        <v>0</v>
      </c>
    </row>
    <row r="62" spans="1:31" x14ac:dyDescent="0.35">
      <c r="A62">
        <v>1104890554</v>
      </c>
      <c r="B62" t="s">
        <v>859</v>
      </c>
      <c r="C62" t="s">
        <v>860</v>
      </c>
      <c r="D62" t="s">
        <v>7546</v>
      </c>
      <c r="E62" t="s">
        <v>5119</v>
      </c>
      <c r="F62" t="s">
        <v>13</v>
      </c>
      <c r="G62" t="s">
        <v>13</v>
      </c>
      <c r="H62" t="s">
        <v>13</v>
      </c>
      <c r="K62" s="13" t="b">
        <f>ISNUMBER(SEARCH(K$1,d2_test70[[#This Row],[expectedResult]]))</f>
        <v>1</v>
      </c>
      <c r="L62" s="13" t="b">
        <f>ISNUMBER(SEARCH(L$1,d2_test70[[#This Row],[expectedResult]]))</f>
        <v>0</v>
      </c>
      <c r="M62" s="13" t="b">
        <f>ISNUMBER(SEARCH(M$1,d2_test70[[#This Row],[expectedResult]]))</f>
        <v>0</v>
      </c>
      <c r="P62" t="b">
        <f>ISNUMBER(SEARCH(P$1,d2_test70[[#This Row],[actualResult]]))</f>
        <v>1</v>
      </c>
      <c r="Q62" t="b">
        <f>ISNUMBER(SEARCH(Q$1,d2_test70[[#This Row],[actualResult]]))</f>
        <v>0</v>
      </c>
      <c r="R62" t="b">
        <f>ISNUMBER(SEARCH(R$1,d2_test70[[#This Row],[actualResult]]))</f>
        <v>0</v>
      </c>
      <c r="S62" s="10" t="str">
        <f t="shared" si="0"/>
        <v>11</v>
      </c>
      <c r="T62" s="10" t="str">
        <f t="shared" si="1"/>
        <v>00</v>
      </c>
      <c r="U62" s="10" t="str">
        <f t="shared" si="2"/>
        <v>00</v>
      </c>
      <c r="V62" t="b">
        <f t="shared" si="8"/>
        <v>1</v>
      </c>
      <c r="Y62" t="b">
        <f>ISNUMBER(SEARCH(Y$1,d2_test70[[#This Row],[actualResultGPT3]]))</f>
        <v>1</v>
      </c>
      <c r="Z62" t="b">
        <f>ISNUMBER(SEARCH(Z$1,d2_test70[[#This Row],[actualResultGPT3]]))</f>
        <v>0</v>
      </c>
      <c r="AA62" t="b">
        <f>ISNUMBER(SEARCH(AA$1,d2_test70[[#This Row],[actualResultGPT3]]))</f>
        <v>0</v>
      </c>
      <c r="AB62" s="10" t="str">
        <f t="shared" si="4"/>
        <v>11</v>
      </c>
      <c r="AC62" s="10" t="str">
        <f t="shared" si="5"/>
        <v>00</v>
      </c>
      <c r="AD62" s="10" t="str">
        <f t="shared" si="6"/>
        <v>00</v>
      </c>
      <c r="AE62" t="b">
        <f t="shared" si="7"/>
        <v>0</v>
      </c>
    </row>
    <row r="63" spans="1:31" x14ac:dyDescent="0.35">
      <c r="A63">
        <v>917683741</v>
      </c>
      <c r="B63" t="s">
        <v>306</v>
      </c>
      <c r="C63" t="s">
        <v>7788</v>
      </c>
      <c r="D63" t="s">
        <v>7557</v>
      </c>
      <c r="E63" t="s">
        <v>5119</v>
      </c>
      <c r="F63" t="s">
        <v>13</v>
      </c>
      <c r="G63" t="s">
        <v>13</v>
      </c>
      <c r="H63" t="s">
        <v>72</v>
      </c>
      <c r="K63" s="13" t="b">
        <f>ISNUMBER(SEARCH(K$1,d2_test70[[#This Row],[expectedResult]]))</f>
        <v>1</v>
      </c>
      <c r="L63" s="13" t="b">
        <f>ISNUMBER(SEARCH(L$1,d2_test70[[#This Row],[expectedResult]]))</f>
        <v>0</v>
      </c>
      <c r="M63" s="13" t="b">
        <f>ISNUMBER(SEARCH(M$1,d2_test70[[#This Row],[expectedResult]]))</f>
        <v>0</v>
      </c>
      <c r="P63" t="b">
        <f>ISNUMBER(SEARCH(P$1,d2_test70[[#This Row],[actualResult]]))</f>
        <v>1</v>
      </c>
      <c r="Q63" t="b">
        <f>ISNUMBER(SEARCH(Q$1,d2_test70[[#This Row],[actualResult]]))</f>
        <v>0</v>
      </c>
      <c r="R63" t="b">
        <f>ISNUMBER(SEARCH(R$1,d2_test70[[#This Row],[actualResult]]))</f>
        <v>0</v>
      </c>
      <c r="S63" s="10" t="str">
        <f t="shared" si="0"/>
        <v>11</v>
      </c>
      <c r="T63" s="10" t="str">
        <f t="shared" si="1"/>
        <v>00</v>
      </c>
      <c r="U63" s="10" t="str">
        <f t="shared" si="2"/>
        <v>00</v>
      </c>
      <c r="V63" t="b">
        <f t="shared" si="8"/>
        <v>1</v>
      </c>
      <c r="Y63" t="b">
        <f>ISNUMBER(SEARCH(Y$1,d2_test70[[#This Row],[actualResultGPT3]]))</f>
        <v>1</v>
      </c>
      <c r="Z63" t="b">
        <f>ISNUMBER(SEARCH(Z$1,d2_test70[[#This Row],[actualResultGPT3]]))</f>
        <v>1</v>
      </c>
      <c r="AA63" t="b">
        <f>ISNUMBER(SEARCH(AA$1,d2_test70[[#This Row],[actualResultGPT3]]))</f>
        <v>1</v>
      </c>
      <c r="AB63" s="10" t="str">
        <f t="shared" si="4"/>
        <v>11</v>
      </c>
      <c r="AC63" s="10" t="str">
        <f t="shared" si="5"/>
        <v>01</v>
      </c>
      <c r="AD63" s="10" t="str">
        <f t="shared" si="6"/>
        <v>01</v>
      </c>
      <c r="AE63" t="b">
        <f t="shared" si="7"/>
        <v>0</v>
      </c>
    </row>
    <row r="64" spans="1:31" x14ac:dyDescent="0.35">
      <c r="A64" t="s">
        <v>554</v>
      </c>
      <c r="B64" t="s">
        <v>555</v>
      </c>
      <c r="C64" t="s">
        <v>7789</v>
      </c>
      <c r="D64" t="s">
        <v>7587</v>
      </c>
      <c r="E64" t="s">
        <v>5119</v>
      </c>
      <c r="F64" t="s">
        <v>13</v>
      </c>
      <c r="G64" t="s">
        <v>13</v>
      </c>
      <c r="H64" t="s">
        <v>7846</v>
      </c>
      <c r="K64" s="13" t="b">
        <f>ISNUMBER(SEARCH(K$1,d2_test70[[#This Row],[expectedResult]]))</f>
        <v>1</v>
      </c>
      <c r="L64" s="13" t="b">
        <f>ISNUMBER(SEARCH(L$1,d2_test70[[#This Row],[expectedResult]]))</f>
        <v>0</v>
      </c>
      <c r="M64" s="13" t="b">
        <f>ISNUMBER(SEARCH(M$1,d2_test70[[#This Row],[expectedResult]]))</f>
        <v>0</v>
      </c>
      <c r="P64" t="b">
        <f>ISNUMBER(SEARCH(P$1,d2_test70[[#This Row],[actualResult]]))</f>
        <v>1</v>
      </c>
      <c r="Q64" t="b">
        <f>ISNUMBER(SEARCH(Q$1,d2_test70[[#This Row],[actualResult]]))</f>
        <v>0</v>
      </c>
      <c r="R64" t="b">
        <f>ISNUMBER(SEARCH(R$1,d2_test70[[#This Row],[actualResult]]))</f>
        <v>0</v>
      </c>
      <c r="S64" s="10" t="str">
        <f t="shared" si="0"/>
        <v>11</v>
      </c>
      <c r="T64" s="10" t="str">
        <f t="shared" si="1"/>
        <v>00</v>
      </c>
      <c r="U64" s="10" t="str">
        <f t="shared" si="2"/>
        <v>00</v>
      </c>
      <c r="V64" t="b">
        <f t="shared" si="8"/>
        <v>1</v>
      </c>
      <c r="Y64" t="b">
        <f>ISNUMBER(SEARCH(Y$1,d2_test70[[#This Row],[actualResultGPT3]]))</f>
        <v>1</v>
      </c>
      <c r="Z64" t="b">
        <f>ISNUMBER(SEARCH(Z$1,d2_test70[[#This Row],[actualResultGPT3]]))</f>
        <v>1</v>
      </c>
      <c r="AA64" t="b">
        <f>ISNUMBER(SEARCH(AA$1,d2_test70[[#This Row],[actualResultGPT3]]))</f>
        <v>1</v>
      </c>
      <c r="AB64" s="10" t="str">
        <f t="shared" si="4"/>
        <v>11</v>
      </c>
      <c r="AC64" s="10" t="str">
        <f t="shared" si="5"/>
        <v>01</v>
      </c>
      <c r="AD64" s="10" t="str">
        <f t="shared" si="6"/>
        <v>01</v>
      </c>
      <c r="AE64" t="b">
        <f t="shared" si="7"/>
        <v>0</v>
      </c>
    </row>
    <row r="65" spans="1:31" x14ac:dyDescent="0.35">
      <c r="A65" t="s">
        <v>325</v>
      </c>
      <c r="B65" t="s">
        <v>326</v>
      </c>
      <c r="C65" t="s">
        <v>7790</v>
      </c>
      <c r="D65" t="s">
        <v>7605</v>
      </c>
      <c r="E65" t="s">
        <v>5119</v>
      </c>
      <c r="F65" t="s">
        <v>24</v>
      </c>
      <c r="G65" t="s">
        <v>7</v>
      </c>
      <c r="H65" t="s">
        <v>72</v>
      </c>
      <c r="K65" s="13" t="b">
        <f>ISNUMBER(SEARCH(K$1,d2_test70[[#This Row],[expectedResult]]))</f>
        <v>0</v>
      </c>
      <c r="L65" s="13" t="b">
        <f>ISNUMBER(SEARCH(L$1,d2_test70[[#This Row],[expectedResult]]))</f>
        <v>1</v>
      </c>
      <c r="M65" s="13" t="b">
        <f>ISNUMBER(SEARCH(M$1,d2_test70[[#This Row],[expectedResult]]))</f>
        <v>1</v>
      </c>
      <c r="P65" t="b">
        <f>ISNUMBER(SEARCH(P$1,d2_test70[[#This Row],[actualResult]]))</f>
        <v>0</v>
      </c>
      <c r="Q65" t="b">
        <f>ISNUMBER(SEARCH(Q$1,d2_test70[[#This Row],[actualResult]]))</f>
        <v>0</v>
      </c>
      <c r="R65" t="b">
        <f>ISNUMBER(SEARCH(R$1,d2_test70[[#This Row],[actualResult]]))</f>
        <v>1</v>
      </c>
      <c r="S65" s="10" t="str">
        <f t="shared" si="0"/>
        <v>00</v>
      </c>
      <c r="T65" s="10" t="str">
        <f t="shared" si="1"/>
        <v>10</v>
      </c>
      <c r="U65" s="10" t="str">
        <f t="shared" si="2"/>
        <v>11</v>
      </c>
      <c r="V65" t="b">
        <f t="shared" si="8"/>
        <v>0</v>
      </c>
      <c r="Y65" t="b">
        <f>ISNUMBER(SEARCH(Y$1,d2_test70[[#This Row],[actualResultGPT3]]))</f>
        <v>1</v>
      </c>
      <c r="Z65" t="b">
        <f>ISNUMBER(SEARCH(Z$1,d2_test70[[#This Row],[actualResultGPT3]]))</f>
        <v>1</v>
      </c>
      <c r="AA65" t="b">
        <f>ISNUMBER(SEARCH(AA$1,d2_test70[[#This Row],[actualResultGPT3]]))</f>
        <v>1</v>
      </c>
      <c r="AB65" s="10" t="str">
        <f t="shared" si="4"/>
        <v>01</v>
      </c>
      <c r="AC65" s="10" t="str">
        <f t="shared" si="5"/>
        <v>11</v>
      </c>
      <c r="AD65" s="10" t="str">
        <f t="shared" si="6"/>
        <v>11</v>
      </c>
      <c r="AE65" t="b">
        <f t="shared" si="7"/>
        <v>0</v>
      </c>
    </row>
    <row r="66" spans="1:31" x14ac:dyDescent="0.35">
      <c r="A66">
        <v>6444042347</v>
      </c>
      <c r="B66" t="s">
        <v>16</v>
      </c>
      <c r="C66" t="s">
        <v>7791</v>
      </c>
      <c r="D66" t="s">
        <v>7574</v>
      </c>
      <c r="E66" t="s">
        <v>5119</v>
      </c>
      <c r="F66" t="s">
        <v>13</v>
      </c>
      <c r="G66" t="s">
        <v>13</v>
      </c>
      <c r="H66" t="s">
        <v>72</v>
      </c>
      <c r="K66" s="13" t="b">
        <f>ISNUMBER(SEARCH(K$1,d2_test70[[#This Row],[expectedResult]]))</f>
        <v>1</v>
      </c>
      <c r="L66" s="13" t="b">
        <f>ISNUMBER(SEARCH(L$1,d2_test70[[#This Row],[expectedResult]]))</f>
        <v>0</v>
      </c>
      <c r="M66" s="13" t="b">
        <f>ISNUMBER(SEARCH(M$1,d2_test70[[#This Row],[expectedResult]]))</f>
        <v>0</v>
      </c>
      <c r="P66" t="b">
        <f>ISNUMBER(SEARCH(P$1,d2_test70[[#This Row],[actualResult]]))</f>
        <v>1</v>
      </c>
      <c r="Q66" t="b">
        <f>ISNUMBER(SEARCH(Q$1,d2_test70[[#This Row],[actualResult]]))</f>
        <v>0</v>
      </c>
      <c r="R66" t="b">
        <f>ISNUMBER(SEARCH(R$1,d2_test70[[#This Row],[actualResult]]))</f>
        <v>0</v>
      </c>
      <c r="S66" s="10" t="str">
        <f t="shared" si="0"/>
        <v>11</v>
      </c>
      <c r="T66" s="10" t="str">
        <f t="shared" si="1"/>
        <v>00</v>
      </c>
      <c r="U66" s="10" t="str">
        <f t="shared" si="2"/>
        <v>00</v>
      </c>
      <c r="V66" t="b">
        <f t="shared" si="8"/>
        <v>1</v>
      </c>
      <c r="Y66" t="b">
        <f>ISNUMBER(SEARCH(Y$1,d2_test70[[#This Row],[actualResultGPT3]]))</f>
        <v>1</v>
      </c>
      <c r="Z66" t="b">
        <f>ISNUMBER(SEARCH(Z$1,d2_test70[[#This Row],[actualResultGPT3]]))</f>
        <v>1</v>
      </c>
      <c r="AA66" t="b">
        <f>ISNUMBER(SEARCH(AA$1,d2_test70[[#This Row],[actualResultGPT3]]))</f>
        <v>1</v>
      </c>
      <c r="AB66" s="10" t="str">
        <f t="shared" si="4"/>
        <v>11</v>
      </c>
      <c r="AC66" s="10" t="str">
        <f t="shared" si="5"/>
        <v>01</v>
      </c>
      <c r="AD66" s="10" t="str">
        <f t="shared" si="6"/>
        <v>01</v>
      </c>
      <c r="AE66" t="b">
        <f t="shared" si="7"/>
        <v>0</v>
      </c>
    </row>
    <row r="67" spans="1:31" x14ac:dyDescent="0.35">
      <c r="A67" t="s">
        <v>387</v>
      </c>
      <c r="B67" t="s">
        <v>388</v>
      </c>
      <c r="C67" t="s">
        <v>1010</v>
      </c>
      <c r="D67" t="s">
        <v>7570</v>
      </c>
      <c r="E67" t="s">
        <v>5119</v>
      </c>
      <c r="F67" t="s">
        <v>13</v>
      </c>
      <c r="G67" t="s">
        <v>13</v>
      </c>
      <c r="H67" t="s">
        <v>13</v>
      </c>
      <c r="K67" s="13" t="b">
        <f>ISNUMBER(SEARCH(K$1,d2_test70[[#This Row],[expectedResult]]))</f>
        <v>1</v>
      </c>
      <c r="L67" s="13" t="b">
        <f>ISNUMBER(SEARCH(L$1,d2_test70[[#This Row],[expectedResult]]))</f>
        <v>0</v>
      </c>
      <c r="M67" s="13" t="b">
        <f>ISNUMBER(SEARCH(M$1,d2_test70[[#This Row],[expectedResult]]))</f>
        <v>0</v>
      </c>
      <c r="P67" t="b">
        <f>ISNUMBER(SEARCH(P$1,d2_test70[[#This Row],[actualResult]]))</f>
        <v>1</v>
      </c>
      <c r="Q67" t="b">
        <f>ISNUMBER(SEARCH(Q$1,d2_test70[[#This Row],[actualResult]]))</f>
        <v>0</v>
      </c>
      <c r="R67" t="b">
        <f>ISNUMBER(SEARCH(R$1,d2_test70[[#This Row],[actualResult]]))</f>
        <v>0</v>
      </c>
      <c r="S67" s="10" t="str">
        <f t="shared" ref="S67:S105" si="9">IF(P67=$K67, IF(P67=FALSE, "00","11"), IF(P67=FALSE,"10","01"))</f>
        <v>11</v>
      </c>
      <c r="T67" s="10" t="str">
        <f t="shared" ref="T67:T105" si="10">IF(Q67=$L67, IF(Q67=FALSE, "00","11"), IF(Q67=FALSE,"10","01"))</f>
        <v>00</v>
      </c>
      <c r="U67" s="10" t="str">
        <f t="shared" ref="U67:U105" si="11">IF(R67=$M67, IF(R67=FALSE, "00","11"), IF(R67=FALSE,"10","01"))</f>
        <v>00</v>
      </c>
      <c r="V67" t="b">
        <f t="shared" si="8"/>
        <v>1</v>
      </c>
      <c r="Y67" t="b">
        <f>ISNUMBER(SEARCH(Y$1,d2_test70[[#This Row],[actualResultGPT3]]))</f>
        <v>1</v>
      </c>
      <c r="Z67" t="b">
        <f>ISNUMBER(SEARCH(Z$1,d2_test70[[#This Row],[actualResultGPT3]]))</f>
        <v>0</v>
      </c>
      <c r="AA67" t="b">
        <f>ISNUMBER(SEARCH(AA$1,d2_test70[[#This Row],[actualResultGPT3]]))</f>
        <v>0</v>
      </c>
      <c r="AB67" s="10" t="str">
        <f t="shared" ref="AB67:AB105" si="12">IF(Y67=$K67, IF(Y67=FALSE, "00","11"), IF(Y67=FALSE,"10","01"))</f>
        <v>11</v>
      </c>
      <c r="AC67" s="10" t="str">
        <f t="shared" ref="AC67:AC105" si="13">IF(Z67=$L67, IF(Z67=FALSE, "00","11"), IF(Z67=FALSE,"10","01"))</f>
        <v>00</v>
      </c>
      <c r="AD67" s="10" t="str">
        <f t="shared" ref="AD67:AD105" si="14">IF(AA67=$M67, IF(AA67=FALSE, "00","11"), IF(AA67=FALSE,"10","01"))</f>
        <v>00</v>
      </c>
      <c r="AE67" t="b">
        <f t="shared" ref="AE67:AE105" si="15">AND(Y67=T67,Z67=U67,AA67=V67)</f>
        <v>0</v>
      </c>
    </row>
    <row r="68" spans="1:31" x14ac:dyDescent="0.35">
      <c r="A68">
        <v>1454654959</v>
      </c>
      <c r="B68" t="s">
        <v>7630</v>
      </c>
      <c r="C68" t="s">
        <v>7792</v>
      </c>
      <c r="D68" t="s">
        <v>7678</v>
      </c>
      <c r="E68" t="s">
        <v>5119</v>
      </c>
      <c r="F68" t="s">
        <v>7687</v>
      </c>
      <c r="G68" t="s">
        <v>13</v>
      </c>
      <c r="H68" t="s">
        <v>7846</v>
      </c>
      <c r="K68" s="13" t="b">
        <f>ISNUMBER(SEARCH(K$1,d2_test70[[#This Row],[expectedResult]]))</f>
        <v>1</v>
      </c>
      <c r="L68" s="13" t="b">
        <f>ISNUMBER(SEARCH(L$1,d2_test70[[#This Row],[expectedResult]]))</f>
        <v>0</v>
      </c>
      <c r="M68" s="13" t="b">
        <f>ISNUMBER(SEARCH(M$1,d2_test70[[#This Row],[expectedResult]]))</f>
        <v>0</v>
      </c>
      <c r="P68" t="b">
        <f>ISNUMBER(SEARCH(P$1,d2_test70[[#This Row],[actualResult]]))</f>
        <v>1</v>
      </c>
      <c r="Q68" t="b">
        <f>ISNUMBER(SEARCH(Q$1,d2_test70[[#This Row],[actualResult]]))</f>
        <v>0</v>
      </c>
      <c r="R68" t="b">
        <f>ISNUMBER(SEARCH(R$1,d2_test70[[#This Row],[actualResult]]))</f>
        <v>0</v>
      </c>
      <c r="S68" s="10" t="str">
        <f t="shared" si="9"/>
        <v>11</v>
      </c>
      <c r="T68" s="10" t="str">
        <f t="shared" si="10"/>
        <v>00</v>
      </c>
      <c r="U68" s="10" t="str">
        <f t="shared" si="11"/>
        <v>00</v>
      </c>
      <c r="V68" t="b">
        <f t="shared" si="8"/>
        <v>1</v>
      </c>
      <c r="Y68" t="b">
        <f>ISNUMBER(SEARCH(Y$1,d2_test70[[#This Row],[actualResultGPT3]]))</f>
        <v>1</v>
      </c>
      <c r="Z68" t="b">
        <f>ISNUMBER(SEARCH(Z$1,d2_test70[[#This Row],[actualResultGPT3]]))</f>
        <v>1</v>
      </c>
      <c r="AA68" t="b">
        <f>ISNUMBER(SEARCH(AA$1,d2_test70[[#This Row],[actualResultGPT3]]))</f>
        <v>1</v>
      </c>
      <c r="AB68" s="10" t="str">
        <f t="shared" si="12"/>
        <v>11</v>
      </c>
      <c r="AC68" s="10" t="str">
        <f t="shared" si="13"/>
        <v>01</v>
      </c>
      <c r="AD68" s="10" t="str">
        <f t="shared" si="14"/>
        <v>01</v>
      </c>
      <c r="AE68" t="b">
        <f t="shared" si="15"/>
        <v>0</v>
      </c>
    </row>
    <row r="69" spans="1:31" x14ac:dyDescent="0.35">
      <c r="A69" t="s">
        <v>195</v>
      </c>
      <c r="B69" t="s">
        <v>196</v>
      </c>
      <c r="C69" t="s">
        <v>7793</v>
      </c>
      <c r="D69" t="s">
        <v>7583</v>
      </c>
      <c r="E69" t="s">
        <v>5119</v>
      </c>
      <c r="F69" t="s">
        <v>24</v>
      </c>
      <c r="G69" t="s">
        <v>7</v>
      </c>
      <c r="H69" t="s">
        <v>72</v>
      </c>
      <c r="K69" s="13" t="b">
        <f>ISNUMBER(SEARCH(K$1,d2_test70[[#This Row],[expectedResult]]))</f>
        <v>0</v>
      </c>
      <c r="L69" s="13" t="b">
        <f>ISNUMBER(SEARCH(L$1,d2_test70[[#This Row],[expectedResult]]))</f>
        <v>1</v>
      </c>
      <c r="M69" s="13" t="b">
        <f>ISNUMBER(SEARCH(M$1,d2_test70[[#This Row],[expectedResult]]))</f>
        <v>1</v>
      </c>
      <c r="P69" t="b">
        <f>ISNUMBER(SEARCH(P$1,d2_test70[[#This Row],[actualResult]]))</f>
        <v>0</v>
      </c>
      <c r="Q69" t="b">
        <f>ISNUMBER(SEARCH(Q$1,d2_test70[[#This Row],[actualResult]]))</f>
        <v>0</v>
      </c>
      <c r="R69" t="b">
        <f>ISNUMBER(SEARCH(R$1,d2_test70[[#This Row],[actualResult]]))</f>
        <v>1</v>
      </c>
      <c r="S69" s="10" t="str">
        <f t="shared" si="9"/>
        <v>00</v>
      </c>
      <c r="T69" s="10" t="str">
        <f t="shared" si="10"/>
        <v>10</v>
      </c>
      <c r="U69" s="10" t="str">
        <f t="shared" si="11"/>
        <v>11</v>
      </c>
      <c r="V69" t="b">
        <f t="shared" si="8"/>
        <v>0</v>
      </c>
      <c r="Y69" t="b">
        <f>ISNUMBER(SEARCH(Y$1,d2_test70[[#This Row],[actualResultGPT3]]))</f>
        <v>1</v>
      </c>
      <c r="Z69" t="b">
        <f>ISNUMBER(SEARCH(Z$1,d2_test70[[#This Row],[actualResultGPT3]]))</f>
        <v>1</v>
      </c>
      <c r="AA69" t="b">
        <f>ISNUMBER(SEARCH(AA$1,d2_test70[[#This Row],[actualResultGPT3]]))</f>
        <v>1</v>
      </c>
      <c r="AB69" s="10" t="str">
        <f t="shared" si="12"/>
        <v>01</v>
      </c>
      <c r="AC69" s="10" t="str">
        <f t="shared" si="13"/>
        <v>11</v>
      </c>
      <c r="AD69" s="10" t="str">
        <f t="shared" si="14"/>
        <v>11</v>
      </c>
      <c r="AE69" t="b">
        <f t="shared" si="15"/>
        <v>0</v>
      </c>
    </row>
    <row r="70" spans="1:31" x14ac:dyDescent="0.35">
      <c r="A70" t="s">
        <v>378</v>
      </c>
      <c r="B70" t="s">
        <v>379</v>
      </c>
      <c r="C70" t="s">
        <v>380</v>
      </c>
      <c r="D70" t="s">
        <v>7570</v>
      </c>
      <c r="E70" t="s">
        <v>5119</v>
      </c>
      <c r="F70" t="s">
        <v>7</v>
      </c>
      <c r="G70" t="s">
        <v>7</v>
      </c>
      <c r="H70" t="s">
        <v>72</v>
      </c>
      <c r="K70" s="13" t="b">
        <f>ISNUMBER(SEARCH(K$1,d2_test70[[#This Row],[expectedResult]]))</f>
        <v>0</v>
      </c>
      <c r="L70" s="13" t="b">
        <f>ISNUMBER(SEARCH(L$1,d2_test70[[#This Row],[expectedResult]]))</f>
        <v>0</v>
      </c>
      <c r="M70" s="13" t="b">
        <f>ISNUMBER(SEARCH(M$1,d2_test70[[#This Row],[expectedResult]]))</f>
        <v>1</v>
      </c>
      <c r="P70" t="b">
        <f>ISNUMBER(SEARCH(P$1,d2_test70[[#This Row],[actualResult]]))</f>
        <v>0</v>
      </c>
      <c r="Q70" t="b">
        <f>ISNUMBER(SEARCH(Q$1,d2_test70[[#This Row],[actualResult]]))</f>
        <v>0</v>
      </c>
      <c r="R70" t="b">
        <f>ISNUMBER(SEARCH(R$1,d2_test70[[#This Row],[actualResult]]))</f>
        <v>1</v>
      </c>
      <c r="S70" s="10" t="str">
        <f t="shared" si="9"/>
        <v>00</v>
      </c>
      <c r="T70" s="10" t="str">
        <f t="shared" si="10"/>
        <v>00</v>
      </c>
      <c r="U70" s="10" t="str">
        <f t="shared" si="11"/>
        <v>11</v>
      </c>
      <c r="V70" t="b">
        <f t="shared" si="8"/>
        <v>1</v>
      </c>
      <c r="Y70" t="b">
        <f>ISNUMBER(SEARCH(Y$1,d2_test70[[#This Row],[actualResultGPT3]]))</f>
        <v>1</v>
      </c>
      <c r="Z70" t="b">
        <f>ISNUMBER(SEARCH(Z$1,d2_test70[[#This Row],[actualResultGPT3]]))</f>
        <v>1</v>
      </c>
      <c r="AA70" t="b">
        <f>ISNUMBER(SEARCH(AA$1,d2_test70[[#This Row],[actualResultGPT3]]))</f>
        <v>1</v>
      </c>
      <c r="AB70" s="10" t="str">
        <f t="shared" si="12"/>
        <v>01</v>
      </c>
      <c r="AC70" s="10" t="str">
        <f t="shared" si="13"/>
        <v>01</v>
      </c>
      <c r="AD70" s="10" t="str">
        <f t="shared" si="14"/>
        <v>11</v>
      </c>
      <c r="AE70" t="b">
        <f t="shared" si="15"/>
        <v>0</v>
      </c>
    </row>
    <row r="71" spans="1:31" x14ac:dyDescent="0.35">
      <c r="A71">
        <v>1110550236</v>
      </c>
      <c r="B71" t="s">
        <v>7637</v>
      </c>
      <c r="C71" t="s">
        <v>7794</v>
      </c>
      <c r="D71" t="s">
        <v>7680</v>
      </c>
      <c r="E71" t="s">
        <v>5130</v>
      </c>
      <c r="F71" t="s">
        <v>7688</v>
      </c>
      <c r="G71" t="s">
        <v>7</v>
      </c>
      <c r="H71" t="s">
        <v>72</v>
      </c>
      <c r="K71" s="13" t="b">
        <f>ISNUMBER(SEARCH(K$1,d2_test70[[#This Row],[expectedResult]]))</f>
        <v>0</v>
      </c>
      <c r="L71" s="13" t="b">
        <f>ISNUMBER(SEARCH(L$1,d2_test70[[#This Row],[expectedResult]]))</f>
        <v>0</v>
      </c>
      <c r="M71" s="13" t="b">
        <f>ISNUMBER(SEARCH(M$1,d2_test70[[#This Row],[expectedResult]]))</f>
        <v>1</v>
      </c>
      <c r="P71" t="b">
        <f>ISNUMBER(SEARCH(P$1,d2_test70[[#This Row],[actualResult]]))</f>
        <v>0</v>
      </c>
      <c r="Q71" t="b">
        <f>ISNUMBER(SEARCH(Q$1,d2_test70[[#This Row],[actualResult]]))</f>
        <v>0</v>
      </c>
      <c r="R71" t="b">
        <f>ISNUMBER(SEARCH(R$1,d2_test70[[#This Row],[actualResult]]))</f>
        <v>1</v>
      </c>
      <c r="S71" s="10" t="str">
        <f t="shared" si="9"/>
        <v>00</v>
      </c>
      <c r="T71" s="10" t="str">
        <f t="shared" si="10"/>
        <v>00</v>
      </c>
      <c r="U71" s="10" t="str">
        <f t="shared" si="11"/>
        <v>11</v>
      </c>
      <c r="V71" t="b">
        <f t="shared" si="8"/>
        <v>1</v>
      </c>
      <c r="Y71" t="b">
        <f>ISNUMBER(SEARCH(Y$1,d2_test70[[#This Row],[actualResultGPT3]]))</f>
        <v>1</v>
      </c>
      <c r="Z71" t="b">
        <f>ISNUMBER(SEARCH(Z$1,d2_test70[[#This Row],[actualResultGPT3]]))</f>
        <v>1</v>
      </c>
      <c r="AA71" t="b">
        <f>ISNUMBER(SEARCH(AA$1,d2_test70[[#This Row],[actualResultGPT3]]))</f>
        <v>1</v>
      </c>
      <c r="AB71" s="10" t="str">
        <f t="shared" si="12"/>
        <v>01</v>
      </c>
      <c r="AC71" s="10" t="str">
        <f t="shared" si="13"/>
        <v>01</v>
      </c>
      <c r="AD71" s="10" t="str">
        <f t="shared" si="14"/>
        <v>11</v>
      </c>
      <c r="AE71" t="b">
        <f t="shared" si="15"/>
        <v>0</v>
      </c>
    </row>
    <row r="72" spans="1:31" x14ac:dyDescent="0.35">
      <c r="A72" t="s">
        <v>649</v>
      </c>
      <c r="B72" t="s">
        <v>650</v>
      </c>
      <c r="C72" t="s">
        <v>651</v>
      </c>
      <c r="D72" t="s">
        <v>7606</v>
      </c>
      <c r="E72" t="s">
        <v>5119</v>
      </c>
      <c r="F72" t="s">
        <v>7</v>
      </c>
      <c r="G72" t="s">
        <v>7</v>
      </c>
      <c r="H72" t="s">
        <v>72</v>
      </c>
      <c r="K72" s="13" t="b">
        <f>ISNUMBER(SEARCH(K$1,d2_test70[[#This Row],[expectedResult]]))</f>
        <v>0</v>
      </c>
      <c r="L72" s="13" t="b">
        <f>ISNUMBER(SEARCH(L$1,d2_test70[[#This Row],[expectedResult]]))</f>
        <v>0</v>
      </c>
      <c r="M72" s="13" t="b">
        <f>ISNUMBER(SEARCH(M$1,d2_test70[[#This Row],[expectedResult]]))</f>
        <v>1</v>
      </c>
      <c r="P72" t="b">
        <f>ISNUMBER(SEARCH(P$1,d2_test70[[#This Row],[actualResult]]))</f>
        <v>0</v>
      </c>
      <c r="Q72" t="b">
        <f>ISNUMBER(SEARCH(Q$1,d2_test70[[#This Row],[actualResult]]))</f>
        <v>0</v>
      </c>
      <c r="R72" t="b">
        <f>ISNUMBER(SEARCH(R$1,d2_test70[[#This Row],[actualResult]]))</f>
        <v>1</v>
      </c>
      <c r="S72" s="10" t="str">
        <f t="shared" si="9"/>
        <v>00</v>
      </c>
      <c r="T72" s="10" t="str">
        <f t="shared" si="10"/>
        <v>00</v>
      </c>
      <c r="U72" s="10" t="str">
        <f t="shared" si="11"/>
        <v>11</v>
      </c>
      <c r="V72" t="b">
        <f t="shared" si="8"/>
        <v>1</v>
      </c>
      <c r="Y72" t="b">
        <f>ISNUMBER(SEARCH(Y$1,d2_test70[[#This Row],[actualResultGPT3]]))</f>
        <v>1</v>
      </c>
      <c r="Z72" t="b">
        <f>ISNUMBER(SEARCH(Z$1,d2_test70[[#This Row],[actualResultGPT3]]))</f>
        <v>1</v>
      </c>
      <c r="AA72" t="b">
        <f>ISNUMBER(SEARCH(AA$1,d2_test70[[#This Row],[actualResultGPT3]]))</f>
        <v>1</v>
      </c>
      <c r="AB72" s="10" t="str">
        <f t="shared" si="12"/>
        <v>01</v>
      </c>
      <c r="AC72" s="10" t="str">
        <f t="shared" si="13"/>
        <v>01</v>
      </c>
      <c r="AD72" s="10" t="str">
        <f t="shared" si="14"/>
        <v>11</v>
      </c>
      <c r="AE72" t="b">
        <f t="shared" si="15"/>
        <v>0</v>
      </c>
    </row>
    <row r="73" spans="1:31" x14ac:dyDescent="0.35">
      <c r="A73" t="s">
        <v>470</v>
      </c>
      <c r="B73" t="s">
        <v>471</v>
      </c>
      <c r="C73" t="s">
        <v>7795</v>
      </c>
      <c r="D73" t="s">
        <v>7591</v>
      </c>
      <c r="E73" t="s">
        <v>5137</v>
      </c>
      <c r="F73" t="s">
        <v>24</v>
      </c>
      <c r="G73" t="s">
        <v>24</v>
      </c>
      <c r="H73" t="s">
        <v>72</v>
      </c>
      <c r="K73" s="13" t="b">
        <f>ISNUMBER(SEARCH(K$1,d2_test70[[#This Row],[expectedResult]]))</f>
        <v>0</v>
      </c>
      <c r="L73" s="13" t="b">
        <f>ISNUMBER(SEARCH(L$1,d2_test70[[#This Row],[expectedResult]]))</f>
        <v>1</v>
      </c>
      <c r="M73" s="13" t="b">
        <f>ISNUMBER(SEARCH(M$1,d2_test70[[#This Row],[expectedResult]]))</f>
        <v>1</v>
      </c>
      <c r="P73" t="b">
        <f>ISNUMBER(SEARCH(P$1,d2_test70[[#This Row],[actualResult]]))</f>
        <v>0</v>
      </c>
      <c r="Q73" t="b">
        <f>ISNUMBER(SEARCH(Q$1,d2_test70[[#This Row],[actualResult]]))</f>
        <v>1</v>
      </c>
      <c r="R73" t="b">
        <f>ISNUMBER(SEARCH(R$1,d2_test70[[#This Row],[actualResult]]))</f>
        <v>1</v>
      </c>
      <c r="S73" s="10" t="str">
        <f t="shared" si="9"/>
        <v>00</v>
      </c>
      <c r="T73" s="10" t="str">
        <f t="shared" si="10"/>
        <v>11</v>
      </c>
      <c r="U73" s="10" t="str">
        <f t="shared" si="11"/>
        <v>11</v>
      </c>
      <c r="V73" t="b">
        <f t="shared" ref="V73:V105" si="16">AND(P73=K73,Q73=L73,R73=M73)</f>
        <v>1</v>
      </c>
      <c r="Y73" t="b">
        <f>ISNUMBER(SEARCH(Y$1,d2_test70[[#This Row],[actualResultGPT3]]))</f>
        <v>1</v>
      </c>
      <c r="Z73" t="b">
        <f>ISNUMBER(SEARCH(Z$1,d2_test70[[#This Row],[actualResultGPT3]]))</f>
        <v>1</v>
      </c>
      <c r="AA73" t="b">
        <f>ISNUMBER(SEARCH(AA$1,d2_test70[[#This Row],[actualResultGPT3]]))</f>
        <v>1</v>
      </c>
      <c r="AB73" s="10" t="str">
        <f t="shared" si="12"/>
        <v>01</v>
      </c>
      <c r="AC73" s="10" t="str">
        <f t="shared" si="13"/>
        <v>11</v>
      </c>
      <c r="AD73" s="10" t="str">
        <f t="shared" si="14"/>
        <v>11</v>
      </c>
      <c r="AE73" t="b">
        <f t="shared" si="15"/>
        <v>0</v>
      </c>
    </row>
    <row r="74" spans="1:31" x14ac:dyDescent="0.35">
      <c r="A74" t="s">
        <v>127</v>
      </c>
      <c r="B74" t="s">
        <v>128</v>
      </c>
      <c r="C74" t="s">
        <v>964</v>
      </c>
      <c r="D74" t="s">
        <v>7585</v>
      </c>
      <c r="E74" t="s">
        <v>5119</v>
      </c>
      <c r="F74" t="s">
        <v>13</v>
      </c>
      <c r="G74" t="s">
        <v>13</v>
      </c>
      <c r="H74" t="s">
        <v>13</v>
      </c>
      <c r="K74" s="13" t="b">
        <f>ISNUMBER(SEARCH(K$1,d2_test70[[#This Row],[expectedResult]]))</f>
        <v>1</v>
      </c>
      <c r="L74" s="13" t="b">
        <f>ISNUMBER(SEARCH(L$1,d2_test70[[#This Row],[expectedResult]]))</f>
        <v>0</v>
      </c>
      <c r="M74" s="13" t="b">
        <f>ISNUMBER(SEARCH(M$1,d2_test70[[#This Row],[expectedResult]]))</f>
        <v>0</v>
      </c>
      <c r="P74" t="b">
        <f>ISNUMBER(SEARCH(P$1,d2_test70[[#This Row],[actualResult]]))</f>
        <v>1</v>
      </c>
      <c r="Q74" t="b">
        <f>ISNUMBER(SEARCH(Q$1,d2_test70[[#This Row],[actualResult]]))</f>
        <v>0</v>
      </c>
      <c r="R74" t="b">
        <f>ISNUMBER(SEARCH(R$1,d2_test70[[#This Row],[actualResult]]))</f>
        <v>0</v>
      </c>
      <c r="S74" s="10" t="str">
        <f t="shared" si="9"/>
        <v>11</v>
      </c>
      <c r="T74" s="10" t="str">
        <f t="shared" si="10"/>
        <v>00</v>
      </c>
      <c r="U74" s="10" t="str">
        <f t="shared" si="11"/>
        <v>00</v>
      </c>
      <c r="V74" t="b">
        <f t="shared" si="16"/>
        <v>1</v>
      </c>
      <c r="Y74" t="b">
        <f>ISNUMBER(SEARCH(Y$1,d2_test70[[#This Row],[actualResultGPT3]]))</f>
        <v>1</v>
      </c>
      <c r="Z74" t="b">
        <f>ISNUMBER(SEARCH(Z$1,d2_test70[[#This Row],[actualResultGPT3]]))</f>
        <v>0</v>
      </c>
      <c r="AA74" t="b">
        <f>ISNUMBER(SEARCH(AA$1,d2_test70[[#This Row],[actualResultGPT3]]))</f>
        <v>0</v>
      </c>
      <c r="AB74" s="10" t="str">
        <f t="shared" si="12"/>
        <v>11</v>
      </c>
      <c r="AC74" s="10" t="str">
        <f t="shared" si="13"/>
        <v>00</v>
      </c>
      <c r="AD74" s="10" t="str">
        <f t="shared" si="14"/>
        <v>00</v>
      </c>
      <c r="AE74" t="b">
        <f t="shared" si="15"/>
        <v>0</v>
      </c>
    </row>
    <row r="75" spans="1:31" x14ac:dyDescent="0.35">
      <c r="A75" t="s">
        <v>130</v>
      </c>
      <c r="B75" t="s">
        <v>131</v>
      </c>
      <c r="C75" t="s">
        <v>7796</v>
      </c>
      <c r="D75" t="s">
        <v>7570</v>
      </c>
      <c r="E75" t="s">
        <v>5119</v>
      </c>
      <c r="F75" t="s">
        <v>7</v>
      </c>
      <c r="G75" t="s">
        <v>7</v>
      </c>
      <c r="H75" t="s">
        <v>72</v>
      </c>
      <c r="K75" s="13" t="b">
        <f>ISNUMBER(SEARCH(K$1,d2_test70[[#This Row],[expectedResult]]))</f>
        <v>0</v>
      </c>
      <c r="L75" s="13" t="b">
        <f>ISNUMBER(SEARCH(L$1,d2_test70[[#This Row],[expectedResult]]))</f>
        <v>0</v>
      </c>
      <c r="M75" s="13" t="b">
        <f>ISNUMBER(SEARCH(M$1,d2_test70[[#This Row],[expectedResult]]))</f>
        <v>1</v>
      </c>
      <c r="P75" t="b">
        <f>ISNUMBER(SEARCH(P$1,d2_test70[[#This Row],[actualResult]]))</f>
        <v>0</v>
      </c>
      <c r="Q75" t="b">
        <f>ISNUMBER(SEARCH(Q$1,d2_test70[[#This Row],[actualResult]]))</f>
        <v>0</v>
      </c>
      <c r="R75" t="b">
        <f>ISNUMBER(SEARCH(R$1,d2_test70[[#This Row],[actualResult]]))</f>
        <v>1</v>
      </c>
      <c r="S75" s="10" t="str">
        <f t="shared" si="9"/>
        <v>00</v>
      </c>
      <c r="T75" s="10" t="str">
        <f t="shared" si="10"/>
        <v>00</v>
      </c>
      <c r="U75" s="10" t="str">
        <f t="shared" si="11"/>
        <v>11</v>
      </c>
      <c r="V75" t="b">
        <f t="shared" si="16"/>
        <v>1</v>
      </c>
      <c r="Y75" t="b">
        <f>ISNUMBER(SEARCH(Y$1,d2_test70[[#This Row],[actualResultGPT3]]))</f>
        <v>1</v>
      </c>
      <c r="Z75" t="b">
        <f>ISNUMBER(SEARCH(Z$1,d2_test70[[#This Row],[actualResultGPT3]]))</f>
        <v>1</v>
      </c>
      <c r="AA75" t="b">
        <f>ISNUMBER(SEARCH(AA$1,d2_test70[[#This Row],[actualResultGPT3]]))</f>
        <v>1</v>
      </c>
      <c r="AB75" s="10" t="str">
        <f t="shared" si="12"/>
        <v>01</v>
      </c>
      <c r="AC75" s="10" t="str">
        <f t="shared" si="13"/>
        <v>01</v>
      </c>
      <c r="AD75" s="10" t="str">
        <f t="shared" si="14"/>
        <v>11</v>
      </c>
      <c r="AE75" t="b">
        <f t="shared" si="15"/>
        <v>0</v>
      </c>
    </row>
    <row r="76" spans="1:31" x14ac:dyDescent="0.35">
      <c r="A76" t="s">
        <v>94</v>
      </c>
      <c r="B76" t="s">
        <v>95</v>
      </c>
      <c r="C76" t="s">
        <v>7797</v>
      </c>
      <c r="D76" t="s">
        <v>7582</v>
      </c>
      <c r="E76" t="s">
        <v>5190</v>
      </c>
      <c r="F76" t="s">
        <v>34</v>
      </c>
      <c r="G76" t="s">
        <v>34</v>
      </c>
      <c r="H76" t="s">
        <v>72</v>
      </c>
      <c r="K76" s="13" t="b">
        <f>ISNUMBER(SEARCH(K$1,d2_test70[[#This Row],[expectedResult]]))</f>
        <v>0</v>
      </c>
      <c r="L76" s="13" t="b">
        <f>ISNUMBER(SEARCH(L$1,d2_test70[[#This Row],[expectedResult]]))</f>
        <v>1</v>
      </c>
      <c r="M76" s="13" t="b">
        <f>ISNUMBER(SEARCH(M$1,d2_test70[[#This Row],[expectedResult]]))</f>
        <v>0</v>
      </c>
      <c r="P76" t="b">
        <f>ISNUMBER(SEARCH(P$1,d2_test70[[#This Row],[actualResult]]))</f>
        <v>0</v>
      </c>
      <c r="Q76" t="b">
        <f>ISNUMBER(SEARCH(Q$1,d2_test70[[#This Row],[actualResult]]))</f>
        <v>1</v>
      </c>
      <c r="R76" t="b">
        <f>ISNUMBER(SEARCH(R$1,d2_test70[[#This Row],[actualResult]]))</f>
        <v>0</v>
      </c>
      <c r="S76" s="10" t="str">
        <f t="shared" si="9"/>
        <v>00</v>
      </c>
      <c r="T76" s="10" t="str">
        <f t="shared" si="10"/>
        <v>11</v>
      </c>
      <c r="U76" s="10" t="str">
        <f t="shared" si="11"/>
        <v>00</v>
      </c>
      <c r="V76" t="b">
        <f t="shared" si="16"/>
        <v>1</v>
      </c>
      <c r="Y76" t="b">
        <f>ISNUMBER(SEARCH(Y$1,d2_test70[[#This Row],[actualResultGPT3]]))</f>
        <v>1</v>
      </c>
      <c r="Z76" t="b">
        <f>ISNUMBER(SEARCH(Z$1,d2_test70[[#This Row],[actualResultGPT3]]))</f>
        <v>1</v>
      </c>
      <c r="AA76" t="b">
        <f>ISNUMBER(SEARCH(AA$1,d2_test70[[#This Row],[actualResultGPT3]]))</f>
        <v>1</v>
      </c>
      <c r="AB76" s="10" t="str">
        <f t="shared" si="12"/>
        <v>01</v>
      </c>
      <c r="AC76" s="10" t="str">
        <f t="shared" si="13"/>
        <v>11</v>
      </c>
      <c r="AD76" s="10" t="str">
        <f t="shared" si="14"/>
        <v>01</v>
      </c>
      <c r="AE76" t="b">
        <f t="shared" si="15"/>
        <v>0</v>
      </c>
    </row>
    <row r="77" spans="1:31" x14ac:dyDescent="0.35">
      <c r="A77" t="s">
        <v>539</v>
      </c>
      <c r="B77" t="s">
        <v>540</v>
      </c>
      <c r="C77" t="s">
        <v>541</v>
      </c>
      <c r="D77" t="s">
        <v>7588</v>
      </c>
      <c r="E77" t="s">
        <v>5119</v>
      </c>
      <c r="F77" t="s">
        <v>24</v>
      </c>
      <c r="G77" t="s">
        <v>34</v>
      </c>
      <c r="H77" t="s">
        <v>72</v>
      </c>
      <c r="K77" s="13" t="b">
        <f>ISNUMBER(SEARCH(K$1,d2_test70[[#This Row],[expectedResult]]))</f>
        <v>0</v>
      </c>
      <c r="L77" s="13" t="b">
        <f>ISNUMBER(SEARCH(L$1,d2_test70[[#This Row],[expectedResult]]))</f>
        <v>1</v>
      </c>
      <c r="M77" s="13" t="b">
        <f>ISNUMBER(SEARCH(M$1,d2_test70[[#This Row],[expectedResult]]))</f>
        <v>1</v>
      </c>
      <c r="P77" t="b">
        <f>ISNUMBER(SEARCH(P$1,d2_test70[[#This Row],[actualResult]]))</f>
        <v>0</v>
      </c>
      <c r="Q77" t="b">
        <f>ISNUMBER(SEARCH(Q$1,d2_test70[[#This Row],[actualResult]]))</f>
        <v>1</v>
      </c>
      <c r="R77" t="b">
        <f>ISNUMBER(SEARCH(R$1,d2_test70[[#This Row],[actualResult]]))</f>
        <v>0</v>
      </c>
      <c r="S77" s="10" t="str">
        <f t="shared" si="9"/>
        <v>00</v>
      </c>
      <c r="T77" s="10" t="str">
        <f t="shared" si="10"/>
        <v>11</v>
      </c>
      <c r="U77" s="10" t="str">
        <f t="shared" si="11"/>
        <v>10</v>
      </c>
      <c r="V77" t="b">
        <f t="shared" si="16"/>
        <v>0</v>
      </c>
      <c r="Y77" t="b">
        <f>ISNUMBER(SEARCH(Y$1,d2_test70[[#This Row],[actualResultGPT3]]))</f>
        <v>1</v>
      </c>
      <c r="Z77" t="b">
        <f>ISNUMBER(SEARCH(Z$1,d2_test70[[#This Row],[actualResultGPT3]]))</f>
        <v>1</v>
      </c>
      <c r="AA77" t="b">
        <f>ISNUMBER(SEARCH(AA$1,d2_test70[[#This Row],[actualResultGPT3]]))</f>
        <v>1</v>
      </c>
      <c r="AB77" s="10" t="str">
        <f t="shared" si="12"/>
        <v>01</v>
      </c>
      <c r="AC77" s="10" t="str">
        <f t="shared" si="13"/>
        <v>11</v>
      </c>
      <c r="AD77" s="10" t="str">
        <f t="shared" si="14"/>
        <v>11</v>
      </c>
      <c r="AE77" t="b">
        <f t="shared" si="15"/>
        <v>0</v>
      </c>
    </row>
    <row r="78" spans="1:31" x14ac:dyDescent="0.35">
      <c r="A78" t="s">
        <v>464</v>
      </c>
      <c r="B78" t="s">
        <v>465</v>
      </c>
      <c r="C78" t="s">
        <v>7798</v>
      </c>
      <c r="D78" t="s">
        <v>7597</v>
      </c>
      <c r="E78" t="s">
        <v>5119</v>
      </c>
      <c r="F78" t="s">
        <v>7</v>
      </c>
      <c r="G78" t="s">
        <v>7</v>
      </c>
      <c r="H78" t="s">
        <v>72</v>
      </c>
      <c r="K78" s="13" t="b">
        <f>ISNUMBER(SEARCH(K$1,d2_test70[[#This Row],[expectedResult]]))</f>
        <v>0</v>
      </c>
      <c r="L78" s="13" t="b">
        <f>ISNUMBER(SEARCH(L$1,d2_test70[[#This Row],[expectedResult]]))</f>
        <v>0</v>
      </c>
      <c r="M78" s="13" t="b">
        <f>ISNUMBER(SEARCH(M$1,d2_test70[[#This Row],[expectedResult]]))</f>
        <v>1</v>
      </c>
      <c r="P78" t="b">
        <f>ISNUMBER(SEARCH(P$1,d2_test70[[#This Row],[actualResult]]))</f>
        <v>0</v>
      </c>
      <c r="Q78" t="b">
        <f>ISNUMBER(SEARCH(Q$1,d2_test70[[#This Row],[actualResult]]))</f>
        <v>0</v>
      </c>
      <c r="R78" t="b">
        <f>ISNUMBER(SEARCH(R$1,d2_test70[[#This Row],[actualResult]]))</f>
        <v>1</v>
      </c>
      <c r="S78" s="10" t="str">
        <f t="shared" si="9"/>
        <v>00</v>
      </c>
      <c r="T78" s="10" t="str">
        <f t="shared" si="10"/>
        <v>00</v>
      </c>
      <c r="U78" s="10" t="str">
        <f t="shared" si="11"/>
        <v>11</v>
      </c>
      <c r="V78" t="b">
        <f t="shared" si="16"/>
        <v>1</v>
      </c>
      <c r="Y78" t="b">
        <f>ISNUMBER(SEARCH(Y$1,d2_test70[[#This Row],[actualResultGPT3]]))</f>
        <v>1</v>
      </c>
      <c r="Z78" t="b">
        <f>ISNUMBER(SEARCH(Z$1,d2_test70[[#This Row],[actualResultGPT3]]))</f>
        <v>1</v>
      </c>
      <c r="AA78" t="b">
        <f>ISNUMBER(SEARCH(AA$1,d2_test70[[#This Row],[actualResultGPT3]]))</f>
        <v>1</v>
      </c>
      <c r="AB78" s="10" t="str">
        <f t="shared" si="12"/>
        <v>01</v>
      </c>
      <c r="AC78" s="10" t="str">
        <f t="shared" si="13"/>
        <v>01</v>
      </c>
      <c r="AD78" s="10" t="str">
        <f t="shared" si="14"/>
        <v>11</v>
      </c>
      <c r="AE78" t="b">
        <f t="shared" si="15"/>
        <v>0</v>
      </c>
    </row>
    <row r="79" spans="1:31" x14ac:dyDescent="0.35">
      <c r="A79">
        <v>1337578317</v>
      </c>
      <c r="B79" t="s">
        <v>557</v>
      </c>
      <c r="C79" t="s">
        <v>7799</v>
      </c>
      <c r="D79" t="s">
        <v>7564</v>
      </c>
      <c r="E79" t="s">
        <v>5119</v>
      </c>
      <c r="F79" t="s">
        <v>13</v>
      </c>
      <c r="G79" t="s">
        <v>13</v>
      </c>
      <c r="H79" t="s">
        <v>7846</v>
      </c>
      <c r="K79" s="13" t="b">
        <f>ISNUMBER(SEARCH(K$1,d2_test70[[#This Row],[expectedResult]]))</f>
        <v>1</v>
      </c>
      <c r="L79" s="13" t="b">
        <f>ISNUMBER(SEARCH(L$1,d2_test70[[#This Row],[expectedResult]]))</f>
        <v>0</v>
      </c>
      <c r="M79" s="13" t="b">
        <f>ISNUMBER(SEARCH(M$1,d2_test70[[#This Row],[expectedResult]]))</f>
        <v>0</v>
      </c>
      <c r="P79" t="b">
        <f>ISNUMBER(SEARCH(P$1,d2_test70[[#This Row],[actualResult]]))</f>
        <v>1</v>
      </c>
      <c r="Q79" t="b">
        <f>ISNUMBER(SEARCH(Q$1,d2_test70[[#This Row],[actualResult]]))</f>
        <v>0</v>
      </c>
      <c r="R79" t="b">
        <f>ISNUMBER(SEARCH(R$1,d2_test70[[#This Row],[actualResult]]))</f>
        <v>0</v>
      </c>
      <c r="S79" s="10" t="str">
        <f t="shared" si="9"/>
        <v>11</v>
      </c>
      <c r="T79" s="10" t="str">
        <f t="shared" si="10"/>
        <v>00</v>
      </c>
      <c r="U79" s="10" t="str">
        <f t="shared" si="11"/>
        <v>00</v>
      </c>
      <c r="V79" t="b">
        <f t="shared" si="16"/>
        <v>1</v>
      </c>
      <c r="Y79" t="b">
        <f>ISNUMBER(SEARCH(Y$1,d2_test70[[#This Row],[actualResultGPT3]]))</f>
        <v>1</v>
      </c>
      <c r="Z79" t="b">
        <f>ISNUMBER(SEARCH(Z$1,d2_test70[[#This Row],[actualResultGPT3]]))</f>
        <v>1</v>
      </c>
      <c r="AA79" t="b">
        <f>ISNUMBER(SEARCH(AA$1,d2_test70[[#This Row],[actualResultGPT3]]))</f>
        <v>1</v>
      </c>
      <c r="AB79" s="10" t="str">
        <f t="shared" si="12"/>
        <v>11</v>
      </c>
      <c r="AC79" s="10" t="str">
        <f t="shared" si="13"/>
        <v>01</v>
      </c>
      <c r="AD79" s="10" t="str">
        <f t="shared" si="14"/>
        <v>01</v>
      </c>
      <c r="AE79" t="b">
        <f t="shared" si="15"/>
        <v>0</v>
      </c>
    </row>
    <row r="80" spans="1:31" x14ac:dyDescent="0.35">
      <c r="A80" t="s">
        <v>534</v>
      </c>
      <c r="B80" t="s">
        <v>535</v>
      </c>
      <c r="C80" t="s">
        <v>945</v>
      </c>
      <c r="D80" t="s">
        <v>7610</v>
      </c>
      <c r="E80" t="s">
        <v>5119</v>
      </c>
      <c r="F80" t="s">
        <v>7</v>
      </c>
      <c r="G80" t="s">
        <v>24</v>
      </c>
      <c r="H80" t="s">
        <v>72</v>
      </c>
      <c r="K80" s="13" t="b">
        <f>ISNUMBER(SEARCH(K$1,d2_test70[[#This Row],[expectedResult]]))</f>
        <v>0</v>
      </c>
      <c r="L80" s="13" t="b">
        <f>ISNUMBER(SEARCH(L$1,d2_test70[[#This Row],[expectedResult]]))</f>
        <v>0</v>
      </c>
      <c r="M80" s="13" t="b">
        <f>ISNUMBER(SEARCH(M$1,d2_test70[[#This Row],[expectedResult]]))</f>
        <v>1</v>
      </c>
      <c r="P80" t="b">
        <f>ISNUMBER(SEARCH(P$1,d2_test70[[#This Row],[actualResult]]))</f>
        <v>0</v>
      </c>
      <c r="Q80" t="b">
        <f>ISNUMBER(SEARCH(Q$1,d2_test70[[#This Row],[actualResult]]))</f>
        <v>1</v>
      </c>
      <c r="R80" t="b">
        <f>ISNUMBER(SEARCH(R$1,d2_test70[[#This Row],[actualResult]]))</f>
        <v>1</v>
      </c>
      <c r="S80" s="10" t="str">
        <f t="shared" si="9"/>
        <v>00</v>
      </c>
      <c r="T80" s="10" t="str">
        <f t="shared" si="10"/>
        <v>01</v>
      </c>
      <c r="U80" s="10" t="str">
        <f t="shared" si="11"/>
        <v>11</v>
      </c>
      <c r="V80" t="b">
        <f t="shared" si="16"/>
        <v>0</v>
      </c>
      <c r="Y80" t="b">
        <f>ISNUMBER(SEARCH(Y$1,d2_test70[[#This Row],[actualResultGPT3]]))</f>
        <v>1</v>
      </c>
      <c r="Z80" t="b">
        <f>ISNUMBER(SEARCH(Z$1,d2_test70[[#This Row],[actualResultGPT3]]))</f>
        <v>1</v>
      </c>
      <c r="AA80" t="b">
        <f>ISNUMBER(SEARCH(AA$1,d2_test70[[#This Row],[actualResultGPT3]]))</f>
        <v>1</v>
      </c>
      <c r="AB80" s="10" t="str">
        <f t="shared" si="12"/>
        <v>01</v>
      </c>
      <c r="AC80" s="10" t="str">
        <f t="shared" si="13"/>
        <v>01</v>
      </c>
      <c r="AD80" s="10" t="str">
        <f t="shared" si="14"/>
        <v>11</v>
      </c>
      <c r="AE80" t="b">
        <f t="shared" si="15"/>
        <v>0</v>
      </c>
    </row>
    <row r="81" spans="1:31" x14ac:dyDescent="0.35">
      <c r="A81" t="s">
        <v>179</v>
      </c>
      <c r="B81" t="s">
        <v>180</v>
      </c>
      <c r="C81" t="s">
        <v>1022</v>
      </c>
      <c r="D81" t="s">
        <v>7593</v>
      </c>
      <c r="E81" t="s">
        <v>5119</v>
      </c>
      <c r="F81" t="s">
        <v>7</v>
      </c>
      <c r="G81" t="s">
        <v>7</v>
      </c>
      <c r="H81" t="s">
        <v>72</v>
      </c>
      <c r="K81" s="13" t="b">
        <f>ISNUMBER(SEARCH(K$1,d2_test70[[#This Row],[expectedResult]]))</f>
        <v>0</v>
      </c>
      <c r="L81" s="13" t="b">
        <f>ISNUMBER(SEARCH(L$1,d2_test70[[#This Row],[expectedResult]]))</f>
        <v>0</v>
      </c>
      <c r="M81" s="13" t="b">
        <f>ISNUMBER(SEARCH(M$1,d2_test70[[#This Row],[expectedResult]]))</f>
        <v>1</v>
      </c>
      <c r="P81" t="b">
        <f>ISNUMBER(SEARCH(P$1,d2_test70[[#This Row],[actualResult]]))</f>
        <v>0</v>
      </c>
      <c r="Q81" t="b">
        <f>ISNUMBER(SEARCH(Q$1,d2_test70[[#This Row],[actualResult]]))</f>
        <v>0</v>
      </c>
      <c r="R81" t="b">
        <f>ISNUMBER(SEARCH(R$1,d2_test70[[#This Row],[actualResult]]))</f>
        <v>1</v>
      </c>
      <c r="S81" s="10" t="str">
        <f t="shared" si="9"/>
        <v>00</v>
      </c>
      <c r="T81" s="10" t="str">
        <f t="shared" si="10"/>
        <v>00</v>
      </c>
      <c r="U81" s="10" t="str">
        <f t="shared" si="11"/>
        <v>11</v>
      </c>
      <c r="V81" t="b">
        <f t="shared" si="16"/>
        <v>1</v>
      </c>
      <c r="Y81" t="b">
        <f>ISNUMBER(SEARCH(Y$1,d2_test70[[#This Row],[actualResultGPT3]]))</f>
        <v>1</v>
      </c>
      <c r="Z81" t="b">
        <f>ISNUMBER(SEARCH(Z$1,d2_test70[[#This Row],[actualResultGPT3]]))</f>
        <v>1</v>
      </c>
      <c r="AA81" t="b">
        <f>ISNUMBER(SEARCH(AA$1,d2_test70[[#This Row],[actualResultGPT3]]))</f>
        <v>1</v>
      </c>
      <c r="AB81" s="10" t="str">
        <f t="shared" si="12"/>
        <v>01</v>
      </c>
      <c r="AC81" s="10" t="str">
        <f t="shared" si="13"/>
        <v>01</v>
      </c>
      <c r="AD81" s="10" t="str">
        <f t="shared" si="14"/>
        <v>11</v>
      </c>
      <c r="AE81" t="b">
        <f t="shared" si="15"/>
        <v>0</v>
      </c>
    </row>
    <row r="82" spans="1:31" x14ac:dyDescent="0.35">
      <c r="A82">
        <v>1002043426</v>
      </c>
      <c r="B82" t="s">
        <v>447</v>
      </c>
      <c r="C82" t="s">
        <v>7800</v>
      </c>
      <c r="D82" t="s">
        <v>7546</v>
      </c>
      <c r="E82" t="s">
        <v>5119</v>
      </c>
      <c r="F82" t="s">
        <v>13</v>
      </c>
      <c r="G82" t="s">
        <v>13</v>
      </c>
      <c r="H82" t="s">
        <v>13</v>
      </c>
      <c r="K82" s="13" t="b">
        <f>ISNUMBER(SEARCH(K$1,d2_test70[[#This Row],[expectedResult]]))</f>
        <v>1</v>
      </c>
      <c r="L82" s="13" t="b">
        <f>ISNUMBER(SEARCH(L$1,d2_test70[[#This Row],[expectedResult]]))</f>
        <v>0</v>
      </c>
      <c r="M82" s="13" t="b">
        <f>ISNUMBER(SEARCH(M$1,d2_test70[[#This Row],[expectedResult]]))</f>
        <v>0</v>
      </c>
      <c r="P82" t="b">
        <f>ISNUMBER(SEARCH(P$1,d2_test70[[#This Row],[actualResult]]))</f>
        <v>1</v>
      </c>
      <c r="Q82" t="b">
        <f>ISNUMBER(SEARCH(Q$1,d2_test70[[#This Row],[actualResult]]))</f>
        <v>0</v>
      </c>
      <c r="R82" t="b">
        <f>ISNUMBER(SEARCH(R$1,d2_test70[[#This Row],[actualResult]]))</f>
        <v>0</v>
      </c>
      <c r="S82" s="10" t="str">
        <f t="shared" si="9"/>
        <v>11</v>
      </c>
      <c r="T82" s="10" t="str">
        <f t="shared" si="10"/>
        <v>00</v>
      </c>
      <c r="U82" s="10" t="str">
        <f t="shared" si="11"/>
        <v>00</v>
      </c>
      <c r="V82" t="b">
        <f t="shared" si="16"/>
        <v>1</v>
      </c>
      <c r="Y82" t="b">
        <f>ISNUMBER(SEARCH(Y$1,d2_test70[[#This Row],[actualResultGPT3]]))</f>
        <v>1</v>
      </c>
      <c r="Z82" t="b">
        <f>ISNUMBER(SEARCH(Z$1,d2_test70[[#This Row],[actualResultGPT3]]))</f>
        <v>0</v>
      </c>
      <c r="AA82" t="b">
        <f>ISNUMBER(SEARCH(AA$1,d2_test70[[#This Row],[actualResultGPT3]]))</f>
        <v>0</v>
      </c>
      <c r="AB82" s="10" t="str">
        <f t="shared" si="12"/>
        <v>11</v>
      </c>
      <c r="AC82" s="10" t="str">
        <f t="shared" si="13"/>
        <v>00</v>
      </c>
      <c r="AD82" s="10" t="str">
        <f t="shared" si="14"/>
        <v>00</v>
      </c>
      <c r="AE82" t="b">
        <f t="shared" si="15"/>
        <v>0</v>
      </c>
    </row>
    <row r="83" spans="1:31" x14ac:dyDescent="0.35">
      <c r="A83">
        <v>6444559661</v>
      </c>
      <c r="B83" t="s">
        <v>362</v>
      </c>
      <c r="C83" t="s">
        <v>1008</v>
      </c>
      <c r="D83" t="s">
        <v>7575</v>
      </c>
      <c r="E83" t="s">
        <v>5119</v>
      </c>
      <c r="F83" t="s">
        <v>13</v>
      </c>
      <c r="G83" t="s">
        <v>13</v>
      </c>
      <c r="H83" t="s">
        <v>13</v>
      </c>
      <c r="K83" s="13" t="b">
        <f>ISNUMBER(SEARCH(K$1,d2_test70[[#This Row],[expectedResult]]))</f>
        <v>1</v>
      </c>
      <c r="L83" s="13" t="b">
        <f>ISNUMBER(SEARCH(L$1,d2_test70[[#This Row],[expectedResult]]))</f>
        <v>0</v>
      </c>
      <c r="M83" s="13" t="b">
        <f>ISNUMBER(SEARCH(M$1,d2_test70[[#This Row],[expectedResult]]))</f>
        <v>0</v>
      </c>
      <c r="P83" t="b">
        <f>ISNUMBER(SEARCH(P$1,d2_test70[[#This Row],[actualResult]]))</f>
        <v>1</v>
      </c>
      <c r="Q83" t="b">
        <f>ISNUMBER(SEARCH(Q$1,d2_test70[[#This Row],[actualResult]]))</f>
        <v>0</v>
      </c>
      <c r="R83" t="b">
        <f>ISNUMBER(SEARCH(R$1,d2_test70[[#This Row],[actualResult]]))</f>
        <v>0</v>
      </c>
      <c r="S83" s="10" t="str">
        <f t="shared" si="9"/>
        <v>11</v>
      </c>
      <c r="T83" s="10" t="str">
        <f t="shared" si="10"/>
        <v>00</v>
      </c>
      <c r="U83" s="10" t="str">
        <f t="shared" si="11"/>
        <v>00</v>
      </c>
      <c r="V83" t="b">
        <f t="shared" si="16"/>
        <v>1</v>
      </c>
      <c r="Y83" t="b">
        <f>ISNUMBER(SEARCH(Y$1,d2_test70[[#This Row],[actualResultGPT3]]))</f>
        <v>1</v>
      </c>
      <c r="Z83" t="b">
        <f>ISNUMBER(SEARCH(Z$1,d2_test70[[#This Row],[actualResultGPT3]]))</f>
        <v>0</v>
      </c>
      <c r="AA83" t="b">
        <f>ISNUMBER(SEARCH(AA$1,d2_test70[[#This Row],[actualResultGPT3]]))</f>
        <v>0</v>
      </c>
      <c r="AB83" s="10" t="str">
        <f t="shared" si="12"/>
        <v>11</v>
      </c>
      <c r="AC83" s="10" t="str">
        <f t="shared" si="13"/>
        <v>00</v>
      </c>
      <c r="AD83" s="10" t="str">
        <f t="shared" si="14"/>
        <v>00</v>
      </c>
      <c r="AE83" t="b">
        <f t="shared" si="15"/>
        <v>0</v>
      </c>
    </row>
    <row r="84" spans="1:31" x14ac:dyDescent="0.35">
      <c r="A84" t="s">
        <v>733</v>
      </c>
      <c r="B84" t="s">
        <v>734</v>
      </c>
      <c r="C84" t="s">
        <v>735</v>
      </c>
      <c r="D84" t="s">
        <v>7570</v>
      </c>
      <c r="E84" t="s">
        <v>5119</v>
      </c>
      <c r="F84" t="s">
        <v>7</v>
      </c>
      <c r="G84" t="s">
        <v>7</v>
      </c>
      <c r="H84" t="s">
        <v>72</v>
      </c>
      <c r="K84" s="13" t="b">
        <f>ISNUMBER(SEARCH(K$1,d2_test70[[#This Row],[expectedResult]]))</f>
        <v>0</v>
      </c>
      <c r="L84" s="13" t="b">
        <f>ISNUMBER(SEARCH(L$1,d2_test70[[#This Row],[expectedResult]]))</f>
        <v>0</v>
      </c>
      <c r="M84" s="13" t="b">
        <f>ISNUMBER(SEARCH(M$1,d2_test70[[#This Row],[expectedResult]]))</f>
        <v>1</v>
      </c>
      <c r="P84" t="b">
        <f>ISNUMBER(SEARCH(P$1,d2_test70[[#This Row],[actualResult]]))</f>
        <v>0</v>
      </c>
      <c r="Q84" t="b">
        <f>ISNUMBER(SEARCH(Q$1,d2_test70[[#This Row],[actualResult]]))</f>
        <v>0</v>
      </c>
      <c r="R84" t="b">
        <f>ISNUMBER(SEARCH(R$1,d2_test70[[#This Row],[actualResult]]))</f>
        <v>1</v>
      </c>
      <c r="S84" s="10" t="str">
        <f t="shared" si="9"/>
        <v>00</v>
      </c>
      <c r="T84" s="10" t="str">
        <f t="shared" si="10"/>
        <v>00</v>
      </c>
      <c r="U84" s="10" t="str">
        <f t="shared" si="11"/>
        <v>11</v>
      </c>
      <c r="V84" t="b">
        <f t="shared" si="16"/>
        <v>1</v>
      </c>
      <c r="Y84" t="b">
        <f>ISNUMBER(SEARCH(Y$1,d2_test70[[#This Row],[actualResultGPT3]]))</f>
        <v>1</v>
      </c>
      <c r="Z84" t="b">
        <f>ISNUMBER(SEARCH(Z$1,d2_test70[[#This Row],[actualResultGPT3]]))</f>
        <v>1</v>
      </c>
      <c r="AA84" t="b">
        <f>ISNUMBER(SEARCH(AA$1,d2_test70[[#This Row],[actualResultGPT3]]))</f>
        <v>1</v>
      </c>
      <c r="AB84" s="10" t="str">
        <f t="shared" si="12"/>
        <v>01</v>
      </c>
      <c r="AC84" s="10" t="str">
        <f t="shared" si="13"/>
        <v>01</v>
      </c>
      <c r="AD84" s="10" t="str">
        <f t="shared" si="14"/>
        <v>11</v>
      </c>
      <c r="AE84" t="b">
        <f t="shared" si="15"/>
        <v>0</v>
      </c>
    </row>
    <row r="85" spans="1:31" x14ac:dyDescent="0.35">
      <c r="A85" t="s">
        <v>331</v>
      </c>
      <c r="B85" t="s">
        <v>332</v>
      </c>
      <c r="C85" t="s">
        <v>333</v>
      </c>
      <c r="D85" t="s">
        <v>7599</v>
      </c>
      <c r="E85" t="s">
        <v>5119</v>
      </c>
      <c r="F85" t="s">
        <v>7</v>
      </c>
      <c r="G85" t="s">
        <v>7</v>
      </c>
      <c r="H85" t="s">
        <v>72</v>
      </c>
      <c r="K85" s="13" t="b">
        <f>ISNUMBER(SEARCH(K$1,d2_test70[[#This Row],[expectedResult]]))</f>
        <v>0</v>
      </c>
      <c r="L85" s="13" t="b">
        <f>ISNUMBER(SEARCH(L$1,d2_test70[[#This Row],[expectedResult]]))</f>
        <v>0</v>
      </c>
      <c r="M85" s="13" t="b">
        <f>ISNUMBER(SEARCH(M$1,d2_test70[[#This Row],[expectedResult]]))</f>
        <v>1</v>
      </c>
      <c r="P85" t="b">
        <f>ISNUMBER(SEARCH(P$1,d2_test70[[#This Row],[actualResult]]))</f>
        <v>0</v>
      </c>
      <c r="Q85" t="b">
        <f>ISNUMBER(SEARCH(Q$1,d2_test70[[#This Row],[actualResult]]))</f>
        <v>0</v>
      </c>
      <c r="R85" t="b">
        <f>ISNUMBER(SEARCH(R$1,d2_test70[[#This Row],[actualResult]]))</f>
        <v>1</v>
      </c>
      <c r="S85" s="10" t="str">
        <f t="shared" si="9"/>
        <v>00</v>
      </c>
      <c r="T85" s="10" t="str">
        <f t="shared" si="10"/>
        <v>00</v>
      </c>
      <c r="U85" s="10" t="str">
        <f t="shared" si="11"/>
        <v>11</v>
      </c>
      <c r="V85" t="b">
        <f t="shared" si="16"/>
        <v>1</v>
      </c>
      <c r="Y85" t="b">
        <f>ISNUMBER(SEARCH(Y$1,d2_test70[[#This Row],[actualResultGPT3]]))</f>
        <v>1</v>
      </c>
      <c r="Z85" t="b">
        <f>ISNUMBER(SEARCH(Z$1,d2_test70[[#This Row],[actualResultGPT3]]))</f>
        <v>1</v>
      </c>
      <c r="AA85" t="b">
        <f>ISNUMBER(SEARCH(AA$1,d2_test70[[#This Row],[actualResultGPT3]]))</f>
        <v>1</v>
      </c>
      <c r="AB85" s="10" t="str">
        <f t="shared" si="12"/>
        <v>01</v>
      </c>
      <c r="AC85" s="10" t="str">
        <f t="shared" si="13"/>
        <v>01</v>
      </c>
      <c r="AD85" s="10" t="str">
        <f t="shared" si="14"/>
        <v>11</v>
      </c>
      <c r="AE85" t="b">
        <f t="shared" si="15"/>
        <v>0</v>
      </c>
    </row>
    <row r="86" spans="1:31" x14ac:dyDescent="0.35">
      <c r="A86">
        <v>824305459</v>
      </c>
      <c r="B86" t="s">
        <v>596</v>
      </c>
      <c r="C86" t="s">
        <v>597</v>
      </c>
      <c r="D86" t="s">
        <v>7556</v>
      </c>
      <c r="E86" t="s">
        <v>5119</v>
      </c>
      <c r="F86" t="s">
        <v>34</v>
      </c>
      <c r="G86" t="s">
        <v>34</v>
      </c>
      <c r="H86" t="s">
        <v>7846</v>
      </c>
      <c r="K86" s="13" t="b">
        <f>ISNUMBER(SEARCH(K$1,d2_test70[[#This Row],[expectedResult]]))</f>
        <v>0</v>
      </c>
      <c r="L86" s="13" t="b">
        <f>ISNUMBER(SEARCH(L$1,d2_test70[[#This Row],[expectedResult]]))</f>
        <v>1</v>
      </c>
      <c r="M86" s="13" t="b">
        <f>ISNUMBER(SEARCH(M$1,d2_test70[[#This Row],[expectedResult]]))</f>
        <v>0</v>
      </c>
      <c r="P86" t="b">
        <f>ISNUMBER(SEARCH(P$1,d2_test70[[#This Row],[actualResult]]))</f>
        <v>0</v>
      </c>
      <c r="Q86" t="b">
        <f>ISNUMBER(SEARCH(Q$1,d2_test70[[#This Row],[actualResult]]))</f>
        <v>1</v>
      </c>
      <c r="R86" t="b">
        <f>ISNUMBER(SEARCH(R$1,d2_test70[[#This Row],[actualResult]]))</f>
        <v>0</v>
      </c>
      <c r="S86" s="10" t="str">
        <f t="shared" si="9"/>
        <v>00</v>
      </c>
      <c r="T86" s="10" t="str">
        <f t="shared" si="10"/>
        <v>11</v>
      </c>
      <c r="U86" s="10" t="str">
        <f t="shared" si="11"/>
        <v>00</v>
      </c>
      <c r="V86" t="b">
        <f t="shared" si="16"/>
        <v>1</v>
      </c>
      <c r="Y86" t="b">
        <f>ISNUMBER(SEARCH(Y$1,d2_test70[[#This Row],[actualResultGPT3]]))</f>
        <v>1</v>
      </c>
      <c r="Z86" t="b">
        <f>ISNUMBER(SEARCH(Z$1,d2_test70[[#This Row],[actualResultGPT3]]))</f>
        <v>1</v>
      </c>
      <c r="AA86" t="b">
        <f>ISNUMBER(SEARCH(AA$1,d2_test70[[#This Row],[actualResultGPT3]]))</f>
        <v>1</v>
      </c>
      <c r="AB86" s="10" t="str">
        <f t="shared" si="12"/>
        <v>01</v>
      </c>
      <c r="AC86" s="10" t="str">
        <f t="shared" si="13"/>
        <v>11</v>
      </c>
      <c r="AD86" s="10" t="str">
        <f t="shared" si="14"/>
        <v>01</v>
      </c>
      <c r="AE86" t="b">
        <f t="shared" si="15"/>
        <v>0</v>
      </c>
    </row>
    <row r="87" spans="1:31" x14ac:dyDescent="0.35">
      <c r="A87" t="s">
        <v>182</v>
      </c>
      <c r="B87" t="s">
        <v>183</v>
      </c>
      <c r="C87" t="s">
        <v>7801</v>
      </c>
      <c r="D87" t="s">
        <v>7600</v>
      </c>
      <c r="E87" t="s">
        <v>5137</v>
      </c>
      <c r="F87" t="s">
        <v>185</v>
      </c>
      <c r="G87" t="s">
        <v>34</v>
      </c>
      <c r="H87" t="s">
        <v>72</v>
      </c>
      <c r="K87" s="13" t="b">
        <f>ISNUMBER(SEARCH(K$1,d2_test70[[#This Row],[expectedResult]]))</f>
        <v>1</v>
      </c>
      <c r="L87" s="13" t="b">
        <f>ISNUMBER(SEARCH(L$1,d2_test70[[#This Row],[expectedResult]]))</f>
        <v>1</v>
      </c>
      <c r="M87" s="13" t="b">
        <f>ISNUMBER(SEARCH(M$1,d2_test70[[#This Row],[expectedResult]]))</f>
        <v>0</v>
      </c>
      <c r="P87" t="b">
        <f>ISNUMBER(SEARCH(P$1,d2_test70[[#This Row],[actualResult]]))</f>
        <v>0</v>
      </c>
      <c r="Q87" t="b">
        <f>ISNUMBER(SEARCH(Q$1,d2_test70[[#This Row],[actualResult]]))</f>
        <v>1</v>
      </c>
      <c r="R87" t="b">
        <f>ISNUMBER(SEARCH(R$1,d2_test70[[#This Row],[actualResult]]))</f>
        <v>0</v>
      </c>
      <c r="S87" s="10" t="str">
        <f t="shared" si="9"/>
        <v>10</v>
      </c>
      <c r="T87" s="10" t="str">
        <f t="shared" si="10"/>
        <v>11</v>
      </c>
      <c r="U87" s="10" t="str">
        <f t="shared" si="11"/>
        <v>00</v>
      </c>
      <c r="V87" t="b">
        <f t="shared" si="16"/>
        <v>0</v>
      </c>
      <c r="Y87" t="b">
        <f>ISNUMBER(SEARCH(Y$1,d2_test70[[#This Row],[actualResultGPT3]]))</f>
        <v>1</v>
      </c>
      <c r="Z87" t="b">
        <f>ISNUMBER(SEARCH(Z$1,d2_test70[[#This Row],[actualResultGPT3]]))</f>
        <v>1</v>
      </c>
      <c r="AA87" t="b">
        <f>ISNUMBER(SEARCH(AA$1,d2_test70[[#This Row],[actualResultGPT3]]))</f>
        <v>1</v>
      </c>
      <c r="AB87" s="10" t="str">
        <f t="shared" si="12"/>
        <v>11</v>
      </c>
      <c r="AC87" s="10" t="str">
        <f t="shared" si="13"/>
        <v>11</v>
      </c>
      <c r="AD87" s="10" t="str">
        <f t="shared" si="14"/>
        <v>01</v>
      </c>
      <c r="AE87" t="b">
        <f t="shared" si="15"/>
        <v>0</v>
      </c>
    </row>
    <row r="88" spans="1:31" x14ac:dyDescent="0.35">
      <c r="A88" t="s">
        <v>397</v>
      </c>
      <c r="B88" t="s">
        <v>398</v>
      </c>
      <c r="C88" t="s">
        <v>942</v>
      </c>
      <c r="D88" t="s">
        <v>7585</v>
      </c>
      <c r="E88" t="s">
        <v>5119</v>
      </c>
      <c r="F88" t="s">
        <v>13</v>
      </c>
      <c r="G88" t="s">
        <v>13</v>
      </c>
      <c r="H88" t="s">
        <v>7846</v>
      </c>
      <c r="K88" s="13" t="b">
        <f>ISNUMBER(SEARCH(K$1,d2_test70[[#This Row],[expectedResult]]))</f>
        <v>1</v>
      </c>
      <c r="L88" s="13" t="b">
        <f>ISNUMBER(SEARCH(L$1,d2_test70[[#This Row],[expectedResult]]))</f>
        <v>0</v>
      </c>
      <c r="M88" s="13" t="b">
        <f>ISNUMBER(SEARCH(M$1,d2_test70[[#This Row],[expectedResult]]))</f>
        <v>0</v>
      </c>
      <c r="P88" t="b">
        <f>ISNUMBER(SEARCH(P$1,d2_test70[[#This Row],[actualResult]]))</f>
        <v>1</v>
      </c>
      <c r="Q88" t="b">
        <f>ISNUMBER(SEARCH(Q$1,d2_test70[[#This Row],[actualResult]]))</f>
        <v>0</v>
      </c>
      <c r="R88" t="b">
        <f>ISNUMBER(SEARCH(R$1,d2_test70[[#This Row],[actualResult]]))</f>
        <v>0</v>
      </c>
      <c r="S88" s="10" t="str">
        <f t="shared" si="9"/>
        <v>11</v>
      </c>
      <c r="T88" s="10" t="str">
        <f t="shared" si="10"/>
        <v>00</v>
      </c>
      <c r="U88" s="10" t="str">
        <f t="shared" si="11"/>
        <v>00</v>
      </c>
      <c r="V88" t="b">
        <f t="shared" si="16"/>
        <v>1</v>
      </c>
      <c r="Y88" t="b">
        <f>ISNUMBER(SEARCH(Y$1,d2_test70[[#This Row],[actualResultGPT3]]))</f>
        <v>1</v>
      </c>
      <c r="Z88" t="b">
        <f>ISNUMBER(SEARCH(Z$1,d2_test70[[#This Row],[actualResultGPT3]]))</f>
        <v>1</v>
      </c>
      <c r="AA88" t="b">
        <f>ISNUMBER(SEARCH(AA$1,d2_test70[[#This Row],[actualResultGPT3]]))</f>
        <v>1</v>
      </c>
      <c r="AB88" s="10" t="str">
        <f t="shared" si="12"/>
        <v>11</v>
      </c>
      <c r="AC88" s="10" t="str">
        <f t="shared" si="13"/>
        <v>01</v>
      </c>
      <c r="AD88" s="10" t="str">
        <f t="shared" si="14"/>
        <v>01</v>
      </c>
      <c r="AE88" t="b">
        <f t="shared" si="15"/>
        <v>0</v>
      </c>
    </row>
    <row r="89" spans="1:31" x14ac:dyDescent="0.35">
      <c r="A89" t="s">
        <v>600</v>
      </c>
      <c r="B89" t="s">
        <v>601</v>
      </c>
      <c r="C89" t="s">
        <v>7802</v>
      </c>
      <c r="D89" t="s">
        <v>7593</v>
      </c>
      <c r="E89" t="s">
        <v>5119</v>
      </c>
      <c r="F89" t="s">
        <v>7</v>
      </c>
      <c r="G89" t="s">
        <v>7</v>
      </c>
      <c r="H89" t="s">
        <v>72</v>
      </c>
      <c r="K89" s="13" t="b">
        <f>ISNUMBER(SEARCH(K$1,d2_test70[[#This Row],[expectedResult]]))</f>
        <v>0</v>
      </c>
      <c r="L89" s="13" t="b">
        <f>ISNUMBER(SEARCH(L$1,d2_test70[[#This Row],[expectedResult]]))</f>
        <v>0</v>
      </c>
      <c r="M89" s="13" t="b">
        <f>ISNUMBER(SEARCH(M$1,d2_test70[[#This Row],[expectedResult]]))</f>
        <v>1</v>
      </c>
      <c r="P89" t="b">
        <f>ISNUMBER(SEARCH(P$1,d2_test70[[#This Row],[actualResult]]))</f>
        <v>0</v>
      </c>
      <c r="Q89" t="b">
        <f>ISNUMBER(SEARCH(Q$1,d2_test70[[#This Row],[actualResult]]))</f>
        <v>0</v>
      </c>
      <c r="R89" t="b">
        <f>ISNUMBER(SEARCH(R$1,d2_test70[[#This Row],[actualResult]]))</f>
        <v>1</v>
      </c>
      <c r="S89" s="10" t="str">
        <f t="shared" si="9"/>
        <v>00</v>
      </c>
      <c r="T89" s="10" t="str">
        <f t="shared" si="10"/>
        <v>00</v>
      </c>
      <c r="U89" s="10" t="str">
        <f t="shared" si="11"/>
        <v>11</v>
      </c>
      <c r="V89" t="b">
        <f t="shared" si="16"/>
        <v>1</v>
      </c>
      <c r="Y89" t="b">
        <f>ISNUMBER(SEARCH(Y$1,d2_test70[[#This Row],[actualResultGPT3]]))</f>
        <v>1</v>
      </c>
      <c r="Z89" t="b">
        <f>ISNUMBER(SEARCH(Z$1,d2_test70[[#This Row],[actualResultGPT3]]))</f>
        <v>1</v>
      </c>
      <c r="AA89" t="b">
        <f>ISNUMBER(SEARCH(AA$1,d2_test70[[#This Row],[actualResultGPT3]]))</f>
        <v>1</v>
      </c>
      <c r="AB89" s="10" t="str">
        <f t="shared" si="12"/>
        <v>01</v>
      </c>
      <c r="AC89" s="10" t="str">
        <f t="shared" si="13"/>
        <v>01</v>
      </c>
      <c r="AD89" s="10" t="str">
        <f t="shared" si="14"/>
        <v>11</v>
      </c>
      <c r="AE89" t="b">
        <f t="shared" si="15"/>
        <v>0</v>
      </c>
    </row>
    <row r="90" spans="1:31" x14ac:dyDescent="0.35">
      <c r="A90" t="s">
        <v>7541</v>
      </c>
      <c r="B90" t="s">
        <v>521</v>
      </c>
      <c r="C90" t="s">
        <v>522</v>
      </c>
      <c r="D90" t="s">
        <v>7588</v>
      </c>
      <c r="E90" t="s">
        <v>5119</v>
      </c>
      <c r="F90" t="s">
        <v>24</v>
      </c>
      <c r="G90" t="s">
        <v>7</v>
      </c>
      <c r="H90" t="s">
        <v>7846</v>
      </c>
      <c r="K90" s="13" t="b">
        <f>ISNUMBER(SEARCH(K$1,d2_test70[[#This Row],[expectedResult]]))</f>
        <v>0</v>
      </c>
      <c r="L90" s="13" t="b">
        <f>ISNUMBER(SEARCH(L$1,d2_test70[[#This Row],[expectedResult]]))</f>
        <v>1</v>
      </c>
      <c r="M90" s="13" t="b">
        <f>ISNUMBER(SEARCH(M$1,d2_test70[[#This Row],[expectedResult]]))</f>
        <v>1</v>
      </c>
      <c r="P90" t="b">
        <f>ISNUMBER(SEARCH(P$1,d2_test70[[#This Row],[actualResult]]))</f>
        <v>0</v>
      </c>
      <c r="Q90" t="b">
        <f>ISNUMBER(SEARCH(Q$1,d2_test70[[#This Row],[actualResult]]))</f>
        <v>0</v>
      </c>
      <c r="R90" t="b">
        <f>ISNUMBER(SEARCH(R$1,d2_test70[[#This Row],[actualResult]]))</f>
        <v>1</v>
      </c>
      <c r="S90" s="10" t="str">
        <f t="shared" si="9"/>
        <v>00</v>
      </c>
      <c r="T90" s="10" t="str">
        <f t="shared" si="10"/>
        <v>10</v>
      </c>
      <c r="U90" s="10" t="str">
        <f t="shared" si="11"/>
        <v>11</v>
      </c>
      <c r="V90" t="b">
        <f t="shared" si="16"/>
        <v>0</v>
      </c>
      <c r="Y90" t="b">
        <f>ISNUMBER(SEARCH(Y$1,d2_test70[[#This Row],[actualResultGPT3]]))</f>
        <v>1</v>
      </c>
      <c r="Z90" t="b">
        <f>ISNUMBER(SEARCH(Z$1,d2_test70[[#This Row],[actualResultGPT3]]))</f>
        <v>1</v>
      </c>
      <c r="AA90" t="b">
        <f>ISNUMBER(SEARCH(AA$1,d2_test70[[#This Row],[actualResultGPT3]]))</f>
        <v>1</v>
      </c>
      <c r="AB90" s="10" t="str">
        <f t="shared" si="12"/>
        <v>01</v>
      </c>
      <c r="AC90" s="10" t="str">
        <f t="shared" si="13"/>
        <v>11</v>
      </c>
      <c r="AD90" s="10" t="str">
        <f t="shared" si="14"/>
        <v>11</v>
      </c>
      <c r="AE90" t="b">
        <f t="shared" si="15"/>
        <v>0</v>
      </c>
    </row>
    <row r="91" spans="1:31" x14ac:dyDescent="0.35">
      <c r="A91" t="s">
        <v>294</v>
      </c>
      <c r="B91" t="s">
        <v>295</v>
      </c>
      <c r="C91" t="s">
        <v>979</v>
      </c>
      <c r="D91" t="s">
        <v>7580</v>
      </c>
      <c r="E91" t="s">
        <v>5137</v>
      </c>
      <c r="F91" t="s">
        <v>34</v>
      </c>
      <c r="G91" t="s">
        <v>34</v>
      </c>
      <c r="H91" t="s">
        <v>7846</v>
      </c>
      <c r="K91" s="13" t="b">
        <f>ISNUMBER(SEARCH(K$1,d2_test70[[#This Row],[expectedResult]]))</f>
        <v>0</v>
      </c>
      <c r="L91" s="13" t="b">
        <f>ISNUMBER(SEARCH(L$1,d2_test70[[#This Row],[expectedResult]]))</f>
        <v>1</v>
      </c>
      <c r="M91" s="13" t="b">
        <f>ISNUMBER(SEARCH(M$1,d2_test70[[#This Row],[expectedResult]]))</f>
        <v>0</v>
      </c>
      <c r="P91" t="b">
        <f>ISNUMBER(SEARCH(P$1,d2_test70[[#This Row],[actualResult]]))</f>
        <v>0</v>
      </c>
      <c r="Q91" t="b">
        <f>ISNUMBER(SEARCH(Q$1,d2_test70[[#This Row],[actualResult]]))</f>
        <v>1</v>
      </c>
      <c r="R91" t="b">
        <f>ISNUMBER(SEARCH(R$1,d2_test70[[#This Row],[actualResult]]))</f>
        <v>0</v>
      </c>
      <c r="S91" s="10" t="str">
        <f t="shared" si="9"/>
        <v>00</v>
      </c>
      <c r="T91" s="10" t="str">
        <f t="shared" si="10"/>
        <v>11</v>
      </c>
      <c r="U91" s="10" t="str">
        <f t="shared" si="11"/>
        <v>00</v>
      </c>
      <c r="V91" t="b">
        <f t="shared" si="16"/>
        <v>1</v>
      </c>
      <c r="Y91" t="b">
        <f>ISNUMBER(SEARCH(Y$1,d2_test70[[#This Row],[actualResultGPT3]]))</f>
        <v>1</v>
      </c>
      <c r="Z91" t="b">
        <f>ISNUMBER(SEARCH(Z$1,d2_test70[[#This Row],[actualResultGPT3]]))</f>
        <v>1</v>
      </c>
      <c r="AA91" t="b">
        <f>ISNUMBER(SEARCH(AA$1,d2_test70[[#This Row],[actualResultGPT3]]))</f>
        <v>1</v>
      </c>
      <c r="AB91" s="10" t="str">
        <f t="shared" si="12"/>
        <v>01</v>
      </c>
      <c r="AC91" s="10" t="str">
        <f t="shared" si="13"/>
        <v>11</v>
      </c>
      <c r="AD91" s="10" t="str">
        <f t="shared" si="14"/>
        <v>01</v>
      </c>
      <c r="AE91" t="b">
        <f t="shared" si="15"/>
        <v>0</v>
      </c>
    </row>
    <row r="92" spans="1:31" x14ac:dyDescent="0.35">
      <c r="A92" t="s">
        <v>644</v>
      </c>
      <c r="B92" t="s">
        <v>645</v>
      </c>
      <c r="C92" t="s">
        <v>646</v>
      </c>
      <c r="D92" t="s">
        <v>7580</v>
      </c>
      <c r="E92" t="s">
        <v>5137</v>
      </c>
      <c r="F92" t="s">
        <v>24</v>
      </c>
      <c r="G92" t="s">
        <v>34</v>
      </c>
      <c r="H92" t="s">
        <v>72</v>
      </c>
      <c r="K92" s="13" t="b">
        <f>ISNUMBER(SEARCH(K$1,d2_test70[[#This Row],[expectedResult]]))</f>
        <v>0</v>
      </c>
      <c r="L92" s="13" t="b">
        <f>ISNUMBER(SEARCH(L$1,d2_test70[[#This Row],[expectedResult]]))</f>
        <v>1</v>
      </c>
      <c r="M92" s="13" t="b">
        <f>ISNUMBER(SEARCH(M$1,d2_test70[[#This Row],[expectedResult]]))</f>
        <v>1</v>
      </c>
      <c r="P92" t="b">
        <f>ISNUMBER(SEARCH(P$1,d2_test70[[#This Row],[actualResult]]))</f>
        <v>0</v>
      </c>
      <c r="Q92" t="b">
        <f>ISNUMBER(SEARCH(Q$1,d2_test70[[#This Row],[actualResult]]))</f>
        <v>1</v>
      </c>
      <c r="R92" t="b">
        <f>ISNUMBER(SEARCH(R$1,d2_test70[[#This Row],[actualResult]]))</f>
        <v>0</v>
      </c>
      <c r="S92" s="10" t="str">
        <f t="shared" si="9"/>
        <v>00</v>
      </c>
      <c r="T92" s="10" t="str">
        <f t="shared" si="10"/>
        <v>11</v>
      </c>
      <c r="U92" s="10" t="str">
        <f t="shared" si="11"/>
        <v>10</v>
      </c>
      <c r="V92" t="b">
        <f t="shared" si="16"/>
        <v>0</v>
      </c>
      <c r="Y92" t="b">
        <f>ISNUMBER(SEARCH(Y$1,d2_test70[[#This Row],[actualResultGPT3]]))</f>
        <v>1</v>
      </c>
      <c r="Z92" t="b">
        <f>ISNUMBER(SEARCH(Z$1,d2_test70[[#This Row],[actualResultGPT3]]))</f>
        <v>1</v>
      </c>
      <c r="AA92" t="b">
        <f>ISNUMBER(SEARCH(AA$1,d2_test70[[#This Row],[actualResultGPT3]]))</f>
        <v>1</v>
      </c>
      <c r="AB92" s="10" t="str">
        <f t="shared" si="12"/>
        <v>01</v>
      </c>
      <c r="AC92" s="10" t="str">
        <f t="shared" si="13"/>
        <v>11</v>
      </c>
      <c r="AD92" s="10" t="str">
        <f t="shared" si="14"/>
        <v>11</v>
      </c>
      <c r="AE92" t="b">
        <f t="shared" si="15"/>
        <v>0</v>
      </c>
    </row>
    <row r="93" spans="1:31" x14ac:dyDescent="0.35">
      <c r="A93">
        <v>1591919018</v>
      </c>
      <c r="B93" t="s">
        <v>169</v>
      </c>
      <c r="C93" t="s">
        <v>7803</v>
      </c>
      <c r="D93" t="s">
        <v>7549</v>
      </c>
      <c r="E93" t="s">
        <v>5119</v>
      </c>
      <c r="F93" t="s">
        <v>13</v>
      </c>
      <c r="G93" t="s">
        <v>13</v>
      </c>
      <c r="H93" t="s">
        <v>7846</v>
      </c>
      <c r="K93" s="13" t="b">
        <f>ISNUMBER(SEARCH(K$1,d2_test70[[#This Row],[expectedResult]]))</f>
        <v>1</v>
      </c>
      <c r="L93" s="13" t="b">
        <f>ISNUMBER(SEARCH(L$1,d2_test70[[#This Row],[expectedResult]]))</f>
        <v>0</v>
      </c>
      <c r="M93" s="13" t="b">
        <f>ISNUMBER(SEARCH(M$1,d2_test70[[#This Row],[expectedResult]]))</f>
        <v>0</v>
      </c>
      <c r="P93" t="b">
        <f>ISNUMBER(SEARCH(P$1,d2_test70[[#This Row],[actualResult]]))</f>
        <v>1</v>
      </c>
      <c r="Q93" t="b">
        <f>ISNUMBER(SEARCH(Q$1,d2_test70[[#This Row],[actualResult]]))</f>
        <v>0</v>
      </c>
      <c r="R93" t="b">
        <f>ISNUMBER(SEARCH(R$1,d2_test70[[#This Row],[actualResult]]))</f>
        <v>0</v>
      </c>
      <c r="S93" s="10" t="str">
        <f t="shared" si="9"/>
        <v>11</v>
      </c>
      <c r="T93" s="10" t="str">
        <f t="shared" si="10"/>
        <v>00</v>
      </c>
      <c r="U93" s="10" t="str">
        <f t="shared" si="11"/>
        <v>00</v>
      </c>
      <c r="V93" t="b">
        <f t="shared" si="16"/>
        <v>1</v>
      </c>
      <c r="Y93" t="b">
        <f>ISNUMBER(SEARCH(Y$1,d2_test70[[#This Row],[actualResultGPT3]]))</f>
        <v>1</v>
      </c>
      <c r="Z93" t="b">
        <f>ISNUMBER(SEARCH(Z$1,d2_test70[[#This Row],[actualResultGPT3]]))</f>
        <v>1</v>
      </c>
      <c r="AA93" t="b">
        <f>ISNUMBER(SEARCH(AA$1,d2_test70[[#This Row],[actualResultGPT3]]))</f>
        <v>1</v>
      </c>
      <c r="AB93" s="10" t="str">
        <f t="shared" si="12"/>
        <v>11</v>
      </c>
      <c r="AC93" s="10" t="str">
        <f t="shared" si="13"/>
        <v>01</v>
      </c>
      <c r="AD93" s="10" t="str">
        <f t="shared" si="14"/>
        <v>01</v>
      </c>
      <c r="AE93" t="b">
        <f t="shared" si="15"/>
        <v>0</v>
      </c>
    </row>
    <row r="94" spans="1:31" x14ac:dyDescent="0.35">
      <c r="A94" t="s">
        <v>658</v>
      </c>
      <c r="B94" t="s">
        <v>659</v>
      </c>
      <c r="C94" t="s">
        <v>7804</v>
      </c>
      <c r="D94" t="s">
        <v>7570</v>
      </c>
      <c r="E94" t="s">
        <v>5119</v>
      </c>
      <c r="F94" t="s">
        <v>7</v>
      </c>
      <c r="G94" t="s">
        <v>7</v>
      </c>
      <c r="H94" t="s">
        <v>72</v>
      </c>
      <c r="K94" s="13" t="b">
        <f>ISNUMBER(SEARCH(K$1,d2_test70[[#This Row],[expectedResult]]))</f>
        <v>0</v>
      </c>
      <c r="L94" s="13" t="b">
        <f>ISNUMBER(SEARCH(L$1,d2_test70[[#This Row],[expectedResult]]))</f>
        <v>0</v>
      </c>
      <c r="M94" s="13" t="b">
        <f>ISNUMBER(SEARCH(M$1,d2_test70[[#This Row],[expectedResult]]))</f>
        <v>1</v>
      </c>
      <c r="P94" t="b">
        <f>ISNUMBER(SEARCH(P$1,d2_test70[[#This Row],[actualResult]]))</f>
        <v>0</v>
      </c>
      <c r="Q94" t="b">
        <f>ISNUMBER(SEARCH(Q$1,d2_test70[[#This Row],[actualResult]]))</f>
        <v>0</v>
      </c>
      <c r="R94" t="b">
        <f>ISNUMBER(SEARCH(R$1,d2_test70[[#This Row],[actualResult]]))</f>
        <v>1</v>
      </c>
      <c r="S94" s="10" t="str">
        <f t="shared" si="9"/>
        <v>00</v>
      </c>
      <c r="T94" s="10" t="str">
        <f t="shared" si="10"/>
        <v>00</v>
      </c>
      <c r="U94" s="10" t="str">
        <f t="shared" si="11"/>
        <v>11</v>
      </c>
      <c r="V94" t="b">
        <f t="shared" si="16"/>
        <v>1</v>
      </c>
      <c r="Y94" t="b">
        <f>ISNUMBER(SEARCH(Y$1,d2_test70[[#This Row],[actualResultGPT3]]))</f>
        <v>1</v>
      </c>
      <c r="Z94" t="b">
        <f>ISNUMBER(SEARCH(Z$1,d2_test70[[#This Row],[actualResultGPT3]]))</f>
        <v>1</v>
      </c>
      <c r="AA94" t="b">
        <f>ISNUMBER(SEARCH(AA$1,d2_test70[[#This Row],[actualResultGPT3]]))</f>
        <v>1</v>
      </c>
      <c r="AB94" s="10" t="str">
        <f t="shared" si="12"/>
        <v>01</v>
      </c>
      <c r="AC94" s="10" t="str">
        <f t="shared" si="13"/>
        <v>01</v>
      </c>
      <c r="AD94" s="10" t="str">
        <f t="shared" si="14"/>
        <v>11</v>
      </c>
      <c r="AE94" t="b">
        <f t="shared" si="15"/>
        <v>0</v>
      </c>
    </row>
    <row r="95" spans="1:31" x14ac:dyDescent="0.35">
      <c r="A95">
        <v>6499269354</v>
      </c>
      <c r="B95" t="s">
        <v>7619</v>
      </c>
      <c r="C95" t="s">
        <v>7644</v>
      </c>
      <c r="D95" t="s">
        <v>7669</v>
      </c>
      <c r="E95" t="s">
        <v>5130</v>
      </c>
      <c r="F95" t="s">
        <v>7685</v>
      </c>
      <c r="G95" t="s">
        <v>7</v>
      </c>
      <c r="H95" t="s">
        <v>7846</v>
      </c>
      <c r="K95" s="13" t="b">
        <f>ISNUMBER(SEARCH(K$1,d2_test70[[#This Row],[expectedResult]]))</f>
        <v>0</v>
      </c>
      <c r="L95" s="13" t="b">
        <f>ISNUMBER(SEARCH(L$1,d2_test70[[#This Row],[expectedResult]]))</f>
        <v>1</v>
      </c>
      <c r="M95" s="13" t="b">
        <f>ISNUMBER(SEARCH(M$1,d2_test70[[#This Row],[expectedResult]]))</f>
        <v>0</v>
      </c>
      <c r="P95" t="b">
        <f>ISNUMBER(SEARCH(P$1,d2_test70[[#This Row],[actualResult]]))</f>
        <v>0</v>
      </c>
      <c r="Q95" t="b">
        <f>ISNUMBER(SEARCH(Q$1,d2_test70[[#This Row],[actualResult]]))</f>
        <v>0</v>
      </c>
      <c r="R95" t="b">
        <f>ISNUMBER(SEARCH(R$1,d2_test70[[#This Row],[actualResult]]))</f>
        <v>1</v>
      </c>
      <c r="S95" s="10" t="str">
        <f t="shared" si="9"/>
        <v>00</v>
      </c>
      <c r="T95" s="10" t="str">
        <f t="shared" si="10"/>
        <v>10</v>
      </c>
      <c r="U95" s="10" t="str">
        <f t="shared" si="11"/>
        <v>01</v>
      </c>
      <c r="V95" t="b">
        <f t="shared" si="16"/>
        <v>0</v>
      </c>
      <c r="Y95" t="b">
        <f>ISNUMBER(SEARCH(Y$1,d2_test70[[#This Row],[actualResultGPT3]]))</f>
        <v>1</v>
      </c>
      <c r="Z95" t="b">
        <f>ISNUMBER(SEARCH(Z$1,d2_test70[[#This Row],[actualResultGPT3]]))</f>
        <v>1</v>
      </c>
      <c r="AA95" t="b">
        <f>ISNUMBER(SEARCH(AA$1,d2_test70[[#This Row],[actualResultGPT3]]))</f>
        <v>1</v>
      </c>
      <c r="AB95" s="10" t="str">
        <f t="shared" si="12"/>
        <v>01</v>
      </c>
      <c r="AC95" s="10" t="str">
        <f t="shared" si="13"/>
        <v>11</v>
      </c>
      <c r="AD95" s="10" t="str">
        <f t="shared" si="14"/>
        <v>01</v>
      </c>
      <c r="AE95" t="b">
        <f t="shared" si="15"/>
        <v>0</v>
      </c>
    </row>
    <row r="96" spans="1:31" x14ac:dyDescent="0.35">
      <c r="A96" t="s">
        <v>727</v>
      </c>
      <c r="B96" t="s">
        <v>728</v>
      </c>
      <c r="C96" t="s">
        <v>7805</v>
      </c>
      <c r="D96" t="s">
        <v>7584</v>
      </c>
      <c r="E96" t="s">
        <v>5130</v>
      </c>
      <c r="F96" t="s">
        <v>7</v>
      </c>
      <c r="G96" t="s">
        <v>7</v>
      </c>
      <c r="H96" t="s">
        <v>72</v>
      </c>
      <c r="K96" s="13" t="b">
        <f>ISNUMBER(SEARCH(K$1,d2_test70[[#This Row],[expectedResult]]))</f>
        <v>0</v>
      </c>
      <c r="L96" s="13" t="b">
        <f>ISNUMBER(SEARCH(L$1,d2_test70[[#This Row],[expectedResult]]))</f>
        <v>0</v>
      </c>
      <c r="M96" s="13" t="b">
        <f>ISNUMBER(SEARCH(M$1,d2_test70[[#This Row],[expectedResult]]))</f>
        <v>1</v>
      </c>
      <c r="P96" t="b">
        <f>ISNUMBER(SEARCH(P$1,d2_test70[[#This Row],[actualResult]]))</f>
        <v>0</v>
      </c>
      <c r="Q96" t="b">
        <f>ISNUMBER(SEARCH(Q$1,d2_test70[[#This Row],[actualResult]]))</f>
        <v>0</v>
      </c>
      <c r="R96" t="b">
        <f>ISNUMBER(SEARCH(R$1,d2_test70[[#This Row],[actualResult]]))</f>
        <v>1</v>
      </c>
      <c r="S96" s="10" t="str">
        <f t="shared" si="9"/>
        <v>00</v>
      </c>
      <c r="T96" s="10" t="str">
        <f t="shared" si="10"/>
        <v>00</v>
      </c>
      <c r="U96" s="10" t="str">
        <f t="shared" si="11"/>
        <v>11</v>
      </c>
      <c r="V96" t="b">
        <f t="shared" si="16"/>
        <v>1</v>
      </c>
      <c r="Y96" t="b">
        <f>ISNUMBER(SEARCH(Y$1,d2_test70[[#This Row],[actualResultGPT3]]))</f>
        <v>1</v>
      </c>
      <c r="Z96" t="b">
        <f>ISNUMBER(SEARCH(Z$1,d2_test70[[#This Row],[actualResultGPT3]]))</f>
        <v>1</v>
      </c>
      <c r="AA96" t="b">
        <f>ISNUMBER(SEARCH(AA$1,d2_test70[[#This Row],[actualResultGPT3]]))</f>
        <v>1</v>
      </c>
      <c r="AB96" s="10" t="str">
        <f t="shared" si="12"/>
        <v>01</v>
      </c>
      <c r="AC96" s="10" t="str">
        <f t="shared" si="13"/>
        <v>01</v>
      </c>
      <c r="AD96" s="10" t="str">
        <f t="shared" si="14"/>
        <v>11</v>
      </c>
      <c r="AE96" t="b">
        <f t="shared" si="15"/>
        <v>0</v>
      </c>
    </row>
    <row r="97" spans="1:31" x14ac:dyDescent="0.35">
      <c r="A97" t="s">
        <v>672</v>
      </c>
      <c r="B97" t="s">
        <v>673</v>
      </c>
      <c r="C97" t="s">
        <v>7806</v>
      </c>
      <c r="D97" t="s">
        <v>7585</v>
      </c>
      <c r="E97" t="s">
        <v>5119</v>
      </c>
      <c r="F97" t="s">
        <v>13</v>
      </c>
      <c r="G97" t="s">
        <v>13</v>
      </c>
      <c r="H97" t="s">
        <v>7846</v>
      </c>
      <c r="K97" s="13" t="b">
        <f>ISNUMBER(SEARCH(K$1,d2_test70[[#This Row],[expectedResult]]))</f>
        <v>1</v>
      </c>
      <c r="L97" s="13" t="b">
        <f>ISNUMBER(SEARCH(L$1,d2_test70[[#This Row],[expectedResult]]))</f>
        <v>0</v>
      </c>
      <c r="M97" s="13" t="b">
        <f>ISNUMBER(SEARCH(M$1,d2_test70[[#This Row],[expectedResult]]))</f>
        <v>0</v>
      </c>
      <c r="P97" t="b">
        <f>ISNUMBER(SEARCH(P$1,d2_test70[[#This Row],[actualResult]]))</f>
        <v>1</v>
      </c>
      <c r="Q97" t="b">
        <f>ISNUMBER(SEARCH(Q$1,d2_test70[[#This Row],[actualResult]]))</f>
        <v>0</v>
      </c>
      <c r="R97" t="b">
        <f>ISNUMBER(SEARCH(R$1,d2_test70[[#This Row],[actualResult]]))</f>
        <v>0</v>
      </c>
      <c r="S97" s="10" t="str">
        <f t="shared" si="9"/>
        <v>11</v>
      </c>
      <c r="T97" s="10" t="str">
        <f t="shared" si="10"/>
        <v>00</v>
      </c>
      <c r="U97" s="10" t="str">
        <f t="shared" si="11"/>
        <v>00</v>
      </c>
      <c r="V97" t="b">
        <f t="shared" si="16"/>
        <v>1</v>
      </c>
      <c r="Y97" t="b">
        <f>ISNUMBER(SEARCH(Y$1,d2_test70[[#This Row],[actualResultGPT3]]))</f>
        <v>1</v>
      </c>
      <c r="Z97" t="b">
        <f>ISNUMBER(SEARCH(Z$1,d2_test70[[#This Row],[actualResultGPT3]]))</f>
        <v>1</v>
      </c>
      <c r="AA97" t="b">
        <f>ISNUMBER(SEARCH(AA$1,d2_test70[[#This Row],[actualResultGPT3]]))</f>
        <v>1</v>
      </c>
      <c r="AB97" s="10" t="str">
        <f t="shared" si="12"/>
        <v>11</v>
      </c>
      <c r="AC97" s="10" t="str">
        <f t="shared" si="13"/>
        <v>01</v>
      </c>
      <c r="AD97" s="10" t="str">
        <f t="shared" si="14"/>
        <v>01</v>
      </c>
      <c r="AE97" t="b">
        <f t="shared" si="15"/>
        <v>0</v>
      </c>
    </row>
    <row r="98" spans="1:31" x14ac:dyDescent="0.35">
      <c r="A98" t="s">
        <v>343</v>
      </c>
      <c r="B98" t="s">
        <v>344</v>
      </c>
      <c r="C98" t="s">
        <v>345</v>
      </c>
      <c r="D98" t="s">
        <v>7588</v>
      </c>
      <c r="E98" t="s">
        <v>5119</v>
      </c>
      <c r="F98" t="s">
        <v>7</v>
      </c>
      <c r="G98" t="s">
        <v>7</v>
      </c>
      <c r="H98" t="s">
        <v>72</v>
      </c>
      <c r="K98" s="13" t="b">
        <f>ISNUMBER(SEARCH(K$1,d2_test70[[#This Row],[expectedResult]]))</f>
        <v>0</v>
      </c>
      <c r="L98" s="13" t="b">
        <f>ISNUMBER(SEARCH(L$1,d2_test70[[#This Row],[expectedResult]]))</f>
        <v>0</v>
      </c>
      <c r="M98" s="13" t="b">
        <f>ISNUMBER(SEARCH(M$1,d2_test70[[#This Row],[expectedResult]]))</f>
        <v>1</v>
      </c>
      <c r="P98" t="b">
        <f>ISNUMBER(SEARCH(P$1,d2_test70[[#This Row],[actualResult]]))</f>
        <v>0</v>
      </c>
      <c r="Q98" t="b">
        <f>ISNUMBER(SEARCH(Q$1,d2_test70[[#This Row],[actualResult]]))</f>
        <v>0</v>
      </c>
      <c r="R98" t="b">
        <f>ISNUMBER(SEARCH(R$1,d2_test70[[#This Row],[actualResult]]))</f>
        <v>1</v>
      </c>
      <c r="S98" s="10" t="str">
        <f t="shared" si="9"/>
        <v>00</v>
      </c>
      <c r="T98" s="10" t="str">
        <f t="shared" si="10"/>
        <v>00</v>
      </c>
      <c r="U98" s="10" t="str">
        <f t="shared" si="11"/>
        <v>11</v>
      </c>
      <c r="V98" t="b">
        <f t="shared" si="16"/>
        <v>1</v>
      </c>
      <c r="Y98" t="b">
        <f>ISNUMBER(SEARCH(Y$1,d2_test70[[#This Row],[actualResultGPT3]]))</f>
        <v>1</v>
      </c>
      <c r="Z98" t="b">
        <f>ISNUMBER(SEARCH(Z$1,d2_test70[[#This Row],[actualResultGPT3]]))</f>
        <v>1</v>
      </c>
      <c r="AA98" t="b">
        <f>ISNUMBER(SEARCH(AA$1,d2_test70[[#This Row],[actualResultGPT3]]))</f>
        <v>1</v>
      </c>
      <c r="AB98" s="10" t="str">
        <f t="shared" si="12"/>
        <v>01</v>
      </c>
      <c r="AC98" s="10" t="str">
        <f t="shared" si="13"/>
        <v>01</v>
      </c>
      <c r="AD98" s="10" t="str">
        <f t="shared" si="14"/>
        <v>11</v>
      </c>
      <c r="AE98" t="b">
        <f t="shared" si="15"/>
        <v>0</v>
      </c>
    </row>
    <row r="99" spans="1:31" x14ac:dyDescent="0.35">
      <c r="A99" t="s">
        <v>110</v>
      </c>
      <c r="B99" t="s">
        <v>111</v>
      </c>
      <c r="C99" t="s">
        <v>112</v>
      </c>
      <c r="D99" t="s">
        <v>7587</v>
      </c>
      <c r="E99" t="s">
        <v>5137</v>
      </c>
      <c r="F99" t="s">
        <v>7</v>
      </c>
      <c r="G99" t="s">
        <v>34</v>
      </c>
      <c r="H99" t="s">
        <v>72</v>
      </c>
      <c r="K99" s="13" t="b">
        <f>ISNUMBER(SEARCH(K$1,d2_test70[[#This Row],[expectedResult]]))</f>
        <v>0</v>
      </c>
      <c r="L99" s="13" t="b">
        <f>ISNUMBER(SEARCH(L$1,d2_test70[[#This Row],[expectedResult]]))</f>
        <v>0</v>
      </c>
      <c r="M99" s="13" t="b">
        <f>ISNUMBER(SEARCH(M$1,d2_test70[[#This Row],[expectedResult]]))</f>
        <v>1</v>
      </c>
      <c r="P99" t="b">
        <f>ISNUMBER(SEARCH(P$1,d2_test70[[#This Row],[actualResult]]))</f>
        <v>0</v>
      </c>
      <c r="Q99" t="b">
        <f>ISNUMBER(SEARCH(Q$1,d2_test70[[#This Row],[actualResult]]))</f>
        <v>1</v>
      </c>
      <c r="R99" t="b">
        <f>ISNUMBER(SEARCH(R$1,d2_test70[[#This Row],[actualResult]]))</f>
        <v>0</v>
      </c>
      <c r="S99" s="10" t="str">
        <f t="shared" si="9"/>
        <v>00</v>
      </c>
      <c r="T99" s="10" t="str">
        <f t="shared" si="10"/>
        <v>01</v>
      </c>
      <c r="U99" s="10" t="str">
        <f t="shared" si="11"/>
        <v>10</v>
      </c>
      <c r="V99" t="b">
        <f t="shared" si="16"/>
        <v>0</v>
      </c>
      <c r="Y99" t="b">
        <f>ISNUMBER(SEARCH(Y$1,d2_test70[[#This Row],[actualResultGPT3]]))</f>
        <v>1</v>
      </c>
      <c r="Z99" t="b">
        <f>ISNUMBER(SEARCH(Z$1,d2_test70[[#This Row],[actualResultGPT3]]))</f>
        <v>1</v>
      </c>
      <c r="AA99" t="b">
        <f>ISNUMBER(SEARCH(AA$1,d2_test70[[#This Row],[actualResultGPT3]]))</f>
        <v>1</v>
      </c>
      <c r="AB99" s="10" t="str">
        <f t="shared" si="12"/>
        <v>01</v>
      </c>
      <c r="AC99" s="10" t="str">
        <f t="shared" si="13"/>
        <v>01</v>
      </c>
      <c r="AD99" s="10" t="str">
        <f t="shared" si="14"/>
        <v>11</v>
      </c>
      <c r="AE99" t="b">
        <f t="shared" si="15"/>
        <v>0</v>
      </c>
    </row>
    <row r="100" spans="1:31" x14ac:dyDescent="0.35">
      <c r="A100" t="s">
        <v>148</v>
      </c>
      <c r="B100" t="s">
        <v>149</v>
      </c>
      <c r="C100" t="s">
        <v>7807</v>
      </c>
      <c r="D100" t="s">
        <v>7570</v>
      </c>
      <c r="E100" t="s">
        <v>5119</v>
      </c>
      <c r="F100" t="s">
        <v>7</v>
      </c>
      <c r="G100" t="s">
        <v>7</v>
      </c>
      <c r="H100" t="s">
        <v>72</v>
      </c>
      <c r="K100" s="13" t="b">
        <f>ISNUMBER(SEARCH(K$1,d2_test70[[#This Row],[expectedResult]]))</f>
        <v>0</v>
      </c>
      <c r="L100" s="13" t="b">
        <f>ISNUMBER(SEARCH(L$1,d2_test70[[#This Row],[expectedResult]]))</f>
        <v>0</v>
      </c>
      <c r="M100" s="13" t="b">
        <f>ISNUMBER(SEARCH(M$1,d2_test70[[#This Row],[expectedResult]]))</f>
        <v>1</v>
      </c>
      <c r="P100" t="b">
        <f>ISNUMBER(SEARCH(P$1,d2_test70[[#This Row],[actualResult]]))</f>
        <v>0</v>
      </c>
      <c r="Q100" t="b">
        <f>ISNUMBER(SEARCH(Q$1,d2_test70[[#This Row],[actualResult]]))</f>
        <v>0</v>
      </c>
      <c r="R100" t="b">
        <f>ISNUMBER(SEARCH(R$1,d2_test70[[#This Row],[actualResult]]))</f>
        <v>1</v>
      </c>
      <c r="S100" s="10" t="str">
        <f t="shared" si="9"/>
        <v>00</v>
      </c>
      <c r="T100" s="10" t="str">
        <f t="shared" si="10"/>
        <v>00</v>
      </c>
      <c r="U100" s="10" t="str">
        <f t="shared" si="11"/>
        <v>11</v>
      </c>
      <c r="V100" t="b">
        <f t="shared" si="16"/>
        <v>1</v>
      </c>
      <c r="Y100" t="b">
        <f>ISNUMBER(SEARCH(Y$1,d2_test70[[#This Row],[actualResultGPT3]]))</f>
        <v>1</v>
      </c>
      <c r="Z100" t="b">
        <f>ISNUMBER(SEARCH(Z$1,d2_test70[[#This Row],[actualResultGPT3]]))</f>
        <v>1</v>
      </c>
      <c r="AA100" t="b">
        <f>ISNUMBER(SEARCH(AA$1,d2_test70[[#This Row],[actualResultGPT3]]))</f>
        <v>1</v>
      </c>
      <c r="AB100" s="10" t="str">
        <f t="shared" si="12"/>
        <v>01</v>
      </c>
      <c r="AC100" s="10" t="str">
        <f t="shared" si="13"/>
        <v>01</v>
      </c>
      <c r="AD100" s="10" t="str">
        <f t="shared" si="14"/>
        <v>11</v>
      </c>
      <c r="AE100" t="b">
        <f t="shared" si="15"/>
        <v>0</v>
      </c>
    </row>
    <row r="101" spans="1:31" x14ac:dyDescent="0.35">
      <c r="A101" t="s">
        <v>303</v>
      </c>
      <c r="B101" t="s">
        <v>304</v>
      </c>
      <c r="C101" t="s">
        <v>305</v>
      </c>
      <c r="D101" t="s">
        <v>7563</v>
      </c>
      <c r="E101" t="s">
        <v>5137</v>
      </c>
      <c r="F101" t="s">
        <v>7</v>
      </c>
      <c r="G101" t="s">
        <v>24</v>
      </c>
      <c r="H101" t="s">
        <v>72</v>
      </c>
      <c r="K101" s="13" t="b">
        <f>ISNUMBER(SEARCH(K$1,d2_test70[[#This Row],[expectedResult]]))</f>
        <v>0</v>
      </c>
      <c r="L101" s="13" t="b">
        <f>ISNUMBER(SEARCH(L$1,d2_test70[[#This Row],[expectedResult]]))</f>
        <v>0</v>
      </c>
      <c r="M101" s="13" t="b">
        <f>ISNUMBER(SEARCH(M$1,d2_test70[[#This Row],[expectedResult]]))</f>
        <v>1</v>
      </c>
      <c r="P101" t="b">
        <f>ISNUMBER(SEARCH(P$1,d2_test70[[#This Row],[actualResult]]))</f>
        <v>0</v>
      </c>
      <c r="Q101" t="b">
        <f>ISNUMBER(SEARCH(Q$1,d2_test70[[#This Row],[actualResult]]))</f>
        <v>1</v>
      </c>
      <c r="R101" t="b">
        <f>ISNUMBER(SEARCH(R$1,d2_test70[[#This Row],[actualResult]]))</f>
        <v>1</v>
      </c>
      <c r="S101" s="10" t="str">
        <f t="shared" si="9"/>
        <v>00</v>
      </c>
      <c r="T101" s="10" t="str">
        <f t="shared" si="10"/>
        <v>01</v>
      </c>
      <c r="U101" s="10" t="str">
        <f t="shared" si="11"/>
        <v>11</v>
      </c>
      <c r="V101" t="b">
        <f t="shared" si="16"/>
        <v>0</v>
      </c>
      <c r="Y101" t="b">
        <f>ISNUMBER(SEARCH(Y$1,d2_test70[[#This Row],[actualResultGPT3]]))</f>
        <v>1</v>
      </c>
      <c r="Z101" t="b">
        <f>ISNUMBER(SEARCH(Z$1,d2_test70[[#This Row],[actualResultGPT3]]))</f>
        <v>1</v>
      </c>
      <c r="AA101" t="b">
        <f>ISNUMBER(SEARCH(AA$1,d2_test70[[#This Row],[actualResultGPT3]]))</f>
        <v>1</v>
      </c>
      <c r="AB101" s="10" t="str">
        <f t="shared" si="12"/>
        <v>01</v>
      </c>
      <c r="AC101" s="10" t="str">
        <f t="shared" si="13"/>
        <v>01</v>
      </c>
      <c r="AD101" s="10" t="str">
        <f t="shared" si="14"/>
        <v>11</v>
      </c>
      <c r="AE101" t="b">
        <f t="shared" si="15"/>
        <v>0</v>
      </c>
    </row>
    <row r="102" spans="1:31" x14ac:dyDescent="0.35">
      <c r="A102" t="s">
        <v>771</v>
      </c>
      <c r="B102" t="s">
        <v>772</v>
      </c>
      <c r="C102" t="s">
        <v>773</v>
      </c>
      <c r="D102" t="s">
        <v>7585</v>
      </c>
      <c r="E102" t="s">
        <v>5119</v>
      </c>
      <c r="F102" t="s">
        <v>13</v>
      </c>
      <c r="G102" t="s">
        <v>13</v>
      </c>
      <c r="H102" t="s">
        <v>72</v>
      </c>
      <c r="K102" s="13" t="b">
        <f>ISNUMBER(SEARCH(K$1,d2_test70[[#This Row],[expectedResult]]))</f>
        <v>1</v>
      </c>
      <c r="L102" s="13" t="b">
        <f>ISNUMBER(SEARCH(L$1,d2_test70[[#This Row],[expectedResult]]))</f>
        <v>0</v>
      </c>
      <c r="M102" s="13" t="b">
        <f>ISNUMBER(SEARCH(M$1,d2_test70[[#This Row],[expectedResult]]))</f>
        <v>0</v>
      </c>
      <c r="P102" t="b">
        <f>ISNUMBER(SEARCH(P$1,d2_test70[[#This Row],[actualResult]]))</f>
        <v>1</v>
      </c>
      <c r="Q102" t="b">
        <f>ISNUMBER(SEARCH(Q$1,d2_test70[[#This Row],[actualResult]]))</f>
        <v>0</v>
      </c>
      <c r="R102" t="b">
        <f>ISNUMBER(SEARCH(R$1,d2_test70[[#This Row],[actualResult]]))</f>
        <v>0</v>
      </c>
      <c r="S102" s="10" t="str">
        <f t="shared" si="9"/>
        <v>11</v>
      </c>
      <c r="T102" s="10" t="str">
        <f t="shared" si="10"/>
        <v>00</v>
      </c>
      <c r="U102" s="10" t="str">
        <f t="shared" si="11"/>
        <v>00</v>
      </c>
      <c r="V102" t="b">
        <f t="shared" si="16"/>
        <v>1</v>
      </c>
      <c r="Y102" t="b">
        <f>ISNUMBER(SEARCH(Y$1,d2_test70[[#This Row],[actualResultGPT3]]))</f>
        <v>1</v>
      </c>
      <c r="Z102" t="b">
        <f>ISNUMBER(SEARCH(Z$1,d2_test70[[#This Row],[actualResultGPT3]]))</f>
        <v>1</v>
      </c>
      <c r="AA102" t="b">
        <f>ISNUMBER(SEARCH(AA$1,d2_test70[[#This Row],[actualResultGPT3]]))</f>
        <v>1</v>
      </c>
      <c r="AB102" s="10" t="str">
        <f t="shared" si="12"/>
        <v>11</v>
      </c>
      <c r="AC102" s="10" t="str">
        <f t="shared" si="13"/>
        <v>01</v>
      </c>
      <c r="AD102" s="10" t="str">
        <f t="shared" si="14"/>
        <v>01</v>
      </c>
      <c r="AE102" t="b">
        <f t="shared" si="15"/>
        <v>0</v>
      </c>
    </row>
    <row r="103" spans="1:31" x14ac:dyDescent="0.35">
      <c r="A103" t="s">
        <v>75</v>
      </c>
      <c r="B103" t="s">
        <v>76</v>
      </c>
      <c r="C103" t="s">
        <v>77</v>
      </c>
      <c r="D103" t="s">
        <v>7584</v>
      </c>
      <c r="E103" t="s">
        <v>5130</v>
      </c>
      <c r="F103" t="s">
        <v>7</v>
      </c>
      <c r="G103" t="s">
        <v>7</v>
      </c>
      <c r="H103" t="s">
        <v>72</v>
      </c>
      <c r="K103" s="13" t="b">
        <f>ISNUMBER(SEARCH(K$1,d2_test70[[#This Row],[expectedResult]]))</f>
        <v>0</v>
      </c>
      <c r="L103" s="13" t="b">
        <f>ISNUMBER(SEARCH(L$1,d2_test70[[#This Row],[expectedResult]]))</f>
        <v>0</v>
      </c>
      <c r="M103" s="13" t="b">
        <f>ISNUMBER(SEARCH(M$1,d2_test70[[#This Row],[expectedResult]]))</f>
        <v>1</v>
      </c>
      <c r="P103" t="b">
        <f>ISNUMBER(SEARCH(P$1,d2_test70[[#This Row],[actualResult]]))</f>
        <v>0</v>
      </c>
      <c r="Q103" t="b">
        <f>ISNUMBER(SEARCH(Q$1,d2_test70[[#This Row],[actualResult]]))</f>
        <v>0</v>
      </c>
      <c r="R103" t="b">
        <f>ISNUMBER(SEARCH(R$1,d2_test70[[#This Row],[actualResult]]))</f>
        <v>1</v>
      </c>
      <c r="S103" s="10" t="str">
        <f t="shared" si="9"/>
        <v>00</v>
      </c>
      <c r="T103" s="10" t="str">
        <f t="shared" si="10"/>
        <v>00</v>
      </c>
      <c r="U103" s="10" t="str">
        <f t="shared" si="11"/>
        <v>11</v>
      </c>
      <c r="V103" t="b">
        <f t="shared" si="16"/>
        <v>1</v>
      </c>
      <c r="Y103" t="b">
        <f>ISNUMBER(SEARCH(Y$1,d2_test70[[#This Row],[actualResultGPT3]]))</f>
        <v>1</v>
      </c>
      <c r="Z103" t="b">
        <f>ISNUMBER(SEARCH(Z$1,d2_test70[[#This Row],[actualResultGPT3]]))</f>
        <v>1</v>
      </c>
      <c r="AA103" t="b">
        <f>ISNUMBER(SEARCH(AA$1,d2_test70[[#This Row],[actualResultGPT3]]))</f>
        <v>1</v>
      </c>
      <c r="AB103" s="10" t="str">
        <f t="shared" si="12"/>
        <v>01</v>
      </c>
      <c r="AC103" s="10" t="str">
        <f t="shared" si="13"/>
        <v>01</v>
      </c>
      <c r="AD103" s="10" t="str">
        <f t="shared" si="14"/>
        <v>11</v>
      </c>
      <c r="AE103" t="b">
        <f t="shared" si="15"/>
        <v>0</v>
      </c>
    </row>
    <row r="104" spans="1:31" x14ac:dyDescent="0.35">
      <c r="A104" t="s">
        <v>432</v>
      </c>
      <c r="B104" t="s">
        <v>433</v>
      </c>
      <c r="C104" t="s">
        <v>434</v>
      </c>
      <c r="D104" t="s">
        <v>7580</v>
      </c>
      <c r="E104" t="s">
        <v>5190</v>
      </c>
      <c r="F104" t="s">
        <v>34</v>
      </c>
      <c r="G104" t="s">
        <v>34</v>
      </c>
      <c r="H104" t="s">
        <v>7846</v>
      </c>
      <c r="K104" s="13" t="b">
        <f>ISNUMBER(SEARCH(K$1,d2_test70[[#This Row],[expectedResult]]))</f>
        <v>0</v>
      </c>
      <c r="L104" s="13" t="b">
        <f>ISNUMBER(SEARCH(L$1,d2_test70[[#This Row],[expectedResult]]))</f>
        <v>1</v>
      </c>
      <c r="M104" s="13" t="b">
        <f>ISNUMBER(SEARCH(M$1,d2_test70[[#This Row],[expectedResult]]))</f>
        <v>0</v>
      </c>
      <c r="P104" t="b">
        <f>ISNUMBER(SEARCH(P$1,d2_test70[[#This Row],[actualResult]]))</f>
        <v>0</v>
      </c>
      <c r="Q104" t="b">
        <f>ISNUMBER(SEARCH(Q$1,d2_test70[[#This Row],[actualResult]]))</f>
        <v>1</v>
      </c>
      <c r="R104" t="b">
        <f>ISNUMBER(SEARCH(R$1,d2_test70[[#This Row],[actualResult]]))</f>
        <v>0</v>
      </c>
      <c r="S104" s="10" t="str">
        <f t="shared" si="9"/>
        <v>00</v>
      </c>
      <c r="T104" s="10" t="str">
        <f t="shared" si="10"/>
        <v>11</v>
      </c>
      <c r="U104" s="10" t="str">
        <f t="shared" si="11"/>
        <v>00</v>
      </c>
      <c r="V104" t="b">
        <f t="shared" si="16"/>
        <v>1</v>
      </c>
      <c r="Y104" t="b">
        <f>ISNUMBER(SEARCH(Y$1,d2_test70[[#This Row],[actualResultGPT3]]))</f>
        <v>1</v>
      </c>
      <c r="Z104" t="b">
        <f>ISNUMBER(SEARCH(Z$1,d2_test70[[#This Row],[actualResultGPT3]]))</f>
        <v>1</v>
      </c>
      <c r="AA104" t="b">
        <f>ISNUMBER(SEARCH(AA$1,d2_test70[[#This Row],[actualResultGPT3]]))</f>
        <v>1</v>
      </c>
      <c r="AB104" s="10" t="str">
        <f t="shared" si="12"/>
        <v>01</v>
      </c>
      <c r="AC104" s="10" t="str">
        <f t="shared" si="13"/>
        <v>11</v>
      </c>
      <c r="AD104" s="10" t="str">
        <f t="shared" si="14"/>
        <v>01</v>
      </c>
      <c r="AE104" t="b">
        <f t="shared" si="15"/>
        <v>0</v>
      </c>
    </row>
    <row r="105" spans="1:31" x14ac:dyDescent="0.35">
      <c r="A105">
        <v>597986893</v>
      </c>
      <c r="B105" t="s">
        <v>634</v>
      </c>
      <c r="C105" t="s">
        <v>635</v>
      </c>
      <c r="D105" t="s">
        <v>7551</v>
      </c>
      <c r="E105" t="s">
        <v>5190</v>
      </c>
      <c r="F105" t="s">
        <v>185</v>
      </c>
      <c r="G105" t="s">
        <v>34</v>
      </c>
      <c r="H105" t="s">
        <v>7846</v>
      </c>
      <c r="K105" s="13" t="b">
        <f>ISNUMBER(SEARCH(K$1,d2_test70[[#This Row],[expectedResult]]))</f>
        <v>1</v>
      </c>
      <c r="L105" s="13" t="b">
        <f>ISNUMBER(SEARCH(L$1,d2_test70[[#This Row],[expectedResult]]))</f>
        <v>1</v>
      </c>
      <c r="M105" s="13" t="b">
        <f>ISNUMBER(SEARCH(M$1,d2_test70[[#This Row],[expectedResult]]))</f>
        <v>0</v>
      </c>
      <c r="P105" t="b">
        <f>ISNUMBER(SEARCH(P$1,d2_test70[[#This Row],[actualResult]]))</f>
        <v>0</v>
      </c>
      <c r="Q105" t="b">
        <f>ISNUMBER(SEARCH(Q$1,d2_test70[[#This Row],[actualResult]]))</f>
        <v>1</v>
      </c>
      <c r="R105" t="b">
        <f>ISNUMBER(SEARCH(R$1,d2_test70[[#This Row],[actualResult]]))</f>
        <v>0</v>
      </c>
      <c r="S105" s="10" t="str">
        <f t="shared" si="9"/>
        <v>10</v>
      </c>
      <c r="T105" s="10" t="str">
        <f t="shared" si="10"/>
        <v>11</v>
      </c>
      <c r="U105" s="10" t="str">
        <f t="shared" si="11"/>
        <v>00</v>
      </c>
      <c r="V105" t="b">
        <f t="shared" si="16"/>
        <v>0</v>
      </c>
      <c r="Y105" t="b">
        <f>ISNUMBER(SEARCH(Y$1,d2_test70[[#This Row],[actualResultGPT3]]))</f>
        <v>1</v>
      </c>
      <c r="Z105" t="b">
        <f>ISNUMBER(SEARCH(Z$1,d2_test70[[#This Row],[actualResultGPT3]]))</f>
        <v>1</v>
      </c>
      <c r="AA105" t="b">
        <f>ISNUMBER(SEARCH(AA$1,d2_test70[[#This Row],[actualResultGPT3]]))</f>
        <v>1</v>
      </c>
      <c r="AB105" s="10" t="str">
        <f t="shared" si="12"/>
        <v>11</v>
      </c>
      <c r="AC105" s="10" t="str">
        <f t="shared" si="13"/>
        <v>11</v>
      </c>
      <c r="AD105" s="10" t="str">
        <f t="shared" si="14"/>
        <v>01</v>
      </c>
      <c r="AE105" t="b">
        <f t="shared" si="15"/>
        <v>0</v>
      </c>
    </row>
    <row r="108" spans="1:31" x14ac:dyDescent="0.35">
      <c r="U108" t="s">
        <v>7466</v>
      </c>
      <c r="AD108" t="s">
        <v>7466</v>
      </c>
    </row>
    <row r="109" spans="1:31" x14ac:dyDescent="0.35">
      <c r="U109" t="b">
        <v>1</v>
      </c>
      <c r="V109" t="b">
        <v>0</v>
      </c>
      <c r="AD109" t="b">
        <v>1</v>
      </c>
      <c r="AE109" t="b">
        <v>0</v>
      </c>
    </row>
    <row r="110" spans="1:31" x14ac:dyDescent="0.35">
      <c r="S110" t="s">
        <v>7465</v>
      </c>
      <c r="T110" t="b">
        <v>1</v>
      </c>
      <c r="U110">
        <f>COUNTIF(S2:U105, "11")</f>
        <v>108</v>
      </c>
      <c r="V110">
        <f>COUNTIF(S2:U105, "10")</f>
        <v>14</v>
      </c>
      <c r="AB110" t="s">
        <v>7465</v>
      </c>
      <c r="AC110" t="b">
        <v>1</v>
      </c>
      <c r="AD110">
        <f>COUNTIF(AB2:AD105, "11")</f>
        <v>122</v>
      </c>
      <c r="AE110">
        <f>COUNTIF(AB2:AD105, "10")</f>
        <v>0</v>
      </c>
    </row>
    <row r="111" spans="1:31" x14ac:dyDescent="0.35">
      <c r="T111" t="b">
        <v>0</v>
      </c>
      <c r="U111">
        <f>COUNTIF(S2:U105, "01")</f>
        <v>11</v>
      </c>
      <c r="V111">
        <f>COUNTIF(S2:U105, "00")</f>
        <v>179</v>
      </c>
      <c r="AC111" t="b">
        <v>0</v>
      </c>
      <c r="AD111">
        <f>COUNTIF(AB2:AD105, "01")</f>
        <v>164</v>
      </c>
      <c r="AE111">
        <f>COUNTIF(AB2:AD105, "00")</f>
        <v>26</v>
      </c>
    </row>
    <row r="113" spans="20:30" x14ac:dyDescent="0.35">
      <c r="T113" t="s">
        <v>7471</v>
      </c>
      <c r="U113">
        <f>SUM(U110,V111)/SUM(U110:V111)</f>
        <v>0.91987179487179482</v>
      </c>
      <c r="AC113" t="s">
        <v>7471</v>
      </c>
      <c r="AD113">
        <f>SUM(AD110,AE111)/SUM(AD110:AE111)</f>
        <v>0.47435897435897434</v>
      </c>
    </row>
    <row r="114" spans="20:30" x14ac:dyDescent="0.35">
      <c r="T114" t="s">
        <v>7472</v>
      </c>
      <c r="U114">
        <f>U110/SUM(U110:U111)</f>
        <v>0.90756302521008403</v>
      </c>
      <c r="AC114" t="s">
        <v>7472</v>
      </c>
      <c r="AD114">
        <f>AD110/SUM(AD110:AD111)</f>
        <v>0.42657342657342656</v>
      </c>
    </row>
    <row r="115" spans="20:30" x14ac:dyDescent="0.35">
      <c r="T115" t="s">
        <v>7473</v>
      </c>
      <c r="U115">
        <f>U110/SUM(U110:V110)</f>
        <v>0.88524590163934425</v>
      </c>
      <c r="AC115" t="s">
        <v>7473</v>
      </c>
      <c r="AD115">
        <f>AD110/SUM(AD110:AE110)</f>
        <v>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28"/>
  <sheetViews>
    <sheetView zoomScale="90" zoomScaleNormal="90" workbookViewId="0">
      <selection activeCell="B324" sqref="B324"/>
    </sheetView>
  </sheetViews>
  <sheetFormatPr defaultRowHeight="14.5" customHeight="1" x14ac:dyDescent="0.35"/>
  <cols>
    <col min="1" max="1" width="13.26953125" customWidth="1"/>
    <col min="2" max="2" width="24.453125" customWidth="1"/>
    <col min="3" max="3" width="31.81640625" customWidth="1"/>
    <col min="4" max="4" width="34.36328125" customWidth="1"/>
    <col min="5" max="5" width="8.7265625" customWidth="1"/>
    <col min="9" max="9" width="8.81640625" customWidth="1"/>
  </cols>
  <sheetData>
    <row r="1" spans="1:13" x14ac:dyDescent="0.35">
      <c r="A1" t="s">
        <v>0</v>
      </c>
      <c r="B1" t="s">
        <v>1</v>
      </c>
      <c r="C1" t="s">
        <v>2</v>
      </c>
      <c r="D1" t="s">
        <v>3</v>
      </c>
      <c r="G1" t="s">
        <v>7453</v>
      </c>
      <c r="H1" t="s">
        <v>7454</v>
      </c>
      <c r="I1" t="s">
        <v>7455</v>
      </c>
      <c r="L1" t="s">
        <v>7496</v>
      </c>
      <c r="M1" t="s">
        <v>7497</v>
      </c>
    </row>
    <row r="2" spans="1:13" x14ac:dyDescent="0.35">
      <c r="A2" s="1">
        <v>389801252</v>
      </c>
      <c r="B2" s="1" t="s">
        <v>357</v>
      </c>
      <c r="C2" s="1" t="s">
        <v>358</v>
      </c>
      <c r="D2" s="1" t="s">
        <v>24</v>
      </c>
      <c r="G2" t="b">
        <f>ISNUMBER(SEARCH("children",d1_labelled!$D2))</f>
        <v>0</v>
      </c>
      <c r="H2" t="b">
        <f>ISNUMBER(SEARCH("teens",d1_labelled!$D2))</f>
        <v>1</v>
      </c>
      <c r="I2" t="b">
        <f>ISNUMBER(SEARCH("adults",d1_labelled!$D2))</f>
        <v>1</v>
      </c>
      <c r="L2" t="b">
        <f>ISNUMBER(all_labelled[[#This Row],[appId]])</f>
        <v>1</v>
      </c>
      <c r="M2" t="b">
        <f>NOT(L2)</f>
        <v>0</v>
      </c>
    </row>
    <row r="3" spans="1:13" ht="14.5" customHeight="1" x14ac:dyDescent="0.35">
      <c r="A3" s="1">
        <v>422581061</v>
      </c>
      <c r="B3" s="1" t="s">
        <v>420</v>
      </c>
      <c r="C3" s="1" t="s">
        <v>421</v>
      </c>
      <c r="D3" s="1" t="s">
        <v>13</v>
      </c>
      <c r="G3" t="b">
        <f>ISNUMBER(SEARCH("children",d1_labelled!$D3))</f>
        <v>1</v>
      </c>
      <c r="H3" t="b">
        <f>ISNUMBER(SEARCH("teens",d1_labelled!$D3))</f>
        <v>0</v>
      </c>
      <c r="I3" t="b">
        <f>ISNUMBER(SEARCH("adults",d1_labelled!$D3))</f>
        <v>0</v>
      </c>
      <c r="L3" t="b">
        <f>ISNUMBER(all_labelled[[#This Row],[appId]])</f>
        <v>1</v>
      </c>
      <c r="M3" t="b">
        <f t="shared" ref="M3:M66" si="0">NOT(L3)</f>
        <v>0</v>
      </c>
    </row>
    <row r="4" spans="1:13" x14ac:dyDescent="0.35">
      <c r="A4" s="1">
        <v>431946152</v>
      </c>
      <c r="B4" s="1" t="s">
        <v>702</v>
      </c>
      <c r="C4" s="1" t="s">
        <v>703</v>
      </c>
      <c r="D4" s="1" t="s">
        <v>185</v>
      </c>
      <c r="G4" t="b">
        <f>ISNUMBER(SEARCH("children",d1_labelled!$D4))</f>
        <v>1</v>
      </c>
      <c r="H4" t="b">
        <f>ISNUMBER(SEARCH("teens",d1_labelled!$D4))</f>
        <v>1</v>
      </c>
      <c r="I4" t="b">
        <f>ISNUMBER(SEARCH("adults",d1_labelled!$D4))</f>
        <v>0</v>
      </c>
      <c r="L4" t="b">
        <f>ISNUMBER(all_labelled[[#This Row],[appId]])</f>
        <v>1</v>
      </c>
      <c r="M4" t="b">
        <f t="shared" si="0"/>
        <v>0</v>
      </c>
    </row>
    <row r="5" spans="1:13" ht="14.5" customHeight="1" x14ac:dyDescent="0.35">
      <c r="A5" s="1">
        <v>435138734</v>
      </c>
      <c r="B5" s="1" t="s">
        <v>605</v>
      </c>
      <c r="C5" s="1" t="s">
        <v>606</v>
      </c>
      <c r="D5" s="1" t="s">
        <v>13</v>
      </c>
      <c r="G5" t="b">
        <f>ISNUMBER(SEARCH("children",d1_labelled!$D5))</f>
        <v>1</v>
      </c>
      <c r="H5" t="b">
        <f>ISNUMBER(SEARCH("teens",d1_labelled!$D5))</f>
        <v>0</v>
      </c>
      <c r="I5" t="b">
        <f>ISNUMBER(SEARCH("adults",d1_labelled!$D5))</f>
        <v>0</v>
      </c>
      <c r="L5" t="b">
        <f>ISNUMBER(all_labelled[[#This Row],[appId]])</f>
        <v>1</v>
      </c>
      <c r="M5" t="b">
        <f t="shared" si="0"/>
        <v>0</v>
      </c>
    </row>
    <row r="6" spans="1:13" ht="14.5" customHeight="1" x14ac:dyDescent="0.35">
      <c r="A6" s="1">
        <v>512939461</v>
      </c>
      <c r="B6" s="1" t="s">
        <v>789</v>
      </c>
      <c r="C6" s="1" t="s">
        <v>790</v>
      </c>
      <c r="D6" s="1" t="s">
        <v>185</v>
      </c>
      <c r="G6" t="b">
        <f>ISNUMBER(SEARCH("children",d1_labelled!$D6))</f>
        <v>1</v>
      </c>
      <c r="H6" t="b">
        <f>ISNUMBER(SEARCH("teens",d1_labelled!$D6))</f>
        <v>1</v>
      </c>
      <c r="I6" t="b">
        <f>ISNUMBER(SEARCH("adults",d1_labelled!$D6))</f>
        <v>0</v>
      </c>
      <c r="L6" t="b">
        <f>ISNUMBER(all_labelled[[#This Row],[appId]])</f>
        <v>1</v>
      </c>
      <c r="M6" t="b">
        <f t="shared" si="0"/>
        <v>0</v>
      </c>
    </row>
    <row r="7" spans="1:13" x14ac:dyDescent="0.35">
      <c r="A7" s="1">
        <v>533412119</v>
      </c>
      <c r="B7" s="1" t="s">
        <v>393</v>
      </c>
      <c r="C7" s="1" t="s">
        <v>394</v>
      </c>
      <c r="D7" s="1" t="s">
        <v>13</v>
      </c>
      <c r="G7" t="b">
        <f>ISNUMBER(SEARCH("children",d1_labelled!$D7))</f>
        <v>1</v>
      </c>
      <c r="H7" t="b">
        <f>ISNUMBER(SEARCH("teens",d1_labelled!$D7))</f>
        <v>0</v>
      </c>
      <c r="I7" t="b">
        <f>ISNUMBER(SEARCH("adults",d1_labelled!$D7))</f>
        <v>0</v>
      </c>
      <c r="L7" t="b">
        <f>ISNUMBER(all_labelled[[#This Row],[appId]])</f>
        <v>1</v>
      </c>
      <c r="M7" t="b">
        <f t="shared" si="0"/>
        <v>0</v>
      </c>
    </row>
    <row r="8" spans="1:13" x14ac:dyDescent="0.35">
      <c r="A8" s="1">
        <v>549750492</v>
      </c>
      <c r="B8" s="1" t="s">
        <v>204</v>
      </c>
      <c r="C8" s="1" t="s">
        <v>205</v>
      </c>
      <c r="D8" s="1" t="s">
        <v>13</v>
      </c>
      <c r="G8" t="b">
        <f>ISNUMBER(SEARCH("children",d1_labelled!$D8))</f>
        <v>1</v>
      </c>
      <c r="H8" t="b">
        <f>ISNUMBER(SEARCH("teens",d1_labelled!$D8))</f>
        <v>0</v>
      </c>
      <c r="I8" t="b">
        <f>ISNUMBER(SEARCH("adults",d1_labelled!$D8))</f>
        <v>0</v>
      </c>
      <c r="L8" t="b">
        <f>ISNUMBER(all_labelled[[#This Row],[appId]])</f>
        <v>1</v>
      </c>
      <c r="M8" t="b">
        <f t="shared" si="0"/>
        <v>0</v>
      </c>
    </row>
    <row r="9" spans="1:13" ht="14.5" customHeight="1" x14ac:dyDescent="0.35">
      <c r="A9" s="1">
        <v>575154654</v>
      </c>
      <c r="B9" s="1" t="s">
        <v>647</v>
      </c>
      <c r="C9" s="1" t="s">
        <v>648</v>
      </c>
      <c r="D9" s="1" t="s">
        <v>185</v>
      </c>
      <c r="G9" t="b">
        <f>ISNUMBER(SEARCH("children",d1_labelled!$D9))</f>
        <v>1</v>
      </c>
      <c r="H9" t="b">
        <f>ISNUMBER(SEARCH("teens",d1_labelled!$D9))</f>
        <v>1</v>
      </c>
      <c r="I9" t="b">
        <f>ISNUMBER(SEARCH("adults",d1_labelled!$D9))</f>
        <v>0</v>
      </c>
      <c r="L9" t="b">
        <f>ISNUMBER(all_labelled[[#This Row],[appId]])</f>
        <v>1</v>
      </c>
      <c r="M9" t="b">
        <f t="shared" si="0"/>
        <v>0</v>
      </c>
    </row>
    <row r="10" spans="1:13" ht="14.5" customHeight="1" x14ac:dyDescent="0.35">
      <c r="A10" s="1">
        <v>586328581</v>
      </c>
      <c r="B10" s="1" t="s">
        <v>14</v>
      </c>
      <c r="C10" s="1" t="s">
        <v>15</v>
      </c>
      <c r="D10" s="1" t="s">
        <v>13</v>
      </c>
      <c r="G10" t="b">
        <f>ISNUMBER(SEARCH("children",d1_labelled!$D10))</f>
        <v>1</v>
      </c>
      <c r="H10" t="b">
        <f>ISNUMBER(SEARCH("teens",d1_labelled!$D10))</f>
        <v>0</v>
      </c>
      <c r="I10" t="b">
        <f>ISNUMBER(SEARCH("adults",d1_labelled!$D10))</f>
        <v>0</v>
      </c>
      <c r="L10" t="b">
        <f>ISNUMBER(all_labelled[[#This Row],[appId]])</f>
        <v>1</v>
      </c>
      <c r="M10" t="b">
        <f t="shared" si="0"/>
        <v>0</v>
      </c>
    </row>
    <row r="11" spans="1:13" x14ac:dyDescent="0.35">
      <c r="A11" s="1">
        <v>596402997</v>
      </c>
      <c r="B11" s="1" t="s">
        <v>526</v>
      </c>
      <c r="C11" s="1" t="s">
        <v>527</v>
      </c>
      <c r="D11" s="1" t="s">
        <v>185</v>
      </c>
      <c r="G11" t="b">
        <f>ISNUMBER(SEARCH("children",d1_labelled!$D11))</f>
        <v>1</v>
      </c>
      <c r="H11" t="b">
        <f>ISNUMBER(SEARCH("teens",d1_labelled!$D11))</f>
        <v>1</v>
      </c>
      <c r="I11" t="b">
        <f>ISNUMBER(SEARCH("adults",d1_labelled!$D11))</f>
        <v>0</v>
      </c>
      <c r="L11" t="b">
        <f>ISNUMBER(all_labelled[[#This Row],[appId]])</f>
        <v>1</v>
      </c>
      <c r="M11" t="b">
        <f t="shared" si="0"/>
        <v>0</v>
      </c>
    </row>
    <row r="12" spans="1:13" x14ac:dyDescent="0.35">
      <c r="A12" s="1">
        <v>597986893</v>
      </c>
      <c r="B12" s="1" t="s">
        <v>634</v>
      </c>
      <c r="C12" s="1" t="s">
        <v>635</v>
      </c>
      <c r="D12" s="1" t="s">
        <v>185</v>
      </c>
      <c r="G12" t="b">
        <f>ISNUMBER(SEARCH("children",d1_labelled!$D12))</f>
        <v>1</v>
      </c>
      <c r="H12" t="b">
        <f>ISNUMBER(SEARCH("teens",d1_labelled!$D12))</f>
        <v>1</v>
      </c>
      <c r="I12" t="b">
        <f>ISNUMBER(SEARCH("adults",d1_labelled!$D12))</f>
        <v>0</v>
      </c>
      <c r="L12" t="b">
        <f>ISNUMBER(all_labelled[[#This Row],[appId]])</f>
        <v>1</v>
      </c>
      <c r="M12" t="b">
        <f t="shared" si="0"/>
        <v>0</v>
      </c>
    </row>
    <row r="13" spans="1:13" x14ac:dyDescent="0.35">
      <c r="A13" s="1">
        <v>606378030</v>
      </c>
      <c r="B13" s="1" t="s">
        <v>791</v>
      </c>
      <c r="C13" s="1" t="s">
        <v>792</v>
      </c>
      <c r="D13" s="1" t="s">
        <v>13</v>
      </c>
      <c r="G13" t="b">
        <f>ISNUMBER(SEARCH("children",d1_labelled!$D13))</f>
        <v>1</v>
      </c>
      <c r="H13" t="b">
        <f>ISNUMBER(SEARCH("teens",d1_labelled!$D13))</f>
        <v>0</v>
      </c>
      <c r="I13" t="b">
        <f>ISNUMBER(SEARCH("adults",d1_labelled!$D13))</f>
        <v>0</v>
      </c>
      <c r="L13" t="b">
        <f>ISNUMBER(all_labelled[[#This Row],[appId]])</f>
        <v>1</v>
      </c>
      <c r="M13" t="b">
        <f t="shared" si="0"/>
        <v>0</v>
      </c>
    </row>
    <row r="14" spans="1:13" x14ac:dyDescent="0.35">
      <c r="A14" s="1">
        <v>613398383</v>
      </c>
      <c r="B14" s="1" t="s">
        <v>639</v>
      </c>
      <c r="C14" s="1" t="s">
        <v>640</v>
      </c>
      <c r="D14" s="1" t="s">
        <v>13</v>
      </c>
      <c r="G14" t="b">
        <f>ISNUMBER(SEARCH("children",d1_labelled!$D14))</f>
        <v>1</v>
      </c>
      <c r="H14" t="b">
        <f>ISNUMBER(SEARCH("teens",d1_labelled!$D14))</f>
        <v>0</v>
      </c>
      <c r="I14" t="b">
        <f>ISNUMBER(SEARCH("adults",d1_labelled!$D14))</f>
        <v>0</v>
      </c>
      <c r="L14" t="b">
        <f>ISNUMBER(all_labelled[[#This Row],[appId]])</f>
        <v>1</v>
      </c>
      <c r="M14" t="b">
        <f t="shared" si="0"/>
        <v>0</v>
      </c>
    </row>
    <row r="15" spans="1:13" x14ac:dyDescent="0.35">
      <c r="A15" s="1">
        <v>655192558</v>
      </c>
      <c r="B15" s="1" t="s">
        <v>857</v>
      </c>
      <c r="C15" s="1" t="s">
        <v>858</v>
      </c>
      <c r="D15" s="1" t="s">
        <v>13</v>
      </c>
      <c r="G15" t="b">
        <f>ISNUMBER(SEARCH("children",d1_labelled!$D15))</f>
        <v>1</v>
      </c>
      <c r="H15" t="b">
        <f>ISNUMBER(SEARCH("teens",d1_labelled!$D15))</f>
        <v>0</v>
      </c>
      <c r="I15" t="b">
        <f>ISNUMBER(SEARCH("adults",d1_labelled!$D15))</f>
        <v>0</v>
      </c>
      <c r="L15" t="b">
        <f>ISNUMBER(all_labelled[[#This Row],[appId]])</f>
        <v>1</v>
      </c>
      <c r="M15" t="b">
        <f t="shared" si="0"/>
        <v>0</v>
      </c>
    </row>
    <row r="16" spans="1:13" x14ac:dyDescent="0.35">
      <c r="A16" s="1">
        <v>689165391</v>
      </c>
      <c r="B16" s="1" t="s">
        <v>355</v>
      </c>
      <c r="C16" s="1" t="s">
        <v>356</v>
      </c>
      <c r="D16" s="1" t="s">
        <v>13</v>
      </c>
      <c r="G16" t="b">
        <f>ISNUMBER(SEARCH("children",d1_labelled!$D16))</f>
        <v>1</v>
      </c>
      <c r="H16" t="b">
        <f>ISNUMBER(SEARCH("teens",d1_labelled!$D16))</f>
        <v>0</v>
      </c>
      <c r="I16" t="b">
        <f>ISNUMBER(SEARCH("adults",d1_labelled!$D16))</f>
        <v>0</v>
      </c>
      <c r="L16" t="b">
        <f>ISNUMBER(all_labelled[[#This Row],[appId]])</f>
        <v>1</v>
      </c>
      <c r="M16" t="b">
        <f t="shared" si="0"/>
        <v>0</v>
      </c>
    </row>
    <row r="17" spans="1:13" x14ac:dyDescent="0.35">
      <c r="A17" s="1">
        <v>719219382</v>
      </c>
      <c r="B17" s="1" t="s">
        <v>237</v>
      </c>
      <c r="C17" s="1" t="s">
        <v>238</v>
      </c>
      <c r="D17" s="1" t="s">
        <v>13</v>
      </c>
      <c r="G17" t="b">
        <f>ISNUMBER(SEARCH("children",d1_labelled!$D17))</f>
        <v>1</v>
      </c>
      <c r="H17" t="b">
        <f>ISNUMBER(SEARCH("teens",d1_labelled!$D17))</f>
        <v>0</v>
      </c>
      <c r="I17" t="b">
        <f>ISNUMBER(SEARCH("adults",d1_labelled!$D17))</f>
        <v>0</v>
      </c>
      <c r="L17" t="b">
        <f>ISNUMBER(all_labelled[[#This Row],[appId]])</f>
        <v>1</v>
      </c>
      <c r="M17" t="b">
        <f t="shared" si="0"/>
        <v>0</v>
      </c>
    </row>
    <row r="18" spans="1:13" x14ac:dyDescent="0.35">
      <c r="A18" s="1">
        <v>824305459</v>
      </c>
      <c r="B18" s="1" t="s">
        <v>596</v>
      </c>
      <c r="C18" s="1" t="s">
        <v>597</v>
      </c>
      <c r="D18" s="1" t="s">
        <v>34</v>
      </c>
      <c r="G18" t="b">
        <f>ISNUMBER(SEARCH("children",d1_labelled!$D18))</f>
        <v>0</v>
      </c>
      <c r="H18" t="b">
        <f>ISNUMBER(SEARCH("teens",d1_labelled!$D18))</f>
        <v>1</v>
      </c>
      <c r="I18" t="b">
        <f>ISNUMBER(SEARCH("adults",d1_labelled!$D18))</f>
        <v>0</v>
      </c>
      <c r="L18" t="b">
        <f>ISNUMBER(all_labelled[[#This Row],[appId]])</f>
        <v>1</v>
      </c>
      <c r="M18" t="b">
        <f t="shared" si="0"/>
        <v>0</v>
      </c>
    </row>
    <row r="19" spans="1:13" x14ac:dyDescent="0.35">
      <c r="A19" s="1">
        <v>874425722</v>
      </c>
      <c r="B19" s="1" t="s">
        <v>713</v>
      </c>
      <c r="C19" s="1" t="s">
        <v>714</v>
      </c>
      <c r="D19" s="1" t="s">
        <v>13</v>
      </c>
      <c r="G19" t="b">
        <f>ISNUMBER(SEARCH("children",d1_labelled!$D19))</f>
        <v>1</v>
      </c>
      <c r="H19" t="b">
        <f>ISNUMBER(SEARCH("teens",d1_labelled!$D19))</f>
        <v>0</v>
      </c>
      <c r="I19" t="b">
        <f>ISNUMBER(SEARCH("adults",d1_labelled!$D19))</f>
        <v>0</v>
      </c>
      <c r="L19" t="b">
        <f>ISNUMBER(all_labelled[[#This Row],[appId]])</f>
        <v>1</v>
      </c>
      <c r="M19" t="b">
        <f t="shared" si="0"/>
        <v>0</v>
      </c>
    </row>
    <row r="20" spans="1:13" x14ac:dyDescent="0.35">
      <c r="A20" s="1">
        <v>908698556</v>
      </c>
      <c r="B20" s="1" t="s">
        <v>220</v>
      </c>
      <c r="C20" s="1" t="s">
        <v>221</v>
      </c>
      <c r="D20" s="1" t="s">
        <v>13</v>
      </c>
      <c r="G20" t="b">
        <f>ISNUMBER(SEARCH("children",d1_labelled!$D20))</f>
        <v>1</v>
      </c>
      <c r="H20" t="b">
        <f>ISNUMBER(SEARCH("teens",d1_labelled!$D20))</f>
        <v>0</v>
      </c>
      <c r="I20" t="b">
        <f>ISNUMBER(SEARCH("adults",d1_labelled!$D20))</f>
        <v>0</v>
      </c>
      <c r="L20" t="b">
        <f>ISNUMBER(all_labelled[[#This Row],[appId]])</f>
        <v>1</v>
      </c>
      <c r="M20" t="b">
        <f t="shared" si="0"/>
        <v>0</v>
      </c>
    </row>
    <row r="21" spans="1:13" x14ac:dyDescent="0.35">
      <c r="A21" s="1">
        <v>917683741</v>
      </c>
      <c r="B21" s="1" t="s">
        <v>306</v>
      </c>
      <c r="C21" s="1" t="s">
        <v>307</v>
      </c>
      <c r="D21" s="1" t="s">
        <v>13</v>
      </c>
      <c r="G21" t="b">
        <f>ISNUMBER(SEARCH("children",d1_labelled!$D21))</f>
        <v>1</v>
      </c>
      <c r="H21" t="b">
        <f>ISNUMBER(SEARCH("teens",d1_labelled!$D21))</f>
        <v>0</v>
      </c>
      <c r="I21" t="b">
        <f>ISNUMBER(SEARCH("adults",d1_labelled!$D21))</f>
        <v>0</v>
      </c>
      <c r="L21" t="b">
        <f>ISNUMBER(all_labelled[[#This Row],[appId]])</f>
        <v>1</v>
      </c>
      <c r="M21" t="b">
        <f t="shared" si="0"/>
        <v>0</v>
      </c>
    </row>
    <row r="22" spans="1:13" x14ac:dyDescent="0.35">
      <c r="A22" s="1">
        <v>932828299</v>
      </c>
      <c r="B22" s="1" t="s">
        <v>579</v>
      </c>
      <c r="C22" s="1" t="s">
        <v>580</v>
      </c>
      <c r="D22" s="1" t="s">
        <v>13</v>
      </c>
      <c r="G22" t="b">
        <f>ISNUMBER(SEARCH("children",d1_labelled!$D22))</f>
        <v>1</v>
      </c>
      <c r="H22" t="b">
        <f>ISNUMBER(SEARCH("teens",d1_labelled!$D22))</f>
        <v>0</v>
      </c>
      <c r="I22" t="b">
        <f>ISNUMBER(SEARCH("adults",d1_labelled!$D22))</f>
        <v>0</v>
      </c>
      <c r="L22" t="b">
        <f>ISNUMBER(all_labelled[[#This Row],[appId]])</f>
        <v>1</v>
      </c>
      <c r="M22" t="b">
        <f t="shared" si="0"/>
        <v>0</v>
      </c>
    </row>
    <row r="23" spans="1:13" x14ac:dyDescent="0.35">
      <c r="A23" s="1">
        <v>936971630</v>
      </c>
      <c r="B23" s="1" t="s">
        <v>916</v>
      </c>
      <c r="C23" s="1" t="s">
        <v>917</v>
      </c>
      <c r="D23" s="1" t="s">
        <v>13</v>
      </c>
      <c r="G23" t="b">
        <f>ISNUMBER(SEARCH("children",d1_labelled!$D23))</f>
        <v>1</v>
      </c>
      <c r="H23" t="b">
        <f>ISNUMBER(SEARCH("teens",d1_labelled!$D23))</f>
        <v>0</v>
      </c>
      <c r="I23" t="b">
        <f>ISNUMBER(SEARCH("adults",d1_labelled!$D23))</f>
        <v>0</v>
      </c>
      <c r="L23" t="b">
        <f>ISNUMBER(all_labelled[[#This Row],[appId]])</f>
        <v>1</v>
      </c>
      <c r="M23" t="b">
        <f t="shared" si="0"/>
        <v>0</v>
      </c>
    </row>
    <row r="24" spans="1:13" x14ac:dyDescent="0.35">
      <c r="A24" s="1">
        <v>998176001</v>
      </c>
      <c r="B24" s="1" t="s">
        <v>559</v>
      </c>
      <c r="C24" s="1" t="s">
        <v>560</v>
      </c>
      <c r="D24" s="1" t="s">
        <v>13</v>
      </c>
      <c r="G24" t="b">
        <f>ISNUMBER(SEARCH("children",d1_labelled!$D24))</f>
        <v>1</v>
      </c>
      <c r="H24" t="b">
        <f>ISNUMBER(SEARCH("teens",d1_labelled!$D24))</f>
        <v>0</v>
      </c>
      <c r="I24" t="b">
        <f>ISNUMBER(SEARCH("adults",d1_labelled!$D24))</f>
        <v>0</v>
      </c>
      <c r="L24" t="b">
        <f>ISNUMBER(all_labelled[[#This Row],[appId]])</f>
        <v>1</v>
      </c>
      <c r="M24" t="b">
        <f t="shared" si="0"/>
        <v>0</v>
      </c>
    </row>
    <row r="25" spans="1:13" x14ac:dyDescent="0.35">
      <c r="A25" s="1">
        <v>1002043426</v>
      </c>
      <c r="B25" s="1" t="s">
        <v>447</v>
      </c>
      <c r="C25" s="1" t="s">
        <v>448</v>
      </c>
      <c r="D25" s="1" t="s">
        <v>13</v>
      </c>
      <c r="G25" t="b">
        <f>ISNUMBER(SEARCH("children",d1_labelled!$D25))</f>
        <v>1</v>
      </c>
      <c r="H25" t="b">
        <f>ISNUMBER(SEARCH("teens",d1_labelled!$D25))</f>
        <v>0</v>
      </c>
      <c r="I25" t="b">
        <f>ISNUMBER(SEARCH("adults",d1_labelled!$D25))</f>
        <v>0</v>
      </c>
      <c r="L25" t="b">
        <f>ISNUMBER(all_labelled[[#This Row],[appId]])</f>
        <v>1</v>
      </c>
      <c r="M25" t="b">
        <f t="shared" si="0"/>
        <v>0</v>
      </c>
    </row>
    <row r="26" spans="1:13" ht="14.5" customHeight="1" x14ac:dyDescent="0.35">
      <c r="A26" s="1">
        <v>1004562049</v>
      </c>
      <c r="B26" s="1" t="s">
        <v>422</v>
      </c>
      <c r="C26" s="1" t="s">
        <v>423</v>
      </c>
      <c r="D26" s="1" t="s">
        <v>13</v>
      </c>
      <c r="G26" t="b">
        <f>ISNUMBER(SEARCH("children",d1_labelled!$D26))</f>
        <v>1</v>
      </c>
      <c r="H26" t="b">
        <f>ISNUMBER(SEARCH("teens",d1_labelled!$D26))</f>
        <v>0</v>
      </c>
      <c r="I26" t="b">
        <f>ISNUMBER(SEARCH("adults",d1_labelled!$D26))</f>
        <v>0</v>
      </c>
      <c r="L26" t="b">
        <f>ISNUMBER(all_labelled[[#This Row],[appId]])</f>
        <v>1</v>
      </c>
      <c r="M26" t="b">
        <f t="shared" si="0"/>
        <v>0</v>
      </c>
    </row>
    <row r="27" spans="1:13" x14ac:dyDescent="0.35">
      <c r="A27" s="1">
        <v>1050773989</v>
      </c>
      <c r="B27" s="1" t="s">
        <v>603</v>
      </c>
      <c r="C27" s="1" t="s">
        <v>604</v>
      </c>
      <c r="D27" s="1" t="s">
        <v>13</v>
      </c>
      <c r="G27" t="b">
        <f>ISNUMBER(SEARCH("children",d1_labelled!$D27))</f>
        <v>1</v>
      </c>
      <c r="H27" t="b">
        <f>ISNUMBER(SEARCH("teens",d1_labelled!$D27))</f>
        <v>0</v>
      </c>
      <c r="I27" t="b">
        <f>ISNUMBER(SEARCH("adults",d1_labelled!$D27))</f>
        <v>0</v>
      </c>
      <c r="L27" t="b">
        <f>ISNUMBER(all_labelled[[#This Row],[appId]])</f>
        <v>1</v>
      </c>
      <c r="M27" t="b">
        <f t="shared" si="0"/>
        <v>0</v>
      </c>
    </row>
    <row r="28" spans="1:13" x14ac:dyDescent="0.35">
      <c r="A28" s="1">
        <v>1051902027</v>
      </c>
      <c r="B28" s="1" t="s">
        <v>100</v>
      </c>
      <c r="C28" s="1" t="s">
        <v>101</v>
      </c>
      <c r="D28" s="1" t="s">
        <v>13</v>
      </c>
      <c r="G28" t="b">
        <f>ISNUMBER(SEARCH("children",d1_labelled!$D28))</f>
        <v>1</v>
      </c>
      <c r="H28" t="b">
        <f>ISNUMBER(SEARCH("teens",d1_labelled!$D28))</f>
        <v>0</v>
      </c>
      <c r="I28" t="b">
        <f>ISNUMBER(SEARCH("adults",d1_labelled!$D28))</f>
        <v>0</v>
      </c>
      <c r="L28" t="b">
        <f>ISNUMBER(all_labelled[[#This Row],[appId]])</f>
        <v>1</v>
      </c>
      <c r="M28" t="b">
        <f t="shared" si="0"/>
        <v>0</v>
      </c>
    </row>
    <row r="29" spans="1:13" ht="14.5" customHeight="1" x14ac:dyDescent="0.35">
      <c r="A29" s="1">
        <v>1058952530</v>
      </c>
      <c r="B29" s="1" t="s">
        <v>251</v>
      </c>
      <c r="C29" s="1" t="s">
        <v>252</v>
      </c>
      <c r="D29" s="1" t="s">
        <v>13</v>
      </c>
      <c r="G29" t="b">
        <f>ISNUMBER(SEARCH("children",d1_labelled!$D29))</f>
        <v>1</v>
      </c>
      <c r="H29" t="b">
        <f>ISNUMBER(SEARCH("teens",d1_labelled!$D29))</f>
        <v>0</v>
      </c>
      <c r="I29" t="b">
        <f>ISNUMBER(SEARCH("adults",d1_labelled!$D29))</f>
        <v>0</v>
      </c>
      <c r="L29" t="b">
        <f>ISNUMBER(all_labelled[[#This Row],[appId]])</f>
        <v>1</v>
      </c>
      <c r="M29" t="b">
        <f t="shared" si="0"/>
        <v>0</v>
      </c>
    </row>
    <row r="30" spans="1:13" x14ac:dyDescent="0.35">
      <c r="A30" s="1">
        <v>1104890554</v>
      </c>
      <c r="B30" s="1" t="s">
        <v>859</v>
      </c>
      <c r="C30" s="1" t="s">
        <v>860</v>
      </c>
      <c r="D30" s="1" t="s">
        <v>13</v>
      </c>
      <c r="G30" t="b">
        <f>ISNUMBER(SEARCH("children",d1_labelled!$D30))</f>
        <v>1</v>
      </c>
      <c r="H30" t="b">
        <f>ISNUMBER(SEARCH("teens",d1_labelled!$D30))</f>
        <v>0</v>
      </c>
      <c r="I30" t="b">
        <f>ISNUMBER(SEARCH("adults",d1_labelled!$D30))</f>
        <v>0</v>
      </c>
      <c r="L30" t="b">
        <f>ISNUMBER(all_labelled[[#This Row],[appId]])</f>
        <v>1</v>
      </c>
      <c r="M30" t="b">
        <f t="shared" si="0"/>
        <v>0</v>
      </c>
    </row>
    <row r="31" spans="1:13" ht="14.5" customHeight="1" x14ac:dyDescent="0.35">
      <c r="A31" s="1">
        <v>1112482869</v>
      </c>
      <c r="B31" s="1" t="s">
        <v>11</v>
      </c>
      <c r="C31" s="1" t="s">
        <v>12</v>
      </c>
      <c r="D31" s="1" t="s">
        <v>13</v>
      </c>
      <c r="G31" t="b">
        <f>ISNUMBER(SEARCH("children",d1_labelled!$D31))</f>
        <v>1</v>
      </c>
      <c r="H31" t="b">
        <f>ISNUMBER(SEARCH("teens",d1_labelled!$D31))</f>
        <v>0</v>
      </c>
      <c r="I31" t="b">
        <f>ISNUMBER(SEARCH("adults",d1_labelled!$D31))</f>
        <v>0</v>
      </c>
      <c r="L31" t="b">
        <f>ISNUMBER(all_labelled[[#This Row],[appId]])</f>
        <v>1</v>
      </c>
      <c r="M31" t="b">
        <f t="shared" si="0"/>
        <v>0</v>
      </c>
    </row>
    <row r="32" spans="1:13" ht="14.5" customHeight="1" x14ac:dyDescent="0.35">
      <c r="A32" s="1">
        <v>1175384784</v>
      </c>
      <c r="B32" s="1" t="s">
        <v>911</v>
      </c>
      <c r="C32" s="1" t="s">
        <v>912</v>
      </c>
      <c r="D32" s="1" t="s">
        <v>13</v>
      </c>
      <c r="G32" t="b">
        <f>ISNUMBER(SEARCH("children",d1_labelled!$D32))</f>
        <v>1</v>
      </c>
      <c r="H32" t="b">
        <f>ISNUMBER(SEARCH("teens",d1_labelled!$D32))</f>
        <v>0</v>
      </c>
      <c r="I32" t="b">
        <f>ISNUMBER(SEARCH("adults",d1_labelled!$D32))</f>
        <v>0</v>
      </c>
      <c r="L32" t="b">
        <f>ISNUMBER(all_labelled[[#This Row],[appId]])</f>
        <v>1</v>
      </c>
      <c r="M32" t="b">
        <f t="shared" si="0"/>
        <v>0</v>
      </c>
    </row>
    <row r="33" spans="1:13" ht="14.5" customHeight="1" x14ac:dyDescent="0.35">
      <c r="A33" s="1">
        <v>1176053552</v>
      </c>
      <c r="B33" s="1" t="s">
        <v>664</v>
      </c>
      <c r="C33" s="1" t="s">
        <v>665</v>
      </c>
      <c r="D33" s="1" t="s">
        <v>13</v>
      </c>
      <c r="G33" t="b">
        <f>ISNUMBER(SEARCH("children",d1_labelled!$D33))</f>
        <v>1</v>
      </c>
      <c r="H33" t="b">
        <f>ISNUMBER(SEARCH("teens",d1_labelled!$D33))</f>
        <v>0</v>
      </c>
      <c r="I33" t="b">
        <f>ISNUMBER(SEARCH("adults",d1_labelled!$D33))</f>
        <v>0</v>
      </c>
      <c r="L33" t="b">
        <f>ISNUMBER(all_labelled[[#This Row],[appId]])</f>
        <v>1</v>
      </c>
      <c r="M33" t="b">
        <f t="shared" si="0"/>
        <v>0</v>
      </c>
    </row>
    <row r="34" spans="1:13" ht="14.5" customHeight="1" x14ac:dyDescent="0.35">
      <c r="A34" s="1">
        <v>1183975734</v>
      </c>
      <c r="B34" s="1" t="s">
        <v>885</v>
      </c>
      <c r="C34" s="1" t="s">
        <v>886</v>
      </c>
      <c r="D34" s="1" t="s">
        <v>13</v>
      </c>
      <c r="G34" t="b">
        <f>ISNUMBER(SEARCH("children",d1_labelled!$D34))</f>
        <v>1</v>
      </c>
      <c r="H34" t="b">
        <f>ISNUMBER(SEARCH("teens",d1_labelled!$D34))</f>
        <v>0</v>
      </c>
      <c r="I34" t="b">
        <f>ISNUMBER(SEARCH("adults",d1_labelled!$D34))</f>
        <v>0</v>
      </c>
      <c r="L34" t="b">
        <f>ISNUMBER(all_labelled[[#This Row],[appId]])</f>
        <v>1</v>
      </c>
      <c r="M34" t="b">
        <f t="shared" si="0"/>
        <v>0</v>
      </c>
    </row>
    <row r="35" spans="1:13" ht="14.5" customHeight="1" x14ac:dyDescent="0.35">
      <c r="A35" s="1">
        <v>1199519834</v>
      </c>
      <c r="B35" s="1" t="s">
        <v>86</v>
      </c>
      <c r="C35" s="1" t="s">
        <v>87</v>
      </c>
      <c r="D35" s="1" t="s">
        <v>13</v>
      </c>
      <c r="G35" t="b">
        <f>ISNUMBER(SEARCH("children",d1_labelled!$D35))</f>
        <v>1</v>
      </c>
      <c r="H35" t="b">
        <f>ISNUMBER(SEARCH("teens",d1_labelled!$D35))</f>
        <v>0</v>
      </c>
      <c r="I35" t="b">
        <f>ISNUMBER(SEARCH("adults",d1_labelled!$D35))</f>
        <v>0</v>
      </c>
      <c r="L35" t="b">
        <f>ISNUMBER(all_labelled[[#This Row],[appId]])</f>
        <v>1</v>
      </c>
      <c r="M35" t="b">
        <f t="shared" si="0"/>
        <v>0</v>
      </c>
    </row>
    <row r="36" spans="1:13" ht="14.5" customHeight="1" x14ac:dyDescent="0.35">
      <c r="A36" s="1">
        <v>1234698308</v>
      </c>
      <c r="B36" s="1" t="s">
        <v>488</v>
      </c>
      <c r="C36" s="1" t="s">
        <v>489</v>
      </c>
      <c r="D36" s="1" t="s">
        <v>13</v>
      </c>
      <c r="G36" t="b">
        <f>ISNUMBER(SEARCH("children",d1_labelled!$D36))</f>
        <v>1</v>
      </c>
      <c r="H36" t="b">
        <f>ISNUMBER(SEARCH("teens",d1_labelled!$D36))</f>
        <v>0</v>
      </c>
      <c r="I36" t="b">
        <f>ISNUMBER(SEARCH("adults",d1_labelled!$D36))</f>
        <v>0</v>
      </c>
      <c r="L36" t="b">
        <f>ISNUMBER(all_labelled[[#This Row],[appId]])</f>
        <v>1</v>
      </c>
      <c r="M36" t="b">
        <f t="shared" si="0"/>
        <v>0</v>
      </c>
    </row>
    <row r="37" spans="1:13" ht="14.5" customHeight="1" x14ac:dyDescent="0.35">
      <c r="A37" s="1">
        <v>1234987135</v>
      </c>
      <c r="B37" s="1" t="s">
        <v>53</v>
      </c>
      <c r="C37" s="1" t="s">
        <v>54</v>
      </c>
      <c r="D37" s="1" t="s">
        <v>13</v>
      </c>
      <c r="G37" t="b">
        <f>ISNUMBER(SEARCH("children",d1_labelled!$D37))</f>
        <v>1</v>
      </c>
      <c r="H37" t="b">
        <f>ISNUMBER(SEARCH("teens",d1_labelled!$D37))</f>
        <v>0</v>
      </c>
      <c r="I37" t="b">
        <f>ISNUMBER(SEARCH("adults",d1_labelled!$D37))</f>
        <v>0</v>
      </c>
      <c r="L37" t="b">
        <f>ISNUMBER(all_labelled[[#This Row],[appId]])</f>
        <v>1</v>
      </c>
      <c r="M37" t="b">
        <f t="shared" si="0"/>
        <v>0</v>
      </c>
    </row>
    <row r="38" spans="1:13" ht="14.5" customHeight="1" x14ac:dyDescent="0.35">
      <c r="A38" s="1">
        <v>1337578317</v>
      </c>
      <c r="B38" s="1" t="s">
        <v>557</v>
      </c>
      <c r="C38" s="1" t="s">
        <v>558</v>
      </c>
      <c r="D38" s="1" t="s">
        <v>13</v>
      </c>
      <c r="G38" t="b">
        <f>ISNUMBER(SEARCH("children",d1_labelled!$D38))</f>
        <v>1</v>
      </c>
      <c r="H38" t="b">
        <f>ISNUMBER(SEARCH("teens",d1_labelled!$D38))</f>
        <v>0</v>
      </c>
      <c r="I38" t="b">
        <f>ISNUMBER(SEARCH("adults",d1_labelled!$D38))</f>
        <v>0</v>
      </c>
      <c r="L38" t="b">
        <f>ISNUMBER(all_labelled[[#This Row],[appId]])</f>
        <v>1</v>
      </c>
      <c r="M38" t="b">
        <f t="shared" si="0"/>
        <v>0</v>
      </c>
    </row>
    <row r="39" spans="1:13" ht="14.5" customHeight="1" x14ac:dyDescent="0.35">
      <c r="A39" s="1">
        <v>1400326821</v>
      </c>
      <c r="B39" s="1" t="s">
        <v>209</v>
      </c>
      <c r="C39" s="1" t="s">
        <v>210</v>
      </c>
      <c r="D39" s="1" t="s">
        <v>13</v>
      </c>
      <c r="G39" t="b">
        <f>ISNUMBER(SEARCH("children",d1_labelled!$D39))</f>
        <v>1</v>
      </c>
      <c r="H39" t="b">
        <f>ISNUMBER(SEARCH("teens",d1_labelled!$D39))</f>
        <v>0</v>
      </c>
      <c r="I39" t="b">
        <f>ISNUMBER(SEARCH("adults",d1_labelled!$D39))</f>
        <v>0</v>
      </c>
      <c r="L39" t="b">
        <f>ISNUMBER(all_labelled[[#This Row],[appId]])</f>
        <v>1</v>
      </c>
      <c r="M39" t="b">
        <f t="shared" si="0"/>
        <v>0</v>
      </c>
    </row>
    <row r="40" spans="1:13" ht="14.5" customHeight="1" x14ac:dyDescent="0.35">
      <c r="A40" s="1">
        <v>1431955703</v>
      </c>
      <c r="B40" s="1" t="s">
        <v>174</v>
      </c>
      <c r="C40" s="1" t="s">
        <v>175</v>
      </c>
      <c r="D40" s="1" t="s">
        <v>13</v>
      </c>
      <c r="G40" t="b">
        <f>ISNUMBER(SEARCH("children",d1_labelled!$D40))</f>
        <v>1</v>
      </c>
      <c r="H40" t="b">
        <f>ISNUMBER(SEARCH("teens",d1_labelled!$D40))</f>
        <v>0</v>
      </c>
      <c r="I40" t="b">
        <f>ISNUMBER(SEARCH("adults",d1_labelled!$D40))</f>
        <v>0</v>
      </c>
      <c r="L40" t="b">
        <f>ISNUMBER(all_labelled[[#This Row],[appId]])</f>
        <v>1</v>
      </c>
      <c r="M40" t="b">
        <f t="shared" si="0"/>
        <v>0</v>
      </c>
    </row>
    <row r="41" spans="1:13" ht="14.5" customHeight="1" x14ac:dyDescent="0.35">
      <c r="A41" s="1">
        <v>1461751938</v>
      </c>
      <c r="B41" s="1" t="s">
        <v>430</v>
      </c>
      <c r="C41" s="1" t="s">
        <v>431</v>
      </c>
      <c r="D41" s="1" t="s">
        <v>13</v>
      </c>
      <c r="G41" t="b">
        <f>ISNUMBER(SEARCH("children",d1_labelled!$D41))</f>
        <v>1</v>
      </c>
      <c r="H41" t="b">
        <f>ISNUMBER(SEARCH("teens",d1_labelled!$D41))</f>
        <v>0</v>
      </c>
      <c r="I41" t="b">
        <f>ISNUMBER(SEARCH("adults",d1_labelled!$D41))</f>
        <v>0</v>
      </c>
      <c r="L41" t="b">
        <f>ISNUMBER(all_labelled[[#This Row],[appId]])</f>
        <v>1</v>
      </c>
      <c r="M41" t="b">
        <f t="shared" si="0"/>
        <v>0</v>
      </c>
    </row>
    <row r="42" spans="1:13" ht="14.5" customHeight="1" x14ac:dyDescent="0.35">
      <c r="A42" s="1">
        <v>1474248135</v>
      </c>
      <c r="B42" s="1" t="s">
        <v>73</v>
      </c>
      <c r="C42" s="1" t="s">
        <v>74</v>
      </c>
      <c r="D42" s="1" t="s">
        <v>13</v>
      </c>
      <c r="G42" t="b">
        <f>ISNUMBER(SEARCH("children",d1_labelled!$D42))</f>
        <v>1</v>
      </c>
      <c r="H42" t="b">
        <f>ISNUMBER(SEARCH("teens",d1_labelled!$D42))</f>
        <v>0</v>
      </c>
      <c r="I42" t="b">
        <f>ISNUMBER(SEARCH("adults",d1_labelled!$D42))</f>
        <v>0</v>
      </c>
      <c r="L42" t="b">
        <f>ISNUMBER(all_labelled[[#This Row],[appId]])</f>
        <v>1</v>
      </c>
      <c r="M42" t="b">
        <f t="shared" si="0"/>
        <v>0</v>
      </c>
    </row>
    <row r="43" spans="1:13" ht="14.5" customHeight="1" x14ac:dyDescent="0.35">
      <c r="A43" s="1">
        <v>1478453789</v>
      </c>
      <c r="B43" s="1" t="s">
        <v>125</v>
      </c>
      <c r="C43" s="1" t="s">
        <v>126</v>
      </c>
      <c r="D43" s="1" t="s">
        <v>34</v>
      </c>
      <c r="G43" t="b">
        <f>ISNUMBER(SEARCH("children",d1_labelled!$D43))</f>
        <v>0</v>
      </c>
      <c r="H43" t="b">
        <f>ISNUMBER(SEARCH("teens",d1_labelled!$D43))</f>
        <v>1</v>
      </c>
      <c r="I43" t="b">
        <f>ISNUMBER(SEARCH("adults",d1_labelled!$D43))</f>
        <v>0</v>
      </c>
      <c r="L43" t="b">
        <f>ISNUMBER(all_labelled[[#This Row],[appId]])</f>
        <v>1</v>
      </c>
      <c r="M43" t="b">
        <f t="shared" si="0"/>
        <v>0</v>
      </c>
    </row>
    <row r="44" spans="1:13" ht="14.5" customHeight="1" x14ac:dyDescent="0.35">
      <c r="A44" s="1">
        <v>1483744837</v>
      </c>
      <c r="B44" s="1" t="s">
        <v>418</v>
      </c>
      <c r="C44" s="1" t="s">
        <v>419</v>
      </c>
      <c r="D44" s="1" t="s">
        <v>13</v>
      </c>
      <c r="G44" t="b">
        <f>ISNUMBER(SEARCH("children",d1_labelled!$D44))</f>
        <v>1</v>
      </c>
      <c r="H44" t="b">
        <f>ISNUMBER(SEARCH("teens",d1_labelled!$D44))</f>
        <v>0</v>
      </c>
      <c r="I44" t="b">
        <f>ISNUMBER(SEARCH("adults",d1_labelled!$D44))</f>
        <v>0</v>
      </c>
      <c r="L44" t="b">
        <f>ISNUMBER(all_labelled[[#This Row],[appId]])</f>
        <v>1</v>
      </c>
      <c r="M44" t="b">
        <f t="shared" si="0"/>
        <v>0</v>
      </c>
    </row>
    <row r="45" spans="1:13" ht="14.5" customHeight="1" x14ac:dyDescent="0.35">
      <c r="A45" s="1">
        <v>1485387513</v>
      </c>
      <c r="B45" s="1" t="s">
        <v>852</v>
      </c>
      <c r="C45" s="1" t="s">
        <v>853</v>
      </c>
      <c r="D45" s="1" t="s">
        <v>13</v>
      </c>
      <c r="G45" t="b">
        <f>ISNUMBER(SEARCH("children",d1_labelled!$D45))</f>
        <v>1</v>
      </c>
      <c r="H45" t="b">
        <f>ISNUMBER(SEARCH("teens",d1_labelled!$D45))</f>
        <v>0</v>
      </c>
      <c r="I45" t="b">
        <f>ISNUMBER(SEARCH("adults",d1_labelled!$D45))</f>
        <v>0</v>
      </c>
      <c r="L45" t="b">
        <f>ISNUMBER(all_labelled[[#This Row],[appId]])</f>
        <v>1</v>
      </c>
      <c r="M45" t="b">
        <f t="shared" si="0"/>
        <v>0</v>
      </c>
    </row>
    <row r="46" spans="1:13" ht="14.5" customHeight="1" x14ac:dyDescent="0.35">
      <c r="A46" s="1">
        <v>1495948084</v>
      </c>
      <c r="B46" s="1" t="s">
        <v>308</v>
      </c>
      <c r="C46" s="1" t="s">
        <v>309</v>
      </c>
      <c r="D46" s="1" t="s">
        <v>13</v>
      </c>
      <c r="G46" t="b">
        <f>ISNUMBER(SEARCH("children",d1_labelled!$D46))</f>
        <v>1</v>
      </c>
      <c r="H46" t="b">
        <f>ISNUMBER(SEARCH("teens",d1_labelled!$D46))</f>
        <v>0</v>
      </c>
      <c r="I46" t="b">
        <f>ISNUMBER(SEARCH("adults",d1_labelled!$D46))</f>
        <v>0</v>
      </c>
      <c r="L46" t="b">
        <f>ISNUMBER(all_labelled[[#This Row],[appId]])</f>
        <v>1</v>
      </c>
      <c r="M46" t="b">
        <f t="shared" si="0"/>
        <v>0</v>
      </c>
    </row>
    <row r="47" spans="1:13" ht="14.5" customHeight="1" x14ac:dyDescent="0.35">
      <c r="A47" s="1">
        <v>1513169978</v>
      </c>
      <c r="B47" s="1" t="s">
        <v>537</v>
      </c>
      <c r="C47" s="1" t="s">
        <v>538</v>
      </c>
      <c r="D47" s="1" t="s">
        <v>13</v>
      </c>
      <c r="G47" t="b">
        <f>ISNUMBER(SEARCH("children",d1_labelled!$D47))</f>
        <v>1</v>
      </c>
      <c r="H47" t="b">
        <f>ISNUMBER(SEARCH("teens",d1_labelled!$D47))</f>
        <v>0</v>
      </c>
      <c r="I47" t="b">
        <f>ISNUMBER(SEARCH("adults",d1_labelled!$D47))</f>
        <v>0</v>
      </c>
      <c r="L47" t="b">
        <f>ISNUMBER(all_labelled[[#This Row],[appId]])</f>
        <v>1</v>
      </c>
      <c r="M47" t="b">
        <f t="shared" si="0"/>
        <v>0</v>
      </c>
    </row>
    <row r="48" spans="1:13" ht="14.5" customHeight="1" x14ac:dyDescent="0.35">
      <c r="A48" s="1">
        <v>1515110238</v>
      </c>
      <c r="B48" s="1" t="s">
        <v>748</v>
      </c>
      <c r="C48" s="1" t="s">
        <v>749</v>
      </c>
      <c r="D48" s="1" t="s">
        <v>13</v>
      </c>
      <c r="G48" t="b">
        <f>ISNUMBER(SEARCH("children",d1_labelled!$D48))</f>
        <v>1</v>
      </c>
      <c r="H48" t="b">
        <f>ISNUMBER(SEARCH("teens",d1_labelled!$D48))</f>
        <v>0</v>
      </c>
      <c r="I48" t="b">
        <f>ISNUMBER(SEARCH("adults",d1_labelled!$D48))</f>
        <v>0</v>
      </c>
      <c r="L48" t="b">
        <f>ISNUMBER(all_labelled[[#This Row],[appId]])</f>
        <v>1</v>
      </c>
      <c r="M48" t="b">
        <f t="shared" si="0"/>
        <v>0</v>
      </c>
    </row>
    <row r="49" spans="1:13" ht="14.5" customHeight="1" x14ac:dyDescent="0.35">
      <c r="A49" s="1">
        <v>1530385088</v>
      </c>
      <c r="B49" s="1" t="s">
        <v>844</v>
      </c>
      <c r="C49" s="1" t="s">
        <v>845</v>
      </c>
      <c r="D49" s="1" t="s">
        <v>13</v>
      </c>
      <c r="G49" t="b">
        <f>ISNUMBER(SEARCH("children",d1_labelled!$D49))</f>
        <v>1</v>
      </c>
      <c r="H49" t="b">
        <f>ISNUMBER(SEARCH("teens",d1_labelled!$D49))</f>
        <v>0</v>
      </c>
      <c r="I49" t="b">
        <f>ISNUMBER(SEARCH("adults",d1_labelled!$D49))</f>
        <v>0</v>
      </c>
      <c r="L49" t="b">
        <f>ISNUMBER(all_labelled[[#This Row],[appId]])</f>
        <v>1</v>
      </c>
      <c r="M49" t="b">
        <f t="shared" si="0"/>
        <v>0</v>
      </c>
    </row>
    <row r="50" spans="1:13" ht="14.5" customHeight="1" x14ac:dyDescent="0.35">
      <c r="A50" s="1">
        <v>1551375407</v>
      </c>
      <c r="B50" s="1" t="s">
        <v>598</v>
      </c>
      <c r="C50" s="1" t="s">
        <v>599</v>
      </c>
      <c r="D50" s="1" t="s">
        <v>13</v>
      </c>
      <c r="G50" t="b">
        <f>ISNUMBER(SEARCH("children",d1_labelled!$D50))</f>
        <v>1</v>
      </c>
      <c r="H50" t="b">
        <f>ISNUMBER(SEARCH("teens",d1_labelled!$D50))</f>
        <v>0</v>
      </c>
      <c r="I50" t="b">
        <f>ISNUMBER(SEARCH("adults",d1_labelled!$D50))</f>
        <v>0</v>
      </c>
      <c r="L50" t="b">
        <f>ISNUMBER(all_labelled[[#This Row],[appId]])</f>
        <v>1</v>
      </c>
      <c r="M50" t="b">
        <f t="shared" si="0"/>
        <v>0</v>
      </c>
    </row>
    <row r="51" spans="1:13" ht="14.5" customHeight="1" x14ac:dyDescent="0.35">
      <c r="A51" s="1">
        <v>1577157578</v>
      </c>
      <c r="B51" s="1" t="s">
        <v>376</v>
      </c>
      <c r="C51" s="1" t="s">
        <v>377</v>
      </c>
      <c r="D51" s="1" t="s">
        <v>13</v>
      </c>
      <c r="G51" t="b">
        <f>ISNUMBER(SEARCH("children",d1_labelled!$D51))</f>
        <v>1</v>
      </c>
      <c r="H51" t="b">
        <f>ISNUMBER(SEARCH("teens",d1_labelled!$D51))</f>
        <v>0</v>
      </c>
      <c r="I51" t="b">
        <f>ISNUMBER(SEARCH("adults",d1_labelled!$D51))</f>
        <v>0</v>
      </c>
      <c r="L51" t="b">
        <f>ISNUMBER(all_labelled[[#This Row],[appId]])</f>
        <v>1</v>
      </c>
      <c r="M51" t="b">
        <f t="shared" si="0"/>
        <v>0</v>
      </c>
    </row>
    <row r="52" spans="1:13" ht="14.5" customHeight="1" x14ac:dyDescent="0.35">
      <c r="A52" s="1">
        <v>1591919018</v>
      </c>
      <c r="B52" s="1" t="s">
        <v>169</v>
      </c>
      <c r="C52" s="1" t="s">
        <v>170</v>
      </c>
      <c r="D52" s="1" t="s">
        <v>13</v>
      </c>
      <c r="G52" t="b">
        <f>ISNUMBER(SEARCH("children",d1_labelled!$D52))</f>
        <v>1</v>
      </c>
      <c r="H52" t="b">
        <f>ISNUMBER(SEARCH("teens",d1_labelled!$D52))</f>
        <v>0</v>
      </c>
      <c r="I52" t="b">
        <f>ISNUMBER(SEARCH("adults",d1_labelled!$D52))</f>
        <v>0</v>
      </c>
      <c r="L52" t="b">
        <f>ISNUMBER(all_labelled[[#This Row],[appId]])</f>
        <v>1</v>
      </c>
      <c r="M52" t="b">
        <f t="shared" si="0"/>
        <v>0</v>
      </c>
    </row>
    <row r="53" spans="1:13" ht="14.5" customHeight="1" x14ac:dyDescent="0.35">
      <c r="A53" s="1">
        <v>1623570895</v>
      </c>
      <c r="B53" s="1" t="s">
        <v>395</v>
      </c>
      <c r="C53" s="1" t="s">
        <v>396</v>
      </c>
      <c r="D53" s="1" t="s">
        <v>13</v>
      </c>
      <c r="G53" t="b">
        <f>ISNUMBER(SEARCH("children",d1_labelled!$D53))</f>
        <v>1</v>
      </c>
      <c r="H53" t="b">
        <f>ISNUMBER(SEARCH("teens",d1_labelled!$D53))</f>
        <v>0</v>
      </c>
      <c r="I53" t="b">
        <f>ISNUMBER(SEARCH("adults",d1_labelled!$D53))</f>
        <v>0</v>
      </c>
      <c r="L53" t="b">
        <f>ISNUMBER(all_labelled[[#This Row],[appId]])</f>
        <v>1</v>
      </c>
      <c r="M53" t="b">
        <f t="shared" si="0"/>
        <v>0</v>
      </c>
    </row>
    <row r="54" spans="1:13" ht="14.5" customHeight="1" x14ac:dyDescent="0.35">
      <c r="A54" s="1">
        <v>1625077286</v>
      </c>
      <c r="B54" s="1" t="s">
        <v>58</v>
      </c>
      <c r="C54" s="1" t="s">
        <v>59</v>
      </c>
      <c r="D54" s="1" t="s">
        <v>13</v>
      </c>
      <c r="G54" t="b">
        <f>ISNUMBER(SEARCH("children",d1_labelled!$D54))</f>
        <v>1</v>
      </c>
      <c r="H54" t="b">
        <f>ISNUMBER(SEARCH("teens",d1_labelled!$D54))</f>
        <v>0</v>
      </c>
      <c r="I54" t="b">
        <f>ISNUMBER(SEARCH("adults",d1_labelled!$D54))</f>
        <v>0</v>
      </c>
      <c r="L54" t="b">
        <f>ISNUMBER(all_labelled[[#This Row],[appId]])</f>
        <v>1</v>
      </c>
      <c r="M54" t="b">
        <f t="shared" si="0"/>
        <v>0</v>
      </c>
    </row>
    <row r="55" spans="1:13" ht="14.5" customHeight="1" x14ac:dyDescent="0.35">
      <c r="A55" s="1">
        <v>1669091583</v>
      </c>
      <c r="B55" s="1" t="s">
        <v>81</v>
      </c>
      <c r="C55" s="1" t="s">
        <v>82</v>
      </c>
      <c r="D55" s="1" t="s">
        <v>13</v>
      </c>
      <c r="G55" t="b">
        <f>ISNUMBER(SEARCH("children",d1_labelled!$D55))</f>
        <v>1</v>
      </c>
      <c r="H55" t="b">
        <f>ISNUMBER(SEARCH("teens",d1_labelled!$D55))</f>
        <v>0</v>
      </c>
      <c r="I55" t="b">
        <f>ISNUMBER(SEARCH("adults",d1_labelled!$D55))</f>
        <v>0</v>
      </c>
      <c r="L55" t="b">
        <f>ISNUMBER(all_labelled[[#This Row],[appId]])</f>
        <v>1</v>
      </c>
      <c r="M55" t="b">
        <f t="shared" si="0"/>
        <v>0</v>
      </c>
    </row>
    <row r="56" spans="1:13" ht="14.5" customHeight="1" x14ac:dyDescent="0.35">
      <c r="A56" s="1">
        <v>6444042347</v>
      </c>
      <c r="B56" s="1" t="s">
        <v>16</v>
      </c>
      <c r="C56" s="1" t="s">
        <v>17</v>
      </c>
      <c r="D56" s="1" t="s">
        <v>13</v>
      </c>
      <c r="G56" t="b">
        <f>ISNUMBER(SEARCH("children",d1_labelled!$D56))</f>
        <v>1</v>
      </c>
      <c r="H56" t="b">
        <f>ISNUMBER(SEARCH("teens",d1_labelled!$D56))</f>
        <v>0</v>
      </c>
      <c r="I56" t="b">
        <f>ISNUMBER(SEARCH("adults",d1_labelled!$D56))</f>
        <v>0</v>
      </c>
      <c r="L56" t="b">
        <f>ISNUMBER(all_labelled[[#This Row],[appId]])</f>
        <v>1</v>
      </c>
      <c r="M56" t="b">
        <f t="shared" si="0"/>
        <v>0</v>
      </c>
    </row>
    <row r="57" spans="1:13" ht="14.5" customHeight="1" x14ac:dyDescent="0.35">
      <c r="A57" s="1">
        <v>6444559661</v>
      </c>
      <c r="B57" s="1" t="s">
        <v>362</v>
      </c>
      <c r="C57" s="1" t="s">
        <v>363</v>
      </c>
      <c r="D57" s="1" t="s">
        <v>13</v>
      </c>
      <c r="G57" t="b">
        <f>ISNUMBER(SEARCH("children",d1_labelled!$D57))</f>
        <v>1</v>
      </c>
      <c r="H57" t="b">
        <f>ISNUMBER(SEARCH("teens",d1_labelled!$D57))</f>
        <v>0</v>
      </c>
      <c r="I57" t="b">
        <f>ISNUMBER(SEARCH("adults",d1_labelled!$D57))</f>
        <v>0</v>
      </c>
      <c r="L57" t="b">
        <f>ISNUMBER(all_labelled[[#This Row],[appId]])</f>
        <v>1</v>
      </c>
      <c r="M57" t="b">
        <f t="shared" si="0"/>
        <v>0</v>
      </c>
    </row>
    <row r="58" spans="1:13" ht="14.5" customHeight="1" x14ac:dyDescent="0.35">
      <c r="A58" s="1">
        <v>6445905975</v>
      </c>
      <c r="B58" s="1" t="s">
        <v>292</v>
      </c>
      <c r="C58" s="1" t="s">
        <v>293</v>
      </c>
      <c r="D58" s="1" t="s">
        <v>34</v>
      </c>
      <c r="G58" t="b">
        <f>ISNUMBER(SEARCH("children",d1_labelled!$D58))</f>
        <v>0</v>
      </c>
      <c r="H58" t="b">
        <f>ISNUMBER(SEARCH("teens",d1_labelled!$D58))</f>
        <v>1</v>
      </c>
      <c r="I58" t="b">
        <f>ISNUMBER(SEARCH("adults",d1_labelled!$D58))</f>
        <v>0</v>
      </c>
      <c r="L58" t="b">
        <f>ISNUMBER(all_labelled[[#This Row],[appId]])</f>
        <v>1</v>
      </c>
      <c r="M58" t="b">
        <f t="shared" si="0"/>
        <v>0</v>
      </c>
    </row>
    <row r="59" spans="1:13" ht="14.5" customHeight="1" x14ac:dyDescent="0.35">
      <c r="A59" s="1">
        <v>6445906099</v>
      </c>
      <c r="B59" s="1" t="s">
        <v>108</v>
      </c>
      <c r="C59" s="1" t="s">
        <v>109</v>
      </c>
      <c r="D59" s="1" t="s">
        <v>34</v>
      </c>
      <c r="G59" t="b">
        <f>ISNUMBER(SEARCH("children",d1_labelled!$D59))</f>
        <v>0</v>
      </c>
      <c r="H59" t="b">
        <f>ISNUMBER(SEARCH("teens",d1_labelled!$D59))</f>
        <v>1</v>
      </c>
      <c r="I59" t="b">
        <f>ISNUMBER(SEARCH("adults",d1_labelled!$D59))</f>
        <v>0</v>
      </c>
      <c r="L59" t="b">
        <f>ISNUMBER(all_labelled[[#This Row],[appId]])</f>
        <v>1</v>
      </c>
      <c r="M59" t="b">
        <f t="shared" si="0"/>
        <v>0</v>
      </c>
    </row>
    <row r="60" spans="1:13" ht="14.5" customHeight="1" x14ac:dyDescent="0.35">
      <c r="A60" s="1">
        <v>6499342041</v>
      </c>
      <c r="B60" s="1" t="s">
        <v>113</v>
      </c>
      <c r="C60" s="1" t="s">
        <v>114</v>
      </c>
      <c r="D60" s="1" t="s">
        <v>115</v>
      </c>
      <c r="G60" t="b">
        <f>ISNUMBER(SEARCH("children",d1_labelled!$D60))</f>
        <v>0</v>
      </c>
      <c r="H60" t="b">
        <f>ISNUMBER(SEARCH("teens",d1_labelled!$D60))</f>
        <v>0</v>
      </c>
      <c r="I60" t="b">
        <f>ISNUMBER(SEARCH("adults",d1_labelled!$D60))</f>
        <v>1</v>
      </c>
      <c r="L60" t="b">
        <f>ISNUMBER(all_labelled[[#This Row],[appId]])</f>
        <v>1</v>
      </c>
      <c r="M60" t="b">
        <f t="shared" si="0"/>
        <v>0</v>
      </c>
    </row>
    <row r="61" spans="1:13" ht="14.5" customHeight="1" x14ac:dyDescent="0.35">
      <c r="A61" s="1" t="s">
        <v>97</v>
      </c>
      <c r="B61" s="1" t="s">
        <v>98</v>
      </c>
      <c r="C61" s="1" t="s">
        <v>99</v>
      </c>
      <c r="D61" s="1" t="s">
        <v>13</v>
      </c>
      <c r="G61" t="b">
        <f>ISNUMBER(SEARCH("children",d1_labelled!$D61))</f>
        <v>1</v>
      </c>
      <c r="H61" t="b">
        <f>ISNUMBER(SEARCH("teens",d1_labelled!$D61))</f>
        <v>0</v>
      </c>
      <c r="I61" t="b">
        <f>ISNUMBER(SEARCH("adults",d1_labelled!$D61))</f>
        <v>0</v>
      </c>
      <c r="L61" t="b">
        <f>ISNUMBER(all_labelled[[#This Row],[appId]])</f>
        <v>0</v>
      </c>
      <c r="M61" t="b">
        <f t="shared" si="0"/>
        <v>1</v>
      </c>
    </row>
    <row r="62" spans="1:13" ht="14.5" customHeight="1" x14ac:dyDescent="0.35">
      <c r="A62" s="1" t="s">
        <v>142</v>
      </c>
      <c r="B62" s="1" t="s">
        <v>143</v>
      </c>
      <c r="C62" s="1" t="s">
        <v>144</v>
      </c>
      <c r="D62" s="1" t="s">
        <v>34</v>
      </c>
      <c r="G62" t="b">
        <f>ISNUMBER(SEARCH("children",d1_labelled!$D62))</f>
        <v>0</v>
      </c>
      <c r="H62" t="b">
        <f>ISNUMBER(SEARCH("teens",d1_labelled!$D62))</f>
        <v>1</v>
      </c>
      <c r="I62" t="b">
        <f>ISNUMBER(SEARCH("adults",d1_labelled!$D62))</f>
        <v>0</v>
      </c>
      <c r="L62" t="b">
        <f>ISNUMBER(all_labelled[[#This Row],[appId]])</f>
        <v>0</v>
      </c>
      <c r="M62" t="b">
        <f t="shared" si="0"/>
        <v>1</v>
      </c>
    </row>
    <row r="63" spans="1:13" ht="14.5" customHeight="1" x14ac:dyDescent="0.35">
      <c r="A63" s="1" t="s">
        <v>756</v>
      </c>
      <c r="B63" s="1" t="s">
        <v>757</v>
      </c>
      <c r="C63" s="1" t="s">
        <v>758</v>
      </c>
      <c r="D63" s="1" t="s">
        <v>34</v>
      </c>
      <c r="G63" t="b">
        <f>ISNUMBER(SEARCH("children",d1_labelled!$D63))</f>
        <v>0</v>
      </c>
      <c r="H63" t="b">
        <f>ISNUMBER(SEARCH("teens",d1_labelled!$D63))</f>
        <v>1</v>
      </c>
      <c r="I63" t="b">
        <f>ISNUMBER(SEARCH("adults",d1_labelled!$D63))</f>
        <v>0</v>
      </c>
      <c r="L63" t="b">
        <f>ISNUMBER(all_labelled[[#This Row],[appId]])</f>
        <v>0</v>
      </c>
      <c r="M63" t="b">
        <f t="shared" si="0"/>
        <v>1</v>
      </c>
    </row>
    <row r="64" spans="1:13" ht="14.5" customHeight="1" x14ac:dyDescent="0.35">
      <c r="A64" s="1" t="s">
        <v>593</v>
      </c>
      <c r="B64" s="1" t="s">
        <v>594</v>
      </c>
      <c r="C64" s="1" t="s">
        <v>595</v>
      </c>
      <c r="D64" s="1" t="s">
        <v>34</v>
      </c>
      <c r="G64" t="b">
        <f>ISNUMBER(SEARCH("children",d1_labelled!$D64))</f>
        <v>0</v>
      </c>
      <c r="H64" t="b">
        <f>ISNUMBER(SEARCH("teens",d1_labelled!$D64))</f>
        <v>1</v>
      </c>
      <c r="I64" t="b">
        <f>ISNUMBER(SEARCH("adults",d1_labelled!$D64))</f>
        <v>0</v>
      </c>
      <c r="L64" t="b">
        <f>ISNUMBER(all_labelled[[#This Row],[appId]])</f>
        <v>0</v>
      </c>
      <c r="M64" t="b">
        <f t="shared" si="0"/>
        <v>1</v>
      </c>
    </row>
    <row r="65" spans="1:13" ht="14.5" customHeight="1" x14ac:dyDescent="0.35">
      <c r="A65" s="1" t="s">
        <v>750</v>
      </c>
      <c r="B65" s="1" t="s">
        <v>751</v>
      </c>
      <c r="C65" s="1" t="s">
        <v>752</v>
      </c>
      <c r="D65" s="1" t="s">
        <v>34</v>
      </c>
      <c r="G65" t="b">
        <f>ISNUMBER(SEARCH("children",d1_labelled!$D65))</f>
        <v>0</v>
      </c>
      <c r="H65" t="b">
        <f>ISNUMBER(SEARCH("teens",d1_labelled!$D65))</f>
        <v>1</v>
      </c>
      <c r="I65" t="b">
        <f>ISNUMBER(SEARCH("adults",d1_labelled!$D65))</f>
        <v>0</v>
      </c>
      <c r="L65" t="b">
        <f>ISNUMBER(all_labelled[[#This Row],[appId]])</f>
        <v>0</v>
      </c>
      <c r="M65" t="b">
        <f t="shared" si="0"/>
        <v>1</v>
      </c>
    </row>
    <row r="66" spans="1:13" ht="14.5" customHeight="1" x14ac:dyDescent="0.35">
      <c r="A66" s="1" t="s">
        <v>704</v>
      </c>
      <c r="B66" s="1" t="s">
        <v>705</v>
      </c>
      <c r="C66" s="1" t="s">
        <v>706</v>
      </c>
      <c r="D66" s="1" t="s">
        <v>24</v>
      </c>
      <c r="G66" t="b">
        <f>ISNUMBER(SEARCH("children",d1_labelled!$D66))</f>
        <v>0</v>
      </c>
      <c r="H66" t="b">
        <f>ISNUMBER(SEARCH("teens",d1_labelled!$D66))</f>
        <v>1</v>
      </c>
      <c r="I66" t="b">
        <f>ISNUMBER(SEARCH("adults",d1_labelled!$D66))</f>
        <v>1</v>
      </c>
      <c r="L66" t="b">
        <f>ISNUMBER(all_labelled[[#This Row],[appId]])</f>
        <v>0</v>
      </c>
      <c r="M66" t="b">
        <f t="shared" si="0"/>
        <v>1</v>
      </c>
    </row>
    <row r="67" spans="1:13" ht="14.5" customHeight="1" x14ac:dyDescent="0.35">
      <c r="A67" s="1" t="s">
        <v>780</v>
      </c>
      <c r="B67" s="1" t="s">
        <v>781</v>
      </c>
      <c r="C67" s="1" t="s">
        <v>782</v>
      </c>
      <c r="D67" s="1" t="s">
        <v>13</v>
      </c>
      <c r="G67" t="b">
        <f>ISNUMBER(SEARCH("children",d1_labelled!$D67))</f>
        <v>1</v>
      </c>
      <c r="H67" t="b">
        <f>ISNUMBER(SEARCH("teens",d1_labelled!$D67))</f>
        <v>0</v>
      </c>
      <c r="I67" t="b">
        <f>ISNUMBER(SEARCH("adults",d1_labelled!$D67))</f>
        <v>0</v>
      </c>
      <c r="L67" t="b">
        <f>ISNUMBER(all_labelled[[#This Row],[appId]])</f>
        <v>0</v>
      </c>
      <c r="M67" t="b">
        <f t="shared" ref="M67:M130" si="1">NOT(L67)</f>
        <v>1</v>
      </c>
    </row>
    <row r="68" spans="1:13" ht="14.5" customHeight="1" x14ac:dyDescent="0.35">
      <c r="A68" s="1" t="s">
        <v>35</v>
      </c>
      <c r="B68" s="1" t="s">
        <v>36</v>
      </c>
      <c r="C68" s="1" t="s">
        <v>37</v>
      </c>
      <c r="D68" s="1" t="s">
        <v>24</v>
      </c>
      <c r="G68" t="b">
        <f>ISNUMBER(SEARCH("children",d1_labelled!$D68))</f>
        <v>0</v>
      </c>
      <c r="H68" t="b">
        <f>ISNUMBER(SEARCH("teens",d1_labelled!$D68))</f>
        <v>1</v>
      </c>
      <c r="I68" t="b">
        <f>ISNUMBER(SEARCH("adults",d1_labelled!$D68))</f>
        <v>1</v>
      </c>
      <c r="L68" t="b">
        <f>ISNUMBER(all_labelled[[#This Row],[appId]])</f>
        <v>0</v>
      </c>
      <c r="M68" t="b">
        <f t="shared" si="1"/>
        <v>1</v>
      </c>
    </row>
    <row r="69" spans="1:13" ht="14.5" customHeight="1" x14ac:dyDescent="0.35">
      <c r="A69" s="1" t="s">
        <v>75</v>
      </c>
      <c r="B69" s="1" t="s">
        <v>76</v>
      </c>
      <c r="C69" s="1" t="s">
        <v>77</v>
      </c>
      <c r="D69" s="1" t="s">
        <v>7</v>
      </c>
      <c r="G69" t="b">
        <f>ISNUMBER(SEARCH("children",d1_labelled!$D69))</f>
        <v>0</v>
      </c>
      <c r="H69" t="b">
        <f>ISNUMBER(SEARCH("teens",d1_labelled!$D69))</f>
        <v>0</v>
      </c>
      <c r="I69" t="b">
        <f>ISNUMBER(SEARCH("adults",d1_labelled!$D69))</f>
        <v>1</v>
      </c>
      <c r="L69" t="b">
        <f>ISNUMBER(all_labelled[[#This Row],[appId]])</f>
        <v>0</v>
      </c>
      <c r="M69" t="b">
        <f t="shared" si="1"/>
        <v>1</v>
      </c>
    </row>
    <row r="70" spans="1:13" ht="14.5" customHeight="1" x14ac:dyDescent="0.35">
      <c r="A70" s="1" t="s">
        <v>214</v>
      </c>
      <c r="B70" s="1" t="s">
        <v>215</v>
      </c>
      <c r="C70" s="1" t="s">
        <v>216</v>
      </c>
      <c r="D70" s="1" t="s">
        <v>13</v>
      </c>
      <c r="G70" t="b">
        <f>ISNUMBER(SEARCH("children",d1_labelled!$D70))</f>
        <v>1</v>
      </c>
      <c r="H70" t="b">
        <f>ISNUMBER(SEARCH("teens",d1_labelled!$D70))</f>
        <v>0</v>
      </c>
      <c r="I70" t="b">
        <f>ISNUMBER(SEARCH("adults",d1_labelled!$D70))</f>
        <v>0</v>
      </c>
      <c r="L70" t="b">
        <f>ISNUMBER(all_labelled[[#This Row],[appId]])</f>
        <v>0</v>
      </c>
      <c r="M70" t="b">
        <f t="shared" si="1"/>
        <v>1</v>
      </c>
    </row>
    <row r="71" spans="1:13" ht="14.5" customHeight="1" x14ac:dyDescent="0.35">
      <c r="A71" s="1" t="s">
        <v>826</v>
      </c>
      <c r="B71" s="1" t="s">
        <v>827</v>
      </c>
      <c r="C71" s="1" t="s">
        <v>828</v>
      </c>
      <c r="D71" s="1" t="s">
        <v>7</v>
      </c>
      <c r="G71" t="b">
        <f>ISNUMBER(SEARCH("children",d1_labelled!$D71))</f>
        <v>0</v>
      </c>
      <c r="H71" t="b">
        <f>ISNUMBER(SEARCH("teens",d1_labelled!$D71))</f>
        <v>0</v>
      </c>
      <c r="I71" t="b">
        <f>ISNUMBER(SEARCH("adults",d1_labelled!$D71))</f>
        <v>1</v>
      </c>
      <c r="L71" t="b">
        <f>ISNUMBER(all_labelled[[#This Row],[appId]])</f>
        <v>0</v>
      </c>
      <c r="M71" t="b">
        <f t="shared" si="1"/>
        <v>1</v>
      </c>
    </row>
    <row r="72" spans="1:13" ht="14.5" customHeight="1" x14ac:dyDescent="0.35">
      <c r="A72" s="1" t="s">
        <v>319</v>
      </c>
      <c r="B72" s="1" t="s">
        <v>320</v>
      </c>
      <c r="C72" s="1" t="s">
        <v>321</v>
      </c>
      <c r="D72" s="1" t="s">
        <v>34</v>
      </c>
      <c r="G72" t="b">
        <f>ISNUMBER(SEARCH("children",d1_labelled!$D72))</f>
        <v>0</v>
      </c>
      <c r="H72" t="b">
        <f>ISNUMBER(SEARCH("teens",d1_labelled!$D72))</f>
        <v>1</v>
      </c>
      <c r="I72" t="b">
        <f>ISNUMBER(SEARCH("adults",d1_labelled!$D72))</f>
        <v>0</v>
      </c>
      <c r="L72" t="b">
        <f>ISNUMBER(all_labelled[[#This Row],[appId]])</f>
        <v>0</v>
      </c>
      <c r="M72" t="b">
        <f t="shared" si="1"/>
        <v>1</v>
      </c>
    </row>
    <row r="73" spans="1:13" ht="14.5" customHeight="1" x14ac:dyDescent="0.35">
      <c r="A73" s="1" t="s">
        <v>890</v>
      </c>
      <c r="B73" s="1" t="s">
        <v>891</v>
      </c>
      <c r="C73" s="1" t="s">
        <v>892</v>
      </c>
      <c r="D73" s="1" t="s">
        <v>7</v>
      </c>
      <c r="G73" t="b">
        <f>ISNUMBER(SEARCH("children",d1_labelled!$D73))</f>
        <v>0</v>
      </c>
      <c r="H73" t="b">
        <f>ISNUMBER(SEARCH("teens",d1_labelled!$D73))</f>
        <v>0</v>
      </c>
      <c r="I73" t="b">
        <f>ISNUMBER(SEARCH("adults",d1_labelled!$D73))</f>
        <v>1</v>
      </c>
      <c r="L73" t="b">
        <f>ISNUMBER(all_labelled[[#This Row],[appId]])</f>
        <v>0</v>
      </c>
      <c r="M73" t="b">
        <f t="shared" si="1"/>
        <v>1</v>
      </c>
    </row>
    <row r="74" spans="1:13" ht="14.5" customHeight="1" x14ac:dyDescent="0.35">
      <c r="A74" s="1" t="s">
        <v>139</v>
      </c>
      <c r="B74" s="1" t="s">
        <v>140</v>
      </c>
      <c r="C74" s="1" t="s">
        <v>141</v>
      </c>
      <c r="D74" s="1" t="s">
        <v>7</v>
      </c>
      <c r="G74" t="b">
        <f>ISNUMBER(SEARCH("children",d1_labelled!$D74))</f>
        <v>0</v>
      </c>
      <c r="H74" t="b">
        <f>ISNUMBER(SEARCH("teens",d1_labelled!$D74))</f>
        <v>0</v>
      </c>
      <c r="I74" t="b">
        <f>ISNUMBER(SEARCH("adults",d1_labelled!$D74))</f>
        <v>1</v>
      </c>
      <c r="L74" t="b">
        <f>ISNUMBER(all_labelled[[#This Row],[appId]])</f>
        <v>0</v>
      </c>
      <c r="M74" t="b">
        <f t="shared" si="1"/>
        <v>1</v>
      </c>
    </row>
    <row r="75" spans="1:13" ht="14.5" customHeight="1" x14ac:dyDescent="0.35">
      <c r="A75" s="1" t="s">
        <v>893</v>
      </c>
      <c r="B75" s="1" t="s">
        <v>894</v>
      </c>
      <c r="C75" s="1" t="s">
        <v>895</v>
      </c>
      <c r="D75" s="1" t="s">
        <v>24</v>
      </c>
      <c r="G75" t="b">
        <f>ISNUMBER(SEARCH("children",d1_labelled!$D75))</f>
        <v>0</v>
      </c>
      <c r="H75" t="b">
        <f>ISNUMBER(SEARCH("teens",d1_labelled!$D75))</f>
        <v>1</v>
      </c>
      <c r="I75" t="b">
        <f>ISNUMBER(SEARCH("adults",d1_labelled!$D75))</f>
        <v>1</v>
      </c>
      <c r="L75" t="b">
        <f>ISNUMBER(all_labelled[[#This Row],[appId]])</f>
        <v>0</v>
      </c>
      <c r="M75" t="b">
        <f t="shared" si="1"/>
        <v>1</v>
      </c>
    </row>
    <row r="76" spans="1:13" ht="14.5" customHeight="1" x14ac:dyDescent="0.35">
      <c r="A76" s="1" t="s">
        <v>316</v>
      </c>
      <c r="B76" s="1" t="s">
        <v>317</v>
      </c>
      <c r="C76" s="1" t="s">
        <v>318</v>
      </c>
      <c r="D76" s="1" t="s">
        <v>24</v>
      </c>
      <c r="G76" t="b">
        <f>ISNUMBER(SEARCH("children",d1_labelled!$D76))</f>
        <v>0</v>
      </c>
      <c r="H76" t="b">
        <f>ISNUMBER(SEARCH("teens",d1_labelled!$D76))</f>
        <v>1</v>
      </c>
      <c r="I76" t="b">
        <f>ISNUMBER(SEARCH("adults",d1_labelled!$D76))</f>
        <v>1</v>
      </c>
      <c r="L76" t="b">
        <f>ISNUMBER(all_labelled[[#This Row],[appId]])</f>
        <v>0</v>
      </c>
      <c r="M76" t="b">
        <f t="shared" si="1"/>
        <v>1</v>
      </c>
    </row>
    <row r="77" spans="1:13" ht="14.5" customHeight="1" x14ac:dyDescent="0.35">
      <c r="A77" s="1" t="s">
        <v>234</v>
      </c>
      <c r="B77" s="1" t="s">
        <v>235</v>
      </c>
      <c r="C77" s="1" t="s">
        <v>236</v>
      </c>
      <c r="D77" s="1" t="s">
        <v>7</v>
      </c>
      <c r="G77" t="b">
        <f>ISNUMBER(SEARCH("children",d1_labelled!$D77))</f>
        <v>0</v>
      </c>
      <c r="H77" t="b">
        <f>ISNUMBER(SEARCH("teens",d1_labelled!$D77))</f>
        <v>0</v>
      </c>
      <c r="I77" t="b">
        <f>ISNUMBER(SEARCH("adults",d1_labelled!$D77))</f>
        <v>1</v>
      </c>
      <c r="L77" t="b">
        <f>ISNUMBER(all_labelled[[#This Row],[appId]])</f>
        <v>0</v>
      </c>
      <c r="M77" t="b">
        <f t="shared" si="1"/>
        <v>1</v>
      </c>
    </row>
    <row r="78" spans="1:13" ht="14.5" customHeight="1" x14ac:dyDescent="0.35">
      <c r="A78" s="1" t="s">
        <v>44</v>
      </c>
      <c r="B78" s="1" t="s">
        <v>45</v>
      </c>
      <c r="C78" s="1" t="s">
        <v>46</v>
      </c>
      <c r="D78" s="1" t="s">
        <v>24</v>
      </c>
      <c r="G78" t="b">
        <f>ISNUMBER(SEARCH("children",d1_labelled!$D78))</f>
        <v>0</v>
      </c>
      <c r="H78" t="b">
        <f>ISNUMBER(SEARCH("teens",d1_labelled!$D78))</f>
        <v>1</v>
      </c>
      <c r="I78" t="b">
        <f>ISNUMBER(SEARCH("adults",d1_labelled!$D78))</f>
        <v>1</v>
      </c>
      <c r="L78" t="b">
        <f>ISNUMBER(all_labelled[[#This Row],[appId]])</f>
        <v>0</v>
      </c>
      <c r="M78" t="b">
        <f t="shared" si="1"/>
        <v>1</v>
      </c>
    </row>
    <row r="79" spans="1:13" ht="14.5" customHeight="1" x14ac:dyDescent="0.35">
      <c r="A79" s="1" t="s">
        <v>18</v>
      </c>
      <c r="B79" s="1" t="s">
        <v>19</v>
      </c>
      <c r="C79" s="1" t="s">
        <v>20</v>
      </c>
      <c r="D79" s="1" t="s">
        <v>7</v>
      </c>
      <c r="G79" t="b">
        <f>ISNUMBER(SEARCH("children",d1_labelled!$D79))</f>
        <v>0</v>
      </c>
      <c r="H79" t="b">
        <f>ISNUMBER(SEARCH("teens",d1_labelled!$D79))</f>
        <v>0</v>
      </c>
      <c r="I79" t="b">
        <f>ISNUMBER(SEARCH("adults",d1_labelled!$D79))</f>
        <v>1</v>
      </c>
      <c r="L79" t="b">
        <f>ISNUMBER(all_labelled[[#This Row],[appId]])</f>
        <v>0</v>
      </c>
      <c r="M79" t="b">
        <f t="shared" si="1"/>
        <v>1</v>
      </c>
    </row>
    <row r="80" spans="1:13" ht="14.5" customHeight="1" x14ac:dyDescent="0.35">
      <c r="A80" s="1" t="s">
        <v>25</v>
      </c>
      <c r="B80" s="1" t="s">
        <v>26</v>
      </c>
      <c r="C80" s="1" t="s">
        <v>27</v>
      </c>
      <c r="D80" s="1" t="s">
        <v>24</v>
      </c>
      <c r="G80" t="b">
        <f>ISNUMBER(SEARCH("children",d1_labelled!$D80))</f>
        <v>0</v>
      </c>
      <c r="H80" t="b">
        <f>ISNUMBER(SEARCH("teens",d1_labelled!$D80))</f>
        <v>1</v>
      </c>
      <c r="I80" t="b">
        <f>ISNUMBER(SEARCH("adults",d1_labelled!$D80))</f>
        <v>1</v>
      </c>
      <c r="L80" t="b">
        <f>ISNUMBER(all_labelled[[#This Row],[appId]])</f>
        <v>0</v>
      </c>
      <c r="M80" t="b">
        <f t="shared" si="1"/>
        <v>1</v>
      </c>
    </row>
    <row r="81" spans="1:13" ht="14.5" customHeight="1" x14ac:dyDescent="0.35">
      <c r="A81" s="1" t="s">
        <v>105</v>
      </c>
      <c r="B81" s="1" t="s">
        <v>106</v>
      </c>
      <c r="C81" s="1" t="s">
        <v>107</v>
      </c>
      <c r="D81" s="1" t="s">
        <v>7</v>
      </c>
      <c r="G81" t="b">
        <f>ISNUMBER(SEARCH("children",d1_labelled!$D81))</f>
        <v>0</v>
      </c>
      <c r="H81" t="b">
        <f>ISNUMBER(SEARCH("teens",d1_labelled!$D81))</f>
        <v>0</v>
      </c>
      <c r="I81" t="b">
        <f>ISNUMBER(SEARCH("adults",d1_labelled!$D81))</f>
        <v>1</v>
      </c>
      <c r="L81" t="b">
        <f>ISNUMBER(all_labelled[[#This Row],[appId]])</f>
        <v>0</v>
      </c>
      <c r="M81" t="b">
        <f t="shared" si="1"/>
        <v>1</v>
      </c>
    </row>
    <row r="82" spans="1:13" ht="14.5" customHeight="1" x14ac:dyDescent="0.35">
      <c r="A82" s="1" t="s">
        <v>127</v>
      </c>
      <c r="B82" s="1" t="s">
        <v>128</v>
      </c>
      <c r="C82" s="1" t="s">
        <v>129</v>
      </c>
      <c r="D82" s="1" t="s">
        <v>13</v>
      </c>
      <c r="G82" t="b">
        <f>ISNUMBER(SEARCH("children",d1_labelled!$D82))</f>
        <v>1</v>
      </c>
      <c r="H82" t="b">
        <f>ISNUMBER(SEARCH("teens",d1_labelled!$D82))</f>
        <v>0</v>
      </c>
      <c r="I82" t="b">
        <f>ISNUMBER(SEARCH("adults",d1_labelled!$D82))</f>
        <v>0</v>
      </c>
      <c r="L82" t="b">
        <f>ISNUMBER(all_labelled[[#This Row],[appId]])</f>
        <v>0</v>
      </c>
      <c r="M82" t="b">
        <f t="shared" si="1"/>
        <v>1</v>
      </c>
    </row>
    <row r="83" spans="1:13" ht="14.5" customHeight="1" x14ac:dyDescent="0.35">
      <c r="A83" s="1" t="s">
        <v>206</v>
      </c>
      <c r="B83" s="1" t="s">
        <v>207</v>
      </c>
      <c r="C83" s="1" t="s">
        <v>208</v>
      </c>
      <c r="D83" s="1" t="s">
        <v>13</v>
      </c>
      <c r="G83" t="b">
        <f>ISNUMBER(SEARCH("children",d1_labelled!$D83))</f>
        <v>1</v>
      </c>
      <c r="H83" t="b">
        <f>ISNUMBER(SEARCH("teens",d1_labelled!$D83))</f>
        <v>0</v>
      </c>
      <c r="I83" t="b">
        <f>ISNUMBER(SEARCH("adults",d1_labelled!$D83))</f>
        <v>0</v>
      </c>
      <c r="L83" t="b">
        <f>ISNUMBER(all_labelled[[#This Row],[appId]])</f>
        <v>0</v>
      </c>
      <c r="M83" t="b">
        <f t="shared" si="1"/>
        <v>1</v>
      </c>
    </row>
    <row r="84" spans="1:13" ht="14.5" customHeight="1" x14ac:dyDescent="0.35">
      <c r="A84" s="1" t="s">
        <v>289</v>
      </c>
      <c r="B84" s="1" t="s">
        <v>290</v>
      </c>
      <c r="C84" s="1" t="s">
        <v>291</v>
      </c>
      <c r="D84" s="1" t="s">
        <v>13</v>
      </c>
      <c r="G84" t="b">
        <f>ISNUMBER(SEARCH("children",d1_labelled!$D84))</f>
        <v>1</v>
      </c>
      <c r="H84" t="b">
        <f>ISNUMBER(SEARCH("teens",d1_labelled!$D84))</f>
        <v>0</v>
      </c>
      <c r="I84" t="b">
        <f>ISNUMBER(SEARCH("adults",d1_labelled!$D84))</f>
        <v>0</v>
      </c>
      <c r="L84" t="b">
        <f>ISNUMBER(all_labelled[[#This Row],[appId]])</f>
        <v>0</v>
      </c>
      <c r="M84" t="b">
        <f t="shared" si="1"/>
        <v>1</v>
      </c>
    </row>
    <row r="85" spans="1:13" ht="14.5" customHeight="1" x14ac:dyDescent="0.35">
      <c r="A85" s="1" t="s">
        <v>730</v>
      </c>
      <c r="B85" s="1" t="s">
        <v>731</v>
      </c>
      <c r="C85" s="1" t="s">
        <v>732</v>
      </c>
      <c r="D85" s="1" t="s">
        <v>13</v>
      </c>
      <c r="G85" t="b">
        <f>ISNUMBER(SEARCH("children",d1_labelled!$D85))</f>
        <v>1</v>
      </c>
      <c r="H85" t="b">
        <f>ISNUMBER(SEARCH("teens",d1_labelled!$D85))</f>
        <v>0</v>
      </c>
      <c r="I85" t="b">
        <f>ISNUMBER(SEARCH("adults",d1_labelled!$D85))</f>
        <v>0</v>
      </c>
      <c r="L85" t="b">
        <f>ISNUMBER(all_labelled[[#This Row],[appId]])</f>
        <v>0</v>
      </c>
      <c r="M85" t="b">
        <f t="shared" si="1"/>
        <v>1</v>
      </c>
    </row>
    <row r="86" spans="1:13" ht="14.5" customHeight="1" x14ac:dyDescent="0.35">
      <c r="A86" s="1" t="s">
        <v>28</v>
      </c>
      <c r="B86" s="1" t="s">
        <v>29</v>
      </c>
      <c r="C86" s="1" t="s">
        <v>30</v>
      </c>
      <c r="D86" s="1" t="s">
        <v>13</v>
      </c>
      <c r="G86" t="b">
        <f>ISNUMBER(SEARCH("children",d1_labelled!$D86))</f>
        <v>1</v>
      </c>
      <c r="H86" t="b">
        <f>ISNUMBER(SEARCH("teens",d1_labelled!$D86))</f>
        <v>0</v>
      </c>
      <c r="I86" t="b">
        <f>ISNUMBER(SEARCH("adults",d1_labelled!$D86))</f>
        <v>0</v>
      </c>
      <c r="L86" t="b">
        <f>ISNUMBER(all_labelled[[#This Row],[appId]])</f>
        <v>0</v>
      </c>
      <c r="M86" t="b">
        <f t="shared" si="1"/>
        <v>1</v>
      </c>
    </row>
    <row r="87" spans="1:13" ht="14.5" customHeight="1" x14ac:dyDescent="0.35">
      <c r="A87" s="1" t="s">
        <v>753</v>
      </c>
      <c r="B87" s="1" t="s">
        <v>754</v>
      </c>
      <c r="C87" s="1" t="s">
        <v>755</v>
      </c>
      <c r="D87" s="1" t="s">
        <v>34</v>
      </c>
      <c r="G87" t="b">
        <f>ISNUMBER(SEARCH("children",d1_labelled!$D87))</f>
        <v>0</v>
      </c>
      <c r="H87" t="b">
        <f>ISNUMBER(SEARCH("teens",d1_labelled!$D87))</f>
        <v>1</v>
      </c>
      <c r="I87" t="b">
        <f>ISNUMBER(SEARCH("adults",d1_labelled!$D87))</f>
        <v>0</v>
      </c>
      <c r="L87" t="b">
        <f>ISNUMBER(all_labelled[[#This Row],[appId]])</f>
        <v>0</v>
      </c>
      <c r="M87" t="b">
        <f t="shared" si="1"/>
        <v>1</v>
      </c>
    </row>
    <row r="88" spans="1:13" ht="14.5" customHeight="1" x14ac:dyDescent="0.35">
      <c r="A88" s="1" t="s">
        <v>38</v>
      </c>
      <c r="B88" s="1" t="s">
        <v>39</v>
      </c>
      <c r="C88" s="1" t="s">
        <v>40</v>
      </c>
      <c r="D88" s="1" t="s">
        <v>24</v>
      </c>
      <c r="G88" t="b">
        <f>ISNUMBER(SEARCH("children",d1_labelled!$D88))</f>
        <v>0</v>
      </c>
      <c r="H88" t="b">
        <f>ISNUMBER(SEARCH("teens",d1_labelled!$D88))</f>
        <v>1</v>
      </c>
      <c r="I88" t="b">
        <f>ISNUMBER(SEARCH("adults",d1_labelled!$D88))</f>
        <v>1</v>
      </c>
      <c r="L88" t="b">
        <f>ISNUMBER(all_labelled[[#This Row],[appId]])</f>
        <v>0</v>
      </c>
      <c r="M88" t="b">
        <f t="shared" si="1"/>
        <v>1</v>
      </c>
    </row>
    <row r="89" spans="1:13" ht="14.5" customHeight="1" x14ac:dyDescent="0.35">
      <c r="A89" s="1" t="s">
        <v>41</v>
      </c>
      <c r="B89" s="1" t="s">
        <v>42</v>
      </c>
      <c r="C89" s="1" t="s">
        <v>43</v>
      </c>
      <c r="D89" s="1" t="s">
        <v>24</v>
      </c>
      <c r="G89" t="b">
        <f>ISNUMBER(SEARCH("children",d1_labelled!$D89))</f>
        <v>0</v>
      </c>
      <c r="H89" t="b">
        <f>ISNUMBER(SEARCH("teens",d1_labelled!$D89))</f>
        <v>1</v>
      </c>
      <c r="I89" t="b">
        <f>ISNUMBER(SEARCH("adults",d1_labelled!$D89))</f>
        <v>1</v>
      </c>
      <c r="L89" t="b">
        <f>ISNUMBER(all_labelled[[#This Row],[appId]])</f>
        <v>0</v>
      </c>
      <c r="M89" t="b">
        <f t="shared" si="1"/>
        <v>1</v>
      </c>
    </row>
    <row r="90" spans="1:13" ht="14.5" customHeight="1" x14ac:dyDescent="0.35">
      <c r="A90" s="1" t="s">
        <v>655</v>
      </c>
      <c r="B90" s="1" t="s">
        <v>656</v>
      </c>
      <c r="C90" s="1" t="s">
        <v>657</v>
      </c>
      <c r="D90" s="1" t="s">
        <v>7</v>
      </c>
      <c r="G90" t="b">
        <f>ISNUMBER(SEARCH("children",d1_labelled!$D90))</f>
        <v>0</v>
      </c>
      <c r="H90" t="b">
        <f>ISNUMBER(SEARCH("teens",d1_labelled!$D90))</f>
        <v>0</v>
      </c>
      <c r="I90" t="b">
        <f>ISNUMBER(SEARCH("adults",d1_labelled!$D90))</f>
        <v>1</v>
      </c>
      <c r="L90" t="b">
        <f>ISNUMBER(all_labelled[[#This Row],[appId]])</f>
        <v>0</v>
      </c>
      <c r="M90" t="b">
        <f t="shared" si="1"/>
        <v>1</v>
      </c>
    </row>
    <row r="91" spans="1:13" ht="14.5" customHeight="1" x14ac:dyDescent="0.35">
      <c r="A91" s="1" t="s">
        <v>658</v>
      </c>
      <c r="B91" s="1" t="s">
        <v>659</v>
      </c>
      <c r="C91" s="1" t="s">
        <v>660</v>
      </c>
      <c r="D91" s="1" t="s">
        <v>7</v>
      </c>
      <c r="G91" t="b">
        <f>ISNUMBER(SEARCH("children",d1_labelled!$D91))</f>
        <v>0</v>
      </c>
      <c r="H91" t="b">
        <f>ISNUMBER(SEARCH("teens",d1_labelled!$D91))</f>
        <v>0</v>
      </c>
      <c r="I91" t="b">
        <f>ISNUMBER(SEARCH("adults",d1_labelled!$D91))</f>
        <v>1</v>
      </c>
      <c r="L91" t="b">
        <f>ISNUMBER(all_labelled[[#This Row],[appId]])</f>
        <v>0</v>
      </c>
      <c r="M91" t="b">
        <f t="shared" si="1"/>
        <v>1</v>
      </c>
    </row>
    <row r="92" spans="1:13" ht="14.5" customHeight="1" x14ac:dyDescent="0.35">
      <c r="A92" s="1" t="s">
        <v>661</v>
      </c>
      <c r="B92" s="1" t="s">
        <v>662</v>
      </c>
      <c r="C92" s="1" t="s">
        <v>663</v>
      </c>
      <c r="D92" s="1" t="s">
        <v>7</v>
      </c>
      <c r="G92" t="b">
        <f>ISNUMBER(SEARCH("children",d1_labelled!$D92))</f>
        <v>0</v>
      </c>
      <c r="H92" t="b">
        <f>ISNUMBER(SEARCH("teens",d1_labelled!$D92))</f>
        <v>0</v>
      </c>
      <c r="I92" t="b">
        <f>ISNUMBER(SEARCH("adults",d1_labelled!$D92))</f>
        <v>1</v>
      </c>
      <c r="L92" t="b">
        <f>ISNUMBER(all_labelled[[#This Row],[appId]])</f>
        <v>0</v>
      </c>
      <c r="M92" t="b">
        <f t="shared" si="1"/>
        <v>1</v>
      </c>
    </row>
    <row r="93" spans="1:13" ht="14.5" customHeight="1" x14ac:dyDescent="0.35">
      <c r="A93" s="1" t="s">
        <v>211</v>
      </c>
      <c r="B93" s="1" t="s">
        <v>212</v>
      </c>
      <c r="C93" s="1" t="s">
        <v>213</v>
      </c>
      <c r="D93" s="1" t="s">
        <v>7</v>
      </c>
      <c r="G93" t="b">
        <f>ISNUMBER(SEARCH("children",d1_labelled!$D93))</f>
        <v>0</v>
      </c>
      <c r="H93" t="b">
        <f>ISNUMBER(SEARCH("teens",d1_labelled!$D93))</f>
        <v>0</v>
      </c>
      <c r="I93" t="b">
        <f>ISNUMBER(SEARCH("adults",d1_labelled!$D93))</f>
        <v>1</v>
      </c>
      <c r="L93" t="b">
        <f>ISNUMBER(all_labelled[[#This Row],[appId]])</f>
        <v>0</v>
      </c>
      <c r="M93" t="b">
        <f t="shared" si="1"/>
        <v>1</v>
      </c>
    </row>
    <row r="94" spans="1:13" ht="14.5" customHeight="1" x14ac:dyDescent="0.35">
      <c r="A94" s="1" t="s">
        <v>63</v>
      </c>
      <c r="B94" s="1" t="s">
        <v>64</v>
      </c>
      <c r="C94" s="1" t="s">
        <v>65</v>
      </c>
      <c r="D94" s="1" t="s">
        <v>7</v>
      </c>
      <c r="G94" t="b">
        <f>ISNUMBER(SEARCH("children",d1_labelled!$D94))</f>
        <v>0</v>
      </c>
      <c r="H94" t="b">
        <f>ISNUMBER(SEARCH("teens",d1_labelled!$D94))</f>
        <v>0</v>
      </c>
      <c r="I94" t="b">
        <f>ISNUMBER(SEARCH("adults",d1_labelled!$D94))</f>
        <v>1</v>
      </c>
      <c r="L94" t="b">
        <f>ISNUMBER(all_labelled[[#This Row],[appId]])</f>
        <v>0</v>
      </c>
      <c r="M94" t="b">
        <f t="shared" si="1"/>
        <v>1</v>
      </c>
    </row>
    <row r="95" spans="1:13" ht="14.5" customHeight="1" x14ac:dyDescent="0.35">
      <c r="A95" s="1" t="s">
        <v>690</v>
      </c>
      <c r="B95" s="1" t="s">
        <v>691</v>
      </c>
      <c r="C95" s="1" t="s">
        <v>692</v>
      </c>
      <c r="D95" s="1" t="s">
        <v>7</v>
      </c>
      <c r="G95" t="b">
        <f>ISNUMBER(SEARCH("children",d1_labelled!$D95))</f>
        <v>0</v>
      </c>
      <c r="H95" t="b">
        <f>ISNUMBER(SEARCH("teens",d1_labelled!$D95))</f>
        <v>0</v>
      </c>
      <c r="I95" t="b">
        <f>ISNUMBER(SEARCH("adults",d1_labelled!$D95))</f>
        <v>1</v>
      </c>
      <c r="L95" t="b">
        <f>ISNUMBER(all_labelled[[#This Row],[appId]])</f>
        <v>0</v>
      </c>
      <c r="M95" t="b">
        <f t="shared" si="1"/>
        <v>1</v>
      </c>
    </row>
    <row r="96" spans="1:13" ht="14.5" customHeight="1" x14ac:dyDescent="0.35">
      <c r="A96" s="1" t="s">
        <v>66</v>
      </c>
      <c r="B96" s="1" t="s">
        <v>67</v>
      </c>
      <c r="C96" s="1" t="s">
        <v>68</v>
      </c>
      <c r="D96" s="1" t="s">
        <v>34</v>
      </c>
      <c r="G96" t="b">
        <f>ISNUMBER(SEARCH("children",d1_labelled!$D96))</f>
        <v>0</v>
      </c>
      <c r="H96" t="b">
        <f>ISNUMBER(SEARCH("teens",d1_labelled!$D96))</f>
        <v>1</v>
      </c>
      <c r="I96" t="b">
        <f>ISNUMBER(SEARCH("adults",d1_labelled!$D96))</f>
        <v>0</v>
      </c>
      <c r="L96" t="b">
        <f>ISNUMBER(all_labelled[[#This Row],[appId]])</f>
        <v>0</v>
      </c>
      <c r="M96" t="b">
        <f t="shared" si="1"/>
        <v>1</v>
      </c>
    </row>
    <row r="97" spans="1:13" ht="14.5" customHeight="1" x14ac:dyDescent="0.35">
      <c r="A97" s="1" t="s">
        <v>69</v>
      </c>
      <c r="B97" s="1" t="s">
        <v>70</v>
      </c>
      <c r="C97" s="1" t="s">
        <v>71</v>
      </c>
      <c r="D97" s="1" t="s">
        <v>72</v>
      </c>
      <c r="G97" t="b">
        <f>ISNUMBER(SEARCH("children",d1_labelled!$D97))</f>
        <v>1</v>
      </c>
      <c r="H97" t="b">
        <f>ISNUMBER(SEARCH("teens",d1_labelled!$D97))</f>
        <v>1</v>
      </c>
      <c r="I97" t="b">
        <f>ISNUMBER(SEARCH("adults",d1_labelled!$D97))</f>
        <v>1</v>
      </c>
      <c r="L97" t="b">
        <f>ISNUMBER(all_labelled[[#This Row],[appId]])</f>
        <v>0</v>
      </c>
      <c r="M97" t="b">
        <f t="shared" si="1"/>
        <v>1</v>
      </c>
    </row>
    <row r="98" spans="1:13" ht="14.5" customHeight="1" x14ac:dyDescent="0.35">
      <c r="A98" s="1" t="s">
        <v>303</v>
      </c>
      <c r="B98" s="1" t="s">
        <v>304</v>
      </c>
      <c r="C98" s="1" t="s">
        <v>305</v>
      </c>
      <c r="D98" s="1" t="s">
        <v>7</v>
      </c>
      <c r="G98" t="b">
        <f>ISNUMBER(SEARCH("children",d1_labelled!$D98))</f>
        <v>0</v>
      </c>
      <c r="H98" t="b">
        <f>ISNUMBER(SEARCH("teens",d1_labelled!$D98))</f>
        <v>0</v>
      </c>
      <c r="I98" t="b">
        <f>ISNUMBER(SEARCH("adults",d1_labelled!$D98))</f>
        <v>1</v>
      </c>
      <c r="L98" t="b">
        <f>ISNUMBER(all_labelled[[#This Row],[appId]])</f>
        <v>0</v>
      </c>
      <c r="M98" t="b">
        <f t="shared" si="1"/>
        <v>1</v>
      </c>
    </row>
    <row r="99" spans="1:13" ht="14.5" customHeight="1" x14ac:dyDescent="0.35">
      <c r="A99" s="1" t="s">
        <v>567</v>
      </c>
      <c r="B99" s="1" t="s">
        <v>568</v>
      </c>
      <c r="C99" s="1" t="s">
        <v>569</v>
      </c>
      <c r="D99" s="1" t="s">
        <v>7</v>
      </c>
      <c r="G99" t="b">
        <f>ISNUMBER(SEARCH("children",d1_labelled!$D99))</f>
        <v>0</v>
      </c>
      <c r="H99" t="b">
        <f>ISNUMBER(SEARCH("teens",d1_labelled!$D99))</f>
        <v>0</v>
      </c>
      <c r="I99" t="b">
        <f>ISNUMBER(SEARCH("adults",d1_labelled!$D99))</f>
        <v>1</v>
      </c>
      <c r="L99" t="b">
        <f>ISNUMBER(all_labelled[[#This Row],[appId]])</f>
        <v>0</v>
      </c>
      <c r="M99" t="b">
        <f t="shared" si="1"/>
        <v>1</v>
      </c>
    </row>
    <row r="100" spans="1:13" ht="14.5" customHeight="1" x14ac:dyDescent="0.35">
      <c r="A100" s="1" t="s">
        <v>171</v>
      </c>
      <c r="B100" s="1" t="s">
        <v>172</v>
      </c>
      <c r="C100" s="1" t="s">
        <v>173</v>
      </c>
      <c r="D100" s="1" t="s">
        <v>7</v>
      </c>
      <c r="G100" t="b">
        <f>ISNUMBER(SEARCH("children",d1_labelled!$D100))</f>
        <v>0</v>
      </c>
      <c r="H100" t="b">
        <f>ISNUMBER(SEARCH("teens",d1_labelled!$D100))</f>
        <v>0</v>
      </c>
      <c r="I100" t="b">
        <f>ISNUMBER(SEARCH("adults",d1_labelled!$D100))</f>
        <v>1</v>
      </c>
      <c r="L100" t="b">
        <f>ISNUMBER(all_labelled[[#This Row],[appId]])</f>
        <v>0</v>
      </c>
      <c r="M100" t="b">
        <f t="shared" si="1"/>
        <v>1</v>
      </c>
    </row>
    <row r="101" spans="1:13" ht="14.5" customHeight="1" x14ac:dyDescent="0.35">
      <c r="A101" s="1" t="s">
        <v>340</v>
      </c>
      <c r="B101" s="1" t="s">
        <v>341</v>
      </c>
      <c r="C101" s="1" t="s">
        <v>342</v>
      </c>
      <c r="D101" s="1" t="s">
        <v>13</v>
      </c>
      <c r="G101" t="b">
        <f>ISNUMBER(SEARCH("children",d1_labelled!$D101))</f>
        <v>1</v>
      </c>
      <c r="H101" t="b">
        <f>ISNUMBER(SEARCH("teens",d1_labelled!$D101))</f>
        <v>0</v>
      </c>
      <c r="I101" t="b">
        <f>ISNUMBER(SEARCH("adults",d1_labelled!$D101))</f>
        <v>0</v>
      </c>
      <c r="L101" t="b">
        <f>ISNUMBER(all_labelled[[#This Row],[appId]])</f>
        <v>0</v>
      </c>
      <c r="M101" t="b">
        <f t="shared" si="1"/>
        <v>1</v>
      </c>
    </row>
    <row r="102" spans="1:13" ht="14.5" customHeight="1" x14ac:dyDescent="0.35">
      <c r="A102" s="1" t="s">
        <v>102</v>
      </c>
      <c r="B102" s="1" t="s">
        <v>103</v>
      </c>
      <c r="C102" s="1" t="s">
        <v>104</v>
      </c>
      <c r="D102" s="1" t="s">
        <v>24</v>
      </c>
      <c r="G102" t="b">
        <f>ISNUMBER(SEARCH("children",d1_labelled!$D102))</f>
        <v>0</v>
      </c>
      <c r="H102" t="b">
        <f>ISNUMBER(SEARCH("teens",d1_labelled!$D102))</f>
        <v>1</v>
      </c>
      <c r="I102" t="b">
        <f>ISNUMBER(SEARCH("adults",d1_labelled!$D102))</f>
        <v>1</v>
      </c>
      <c r="L102" t="b">
        <f>ISNUMBER(all_labelled[[#This Row],[appId]])</f>
        <v>0</v>
      </c>
      <c r="M102" t="b">
        <f t="shared" si="1"/>
        <v>1</v>
      </c>
    </row>
    <row r="103" spans="1:13" ht="14.5" customHeight="1" x14ac:dyDescent="0.35">
      <c r="A103" s="1" t="s">
        <v>130</v>
      </c>
      <c r="B103" s="1" t="s">
        <v>131</v>
      </c>
      <c r="C103" s="1" t="s">
        <v>132</v>
      </c>
      <c r="D103" s="1" t="s">
        <v>7</v>
      </c>
      <c r="G103" t="b">
        <f>ISNUMBER(SEARCH("children",d1_labelled!$D103))</f>
        <v>0</v>
      </c>
      <c r="H103" t="b">
        <f>ISNUMBER(SEARCH("teens",d1_labelled!$D103))</f>
        <v>0</v>
      </c>
      <c r="I103" t="b">
        <f>ISNUMBER(SEARCH("adults",d1_labelled!$D103))</f>
        <v>1</v>
      </c>
      <c r="L103" t="b">
        <f>ISNUMBER(all_labelled[[#This Row],[appId]])</f>
        <v>0</v>
      </c>
      <c r="M103" t="b">
        <f t="shared" si="1"/>
        <v>1</v>
      </c>
    </row>
    <row r="104" spans="1:13" ht="14.5" customHeight="1" x14ac:dyDescent="0.35">
      <c r="A104" s="1" t="s">
        <v>829</v>
      </c>
      <c r="B104" s="1" t="s">
        <v>830</v>
      </c>
      <c r="C104" s="1" t="s">
        <v>831</v>
      </c>
      <c r="D104" s="1" t="s">
        <v>34</v>
      </c>
      <c r="G104" t="b">
        <f>ISNUMBER(SEARCH("children",d1_labelled!$D104))</f>
        <v>0</v>
      </c>
      <c r="H104" t="b">
        <f>ISNUMBER(SEARCH("teens",d1_labelled!$D104))</f>
        <v>1</v>
      </c>
      <c r="I104" t="b">
        <f>ISNUMBER(SEARCH("adults",d1_labelled!$D104))</f>
        <v>0</v>
      </c>
      <c r="L104" t="b">
        <f>ISNUMBER(all_labelled[[#This Row],[appId]])</f>
        <v>0</v>
      </c>
      <c r="M104" t="b">
        <f t="shared" si="1"/>
        <v>1</v>
      </c>
    </row>
    <row r="105" spans="1:13" ht="14.5" customHeight="1" x14ac:dyDescent="0.35">
      <c r="A105" s="1" t="s">
        <v>814</v>
      </c>
      <c r="B105" s="1" t="s">
        <v>815</v>
      </c>
      <c r="C105" s="1" t="s">
        <v>816</v>
      </c>
      <c r="D105" s="1" t="s">
        <v>13</v>
      </c>
      <c r="G105" t="b">
        <f>ISNUMBER(SEARCH("children",d1_labelled!$D105))</f>
        <v>1</v>
      </c>
      <c r="H105" t="b">
        <f>ISNUMBER(SEARCH("teens",d1_labelled!$D105))</f>
        <v>0</v>
      </c>
      <c r="I105" t="b">
        <f>ISNUMBER(SEARCH("adults",d1_labelled!$D105))</f>
        <v>0</v>
      </c>
      <c r="L105" t="b">
        <f>ISNUMBER(all_labelled[[#This Row],[appId]])</f>
        <v>0</v>
      </c>
      <c r="M105" t="b">
        <f t="shared" si="1"/>
        <v>1</v>
      </c>
    </row>
    <row r="106" spans="1:13" ht="14.5" customHeight="1" x14ac:dyDescent="0.35">
      <c r="A106" s="1" t="s">
        <v>777</v>
      </c>
      <c r="B106" s="1" t="s">
        <v>778</v>
      </c>
      <c r="C106" s="1" t="s">
        <v>779</v>
      </c>
      <c r="D106" s="1" t="s">
        <v>24</v>
      </c>
      <c r="G106" t="b">
        <f>ISNUMBER(SEARCH("children",d1_labelled!$D106))</f>
        <v>0</v>
      </c>
      <c r="H106" t="b">
        <f>ISNUMBER(SEARCH("teens",d1_labelled!$D106))</f>
        <v>1</v>
      </c>
      <c r="I106" t="b">
        <f>ISNUMBER(SEARCH("adults",d1_labelled!$D106))</f>
        <v>1</v>
      </c>
      <c r="L106" t="b">
        <f>ISNUMBER(all_labelled[[#This Row],[appId]])</f>
        <v>0</v>
      </c>
      <c r="M106" t="b">
        <f t="shared" si="1"/>
        <v>1</v>
      </c>
    </row>
    <row r="107" spans="1:13" ht="14.5" customHeight="1" x14ac:dyDescent="0.35">
      <c r="A107" s="1" t="s">
        <v>148</v>
      </c>
      <c r="B107" s="1" t="s">
        <v>149</v>
      </c>
      <c r="C107" s="1" t="s">
        <v>150</v>
      </c>
      <c r="D107" s="1" t="s">
        <v>7</v>
      </c>
      <c r="G107" t="b">
        <f>ISNUMBER(SEARCH("children",d1_labelled!$D107))</f>
        <v>0</v>
      </c>
      <c r="H107" t="b">
        <f>ISNUMBER(SEARCH("teens",d1_labelled!$D107))</f>
        <v>0</v>
      </c>
      <c r="I107" t="b">
        <f>ISNUMBER(SEARCH("adults",d1_labelled!$D107))</f>
        <v>1</v>
      </c>
      <c r="L107" t="b">
        <f>ISNUMBER(all_labelled[[#This Row],[appId]])</f>
        <v>0</v>
      </c>
      <c r="M107" t="b">
        <f t="shared" si="1"/>
        <v>1</v>
      </c>
    </row>
    <row r="108" spans="1:13" ht="14.5" customHeight="1" x14ac:dyDescent="0.35">
      <c r="A108" s="1" t="s">
        <v>280</v>
      </c>
      <c r="B108" s="1" t="s">
        <v>281</v>
      </c>
      <c r="C108" s="1" t="s">
        <v>282</v>
      </c>
      <c r="D108" s="1" t="s">
        <v>34</v>
      </c>
      <c r="G108" t="b">
        <f>ISNUMBER(SEARCH("children",d1_labelled!$D108))</f>
        <v>0</v>
      </c>
      <c r="H108" t="b">
        <f>ISNUMBER(SEARCH("teens",d1_labelled!$D108))</f>
        <v>1</v>
      </c>
      <c r="I108" t="b">
        <f>ISNUMBER(SEARCH("adults",d1_labelled!$D108))</f>
        <v>0</v>
      </c>
      <c r="L108" t="b">
        <f>ISNUMBER(all_labelled[[#This Row],[appId]])</f>
        <v>0</v>
      </c>
      <c r="M108" t="b">
        <f t="shared" si="1"/>
        <v>1</v>
      </c>
    </row>
    <row r="109" spans="1:13" ht="14.5" customHeight="1" x14ac:dyDescent="0.35">
      <c r="A109" s="1" t="s">
        <v>879</v>
      </c>
      <c r="B109" s="1" t="s">
        <v>880</v>
      </c>
      <c r="C109" s="1" t="s">
        <v>881</v>
      </c>
      <c r="D109" s="1" t="s">
        <v>34</v>
      </c>
      <c r="G109" t="b">
        <f>ISNUMBER(SEARCH("children",d1_labelled!$D109))</f>
        <v>0</v>
      </c>
      <c r="H109" t="b">
        <f>ISNUMBER(SEARCH("teens",d1_labelled!$D109))</f>
        <v>1</v>
      </c>
      <c r="I109" t="b">
        <f>ISNUMBER(SEARCH("adults",d1_labelled!$D109))</f>
        <v>0</v>
      </c>
      <c r="L109" t="b">
        <f>ISNUMBER(all_labelled[[#This Row],[appId]])</f>
        <v>0</v>
      </c>
      <c r="M109" t="b">
        <f t="shared" si="1"/>
        <v>1</v>
      </c>
    </row>
    <row r="110" spans="1:13" ht="14.5" customHeight="1" x14ac:dyDescent="0.35">
      <c r="A110" s="1" t="s">
        <v>370</v>
      </c>
      <c r="B110" s="1" t="s">
        <v>371</v>
      </c>
      <c r="C110" s="1" t="s">
        <v>372</v>
      </c>
      <c r="D110" s="1" t="s">
        <v>7</v>
      </c>
      <c r="G110" t="b">
        <f>ISNUMBER(SEARCH("children",d1_labelled!$D110))</f>
        <v>0</v>
      </c>
      <c r="H110" t="b">
        <f>ISNUMBER(SEARCH("teens",d1_labelled!$D110))</f>
        <v>0</v>
      </c>
      <c r="I110" t="b">
        <f>ISNUMBER(SEARCH("adults",d1_labelled!$D110))</f>
        <v>1</v>
      </c>
      <c r="L110" t="b">
        <f>ISNUMBER(all_labelled[[#This Row],[appId]])</f>
        <v>0</v>
      </c>
      <c r="M110" t="b">
        <f t="shared" si="1"/>
        <v>1</v>
      </c>
    </row>
    <row r="111" spans="1:13" ht="14.5" customHeight="1" x14ac:dyDescent="0.35">
      <c r="A111" s="1" t="s">
        <v>628</v>
      </c>
      <c r="B111" s="1" t="s">
        <v>629</v>
      </c>
      <c r="C111" s="1" t="s">
        <v>630</v>
      </c>
      <c r="D111" s="1" t="s">
        <v>7</v>
      </c>
      <c r="G111" t="b">
        <f>ISNUMBER(SEARCH("children",d1_labelled!$D111))</f>
        <v>0</v>
      </c>
      <c r="H111" t="b">
        <f>ISNUMBER(SEARCH("teens",d1_labelled!$D111))</f>
        <v>0</v>
      </c>
      <c r="I111" t="b">
        <f>ISNUMBER(SEARCH("adults",d1_labelled!$D111))</f>
        <v>1</v>
      </c>
      <c r="L111" t="b">
        <f>ISNUMBER(all_labelled[[#This Row],[appId]])</f>
        <v>0</v>
      </c>
      <c r="M111" t="b">
        <f t="shared" si="1"/>
        <v>1</v>
      </c>
    </row>
    <row r="112" spans="1:13" ht="14.5" customHeight="1" x14ac:dyDescent="0.35">
      <c r="A112" s="1" t="s">
        <v>154</v>
      </c>
      <c r="B112" s="1" t="s">
        <v>155</v>
      </c>
      <c r="C112" s="1" t="s">
        <v>156</v>
      </c>
      <c r="D112" s="1" t="s">
        <v>7</v>
      </c>
      <c r="G112" t="b">
        <f>ISNUMBER(SEARCH("children",d1_labelled!$D112))</f>
        <v>0</v>
      </c>
      <c r="H112" t="b">
        <f>ISNUMBER(SEARCH("teens",d1_labelled!$D112))</f>
        <v>0</v>
      </c>
      <c r="I112" t="b">
        <f>ISNUMBER(SEARCH("adults",d1_labelled!$D112))</f>
        <v>1</v>
      </c>
      <c r="L112" t="b">
        <f>ISNUMBER(all_labelled[[#This Row],[appId]])</f>
        <v>0</v>
      </c>
      <c r="M112" t="b">
        <f t="shared" si="1"/>
        <v>1</v>
      </c>
    </row>
    <row r="113" spans="1:13" ht="14.5" customHeight="1" x14ac:dyDescent="0.35">
      <c r="A113" s="1" t="s">
        <v>331</v>
      </c>
      <c r="B113" s="1" t="s">
        <v>332</v>
      </c>
      <c r="C113" s="1" t="s">
        <v>333</v>
      </c>
      <c r="D113" s="1" t="s">
        <v>7</v>
      </c>
      <c r="G113" t="b">
        <f>ISNUMBER(SEARCH("children",d1_labelled!$D113))</f>
        <v>0</v>
      </c>
      <c r="H113" t="b">
        <f>ISNUMBER(SEARCH("teens",d1_labelled!$D113))</f>
        <v>0</v>
      </c>
      <c r="I113" t="b">
        <f>ISNUMBER(SEARCH("adults",d1_labelled!$D113))</f>
        <v>1</v>
      </c>
      <c r="L113" t="b">
        <f>ISNUMBER(all_labelled[[#This Row],[appId]])</f>
        <v>0</v>
      </c>
      <c r="M113" t="b">
        <f t="shared" si="1"/>
        <v>1</v>
      </c>
    </row>
    <row r="114" spans="1:13" ht="14.5" customHeight="1" x14ac:dyDescent="0.35">
      <c r="A114" s="1" t="s">
        <v>179</v>
      </c>
      <c r="B114" s="1" t="s">
        <v>180</v>
      </c>
      <c r="C114" s="1" t="s">
        <v>181</v>
      </c>
      <c r="D114" s="1" t="s">
        <v>7</v>
      </c>
      <c r="G114" t="b">
        <f>ISNUMBER(SEARCH("children",d1_labelled!$D114))</f>
        <v>0</v>
      </c>
      <c r="H114" t="b">
        <f>ISNUMBER(SEARCH("teens",d1_labelled!$D114))</f>
        <v>0</v>
      </c>
      <c r="I114" t="b">
        <f>ISNUMBER(SEARCH("adults",d1_labelled!$D114))</f>
        <v>1</v>
      </c>
      <c r="L114" t="b">
        <f>ISNUMBER(all_labelled[[#This Row],[appId]])</f>
        <v>0</v>
      </c>
      <c r="M114" t="b">
        <f t="shared" si="1"/>
        <v>1</v>
      </c>
    </row>
    <row r="115" spans="1:13" ht="14.5" customHeight="1" x14ac:dyDescent="0.35">
      <c r="A115" s="1" t="s">
        <v>256</v>
      </c>
      <c r="B115" s="1" t="s">
        <v>257</v>
      </c>
      <c r="C115" s="1" t="s">
        <v>258</v>
      </c>
      <c r="D115" s="1" t="s">
        <v>7</v>
      </c>
      <c r="G115" t="b">
        <f>ISNUMBER(SEARCH("children",d1_labelled!$D115))</f>
        <v>0</v>
      </c>
      <c r="H115" t="b">
        <f>ISNUMBER(SEARCH("teens",d1_labelled!$D115))</f>
        <v>0</v>
      </c>
      <c r="I115" t="b">
        <f>ISNUMBER(SEARCH("adults",d1_labelled!$D115))</f>
        <v>1</v>
      </c>
      <c r="L115" t="b">
        <f>ISNUMBER(all_labelled[[#This Row],[appId]])</f>
        <v>0</v>
      </c>
      <c r="M115" t="b">
        <f t="shared" si="1"/>
        <v>1</v>
      </c>
    </row>
    <row r="116" spans="1:13" ht="14.5" customHeight="1" x14ac:dyDescent="0.35">
      <c r="A116" s="1" t="s">
        <v>182</v>
      </c>
      <c r="B116" s="1" t="s">
        <v>183</v>
      </c>
      <c r="C116" s="1" t="s">
        <v>184</v>
      </c>
      <c r="D116" s="1" t="s">
        <v>185</v>
      </c>
      <c r="G116" t="b">
        <f>ISNUMBER(SEARCH("children",d1_labelled!$D116))</f>
        <v>1</v>
      </c>
      <c r="H116" t="b">
        <f>ISNUMBER(SEARCH("teens",d1_labelled!$D116))</f>
        <v>1</v>
      </c>
      <c r="I116" t="b">
        <f>ISNUMBER(SEARCH("adults",d1_labelled!$D116))</f>
        <v>0</v>
      </c>
      <c r="L116" t="b">
        <f>ISNUMBER(all_labelled[[#This Row],[appId]])</f>
        <v>0</v>
      </c>
      <c r="M116" t="b">
        <f t="shared" si="1"/>
        <v>1</v>
      </c>
    </row>
    <row r="117" spans="1:13" ht="14.5" customHeight="1" x14ac:dyDescent="0.35">
      <c r="A117" s="1" t="s">
        <v>189</v>
      </c>
      <c r="B117" s="1" t="s">
        <v>190</v>
      </c>
      <c r="C117" s="1" t="s">
        <v>191</v>
      </c>
      <c r="D117" s="1" t="s">
        <v>24</v>
      </c>
      <c r="G117" t="b">
        <f>ISNUMBER(SEARCH("children",d1_labelled!$D117))</f>
        <v>0</v>
      </c>
      <c r="H117" t="b">
        <f>ISNUMBER(SEARCH("teens",d1_labelled!$D117))</f>
        <v>1</v>
      </c>
      <c r="I117" t="b">
        <f>ISNUMBER(SEARCH("adults",d1_labelled!$D117))</f>
        <v>1</v>
      </c>
      <c r="L117" t="b">
        <f>ISNUMBER(all_labelled[[#This Row],[appId]])</f>
        <v>0</v>
      </c>
      <c r="M117" t="b">
        <f t="shared" si="1"/>
        <v>1</v>
      </c>
    </row>
    <row r="118" spans="1:13" ht="14.5" customHeight="1" x14ac:dyDescent="0.35">
      <c r="A118" s="1" t="s">
        <v>283</v>
      </c>
      <c r="B118" s="1" t="s">
        <v>284</v>
      </c>
      <c r="C118" s="1" t="s">
        <v>285</v>
      </c>
      <c r="D118" s="1" t="s">
        <v>7</v>
      </c>
      <c r="G118" t="b">
        <f>ISNUMBER(SEARCH("children",d1_labelled!$D118))</f>
        <v>0</v>
      </c>
      <c r="H118" t="b">
        <f>ISNUMBER(SEARCH("teens",d1_labelled!$D118))</f>
        <v>0</v>
      </c>
      <c r="I118" t="b">
        <f>ISNUMBER(SEARCH("adults",d1_labelled!$D118))</f>
        <v>1</v>
      </c>
      <c r="L118" t="b">
        <f>ISNUMBER(all_labelled[[#This Row],[appId]])</f>
        <v>0</v>
      </c>
      <c r="M118" t="b">
        <f t="shared" si="1"/>
        <v>1</v>
      </c>
    </row>
    <row r="119" spans="1:13" ht="14.5" customHeight="1" x14ac:dyDescent="0.35">
      <c r="A119" s="1" t="s">
        <v>217</v>
      </c>
      <c r="B119" s="1" t="s">
        <v>218</v>
      </c>
      <c r="C119" s="1" t="s">
        <v>219</v>
      </c>
      <c r="D119" s="1" t="s">
        <v>24</v>
      </c>
      <c r="G119" t="b">
        <f>ISNUMBER(SEARCH("children",d1_labelled!$D119))</f>
        <v>0</v>
      </c>
      <c r="H119" t="b">
        <f>ISNUMBER(SEARCH("teens",d1_labelled!$D119))</f>
        <v>1</v>
      </c>
      <c r="I119" t="b">
        <f>ISNUMBER(SEARCH("adults",d1_labelled!$D119))</f>
        <v>1</v>
      </c>
      <c r="L119" t="b">
        <f>ISNUMBER(all_labelled[[#This Row],[appId]])</f>
        <v>0</v>
      </c>
      <c r="M119" t="b">
        <f t="shared" si="1"/>
        <v>1</v>
      </c>
    </row>
    <row r="120" spans="1:13" ht="14.5" customHeight="1" x14ac:dyDescent="0.35">
      <c r="A120" s="1" t="s">
        <v>201</v>
      </c>
      <c r="B120" s="1" t="s">
        <v>202</v>
      </c>
      <c r="C120" s="1" t="s">
        <v>203</v>
      </c>
      <c r="D120" s="1" t="s">
        <v>7</v>
      </c>
      <c r="G120" t="b">
        <f>ISNUMBER(SEARCH("children",d1_labelled!$D120))</f>
        <v>0</v>
      </c>
      <c r="H120" t="b">
        <f>ISNUMBER(SEARCH("teens",d1_labelled!$D120))</f>
        <v>0</v>
      </c>
      <c r="I120" t="b">
        <f>ISNUMBER(SEARCH("adults",d1_labelled!$D120))</f>
        <v>1</v>
      </c>
      <c r="L120" t="b">
        <f>ISNUMBER(all_labelled[[#This Row],[appId]])</f>
        <v>0</v>
      </c>
      <c r="M120" t="b">
        <f t="shared" si="1"/>
        <v>1</v>
      </c>
    </row>
    <row r="121" spans="1:13" ht="14.5" customHeight="1" x14ac:dyDescent="0.35">
      <c r="A121" s="1" t="s">
        <v>479</v>
      </c>
      <c r="B121" s="1" t="s">
        <v>480</v>
      </c>
      <c r="C121" s="1" t="s">
        <v>481</v>
      </c>
      <c r="D121" s="1" t="s">
        <v>13</v>
      </c>
      <c r="G121" t="b">
        <f>ISNUMBER(SEARCH("children",d1_labelled!$D121))</f>
        <v>1</v>
      </c>
      <c r="H121" t="b">
        <f>ISNUMBER(SEARCH("teens",d1_labelled!$D121))</f>
        <v>0</v>
      </c>
      <c r="I121" t="b">
        <f>ISNUMBER(SEARCH("adults",d1_labelled!$D121))</f>
        <v>0</v>
      </c>
      <c r="L121" t="b">
        <f>ISNUMBER(all_labelled[[#This Row],[appId]])</f>
        <v>0</v>
      </c>
      <c r="M121" t="b">
        <f t="shared" si="1"/>
        <v>1</v>
      </c>
    </row>
    <row r="122" spans="1:13" ht="14.5" customHeight="1" x14ac:dyDescent="0.35">
      <c r="A122" s="1" t="s">
        <v>222</v>
      </c>
      <c r="B122" s="1" t="s">
        <v>223</v>
      </c>
      <c r="C122" s="1" t="s">
        <v>224</v>
      </c>
      <c r="D122" s="1" t="s">
        <v>7</v>
      </c>
      <c r="G122" t="b">
        <f>ISNUMBER(SEARCH("children",d1_labelled!$D122))</f>
        <v>0</v>
      </c>
      <c r="H122" t="b">
        <f>ISNUMBER(SEARCH("teens",d1_labelled!$D122))</f>
        <v>0</v>
      </c>
      <c r="I122" t="b">
        <f>ISNUMBER(SEARCH("adults",d1_labelled!$D122))</f>
        <v>1</v>
      </c>
      <c r="L122" t="b">
        <f>ISNUMBER(all_labelled[[#This Row],[appId]])</f>
        <v>0</v>
      </c>
      <c r="M122" t="b">
        <f t="shared" si="1"/>
        <v>1</v>
      </c>
    </row>
    <row r="123" spans="1:13" ht="14.5" customHeight="1" x14ac:dyDescent="0.35">
      <c r="A123" s="1" t="s">
        <v>641</v>
      </c>
      <c r="B123" s="1" t="s">
        <v>642</v>
      </c>
      <c r="C123" s="1" t="s">
        <v>643</v>
      </c>
      <c r="D123" s="1" t="s">
        <v>34</v>
      </c>
      <c r="G123" t="b">
        <f>ISNUMBER(SEARCH("children",d1_labelled!$D123))</f>
        <v>0</v>
      </c>
      <c r="H123" t="b">
        <f>ISNUMBER(SEARCH("teens",d1_labelled!$D123))</f>
        <v>1</v>
      </c>
      <c r="I123" t="b">
        <f>ISNUMBER(SEARCH("adults",d1_labelled!$D123))</f>
        <v>0</v>
      </c>
      <c r="L123" t="b">
        <f>ISNUMBER(all_labelled[[#This Row],[appId]])</f>
        <v>0</v>
      </c>
      <c r="M123" t="b">
        <f t="shared" si="1"/>
        <v>1</v>
      </c>
    </row>
    <row r="124" spans="1:13" ht="14.5" customHeight="1" x14ac:dyDescent="0.35">
      <c r="A124" s="1" t="s">
        <v>412</v>
      </c>
      <c r="B124" s="1" t="s">
        <v>413</v>
      </c>
      <c r="C124" s="1" t="s">
        <v>414</v>
      </c>
      <c r="D124" s="1" t="s">
        <v>13</v>
      </c>
      <c r="G124" t="b">
        <f>ISNUMBER(SEARCH("children",d1_labelled!$D124))</f>
        <v>1</v>
      </c>
      <c r="H124" t="b">
        <f>ISNUMBER(SEARCH("teens",d1_labelled!$D124))</f>
        <v>0</v>
      </c>
      <c r="I124" t="b">
        <f>ISNUMBER(SEARCH("adults",d1_labelled!$D124))</f>
        <v>0</v>
      </c>
      <c r="L124" t="b">
        <f>ISNUMBER(all_labelled[[#This Row],[appId]])</f>
        <v>0</v>
      </c>
      <c r="M124" t="b">
        <f t="shared" si="1"/>
        <v>1</v>
      </c>
    </row>
    <row r="125" spans="1:13" ht="14.5" customHeight="1" x14ac:dyDescent="0.35">
      <c r="A125" s="1" t="s">
        <v>590</v>
      </c>
      <c r="B125" s="1" t="s">
        <v>591</v>
      </c>
      <c r="C125" s="1" t="s">
        <v>592</v>
      </c>
      <c r="D125" s="1" t="s">
        <v>7</v>
      </c>
      <c r="G125" t="b">
        <f>ISNUMBER(SEARCH("children",d1_labelled!$D125))</f>
        <v>0</v>
      </c>
      <c r="H125" t="b">
        <f>ISNUMBER(SEARCH("teens",d1_labelled!$D125))</f>
        <v>0</v>
      </c>
      <c r="I125" t="b">
        <f>ISNUMBER(SEARCH("adults",d1_labelled!$D125))</f>
        <v>1</v>
      </c>
      <c r="L125" t="b">
        <f>ISNUMBER(all_labelled[[#This Row],[appId]])</f>
        <v>0</v>
      </c>
      <c r="M125" t="b">
        <f t="shared" si="1"/>
        <v>1</v>
      </c>
    </row>
    <row r="126" spans="1:13" ht="14.5" customHeight="1" x14ac:dyDescent="0.35">
      <c r="A126" s="1" t="s">
        <v>684</v>
      </c>
      <c r="B126" s="1" t="s">
        <v>685</v>
      </c>
      <c r="C126" s="1" t="s">
        <v>686</v>
      </c>
      <c r="D126" s="1" t="s">
        <v>34</v>
      </c>
      <c r="G126" t="b">
        <f>ISNUMBER(SEARCH("children",d1_labelled!$D126))</f>
        <v>0</v>
      </c>
      <c r="H126" t="b">
        <f>ISNUMBER(SEARCH("teens",d1_labelled!$D126))</f>
        <v>1</v>
      </c>
      <c r="I126" t="b">
        <f>ISNUMBER(SEARCH("adults",d1_labelled!$D126))</f>
        <v>0</v>
      </c>
      <c r="L126" t="b">
        <f>ISNUMBER(all_labelled[[#This Row],[appId]])</f>
        <v>0</v>
      </c>
      <c r="M126" t="b">
        <f t="shared" si="1"/>
        <v>1</v>
      </c>
    </row>
    <row r="127" spans="1:13" ht="14.5" customHeight="1" x14ac:dyDescent="0.35">
      <c r="A127" s="1" t="s">
        <v>50</v>
      </c>
      <c r="B127" s="1" t="s">
        <v>51</v>
      </c>
      <c r="C127" s="1" t="s">
        <v>52</v>
      </c>
      <c r="D127" s="1" t="s">
        <v>13</v>
      </c>
      <c r="G127" t="b">
        <f>ISNUMBER(SEARCH("children",d1_labelled!$D127))</f>
        <v>1</v>
      </c>
      <c r="H127" t="b">
        <f>ISNUMBER(SEARCH("teens",d1_labelled!$D127))</f>
        <v>0</v>
      </c>
      <c r="I127" t="b">
        <f>ISNUMBER(SEARCH("adults",d1_labelled!$D127))</f>
        <v>0</v>
      </c>
      <c r="L127" t="b">
        <f>ISNUMBER(all_labelled[[#This Row],[appId]])</f>
        <v>0</v>
      </c>
      <c r="M127" t="b">
        <f t="shared" si="1"/>
        <v>1</v>
      </c>
    </row>
    <row r="128" spans="1:13" ht="14.5" customHeight="1" x14ac:dyDescent="0.35">
      <c r="A128" s="1" t="s">
        <v>913</v>
      </c>
      <c r="B128" s="1" t="s">
        <v>914</v>
      </c>
      <c r="C128" s="1" t="s">
        <v>915</v>
      </c>
      <c r="D128" s="1" t="s">
        <v>24</v>
      </c>
      <c r="G128" t="b">
        <f>ISNUMBER(SEARCH("children",d1_labelled!$D128))</f>
        <v>0</v>
      </c>
      <c r="H128" t="b">
        <f>ISNUMBER(SEARCH("teens",d1_labelled!$D128))</f>
        <v>1</v>
      </c>
      <c r="I128" t="b">
        <f>ISNUMBER(SEARCH("adults",d1_labelled!$D128))</f>
        <v>1</v>
      </c>
      <c r="L128" t="b">
        <f>ISNUMBER(all_labelled[[#This Row],[appId]])</f>
        <v>0</v>
      </c>
      <c r="M128" t="b">
        <f t="shared" si="1"/>
        <v>1</v>
      </c>
    </row>
    <row r="129" spans="1:13" ht="14.5" customHeight="1" x14ac:dyDescent="0.35">
      <c r="A129" s="1" t="s">
        <v>808</v>
      </c>
      <c r="B129" s="1" t="s">
        <v>809</v>
      </c>
      <c r="C129" s="1" t="s">
        <v>810</v>
      </c>
      <c r="D129" s="1" t="s">
        <v>7</v>
      </c>
      <c r="G129" t="b">
        <f>ISNUMBER(SEARCH("children",d1_labelled!$D129))</f>
        <v>0</v>
      </c>
      <c r="H129" t="b">
        <f>ISNUMBER(SEARCH("teens",d1_labelled!$D129))</f>
        <v>0</v>
      </c>
      <c r="I129" t="b">
        <f>ISNUMBER(SEARCH("adults",d1_labelled!$D129))</f>
        <v>1</v>
      </c>
      <c r="L129" t="b">
        <f>ISNUMBER(all_labelled[[#This Row],[appId]])</f>
        <v>0</v>
      </c>
      <c r="M129" t="b">
        <f t="shared" si="1"/>
        <v>1</v>
      </c>
    </row>
    <row r="130" spans="1:13" ht="14.5" customHeight="1" x14ac:dyDescent="0.35">
      <c r="A130" s="1" t="s">
        <v>811</v>
      </c>
      <c r="B130" s="1" t="s">
        <v>812</v>
      </c>
      <c r="C130" s="1" t="s">
        <v>813</v>
      </c>
      <c r="D130" s="1" t="s">
        <v>24</v>
      </c>
      <c r="G130" t="b">
        <f>ISNUMBER(SEARCH("children",d1_labelled!$D130))</f>
        <v>0</v>
      </c>
      <c r="H130" t="b">
        <f>ISNUMBER(SEARCH("teens",d1_labelled!$D130))</f>
        <v>1</v>
      </c>
      <c r="I130" t="b">
        <f>ISNUMBER(SEARCH("adults",d1_labelled!$D130))</f>
        <v>1</v>
      </c>
      <c r="L130" t="b">
        <f>ISNUMBER(all_labelled[[#This Row],[appId]])</f>
        <v>0</v>
      </c>
      <c r="M130" t="b">
        <f t="shared" si="1"/>
        <v>1</v>
      </c>
    </row>
    <row r="131" spans="1:13" ht="14.5" customHeight="1" x14ac:dyDescent="0.35">
      <c r="A131" s="1" t="s">
        <v>242</v>
      </c>
      <c r="B131" s="1" t="s">
        <v>243</v>
      </c>
      <c r="C131" s="1" t="s">
        <v>244</v>
      </c>
      <c r="D131" s="1" t="s">
        <v>7</v>
      </c>
      <c r="G131" t="b">
        <f>ISNUMBER(SEARCH("children",d1_labelled!$D131))</f>
        <v>0</v>
      </c>
      <c r="H131" t="b">
        <f>ISNUMBER(SEARCH("teens",d1_labelled!$D131))</f>
        <v>0</v>
      </c>
      <c r="I131" t="b">
        <f>ISNUMBER(SEARCH("adults",d1_labelled!$D131))</f>
        <v>1</v>
      </c>
      <c r="L131" t="b">
        <f>ISNUMBER(all_labelled[[#This Row],[appId]])</f>
        <v>0</v>
      </c>
      <c r="M131" t="b">
        <f t="shared" ref="M131:M194" si="2">NOT(L131)</f>
        <v>1</v>
      </c>
    </row>
    <row r="132" spans="1:13" ht="14.5" customHeight="1" x14ac:dyDescent="0.35">
      <c r="A132" s="1" t="s">
        <v>294</v>
      </c>
      <c r="B132" s="1" t="s">
        <v>295</v>
      </c>
      <c r="C132" s="1" t="s">
        <v>296</v>
      </c>
      <c r="D132" s="1" t="s">
        <v>34</v>
      </c>
      <c r="G132" t="b">
        <f>ISNUMBER(SEARCH("children",d1_labelled!$D132))</f>
        <v>0</v>
      </c>
      <c r="H132" t="b">
        <f>ISNUMBER(SEARCH("teens",d1_labelled!$D132))</f>
        <v>1</v>
      </c>
      <c r="I132" t="b">
        <f>ISNUMBER(SEARCH("adults",d1_labelled!$D132))</f>
        <v>0</v>
      </c>
      <c r="L132" t="b">
        <f>ISNUMBER(all_labelled[[#This Row],[appId]])</f>
        <v>0</v>
      </c>
      <c r="M132" t="b">
        <f t="shared" si="2"/>
        <v>1</v>
      </c>
    </row>
    <row r="133" spans="1:13" ht="14.5" customHeight="1" x14ac:dyDescent="0.35">
      <c r="A133" s="1" t="s">
        <v>908</v>
      </c>
      <c r="B133" s="1" t="s">
        <v>909</v>
      </c>
      <c r="C133" s="1" t="s">
        <v>910</v>
      </c>
      <c r="D133" s="1" t="s">
        <v>24</v>
      </c>
      <c r="G133" t="b">
        <f>ISNUMBER(SEARCH("children",d1_labelled!$D133))</f>
        <v>0</v>
      </c>
      <c r="H133" t="b">
        <f>ISNUMBER(SEARCH("teens",d1_labelled!$D133))</f>
        <v>1</v>
      </c>
      <c r="I133" t="b">
        <f>ISNUMBER(SEARCH("adults",d1_labelled!$D133))</f>
        <v>1</v>
      </c>
      <c r="L133" t="b">
        <f>ISNUMBER(all_labelled[[#This Row],[appId]])</f>
        <v>0</v>
      </c>
      <c r="M133" t="b">
        <f t="shared" si="2"/>
        <v>1</v>
      </c>
    </row>
    <row r="134" spans="1:13" ht="14.5" customHeight="1" x14ac:dyDescent="0.35">
      <c r="A134" s="1" t="s">
        <v>245</v>
      </c>
      <c r="B134" s="1" t="s">
        <v>246</v>
      </c>
      <c r="C134" s="1" t="s">
        <v>247</v>
      </c>
      <c r="D134" s="1" t="s">
        <v>7</v>
      </c>
      <c r="G134" t="b">
        <f>ISNUMBER(SEARCH("children",d1_labelled!$D134))</f>
        <v>0</v>
      </c>
      <c r="H134" t="b">
        <f>ISNUMBER(SEARCH("teens",d1_labelled!$D134))</f>
        <v>0</v>
      </c>
      <c r="I134" t="b">
        <f>ISNUMBER(SEARCH("adults",d1_labelled!$D134))</f>
        <v>1</v>
      </c>
      <c r="L134" t="b">
        <f>ISNUMBER(all_labelled[[#This Row],[appId]])</f>
        <v>0</v>
      </c>
      <c r="M134" t="b">
        <f t="shared" si="2"/>
        <v>1</v>
      </c>
    </row>
    <row r="135" spans="1:13" ht="14.5" customHeight="1" x14ac:dyDescent="0.35">
      <c r="A135" s="1" t="s">
        <v>248</v>
      </c>
      <c r="B135" s="1" t="s">
        <v>249</v>
      </c>
      <c r="C135" s="1" t="s">
        <v>250</v>
      </c>
      <c r="D135" s="1" t="s">
        <v>24</v>
      </c>
      <c r="G135" t="b">
        <f>ISNUMBER(SEARCH("children",d1_labelled!$D135))</f>
        <v>0</v>
      </c>
      <c r="H135" t="b">
        <f>ISNUMBER(SEARCH("teens",d1_labelled!$D135))</f>
        <v>1</v>
      </c>
      <c r="I135" t="b">
        <f>ISNUMBER(SEARCH("adults",d1_labelled!$D135))</f>
        <v>1</v>
      </c>
      <c r="L135" t="b">
        <f>ISNUMBER(all_labelled[[#This Row],[appId]])</f>
        <v>0</v>
      </c>
      <c r="M135" t="b">
        <f t="shared" si="2"/>
        <v>1</v>
      </c>
    </row>
    <row r="136" spans="1:13" ht="14.5" customHeight="1" x14ac:dyDescent="0.35">
      <c r="A136" s="1" t="s">
        <v>253</v>
      </c>
      <c r="B136" s="1" t="s">
        <v>254</v>
      </c>
      <c r="C136" s="1" t="s">
        <v>255</v>
      </c>
      <c r="D136" s="1" t="s">
        <v>24</v>
      </c>
      <c r="G136" t="b">
        <f>ISNUMBER(SEARCH("children",d1_labelled!$D136))</f>
        <v>0</v>
      </c>
      <c r="H136" t="b">
        <f>ISNUMBER(SEARCH("teens",d1_labelled!$D136))</f>
        <v>1</v>
      </c>
      <c r="I136" t="b">
        <f>ISNUMBER(SEARCH("adults",d1_labelled!$D136))</f>
        <v>1</v>
      </c>
      <c r="L136" t="b">
        <f>ISNUMBER(all_labelled[[#This Row],[appId]])</f>
        <v>0</v>
      </c>
      <c r="M136" t="b">
        <f t="shared" si="2"/>
        <v>1</v>
      </c>
    </row>
    <row r="137" spans="1:13" ht="14.5" customHeight="1" x14ac:dyDescent="0.35">
      <c r="A137" s="1" t="s">
        <v>505</v>
      </c>
      <c r="B137" s="1" t="s">
        <v>506</v>
      </c>
      <c r="C137" s="1" t="s">
        <v>507</v>
      </c>
      <c r="D137" s="1" t="s">
        <v>13</v>
      </c>
      <c r="G137" t="b">
        <f>ISNUMBER(SEARCH("children",d1_labelled!$D137))</f>
        <v>1</v>
      </c>
      <c r="H137" t="b">
        <f>ISNUMBER(SEARCH("teens",d1_labelled!$D137))</f>
        <v>0</v>
      </c>
      <c r="I137" t="b">
        <f>ISNUMBER(SEARCH("adults",d1_labelled!$D137))</f>
        <v>0</v>
      </c>
      <c r="L137" t="b">
        <f>ISNUMBER(all_labelled[[#This Row],[appId]])</f>
        <v>0</v>
      </c>
      <c r="M137" t="b">
        <f t="shared" si="2"/>
        <v>1</v>
      </c>
    </row>
    <row r="138" spans="1:13" ht="14.5" customHeight="1" x14ac:dyDescent="0.35">
      <c r="A138" s="1" t="s">
        <v>721</v>
      </c>
      <c r="B138" s="1" t="s">
        <v>722</v>
      </c>
      <c r="C138" s="1" t="s">
        <v>723</v>
      </c>
      <c r="D138" s="1" t="s">
        <v>7</v>
      </c>
      <c r="G138" t="b">
        <f>ISNUMBER(SEARCH("children",d1_labelled!$D138))</f>
        <v>0</v>
      </c>
      <c r="H138" t="b">
        <f>ISNUMBER(SEARCH("teens",d1_labelled!$D138))</f>
        <v>0</v>
      </c>
      <c r="I138" t="b">
        <f>ISNUMBER(SEARCH("adults",d1_labelled!$D138))</f>
        <v>1</v>
      </c>
      <c r="L138" t="b">
        <f>ISNUMBER(all_labelled[[#This Row],[appId]])</f>
        <v>0</v>
      </c>
      <c r="M138" t="b">
        <f t="shared" si="2"/>
        <v>1</v>
      </c>
    </row>
    <row r="139" spans="1:13" ht="14.5" customHeight="1" x14ac:dyDescent="0.35">
      <c r="A139" s="1" t="s">
        <v>346</v>
      </c>
      <c r="B139" s="1" t="s">
        <v>347</v>
      </c>
      <c r="C139" s="1" t="s">
        <v>348</v>
      </c>
      <c r="D139" s="1" t="s">
        <v>34</v>
      </c>
      <c r="G139" t="b">
        <f>ISNUMBER(SEARCH("children",d1_labelled!$D139))</f>
        <v>0</v>
      </c>
      <c r="H139" t="b">
        <f>ISNUMBER(SEARCH("teens",d1_labelled!$D139))</f>
        <v>1</v>
      </c>
      <c r="I139" t="b">
        <f>ISNUMBER(SEARCH("adults",d1_labelled!$D139))</f>
        <v>0</v>
      </c>
      <c r="L139" t="b">
        <f>ISNUMBER(all_labelled[[#This Row],[appId]])</f>
        <v>0</v>
      </c>
      <c r="M139" t="b">
        <f t="shared" si="2"/>
        <v>1</v>
      </c>
    </row>
    <row r="140" spans="1:13" ht="14.5" customHeight="1" x14ac:dyDescent="0.35">
      <c r="A140" s="1" t="s">
        <v>274</v>
      </c>
      <c r="B140" s="1" t="s">
        <v>275</v>
      </c>
      <c r="C140" s="1" t="s">
        <v>276</v>
      </c>
      <c r="D140" s="1" t="s">
        <v>7</v>
      </c>
      <c r="G140" t="b">
        <f>ISNUMBER(SEARCH("children",d1_labelled!$D140))</f>
        <v>0</v>
      </c>
      <c r="H140" t="b">
        <f>ISNUMBER(SEARCH("teens",d1_labelled!$D140))</f>
        <v>0</v>
      </c>
      <c r="I140" t="b">
        <f>ISNUMBER(SEARCH("adults",d1_labelled!$D140))</f>
        <v>1</v>
      </c>
      <c r="L140" t="b">
        <f>ISNUMBER(all_labelled[[#This Row],[appId]])</f>
        <v>0</v>
      </c>
      <c r="M140" t="b">
        <f t="shared" si="2"/>
        <v>1</v>
      </c>
    </row>
    <row r="141" spans="1:13" ht="14.5" customHeight="1" x14ac:dyDescent="0.35">
      <c r="A141" s="1" t="s">
        <v>21</v>
      </c>
      <c r="B141" s="1" t="s">
        <v>22</v>
      </c>
      <c r="C141" s="1" t="s">
        <v>23</v>
      </c>
      <c r="D141" s="1" t="s">
        <v>24</v>
      </c>
      <c r="G141" t="b">
        <f>ISNUMBER(SEARCH("children",d1_labelled!$D141))</f>
        <v>0</v>
      </c>
      <c r="H141" t="b">
        <f>ISNUMBER(SEARCH("teens",d1_labelled!$D141))</f>
        <v>1</v>
      </c>
      <c r="I141" t="b">
        <f>ISNUMBER(SEARCH("adults",d1_labelled!$D141))</f>
        <v>1</v>
      </c>
      <c r="L141" t="b">
        <f>ISNUMBER(all_labelled[[#This Row],[appId]])</f>
        <v>0</v>
      </c>
      <c r="M141" t="b">
        <f t="shared" si="2"/>
        <v>1</v>
      </c>
    </row>
    <row r="142" spans="1:13" ht="14.5" customHeight="1" x14ac:dyDescent="0.35">
      <c r="A142" s="1" t="s">
        <v>378</v>
      </c>
      <c r="B142" s="1" t="s">
        <v>379</v>
      </c>
      <c r="C142" s="1" t="s">
        <v>380</v>
      </c>
      <c r="D142" s="1" t="s">
        <v>7</v>
      </c>
      <c r="G142" t="b">
        <f>ISNUMBER(SEARCH("children",d1_labelled!$D142))</f>
        <v>0</v>
      </c>
      <c r="H142" t="b">
        <f>ISNUMBER(SEARCH("teens",d1_labelled!$D142))</f>
        <v>0</v>
      </c>
      <c r="I142" t="b">
        <f>ISNUMBER(SEARCH("adults",d1_labelled!$D142))</f>
        <v>1</v>
      </c>
      <c r="L142" t="b">
        <f>ISNUMBER(all_labelled[[#This Row],[appId]])</f>
        <v>0</v>
      </c>
      <c r="M142" t="b">
        <f t="shared" si="2"/>
        <v>1</v>
      </c>
    </row>
    <row r="143" spans="1:13" ht="14.5" customHeight="1" x14ac:dyDescent="0.35">
      <c r="A143" s="1" t="s">
        <v>110</v>
      </c>
      <c r="B143" s="1" t="s">
        <v>111</v>
      </c>
      <c r="C143" s="1" t="s">
        <v>112</v>
      </c>
      <c r="D143" s="1" t="s">
        <v>7</v>
      </c>
      <c r="G143" t="b">
        <f>ISNUMBER(SEARCH("children",d1_labelled!$D143))</f>
        <v>0</v>
      </c>
      <c r="H143" t="b">
        <f>ISNUMBER(SEARCH("teens",d1_labelled!$D143))</f>
        <v>0</v>
      </c>
      <c r="I143" t="b">
        <f>ISNUMBER(SEARCH("adults",d1_labelled!$D143))</f>
        <v>1</v>
      </c>
      <c r="L143" t="b">
        <f>ISNUMBER(all_labelled[[#This Row],[appId]])</f>
        <v>0</v>
      </c>
      <c r="M143" t="b">
        <f t="shared" si="2"/>
        <v>1</v>
      </c>
    </row>
    <row r="144" spans="1:13" ht="14.5" customHeight="1" x14ac:dyDescent="0.35">
      <c r="A144" s="1" t="s">
        <v>771</v>
      </c>
      <c r="B144" s="1" t="s">
        <v>772</v>
      </c>
      <c r="C144" s="1" t="s">
        <v>773</v>
      </c>
      <c r="D144" s="1" t="s">
        <v>13</v>
      </c>
      <c r="G144" t="b">
        <f>ISNUMBER(SEARCH("children",d1_labelled!$D144))</f>
        <v>1</v>
      </c>
      <c r="H144" t="b">
        <f>ISNUMBER(SEARCH("teens",d1_labelled!$D144))</f>
        <v>0</v>
      </c>
      <c r="I144" t="b">
        <f>ISNUMBER(SEARCH("adults",d1_labelled!$D144))</f>
        <v>0</v>
      </c>
      <c r="L144" t="b">
        <f>ISNUMBER(all_labelled[[#This Row],[appId]])</f>
        <v>0</v>
      </c>
      <c r="M144" t="b">
        <f t="shared" si="2"/>
        <v>1</v>
      </c>
    </row>
    <row r="145" spans="1:13" ht="14.5" customHeight="1" x14ac:dyDescent="0.35">
      <c r="A145" s="1" t="s">
        <v>337</v>
      </c>
      <c r="B145" s="1" t="s">
        <v>338</v>
      </c>
      <c r="C145" s="1" t="s">
        <v>339</v>
      </c>
      <c r="D145" s="1" t="s">
        <v>7</v>
      </c>
      <c r="G145" t="b">
        <f>ISNUMBER(SEARCH("children",d1_labelled!$D145))</f>
        <v>0</v>
      </c>
      <c r="H145" t="b">
        <f>ISNUMBER(SEARCH("teens",d1_labelled!$D145))</f>
        <v>0</v>
      </c>
      <c r="I145" t="b">
        <f>ISNUMBER(SEARCH("adults",d1_labelled!$D145))</f>
        <v>1</v>
      </c>
      <c r="L145" t="b">
        <f>ISNUMBER(all_labelled[[#This Row],[appId]])</f>
        <v>0</v>
      </c>
      <c r="M145" t="b">
        <f t="shared" si="2"/>
        <v>1</v>
      </c>
    </row>
    <row r="146" spans="1:13" ht="14.5" customHeight="1" x14ac:dyDescent="0.35">
      <c r="A146" s="1" t="s">
        <v>669</v>
      </c>
      <c r="B146" s="1" t="s">
        <v>670</v>
      </c>
      <c r="C146" s="1" t="s">
        <v>671</v>
      </c>
      <c r="D146" s="1" t="s">
        <v>34</v>
      </c>
      <c r="G146" t="b">
        <f>ISNUMBER(SEARCH("children",d1_labelled!$D146))</f>
        <v>0</v>
      </c>
      <c r="H146" t="b">
        <f>ISNUMBER(SEARCH("teens",d1_labelled!$D146))</f>
        <v>1</v>
      </c>
      <c r="I146" t="b">
        <f>ISNUMBER(SEARCH("adults",d1_labelled!$D146))</f>
        <v>0</v>
      </c>
      <c r="L146" t="b">
        <f>ISNUMBER(all_labelled[[#This Row],[appId]])</f>
        <v>0</v>
      </c>
      <c r="M146" t="b">
        <f t="shared" si="2"/>
        <v>1</v>
      </c>
    </row>
    <row r="147" spans="1:13" ht="14.5" customHeight="1" x14ac:dyDescent="0.35">
      <c r="A147" s="1" t="s">
        <v>286</v>
      </c>
      <c r="B147" s="1" t="s">
        <v>287</v>
      </c>
      <c r="C147" s="1" t="s">
        <v>288</v>
      </c>
      <c r="D147" s="1" t="s">
        <v>7</v>
      </c>
      <c r="G147" t="b">
        <f>ISNUMBER(SEARCH("children",d1_labelled!$D147))</f>
        <v>0</v>
      </c>
      <c r="H147" t="b">
        <f>ISNUMBER(SEARCH("teens",d1_labelled!$D147))</f>
        <v>0</v>
      </c>
      <c r="I147" t="b">
        <f>ISNUMBER(SEARCH("adults",d1_labelled!$D147))</f>
        <v>1</v>
      </c>
      <c r="L147" t="b">
        <f>ISNUMBER(all_labelled[[#This Row],[appId]])</f>
        <v>0</v>
      </c>
      <c r="M147" t="b">
        <f t="shared" si="2"/>
        <v>1</v>
      </c>
    </row>
    <row r="148" spans="1:13" ht="14.5" customHeight="1" x14ac:dyDescent="0.35">
      <c r="A148" s="1" t="s">
        <v>343</v>
      </c>
      <c r="B148" s="1" t="s">
        <v>344</v>
      </c>
      <c r="C148" s="1" t="s">
        <v>345</v>
      </c>
      <c r="D148" s="1" t="s">
        <v>7</v>
      </c>
      <c r="G148" t="b">
        <f>ISNUMBER(SEARCH("children",d1_labelled!$D148))</f>
        <v>0</v>
      </c>
      <c r="H148" t="b">
        <f>ISNUMBER(SEARCH("teens",d1_labelled!$D148))</f>
        <v>0</v>
      </c>
      <c r="I148" t="b">
        <f>ISNUMBER(SEARCH("adults",d1_labelled!$D148))</f>
        <v>1</v>
      </c>
      <c r="L148" t="b">
        <f>ISNUMBER(all_labelled[[#This Row],[appId]])</f>
        <v>0</v>
      </c>
      <c r="M148" t="b">
        <f t="shared" si="2"/>
        <v>1</v>
      </c>
    </row>
    <row r="149" spans="1:13" ht="14.5" customHeight="1" x14ac:dyDescent="0.35">
      <c r="A149" s="1" t="s">
        <v>88</v>
      </c>
      <c r="B149" s="1" t="s">
        <v>89</v>
      </c>
      <c r="C149" s="1" t="s">
        <v>90</v>
      </c>
      <c r="D149" s="1" t="s">
        <v>34</v>
      </c>
      <c r="G149" t="b">
        <f>ISNUMBER(SEARCH("children",d1_labelled!$D149))</f>
        <v>0</v>
      </c>
      <c r="H149" t="b">
        <f>ISNUMBER(SEARCH("teens",d1_labelled!$D149))</f>
        <v>1</v>
      </c>
      <c r="I149" t="b">
        <f>ISNUMBER(SEARCH("adults",d1_labelled!$D149))</f>
        <v>0</v>
      </c>
      <c r="L149" t="b">
        <f>ISNUMBER(all_labelled[[#This Row],[appId]])</f>
        <v>0</v>
      </c>
      <c r="M149" t="b">
        <f t="shared" si="2"/>
        <v>1</v>
      </c>
    </row>
    <row r="150" spans="1:13" ht="14.5" customHeight="1" x14ac:dyDescent="0.35">
      <c r="A150" s="1" t="s">
        <v>239</v>
      </c>
      <c r="B150" s="1" t="s">
        <v>240</v>
      </c>
      <c r="C150" s="1" t="s">
        <v>241</v>
      </c>
      <c r="D150" s="1" t="s">
        <v>13</v>
      </c>
      <c r="G150" t="b">
        <f>ISNUMBER(SEARCH("children",d1_labelled!$D150))</f>
        <v>1</v>
      </c>
      <c r="H150" t="b">
        <f>ISNUMBER(SEARCH("teens",d1_labelled!$D150))</f>
        <v>0</v>
      </c>
      <c r="I150" t="b">
        <f>ISNUMBER(SEARCH("adults",d1_labelled!$D150))</f>
        <v>0</v>
      </c>
      <c r="L150" t="b">
        <f>ISNUMBER(all_labelled[[#This Row],[appId]])</f>
        <v>0</v>
      </c>
      <c r="M150" t="b">
        <f t="shared" si="2"/>
        <v>1</v>
      </c>
    </row>
    <row r="151" spans="1:13" ht="14.5" customHeight="1" x14ac:dyDescent="0.35">
      <c r="A151" s="1" t="s">
        <v>310</v>
      </c>
      <c r="B151" s="1" t="s">
        <v>311</v>
      </c>
      <c r="C151" s="1" t="s">
        <v>312</v>
      </c>
      <c r="D151" s="1" t="s">
        <v>7</v>
      </c>
      <c r="G151" t="b">
        <f>ISNUMBER(SEARCH("children",d1_labelled!$D151))</f>
        <v>0</v>
      </c>
      <c r="H151" t="b">
        <f>ISNUMBER(SEARCH("teens",d1_labelled!$D151))</f>
        <v>0</v>
      </c>
      <c r="I151" t="b">
        <f>ISNUMBER(SEARCH("adults",d1_labelled!$D151))</f>
        <v>1</v>
      </c>
      <c r="L151" t="b">
        <f>ISNUMBER(all_labelled[[#This Row],[appId]])</f>
        <v>0</v>
      </c>
      <c r="M151" t="b">
        <f t="shared" si="2"/>
        <v>1</v>
      </c>
    </row>
    <row r="152" spans="1:13" ht="14.5" customHeight="1" x14ac:dyDescent="0.35">
      <c r="A152" s="1" t="s">
        <v>613</v>
      </c>
      <c r="B152" s="1" t="s">
        <v>614</v>
      </c>
      <c r="C152" s="1" t="s">
        <v>615</v>
      </c>
      <c r="D152" s="1" t="s">
        <v>7</v>
      </c>
      <c r="G152" t="b">
        <f>ISNUMBER(SEARCH("children",d1_labelled!$D152))</f>
        <v>0</v>
      </c>
      <c r="H152" t="b">
        <f>ISNUMBER(SEARCH("teens",d1_labelled!$D152))</f>
        <v>0</v>
      </c>
      <c r="I152" t="b">
        <f>ISNUMBER(SEARCH("adults",d1_labelled!$D152))</f>
        <v>1</v>
      </c>
      <c r="L152" t="b">
        <f>ISNUMBER(all_labelled[[#This Row],[appId]])</f>
        <v>0</v>
      </c>
      <c r="M152" t="b">
        <f t="shared" si="2"/>
        <v>1</v>
      </c>
    </row>
    <row r="153" spans="1:13" ht="14.5" customHeight="1" x14ac:dyDescent="0.35">
      <c r="A153" s="1" t="s">
        <v>905</v>
      </c>
      <c r="B153" s="1" t="s">
        <v>906</v>
      </c>
      <c r="C153" s="1" t="s">
        <v>907</v>
      </c>
      <c r="D153" s="1" t="s">
        <v>7</v>
      </c>
      <c r="G153" t="b">
        <f>ISNUMBER(SEARCH("children",d1_labelled!$D153))</f>
        <v>0</v>
      </c>
      <c r="H153" t="b">
        <f>ISNUMBER(SEARCH("teens",d1_labelled!$D153))</f>
        <v>0</v>
      </c>
      <c r="I153" t="b">
        <f>ISNUMBER(SEARCH("adults",d1_labelled!$D153))</f>
        <v>1</v>
      </c>
      <c r="L153" t="b">
        <f>ISNUMBER(all_labelled[[#This Row],[appId]])</f>
        <v>0</v>
      </c>
      <c r="M153" t="b">
        <f t="shared" si="2"/>
        <v>1</v>
      </c>
    </row>
    <row r="154" spans="1:13" ht="14.5" customHeight="1" x14ac:dyDescent="0.35">
      <c r="A154" s="1" t="s">
        <v>325</v>
      </c>
      <c r="B154" s="1" t="s">
        <v>326</v>
      </c>
      <c r="C154" s="1" t="s">
        <v>327</v>
      </c>
      <c r="D154" s="1" t="s">
        <v>24</v>
      </c>
      <c r="G154" t="b">
        <f>ISNUMBER(SEARCH("children",d1_labelled!$D154))</f>
        <v>0</v>
      </c>
      <c r="H154" t="b">
        <f>ISNUMBER(SEARCH("teens",d1_labelled!$D154))</f>
        <v>1</v>
      </c>
      <c r="I154" t="b">
        <f>ISNUMBER(SEARCH("adults",d1_labelled!$D154))</f>
        <v>1</v>
      </c>
      <c r="L154" t="b">
        <f>ISNUMBER(all_labelled[[#This Row],[appId]])</f>
        <v>0</v>
      </c>
      <c r="M154" t="b">
        <f t="shared" si="2"/>
        <v>1</v>
      </c>
    </row>
    <row r="155" spans="1:13" ht="14.5" customHeight="1" x14ac:dyDescent="0.35">
      <c r="A155" s="1" t="s">
        <v>322</v>
      </c>
      <c r="B155" s="1" t="s">
        <v>323</v>
      </c>
      <c r="C155" s="1" t="s">
        <v>324</v>
      </c>
      <c r="D155" s="1" t="s">
        <v>7</v>
      </c>
      <c r="G155" t="b">
        <f>ISNUMBER(SEARCH("children",d1_labelled!$D155))</f>
        <v>0</v>
      </c>
      <c r="H155" t="b">
        <f>ISNUMBER(SEARCH("teens",d1_labelled!$D155))</f>
        <v>0</v>
      </c>
      <c r="I155" t="b">
        <f>ISNUMBER(SEARCH("adults",d1_labelled!$D155))</f>
        <v>1</v>
      </c>
      <c r="L155" t="b">
        <f>ISNUMBER(all_labelled[[#This Row],[appId]])</f>
        <v>0</v>
      </c>
      <c r="M155" t="b">
        <f t="shared" si="2"/>
        <v>1</v>
      </c>
    </row>
    <row r="156" spans="1:13" ht="14.5" customHeight="1" x14ac:dyDescent="0.35">
      <c r="A156" s="1" t="s">
        <v>328</v>
      </c>
      <c r="B156" s="1" t="s">
        <v>329</v>
      </c>
      <c r="C156" s="1" t="s">
        <v>330</v>
      </c>
      <c r="D156" s="1" t="s">
        <v>72</v>
      </c>
      <c r="G156" t="b">
        <f>ISNUMBER(SEARCH("children",d1_labelled!$D156))</f>
        <v>1</v>
      </c>
      <c r="H156" t="b">
        <f>ISNUMBER(SEARCH("teens",d1_labelled!$D156))</f>
        <v>1</v>
      </c>
      <c r="I156" t="b">
        <f>ISNUMBER(SEARCH("adults",d1_labelled!$D156))</f>
        <v>1</v>
      </c>
      <c r="L156" t="b">
        <f>ISNUMBER(all_labelled[[#This Row],[appId]])</f>
        <v>0</v>
      </c>
      <c r="M156" t="b">
        <f t="shared" si="2"/>
        <v>1</v>
      </c>
    </row>
    <row r="157" spans="1:13" ht="14.5" customHeight="1" x14ac:dyDescent="0.35">
      <c r="A157" s="1" t="s">
        <v>60</v>
      </c>
      <c r="B157" s="1" t="s">
        <v>61</v>
      </c>
      <c r="C157" s="1" t="s">
        <v>62</v>
      </c>
      <c r="D157" s="1" t="s">
        <v>13</v>
      </c>
      <c r="G157" t="b">
        <f>ISNUMBER(SEARCH("children",d1_labelled!$D157))</f>
        <v>1</v>
      </c>
      <c r="H157" t="b">
        <f>ISNUMBER(SEARCH("teens",d1_labelled!$D157))</f>
        <v>0</v>
      </c>
      <c r="I157" t="b">
        <f>ISNUMBER(SEARCH("adults",d1_labelled!$D157))</f>
        <v>0</v>
      </c>
      <c r="L157" t="b">
        <f>ISNUMBER(all_labelled[[#This Row],[appId]])</f>
        <v>0</v>
      </c>
      <c r="M157" t="b">
        <f t="shared" si="2"/>
        <v>1</v>
      </c>
    </row>
    <row r="158" spans="1:13" ht="14.5" customHeight="1" x14ac:dyDescent="0.35">
      <c r="A158" s="1" t="s">
        <v>817</v>
      </c>
      <c r="B158" s="1" t="s">
        <v>818</v>
      </c>
      <c r="C158" s="1" t="s">
        <v>819</v>
      </c>
      <c r="D158" s="1" t="s">
        <v>7</v>
      </c>
      <c r="G158" t="b">
        <f>ISNUMBER(SEARCH("children",d1_labelled!$D158))</f>
        <v>0</v>
      </c>
      <c r="H158" t="b">
        <f>ISNUMBER(SEARCH("teens",d1_labelled!$D158))</f>
        <v>0</v>
      </c>
      <c r="I158" t="b">
        <f>ISNUMBER(SEARCH("adults",d1_labelled!$D158))</f>
        <v>1</v>
      </c>
      <c r="L158" t="b">
        <f>ISNUMBER(all_labelled[[#This Row],[appId]])</f>
        <v>0</v>
      </c>
      <c r="M158" t="b">
        <f t="shared" si="2"/>
        <v>1</v>
      </c>
    </row>
    <row r="159" spans="1:13" ht="14.5" customHeight="1" x14ac:dyDescent="0.35">
      <c r="A159" s="1" t="s">
        <v>195</v>
      </c>
      <c r="B159" s="1" t="s">
        <v>196</v>
      </c>
      <c r="C159" s="1" t="s">
        <v>197</v>
      </c>
      <c r="D159" s="1" t="s">
        <v>24</v>
      </c>
      <c r="G159" t="b">
        <f>ISNUMBER(SEARCH("children",d1_labelled!$D159))</f>
        <v>0</v>
      </c>
      <c r="H159" t="b">
        <f>ISNUMBER(SEARCH("teens",d1_labelled!$D159))</f>
        <v>1</v>
      </c>
      <c r="I159" t="b">
        <f>ISNUMBER(SEARCH("adults",d1_labelled!$D159))</f>
        <v>1</v>
      </c>
      <c r="L159" t="b">
        <f>ISNUMBER(all_labelled[[#This Row],[appId]])</f>
        <v>0</v>
      </c>
      <c r="M159" t="b">
        <f t="shared" si="2"/>
        <v>1</v>
      </c>
    </row>
    <row r="160" spans="1:13" ht="14.5" customHeight="1" x14ac:dyDescent="0.35">
      <c r="A160" s="1" t="s">
        <v>745</v>
      </c>
      <c r="B160" s="1" t="s">
        <v>746</v>
      </c>
      <c r="C160" s="1" t="s">
        <v>747</v>
      </c>
      <c r="D160" s="1" t="s">
        <v>24</v>
      </c>
      <c r="G160" t="b">
        <f>ISNUMBER(SEARCH("children",d1_labelled!$D160))</f>
        <v>0</v>
      </c>
      <c r="H160" t="b">
        <f>ISNUMBER(SEARCH("teens",d1_labelled!$D160))</f>
        <v>1</v>
      </c>
      <c r="I160" t="b">
        <f>ISNUMBER(SEARCH("adults",d1_labelled!$D160))</f>
        <v>1</v>
      </c>
      <c r="L160" t="b">
        <f>ISNUMBER(all_labelled[[#This Row],[appId]])</f>
        <v>0</v>
      </c>
      <c r="M160" t="b">
        <f t="shared" si="2"/>
        <v>1</v>
      </c>
    </row>
    <row r="161" spans="1:13" ht="14.5" customHeight="1" x14ac:dyDescent="0.35">
      <c r="A161" s="1" t="s">
        <v>265</v>
      </c>
      <c r="B161" s="1" t="s">
        <v>266</v>
      </c>
      <c r="C161" s="1" t="s">
        <v>267</v>
      </c>
      <c r="D161" s="1" t="s">
        <v>7</v>
      </c>
      <c r="G161" t="b">
        <f>ISNUMBER(SEARCH("children",d1_labelled!$D161))</f>
        <v>0</v>
      </c>
      <c r="H161" t="b">
        <f>ISNUMBER(SEARCH("teens",d1_labelled!$D161))</f>
        <v>0</v>
      </c>
      <c r="I161" t="b">
        <f>ISNUMBER(SEARCH("adults",d1_labelled!$D161))</f>
        <v>1</v>
      </c>
      <c r="L161" t="b">
        <f>ISNUMBER(all_labelled[[#This Row],[appId]])</f>
        <v>0</v>
      </c>
      <c r="M161" t="b">
        <f t="shared" si="2"/>
        <v>1</v>
      </c>
    </row>
    <row r="162" spans="1:13" ht="14.5" customHeight="1" x14ac:dyDescent="0.35">
      <c r="A162" s="1" t="s">
        <v>724</v>
      </c>
      <c r="B162" s="1" t="s">
        <v>725</v>
      </c>
      <c r="C162" s="1" t="s">
        <v>726</v>
      </c>
      <c r="D162" s="1" t="s">
        <v>7</v>
      </c>
      <c r="G162" t="b">
        <f>ISNUMBER(SEARCH("children",d1_labelled!$D162))</f>
        <v>0</v>
      </c>
      <c r="H162" t="b">
        <f>ISNUMBER(SEARCH("teens",d1_labelled!$D162))</f>
        <v>0</v>
      </c>
      <c r="I162" t="b">
        <f>ISNUMBER(SEARCH("adults",d1_labelled!$D162))</f>
        <v>1</v>
      </c>
      <c r="L162" t="b">
        <f>ISNUMBER(all_labelled[[#This Row],[appId]])</f>
        <v>0</v>
      </c>
      <c r="M162" t="b">
        <f t="shared" si="2"/>
        <v>1</v>
      </c>
    </row>
    <row r="163" spans="1:13" ht="14.5" customHeight="1" x14ac:dyDescent="0.35">
      <c r="A163" s="1" t="s">
        <v>334</v>
      </c>
      <c r="B163" s="1" t="s">
        <v>335</v>
      </c>
      <c r="C163" s="1" t="s">
        <v>336</v>
      </c>
      <c r="D163" s="1" t="s">
        <v>7</v>
      </c>
      <c r="G163" t="b">
        <f>ISNUMBER(SEARCH("children",d1_labelled!$D163))</f>
        <v>0</v>
      </c>
      <c r="H163" t="b">
        <f>ISNUMBER(SEARCH("teens",d1_labelled!$D163))</f>
        <v>0</v>
      </c>
      <c r="I163" t="b">
        <f>ISNUMBER(SEARCH("adults",d1_labelled!$D163))</f>
        <v>1</v>
      </c>
      <c r="L163" t="b">
        <f>ISNUMBER(all_labelled[[#This Row],[appId]])</f>
        <v>0</v>
      </c>
      <c r="M163" t="b">
        <f t="shared" si="2"/>
        <v>1</v>
      </c>
    </row>
    <row r="164" spans="1:13" ht="14.5" customHeight="1" x14ac:dyDescent="0.35">
      <c r="A164" s="1" t="s">
        <v>693</v>
      </c>
      <c r="B164" s="1" t="s">
        <v>694</v>
      </c>
      <c r="C164" s="1" t="s">
        <v>695</v>
      </c>
      <c r="D164" s="1" t="s">
        <v>7</v>
      </c>
      <c r="G164" t="b">
        <f>ISNUMBER(SEARCH("children",d1_labelled!$D164))</f>
        <v>0</v>
      </c>
      <c r="H164" t="b">
        <f>ISNUMBER(SEARCH("teens",d1_labelled!$D164))</f>
        <v>0</v>
      </c>
      <c r="I164" t="b">
        <f>ISNUMBER(SEARCH("adults",d1_labelled!$D164))</f>
        <v>1</v>
      </c>
      <c r="L164" t="b">
        <f>ISNUMBER(all_labelled[[#This Row],[appId]])</f>
        <v>0</v>
      </c>
      <c r="M164" t="b">
        <f t="shared" si="2"/>
        <v>1</v>
      </c>
    </row>
    <row r="165" spans="1:13" ht="14.5" customHeight="1" x14ac:dyDescent="0.35">
      <c r="A165" s="1" t="s">
        <v>727</v>
      </c>
      <c r="B165" s="1" t="s">
        <v>728</v>
      </c>
      <c r="C165" s="1" t="s">
        <v>729</v>
      </c>
      <c r="D165" s="1" t="s">
        <v>7</v>
      </c>
      <c r="G165" t="b">
        <f>ISNUMBER(SEARCH("children",d1_labelled!$D165))</f>
        <v>0</v>
      </c>
      <c r="H165" t="b">
        <f>ISNUMBER(SEARCH("teens",d1_labelled!$D165))</f>
        <v>0</v>
      </c>
      <c r="I165" t="b">
        <f>ISNUMBER(SEARCH("adults",d1_labelled!$D165))</f>
        <v>1</v>
      </c>
      <c r="L165" t="b">
        <f>ISNUMBER(all_labelled[[#This Row],[appId]])</f>
        <v>0</v>
      </c>
      <c r="M165" t="b">
        <f t="shared" si="2"/>
        <v>1</v>
      </c>
    </row>
    <row r="166" spans="1:13" ht="14.5" customHeight="1" x14ac:dyDescent="0.35">
      <c r="A166" s="1" t="s">
        <v>364</v>
      </c>
      <c r="B166" s="1" t="s">
        <v>365</v>
      </c>
      <c r="C166" s="1" t="s">
        <v>366</v>
      </c>
      <c r="D166" s="1" t="s">
        <v>24</v>
      </c>
      <c r="G166" t="b">
        <f>ISNUMBER(SEARCH("children",d1_labelled!$D166))</f>
        <v>0</v>
      </c>
      <c r="H166" t="b">
        <f>ISNUMBER(SEARCH("teens",d1_labelled!$D166))</f>
        <v>1</v>
      </c>
      <c r="I166" t="b">
        <f>ISNUMBER(SEARCH("adults",d1_labelled!$D166))</f>
        <v>1</v>
      </c>
      <c r="L166" t="b">
        <f>ISNUMBER(all_labelled[[#This Row],[appId]])</f>
        <v>0</v>
      </c>
      <c r="M166" t="b">
        <f t="shared" si="2"/>
        <v>1</v>
      </c>
    </row>
    <row r="167" spans="1:13" ht="14.5" customHeight="1" x14ac:dyDescent="0.35">
      <c r="A167" s="1" t="s">
        <v>31</v>
      </c>
      <c r="B167" s="1" t="s">
        <v>32</v>
      </c>
      <c r="C167" s="1" t="s">
        <v>33</v>
      </c>
      <c r="D167" s="1" t="s">
        <v>34</v>
      </c>
      <c r="G167" t="b">
        <f>ISNUMBER(SEARCH("children",d1_labelled!$D167))</f>
        <v>0</v>
      </c>
      <c r="H167" t="b">
        <f>ISNUMBER(SEARCH("teens",d1_labelled!$D167))</f>
        <v>1</v>
      </c>
      <c r="I167" t="b">
        <f>ISNUMBER(SEARCH("adults",d1_labelled!$D167))</f>
        <v>0</v>
      </c>
      <c r="L167" t="b">
        <f>ISNUMBER(all_labelled[[#This Row],[appId]])</f>
        <v>0</v>
      </c>
      <c r="M167" t="b">
        <f t="shared" si="2"/>
        <v>1</v>
      </c>
    </row>
    <row r="168" spans="1:13" ht="14.5" customHeight="1" x14ac:dyDescent="0.35">
      <c r="A168" s="1" t="s">
        <v>367</v>
      </c>
      <c r="B168" s="1" t="s">
        <v>368</v>
      </c>
      <c r="C168" s="1" t="s">
        <v>369</v>
      </c>
      <c r="D168" s="1" t="s">
        <v>24</v>
      </c>
      <c r="G168" t="b">
        <f>ISNUMBER(SEARCH("children",d1_labelled!$D168))</f>
        <v>0</v>
      </c>
      <c r="H168" t="b">
        <f>ISNUMBER(SEARCH("teens",d1_labelled!$D168))</f>
        <v>1</v>
      </c>
      <c r="I168" t="b">
        <f>ISNUMBER(SEARCH("adults",d1_labelled!$D168))</f>
        <v>1</v>
      </c>
      <c r="L168" t="b">
        <f>ISNUMBER(all_labelled[[#This Row],[appId]])</f>
        <v>0</v>
      </c>
      <c r="M168" t="b">
        <f t="shared" si="2"/>
        <v>1</v>
      </c>
    </row>
    <row r="169" spans="1:13" ht="14.5" customHeight="1" x14ac:dyDescent="0.35">
      <c r="A169" s="1" t="s">
        <v>823</v>
      </c>
      <c r="B169" s="1" t="s">
        <v>824</v>
      </c>
      <c r="C169" s="1" t="s">
        <v>825</v>
      </c>
      <c r="D169" s="1" t="s">
        <v>24</v>
      </c>
      <c r="G169" t="b">
        <f>ISNUMBER(SEARCH("children",d1_labelled!$D169))</f>
        <v>0</v>
      </c>
      <c r="H169" t="b">
        <f>ISNUMBER(SEARCH("teens",d1_labelled!$D169))</f>
        <v>1</v>
      </c>
      <c r="I169" t="b">
        <f>ISNUMBER(SEARCH("adults",d1_labelled!$D169))</f>
        <v>1</v>
      </c>
      <c r="L169" t="b">
        <f>ISNUMBER(all_labelled[[#This Row],[appId]])</f>
        <v>0</v>
      </c>
      <c r="M169" t="b">
        <f t="shared" si="2"/>
        <v>1</v>
      </c>
    </row>
    <row r="170" spans="1:13" ht="14.5" customHeight="1" x14ac:dyDescent="0.35">
      <c r="A170" s="1" t="s">
        <v>119</v>
      </c>
      <c r="B170" s="1" t="s">
        <v>120</v>
      </c>
      <c r="C170" s="1" t="s">
        <v>121</v>
      </c>
      <c r="D170" s="1" t="s">
        <v>7</v>
      </c>
      <c r="G170" t="b">
        <f>ISNUMBER(SEARCH("children",d1_labelled!$D170))</f>
        <v>0</v>
      </c>
      <c r="H170" t="b">
        <f>ISNUMBER(SEARCH("teens",d1_labelled!$D170))</f>
        <v>0</v>
      </c>
      <c r="I170" t="b">
        <f>ISNUMBER(SEARCH("adults",d1_labelled!$D170))</f>
        <v>1</v>
      </c>
      <c r="L170" t="b">
        <f>ISNUMBER(all_labelled[[#This Row],[appId]])</f>
        <v>0</v>
      </c>
      <c r="M170" t="b">
        <f t="shared" si="2"/>
        <v>1</v>
      </c>
    </row>
    <row r="171" spans="1:13" ht="14.5" customHeight="1" x14ac:dyDescent="0.35">
      <c r="A171" s="1" t="s">
        <v>400</v>
      </c>
      <c r="B171" s="1" t="s">
        <v>401</v>
      </c>
      <c r="C171" s="1" t="s">
        <v>402</v>
      </c>
      <c r="D171" s="1" t="s">
        <v>34</v>
      </c>
      <c r="G171" t="b">
        <f>ISNUMBER(SEARCH("children",d1_labelled!$D171))</f>
        <v>0</v>
      </c>
      <c r="H171" t="b">
        <f>ISNUMBER(SEARCH("teens",d1_labelled!$D171))</f>
        <v>1</v>
      </c>
      <c r="I171" t="b">
        <f>ISNUMBER(SEARCH("adults",d1_labelled!$D171))</f>
        <v>0</v>
      </c>
      <c r="L171" t="b">
        <f>ISNUMBER(all_labelled[[#This Row],[appId]])</f>
        <v>0</v>
      </c>
      <c r="M171" t="b">
        <f t="shared" si="2"/>
        <v>1</v>
      </c>
    </row>
    <row r="172" spans="1:13" ht="14.5" customHeight="1" x14ac:dyDescent="0.35">
      <c r="A172" s="1" t="s">
        <v>846</v>
      </c>
      <c r="B172" s="1" t="s">
        <v>847</v>
      </c>
      <c r="C172" s="1" t="s">
        <v>848</v>
      </c>
      <c r="D172" s="1" t="s">
        <v>13</v>
      </c>
      <c r="G172" t="b">
        <f>ISNUMBER(SEARCH("children",d1_labelled!$D172))</f>
        <v>1</v>
      </c>
      <c r="H172" t="b">
        <f>ISNUMBER(SEARCH("teens",d1_labelled!$D172))</f>
        <v>0</v>
      </c>
      <c r="I172" t="b">
        <f>ISNUMBER(SEARCH("adults",d1_labelled!$D172))</f>
        <v>0</v>
      </c>
      <c r="L172" t="b">
        <f>ISNUMBER(all_labelled[[#This Row],[appId]])</f>
        <v>0</v>
      </c>
      <c r="M172" t="b">
        <f t="shared" si="2"/>
        <v>1</v>
      </c>
    </row>
    <row r="173" spans="1:13" ht="14.5" customHeight="1" x14ac:dyDescent="0.35">
      <c r="A173" s="1" t="s">
        <v>736</v>
      </c>
      <c r="B173" s="1" t="s">
        <v>737</v>
      </c>
      <c r="C173" s="1" t="s">
        <v>738</v>
      </c>
      <c r="D173" s="1" t="s">
        <v>185</v>
      </c>
      <c r="G173" t="b">
        <f>ISNUMBER(SEARCH("children",d1_labelled!$D173))</f>
        <v>1</v>
      </c>
      <c r="H173" t="b">
        <f>ISNUMBER(SEARCH("teens",d1_labelled!$D173))</f>
        <v>1</v>
      </c>
      <c r="I173" t="b">
        <f>ISNUMBER(SEARCH("adults",d1_labelled!$D173))</f>
        <v>0</v>
      </c>
      <c r="L173" t="b">
        <f>ISNUMBER(all_labelled[[#This Row],[appId]])</f>
        <v>0</v>
      </c>
      <c r="M173" t="b">
        <f t="shared" si="2"/>
        <v>1</v>
      </c>
    </row>
    <row r="174" spans="1:13" ht="14.5" customHeight="1" x14ac:dyDescent="0.35">
      <c r="A174" s="1" t="s">
        <v>381</v>
      </c>
      <c r="B174" s="1" t="s">
        <v>382</v>
      </c>
      <c r="C174" s="1" t="s">
        <v>383</v>
      </c>
      <c r="D174" s="1" t="s">
        <v>13</v>
      </c>
      <c r="G174" t="b">
        <f>ISNUMBER(SEARCH("children",d1_labelled!$D174))</f>
        <v>1</v>
      </c>
      <c r="H174" t="b">
        <f>ISNUMBER(SEARCH("teens",d1_labelled!$D174))</f>
        <v>0</v>
      </c>
      <c r="I174" t="b">
        <f>ISNUMBER(SEARCH("adults",d1_labelled!$D174))</f>
        <v>0</v>
      </c>
      <c r="L174" t="b">
        <f>ISNUMBER(all_labelled[[#This Row],[appId]])</f>
        <v>0</v>
      </c>
      <c r="M174" t="b">
        <f t="shared" si="2"/>
        <v>1</v>
      </c>
    </row>
    <row r="175" spans="1:13" ht="14.5" customHeight="1" x14ac:dyDescent="0.35">
      <c r="A175" s="1" t="s">
        <v>384</v>
      </c>
      <c r="B175" s="1" t="s">
        <v>385</v>
      </c>
      <c r="C175" s="1" t="s">
        <v>386</v>
      </c>
      <c r="D175" s="1" t="s">
        <v>7</v>
      </c>
      <c r="G175" t="b">
        <f>ISNUMBER(SEARCH("children",d1_labelled!$D175))</f>
        <v>0</v>
      </c>
      <c r="H175" t="b">
        <f>ISNUMBER(SEARCH("teens",d1_labelled!$D175))</f>
        <v>0</v>
      </c>
      <c r="I175" t="b">
        <f>ISNUMBER(SEARCH("adults",d1_labelled!$D175))</f>
        <v>1</v>
      </c>
      <c r="L175" t="b">
        <f>ISNUMBER(all_labelled[[#This Row],[appId]])</f>
        <v>0</v>
      </c>
      <c r="M175" t="b">
        <f t="shared" si="2"/>
        <v>1</v>
      </c>
    </row>
    <row r="176" spans="1:13" ht="14.5" customHeight="1" x14ac:dyDescent="0.35">
      <c r="A176" s="1" t="s">
        <v>116</v>
      </c>
      <c r="B176" s="1" t="s">
        <v>117</v>
      </c>
      <c r="C176" s="1" t="s">
        <v>118</v>
      </c>
      <c r="D176" s="1" t="s">
        <v>7</v>
      </c>
      <c r="G176" t="b">
        <f>ISNUMBER(SEARCH("children",d1_labelled!$D176))</f>
        <v>0</v>
      </c>
      <c r="H176" t="b">
        <f>ISNUMBER(SEARCH("teens",d1_labelled!$D176))</f>
        <v>0</v>
      </c>
      <c r="I176" t="b">
        <f>ISNUMBER(SEARCH("adults",d1_labelled!$D176))</f>
        <v>1</v>
      </c>
      <c r="L176" t="b">
        <f>ISNUMBER(all_labelled[[#This Row],[appId]])</f>
        <v>0</v>
      </c>
      <c r="M176" t="b">
        <f t="shared" si="2"/>
        <v>1</v>
      </c>
    </row>
    <row r="177" spans="1:13" ht="14.5" customHeight="1" x14ac:dyDescent="0.35">
      <c r="A177" s="1" t="s">
        <v>786</v>
      </c>
      <c r="B177" s="1" t="s">
        <v>787</v>
      </c>
      <c r="C177" s="1" t="s">
        <v>788</v>
      </c>
      <c r="D177" s="1" t="s">
        <v>34</v>
      </c>
      <c r="G177" t="b">
        <f>ISNUMBER(SEARCH("children",d1_labelled!$D177))</f>
        <v>0</v>
      </c>
      <c r="H177" t="b">
        <f>ISNUMBER(SEARCH("teens",d1_labelled!$D177))</f>
        <v>1</v>
      </c>
      <c r="I177" t="b">
        <f>ISNUMBER(SEARCH("adults",d1_labelled!$D177))</f>
        <v>0</v>
      </c>
      <c r="L177" t="b">
        <f>ISNUMBER(all_labelled[[#This Row],[appId]])</f>
        <v>0</v>
      </c>
      <c r="M177" t="b">
        <f t="shared" si="2"/>
        <v>1</v>
      </c>
    </row>
    <row r="178" spans="1:13" ht="14.5" customHeight="1" x14ac:dyDescent="0.35">
      <c r="A178" s="1" t="s">
        <v>449</v>
      </c>
      <c r="B178" s="1" t="s">
        <v>450</v>
      </c>
      <c r="C178" s="1" t="s">
        <v>451</v>
      </c>
      <c r="D178" s="1" t="s">
        <v>24</v>
      </c>
      <c r="G178" t="b">
        <f>ISNUMBER(SEARCH("children",d1_labelled!$D178))</f>
        <v>0</v>
      </c>
      <c r="H178" t="b">
        <f>ISNUMBER(SEARCH("teens",d1_labelled!$D178))</f>
        <v>1</v>
      </c>
      <c r="I178" t="b">
        <f>ISNUMBER(SEARCH("adults",d1_labelled!$D178))</f>
        <v>1</v>
      </c>
      <c r="L178" t="b">
        <f>ISNUMBER(all_labelled[[#This Row],[appId]])</f>
        <v>0</v>
      </c>
      <c r="M178" t="b">
        <f t="shared" si="2"/>
        <v>1</v>
      </c>
    </row>
    <row r="179" spans="1:13" ht="14.5" customHeight="1" x14ac:dyDescent="0.35">
      <c r="A179" s="1" t="s">
        <v>452</v>
      </c>
      <c r="B179" s="1" t="s">
        <v>453</v>
      </c>
      <c r="C179" s="1" t="s">
        <v>454</v>
      </c>
      <c r="D179" s="1" t="s">
        <v>24</v>
      </c>
      <c r="G179" t="b">
        <f>ISNUMBER(SEARCH("children",d1_labelled!$D179))</f>
        <v>0</v>
      </c>
      <c r="H179" t="b">
        <f>ISNUMBER(SEARCH("teens",d1_labelled!$D179))</f>
        <v>1</v>
      </c>
      <c r="I179" t="b">
        <f>ISNUMBER(SEARCH("adults",d1_labelled!$D179))</f>
        <v>1</v>
      </c>
      <c r="L179" t="b">
        <f>ISNUMBER(all_labelled[[#This Row],[appId]])</f>
        <v>0</v>
      </c>
      <c r="M179" t="b">
        <f t="shared" si="2"/>
        <v>1</v>
      </c>
    </row>
    <row r="180" spans="1:13" ht="14.5" customHeight="1" x14ac:dyDescent="0.35">
      <c r="A180" s="1" t="s">
        <v>352</v>
      </c>
      <c r="B180" s="1" t="s">
        <v>353</v>
      </c>
      <c r="C180" s="1" t="s">
        <v>354</v>
      </c>
      <c r="D180" s="1" t="s">
        <v>13</v>
      </c>
      <c r="G180" t="b">
        <f>ISNUMBER(SEARCH("children",d1_labelled!$D180))</f>
        <v>1</v>
      </c>
      <c r="H180" t="b">
        <f>ISNUMBER(SEARCH("teens",d1_labelled!$D180))</f>
        <v>0</v>
      </c>
      <c r="I180" t="b">
        <f>ISNUMBER(SEARCH("adults",d1_labelled!$D180))</f>
        <v>0</v>
      </c>
      <c r="L180" t="b">
        <f>ISNUMBER(all_labelled[[#This Row],[appId]])</f>
        <v>0</v>
      </c>
      <c r="M180" t="b">
        <f t="shared" si="2"/>
        <v>1</v>
      </c>
    </row>
    <row r="181" spans="1:13" ht="14.5" customHeight="1" x14ac:dyDescent="0.35">
      <c r="A181" s="1" t="s">
        <v>424</v>
      </c>
      <c r="B181" s="1" t="s">
        <v>425</v>
      </c>
      <c r="C181" s="1" t="s">
        <v>426</v>
      </c>
      <c r="D181" s="1" t="s">
        <v>13</v>
      </c>
      <c r="G181" t="b">
        <f>ISNUMBER(SEARCH("children",d1_labelled!$D181))</f>
        <v>1</v>
      </c>
      <c r="H181" t="b">
        <f>ISNUMBER(SEARCH("teens",d1_labelled!$D181))</f>
        <v>0</v>
      </c>
      <c r="I181" t="b">
        <f>ISNUMBER(SEARCH("adults",d1_labelled!$D181))</f>
        <v>0</v>
      </c>
      <c r="L181" t="b">
        <f>ISNUMBER(all_labelled[[#This Row],[appId]])</f>
        <v>0</v>
      </c>
      <c r="M181" t="b">
        <f t="shared" si="2"/>
        <v>1</v>
      </c>
    </row>
    <row r="182" spans="1:13" ht="14.5" customHeight="1" x14ac:dyDescent="0.35">
      <c r="A182" s="1" t="s">
        <v>122</v>
      </c>
      <c r="B182" s="1" t="s">
        <v>123</v>
      </c>
      <c r="C182" s="1" t="s">
        <v>124</v>
      </c>
      <c r="D182" s="1" t="s">
        <v>34</v>
      </c>
      <c r="G182" t="b">
        <f>ISNUMBER(SEARCH("children",d1_labelled!$D182))</f>
        <v>0</v>
      </c>
      <c r="H182" t="b">
        <f>ISNUMBER(SEARCH("teens",d1_labelled!$D182))</f>
        <v>1</v>
      </c>
      <c r="I182" t="b">
        <f>ISNUMBER(SEARCH("adults",d1_labelled!$D182))</f>
        <v>0</v>
      </c>
      <c r="L182" t="b">
        <f>ISNUMBER(all_labelled[[#This Row],[appId]])</f>
        <v>0</v>
      </c>
      <c r="M182" t="b">
        <f t="shared" si="2"/>
        <v>1</v>
      </c>
    </row>
    <row r="183" spans="1:13" ht="14.5" customHeight="1" x14ac:dyDescent="0.35">
      <c r="A183" s="1" t="s">
        <v>441</v>
      </c>
      <c r="B183" s="1" t="s">
        <v>442</v>
      </c>
      <c r="C183" s="1" t="s">
        <v>443</v>
      </c>
      <c r="D183" s="1" t="s">
        <v>7</v>
      </c>
      <c r="G183" t="b">
        <f>ISNUMBER(SEARCH("children",d1_labelled!$D183))</f>
        <v>0</v>
      </c>
      <c r="H183" t="b">
        <f>ISNUMBER(SEARCH("teens",d1_labelled!$D183))</f>
        <v>0</v>
      </c>
      <c r="I183" t="b">
        <f>ISNUMBER(SEARCH("adults",d1_labelled!$D183))</f>
        <v>1</v>
      </c>
      <c r="L183" t="b">
        <f>ISNUMBER(all_labelled[[#This Row],[appId]])</f>
        <v>0</v>
      </c>
      <c r="M183" t="b">
        <f t="shared" si="2"/>
        <v>1</v>
      </c>
    </row>
    <row r="184" spans="1:13" ht="14.5" customHeight="1" x14ac:dyDescent="0.35">
      <c r="A184" s="1" t="s">
        <v>373</v>
      </c>
      <c r="B184" s="1" t="s">
        <v>374</v>
      </c>
      <c r="C184" s="1" t="s">
        <v>375</v>
      </c>
      <c r="D184" s="1" t="s">
        <v>13</v>
      </c>
      <c r="G184" t="b">
        <f>ISNUMBER(SEARCH("children",d1_labelled!$D184))</f>
        <v>1</v>
      </c>
      <c r="H184" t="b">
        <f>ISNUMBER(SEARCH("teens",d1_labelled!$D184))</f>
        <v>0</v>
      </c>
      <c r="I184" t="b">
        <f>ISNUMBER(SEARCH("adults",d1_labelled!$D184))</f>
        <v>0</v>
      </c>
      <c r="L184" t="b">
        <f>ISNUMBER(all_labelled[[#This Row],[appId]])</f>
        <v>0</v>
      </c>
      <c r="M184" t="b">
        <f t="shared" si="2"/>
        <v>1</v>
      </c>
    </row>
    <row r="185" spans="1:13" ht="14.5" customHeight="1" x14ac:dyDescent="0.35">
      <c r="A185" s="1" t="s">
        <v>268</v>
      </c>
      <c r="B185" s="1" t="s">
        <v>269</v>
      </c>
      <c r="C185" s="1" t="s">
        <v>270</v>
      </c>
      <c r="D185" s="1" t="s">
        <v>13</v>
      </c>
      <c r="G185" t="b">
        <f>ISNUMBER(SEARCH("children",d1_labelled!$D185))</f>
        <v>1</v>
      </c>
      <c r="H185" t="b">
        <f>ISNUMBER(SEARCH("teens",d1_labelled!$D185))</f>
        <v>0</v>
      </c>
      <c r="I185" t="b">
        <f>ISNUMBER(SEARCH("adults",d1_labelled!$D185))</f>
        <v>0</v>
      </c>
      <c r="L185" t="b">
        <f>ISNUMBER(all_labelled[[#This Row],[appId]])</f>
        <v>0</v>
      </c>
      <c r="M185" t="b">
        <f t="shared" si="2"/>
        <v>1</v>
      </c>
    </row>
    <row r="186" spans="1:13" ht="14.5" customHeight="1" x14ac:dyDescent="0.35">
      <c r="A186" s="1" t="s">
        <v>464</v>
      </c>
      <c r="B186" s="1" t="s">
        <v>465</v>
      </c>
      <c r="C186" s="1" t="s">
        <v>466</v>
      </c>
      <c r="D186" s="1" t="s">
        <v>7</v>
      </c>
      <c r="G186" t="b">
        <f>ISNUMBER(SEARCH("children",d1_labelled!$D186))</f>
        <v>0</v>
      </c>
      <c r="H186" t="b">
        <f>ISNUMBER(SEARCH("teens",d1_labelled!$D186))</f>
        <v>0</v>
      </c>
      <c r="I186" t="b">
        <f>ISNUMBER(SEARCH("adults",d1_labelled!$D186))</f>
        <v>1</v>
      </c>
      <c r="L186" t="b">
        <f>ISNUMBER(all_labelled[[#This Row],[appId]])</f>
        <v>0</v>
      </c>
      <c r="M186" t="b">
        <f t="shared" si="2"/>
        <v>1</v>
      </c>
    </row>
    <row r="187" spans="1:13" ht="14.5" customHeight="1" x14ac:dyDescent="0.35">
      <c r="A187" s="1" t="s">
        <v>470</v>
      </c>
      <c r="B187" s="1" t="s">
        <v>471</v>
      </c>
      <c r="C187" s="1" t="s">
        <v>472</v>
      </c>
      <c r="D187" s="1" t="s">
        <v>24</v>
      </c>
      <c r="G187" t="b">
        <f>ISNUMBER(SEARCH("children",d1_labelled!$D187))</f>
        <v>0</v>
      </c>
      <c r="H187" t="b">
        <f>ISNUMBER(SEARCH("teens",d1_labelled!$D187))</f>
        <v>1</v>
      </c>
      <c r="I187" t="b">
        <f>ISNUMBER(SEARCH("adults",d1_labelled!$D187))</f>
        <v>1</v>
      </c>
      <c r="L187" t="b">
        <f>ISNUMBER(all_labelled[[#This Row],[appId]])</f>
        <v>0</v>
      </c>
      <c r="M187" t="b">
        <f t="shared" si="2"/>
        <v>1</v>
      </c>
    </row>
    <row r="188" spans="1:13" ht="14.5" customHeight="1" x14ac:dyDescent="0.35">
      <c r="A188" s="1" t="s">
        <v>476</v>
      </c>
      <c r="B188" s="1" t="s">
        <v>477</v>
      </c>
      <c r="C188" s="1" t="s">
        <v>478</v>
      </c>
      <c r="D188" s="1" t="s">
        <v>24</v>
      </c>
      <c r="G188" t="b">
        <f>ISNUMBER(SEARCH("children",d1_labelled!$D188))</f>
        <v>0</v>
      </c>
      <c r="H188" t="b">
        <f>ISNUMBER(SEARCH("teens",d1_labelled!$D188))</f>
        <v>1</v>
      </c>
      <c r="I188" t="b">
        <f>ISNUMBER(SEARCH("adults",d1_labelled!$D188))</f>
        <v>1</v>
      </c>
      <c r="L188" t="b">
        <f>ISNUMBER(all_labelled[[#This Row],[appId]])</f>
        <v>0</v>
      </c>
      <c r="M188" t="b">
        <f t="shared" si="2"/>
        <v>1</v>
      </c>
    </row>
    <row r="189" spans="1:13" ht="14.5" customHeight="1" x14ac:dyDescent="0.35">
      <c r="A189" s="1" t="s">
        <v>192</v>
      </c>
      <c r="B189" s="1" t="s">
        <v>193</v>
      </c>
      <c r="C189" s="1" t="s">
        <v>194</v>
      </c>
      <c r="D189" s="1" t="s">
        <v>7</v>
      </c>
      <c r="G189" t="b">
        <f>ISNUMBER(SEARCH("children",d1_labelled!$D189))</f>
        <v>0</v>
      </c>
      <c r="H189" t="b">
        <f>ISNUMBER(SEARCH("teens",d1_labelled!$D189))</f>
        <v>0</v>
      </c>
      <c r="I189" t="b">
        <f>ISNUMBER(SEARCH("adults",d1_labelled!$D189))</f>
        <v>1</v>
      </c>
      <c r="L189" t="b">
        <f>ISNUMBER(all_labelled[[#This Row],[appId]])</f>
        <v>0</v>
      </c>
      <c r="M189" t="b">
        <f t="shared" si="2"/>
        <v>1</v>
      </c>
    </row>
    <row r="190" spans="1:13" ht="14.5" customHeight="1" x14ac:dyDescent="0.35">
      <c r="A190" s="1" t="s">
        <v>551</v>
      </c>
      <c r="B190" s="1" t="s">
        <v>552</v>
      </c>
      <c r="C190" s="1" t="s">
        <v>553</v>
      </c>
      <c r="D190" s="1" t="s">
        <v>24</v>
      </c>
      <c r="G190" t="b">
        <f>ISNUMBER(SEARCH("children",d1_labelled!$D190))</f>
        <v>0</v>
      </c>
      <c r="H190" t="b">
        <f>ISNUMBER(SEARCH("teens",d1_labelled!$D190))</f>
        <v>1</v>
      </c>
      <c r="I190" t="b">
        <f>ISNUMBER(SEARCH("adults",d1_labelled!$D190))</f>
        <v>1</v>
      </c>
      <c r="L190" t="b">
        <f>ISNUMBER(all_labelled[[#This Row],[appId]])</f>
        <v>0</v>
      </c>
      <c r="M190" t="b">
        <f t="shared" si="2"/>
        <v>1</v>
      </c>
    </row>
    <row r="191" spans="1:13" ht="14.5" customHeight="1" x14ac:dyDescent="0.35">
      <c r="A191" s="1" t="s">
        <v>649</v>
      </c>
      <c r="B191" s="1" t="s">
        <v>650</v>
      </c>
      <c r="C191" s="1" t="s">
        <v>651</v>
      </c>
      <c r="D191" s="1" t="s">
        <v>7</v>
      </c>
      <c r="G191" t="b">
        <f>ISNUMBER(SEARCH("children",d1_labelled!$D191))</f>
        <v>0</v>
      </c>
      <c r="H191" t="b">
        <f>ISNUMBER(SEARCH("teens",d1_labelled!$D191))</f>
        <v>0</v>
      </c>
      <c r="I191" t="b">
        <f>ISNUMBER(SEARCH("adults",d1_labelled!$D191))</f>
        <v>1</v>
      </c>
      <c r="L191" t="b">
        <f>ISNUMBER(all_labelled[[#This Row],[appId]])</f>
        <v>0</v>
      </c>
      <c r="M191" t="b">
        <f t="shared" si="2"/>
        <v>1</v>
      </c>
    </row>
    <row r="192" spans="1:13" ht="14.5" customHeight="1" x14ac:dyDescent="0.35">
      <c r="A192" s="1" t="s">
        <v>493</v>
      </c>
      <c r="B192" s="1" t="s">
        <v>494</v>
      </c>
      <c r="C192" s="1" t="s">
        <v>495</v>
      </c>
      <c r="D192" s="1" t="s">
        <v>7</v>
      </c>
      <c r="G192" t="b">
        <f>ISNUMBER(SEARCH("children",d1_labelled!$D192))</f>
        <v>0</v>
      </c>
      <c r="H192" t="b">
        <f>ISNUMBER(SEARCH("teens",d1_labelled!$D192))</f>
        <v>0</v>
      </c>
      <c r="I192" t="b">
        <f>ISNUMBER(SEARCH("adults",d1_labelled!$D192))</f>
        <v>1</v>
      </c>
      <c r="L192" t="b">
        <f>ISNUMBER(all_labelled[[#This Row],[appId]])</f>
        <v>0</v>
      </c>
      <c r="M192" t="b">
        <f t="shared" si="2"/>
        <v>1</v>
      </c>
    </row>
    <row r="193" spans="1:13" ht="14.5" customHeight="1" x14ac:dyDescent="0.35">
      <c r="A193" s="1" t="s">
        <v>496</v>
      </c>
      <c r="B193" s="1" t="s">
        <v>497</v>
      </c>
      <c r="C193" s="1" t="s">
        <v>498</v>
      </c>
      <c r="D193" s="1" t="s">
        <v>24</v>
      </c>
      <c r="G193" t="b">
        <f>ISNUMBER(SEARCH("children",d1_labelled!$D193))</f>
        <v>0</v>
      </c>
      <c r="H193" t="b">
        <f>ISNUMBER(SEARCH("teens",d1_labelled!$D193))</f>
        <v>1</v>
      </c>
      <c r="I193" t="b">
        <f>ISNUMBER(SEARCH("adults",d1_labelled!$D193))</f>
        <v>1</v>
      </c>
      <c r="L193" t="b">
        <f>ISNUMBER(all_labelled[[#This Row],[appId]])</f>
        <v>0</v>
      </c>
      <c r="M193" t="b">
        <f t="shared" si="2"/>
        <v>1</v>
      </c>
    </row>
    <row r="194" spans="1:13" ht="14.5" customHeight="1" x14ac:dyDescent="0.35">
      <c r="A194" s="1" t="s">
        <v>461</v>
      </c>
      <c r="B194" s="1" t="s">
        <v>462</v>
      </c>
      <c r="C194" s="1" t="s">
        <v>463</v>
      </c>
      <c r="D194" s="1" t="s">
        <v>34</v>
      </c>
      <c r="G194" t="b">
        <f>ISNUMBER(SEARCH("children",d1_labelled!$D194))</f>
        <v>0</v>
      </c>
      <c r="H194" t="b">
        <f>ISNUMBER(SEARCH("teens",d1_labelled!$D194))</f>
        <v>1</v>
      </c>
      <c r="I194" t="b">
        <f>ISNUMBER(SEARCH("adults",d1_labelled!$D194))</f>
        <v>0</v>
      </c>
      <c r="L194" t="b">
        <f>ISNUMBER(all_labelled[[#This Row],[appId]])</f>
        <v>0</v>
      </c>
      <c r="M194" t="b">
        <f t="shared" si="2"/>
        <v>1</v>
      </c>
    </row>
    <row r="195" spans="1:13" ht="14.5" customHeight="1" x14ac:dyDescent="0.35">
      <c r="A195" s="1" t="s">
        <v>511</v>
      </c>
      <c r="B195" s="1" t="s">
        <v>512</v>
      </c>
      <c r="C195" s="1" t="s">
        <v>513</v>
      </c>
      <c r="D195" s="1" t="s">
        <v>13</v>
      </c>
      <c r="G195" t="b">
        <f>ISNUMBER(SEARCH("children",d1_labelled!$D195))</f>
        <v>1</v>
      </c>
      <c r="H195" t="b">
        <f>ISNUMBER(SEARCH("teens",d1_labelled!$D195))</f>
        <v>0</v>
      </c>
      <c r="I195" t="b">
        <f>ISNUMBER(SEARCH("adults",d1_labelled!$D195))</f>
        <v>0</v>
      </c>
      <c r="L195" t="b">
        <f>ISNUMBER(all_labelled[[#This Row],[appId]])</f>
        <v>0</v>
      </c>
      <c r="M195" t="b">
        <f t="shared" ref="M195:M258" si="3">NOT(L195)</f>
        <v>1</v>
      </c>
    </row>
    <row r="196" spans="1:13" ht="14.5" customHeight="1" x14ac:dyDescent="0.35">
      <c r="A196" s="1" t="s">
        <v>644</v>
      </c>
      <c r="B196" s="1" t="s">
        <v>645</v>
      </c>
      <c r="C196" s="1" t="s">
        <v>646</v>
      </c>
      <c r="D196" s="1" t="s">
        <v>24</v>
      </c>
      <c r="G196" t="b">
        <f>ISNUMBER(SEARCH("children",d1_labelled!$D196))</f>
        <v>0</v>
      </c>
      <c r="H196" t="b">
        <f>ISNUMBER(SEARCH("teens",d1_labelled!$D196))</f>
        <v>1</v>
      </c>
      <c r="I196" t="b">
        <f>ISNUMBER(SEARCH("adults",d1_labelled!$D196))</f>
        <v>1</v>
      </c>
      <c r="L196" t="b">
        <f>ISNUMBER(all_labelled[[#This Row],[appId]])</f>
        <v>0</v>
      </c>
      <c r="M196" t="b">
        <f t="shared" si="3"/>
        <v>1</v>
      </c>
    </row>
    <row r="197" spans="1:13" ht="14.5" customHeight="1" x14ac:dyDescent="0.35">
      <c r="A197" s="1" t="s">
        <v>733</v>
      </c>
      <c r="B197" s="1" t="s">
        <v>734</v>
      </c>
      <c r="C197" s="1" t="s">
        <v>735</v>
      </c>
      <c r="D197" s="1" t="s">
        <v>7</v>
      </c>
      <c r="G197" t="b">
        <f>ISNUMBER(SEARCH("children",d1_labelled!$D197))</f>
        <v>0</v>
      </c>
      <c r="H197" t="b">
        <f>ISNUMBER(SEARCH("teens",d1_labelled!$D197))</f>
        <v>0</v>
      </c>
      <c r="I197" t="b">
        <f>ISNUMBER(SEARCH("adults",d1_labelled!$D197))</f>
        <v>1</v>
      </c>
      <c r="L197" t="b">
        <f>ISNUMBER(all_labelled[[#This Row],[appId]])</f>
        <v>0</v>
      </c>
      <c r="M197" t="b">
        <f t="shared" si="3"/>
        <v>1</v>
      </c>
    </row>
    <row r="198" spans="1:13" ht="14.5" customHeight="1" x14ac:dyDescent="0.35">
      <c r="A198" s="1" t="s">
        <v>517</v>
      </c>
      <c r="B198" s="1" t="s">
        <v>518</v>
      </c>
      <c r="C198" s="1" t="s">
        <v>519</v>
      </c>
      <c r="D198" s="1" t="s">
        <v>24</v>
      </c>
      <c r="G198" t="b">
        <f>ISNUMBER(SEARCH("children",d1_labelled!$D198))</f>
        <v>0</v>
      </c>
      <c r="H198" t="b">
        <f>ISNUMBER(SEARCH("teens",d1_labelled!$D198))</f>
        <v>1</v>
      </c>
      <c r="I198" t="b">
        <f>ISNUMBER(SEARCH("adults",d1_labelled!$D198))</f>
        <v>1</v>
      </c>
      <c r="L198" t="b">
        <f>ISNUMBER(all_labelled[[#This Row],[appId]])</f>
        <v>0</v>
      </c>
      <c r="M198" t="b">
        <f t="shared" si="3"/>
        <v>1</v>
      </c>
    </row>
    <row r="199" spans="1:13" ht="14.5" customHeight="1" x14ac:dyDescent="0.35">
      <c r="A199" s="1" t="s">
        <v>514</v>
      </c>
      <c r="B199" s="1" t="s">
        <v>515</v>
      </c>
      <c r="C199" s="1" t="s">
        <v>516</v>
      </c>
      <c r="D199" s="1" t="s">
        <v>34</v>
      </c>
      <c r="G199" t="b">
        <f>ISNUMBER(SEARCH("children",d1_labelled!$D199))</f>
        <v>0</v>
      </c>
      <c r="H199" t="b">
        <f>ISNUMBER(SEARCH("teens",d1_labelled!$D199))</f>
        <v>1</v>
      </c>
      <c r="I199" t="b">
        <f>ISNUMBER(SEARCH("adults",d1_labelled!$D199))</f>
        <v>0</v>
      </c>
      <c r="L199" t="b">
        <f>ISNUMBER(all_labelled[[#This Row],[appId]])</f>
        <v>0</v>
      </c>
      <c r="M199" t="b">
        <f t="shared" si="3"/>
        <v>1</v>
      </c>
    </row>
    <row r="200" spans="1:13" ht="14.5" customHeight="1" x14ac:dyDescent="0.35">
      <c r="A200" s="1" t="s">
        <v>531</v>
      </c>
      <c r="B200" s="1" t="s">
        <v>532</v>
      </c>
      <c r="C200" s="1" t="s">
        <v>533</v>
      </c>
      <c r="D200" s="1" t="s">
        <v>7</v>
      </c>
      <c r="G200" t="b">
        <f>ISNUMBER(SEARCH("children",d1_labelled!$D200))</f>
        <v>0</v>
      </c>
      <c r="H200" t="b">
        <f>ISNUMBER(SEARCH("teens",d1_labelled!$D200))</f>
        <v>0</v>
      </c>
      <c r="I200" t="b">
        <f>ISNUMBER(SEARCH("adults",d1_labelled!$D200))</f>
        <v>1</v>
      </c>
      <c r="L200" t="b">
        <f>ISNUMBER(all_labelled[[#This Row],[appId]])</f>
        <v>0</v>
      </c>
      <c r="M200" t="b">
        <f t="shared" si="3"/>
        <v>1</v>
      </c>
    </row>
    <row r="201" spans="1:13" ht="14.5" customHeight="1" x14ac:dyDescent="0.35">
      <c r="A201" s="1" t="s">
        <v>882</v>
      </c>
      <c r="B201" s="1" t="s">
        <v>883</v>
      </c>
      <c r="C201" s="1" t="s">
        <v>884</v>
      </c>
      <c r="D201" s="1" t="s">
        <v>7</v>
      </c>
      <c r="G201" t="b">
        <f>ISNUMBER(SEARCH("children",d1_labelled!$D201))</f>
        <v>0</v>
      </c>
      <c r="H201" t="b">
        <f>ISNUMBER(SEARCH("teens",d1_labelled!$D201))</f>
        <v>0</v>
      </c>
      <c r="I201" t="b">
        <f>ISNUMBER(SEARCH("adults",d1_labelled!$D201))</f>
        <v>1</v>
      </c>
      <c r="L201" t="b">
        <f>ISNUMBER(all_labelled[[#This Row],[appId]])</f>
        <v>0</v>
      </c>
      <c r="M201" t="b">
        <f t="shared" si="3"/>
        <v>1</v>
      </c>
    </row>
    <row r="202" spans="1:13" ht="14.5" customHeight="1" x14ac:dyDescent="0.35">
      <c r="A202" s="1" t="s">
        <v>228</v>
      </c>
      <c r="B202" s="1" t="s">
        <v>229</v>
      </c>
      <c r="C202" s="1" t="s">
        <v>230</v>
      </c>
      <c r="D202" s="1" t="s">
        <v>7</v>
      </c>
      <c r="G202" t="b">
        <f>ISNUMBER(SEARCH("children",d1_labelled!$D202))</f>
        <v>0</v>
      </c>
      <c r="H202" t="b">
        <f>ISNUMBER(SEARCH("teens",d1_labelled!$D202))</f>
        <v>0</v>
      </c>
      <c r="I202" t="b">
        <f>ISNUMBER(SEARCH("adults",d1_labelled!$D202))</f>
        <v>1</v>
      </c>
      <c r="L202" t="b">
        <f>ISNUMBER(all_labelled[[#This Row],[appId]])</f>
        <v>0</v>
      </c>
      <c r="M202" t="b">
        <f t="shared" si="3"/>
        <v>1</v>
      </c>
    </row>
    <row r="203" spans="1:13" ht="14.5" customHeight="1" x14ac:dyDescent="0.35">
      <c r="A203" s="1" t="s">
        <v>542</v>
      </c>
      <c r="B203" s="1" t="s">
        <v>543</v>
      </c>
      <c r="C203" s="1" t="s">
        <v>544</v>
      </c>
      <c r="D203" s="1" t="s">
        <v>24</v>
      </c>
      <c r="G203" t="b">
        <f>ISNUMBER(SEARCH("children",d1_labelled!$D203))</f>
        <v>0</v>
      </c>
      <c r="H203" t="b">
        <f>ISNUMBER(SEARCH("teens",d1_labelled!$D203))</f>
        <v>1</v>
      </c>
      <c r="I203" t="b">
        <f>ISNUMBER(SEARCH("adults",d1_labelled!$D203))</f>
        <v>1</v>
      </c>
      <c r="L203" t="b">
        <f>ISNUMBER(all_labelled[[#This Row],[appId]])</f>
        <v>0</v>
      </c>
      <c r="M203" t="b">
        <f t="shared" si="3"/>
        <v>1</v>
      </c>
    </row>
    <row r="204" spans="1:13" ht="14.5" customHeight="1" x14ac:dyDescent="0.35">
      <c r="A204" s="1" t="s">
        <v>561</v>
      </c>
      <c r="B204" s="1" t="s">
        <v>562</v>
      </c>
      <c r="C204" s="1" t="s">
        <v>563</v>
      </c>
      <c r="D204" s="1" t="s">
        <v>7</v>
      </c>
      <c r="G204" t="b">
        <f>ISNUMBER(SEARCH("children",d1_labelled!$D204))</f>
        <v>0</v>
      </c>
      <c r="H204" t="b">
        <f>ISNUMBER(SEARCH("teens",d1_labelled!$D204))</f>
        <v>0</v>
      </c>
      <c r="I204" t="b">
        <f>ISNUMBER(SEARCH("adults",d1_labelled!$D204))</f>
        <v>1</v>
      </c>
      <c r="L204" t="b">
        <f>ISNUMBER(all_labelled[[#This Row],[appId]])</f>
        <v>0</v>
      </c>
      <c r="M204" t="b">
        <f t="shared" si="3"/>
        <v>1</v>
      </c>
    </row>
    <row r="205" spans="1:13" ht="14.5" customHeight="1" x14ac:dyDescent="0.35">
      <c r="A205" s="1" t="s">
        <v>631</v>
      </c>
      <c r="B205" s="1" t="s">
        <v>632</v>
      </c>
      <c r="C205" s="1" t="s">
        <v>633</v>
      </c>
      <c r="D205" s="1" t="s">
        <v>7</v>
      </c>
      <c r="G205" t="b">
        <f>ISNUMBER(SEARCH("children",d1_labelled!$D205))</f>
        <v>0</v>
      </c>
      <c r="H205" t="b">
        <f>ISNUMBER(SEARCH("teens",d1_labelled!$D205))</f>
        <v>0</v>
      </c>
      <c r="I205" t="b">
        <f>ISNUMBER(SEARCH("adults",d1_labelled!$D205))</f>
        <v>1</v>
      </c>
      <c r="L205" t="b">
        <f>ISNUMBER(all_labelled[[#This Row],[appId]])</f>
        <v>0</v>
      </c>
      <c r="M205" t="b">
        <f t="shared" si="3"/>
        <v>1</v>
      </c>
    </row>
    <row r="206" spans="1:13" ht="14.5" customHeight="1" x14ac:dyDescent="0.35">
      <c r="A206" s="1" t="s">
        <v>564</v>
      </c>
      <c r="B206" s="1" t="s">
        <v>565</v>
      </c>
      <c r="C206" s="1" t="s">
        <v>566</v>
      </c>
      <c r="D206" s="1" t="s">
        <v>7</v>
      </c>
      <c r="G206" t="b">
        <f>ISNUMBER(SEARCH("children",d1_labelled!$D206))</f>
        <v>0</v>
      </c>
      <c r="H206" t="b">
        <f>ISNUMBER(SEARCH("teens",d1_labelled!$D206))</f>
        <v>0</v>
      </c>
      <c r="I206" t="b">
        <f>ISNUMBER(SEARCH("adults",d1_labelled!$D206))</f>
        <v>1</v>
      </c>
      <c r="L206" t="b">
        <f>ISNUMBER(all_labelled[[#This Row],[appId]])</f>
        <v>0</v>
      </c>
      <c r="M206" t="b">
        <f t="shared" si="3"/>
        <v>1</v>
      </c>
    </row>
    <row r="207" spans="1:13" ht="14.5" customHeight="1" x14ac:dyDescent="0.35">
      <c r="A207" s="1" t="s">
        <v>570</v>
      </c>
      <c r="B207" s="1" t="s">
        <v>571</v>
      </c>
      <c r="C207" s="1" t="s">
        <v>572</v>
      </c>
      <c r="D207" s="1" t="s">
        <v>24</v>
      </c>
      <c r="G207" t="b">
        <f>ISNUMBER(SEARCH("children",d1_labelled!$D207))</f>
        <v>0</v>
      </c>
      <c r="H207" t="b">
        <f>ISNUMBER(SEARCH("teens",d1_labelled!$D207))</f>
        <v>1</v>
      </c>
      <c r="I207" t="b">
        <f>ISNUMBER(SEARCH("adults",d1_labelled!$D207))</f>
        <v>1</v>
      </c>
      <c r="L207" t="b">
        <f>ISNUMBER(all_labelled[[#This Row],[appId]])</f>
        <v>0</v>
      </c>
      <c r="M207" t="b">
        <f t="shared" si="3"/>
        <v>1</v>
      </c>
    </row>
    <row r="208" spans="1:13" ht="14.5" customHeight="1" x14ac:dyDescent="0.35">
      <c r="A208" s="1" t="s">
        <v>718</v>
      </c>
      <c r="B208" s="1" t="s">
        <v>719</v>
      </c>
      <c r="C208" s="1" t="s">
        <v>720</v>
      </c>
      <c r="D208" s="1" t="s">
        <v>24</v>
      </c>
      <c r="G208" t="b">
        <f>ISNUMBER(SEARCH("children",d1_labelled!$D208))</f>
        <v>0</v>
      </c>
      <c r="H208" t="b">
        <f>ISNUMBER(SEARCH("teens",d1_labelled!$D208))</f>
        <v>1</v>
      </c>
      <c r="I208" t="b">
        <f>ISNUMBER(SEARCH("adults",d1_labelled!$D208))</f>
        <v>1</v>
      </c>
      <c r="L208" t="b">
        <f>ISNUMBER(all_labelled[[#This Row],[appId]])</f>
        <v>0</v>
      </c>
      <c r="M208" t="b">
        <f t="shared" si="3"/>
        <v>1</v>
      </c>
    </row>
    <row r="209" spans="1:13" ht="14.5" customHeight="1" x14ac:dyDescent="0.35">
      <c r="A209" s="1" t="s">
        <v>610</v>
      </c>
      <c r="B209" s="1" t="s">
        <v>611</v>
      </c>
      <c r="C209" s="1" t="s">
        <v>612</v>
      </c>
      <c r="D209" s="1" t="s">
        <v>34</v>
      </c>
      <c r="G209" t="b">
        <f>ISNUMBER(SEARCH("children",d1_labelled!$D209))</f>
        <v>0</v>
      </c>
      <c r="H209" t="b">
        <f>ISNUMBER(SEARCH("teens",d1_labelled!$D209))</f>
        <v>1</v>
      </c>
      <c r="I209" t="b">
        <f>ISNUMBER(SEARCH("adults",d1_labelled!$D209))</f>
        <v>0</v>
      </c>
      <c r="L209" t="b">
        <f>ISNUMBER(all_labelled[[#This Row],[appId]])</f>
        <v>0</v>
      </c>
      <c r="M209" t="b">
        <f t="shared" si="3"/>
        <v>1</v>
      </c>
    </row>
    <row r="210" spans="1:13" ht="14.5" customHeight="1" x14ac:dyDescent="0.35">
      <c r="A210" s="1" t="s">
        <v>783</v>
      </c>
      <c r="B210" s="1" t="s">
        <v>784</v>
      </c>
      <c r="C210" s="1" t="s">
        <v>785</v>
      </c>
      <c r="D210" s="1" t="s">
        <v>7</v>
      </c>
      <c r="G210" t="b">
        <f>ISNUMBER(SEARCH("children",d1_labelled!$D210))</f>
        <v>0</v>
      </c>
      <c r="H210" t="b">
        <f>ISNUMBER(SEARCH("teens",d1_labelled!$D210))</f>
        <v>0</v>
      </c>
      <c r="I210" t="b">
        <f>ISNUMBER(SEARCH("adults",d1_labelled!$D210))</f>
        <v>1</v>
      </c>
      <c r="L210" t="b">
        <f>ISNUMBER(all_labelled[[#This Row],[appId]])</f>
        <v>0</v>
      </c>
      <c r="M210" t="b">
        <f t="shared" si="3"/>
        <v>1</v>
      </c>
    </row>
    <row r="211" spans="1:13" ht="14.5" customHeight="1" x14ac:dyDescent="0.35">
      <c r="A211" s="1" t="s">
        <v>78</v>
      </c>
      <c r="B211" s="1" t="s">
        <v>79</v>
      </c>
      <c r="C211" s="1" t="s">
        <v>80</v>
      </c>
      <c r="D211" s="1" t="s">
        <v>34</v>
      </c>
      <c r="G211" t="b">
        <f>ISNUMBER(SEARCH("children",d1_labelled!$D211))</f>
        <v>0</v>
      </c>
      <c r="H211" t="b">
        <f>ISNUMBER(SEARCH("teens",d1_labelled!$D211))</f>
        <v>1</v>
      </c>
      <c r="I211" t="b">
        <f>ISNUMBER(SEARCH("adults",d1_labelled!$D211))</f>
        <v>0</v>
      </c>
      <c r="L211" t="b">
        <f>ISNUMBER(all_labelled[[#This Row],[appId]])</f>
        <v>0</v>
      </c>
      <c r="M211" t="b">
        <f t="shared" si="3"/>
        <v>1</v>
      </c>
    </row>
    <row r="212" spans="1:13" ht="14.5" customHeight="1" x14ac:dyDescent="0.35">
      <c r="A212" s="1" t="s">
        <v>225</v>
      </c>
      <c r="B212" s="1" t="s">
        <v>226</v>
      </c>
      <c r="C212" s="1" t="s">
        <v>227</v>
      </c>
      <c r="D212" s="1" t="s">
        <v>34</v>
      </c>
      <c r="G212" t="b">
        <f>ISNUMBER(SEARCH("children",d1_labelled!$D212))</f>
        <v>0</v>
      </c>
      <c r="H212" t="b">
        <f>ISNUMBER(SEARCH("teens",d1_labelled!$D212))</f>
        <v>1</v>
      </c>
      <c r="I212" t="b">
        <f>ISNUMBER(SEARCH("adults",d1_labelled!$D212))</f>
        <v>0</v>
      </c>
      <c r="L212" t="b">
        <f>ISNUMBER(all_labelled[[#This Row],[appId]])</f>
        <v>0</v>
      </c>
      <c r="M212" t="b">
        <f t="shared" si="3"/>
        <v>1</v>
      </c>
    </row>
    <row r="213" spans="1:13" ht="14.5" customHeight="1" x14ac:dyDescent="0.35">
      <c r="A213" s="1" t="s">
        <v>820</v>
      </c>
      <c r="B213" s="1" t="s">
        <v>821</v>
      </c>
      <c r="C213" s="1" t="s">
        <v>822</v>
      </c>
      <c r="D213" s="1" t="s">
        <v>7</v>
      </c>
      <c r="G213" t="b">
        <f>ISNUMBER(SEARCH("children",d1_labelled!$D213))</f>
        <v>0</v>
      </c>
      <c r="H213" t="b">
        <f>ISNUMBER(SEARCH("teens",d1_labelled!$D213))</f>
        <v>0</v>
      </c>
      <c r="I213" t="b">
        <f>ISNUMBER(SEARCH("adults",d1_labelled!$D213))</f>
        <v>1</v>
      </c>
      <c r="L213" t="b">
        <f>ISNUMBER(all_labelled[[#This Row],[appId]])</f>
        <v>0</v>
      </c>
      <c r="M213" t="b">
        <f t="shared" si="3"/>
        <v>1</v>
      </c>
    </row>
    <row r="214" spans="1:13" ht="14.5" customHeight="1" x14ac:dyDescent="0.35">
      <c r="A214" s="1" t="s">
        <v>587</v>
      </c>
      <c r="B214" s="1" t="s">
        <v>588</v>
      </c>
      <c r="C214" s="1" t="s">
        <v>589</v>
      </c>
      <c r="D214" s="1" t="s">
        <v>7</v>
      </c>
      <c r="G214" t="b">
        <f>ISNUMBER(SEARCH("children",d1_labelled!$D214))</f>
        <v>0</v>
      </c>
      <c r="H214" t="b">
        <f>ISNUMBER(SEARCH("teens",d1_labelled!$D214))</f>
        <v>0</v>
      </c>
      <c r="I214" t="b">
        <f>ISNUMBER(SEARCH("adults",d1_labelled!$D214))</f>
        <v>1</v>
      </c>
      <c r="L214" t="b">
        <f>ISNUMBER(all_labelled[[#This Row],[appId]])</f>
        <v>0</v>
      </c>
      <c r="M214" t="b">
        <f t="shared" si="3"/>
        <v>1</v>
      </c>
    </row>
    <row r="215" spans="1:13" ht="14.5" customHeight="1" x14ac:dyDescent="0.35">
      <c r="A215" s="1" t="s">
        <v>870</v>
      </c>
      <c r="B215" s="1" t="s">
        <v>871</v>
      </c>
      <c r="C215" s="1" t="s">
        <v>872</v>
      </c>
      <c r="D215" s="1" t="s">
        <v>34</v>
      </c>
      <c r="G215" t="b">
        <f>ISNUMBER(SEARCH("children",d1_labelled!$D215))</f>
        <v>0</v>
      </c>
      <c r="H215" t="b">
        <f>ISNUMBER(SEARCH("teens",d1_labelled!$D215))</f>
        <v>1</v>
      </c>
      <c r="I215" t="b">
        <f>ISNUMBER(SEARCH("adults",d1_labelled!$D215))</f>
        <v>0</v>
      </c>
      <c r="L215" t="b">
        <f>ISNUMBER(all_labelled[[#This Row],[appId]])</f>
        <v>0</v>
      </c>
      <c r="M215" t="b">
        <f t="shared" si="3"/>
        <v>1</v>
      </c>
    </row>
    <row r="216" spans="1:13" ht="14.5" customHeight="1" x14ac:dyDescent="0.35">
      <c r="A216" s="1" t="s">
        <v>554</v>
      </c>
      <c r="B216" s="1" t="s">
        <v>555</v>
      </c>
      <c r="C216" s="1" t="s">
        <v>556</v>
      </c>
      <c r="D216" s="1" t="s">
        <v>13</v>
      </c>
      <c r="G216" t="b">
        <f>ISNUMBER(SEARCH("children",d1_labelled!$D216))</f>
        <v>1</v>
      </c>
      <c r="H216" t="b">
        <f>ISNUMBER(SEARCH("teens",d1_labelled!$D216))</f>
        <v>0</v>
      </c>
      <c r="I216" t="b">
        <f>ISNUMBER(SEARCH("adults",d1_labelled!$D216))</f>
        <v>0</v>
      </c>
      <c r="L216" t="b">
        <f>ISNUMBER(all_labelled[[#This Row],[appId]])</f>
        <v>0</v>
      </c>
      <c r="M216" t="b">
        <f t="shared" si="3"/>
        <v>1</v>
      </c>
    </row>
    <row r="217" spans="1:13" ht="14.5" customHeight="1" x14ac:dyDescent="0.35">
      <c r="A217" s="1" t="s">
        <v>390</v>
      </c>
      <c r="B217" s="1" t="s">
        <v>391</v>
      </c>
      <c r="C217" s="1" t="s">
        <v>392</v>
      </c>
      <c r="D217" s="1" t="s">
        <v>13</v>
      </c>
      <c r="G217" t="b">
        <f>ISNUMBER(SEARCH("children",d1_labelled!$D217))</f>
        <v>1</v>
      </c>
      <c r="H217" t="b">
        <f>ISNUMBER(SEARCH("teens",d1_labelled!$D217))</f>
        <v>0</v>
      </c>
      <c r="I217" t="b">
        <f>ISNUMBER(SEARCH("adults",d1_labelled!$D217))</f>
        <v>0</v>
      </c>
      <c r="L217" t="b">
        <f>ISNUMBER(all_labelled[[#This Row],[appId]])</f>
        <v>0</v>
      </c>
      <c r="M217" t="b">
        <f t="shared" si="3"/>
        <v>1</v>
      </c>
    </row>
    <row r="218" spans="1:13" ht="14.5" customHeight="1" x14ac:dyDescent="0.35">
      <c r="A218" s="1" t="s">
        <v>573</v>
      </c>
      <c r="B218" s="1" t="s">
        <v>574</v>
      </c>
      <c r="C218" s="1" t="s">
        <v>575</v>
      </c>
      <c r="D218" s="1" t="s">
        <v>7</v>
      </c>
      <c r="G218" t="b">
        <f>ISNUMBER(SEARCH("children",d1_labelled!$D218))</f>
        <v>0</v>
      </c>
      <c r="H218" t="b">
        <f>ISNUMBER(SEARCH("teens",d1_labelled!$D218))</f>
        <v>0</v>
      </c>
      <c r="I218" t="b">
        <f>ISNUMBER(SEARCH("adults",d1_labelled!$D218))</f>
        <v>1</v>
      </c>
      <c r="L218" t="b">
        <f>ISNUMBER(all_labelled[[#This Row],[appId]])</f>
        <v>0</v>
      </c>
      <c r="M218" t="b">
        <f t="shared" si="3"/>
        <v>1</v>
      </c>
    </row>
    <row r="219" spans="1:13" ht="14.5" customHeight="1" x14ac:dyDescent="0.35">
      <c r="A219" s="1" t="s">
        <v>600</v>
      </c>
      <c r="B219" s="1" t="s">
        <v>601</v>
      </c>
      <c r="C219" s="1" t="s">
        <v>602</v>
      </c>
      <c r="D219" s="1" t="s">
        <v>7</v>
      </c>
      <c r="G219" t="b">
        <f>ISNUMBER(SEARCH("children",d1_labelled!$D219))</f>
        <v>0</v>
      </c>
      <c r="H219" t="b">
        <f>ISNUMBER(SEARCH("teens",d1_labelled!$D219))</f>
        <v>0</v>
      </c>
      <c r="I219" t="b">
        <f>ISNUMBER(SEARCH("adults",d1_labelled!$D219))</f>
        <v>1</v>
      </c>
      <c r="L219" t="b">
        <f>ISNUMBER(all_labelled[[#This Row],[appId]])</f>
        <v>0</v>
      </c>
      <c r="M219" t="b">
        <f t="shared" si="3"/>
        <v>1</v>
      </c>
    </row>
    <row r="220" spans="1:13" ht="14.5" customHeight="1" x14ac:dyDescent="0.35">
      <c r="A220" s="1" t="s">
        <v>47</v>
      </c>
      <c r="B220" s="1" t="s">
        <v>48</v>
      </c>
      <c r="C220" s="1" t="s">
        <v>49</v>
      </c>
      <c r="D220" s="1" t="s">
        <v>13</v>
      </c>
      <c r="G220" t="b">
        <f>ISNUMBER(SEARCH("children",d1_labelled!$D220))</f>
        <v>1</v>
      </c>
      <c r="H220" t="b">
        <f>ISNUMBER(SEARCH("teens",d1_labelled!$D220))</f>
        <v>0</v>
      </c>
      <c r="I220" t="b">
        <f>ISNUMBER(SEARCH("adults",d1_labelled!$D220))</f>
        <v>0</v>
      </c>
      <c r="L220" t="b">
        <f>ISNUMBER(all_labelled[[#This Row],[appId]])</f>
        <v>0</v>
      </c>
      <c r="M220" t="b">
        <f t="shared" si="3"/>
        <v>1</v>
      </c>
    </row>
    <row r="221" spans="1:13" ht="14.5" customHeight="1" x14ac:dyDescent="0.35">
      <c r="A221" s="1" t="s">
        <v>622</v>
      </c>
      <c r="B221" s="1" t="s">
        <v>623</v>
      </c>
      <c r="C221" s="1" t="s">
        <v>624</v>
      </c>
      <c r="D221" s="1" t="s">
        <v>24</v>
      </c>
      <c r="G221" t="b">
        <f>ISNUMBER(SEARCH("children",d1_labelled!$D221))</f>
        <v>0</v>
      </c>
      <c r="H221" t="b">
        <f>ISNUMBER(SEARCH("teens",d1_labelled!$D221))</f>
        <v>1</v>
      </c>
      <c r="I221" t="b">
        <f>ISNUMBER(SEARCH("adults",d1_labelled!$D221))</f>
        <v>1</v>
      </c>
      <c r="L221" t="b">
        <f>ISNUMBER(all_labelled[[#This Row],[appId]])</f>
        <v>0</v>
      </c>
      <c r="M221" t="b">
        <f t="shared" si="3"/>
        <v>1</v>
      </c>
    </row>
    <row r="222" spans="1:13" ht="14.5" customHeight="1" x14ac:dyDescent="0.35">
      <c r="A222" s="1" t="s">
        <v>91</v>
      </c>
      <c r="B222" s="1" t="s">
        <v>92</v>
      </c>
      <c r="C222" s="1" t="s">
        <v>93</v>
      </c>
      <c r="D222" s="1" t="s">
        <v>34</v>
      </c>
      <c r="G222" t="b">
        <f>ISNUMBER(SEARCH("children",d1_labelled!$D222))</f>
        <v>0</v>
      </c>
      <c r="H222" t="b">
        <f>ISNUMBER(SEARCH("teens",d1_labelled!$D222))</f>
        <v>1</v>
      </c>
      <c r="I222" t="b">
        <f>ISNUMBER(SEARCH("adults",d1_labelled!$D222))</f>
        <v>0</v>
      </c>
      <c r="L222" t="b">
        <f>ISNUMBER(all_labelled[[#This Row],[appId]])</f>
        <v>0</v>
      </c>
      <c r="M222" t="b">
        <f t="shared" si="3"/>
        <v>1</v>
      </c>
    </row>
    <row r="223" spans="1:13" ht="14.5" customHeight="1" x14ac:dyDescent="0.35">
      <c r="A223" s="1" t="s">
        <v>861</v>
      </c>
      <c r="B223" s="1" t="s">
        <v>862</v>
      </c>
      <c r="C223" s="1" t="s">
        <v>863</v>
      </c>
      <c r="D223" s="1" t="s">
        <v>34</v>
      </c>
      <c r="G223" t="b">
        <f>ISNUMBER(SEARCH("children",d1_labelled!$D223))</f>
        <v>0</v>
      </c>
      <c r="H223" t="b">
        <f>ISNUMBER(SEARCH("teens",d1_labelled!$D223))</f>
        <v>1</v>
      </c>
      <c r="I223" t="b">
        <f>ISNUMBER(SEARCH("adults",d1_labelled!$D223))</f>
        <v>0</v>
      </c>
      <c r="L223" t="b">
        <f>ISNUMBER(all_labelled[[#This Row],[appId]])</f>
        <v>0</v>
      </c>
      <c r="M223" t="b">
        <f t="shared" si="3"/>
        <v>1</v>
      </c>
    </row>
    <row r="224" spans="1:13" ht="14.5" customHeight="1" x14ac:dyDescent="0.35">
      <c r="A224" s="1" t="s">
        <v>259</v>
      </c>
      <c r="B224" s="1" t="s">
        <v>260</v>
      </c>
      <c r="C224" s="1" t="s">
        <v>261</v>
      </c>
      <c r="D224" s="1" t="s">
        <v>185</v>
      </c>
      <c r="G224" t="b">
        <f>ISNUMBER(SEARCH("children",d1_labelled!$D224))</f>
        <v>1</v>
      </c>
      <c r="H224" t="b">
        <f>ISNUMBER(SEARCH("teens",d1_labelled!$D224))</f>
        <v>1</v>
      </c>
      <c r="I224" t="b">
        <f>ISNUMBER(SEARCH("adults",d1_labelled!$D224))</f>
        <v>0</v>
      </c>
      <c r="L224" t="b">
        <f>ISNUMBER(all_labelled[[#This Row],[appId]])</f>
        <v>0</v>
      </c>
      <c r="M224" t="b">
        <f t="shared" si="3"/>
        <v>1</v>
      </c>
    </row>
    <row r="225" spans="1:13" ht="14.5" customHeight="1" x14ac:dyDescent="0.35">
      <c r="A225" s="1" t="s">
        <v>873</v>
      </c>
      <c r="B225" s="1" t="s">
        <v>874</v>
      </c>
      <c r="C225" s="1" t="s">
        <v>875</v>
      </c>
      <c r="D225" s="1" t="s">
        <v>7</v>
      </c>
      <c r="G225" t="b">
        <f>ISNUMBER(SEARCH("children",d1_labelled!$D225))</f>
        <v>0</v>
      </c>
      <c r="H225" t="b">
        <f>ISNUMBER(SEARCH("teens",d1_labelled!$D225))</f>
        <v>0</v>
      </c>
      <c r="I225" t="b">
        <f>ISNUMBER(SEARCH("adults",d1_labelled!$D225))</f>
        <v>1</v>
      </c>
      <c r="L225" t="b">
        <f>ISNUMBER(all_labelled[[#This Row],[appId]])</f>
        <v>0</v>
      </c>
      <c r="M225" t="b">
        <f t="shared" si="3"/>
        <v>1</v>
      </c>
    </row>
    <row r="226" spans="1:13" ht="14.5" customHeight="1" x14ac:dyDescent="0.35">
      <c r="A226" s="1" t="s">
        <v>666</v>
      </c>
      <c r="B226" s="1" t="s">
        <v>667</v>
      </c>
      <c r="C226" s="1" t="s">
        <v>668</v>
      </c>
      <c r="D226" s="1" t="s">
        <v>13</v>
      </c>
      <c r="G226" t="b">
        <f>ISNUMBER(SEARCH("children",d1_labelled!$D226))</f>
        <v>1</v>
      </c>
      <c r="H226" t="b">
        <f>ISNUMBER(SEARCH("teens",d1_labelled!$D226))</f>
        <v>0</v>
      </c>
      <c r="I226" t="b">
        <f>ISNUMBER(SEARCH("adults",d1_labelled!$D226))</f>
        <v>0</v>
      </c>
      <c r="L226" t="b">
        <f>ISNUMBER(all_labelled[[#This Row],[appId]])</f>
        <v>0</v>
      </c>
      <c r="M226" t="b">
        <f t="shared" si="3"/>
        <v>1</v>
      </c>
    </row>
    <row r="227" spans="1:13" ht="14.5" customHeight="1" x14ac:dyDescent="0.35">
      <c r="A227" s="1" t="s">
        <v>672</v>
      </c>
      <c r="B227" s="1" t="s">
        <v>673</v>
      </c>
      <c r="C227" s="1" t="s">
        <v>674</v>
      </c>
      <c r="D227" s="1" t="s">
        <v>13</v>
      </c>
      <c r="G227" t="b">
        <f>ISNUMBER(SEARCH("children",d1_labelled!$D227))</f>
        <v>1</v>
      </c>
      <c r="H227" t="b">
        <f>ISNUMBER(SEARCH("teens",d1_labelled!$D227))</f>
        <v>0</v>
      </c>
      <c r="I227" t="b">
        <f>ISNUMBER(SEARCH("adults",d1_labelled!$D227))</f>
        <v>0</v>
      </c>
      <c r="L227" t="b">
        <f>ISNUMBER(all_labelled[[#This Row],[appId]])</f>
        <v>0</v>
      </c>
      <c r="M227" t="b">
        <f t="shared" si="3"/>
        <v>1</v>
      </c>
    </row>
    <row r="228" spans="1:13" ht="14.5" customHeight="1" x14ac:dyDescent="0.35">
      <c r="A228" s="1" t="s">
        <v>133</v>
      </c>
      <c r="B228" s="1" t="s">
        <v>134</v>
      </c>
      <c r="C228" s="1" t="s">
        <v>135</v>
      </c>
      <c r="D228" s="1" t="s">
        <v>24</v>
      </c>
      <c r="G228" t="b">
        <f>ISNUMBER(SEARCH("children",d1_labelled!$D228))</f>
        <v>0</v>
      </c>
      <c r="H228" t="b">
        <f>ISNUMBER(SEARCH("teens",d1_labelled!$D228))</f>
        <v>1</v>
      </c>
      <c r="I228" t="b">
        <f>ISNUMBER(SEARCH("adults",d1_labelled!$D228))</f>
        <v>1</v>
      </c>
      <c r="L228" t="b">
        <f>ISNUMBER(all_labelled[[#This Row],[appId]])</f>
        <v>0</v>
      </c>
      <c r="M228" t="b">
        <f t="shared" si="3"/>
        <v>1</v>
      </c>
    </row>
    <row r="229" spans="1:13" ht="14.5" customHeight="1" x14ac:dyDescent="0.35">
      <c r="A229" s="1" t="s">
        <v>313</v>
      </c>
      <c r="B229" s="1" t="s">
        <v>314</v>
      </c>
      <c r="C229" s="1" t="s">
        <v>315</v>
      </c>
      <c r="D229" s="1" t="s">
        <v>24</v>
      </c>
      <c r="G229" t="b">
        <f>ISNUMBER(SEARCH("children",d1_labelled!$D229))</f>
        <v>0</v>
      </c>
      <c r="H229" t="b">
        <f>ISNUMBER(SEARCH("teens",d1_labelled!$D229))</f>
        <v>1</v>
      </c>
      <c r="I229" t="b">
        <f>ISNUMBER(SEARCH("adults",d1_labelled!$D229))</f>
        <v>1</v>
      </c>
      <c r="L229" t="b">
        <f>ISNUMBER(all_labelled[[#This Row],[appId]])</f>
        <v>0</v>
      </c>
      <c r="M229" t="b">
        <f t="shared" si="3"/>
        <v>1</v>
      </c>
    </row>
    <row r="230" spans="1:13" ht="14.5" customHeight="1" x14ac:dyDescent="0.35">
      <c r="A230" s="1" t="s">
        <v>678</v>
      </c>
      <c r="B230" s="1" t="s">
        <v>679</v>
      </c>
      <c r="C230" s="1" t="s">
        <v>680</v>
      </c>
      <c r="D230" s="1" t="s">
        <v>34</v>
      </c>
      <c r="G230" t="b">
        <f>ISNUMBER(SEARCH("children",d1_labelled!$D230))</f>
        <v>0</v>
      </c>
      <c r="H230" t="b">
        <f>ISNUMBER(SEARCH("teens",d1_labelled!$D230))</f>
        <v>1</v>
      </c>
      <c r="I230" t="b">
        <f>ISNUMBER(SEARCH("adults",d1_labelled!$D230))</f>
        <v>0</v>
      </c>
      <c r="L230" t="b">
        <f>ISNUMBER(all_labelled[[#This Row],[appId]])</f>
        <v>0</v>
      </c>
      <c r="M230" t="b">
        <f t="shared" si="3"/>
        <v>1</v>
      </c>
    </row>
    <row r="231" spans="1:13" ht="14.5" customHeight="1" x14ac:dyDescent="0.35">
      <c r="A231" s="1" t="s">
        <v>687</v>
      </c>
      <c r="B231" s="1" t="s">
        <v>688</v>
      </c>
      <c r="C231" s="1" t="s">
        <v>689</v>
      </c>
      <c r="D231" s="1" t="s">
        <v>7</v>
      </c>
      <c r="G231" t="b">
        <f>ISNUMBER(SEARCH("children",d1_labelled!$D231))</f>
        <v>0</v>
      </c>
      <c r="H231" t="b">
        <f>ISNUMBER(SEARCH("teens",d1_labelled!$D231))</f>
        <v>0</v>
      </c>
      <c r="I231" t="b">
        <f>ISNUMBER(SEARCH("adults",d1_labelled!$D231))</f>
        <v>1</v>
      </c>
      <c r="L231" t="b">
        <f>ISNUMBER(all_labelled[[#This Row],[appId]])</f>
        <v>0</v>
      </c>
      <c r="M231" t="b">
        <f t="shared" si="3"/>
        <v>1</v>
      </c>
    </row>
    <row r="232" spans="1:13" ht="14.5" customHeight="1" x14ac:dyDescent="0.35">
      <c r="A232" s="1" t="s">
        <v>696</v>
      </c>
      <c r="B232" s="1" t="s">
        <v>697</v>
      </c>
      <c r="C232" s="1" t="s">
        <v>698</v>
      </c>
      <c r="D232" s="1" t="s">
        <v>24</v>
      </c>
      <c r="G232" t="b">
        <f>ISNUMBER(SEARCH("children",d1_labelled!$D232))</f>
        <v>0</v>
      </c>
      <c r="H232" t="b">
        <f>ISNUMBER(SEARCH("teens",d1_labelled!$D232))</f>
        <v>1</v>
      </c>
      <c r="I232" t="b">
        <f>ISNUMBER(SEARCH("adults",d1_labelled!$D232))</f>
        <v>1</v>
      </c>
      <c r="L232" t="b">
        <f>ISNUMBER(all_labelled[[#This Row],[appId]])</f>
        <v>0</v>
      </c>
      <c r="M232" t="b">
        <f t="shared" si="3"/>
        <v>1</v>
      </c>
    </row>
    <row r="233" spans="1:13" ht="14.5" customHeight="1" x14ac:dyDescent="0.35">
      <c r="A233" s="1" t="s">
        <v>409</v>
      </c>
      <c r="B233" s="1" t="s">
        <v>410</v>
      </c>
      <c r="C233" s="1" t="s">
        <v>411</v>
      </c>
      <c r="D233" s="1" t="s">
        <v>24</v>
      </c>
      <c r="G233" t="b">
        <f>ISNUMBER(SEARCH("children",d1_labelled!$D233))</f>
        <v>0</v>
      </c>
      <c r="H233" t="b">
        <f>ISNUMBER(SEARCH("teens",d1_labelled!$D233))</f>
        <v>1</v>
      </c>
      <c r="I233" t="b">
        <f>ISNUMBER(SEARCH("adults",d1_labelled!$D233))</f>
        <v>1</v>
      </c>
      <c r="L233" t="b">
        <f>ISNUMBER(all_labelled[[#This Row],[appId]])</f>
        <v>0</v>
      </c>
      <c r="M233" t="b">
        <f t="shared" si="3"/>
        <v>1</v>
      </c>
    </row>
    <row r="234" spans="1:13" ht="14.5" customHeight="1" x14ac:dyDescent="0.35">
      <c r="A234" s="1" t="s">
        <v>765</v>
      </c>
      <c r="B234" s="1" t="s">
        <v>766</v>
      </c>
      <c r="C234" s="1" t="s">
        <v>767</v>
      </c>
      <c r="D234" s="1" t="s">
        <v>13</v>
      </c>
      <c r="G234" t="b">
        <f>ISNUMBER(SEARCH("children",d1_labelled!$D234))</f>
        <v>1</v>
      </c>
      <c r="H234" t="b">
        <f>ISNUMBER(SEARCH("teens",d1_labelled!$D234))</f>
        <v>0</v>
      </c>
      <c r="I234" t="b">
        <f>ISNUMBER(SEARCH("adults",d1_labelled!$D234))</f>
        <v>0</v>
      </c>
      <c r="L234" t="b">
        <f>ISNUMBER(all_labelled[[#This Row],[appId]])</f>
        <v>0</v>
      </c>
      <c r="M234" t="b">
        <f t="shared" si="3"/>
        <v>1</v>
      </c>
    </row>
    <row r="235" spans="1:13" ht="14.5" customHeight="1" x14ac:dyDescent="0.35">
      <c r="A235" s="1" t="s">
        <v>55</v>
      </c>
      <c r="B235" s="1" t="s">
        <v>56</v>
      </c>
      <c r="C235" s="1" t="s">
        <v>57</v>
      </c>
      <c r="D235" s="1" t="s">
        <v>13</v>
      </c>
      <c r="G235" t="b">
        <f>ISNUMBER(SEARCH("children",d1_labelled!$D235))</f>
        <v>1</v>
      </c>
      <c r="H235" t="b">
        <f>ISNUMBER(SEARCH("teens",d1_labelled!$D235))</f>
        <v>0</v>
      </c>
      <c r="I235" t="b">
        <f>ISNUMBER(SEARCH("adults",d1_labelled!$D235))</f>
        <v>0</v>
      </c>
      <c r="L235" t="b">
        <f>ISNUMBER(all_labelled[[#This Row],[appId]])</f>
        <v>0</v>
      </c>
      <c r="M235" t="b">
        <f t="shared" si="3"/>
        <v>1</v>
      </c>
    </row>
    <row r="236" spans="1:13" ht="14.5" customHeight="1" x14ac:dyDescent="0.35">
      <c r="A236" s="1" t="s">
        <v>397</v>
      </c>
      <c r="B236" s="1" t="s">
        <v>398</v>
      </c>
      <c r="C236" s="1" t="s">
        <v>399</v>
      </c>
      <c r="D236" s="1" t="s">
        <v>13</v>
      </c>
      <c r="G236" t="b">
        <f>ISNUMBER(SEARCH("children",d1_labelled!$D236))</f>
        <v>1</v>
      </c>
      <c r="H236" t="b">
        <f>ISNUMBER(SEARCH("teens",d1_labelled!$D236))</f>
        <v>0</v>
      </c>
      <c r="I236" t="b">
        <f>ISNUMBER(SEARCH("adults",d1_labelled!$D236))</f>
        <v>0</v>
      </c>
      <c r="L236" t="b">
        <f>ISNUMBER(all_labelled[[#This Row],[appId]])</f>
        <v>0</v>
      </c>
      <c r="M236" t="b">
        <f t="shared" si="3"/>
        <v>1</v>
      </c>
    </row>
    <row r="237" spans="1:13" ht="14.5" customHeight="1" x14ac:dyDescent="0.35">
      <c r="A237" s="1" t="s">
        <v>675</v>
      </c>
      <c r="B237" s="1" t="s">
        <v>676</v>
      </c>
      <c r="C237" s="1" t="s">
        <v>677</v>
      </c>
      <c r="D237" s="1" t="s">
        <v>13</v>
      </c>
      <c r="G237" t="b">
        <f>ISNUMBER(SEARCH("children",d1_labelled!$D237))</f>
        <v>1</v>
      </c>
      <c r="H237" t="b">
        <f>ISNUMBER(SEARCH("teens",d1_labelled!$D237))</f>
        <v>0</v>
      </c>
      <c r="I237" t="b">
        <f>ISNUMBER(SEARCH("adults",d1_labelled!$D237))</f>
        <v>0</v>
      </c>
      <c r="L237" t="b">
        <f>ISNUMBER(all_labelled[[#This Row],[appId]])</f>
        <v>0</v>
      </c>
      <c r="M237" t="b">
        <f t="shared" si="3"/>
        <v>1</v>
      </c>
    </row>
    <row r="238" spans="1:13" ht="14.5" customHeight="1" x14ac:dyDescent="0.35">
      <c r="A238" s="1" t="s">
        <v>160</v>
      </c>
      <c r="B238" s="1" t="s">
        <v>161</v>
      </c>
      <c r="C238" s="1" t="s">
        <v>162</v>
      </c>
      <c r="D238" s="1" t="s">
        <v>13</v>
      </c>
      <c r="G238" t="b">
        <f>ISNUMBER(SEARCH("children",d1_labelled!$D238))</f>
        <v>1</v>
      </c>
      <c r="H238" t="b">
        <f>ISNUMBER(SEARCH("teens",d1_labelled!$D238))</f>
        <v>0</v>
      </c>
      <c r="I238" t="b">
        <f>ISNUMBER(SEARCH("adults",d1_labelled!$D238))</f>
        <v>0</v>
      </c>
      <c r="L238" t="b">
        <f>ISNUMBER(all_labelled[[#This Row],[appId]])</f>
        <v>0</v>
      </c>
      <c r="M238" t="b">
        <f t="shared" si="3"/>
        <v>1</v>
      </c>
    </row>
    <row r="239" spans="1:13" ht="14.5" customHeight="1" x14ac:dyDescent="0.35">
      <c r="A239" s="1" t="s">
        <v>485</v>
      </c>
      <c r="B239" s="1" t="s">
        <v>486</v>
      </c>
      <c r="C239" s="1" t="s">
        <v>487</v>
      </c>
      <c r="D239" s="1" t="s">
        <v>13</v>
      </c>
      <c r="G239" t="b">
        <f>ISNUMBER(SEARCH("children",d1_labelled!$D239))</f>
        <v>1</v>
      </c>
      <c r="H239" t="b">
        <f>ISNUMBER(SEARCH("teens",d1_labelled!$D239))</f>
        <v>0</v>
      </c>
      <c r="I239" t="b">
        <f>ISNUMBER(SEARCH("adults",d1_labelled!$D239))</f>
        <v>0</v>
      </c>
      <c r="L239" t="b">
        <f>ISNUMBER(all_labelled[[#This Row],[appId]])</f>
        <v>0</v>
      </c>
      <c r="M239" t="b">
        <f t="shared" si="3"/>
        <v>1</v>
      </c>
    </row>
    <row r="240" spans="1:13" ht="14.5" customHeight="1" x14ac:dyDescent="0.35">
      <c r="A240" s="1" t="s">
        <v>157</v>
      </c>
      <c r="B240" s="1" t="s">
        <v>158</v>
      </c>
      <c r="C240" s="1" t="s">
        <v>159</v>
      </c>
      <c r="D240" s="1" t="s">
        <v>13</v>
      </c>
      <c r="G240" t="b">
        <f>ISNUMBER(SEARCH("children",d1_labelled!$D240))</f>
        <v>1</v>
      </c>
      <c r="H240" t="b">
        <f>ISNUMBER(SEARCH("teens",d1_labelled!$D240))</f>
        <v>0</v>
      </c>
      <c r="I240" t="b">
        <f>ISNUMBER(SEARCH("adults",d1_labelled!$D240))</f>
        <v>0</v>
      </c>
      <c r="L240" t="b">
        <f>ISNUMBER(all_labelled[[#This Row],[appId]])</f>
        <v>0</v>
      </c>
      <c r="M240" t="b">
        <f t="shared" si="3"/>
        <v>1</v>
      </c>
    </row>
    <row r="241" spans="1:13" ht="14.5" customHeight="1" x14ac:dyDescent="0.35">
      <c r="A241" s="1" t="s">
        <v>710</v>
      </c>
      <c r="B241" s="1" t="s">
        <v>711</v>
      </c>
      <c r="C241" s="1" t="s">
        <v>712</v>
      </c>
      <c r="D241" s="1" t="s">
        <v>13</v>
      </c>
      <c r="G241" t="b">
        <f>ISNUMBER(SEARCH("children",d1_labelled!$D241))</f>
        <v>1</v>
      </c>
      <c r="H241" t="b">
        <f>ISNUMBER(SEARCH("teens",d1_labelled!$D241))</f>
        <v>0</v>
      </c>
      <c r="I241" t="b">
        <f>ISNUMBER(SEARCH("adults",d1_labelled!$D241))</f>
        <v>0</v>
      </c>
      <c r="L241" t="b">
        <f>ISNUMBER(all_labelled[[#This Row],[appId]])</f>
        <v>0</v>
      </c>
      <c r="M241" t="b">
        <f t="shared" si="3"/>
        <v>1</v>
      </c>
    </row>
    <row r="242" spans="1:13" ht="14.5" customHeight="1" x14ac:dyDescent="0.35">
      <c r="A242" s="1" t="s">
        <v>545</v>
      </c>
      <c r="B242" s="1" t="s">
        <v>546</v>
      </c>
      <c r="C242" s="1" t="s">
        <v>547</v>
      </c>
      <c r="D242" s="1" t="s">
        <v>7</v>
      </c>
      <c r="G242" t="b">
        <f>ISNUMBER(SEARCH("children",d1_labelled!$D242))</f>
        <v>0</v>
      </c>
      <c r="H242" t="b">
        <f>ISNUMBER(SEARCH("teens",d1_labelled!$D242))</f>
        <v>0</v>
      </c>
      <c r="I242" t="b">
        <f>ISNUMBER(SEARCH("adults",d1_labelled!$D242))</f>
        <v>1</v>
      </c>
      <c r="L242" t="b">
        <f>ISNUMBER(all_labelled[[#This Row],[appId]])</f>
        <v>0</v>
      </c>
      <c r="M242" t="b">
        <f t="shared" si="3"/>
        <v>1</v>
      </c>
    </row>
    <row r="243" spans="1:13" ht="14.5" customHeight="1" x14ac:dyDescent="0.35">
      <c r="A243" s="1" t="s">
        <v>534</v>
      </c>
      <c r="B243" s="1" t="s">
        <v>535</v>
      </c>
      <c r="C243" s="1" t="s">
        <v>536</v>
      </c>
      <c r="D243" s="1" t="s">
        <v>7</v>
      </c>
      <c r="G243" t="b">
        <f>ISNUMBER(SEARCH("children",d1_labelled!$D243))</f>
        <v>0</v>
      </c>
      <c r="H243" t="b">
        <f>ISNUMBER(SEARCH("teens",d1_labelled!$D243))</f>
        <v>0</v>
      </c>
      <c r="I243" t="b">
        <f>ISNUMBER(SEARCH("adults",d1_labelled!$D243))</f>
        <v>1</v>
      </c>
      <c r="L243" t="b">
        <f>ISNUMBER(all_labelled[[#This Row],[appId]])</f>
        <v>0</v>
      </c>
      <c r="M243" t="b">
        <f t="shared" si="3"/>
        <v>1</v>
      </c>
    </row>
    <row r="244" spans="1:13" ht="14.5" customHeight="1" x14ac:dyDescent="0.35">
      <c r="A244" s="1" t="s">
        <v>262</v>
      </c>
      <c r="B244" s="1" t="s">
        <v>263</v>
      </c>
      <c r="C244" s="1" t="s">
        <v>264</v>
      </c>
      <c r="D244" s="1" t="s">
        <v>34</v>
      </c>
      <c r="G244" t="b">
        <f>ISNUMBER(SEARCH("children",d1_labelled!$D244))</f>
        <v>0</v>
      </c>
      <c r="H244" t="b">
        <f>ISNUMBER(SEARCH("teens",d1_labelled!$D244))</f>
        <v>1</v>
      </c>
      <c r="I244" t="b">
        <f>ISNUMBER(SEARCH("adults",d1_labelled!$D244))</f>
        <v>0</v>
      </c>
      <c r="L244" t="b">
        <f>ISNUMBER(all_labelled[[#This Row],[appId]])</f>
        <v>0</v>
      </c>
      <c r="M244" t="b">
        <f t="shared" si="3"/>
        <v>1</v>
      </c>
    </row>
    <row r="245" spans="1:13" ht="14.5" customHeight="1" x14ac:dyDescent="0.35">
      <c r="A245" s="1" t="s">
        <v>508</v>
      </c>
      <c r="B245" s="1" t="s">
        <v>509</v>
      </c>
      <c r="C245" s="1" t="s">
        <v>510</v>
      </c>
      <c r="D245" s="1" t="s">
        <v>7</v>
      </c>
      <c r="G245" t="b">
        <f>ISNUMBER(SEARCH("children",d1_labelled!$D245))</f>
        <v>0</v>
      </c>
      <c r="H245" t="b">
        <f>ISNUMBER(SEARCH("teens",d1_labelled!$D245))</f>
        <v>0</v>
      </c>
      <c r="I245" t="b">
        <f>ISNUMBER(SEARCH("adults",d1_labelled!$D245))</f>
        <v>1</v>
      </c>
      <c r="L245" t="b">
        <f>ISNUMBER(all_labelled[[#This Row],[appId]])</f>
        <v>0</v>
      </c>
      <c r="M245" t="b">
        <f t="shared" si="3"/>
        <v>1</v>
      </c>
    </row>
    <row r="246" spans="1:13" ht="14.5" customHeight="1" x14ac:dyDescent="0.35">
      <c r="A246" s="1" t="s">
        <v>759</v>
      </c>
      <c r="B246" s="1" t="s">
        <v>760</v>
      </c>
      <c r="C246" s="1" t="s">
        <v>761</v>
      </c>
      <c r="D246" s="1" t="s">
        <v>34</v>
      </c>
      <c r="G246" t="b">
        <f>ISNUMBER(SEARCH("children",d1_labelled!$D246))</f>
        <v>0</v>
      </c>
      <c r="H246" t="b">
        <f>ISNUMBER(SEARCH("teens",d1_labelled!$D246))</f>
        <v>1</v>
      </c>
      <c r="I246" t="b">
        <f>ISNUMBER(SEARCH("adults",d1_labelled!$D246))</f>
        <v>0</v>
      </c>
      <c r="L246" t="b">
        <f>ISNUMBER(all_labelled[[#This Row],[appId]])</f>
        <v>0</v>
      </c>
      <c r="M246" t="b">
        <f t="shared" si="3"/>
        <v>1</v>
      </c>
    </row>
    <row r="247" spans="1:13" ht="14.5" customHeight="1" x14ac:dyDescent="0.35">
      <c r="A247" s="1" t="s">
        <v>762</v>
      </c>
      <c r="B247" s="1" t="s">
        <v>763</v>
      </c>
      <c r="C247" s="1" t="s">
        <v>764</v>
      </c>
      <c r="D247" s="1" t="s">
        <v>24</v>
      </c>
      <c r="G247" t="b">
        <f>ISNUMBER(SEARCH("children",d1_labelled!$D247))</f>
        <v>0</v>
      </c>
      <c r="H247" t="b">
        <f>ISNUMBER(SEARCH("teens",d1_labelled!$D247))</f>
        <v>1</v>
      </c>
      <c r="I247" t="b">
        <f>ISNUMBER(SEARCH("adults",d1_labelled!$D247))</f>
        <v>1</v>
      </c>
      <c r="L247" t="b">
        <f>ISNUMBER(all_labelled[[#This Row],[appId]])</f>
        <v>0</v>
      </c>
      <c r="M247" t="b">
        <f t="shared" si="3"/>
        <v>1</v>
      </c>
    </row>
    <row r="248" spans="1:13" ht="14.5" customHeight="1" x14ac:dyDescent="0.35">
      <c r="A248" s="1" t="s">
        <v>616</v>
      </c>
      <c r="B248" s="1" t="s">
        <v>617</v>
      </c>
      <c r="C248" s="1" t="s">
        <v>618</v>
      </c>
      <c r="D248" s="1" t="s">
        <v>7</v>
      </c>
      <c r="G248" t="b">
        <f>ISNUMBER(SEARCH("children",d1_labelled!$D248))</f>
        <v>0</v>
      </c>
      <c r="H248" t="b">
        <f>ISNUMBER(SEARCH("teens",d1_labelled!$D248))</f>
        <v>0</v>
      </c>
      <c r="I248" t="b">
        <f>ISNUMBER(SEARCH("adults",d1_labelled!$D248))</f>
        <v>1</v>
      </c>
      <c r="L248" t="b">
        <f>ISNUMBER(all_labelled[[#This Row],[appId]])</f>
        <v>0</v>
      </c>
      <c r="M248" t="b">
        <f t="shared" si="3"/>
        <v>1</v>
      </c>
    </row>
    <row r="249" spans="1:13" ht="14.5" customHeight="1" x14ac:dyDescent="0.35">
      <c r="A249" s="1" t="s">
        <v>349</v>
      </c>
      <c r="B249" s="1" t="s">
        <v>350</v>
      </c>
      <c r="C249" s="1" t="s">
        <v>351</v>
      </c>
      <c r="D249" s="1" t="s">
        <v>24</v>
      </c>
      <c r="G249" t="b">
        <f>ISNUMBER(SEARCH("children",d1_labelled!$D249))</f>
        <v>0</v>
      </c>
      <c r="H249" t="b">
        <f>ISNUMBER(SEARCH("teens",d1_labelled!$D249))</f>
        <v>1</v>
      </c>
      <c r="I249" t="b">
        <f>ISNUMBER(SEARCH("adults",d1_labelled!$D249))</f>
        <v>1</v>
      </c>
      <c r="L249" t="b">
        <f>ISNUMBER(all_labelled[[#This Row],[appId]])</f>
        <v>0</v>
      </c>
      <c r="M249" t="b">
        <f t="shared" si="3"/>
        <v>1</v>
      </c>
    </row>
    <row r="250" spans="1:13" ht="14.5" customHeight="1" x14ac:dyDescent="0.35">
      <c r="A250" s="1" t="s">
        <v>136</v>
      </c>
      <c r="B250" s="1" t="s">
        <v>137</v>
      </c>
      <c r="C250" s="1" t="s">
        <v>138</v>
      </c>
      <c r="D250" s="1" t="s">
        <v>7</v>
      </c>
      <c r="G250" t="b">
        <f>ISNUMBER(SEARCH("children",d1_labelled!$D250))</f>
        <v>0</v>
      </c>
      <c r="H250" t="b">
        <f>ISNUMBER(SEARCH("teens",d1_labelled!$D250))</f>
        <v>0</v>
      </c>
      <c r="I250" t="b">
        <f>ISNUMBER(SEARCH("adults",d1_labelled!$D250))</f>
        <v>1</v>
      </c>
      <c r="L250" t="b">
        <f>ISNUMBER(all_labelled[[#This Row],[appId]])</f>
        <v>0</v>
      </c>
      <c r="M250" t="b">
        <f t="shared" si="3"/>
        <v>1</v>
      </c>
    </row>
    <row r="251" spans="1:13" ht="14.5" customHeight="1" x14ac:dyDescent="0.35">
      <c r="A251" s="1" t="s">
        <v>359</v>
      </c>
      <c r="B251" s="1" t="s">
        <v>360</v>
      </c>
      <c r="C251" s="1" t="s">
        <v>361</v>
      </c>
      <c r="D251" s="1" t="s">
        <v>13</v>
      </c>
      <c r="G251" t="b">
        <f>ISNUMBER(SEARCH("children",d1_labelled!$D251))</f>
        <v>1</v>
      </c>
      <c r="H251" t="b">
        <f>ISNUMBER(SEARCH("teens",d1_labelled!$D251))</f>
        <v>0</v>
      </c>
      <c r="I251" t="b">
        <f>ISNUMBER(SEARCH("adults",d1_labelled!$D251))</f>
        <v>0</v>
      </c>
      <c r="L251" t="b">
        <f>ISNUMBER(all_labelled[[#This Row],[appId]])</f>
        <v>0</v>
      </c>
      <c r="M251" t="b">
        <f t="shared" si="3"/>
        <v>1</v>
      </c>
    </row>
    <row r="252" spans="1:13" ht="14.5" customHeight="1" x14ac:dyDescent="0.35">
      <c r="A252" s="1" t="s">
        <v>427</v>
      </c>
      <c r="B252" s="1" t="s">
        <v>428</v>
      </c>
      <c r="C252" s="1" t="s">
        <v>429</v>
      </c>
      <c r="D252" s="1" t="s">
        <v>13</v>
      </c>
      <c r="G252" t="b">
        <f>ISNUMBER(SEARCH("children",d1_labelled!$D252))</f>
        <v>1</v>
      </c>
      <c r="H252" t="b">
        <f>ISNUMBER(SEARCH("teens",d1_labelled!$D252))</f>
        <v>0</v>
      </c>
      <c r="I252" t="b">
        <f>ISNUMBER(SEARCH("adults",d1_labelled!$D252))</f>
        <v>0</v>
      </c>
      <c r="L252" t="b">
        <f>ISNUMBER(all_labelled[[#This Row],[appId]])</f>
        <v>0</v>
      </c>
      <c r="M252" t="b">
        <f t="shared" si="3"/>
        <v>1</v>
      </c>
    </row>
    <row r="253" spans="1:13" ht="14.5" customHeight="1" x14ac:dyDescent="0.35">
      <c r="A253" s="1" t="s">
        <v>502</v>
      </c>
      <c r="B253" s="1" t="s">
        <v>503</v>
      </c>
      <c r="C253" s="1" t="s">
        <v>504</v>
      </c>
      <c r="D253" s="1" t="s">
        <v>34</v>
      </c>
      <c r="G253" t="b">
        <f>ISNUMBER(SEARCH("children",d1_labelled!$D253))</f>
        <v>0</v>
      </c>
      <c r="H253" t="b">
        <f>ISNUMBER(SEARCH("teens",d1_labelled!$D253))</f>
        <v>1</v>
      </c>
      <c r="I253" t="b">
        <f>ISNUMBER(SEARCH("adults",d1_labelled!$D253))</f>
        <v>0</v>
      </c>
      <c r="L253" t="b">
        <f>ISNUMBER(all_labelled[[#This Row],[appId]])</f>
        <v>0</v>
      </c>
      <c r="M253" t="b">
        <f t="shared" si="3"/>
        <v>1</v>
      </c>
    </row>
    <row r="254" spans="1:13" ht="14.5" customHeight="1" x14ac:dyDescent="0.35">
      <c r="A254" s="1" t="s">
        <v>94</v>
      </c>
      <c r="B254" s="1" t="s">
        <v>95</v>
      </c>
      <c r="C254" s="1" t="s">
        <v>96</v>
      </c>
      <c r="D254" s="1" t="s">
        <v>34</v>
      </c>
      <c r="G254" t="b">
        <f>ISNUMBER(SEARCH("children",d1_labelled!$D254))</f>
        <v>0</v>
      </c>
      <c r="H254" t="b">
        <f>ISNUMBER(SEARCH("teens",d1_labelled!$D254))</f>
        <v>1</v>
      </c>
      <c r="I254" t="b">
        <f>ISNUMBER(SEARCH("adults",d1_labelled!$D254))</f>
        <v>0</v>
      </c>
      <c r="L254" t="b">
        <f>ISNUMBER(all_labelled[[#This Row],[appId]])</f>
        <v>0</v>
      </c>
      <c r="M254" t="b">
        <f t="shared" si="3"/>
        <v>1</v>
      </c>
    </row>
    <row r="255" spans="1:13" ht="14.5" customHeight="1" x14ac:dyDescent="0.35">
      <c r="A255" s="1" t="s">
        <v>145</v>
      </c>
      <c r="B255" s="1" t="s">
        <v>146</v>
      </c>
      <c r="C255" s="1" t="s">
        <v>147</v>
      </c>
      <c r="D255" s="1" t="s">
        <v>34</v>
      </c>
      <c r="G255" t="b">
        <f>ISNUMBER(SEARCH("children",d1_labelled!$D255))</f>
        <v>0</v>
      </c>
      <c r="H255" t="b">
        <f>ISNUMBER(SEARCH("teens",d1_labelled!$D255))</f>
        <v>1</v>
      </c>
      <c r="I255" t="b">
        <f>ISNUMBER(SEARCH("adults",d1_labelled!$D255))</f>
        <v>0</v>
      </c>
      <c r="L255" t="b">
        <f>ISNUMBER(all_labelled[[#This Row],[appId]])</f>
        <v>0</v>
      </c>
      <c r="M255" t="b">
        <f t="shared" si="3"/>
        <v>1</v>
      </c>
    </row>
    <row r="256" spans="1:13" ht="14.5" customHeight="1" x14ac:dyDescent="0.35">
      <c r="A256" s="1" t="s">
        <v>768</v>
      </c>
      <c r="B256" s="1" t="s">
        <v>769</v>
      </c>
      <c r="C256" s="1" t="s">
        <v>770</v>
      </c>
      <c r="D256" s="1" t="s">
        <v>34</v>
      </c>
      <c r="G256" t="b">
        <f>ISNUMBER(SEARCH("children",d1_labelled!$D256))</f>
        <v>0</v>
      </c>
      <c r="H256" t="b">
        <f>ISNUMBER(SEARCH("teens",d1_labelled!$D256))</f>
        <v>1</v>
      </c>
      <c r="I256" t="b">
        <f>ISNUMBER(SEARCH("adults",d1_labelled!$D256))</f>
        <v>0</v>
      </c>
      <c r="L256" t="b">
        <f>ISNUMBER(all_labelled[[#This Row],[appId]])</f>
        <v>0</v>
      </c>
      <c r="M256" t="b">
        <f t="shared" si="3"/>
        <v>1</v>
      </c>
    </row>
    <row r="257" spans="1:13" ht="14.5" customHeight="1" x14ac:dyDescent="0.35">
      <c r="A257" s="1" t="s">
        <v>742</v>
      </c>
      <c r="B257" s="1" t="s">
        <v>743</v>
      </c>
      <c r="C257" s="1" t="s">
        <v>744</v>
      </c>
      <c r="D257" s="1" t="s">
        <v>7</v>
      </c>
      <c r="G257" t="b">
        <f>ISNUMBER(SEARCH("children",d1_labelled!$D257))</f>
        <v>0</v>
      </c>
      <c r="H257" t="b">
        <f>ISNUMBER(SEARCH("teens",d1_labelled!$D257))</f>
        <v>0</v>
      </c>
      <c r="I257" t="b">
        <f>ISNUMBER(SEARCH("adults",d1_labelled!$D257))</f>
        <v>1</v>
      </c>
      <c r="L257" t="b">
        <f>ISNUMBER(all_labelled[[#This Row],[appId]])</f>
        <v>0</v>
      </c>
      <c r="M257" t="b">
        <f t="shared" si="3"/>
        <v>1</v>
      </c>
    </row>
    <row r="258" spans="1:13" ht="14.5" customHeight="1" x14ac:dyDescent="0.35">
      <c r="A258" s="1" t="s">
        <v>799</v>
      </c>
      <c r="B258" s="1" t="s">
        <v>800</v>
      </c>
      <c r="C258" s="1" t="s">
        <v>801</v>
      </c>
      <c r="D258" s="1" t="s">
        <v>7</v>
      </c>
      <c r="G258" t="b">
        <f>ISNUMBER(SEARCH("children",d1_labelled!$D258))</f>
        <v>0</v>
      </c>
      <c r="H258" t="b">
        <f>ISNUMBER(SEARCH("teens",d1_labelled!$D258))</f>
        <v>0</v>
      </c>
      <c r="I258" t="b">
        <f>ISNUMBER(SEARCH("adults",d1_labelled!$D258))</f>
        <v>1</v>
      </c>
      <c r="L258" t="b">
        <f>ISNUMBER(all_labelled[[#This Row],[appId]])</f>
        <v>0</v>
      </c>
      <c r="M258" t="b">
        <f t="shared" si="3"/>
        <v>1</v>
      </c>
    </row>
    <row r="259" spans="1:13" ht="14.5" customHeight="1" x14ac:dyDescent="0.35">
      <c r="A259" s="1" t="s">
        <v>802</v>
      </c>
      <c r="B259" s="1" t="s">
        <v>803</v>
      </c>
      <c r="C259" s="1" t="s">
        <v>804</v>
      </c>
      <c r="D259" s="1" t="s">
        <v>13</v>
      </c>
      <c r="G259" t="b">
        <f>ISNUMBER(SEARCH("children",d1_labelled!$D259))</f>
        <v>1</v>
      </c>
      <c r="H259" t="b">
        <f>ISNUMBER(SEARCH("teens",d1_labelled!$D259))</f>
        <v>0</v>
      </c>
      <c r="I259" t="b">
        <f>ISNUMBER(SEARCH("adults",d1_labelled!$D259))</f>
        <v>0</v>
      </c>
      <c r="L259" t="b">
        <f>ISNUMBER(all_labelled[[#This Row],[appId]])</f>
        <v>0</v>
      </c>
      <c r="M259" t="b">
        <f t="shared" ref="M259:M322" si="4">NOT(L259)</f>
        <v>1</v>
      </c>
    </row>
    <row r="260" spans="1:13" ht="14.5" customHeight="1" x14ac:dyDescent="0.35">
      <c r="A260" s="1" t="s">
        <v>739</v>
      </c>
      <c r="B260" s="1" t="s">
        <v>740</v>
      </c>
      <c r="C260" s="1" t="s">
        <v>741</v>
      </c>
      <c r="D260" s="1" t="s">
        <v>34</v>
      </c>
      <c r="G260" t="b">
        <f>ISNUMBER(SEARCH("children",d1_labelled!$D260))</f>
        <v>0</v>
      </c>
      <c r="H260" t="b">
        <f>ISNUMBER(SEARCH("teens",d1_labelled!$D260))</f>
        <v>1</v>
      </c>
      <c r="I260" t="b">
        <f>ISNUMBER(SEARCH("adults",d1_labelled!$D260))</f>
        <v>0</v>
      </c>
      <c r="L260" t="b">
        <f>ISNUMBER(all_labelled[[#This Row],[appId]])</f>
        <v>0</v>
      </c>
      <c r="M260" t="b">
        <f t="shared" si="4"/>
        <v>1</v>
      </c>
    </row>
    <row r="261" spans="1:13" ht="14.5" customHeight="1" x14ac:dyDescent="0.35">
      <c r="A261" s="1" t="s">
        <v>838</v>
      </c>
      <c r="B261" s="1" t="s">
        <v>839</v>
      </c>
      <c r="C261" s="1" t="s">
        <v>840</v>
      </c>
      <c r="D261" s="1" t="s">
        <v>24</v>
      </c>
      <c r="G261" t="b">
        <f>ISNUMBER(SEARCH("children",d1_labelled!$D261))</f>
        <v>0</v>
      </c>
      <c r="H261" t="b">
        <f>ISNUMBER(SEARCH("teens",d1_labelled!$D261))</f>
        <v>1</v>
      </c>
      <c r="I261" t="b">
        <f>ISNUMBER(SEARCH("adults",d1_labelled!$D261))</f>
        <v>1</v>
      </c>
      <c r="L261" t="b">
        <f>ISNUMBER(all_labelled[[#This Row],[appId]])</f>
        <v>0</v>
      </c>
      <c r="M261" t="b">
        <f t="shared" si="4"/>
        <v>1</v>
      </c>
    </row>
    <row r="262" spans="1:13" ht="14.5" customHeight="1" x14ac:dyDescent="0.35">
      <c r="A262" s="1" t="s">
        <v>849</v>
      </c>
      <c r="B262" s="1" t="s">
        <v>850</v>
      </c>
      <c r="C262" s="1" t="s">
        <v>851</v>
      </c>
      <c r="D262" s="1" t="s">
        <v>13</v>
      </c>
      <c r="G262" t="b">
        <f>ISNUMBER(SEARCH("children",d1_labelled!$D262))</f>
        <v>1</v>
      </c>
      <c r="H262" t="b">
        <f>ISNUMBER(SEARCH("teens",d1_labelled!$D262))</f>
        <v>0</v>
      </c>
      <c r="I262" t="b">
        <f>ISNUMBER(SEARCH("adults",d1_labelled!$D262))</f>
        <v>0</v>
      </c>
      <c r="L262" t="b">
        <f>ISNUMBER(all_labelled[[#This Row],[appId]])</f>
        <v>0</v>
      </c>
      <c r="M262" t="b">
        <f t="shared" si="4"/>
        <v>1</v>
      </c>
    </row>
    <row r="263" spans="1:13" ht="14.5" customHeight="1" x14ac:dyDescent="0.35">
      <c r="A263" s="1" t="s">
        <v>854</v>
      </c>
      <c r="B263" s="1" t="s">
        <v>855</v>
      </c>
      <c r="C263" s="1" t="s">
        <v>856</v>
      </c>
      <c r="D263" s="1" t="s">
        <v>13</v>
      </c>
      <c r="G263" t="b">
        <f>ISNUMBER(SEARCH("children",d1_labelled!$D263))</f>
        <v>1</v>
      </c>
      <c r="H263" t="b">
        <f>ISNUMBER(SEARCH("teens",d1_labelled!$D263))</f>
        <v>0</v>
      </c>
      <c r="I263" t="b">
        <f>ISNUMBER(SEARCH("adults",d1_labelled!$D263))</f>
        <v>0</v>
      </c>
      <c r="L263" t="b">
        <f>ISNUMBER(all_labelled[[#This Row],[appId]])</f>
        <v>0</v>
      </c>
      <c r="M263" t="b">
        <f t="shared" si="4"/>
        <v>1</v>
      </c>
    </row>
    <row r="264" spans="1:13" ht="14.5" customHeight="1" x14ac:dyDescent="0.35">
      <c r="A264" s="1" t="s">
        <v>835</v>
      </c>
      <c r="B264" s="1" t="s">
        <v>836</v>
      </c>
      <c r="C264" s="1" t="s">
        <v>837</v>
      </c>
      <c r="D264" s="1" t="s">
        <v>7</v>
      </c>
      <c r="G264" t="b">
        <f>ISNUMBER(SEARCH("children",d1_labelled!$D264))</f>
        <v>0</v>
      </c>
      <c r="H264" t="b">
        <f>ISNUMBER(SEARCH("teens",d1_labelled!$D264))</f>
        <v>0</v>
      </c>
      <c r="I264" t="b">
        <f>ISNUMBER(SEARCH("adults",d1_labelled!$D264))</f>
        <v>1</v>
      </c>
      <c r="L264" t="b">
        <f>ISNUMBER(all_labelled[[#This Row],[appId]])</f>
        <v>0</v>
      </c>
      <c r="M264" t="b">
        <f t="shared" si="4"/>
        <v>1</v>
      </c>
    </row>
    <row r="265" spans="1:13" ht="14.5" customHeight="1" x14ac:dyDescent="0.35">
      <c r="A265" s="1" t="s">
        <v>271</v>
      </c>
      <c r="B265" s="1" t="s">
        <v>272</v>
      </c>
      <c r="C265" s="1" t="s">
        <v>273</v>
      </c>
      <c r="D265" s="1" t="s">
        <v>13</v>
      </c>
      <c r="G265" t="b">
        <f>ISNUMBER(SEARCH("children",d1_labelled!$D265))</f>
        <v>1</v>
      </c>
      <c r="H265" t="b">
        <f>ISNUMBER(SEARCH("teens",d1_labelled!$D265))</f>
        <v>0</v>
      </c>
      <c r="I265" t="b">
        <f>ISNUMBER(SEARCH("adults",d1_labelled!$D265))</f>
        <v>0</v>
      </c>
      <c r="L265" t="b">
        <f>ISNUMBER(all_labelled[[#This Row],[appId]])</f>
        <v>0</v>
      </c>
      <c r="M265" t="b">
        <f t="shared" si="4"/>
        <v>1</v>
      </c>
    </row>
    <row r="266" spans="1:13" ht="14.5" customHeight="1" x14ac:dyDescent="0.35">
      <c r="A266" s="1" t="s">
        <v>277</v>
      </c>
      <c r="B266" s="1" t="s">
        <v>278</v>
      </c>
      <c r="C266" s="1" t="s">
        <v>279</v>
      </c>
      <c r="D266" s="1" t="s">
        <v>13</v>
      </c>
      <c r="G266" t="b">
        <f>ISNUMBER(SEARCH("children",d1_labelled!$D266))</f>
        <v>1</v>
      </c>
      <c r="H266" t="b">
        <f>ISNUMBER(SEARCH("teens",d1_labelled!$D266))</f>
        <v>0</v>
      </c>
      <c r="I266" t="b">
        <f>ISNUMBER(SEARCH("adults",d1_labelled!$D266))</f>
        <v>0</v>
      </c>
      <c r="L266" t="b">
        <f>ISNUMBER(all_labelled[[#This Row],[appId]])</f>
        <v>0</v>
      </c>
      <c r="M266" t="b">
        <f t="shared" si="4"/>
        <v>1</v>
      </c>
    </row>
    <row r="267" spans="1:13" ht="14.5" customHeight="1" x14ac:dyDescent="0.35">
      <c r="A267" s="1" t="s">
        <v>403</v>
      </c>
      <c r="B267" s="1" t="s">
        <v>404</v>
      </c>
      <c r="C267" s="1" t="s">
        <v>405</v>
      </c>
      <c r="D267" s="1" t="s">
        <v>13</v>
      </c>
      <c r="G267" t="b">
        <f>ISNUMBER(SEARCH("children",d1_labelled!$D267))</f>
        <v>1</v>
      </c>
      <c r="H267" t="b">
        <f>ISNUMBER(SEARCH("teens",d1_labelled!$D267))</f>
        <v>0</v>
      </c>
      <c r="I267" t="b">
        <f>ISNUMBER(SEARCH("adults",d1_labelled!$D267))</f>
        <v>0</v>
      </c>
      <c r="L267" t="b">
        <f>ISNUMBER(all_labelled[[#This Row],[appId]])</f>
        <v>0</v>
      </c>
      <c r="M267" t="b">
        <f t="shared" si="4"/>
        <v>1</v>
      </c>
    </row>
    <row r="268" spans="1:13" ht="14.5" customHeight="1" x14ac:dyDescent="0.35">
      <c r="A268" s="1" t="s">
        <v>793</v>
      </c>
      <c r="B268" s="1" t="s">
        <v>794</v>
      </c>
      <c r="C268" s="1" t="s">
        <v>795</v>
      </c>
      <c r="D268" s="1" t="s">
        <v>13</v>
      </c>
      <c r="G268" t="b">
        <f>ISNUMBER(SEARCH("children",d1_labelled!$D268))</f>
        <v>1</v>
      </c>
      <c r="H268" t="b">
        <f>ISNUMBER(SEARCH("teens",d1_labelled!$D268))</f>
        <v>0</v>
      </c>
      <c r="I268" t="b">
        <f>ISNUMBER(SEARCH("adults",d1_labelled!$D268))</f>
        <v>0</v>
      </c>
      <c r="L268" t="b">
        <f>ISNUMBER(all_labelled[[#This Row],[appId]])</f>
        <v>0</v>
      </c>
      <c r="M268" t="b">
        <f t="shared" si="4"/>
        <v>1</v>
      </c>
    </row>
    <row r="269" spans="1:13" ht="14.5" customHeight="1" x14ac:dyDescent="0.35">
      <c r="A269" s="1" t="s">
        <v>539</v>
      </c>
      <c r="B269" s="1" t="s">
        <v>540</v>
      </c>
      <c r="C269" s="1" t="s">
        <v>541</v>
      </c>
      <c r="D269" s="1" t="s">
        <v>24</v>
      </c>
      <c r="G269" t="b">
        <f>ISNUMBER(SEARCH("children",d1_labelled!$D269))</f>
        <v>0</v>
      </c>
      <c r="H269" t="b">
        <f>ISNUMBER(SEARCH("teens",d1_labelled!$D269))</f>
        <v>1</v>
      </c>
      <c r="I269" t="b">
        <f>ISNUMBER(SEARCH("adults",d1_labelled!$D269))</f>
        <v>1</v>
      </c>
      <c r="L269" t="b">
        <f>ISNUMBER(all_labelled[[#This Row],[appId]])</f>
        <v>0</v>
      </c>
      <c r="M269" t="b">
        <f t="shared" si="4"/>
        <v>1</v>
      </c>
    </row>
    <row r="270" spans="1:13" ht="14.5" customHeight="1" x14ac:dyDescent="0.35">
      <c r="A270" s="1" t="s">
        <v>166</v>
      </c>
      <c r="B270" s="1" t="s">
        <v>167</v>
      </c>
      <c r="C270" s="1" t="s">
        <v>168</v>
      </c>
      <c r="D270" s="1" t="s">
        <v>7</v>
      </c>
      <c r="G270" t="b">
        <f>ISNUMBER(SEARCH("children",d1_labelled!$D270))</f>
        <v>0</v>
      </c>
      <c r="H270" t="b">
        <f>ISNUMBER(SEARCH("teens",d1_labelled!$D270))</f>
        <v>0</v>
      </c>
      <c r="I270" t="b">
        <f>ISNUMBER(SEARCH("adults",d1_labelled!$D270))</f>
        <v>1</v>
      </c>
      <c r="L270" t="b">
        <f>ISNUMBER(all_labelled[[#This Row],[appId]])</f>
        <v>0</v>
      </c>
      <c r="M270" t="b">
        <f t="shared" si="4"/>
        <v>1</v>
      </c>
    </row>
    <row r="271" spans="1:13" ht="14.5" customHeight="1" x14ac:dyDescent="0.35">
      <c r="A271" s="1" t="s">
        <v>528</v>
      </c>
      <c r="B271" s="1" t="s">
        <v>529</v>
      </c>
      <c r="C271" s="1" t="s">
        <v>530</v>
      </c>
      <c r="D271" s="1" t="s">
        <v>34</v>
      </c>
      <c r="G271" t="b">
        <f>ISNUMBER(SEARCH("children",d1_labelled!$D271))</f>
        <v>0</v>
      </c>
      <c r="H271" t="b">
        <f>ISNUMBER(SEARCH("teens",d1_labelled!$D271))</f>
        <v>1</v>
      </c>
      <c r="I271" t="b">
        <f>ISNUMBER(SEARCH("adults",d1_labelled!$D271))</f>
        <v>0</v>
      </c>
      <c r="L271" t="b">
        <f>ISNUMBER(all_labelled[[#This Row],[appId]])</f>
        <v>0</v>
      </c>
      <c r="M271" t="b">
        <f t="shared" si="4"/>
        <v>1</v>
      </c>
    </row>
    <row r="272" spans="1:13" ht="14.5" customHeight="1" x14ac:dyDescent="0.35">
      <c r="A272" s="1" t="s">
        <v>896</v>
      </c>
      <c r="B272" s="1" t="s">
        <v>897</v>
      </c>
      <c r="C272" s="1" t="s">
        <v>898</v>
      </c>
      <c r="D272" s="1" t="s">
        <v>7</v>
      </c>
      <c r="G272" t="b">
        <f>ISNUMBER(SEARCH("children",d1_labelled!$D272))</f>
        <v>0</v>
      </c>
      <c r="H272" t="b">
        <f>ISNUMBER(SEARCH("teens",d1_labelled!$D272))</f>
        <v>0</v>
      </c>
      <c r="I272" t="b">
        <f>ISNUMBER(SEARCH("adults",d1_labelled!$D272))</f>
        <v>1</v>
      </c>
      <c r="L272" t="b">
        <f>ISNUMBER(all_labelled[[#This Row],[appId]])</f>
        <v>0</v>
      </c>
      <c r="M272" t="b">
        <f t="shared" si="4"/>
        <v>1</v>
      </c>
    </row>
    <row r="273" spans="1:13" ht="14.5" customHeight="1" x14ac:dyDescent="0.35">
      <c r="A273" s="1" t="s">
        <v>774</v>
      </c>
      <c r="B273" s="1" t="s">
        <v>775</v>
      </c>
      <c r="C273" s="1" t="s">
        <v>776</v>
      </c>
      <c r="D273" s="1" t="s">
        <v>7</v>
      </c>
      <c r="G273" t="b">
        <f>ISNUMBER(SEARCH("children",d1_labelled!$D273))</f>
        <v>0</v>
      </c>
      <c r="H273" t="b">
        <f>ISNUMBER(SEARCH("teens",d1_labelled!$D273))</f>
        <v>0</v>
      </c>
      <c r="I273" t="b">
        <f>ISNUMBER(SEARCH("adults",d1_labelled!$D273))</f>
        <v>1</v>
      </c>
      <c r="L273" t="b">
        <f>ISNUMBER(all_labelled[[#This Row],[appId]])</f>
        <v>0</v>
      </c>
      <c r="M273" t="b">
        <f t="shared" si="4"/>
        <v>1</v>
      </c>
    </row>
    <row r="274" spans="1:13" ht="14.5" customHeight="1" x14ac:dyDescent="0.35">
      <c r="A274" s="1" t="s">
        <v>876</v>
      </c>
      <c r="B274" s="1" t="s">
        <v>877</v>
      </c>
      <c r="C274" s="1" t="s">
        <v>878</v>
      </c>
      <c r="D274" s="1" t="s">
        <v>34</v>
      </c>
      <c r="G274" t="b">
        <f>ISNUMBER(SEARCH("children",d1_labelled!$D274))</f>
        <v>0</v>
      </c>
      <c r="H274" t="b">
        <f>ISNUMBER(SEARCH("teens",d1_labelled!$D274))</f>
        <v>1</v>
      </c>
      <c r="I274" t="b">
        <f>ISNUMBER(SEARCH("adults",d1_labelled!$D274))</f>
        <v>0</v>
      </c>
      <c r="L274" t="b">
        <f>ISNUMBER(all_labelled[[#This Row],[appId]])</f>
        <v>0</v>
      </c>
      <c r="M274" t="b">
        <f t="shared" si="4"/>
        <v>1</v>
      </c>
    </row>
    <row r="275" spans="1:13" ht="14.5" customHeight="1" x14ac:dyDescent="0.35">
      <c r="A275" s="1" t="s">
        <v>576</v>
      </c>
      <c r="B275" s="1" t="s">
        <v>577</v>
      </c>
      <c r="C275" s="1" t="s">
        <v>578</v>
      </c>
      <c r="D275" s="1" t="s">
        <v>7</v>
      </c>
      <c r="G275" t="b">
        <f>ISNUMBER(SEARCH("children",d1_labelled!$D275))</f>
        <v>0</v>
      </c>
      <c r="H275" t="b">
        <f>ISNUMBER(SEARCH("teens",d1_labelled!$D275))</f>
        <v>0</v>
      </c>
      <c r="I275" t="b">
        <f>ISNUMBER(SEARCH("adults",d1_labelled!$D275))</f>
        <v>1</v>
      </c>
      <c r="L275" t="b">
        <f>ISNUMBER(all_labelled[[#This Row],[appId]])</f>
        <v>0</v>
      </c>
      <c r="M275" t="b">
        <f t="shared" si="4"/>
        <v>1</v>
      </c>
    </row>
    <row r="276" spans="1:13" ht="14.5" customHeight="1" x14ac:dyDescent="0.35">
      <c r="A276" s="1" t="s">
        <v>499</v>
      </c>
      <c r="B276" s="1" t="s">
        <v>500</v>
      </c>
      <c r="C276" s="1" t="s">
        <v>501</v>
      </c>
      <c r="D276" s="1" t="s">
        <v>7</v>
      </c>
      <c r="G276" t="b">
        <f>ISNUMBER(SEARCH("children",d1_labelled!$D276))</f>
        <v>0</v>
      </c>
      <c r="H276" t="b">
        <f>ISNUMBER(SEARCH("teens",d1_labelled!$D276))</f>
        <v>0</v>
      </c>
      <c r="I276" t="b">
        <f>ISNUMBER(SEARCH("adults",d1_labelled!$D276))</f>
        <v>1</v>
      </c>
      <c r="L276" t="b">
        <f>ISNUMBER(all_labelled[[#This Row],[appId]])</f>
        <v>0</v>
      </c>
      <c r="M276" t="b">
        <f t="shared" si="4"/>
        <v>1</v>
      </c>
    </row>
    <row r="277" spans="1:13" ht="14.5" customHeight="1" x14ac:dyDescent="0.35">
      <c r="A277" s="1" t="s">
        <v>707</v>
      </c>
      <c r="B277" s="1" t="s">
        <v>708</v>
      </c>
      <c r="C277" s="1" t="s">
        <v>709</v>
      </c>
      <c r="D277" s="1" t="s">
        <v>7</v>
      </c>
      <c r="G277" t="b">
        <f>ISNUMBER(SEARCH("children",d1_labelled!$D277))</f>
        <v>0</v>
      </c>
      <c r="H277" t="b">
        <f>ISNUMBER(SEARCH("teens",d1_labelled!$D277))</f>
        <v>0</v>
      </c>
      <c r="I277" t="b">
        <f>ISNUMBER(SEARCH("adults",d1_labelled!$D277))</f>
        <v>1</v>
      </c>
      <c r="L277" t="b">
        <f>ISNUMBER(all_labelled[[#This Row],[appId]])</f>
        <v>0</v>
      </c>
      <c r="M277" t="b">
        <f t="shared" si="4"/>
        <v>1</v>
      </c>
    </row>
    <row r="278" spans="1:13" ht="14.5" customHeight="1" x14ac:dyDescent="0.35">
      <c r="A278" s="1" t="s">
        <v>198</v>
      </c>
      <c r="B278" s="1" t="s">
        <v>199</v>
      </c>
      <c r="C278" s="1" t="s">
        <v>200</v>
      </c>
      <c r="D278" s="1" t="s">
        <v>24</v>
      </c>
      <c r="G278" t="b">
        <f>ISNUMBER(SEARCH("children",d1_labelled!$D278))</f>
        <v>0</v>
      </c>
      <c r="H278" t="b">
        <f>ISNUMBER(SEARCH("teens",d1_labelled!$D278))</f>
        <v>1</v>
      </c>
      <c r="I278" t="b">
        <f>ISNUMBER(SEARCH("adults",d1_labelled!$D278))</f>
        <v>1</v>
      </c>
      <c r="L278" t="b">
        <f>ISNUMBER(all_labelled[[#This Row],[appId]])</f>
        <v>0</v>
      </c>
      <c r="M278" t="b">
        <f t="shared" si="4"/>
        <v>1</v>
      </c>
    </row>
    <row r="279" spans="1:13" ht="14.5" customHeight="1" x14ac:dyDescent="0.35">
      <c r="A279" s="1" t="s">
        <v>432</v>
      </c>
      <c r="B279" s="1" t="s">
        <v>433</v>
      </c>
      <c r="C279" s="1" t="s">
        <v>434</v>
      </c>
      <c r="D279" s="1" t="s">
        <v>34</v>
      </c>
      <c r="G279" t="b">
        <f>ISNUMBER(SEARCH("children",d1_labelled!$D279))</f>
        <v>0</v>
      </c>
      <c r="H279" t="b">
        <f>ISNUMBER(SEARCH("teens",d1_labelled!$D279))</f>
        <v>1</v>
      </c>
      <c r="I279" t="b">
        <f>ISNUMBER(SEARCH("adults",d1_labelled!$D279))</f>
        <v>0</v>
      </c>
      <c r="L279" t="b">
        <f>ISNUMBER(all_labelled[[#This Row],[appId]])</f>
        <v>0</v>
      </c>
      <c r="M279" t="b">
        <f t="shared" si="4"/>
        <v>1</v>
      </c>
    </row>
    <row r="280" spans="1:13" ht="14.5" customHeight="1" x14ac:dyDescent="0.35">
      <c r="A280" s="1" t="s">
        <v>435</v>
      </c>
      <c r="B280" s="1" t="s">
        <v>436</v>
      </c>
      <c r="C280" s="1" t="s">
        <v>437</v>
      </c>
      <c r="D280" s="1" t="s">
        <v>34</v>
      </c>
      <c r="G280" t="b">
        <f>ISNUMBER(SEARCH("children",d1_labelled!$D280))</f>
        <v>0</v>
      </c>
      <c r="H280" t="b">
        <f>ISNUMBER(SEARCH("teens",d1_labelled!$D280))</f>
        <v>1</v>
      </c>
      <c r="I280" t="b">
        <f>ISNUMBER(SEARCH("adults",d1_labelled!$D280))</f>
        <v>0</v>
      </c>
      <c r="L280" t="b">
        <f>ISNUMBER(all_labelled[[#This Row],[appId]])</f>
        <v>0</v>
      </c>
      <c r="M280" t="b">
        <f t="shared" si="4"/>
        <v>1</v>
      </c>
    </row>
    <row r="281" spans="1:13" ht="14.5" customHeight="1" x14ac:dyDescent="0.35">
      <c r="A281" s="1" t="s">
        <v>438</v>
      </c>
      <c r="B281" s="1" t="s">
        <v>439</v>
      </c>
      <c r="C281" s="1" t="s">
        <v>440</v>
      </c>
      <c r="D281" s="1" t="s">
        <v>34</v>
      </c>
      <c r="G281" t="b">
        <f>ISNUMBER(SEARCH("children",d1_labelled!$D281))</f>
        <v>0</v>
      </c>
      <c r="H281" t="b">
        <f>ISNUMBER(SEARCH("teens",d1_labelled!$D281))</f>
        <v>1</v>
      </c>
      <c r="I281" t="b">
        <f>ISNUMBER(SEARCH("adults",d1_labelled!$D281))</f>
        <v>0</v>
      </c>
      <c r="L281" t="b">
        <f>ISNUMBER(all_labelled[[#This Row],[appId]])</f>
        <v>0</v>
      </c>
      <c r="M281" t="b">
        <f t="shared" si="4"/>
        <v>1</v>
      </c>
    </row>
    <row r="282" spans="1:13" ht="14.5" customHeight="1" x14ac:dyDescent="0.35">
      <c r="A282" s="1" t="s">
        <v>490</v>
      </c>
      <c r="B282" s="1" t="s">
        <v>491</v>
      </c>
      <c r="C282" s="1" t="s">
        <v>492</v>
      </c>
      <c r="D282" s="1" t="s">
        <v>24</v>
      </c>
      <c r="G282" t="b">
        <f>ISNUMBER(SEARCH("children",d1_labelled!$D282))</f>
        <v>0</v>
      </c>
      <c r="H282" t="b">
        <f>ISNUMBER(SEARCH("teens",d1_labelled!$D282))</f>
        <v>1</v>
      </c>
      <c r="I282" t="b">
        <f>ISNUMBER(SEARCH("adults",d1_labelled!$D282))</f>
        <v>1</v>
      </c>
      <c r="L282" t="b">
        <f>ISNUMBER(all_labelled[[#This Row],[appId]])</f>
        <v>0</v>
      </c>
      <c r="M282" t="b">
        <f t="shared" si="4"/>
        <v>1</v>
      </c>
    </row>
    <row r="283" spans="1:13" ht="14.5" customHeight="1" x14ac:dyDescent="0.35">
      <c r="A283" s="1" t="s">
        <v>796</v>
      </c>
      <c r="B283" s="1" t="s">
        <v>797</v>
      </c>
      <c r="C283" s="1" t="s">
        <v>798</v>
      </c>
      <c r="D283" s="1" t="s">
        <v>24</v>
      </c>
      <c r="G283" t="b">
        <f>ISNUMBER(SEARCH("children",d1_labelled!$D283))</f>
        <v>0</v>
      </c>
      <c r="H283" t="b">
        <f>ISNUMBER(SEARCH("teens",d1_labelled!$D283))</f>
        <v>1</v>
      </c>
      <c r="I283" t="b">
        <f>ISNUMBER(SEARCH("adults",d1_labelled!$D283))</f>
        <v>1</v>
      </c>
      <c r="L283" t="b">
        <f>ISNUMBER(all_labelled[[#This Row],[appId]])</f>
        <v>0</v>
      </c>
      <c r="M283" t="b">
        <f t="shared" si="4"/>
        <v>1</v>
      </c>
    </row>
    <row r="284" spans="1:13" ht="14.5" customHeight="1" x14ac:dyDescent="0.35">
      <c r="A284" s="1" t="s">
        <v>902</v>
      </c>
      <c r="B284" s="1" t="s">
        <v>903</v>
      </c>
      <c r="C284" s="1" t="s">
        <v>904</v>
      </c>
      <c r="D284" s="1" t="s">
        <v>24</v>
      </c>
      <c r="G284" t="b">
        <f>ISNUMBER(SEARCH("children",d1_labelled!$D284))</f>
        <v>0</v>
      </c>
      <c r="H284" t="b">
        <f>ISNUMBER(SEARCH("teens",d1_labelled!$D284))</f>
        <v>1</v>
      </c>
      <c r="I284" t="b">
        <f>ISNUMBER(SEARCH("adults",d1_labelled!$D284))</f>
        <v>1</v>
      </c>
      <c r="L284" t="b">
        <f>ISNUMBER(all_labelled[[#This Row],[appId]])</f>
        <v>0</v>
      </c>
      <c r="M284" t="b">
        <f t="shared" si="4"/>
        <v>1</v>
      </c>
    </row>
    <row r="285" spans="1:13" ht="14.5" customHeight="1" x14ac:dyDescent="0.35">
      <c r="A285" s="1" t="s">
        <v>231</v>
      </c>
      <c r="B285" s="1" t="s">
        <v>232</v>
      </c>
      <c r="C285" s="1" t="s">
        <v>233</v>
      </c>
      <c r="D285" s="1" t="s">
        <v>24</v>
      </c>
      <c r="G285" t="b">
        <f>ISNUMBER(SEARCH("children",d1_labelled!$D285))</f>
        <v>0</v>
      </c>
      <c r="H285" t="b">
        <f>ISNUMBER(SEARCH("teens",d1_labelled!$D285))</f>
        <v>1</v>
      </c>
      <c r="I285" t="b">
        <f>ISNUMBER(SEARCH("adults",d1_labelled!$D285))</f>
        <v>1</v>
      </c>
      <c r="L285" t="b">
        <f>ISNUMBER(all_labelled[[#This Row],[appId]])</f>
        <v>0</v>
      </c>
      <c r="M285" t="b">
        <f t="shared" si="4"/>
        <v>1</v>
      </c>
    </row>
    <row r="286" spans="1:13" ht="14.5" customHeight="1" x14ac:dyDescent="0.35">
      <c r="A286" s="1" t="s">
        <v>4</v>
      </c>
      <c r="B286" s="1" t="s">
        <v>5</v>
      </c>
      <c r="C286" s="1" t="s">
        <v>6</v>
      </c>
      <c r="D286" s="1" t="s">
        <v>7</v>
      </c>
      <c r="G286" t="b">
        <f>ISNUMBER(SEARCH("children",d1_labelled!$D286))</f>
        <v>0</v>
      </c>
      <c r="H286" t="b">
        <f>ISNUMBER(SEARCH("teens",d1_labelled!$D286))</f>
        <v>0</v>
      </c>
      <c r="I286" t="b">
        <f>ISNUMBER(SEARCH("adults",d1_labelled!$D286))</f>
        <v>1</v>
      </c>
      <c r="L286" t="b">
        <f>ISNUMBER(all_labelled[[#This Row],[appId]])</f>
        <v>0</v>
      </c>
      <c r="M286" t="b">
        <f t="shared" si="4"/>
        <v>1</v>
      </c>
    </row>
    <row r="287" spans="1:13" ht="14.5" customHeight="1" x14ac:dyDescent="0.35">
      <c r="A287" s="1" t="s">
        <v>832</v>
      </c>
      <c r="B287" s="1" t="s">
        <v>833</v>
      </c>
      <c r="C287" s="1" t="s">
        <v>834</v>
      </c>
      <c r="D287" s="1" t="s">
        <v>34</v>
      </c>
      <c r="G287" t="b">
        <f>ISNUMBER(SEARCH("children",d1_labelled!$D287))</f>
        <v>0</v>
      </c>
      <c r="H287" t="b">
        <f>ISNUMBER(SEARCH("teens",d1_labelled!$D287))</f>
        <v>1</v>
      </c>
      <c r="I287" t="b">
        <f>ISNUMBER(SEARCH("adults",d1_labelled!$D287))</f>
        <v>0</v>
      </c>
      <c r="L287" t="b">
        <f>ISNUMBER(all_labelled[[#This Row],[appId]])</f>
        <v>0</v>
      </c>
      <c r="M287" t="b">
        <f t="shared" si="4"/>
        <v>1</v>
      </c>
    </row>
    <row r="288" spans="1:13" ht="14.5" customHeight="1" x14ac:dyDescent="0.35">
      <c r="A288" s="1" t="s">
        <v>444</v>
      </c>
      <c r="B288" s="1" t="s">
        <v>445</v>
      </c>
      <c r="C288" s="1" t="s">
        <v>446</v>
      </c>
      <c r="D288" s="1" t="s">
        <v>7</v>
      </c>
      <c r="G288" t="b">
        <f>ISNUMBER(SEARCH("children",d1_labelled!$D288))</f>
        <v>0</v>
      </c>
      <c r="H288" t="b">
        <f>ISNUMBER(SEARCH("teens",d1_labelled!$D288))</f>
        <v>0</v>
      </c>
      <c r="I288" t="b">
        <f>ISNUMBER(SEARCH("adults",d1_labelled!$D288))</f>
        <v>1</v>
      </c>
      <c r="L288" t="b">
        <f>ISNUMBER(all_labelled[[#This Row],[appId]])</f>
        <v>0</v>
      </c>
      <c r="M288" t="b">
        <f t="shared" si="4"/>
        <v>1</v>
      </c>
    </row>
    <row r="289" spans="1:13" ht="14.5" customHeight="1" x14ac:dyDescent="0.35">
      <c r="A289" s="1" t="s">
        <v>520</v>
      </c>
      <c r="B289" s="1" t="s">
        <v>521</v>
      </c>
      <c r="C289" s="1" t="s">
        <v>522</v>
      </c>
      <c r="D289" s="1" t="s">
        <v>24</v>
      </c>
      <c r="G289" t="b">
        <f>ISNUMBER(SEARCH("children",d1_labelled!$D289))</f>
        <v>0</v>
      </c>
      <c r="H289" t="b">
        <f>ISNUMBER(SEARCH("teens",d1_labelled!$D289))</f>
        <v>1</v>
      </c>
      <c r="I289" t="b">
        <f>ISNUMBER(SEARCH("adults",d1_labelled!$D289))</f>
        <v>1</v>
      </c>
      <c r="L289" t="b">
        <f>ISNUMBER(all_labelled[[#This Row],[appId]])</f>
        <v>0</v>
      </c>
      <c r="M289" t="b">
        <f t="shared" si="4"/>
        <v>1</v>
      </c>
    </row>
    <row r="290" spans="1:13" ht="14.5" customHeight="1" x14ac:dyDescent="0.35">
      <c r="A290" s="1" t="s">
        <v>83</v>
      </c>
      <c r="B290" s="1" t="s">
        <v>84</v>
      </c>
      <c r="C290" s="1" t="s">
        <v>85</v>
      </c>
      <c r="D290" s="1" t="s">
        <v>7</v>
      </c>
      <c r="G290" t="b">
        <f>ISNUMBER(SEARCH("children",d1_labelled!$D290))</f>
        <v>0</v>
      </c>
      <c r="H290" t="b">
        <f>ISNUMBER(SEARCH("teens",d1_labelled!$D290))</f>
        <v>0</v>
      </c>
      <c r="I290" t="b">
        <f>ISNUMBER(SEARCH("adults",d1_labelled!$D290))</f>
        <v>1</v>
      </c>
      <c r="L290" t="b">
        <f>ISNUMBER(all_labelled[[#This Row],[appId]])</f>
        <v>0</v>
      </c>
      <c r="M290" t="b">
        <f t="shared" si="4"/>
        <v>1</v>
      </c>
    </row>
    <row r="291" spans="1:13" ht="14.5" customHeight="1" x14ac:dyDescent="0.35">
      <c r="A291" s="1" t="s">
        <v>867</v>
      </c>
      <c r="B291" s="1" t="s">
        <v>868</v>
      </c>
      <c r="C291" s="1" t="s">
        <v>869</v>
      </c>
      <c r="D291" s="1" t="s">
        <v>185</v>
      </c>
      <c r="G291" t="b">
        <f>ISNUMBER(SEARCH("children",d1_labelled!$D291))</f>
        <v>1</v>
      </c>
      <c r="H291" t="b">
        <f>ISNUMBER(SEARCH("teens",d1_labelled!$D291))</f>
        <v>1</v>
      </c>
      <c r="I291" t="b">
        <f>ISNUMBER(SEARCH("adults",d1_labelled!$D291))</f>
        <v>0</v>
      </c>
      <c r="L291" t="b">
        <f>ISNUMBER(all_labelled[[#This Row],[appId]])</f>
        <v>0</v>
      </c>
      <c r="M291" t="b">
        <f t="shared" si="4"/>
        <v>1</v>
      </c>
    </row>
    <row r="292" spans="1:13" ht="14.5" customHeight="1" x14ac:dyDescent="0.35">
      <c r="A292" s="1" t="s">
        <v>899</v>
      </c>
      <c r="B292" s="1" t="s">
        <v>900</v>
      </c>
      <c r="C292" s="1" t="s">
        <v>901</v>
      </c>
      <c r="D292" s="1" t="s">
        <v>7</v>
      </c>
      <c r="G292" t="b">
        <f>ISNUMBER(SEARCH("children",d1_labelled!$D292))</f>
        <v>0</v>
      </c>
      <c r="H292" t="b">
        <f>ISNUMBER(SEARCH("teens",d1_labelled!$D292))</f>
        <v>0</v>
      </c>
      <c r="I292" t="b">
        <f>ISNUMBER(SEARCH("adults",d1_labelled!$D292))</f>
        <v>1</v>
      </c>
      <c r="L292" t="b">
        <f>ISNUMBER(all_labelled[[#This Row],[appId]])</f>
        <v>0</v>
      </c>
      <c r="M292" t="b">
        <f t="shared" si="4"/>
        <v>1</v>
      </c>
    </row>
    <row r="293" spans="1:13" ht="14.5" customHeight="1" x14ac:dyDescent="0.35">
      <c r="A293" s="1" t="s">
        <v>681</v>
      </c>
      <c r="B293" s="1" t="s">
        <v>682</v>
      </c>
      <c r="C293" s="1" t="s">
        <v>683</v>
      </c>
      <c r="D293" s="1" t="s">
        <v>7</v>
      </c>
      <c r="G293" t="b">
        <f>ISNUMBER(SEARCH("children",d1_labelled!$D293))</f>
        <v>0</v>
      </c>
      <c r="H293" t="b">
        <f>ISNUMBER(SEARCH("teens",d1_labelled!$D293))</f>
        <v>0</v>
      </c>
      <c r="I293" t="b">
        <f>ISNUMBER(SEARCH("adults",d1_labelled!$D293))</f>
        <v>1</v>
      </c>
      <c r="L293" t="b">
        <f>ISNUMBER(all_labelled[[#This Row],[appId]])</f>
        <v>0</v>
      </c>
      <c r="M293" t="b">
        <f t="shared" si="4"/>
        <v>1</v>
      </c>
    </row>
    <row r="294" spans="1:13" ht="14.5" customHeight="1" x14ac:dyDescent="0.35">
      <c r="A294" s="1" t="s">
        <v>625</v>
      </c>
      <c r="B294" s="1" t="s">
        <v>626</v>
      </c>
      <c r="C294" s="1" t="s">
        <v>627</v>
      </c>
      <c r="D294" s="1" t="s">
        <v>24</v>
      </c>
      <c r="G294" t="b">
        <f>ISNUMBER(SEARCH("children",d1_labelled!$D294))</f>
        <v>0</v>
      </c>
      <c r="H294" t="b">
        <f>ISNUMBER(SEARCH("teens",d1_labelled!$D294))</f>
        <v>1</v>
      </c>
      <c r="I294" t="b">
        <f>ISNUMBER(SEARCH("adults",d1_labelled!$D294))</f>
        <v>1</v>
      </c>
      <c r="L294" t="b">
        <f>ISNUMBER(all_labelled[[#This Row],[appId]])</f>
        <v>0</v>
      </c>
      <c r="M294" t="b">
        <f t="shared" si="4"/>
        <v>1</v>
      </c>
    </row>
    <row r="295" spans="1:13" ht="14.5" customHeight="1" x14ac:dyDescent="0.35">
      <c r="A295" s="1" t="s">
        <v>699</v>
      </c>
      <c r="B295" s="1" t="s">
        <v>700</v>
      </c>
      <c r="C295" s="1" t="s">
        <v>701</v>
      </c>
      <c r="D295" s="1" t="s">
        <v>24</v>
      </c>
      <c r="G295" t="b">
        <f>ISNUMBER(SEARCH("children",d1_labelled!$D295))</f>
        <v>0</v>
      </c>
      <c r="H295" t="b">
        <f>ISNUMBER(SEARCH("teens",d1_labelled!$D295))</f>
        <v>1</v>
      </c>
      <c r="I295" t="b">
        <f>ISNUMBER(SEARCH("adults",d1_labelled!$D295))</f>
        <v>1</v>
      </c>
      <c r="L295" t="b">
        <f>ISNUMBER(all_labelled[[#This Row],[appId]])</f>
        <v>0</v>
      </c>
      <c r="M295" t="b">
        <f t="shared" si="4"/>
        <v>1</v>
      </c>
    </row>
    <row r="296" spans="1:13" ht="14.5" customHeight="1" x14ac:dyDescent="0.35">
      <c r="A296" s="1" t="s">
        <v>8</v>
      </c>
      <c r="B296" s="1" t="s">
        <v>9</v>
      </c>
      <c r="C296" s="1" t="s">
        <v>10</v>
      </c>
      <c r="D296" s="1" t="s">
        <v>7</v>
      </c>
      <c r="G296" t="b">
        <f>ISNUMBER(SEARCH("children",d1_labelled!$D296))</f>
        <v>0</v>
      </c>
      <c r="H296" t="b">
        <f>ISNUMBER(SEARCH("teens",d1_labelled!$D296))</f>
        <v>0</v>
      </c>
      <c r="I296" t="b">
        <f>ISNUMBER(SEARCH("adults",d1_labelled!$D296))</f>
        <v>1</v>
      </c>
      <c r="L296" t="b">
        <f>ISNUMBER(all_labelled[[#This Row],[appId]])</f>
        <v>0</v>
      </c>
      <c r="M296" t="b">
        <f t="shared" si="4"/>
        <v>1</v>
      </c>
    </row>
    <row r="297" spans="1:13" ht="14.5" customHeight="1" x14ac:dyDescent="0.35">
      <c r="A297" s="1" t="s">
        <v>163</v>
      </c>
      <c r="B297" s="1" t="s">
        <v>164</v>
      </c>
      <c r="C297" s="1" t="s">
        <v>165</v>
      </c>
      <c r="D297" s="1" t="s">
        <v>24</v>
      </c>
      <c r="G297" t="b">
        <f>ISNUMBER(SEARCH("children",d1_labelled!$D297))</f>
        <v>0</v>
      </c>
      <c r="H297" t="b">
        <f>ISNUMBER(SEARCH("teens",d1_labelled!$D297))</f>
        <v>1</v>
      </c>
      <c r="I297" t="b">
        <f>ISNUMBER(SEARCH("adults",d1_labelled!$D297))</f>
        <v>1</v>
      </c>
      <c r="L297" t="b">
        <f>ISNUMBER(all_labelled[[#This Row],[appId]])</f>
        <v>0</v>
      </c>
      <c r="M297" t="b">
        <f t="shared" si="4"/>
        <v>1</v>
      </c>
    </row>
    <row r="298" spans="1:13" ht="14.5" customHeight="1" x14ac:dyDescent="0.35">
      <c r="A298" s="1" t="s">
        <v>151</v>
      </c>
      <c r="B298" s="1" t="s">
        <v>152</v>
      </c>
      <c r="C298" s="1" t="s">
        <v>153</v>
      </c>
      <c r="D298" s="1" t="s">
        <v>24</v>
      </c>
      <c r="G298" t="b">
        <f>ISNUMBER(SEARCH("children",d1_labelled!$D298))</f>
        <v>0</v>
      </c>
      <c r="H298" t="b">
        <f>ISNUMBER(SEARCH("teens",d1_labelled!$D298))</f>
        <v>1</v>
      </c>
      <c r="I298" t="b">
        <f>ISNUMBER(SEARCH("adults",d1_labelled!$D298))</f>
        <v>1</v>
      </c>
      <c r="L298" t="b">
        <f>ISNUMBER(all_labelled[[#This Row],[appId]])</f>
        <v>0</v>
      </c>
      <c r="M298" t="b">
        <f t="shared" si="4"/>
        <v>1</v>
      </c>
    </row>
    <row r="299" spans="1:13" ht="14.5" customHeight="1" x14ac:dyDescent="0.35">
      <c r="A299" s="1" t="s">
        <v>297</v>
      </c>
      <c r="B299" s="1" t="s">
        <v>298</v>
      </c>
      <c r="C299" s="1" t="s">
        <v>299</v>
      </c>
      <c r="D299" s="1" t="s">
        <v>7</v>
      </c>
      <c r="G299" t="b">
        <f>ISNUMBER(SEARCH("children",d1_labelled!$D299))</f>
        <v>0</v>
      </c>
      <c r="H299" t="b">
        <f>ISNUMBER(SEARCH("teens",d1_labelled!$D299))</f>
        <v>0</v>
      </c>
      <c r="I299" t="b">
        <f>ISNUMBER(SEARCH("adults",d1_labelled!$D299))</f>
        <v>1</v>
      </c>
      <c r="L299" t="b">
        <f>ISNUMBER(all_labelled[[#This Row],[appId]])</f>
        <v>0</v>
      </c>
      <c r="M299" t="b">
        <f t="shared" si="4"/>
        <v>1</v>
      </c>
    </row>
    <row r="300" spans="1:13" ht="14.5" customHeight="1" x14ac:dyDescent="0.35">
      <c r="A300" s="1" t="s">
        <v>619</v>
      </c>
      <c r="B300" s="1" t="s">
        <v>620</v>
      </c>
      <c r="C300" s="1" t="s">
        <v>621</v>
      </c>
      <c r="D300" s="1" t="s">
        <v>13</v>
      </c>
      <c r="G300" t="b">
        <f>ISNUMBER(SEARCH("children",d1_labelled!$D300))</f>
        <v>1</v>
      </c>
      <c r="H300" t="b">
        <f>ISNUMBER(SEARCH("teens",d1_labelled!$D300))</f>
        <v>0</v>
      </c>
      <c r="I300" t="b">
        <f>ISNUMBER(SEARCH("adults",d1_labelled!$D300))</f>
        <v>0</v>
      </c>
      <c r="L300" t="b">
        <f>ISNUMBER(all_labelled[[#This Row],[appId]])</f>
        <v>0</v>
      </c>
      <c r="M300" t="b">
        <f t="shared" si="4"/>
        <v>1</v>
      </c>
    </row>
    <row r="301" spans="1:13" ht="14.5" customHeight="1" x14ac:dyDescent="0.35">
      <c r="A301" s="1" t="s">
        <v>548</v>
      </c>
      <c r="B301" s="1" t="s">
        <v>549</v>
      </c>
      <c r="C301" s="1" t="s">
        <v>550</v>
      </c>
      <c r="D301" s="1" t="s">
        <v>7</v>
      </c>
      <c r="G301" t="b">
        <f>ISNUMBER(SEARCH("children",d1_labelled!$D301))</f>
        <v>0</v>
      </c>
      <c r="H301" t="b">
        <f>ISNUMBER(SEARCH("teens",d1_labelled!$D301))</f>
        <v>0</v>
      </c>
      <c r="I301" t="b">
        <f>ISNUMBER(SEARCH("adults",d1_labelled!$D301))</f>
        <v>1</v>
      </c>
      <c r="L301" t="b">
        <f>ISNUMBER(all_labelled[[#This Row],[appId]])</f>
        <v>0</v>
      </c>
      <c r="M301" t="b">
        <f t="shared" si="4"/>
        <v>1</v>
      </c>
    </row>
    <row r="302" spans="1:13" ht="14.5" customHeight="1" x14ac:dyDescent="0.35">
      <c r="A302" s="1" t="s">
        <v>473</v>
      </c>
      <c r="B302" s="1" t="s">
        <v>474</v>
      </c>
      <c r="C302" s="1" t="s">
        <v>475</v>
      </c>
      <c r="D302" s="1" t="s">
        <v>24</v>
      </c>
      <c r="G302" t="b">
        <f>ISNUMBER(SEARCH("children",d1_labelled!$D302))</f>
        <v>0</v>
      </c>
      <c r="H302" t="b">
        <f>ISNUMBER(SEARCH("teens",d1_labelled!$D302))</f>
        <v>1</v>
      </c>
      <c r="I302" t="b">
        <f>ISNUMBER(SEARCH("adults",d1_labelled!$D302))</f>
        <v>1</v>
      </c>
      <c r="L302" t="b">
        <f>ISNUMBER(all_labelled[[#This Row],[appId]])</f>
        <v>0</v>
      </c>
      <c r="M302" t="b">
        <f t="shared" si="4"/>
        <v>1</v>
      </c>
    </row>
    <row r="303" spans="1:13" ht="14.5" customHeight="1" x14ac:dyDescent="0.35">
      <c r="A303" s="1" t="s">
        <v>482</v>
      </c>
      <c r="B303" s="1" t="s">
        <v>483</v>
      </c>
      <c r="C303" s="1" t="s">
        <v>484</v>
      </c>
      <c r="D303" s="1" t="s">
        <v>185</v>
      </c>
      <c r="G303" t="b">
        <f>ISNUMBER(SEARCH("children",d1_labelled!$D303))</f>
        <v>1</v>
      </c>
      <c r="H303" t="b">
        <f>ISNUMBER(SEARCH("teens",d1_labelled!$D303))</f>
        <v>1</v>
      </c>
      <c r="I303" t="b">
        <f>ISNUMBER(SEARCH("adults",d1_labelled!$D303))</f>
        <v>0</v>
      </c>
      <c r="L303" t="b">
        <f>ISNUMBER(all_labelled[[#This Row],[appId]])</f>
        <v>0</v>
      </c>
      <c r="M303" t="b">
        <f t="shared" si="4"/>
        <v>1</v>
      </c>
    </row>
    <row r="304" spans="1:13" ht="14.5" customHeight="1" x14ac:dyDescent="0.35">
      <c r="A304" s="1" t="s">
        <v>176</v>
      </c>
      <c r="B304" s="1" t="s">
        <v>177</v>
      </c>
      <c r="C304" s="1" t="s">
        <v>178</v>
      </c>
      <c r="D304" s="1" t="s">
        <v>7</v>
      </c>
      <c r="G304" t="b">
        <f>ISNUMBER(SEARCH("children",d1_labelled!$D304))</f>
        <v>0</v>
      </c>
      <c r="H304" t="b">
        <f>ISNUMBER(SEARCH("teens",d1_labelled!$D304))</f>
        <v>0</v>
      </c>
      <c r="I304" t="b">
        <f>ISNUMBER(SEARCH("adults",d1_labelled!$D304))</f>
        <v>1</v>
      </c>
      <c r="L304" t="b">
        <f>ISNUMBER(all_labelled[[#This Row],[appId]])</f>
        <v>0</v>
      </c>
      <c r="M304" t="b">
        <f t="shared" si="4"/>
        <v>1</v>
      </c>
    </row>
    <row r="305" spans="1:13" ht="14.5" customHeight="1" x14ac:dyDescent="0.35">
      <c r="A305" s="1" t="s">
        <v>523</v>
      </c>
      <c r="B305" s="1" t="s">
        <v>524</v>
      </c>
      <c r="C305" s="1" t="s">
        <v>525</v>
      </c>
      <c r="D305" s="1" t="s">
        <v>34</v>
      </c>
      <c r="G305" t="b">
        <f>ISNUMBER(SEARCH("children",d1_labelled!$D305))</f>
        <v>0</v>
      </c>
      <c r="H305" t="b">
        <f>ISNUMBER(SEARCH("teens",d1_labelled!$D305))</f>
        <v>1</v>
      </c>
      <c r="I305" t="b">
        <f>ISNUMBER(SEARCH("adults",d1_labelled!$D305))</f>
        <v>0</v>
      </c>
      <c r="L305" t="b">
        <f>ISNUMBER(all_labelled[[#This Row],[appId]])</f>
        <v>0</v>
      </c>
      <c r="M305" t="b">
        <f t="shared" si="4"/>
        <v>1</v>
      </c>
    </row>
    <row r="306" spans="1:13" ht="14.5" customHeight="1" x14ac:dyDescent="0.35">
      <c r="A306" s="1" t="s">
        <v>387</v>
      </c>
      <c r="B306" s="1" t="s">
        <v>388</v>
      </c>
      <c r="C306" s="1" t="s">
        <v>389</v>
      </c>
      <c r="D306" s="1" t="s">
        <v>13</v>
      </c>
      <c r="G306" t="b">
        <f>ISNUMBER(SEARCH("children",d1_labelled!$D306))</f>
        <v>1</v>
      </c>
      <c r="H306" t="b">
        <f>ISNUMBER(SEARCH("teens",d1_labelled!$D306))</f>
        <v>0</v>
      </c>
      <c r="I306" t="b">
        <f>ISNUMBER(SEARCH("adults",d1_labelled!$D306))</f>
        <v>0</v>
      </c>
      <c r="L306" t="b">
        <f>ISNUMBER(all_labelled[[#This Row],[appId]])</f>
        <v>0</v>
      </c>
      <c r="M306" t="b">
        <f t="shared" si="4"/>
        <v>1</v>
      </c>
    </row>
    <row r="307" spans="1:13" ht="14.5" customHeight="1" x14ac:dyDescent="0.35">
      <c r="A307" s="1" t="s">
        <v>887</v>
      </c>
      <c r="B307" s="1" t="s">
        <v>888</v>
      </c>
      <c r="C307" s="1" t="s">
        <v>889</v>
      </c>
      <c r="D307" s="1" t="s">
        <v>24</v>
      </c>
      <c r="G307" t="b">
        <f>ISNUMBER(SEARCH("children",d1_labelled!$D307))</f>
        <v>0</v>
      </c>
      <c r="H307" t="b">
        <f>ISNUMBER(SEARCH("teens",d1_labelled!$D307))</f>
        <v>1</v>
      </c>
      <c r="I307" t="b">
        <f>ISNUMBER(SEARCH("adults",d1_labelled!$D307))</f>
        <v>1</v>
      </c>
      <c r="L307" t="b">
        <f>ISNUMBER(all_labelled[[#This Row],[appId]])</f>
        <v>0</v>
      </c>
      <c r="M307" t="b">
        <f t="shared" si="4"/>
        <v>1</v>
      </c>
    </row>
    <row r="308" spans="1:13" ht="14.5" customHeight="1" x14ac:dyDescent="0.35">
      <c r="A308" s="1" t="s">
        <v>186</v>
      </c>
      <c r="B308" s="1" t="s">
        <v>187</v>
      </c>
      <c r="C308" s="1" t="s">
        <v>188</v>
      </c>
      <c r="D308" s="1" t="s">
        <v>13</v>
      </c>
      <c r="G308" t="b">
        <f>ISNUMBER(SEARCH("children",d1_labelled!$D308))</f>
        <v>1</v>
      </c>
      <c r="H308" t="b">
        <f>ISNUMBER(SEARCH("teens",d1_labelled!$D308))</f>
        <v>0</v>
      </c>
      <c r="I308" t="b">
        <f>ISNUMBER(SEARCH("adults",d1_labelled!$D308))</f>
        <v>0</v>
      </c>
      <c r="L308" t="b">
        <f>ISNUMBER(all_labelled[[#This Row],[appId]])</f>
        <v>0</v>
      </c>
      <c r="M308" t="b">
        <f t="shared" si="4"/>
        <v>1</v>
      </c>
    </row>
    <row r="309" spans="1:13" ht="14.5" customHeight="1" x14ac:dyDescent="0.35">
      <c r="A309" s="1" t="s">
        <v>652</v>
      </c>
      <c r="B309" s="1" t="s">
        <v>653</v>
      </c>
      <c r="C309" s="1" t="s">
        <v>654</v>
      </c>
      <c r="D309" s="1" t="s">
        <v>24</v>
      </c>
      <c r="G309" t="b">
        <f>ISNUMBER(SEARCH("children",d1_labelled!$D309))</f>
        <v>0</v>
      </c>
      <c r="H309" t="b">
        <f>ISNUMBER(SEARCH("teens",d1_labelled!$D309))</f>
        <v>1</v>
      </c>
      <c r="I309" t="b">
        <f>ISNUMBER(SEARCH("adults",d1_labelled!$D309))</f>
        <v>1</v>
      </c>
      <c r="L309" t="b">
        <f>ISNUMBER(all_labelled[[#This Row],[appId]])</f>
        <v>0</v>
      </c>
      <c r="M309" t="b">
        <f t="shared" si="4"/>
        <v>1</v>
      </c>
    </row>
    <row r="310" spans="1:13" ht="14.5" customHeight="1" x14ac:dyDescent="0.35">
      <c r="A310" s="1" t="s">
        <v>864</v>
      </c>
      <c r="B310" s="1" t="s">
        <v>865</v>
      </c>
      <c r="C310" s="1" t="s">
        <v>866</v>
      </c>
      <c r="D310" s="1" t="s">
        <v>7</v>
      </c>
      <c r="G310" t="b">
        <f>ISNUMBER(SEARCH("children",d1_labelled!$D310))</f>
        <v>0</v>
      </c>
      <c r="H310" t="b">
        <f>ISNUMBER(SEARCH("teens",d1_labelled!$D310))</f>
        <v>0</v>
      </c>
      <c r="I310" t="b">
        <f>ISNUMBER(SEARCH("adults",d1_labelled!$D310))</f>
        <v>1</v>
      </c>
      <c r="L310" t="b">
        <f>ISNUMBER(all_labelled[[#This Row],[appId]])</f>
        <v>0</v>
      </c>
      <c r="M310" t="b">
        <f t="shared" si="4"/>
        <v>1</v>
      </c>
    </row>
    <row r="311" spans="1:13" ht="14.5" customHeight="1" x14ac:dyDescent="0.35">
      <c r="A311" s="1" t="s">
        <v>715</v>
      </c>
      <c r="B311" s="1" t="s">
        <v>716</v>
      </c>
      <c r="C311" s="1" t="s">
        <v>717</v>
      </c>
      <c r="D311" s="1" t="s">
        <v>13</v>
      </c>
      <c r="G311" t="b">
        <f>ISNUMBER(SEARCH("children",d1_labelled!$D311))</f>
        <v>1</v>
      </c>
      <c r="H311" t="b">
        <f>ISNUMBER(SEARCH("teens",d1_labelled!$D311))</f>
        <v>0</v>
      </c>
      <c r="I311" t="b">
        <f>ISNUMBER(SEARCH("adults",d1_labelled!$D311))</f>
        <v>0</v>
      </c>
      <c r="L311" t="b">
        <f>ISNUMBER(all_labelled[[#This Row],[appId]])</f>
        <v>0</v>
      </c>
      <c r="M311" t="b">
        <f t="shared" si="4"/>
        <v>1</v>
      </c>
    </row>
    <row r="312" spans="1:13" ht="14.5" customHeight="1" x14ac:dyDescent="0.35">
      <c r="A312" s="1" t="s">
        <v>805</v>
      </c>
      <c r="B312" s="1" t="s">
        <v>806</v>
      </c>
      <c r="C312" s="1" t="s">
        <v>807</v>
      </c>
      <c r="D312" s="1" t="s">
        <v>24</v>
      </c>
      <c r="G312" t="b">
        <f>ISNUMBER(SEARCH("children",d1_labelled!$D312))</f>
        <v>0</v>
      </c>
      <c r="H312" t="b">
        <f>ISNUMBER(SEARCH("teens",d1_labelled!$D312))</f>
        <v>1</v>
      </c>
      <c r="I312" t="b">
        <f>ISNUMBER(SEARCH("adults",d1_labelled!$D312))</f>
        <v>1</v>
      </c>
      <c r="L312" t="b">
        <f>ISNUMBER(all_labelled[[#This Row],[appId]])</f>
        <v>0</v>
      </c>
      <c r="M312" t="b">
        <f t="shared" si="4"/>
        <v>1</v>
      </c>
    </row>
    <row r="313" spans="1:13" ht="14.5" customHeight="1" x14ac:dyDescent="0.35">
      <c r="A313" s="1" t="s">
        <v>607</v>
      </c>
      <c r="B313" s="1" t="s">
        <v>608</v>
      </c>
      <c r="C313" s="1" t="s">
        <v>609</v>
      </c>
      <c r="D313" s="1" t="s">
        <v>7</v>
      </c>
      <c r="G313" t="b">
        <f>ISNUMBER(SEARCH("children",d1_labelled!$D313))</f>
        <v>0</v>
      </c>
      <c r="H313" t="b">
        <f>ISNUMBER(SEARCH("teens",d1_labelled!$D313))</f>
        <v>0</v>
      </c>
      <c r="I313" t="b">
        <f>ISNUMBER(SEARCH("adults",d1_labelled!$D313))</f>
        <v>1</v>
      </c>
      <c r="L313" t="b">
        <f>ISNUMBER(all_labelled[[#This Row],[appId]])</f>
        <v>0</v>
      </c>
      <c r="M313" t="b">
        <f t="shared" si="4"/>
        <v>1</v>
      </c>
    </row>
    <row r="314" spans="1:13" ht="14.5" customHeight="1" x14ac:dyDescent="0.35">
      <c r="A314" s="1" t="s">
        <v>636</v>
      </c>
      <c r="B314" s="1" t="s">
        <v>637</v>
      </c>
      <c r="C314" s="1" t="s">
        <v>638</v>
      </c>
      <c r="D314" s="1" t="s">
        <v>7</v>
      </c>
      <c r="G314" t="b">
        <f>ISNUMBER(SEARCH("children",d1_labelled!$D314))</f>
        <v>0</v>
      </c>
      <c r="H314" t="b">
        <f>ISNUMBER(SEARCH("teens",d1_labelled!$D314))</f>
        <v>0</v>
      </c>
      <c r="I314" t="b">
        <f>ISNUMBER(SEARCH("adults",d1_labelled!$D314))</f>
        <v>1</v>
      </c>
      <c r="L314" t="b">
        <f>ISNUMBER(all_labelled[[#This Row],[appId]])</f>
        <v>0</v>
      </c>
      <c r="M314" t="b">
        <f t="shared" si="4"/>
        <v>1</v>
      </c>
    </row>
    <row r="315" spans="1:13" ht="14.5" customHeight="1" x14ac:dyDescent="0.35">
      <c r="A315" s="1" t="s">
        <v>406</v>
      </c>
      <c r="B315" s="1" t="s">
        <v>407</v>
      </c>
      <c r="C315" s="1" t="s">
        <v>408</v>
      </c>
      <c r="D315" s="1" t="s">
        <v>7</v>
      </c>
      <c r="G315" t="b">
        <f>ISNUMBER(SEARCH("children",d1_labelled!$D315))</f>
        <v>0</v>
      </c>
      <c r="H315" t="b">
        <f>ISNUMBER(SEARCH("teens",d1_labelled!$D315))</f>
        <v>0</v>
      </c>
      <c r="I315" t="b">
        <f>ISNUMBER(SEARCH("adults",d1_labelled!$D315))</f>
        <v>1</v>
      </c>
      <c r="L315" t="b">
        <f>ISNUMBER(all_labelled[[#This Row],[appId]])</f>
        <v>0</v>
      </c>
      <c r="M315" t="b">
        <f t="shared" si="4"/>
        <v>1</v>
      </c>
    </row>
    <row r="316" spans="1:13" ht="14.5" customHeight="1" x14ac:dyDescent="0.35">
      <c r="A316" s="1" t="s">
        <v>455</v>
      </c>
      <c r="B316" s="1" t="s">
        <v>456</v>
      </c>
      <c r="C316" s="1" t="s">
        <v>457</v>
      </c>
      <c r="D316" s="1" t="s">
        <v>7</v>
      </c>
      <c r="G316" t="b">
        <f>ISNUMBER(SEARCH("children",d1_labelled!$D316))</f>
        <v>0</v>
      </c>
      <c r="H316" t="b">
        <f>ISNUMBER(SEARCH("teens",d1_labelled!$D316))</f>
        <v>0</v>
      </c>
      <c r="I316" t="b">
        <f>ISNUMBER(SEARCH("adults",d1_labelled!$D316))</f>
        <v>1</v>
      </c>
      <c r="L316" t="b">
        <f>ISNUMBER(all_labelled[[#This Row],[appId]])</f>
        <v>0</v>
      </c>
      <c r="M316" t="b">
        <f t="shared" si="4"/>
        <v>1</v>
      </c>
    </row>
    <row r="317" spans="1:13" ht="14.5" customHeight="1" x14ac:dyDescent="0.35">
      <c r="A317" s="1" t="s">
        <v>467</v>
      </c>
      <c r="B317" s="1" t="s">
        <v>468</v>
      </c>
      <c r="C317" s="1" t="s">
        <v>469</v>
      </c>
      <c r="D317" s="1" t="s">
        <v>7</v>
      </c>
      <c r="G317" t="b">
        <f>ISNUMBER(SEARCH("children",d1_labelled!$D317))</f>
        <v>0</v>
      </c>
      <c r="H317" t="b">
        <f>ISNUMBER(SEARCH("teens",d1_labelled!$D317))</f>
        <v>0</v>
      </c>
      <c r="I317" t="b">
        <f>ISNUMBER(SEARCH("adults",d1_labelled!$D317))</f>
        <v>1</v>
      </c>
      <c r="L317" t="b">
        <f>ISNUMBER(all_labelled[[#This Row],[appId]])</f>
        <v>0</v>
      </c>
      <c r="M317" t="b">
        <f t="shared" si="4"/>
        <v>1</v>
      </c>
    </row>
    <row r="318" spans="1:13" ht="14.5" customHeight="1" x14ac:dyDescent="0.35">
      <c r="A318" s="1" t="s">
        <v>300</v>
      </c>
      <c r="B318" s="1" t="s">
        <v>301</v>
      </c>
      <c r="C318" s="1" t="s">
        <v>302</v>
      </c>
      <c r="D318" s="1" t="s">
        <v>7</v>
      </c>
      <c r="G318" t="b">
        <f>ISNUMBER(SEARCH("children",d1_labelled!$D318))</f>
        <v>0</v>
      </c>
      <c r="H318" t="b">
        <f>ISNUMBER(SEARCH("teens",d1_labelled!$D318))</f>
        <v>0</v>
      </c>
      <c r="I318" t="b">
        <f>ISNUMBER(SEARCH("adults",d1_labelled!$D318))</f>
        <v>1</v>
      </c>
      <c r="L318" t="b">
        <f>ISNUMBER(all_labelled[[#This Row],[appId]])</f>
        <v>0</v>
      </c>
      <c r="M318" t="b">
        <f t="shared" si="4"/>
        <v>1</v>
      </c>
    </row>
    <row r="319" spans="1:13" ht="14.5" customHeight="1" x14ac:dyDescent="0.35">
      <c r="A319" s="1" t="s">
        <v>415</v>
      </c>
      <c r="B319" s="1" t="s">
        <v>416</v>
      </c>
      <c r="C319" s="1" t="s">
        <v>417</v>
      </c>
      <c r="D319" s="1" t="s">
        <v>13</v>
      </c>
      <c r="G319" t="b">
        <f>ISNUMBER(SEARCH("children",d1_labelled!$D319))</f>
        <v>1</v>
      </c>
      <c r="H319" t="b">
        <f>ISNUMBER(SEARCH("teens",d1_labelled!$D319))</f>
        <v>0</v>
      </c>
      <c r="I319" t="b">
        <f>ISNUMBER(SEARCH("adults",d1_labelled!$D319))</f>
        <v>0</v>
      </c>
      <c r="L319" t="b">
        <f>ISNUMBER(all_labelled[[#This Row],[appId]])</f>
        <v>0</v>
      </c>
      <c r="M319" t="b">
        <f t="shared" si="4"/>
        <v>1</v>
      </c>
    </row>
    <row r="320" spans="1:13" ht="14.5" customHeight="1" x14ac:dyDescent="0.35">
      <c r="A320" s="1" t="s">
        <v>841</v>
      </c>
      <c r="B320" s="1" t="s">
        <v>842</v>
      </c>
      <c r="C320" s="1" t="s">
        <v>843</v>
      </c>
      <c r="D320" s="1" t="s">
        <v>13</v>
      </c>
      <c r="G320" t="b">
        <f>ISNUMBER(SEARCH("children",d1_labelled!$D320))</f>
        <v>1</v>
      </c>
      <c r="H320" t="b">
        <f>ISNUMBER(SEARCH("teens",d1_labelled!$D320))</f>
        <v>0</v>
      </c>
      <c r="I320" t="b">
        <f>ISNUMBER(SEARCH("adults",d1_labelled!$D320))</f>
        <v>0</v>
      </c>
      <c r="L320" t="b">
        <f>ISNUMBER(all_labelled[[#This Row],[appId]])</f>
        <v>0</v>
      </c>
      <c r="M320" t="b">
        <f t="shared" si="4"/>
        <v>1</v>
      </c>
    </row>
    <row r="321" spans="1:13" ht="14.5" customHeight="1" x14ac:dyDescent="0.35">
      <c r="A321" s="1" t="s">
        <v>581</v>
      </c>
      <c r="B321" s="1" t="s">
        <v>582</v>
      </c>
      <c r="C321" s="1" t="s">
        <v>583</v>
      </c>
      <c r="D321" s="1" t="s">
        <v>13</v>
      </c>
      <c r="G321" t="b">
        <f>ISNUMBER(SEARCH("children",d1_labelled!$D321))</f>
        <v>1</v>
      </c>
      <c r="H321" t="b">
        <f>ISNUMBER(SEARCH("teens",d1_labelled!$D321))</f>
        <v>0</v>
      </c>
      <c r="I321" t="b">
        <f>ISNUMBER(SEARCH("adults",d1_labelled!$D321))</f>
        <v>0</v>
      </c>
      <c r="L321" t="b">
        <f>ISNUMBER(all_labelled[[#This Row],[appId]])</f>
        <v>0</v>
      </c>
      <c r="M321" t="b">
        <f t="shared" si="4"/>
        <v>1</v>
      </c>
    </row>
    <row r="322" spans="1:13" ht="14.5" customHeight="1" x14ac:dyDescent="0.35">
      <c r="A322" s="1" t="s">
        <v>584</v>
      </c>
      <c r="B322" s="1" t="s">
        <v>585</v>
      </c>
      <c r="C322" s="1" t="s">
        <v>586</v>
      </c>
      <c r="D322" s="1" t="s">
        <v>7</v>
      </c>
      <c r="G322" t="b">
        <f>ISNUMBER(SEARCH("children",d1_labelled!$D322))</f>
        <v>0</v>
      </c>
      <c r="H322" t="b">
        <f>ISNUMBER(SEARCH("teens",d1_labelled!$D322))</f>
        <v>0</v>
      </c>
      <c r="I322" t="b">
        <f>ISNUMBER(SEARCH("adults",d1_labelled!$D322))</f>
        <v>1</v>
      </c>
      <c r="L322" t="b">
        <f>ISNUMBER(all_labelled[[#This Row],[appId]])</f>
        <v>0</v>
      </c>
      <c r="M322" t="b">
        <f t="shared" si="4"/>
        <v>1</v>
      </c>
    </row>
    <row r="323" spans="1:13" ht="14.5" customHeight="1" x14ac:dyDescent="0.35">
      <c r="A323" s="1" t="s">
        <v>918</v>
      </c>
      <c r="B323" s="1" t="s">
        <v>919</v>
      </c>
      <c r="C323" s="1" t="s">
        <v>920</v>
      </c>
      <c r="D323" s="1" t="s">
        <v>7</v>
      </c>
      <c r="G323" t="b">
        <f>ISNUMBER(SEARCH("children",d1_labelled!$D323))</f>
        <v>0</v>
      </c>
      <c r="H323" t="b">
        <f>ISNUMBER(SEARCH("teens",d1_labelled!$D323))</f>
        <v>0</v>
      </c>
      <c r="I323" t="b">
        <f>ISNUMBER(SEARCH("adults",d1_labelled!$D323))</f>
        <v>1</v>
      </c>
      <c r="L323" t="b">
        <f>ISNUMBER(all_labelled[[#This Row],[appId]])</f>
        <v>0</v>
      </c>
      <c r="M323" t="b">
        <f t="shared" ref="M323:M324" si="5">NOT(L323)</f>
        <v>1</v>
      </c>
    </row>
    <row r="324" spans="1:13" ht="14.5" customHeight="1" x14ac:dyDescent="0.35">
      <c r="A324" s="1" t="s">
        <v>458</v>
      </c>
      <c r="B324" s="1" t="s">
        <v>459</v>
      </c>
      <c r="C324" s="1" t="s">
        <v>460</v>
      </c>
      <c r="D324" s="1" t="s">
        <v>13</v>
      </c>
      <c r="G324" t="b">
        <f>ISNUMBER(SEARCH("children",d1_labelled!$D324))</f>
        <v>1</v>
      </c>
      <c r="H324" t="b">
        <f>ISNUMBER(SEARCH("teens",d1_labelled!$D324))</f>
        <v>0</v>
      </c>
      <c r="I324" t="b">
        <f>ISNUMBER(SEARCH("adults",d1_labelled!$D324))</f>
        <v>0</v>
      </c>
      <c r="L324" t="b">
        <f>ISNUMBER(all_labelled[[#This Row],[appId]])</f>
        <v>0</v>
      </c>
      <c r="M324" t="b">
        <f t="shared" si="5"/>
        <v>1</v>
      </c>
    </row>
    <row r="326" spans="1:13" ht="14.5" customHeight="1" x14ac:dyDescent="0.35">
      <c r="F326" t="s">
        <v>7458</v>
      </c>
      <c r="G326" t="s">
        <v>7459</v>
      </c>
      <c r="H326" t="s">
        <v>7460</v>
      </c>
      <c r="K326" t="s">
        <v>7498</v>
      </c>
      <c r="L326" t="s">
        <v>7499</v>
      </c>
    </row>
    <row r="327" spans="1:13" ht="14.5" customHeight="1" x14ac:dyDescent="0.35">
      <c r="E327" t="s">
        <v>7457</v>
      </c>
      <c r="F327">
        <f>COUNTIF(G2:G324,TRUE)</f>
        <v>114</v>
      </c>
      <c r="G327">
        <f>COUNTIF(H2:H324,TRUE)</f>
        <v>118</v>
      </c>
      <c r="H327">
        <f>COUNTIF(I2:I324,TRUE)</f>
        <v>164</v>
      </c>
      <c r="I327">
        <f>SUM(F327:H327)</f>
        <v>396</v>
      </c>
      <c r="K327">
        <f>COUNTIF(L2:L324,TRUE)</f>
        <v>59</v>
      </c>
      <c r="L327">
        <f>COUNTIF(M2:M324,TRUE)</f>
        <v>264</v>
      </c>
      <c r="M327">
        <f>SUM(K327:L327)</f>
        <v>323</v>
      </c>
    </row>
    <row r="328" spans="1:13" ht="14.5" customHeight="1" x14ac:dyDescent="0.35">
      <c r="E328" t="s">
        <v>7456</v>
      </c>
      <c r="F328">
        <f>F327/$I$327</f>
        <v>0.2878787878787879</v>
      </c>
      <c r="G328">
        <f t="shared" ref="G328:I328" si="6">G327/$I$327</f>
        <v>0.29797979797979796</v>
      </c>
      <c r="H328">
        <f t="shared" si="6"/>
        <v>0.41414141414141414</v>
      </c>
      <c r="I328">
        <f t="shared" si="6"/>
        <v>1</v>
      </c>
      <c r="K328">
        <f>K327/$M$327</f>
        <v>0.1826625386996904</v>
      </c>
      <c r="L328">
        <f>L327/$M$327</f>
        <v>0.8173374613003096</v>
      </c>
      <c r="M328">
        <f>M327/$M$327</f>
        <v>1</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74"/>
  <sheetViews>
    <sheetView zoomScale="40" zoomScaleNormal="40" workbookViewId="0">
      <selection activeCell="I16" sqref="I16"/>
    </sheetView>
  </sheetViews>
  <sheetFormatPr defaultRowHeight="14.5" customHeight="1" x14ac:dyDescent="0.35"/>
  <cols>
    <col min="1" max="1" width="12" customWidth="1"/>
    <col min="2" max="2" width="12.6328125" customWidth="1"/>
    <col min="3" max="3" width="20" customWidth="1"/>
    <col min="4" max="4" width="27.08984375" customWidth="1"/>
    <col min="5" max="5" width="25.36328125" customWidth="1"/>
    <col min="6" max="6" width="31.1796875" customWidth="1"/>
    <col min="7" max="7" width="27" customWidth="1"/>
    <col min="10" max="10" width="9.54296875" customWidth="1"/>
  </cols>
  <sheetData>
    <row r="1" spans="1:39" x14ac:dyDescent="0.35">
      <c r="A1" s="9" t="s">
        <v>0</v>
      </c>
      <c r="B1" s="9" t="s">
        <v>1</v>
      </c>
      <c r="C1" s="9" t="s">
        <v>2</v>
      </c>
      <c r="D1" s="9" t="s">
        <v>3</v>
      </c>
      <c r="E1" s="9" t="s">
        <v>921</v>
      </c>
      <c r="F1" s="9" t="s">
        <v>922</v>
      </c>
      <c r="G1" s="9" t="s">
        <v>923</v>
      </c>
      <c r="I1" t="s">
        <v>7461</v>
      </c>
      <c r="J1" s="17" t="s">
        <v>7458</v>
      </c>
      <c r="K1" s="18" t="s">
        <v>7459</v>
      </c>
      <c r="L1" s="19" t="s">
        <v>7460</v>
      </c>
      <c r="N1" t="s">
        <v>7462</v>
      </c>
      <c r="O1" t="s">
        <v>7458</v>
      </c>
      <c r="P1" t="s">
        <v>7459</v>
      </c>
      <c r="Q1" t="s">
        <v>7460</v>
      </c>
      <c r="R1" t="s">
        <v>7467</v>
      </c>
      <c r="S1" t="s">
        <v>7468</v>
      </c>
      <c r="T1" t="s">
        <v>7469</v>
      </c>
      <c r="U1" t="s">
        <v>7470</v>
      </c>
      <c r="W1" t="s">
        <v>7463</v>
      </c>
      <c r="X1" t="s">
        <v>7458</v>
      </c>
      <c r="Y1" t="s">
        <v>7459</v>
      </c>
      <c r="Z1" t="s">
        <v>7460</v>
      </c>
      <c r="AA1" t="s">
        <v>7467</v>
      </c>
      <c r="AB1" t="s">
        <v>7468</v>
      </c>
      <c r="AC1" t="s">
        <v>7469</v>
      </c>
      <c r="AD1" t="s">
        <v>7470</v>
      </c>
      <c r="AF1" t="s">
        <v>7464</v>
      </c>
      <c r="AG1" t="s">
        <v>7458</v>
      </c>
      <c r="AH1" t="s">
        <v>7459</v>
      </c>
      <c r="AI1" t="s">
        <v>7460</v>
      </c>
      <c r="AJ1" t="s">
        <v>7467</v>
      </c>
      <c r="AK1" t="s">
        <v>7468</v>
      </c>
      <c r="AL1" t="s">
        <v>7469</v>
      </c>
      <c r="AM1" t="s">
        <v>7470</v>
      </c>
    </row>
    <row r="2" spans="1:39" x14ac:dyDescent="0.35">
      <c r="A2" s="1" t="s">
        <v>370</v>
      </c>
      <c r="B2" s="1" t="s">
        <v>371</v>
      </c>
      <c r="C2" s="1" t="s">
        <v>924</v>
      </c>
      <c r="D2" s="1" t="s">
        <v>7</v>
      </c>
      <c r="E2" s="1" t="s">
        <v>7</v>
      </c>
      <c r="F2" s="1" t="s">
        <v>925</v>
      </c>
      <c r="G2" s="1" t="s">
        <v>7</v>
      </c>
      <c r="J2" s="13" t="b">
        <f>ISNUMBER(SEARCH(J$1,test80[[#This Row],[expectedResult]]))</f>
        <v>0</v>
      </c>
      <c r="K2" s="1" t="b">
        <f>ISNUMBER(SEARCH(K$1,test80[[#This Row],[expectedResult]]))</f>
        <v>0</v>
      </c>
      <c r="L2" s="6" t="b">
        <f>ISNUMBER(SEARCH(L$1,test80[[#This Row],[expectedResult]]))</f>
        <v>1</v>
      </c>
      <c r="O2" t="b">
        <f>ISNUMBER(SEARCH(O$1,test80[[#This Row],[actualResult]]))</f>
        <v>0</v>
      </c>
      <c r="P2" t="b">
        <f>ISNUMBER(SEARCH(P$1,test80[[#This Row],[actualResult]]))</f>
        <v>0</v>
      </c>
      <c r="Q2" t="b">
        <f>ISNUMBER(SEARCH(Q$1,test80[[#This Row],[actualResult]]))</f>
        <v>1</v>
      </c>
      <c r="R2" s="10" t="str">
        <f>IF(O2=$J2, IF(O2=FALSE, "00","11"), IF(O2=FALSE,"10","01"))</f>
        <v>00</v>
      </c>
      <c r="S2" s="10" t="str">
        <f>IF(P2=$K2, IF(P2=FALSE, "00","11"), IF(P2=FALSE,"10","01"))</f>
        <v>00</v>
      </c>
      <c r="T2" s="10" t="str">
        <f>IF(Q2=$L2, IF(Q2=FALSE, "00","11"), IF(Q2=FALSE,"10","01"))</f>
        <v>11</v>
      </c>
      <c r="U2" t="b">
        <f>AND(O2=$J2,$K2=P2,$L2=Q2)</f>
        <v>1</v>
      </c>
      <c r="X2" t="b">
        <f>ISNUMBER(SEARCH(X$1,test80[[#This Row],[actualResultV1]]))</f>
        <v>0</v>
      </c>
      <c r="Y2" t="b">
        <f>ISNUMBER(SEARCH(Y$1,test80[[#This Row],[actualResultV1]]))</f>
        <v>0</v>
      </c>
      <c r="Z2" t="b">
        <f>ISNUMBER(SEARCH(Z$1,test80[[#This Row],[actualResultV1]]))</f>
        <v>1</v>
      </c>
      <c r="AA2" s="10" t="str">
        <f>IF(X2=$J2, IF(X2=FALSE, "00","11"), IF(X2=FALSE,"10","01"))</f>
        <v>00</v>
      </c>
      <c r="AB2" s="10" t="str">
        <f>IF(Y2=$K2, IF(Y2=FALSE, "00","11"), IF(Y2=FALSE,"10","01"))</f>
        <v>00</v>
      </c>
      <c r="AC2" s="10" t="str">
        <f>IF(Z2=$L2, IF(Z2=FALSE, "00","11"), IF(Z2=FALSE,"10","01"))</f>
        <v>11</v>
      </c>
      <c r="AD2" t="b">
        <f>AND(X2=$J2,$K2=Y2,$L2=Z2)</f>
        <v>1</v>
      </c>
      <c r="AG2" t="b">
        <f>ISNUMBER(SEARCH(AG$1,test80[[#This Row],[actualResultGPT3]]))</f>
        <v>1</v>
      </c>
      <c r="AH2" t="b">
        <f>ISNUMBER(SEARCH(AH$1,test80[[#This Row],[actualResultGPT3]]))</f>
        <v>1</v>
      </c>
      <c r="AI2" t="b">
        <f>ISNUMBER(SEARCH(AI$1,test80[[#This Row],[actualResultGPT3]]))</f>
        <v>1</v>
      </c>
      <c r="AJ2" s="10" t="str">
        <f>IF(AG2=$J2, IF(AG2=FALSE, "00","11"), IF(AG2=FALSE,"10","01"))</f>
        <v>01</v>
      </c>
      <c r="AK2" s="10" t="str">
        <f>IF(AH2=$K2, IF(AH2=FALSE, "00","11"), IF(AH2=FALSE,"10","01"))</f>
        <v>01</v>
      </c>
      <c r="AL2" s="10" t="str">
        <f>IF(AI2=$L2, IF(AI2=FALSE, "00","11"), IF(AI2=FALSE,"10","01"))</f>
        <v>11</v>
      </c>
      <c r="AM2" t="b">
        <f>AND(AG2=$J2,$K2=AH2,$L2=AI2)</f>
        <v>0</v>
      </c>
    </row>
    <row r="3" spans="1:39" x14ac:dyDescent="0.35">
      <c r="A3" s="1" t="s">
        <v>21</v>
      </c>
      <c r="B3" s="1" t="s">
        <v>22</v>
      </c>
      <c r="C3" s="1" t="s">
        <v>23</v>
      </c>
      <c r="D3" s="1" t="s">
        <v>24</v>
      </c>
      <c r="E3" s="1" t="s">
        <v>7</v>
      </c>
      <c r="F3" s="1" t="s">
        <v>926</v>
      </c>
      <c r="G3" s="1" t="s">
        <v>24</v>
      </c>
      <c r="J3" s="13" t="b">
        <f>ISNUMBER(SEARCH(J$1,test80[[#This Row],[expectedResult]]))</f>
        <v>0</v>
      </c>
      <c r="K3" s="1" t="b">
        <f>ISNUMBER(SEARCH(K$1,test80[[#This Row],[expectedResult]]))</f>
        <v>1</v>
      </c>
      <c r="L3" s="6" t="b">
        <f>ISNUMBER(SEARCH(L$1,test80[[#This Row],[expectedResult]]))</f>
        <v>1</v>
      </c>
      <c r="O3" t="b">
        <f>ISNUMBER(SEARCH(O$1,test80[[#This Row],[actualResult]]))</f>
        <v>0</v>
      </c>
      <c r="P3" t="b">
        <f>ISNUMBER(SEARCH(P$1,test80[[#This Row],[actualResult]]))</f>
        <v>1</v>
      </c>
      <c r="Q3" t="b">
        <f>ISNUMBER(SEARCH(Q$1,test80[[#This Row],[actualResult]]))</f>
        <v>1</v>
      </c>
      <c r="R3" s="10" t="str">
        <f t="shared" ref="R3:R64" si="0">IF(O3=$J3, IF(O3=FALSE, "00","11"), IF(O3=FALSE,"10","01"))</f>
        <v>00</v>
      </c>
      <c r="S3" s="10" t="str">
        <f t="shared" ref="S3:S64" si="1">IF(P3=$K3, IF(P3=FALSE, "00","11"), IF(P3=FALSE,"10","01"))</f>
        <v>11</v>
      </c>
      <c r="T3" s="10" t="str">
        <f t="shared" ref="T3:T64" si="2">IF(Q3=$L3, IF(Q3=FALSE, "00","11"), IF(Q3=FALSE,"10","01"))</f>
        <v>11</v>
      </c>
      <c r="U3" t="b">
        <f t="shared" ref="U3:U64" si="3">AND(O3=$J3,$K3=P3,$L3=Q3)</f>
        <v>1</v>
      </c>
      <c r="X3" t="b">
        <f>ISNUMBER(SEARCH(X$1,test80[[#This Row],[actualResultV1]]))</f>
        <v>0</v>
      </c>
      <c r="Y3" t="b">
        <f>ISNUMBER(SEARCH(Y$1,test80[[#This Row],[actualResultV1]]))</f>
        <v>0</v>
      </c>
      <c r="Z3" t="b">
        <f>ISNUMBER(SEARCH(Z$1,test80[[#This Row],[actualResultV1]]))</f>
        <v>1</v>
      </c>
      <c r="AA3" s="10" t="str">
        <f t="shared" ref="AA3:AA64" si="4">IF(X3=$J3, IF(X3=FALSE, "00","11"), IF(X3=FALSE,"10","01"))</f>
        <v>00</v>
      </c>
      <c r="AB3" s="10" t="str">
        <f t="shared" ref="AB3:AB64" si="5">IF(Y3=$K3, IF(Y3=FALSE, "00","11"), IF(Y3=FALSE,"10","01"))</f>
        <v>10</v>
      </c>
      <c r="AC3" s="10" t="str">
        <f t="shared" ref="AC3:AC64" si="6">IF(Z3=$L3, IF(Z3=FALSE, "00","11"), IF(Z3=FALSE,"10","01"))</f>
        <v>11</v>
      </c>
      <c r="AD3" t="b">
        <f t="shared" ref="AD3:AD64" si="7">AND(X3=$J3,$K3=Y3,$L3=Z3)</f>
        <v>0</v>
      </c>
      <c r="AG3" t="b">
        <f>ISNUMBER(SEARCH(AG$1,test80[[#This Row],[actualResultGPT3]]))</f>
        <v>0</v>
      </c>
      <c r="AH3" t="b">
        <f>ISNUMBER(SEARCH(AH$1,test80[[#This Row],[actualResultGPT3]]))</f>
        <v>1</v>
      </c>
      <c r="AI3" t="b">
        <f>ISNUMBER(SEARCH(AI$1,test80[[#This Row],[actualResultGPT3]]))</f>
        <v>1</v>
      </c>
      <c r="AJ3" s="10" t="str">
        <f t="shared" ref="AJ3:AJ64" si="8">IF(AG3=$J3, IF(AG3=FALSE, "00","11"), IF(AG3=FALSE,"10","01"))</f>
        <v>00</v>
      </c>
      <c r="AK3" s="10" t="str">
        <f t="shared" ref="AK3:AK64" si="9">IF(AH3=$K3, IF(AH3=FALSE, "00","11"), IF(AH3=FALSE,"10","01"))</f>
        <v>11</v>
      </c>
      <c r="AL3" s="10" t="str">
        <f t="shared" ref="AL3:AL64" si="10">IF(AI3=$L3, IF(AI3=FALSE, "00","11"), IF(AI3=FALSE,"10","01"))</f>
        <v>11</v>
      </c>
      <c r="AM3" t="b">
        <f t="shared" ref="AM3:AM64" si="11">AND(AG3=$J3,$K3=AH3,$L3=AI3)</f>
        <v>1</v>
      </c>
    </row>
    <row r="4" spans="1:39" x14ac:dyDescent="0.35">
      <c r="A4" s="1">
        <v>1058952530</v>
      </c>
      <c r="B4" s="1" t="s">
        <v>251</v>
      </c>
      <c r="C4" s="1" t="s">
        <v>927</v>
      </c>
      <c r="D4" s="1" t="s">
        <v>13</v>
      </c>
      <c r="E4" s="1" t="s">
        <v>13</v>
      </c>
      <c r="F4" s="1" t="s">
        <v>928</v>
      </c>
      <c r="G4" s="1" t="s">
        <v>13</v>
      </c>
      <c r="J4" s="13" t="b">
        <f>ISNUMBER(SEARCH(J$1,test80[[#This Row],[expectedResult]]))</f>
        <v>1</v>
      </c>
      <c r="K4" s="1" t="b">
        <f>ISNUMBER(SEARCH(K$1,test80[[#This Row],[expectedResult]]))</f>
        <v>0</v>
      </c>
      <c r="L4" s="6" t="b">
        <f>ISNUMBER(SEARCH(L$1,test80[[#This Row],[expectedResult]]))</f>
        <v>0</v>
      </c>
      <c r="O4" t="b">
        <f>ISNUMBER(SEARCH(O$1,test80[[#This Row],[actualResult]]))</f>
        <v>1</v>
      </c>
      <c r="P4" t="b">
        <f>ISNUMBER(SEARCH(P$1,test80[[#This Row],[actualResult]]))</f>
        <v>0</v>
      </c>
      <c r="Q4" t="b">
        <f>ISNUMBER(SEARCH(Q$1,test80[[#This Row],[actualResult]]))</f>
        <v>0</v>
      </c>
      <c r="R4" s="10" t="str">
        <f t="shared" si="0"/>
        <v>11</v>
      </c>
      <c r="S4" s="10" t="str">
        <f t="shared" si="1"/>
        <v>00</v>
      </c>
      <c r="T4" s="10" t="str">
        <f t="shared" si="2"/>
        <v>00</v>
      </c>
      <c r="U4" t="b">
        <f t="shared" si="3"/>
        <v>1</v>
      </c>
      <c r="X4" t="b">
        <f>ISNUMBER(SEARCH(X$1,test80[[#This Row],[actualResultV1]]))</f>
        <v>1</v>
      </c>
      <c r="Y4" t="b">
        <f>ISNUMBER(SEARCH(Y$1,test80[[#This Row],[actualResultV1]]))</f>
        <v>0</v>
      </c>
      <c r="Z4" t="b">
        <f>ISNUMBER(SEARCH(Z$1,test80[[#This Row],[actualResultV1]]))</f>
        <v>0</v>
      </c>
      <c r="AA4" s="10" t="str">
        <f t="shared" si="4"/>
        <v>11</v>
      </c>
      <c r="AB4" s="10" t="str">
        <f t="shared" si="5"/>
        <v>00</v>
      </c>
      <c r="AC4" s="10" t="str">
        <f t="shared" si="6"/>
        <v>00</v>
      </c>
      <c r="AD4" t="b">
        <f t="shared" si="7"/>
        <v>1</v>
      </c>
      <c r="AG4" t="b">
        <f>ISNUMBER(SEARCH(AG$1,test80[[#This Row],[actualResultGPT3]]))</f>
        <v>1</v>
      </c>
      <c r="AH4" t="b">
        <f>ISNUMBER(SEARCH(AH$1,test80[[#This Row],[actualResultGPT3]]))</f>
        <v>1</v>
      </c>
      <c r="AI4" t="b">
        <f>ISNUMBER(SEARCH(AI$1,test80[[#This Row],[actualResultGPT3]]))</f>
        <v>0</v>
      </c>
      <c r="AJ4" s="10" t="str">
        <f t="shared" si="8"/>
        <v>11</v>
      </c>
      <c r="AK4" s="10" t="str">
        <f t="shared" si="9"/>
        <v>01</v>
      </c>
      <c r="AL4" s="10" t="str">
        <f t="shared" si="10"/>
        <v>00</v>
      </c>
      <c r="AM4" t="b">
        <f t="shared" si="11"/>
        <v>0</v>
      </c>
    </row>
    <row r="5" spans="1:39" x14ac:dyDescent="0.35">
      <c r="A5" s="1" t="s">
        <v>47</v>
      </c>
      <c r="B5" s="1" t="s">
        <v>48</v>
      </c>
      <c r="C5" s="1" t="s">
        <v>929</v>
      </c>
      <c r="D5" s="1" t="s">
        <v>13</v>
      </c>
      <c r="E5" s="1" t="s">
        <v>13</v>
      </c>
      <c r="F5" s="1" t="s">
        <v>930</v>
      </c>
      <c r="G5" s="1" t="s">
        <v>13</v>
      </c>
      <c r="J5" s="13" t="b">
        <f>ISNUMBER(SEARCH(J$1,test80[[#This Row],[expectedResult]]))</f>
        <v>1</v>
      </c>
      <c r="K5" s="1" t="b">
        <f>ISNUMBER(SEARCH(K$1,test80[[#This Row],[expectedResult]]))</f>
        <v>0</v>
      </c>
      <c r="L5" s="6" t="b">
        <f>ISNUMBER(SEARCH(L$1,test80[[#This Row],[expectedResult]]))</f>
        <v>0</v>
      </c>
      <c r="O5" t="b">
        <f>ISNUMBER(SEARCH(O$1,test80[[#This Row],[actualResult]]))</f>
        <v>1</v>
      </c>
      <c r="P5" t="b">
        <f>ISNUMBER(SEARCH(P$1,test80[[#This Row],[actualResult]]))</f>
        <v>0</v>
      </c>
      <c r="Q5" t="b">
        <f>ISNUMBER(SEARCH(Q$1,test80[[#This Row],[actualResult]]))</f>
        <v>0</v>
      </c>
      <c r="R5" s="10" t="str">
        <f t="shared" si="0"/>
        <v>11</v>
      </c>
      <c r="S5" s="10" t="str">
        <f t="shared" si="1"/>
        <v>00</v>
      </c>
      <c r="T5" s="10" t="str">
        <f t="shared" si="2"/>
        <v>00</v>
      </c>
      <c r="U5" t="b">
        <f t="shared" si="3"/>
        <v>1</v>
      </c>
      <c r="X5" t="b">
        <f>ISNUMBER(SEARCH(X$1,test80[[#This Row],[actualResultV1]]))</f>
        <v>1</v>
      </c>
      <c r="Y5" t="b">
        <f>ISNUMBER(SEARCH(Y$1,test80[[#This Row],[actualResultV1]]))</f>
        <v>0</v>
      </c>
      <c r="Z5" t="b">
        <f>ISNUMBER(SEARCH(Z$1,test80[[#This Row],[actualResultV1]]))</f>
        <v>0</v>
      </c>
      <c r="AA5" s="10" t="str">
        <f t="shared" si="4"/>
        <v>11</v>
      </c>
      <c r="AB5" s="10" t="str">
        <f t="shared" si="5"/>
        <v>00</v>
      </c>
      <c r="AC5" s="10" t="str">
        <f t="shared" si="6"/>
        <v>00</v>
      </c>
      <c r="AD5" t="b">
        <f t="shared" si="7"/>
        <v>1</v>
      </c>
      <c r="AG5" t="b">
        <f>ISNUMBER(SEARCH(AG$1,test80[[#This Row],[actualResultGPT3]]))</f>
        <v>1</v>
      </c>
      <c r="AH5" t="b">
        <f>ISNUMBER(SEARCH(AH$1,test80[[#This Row],[actualResultGPT3]]))</f>
        <v>1</v>
      </c>
      <c r="AI5" t="b">
        <f>ISNUMBER(SEARCH(AI$1,test80[[#This Row],[actualResultGPT3]]))</f>
        <v>0</v>
      </c>
      <c r="AJ5" s="10" t="str">
        <f t="shared" si="8"/>
        <v>11</v>
      </c>
      <c r="AK5" s="10" t="str">
        <f t="shared" si="9"/>
        <v>01</v>
      </c>
      <c r="AL5" s="10" t="str">
        <f t="shared" si="10"/>
        <v>00</v>
      </c>
      <c r="AM5" t="b">
        <f t="shared" si="11"/>
        <v>0</v>
      </c>
    </row>
    <row r="6" spans="1:39" x14ac:dyDescent="0.35">
      <c r="A6" s="1" t="s">
        <v>331</v>
      </c>
      <c r="B6" s="1" t="s">
        <v>332</v>
      </c>
      <c r="C6" s="1" t="s">
        <v>333</v>
      </c>
      <c r="D6" s="1" t="s">
        <v>7</v>
      </c>
      <c r="E6" s="1" t="s">
        <v>7</v>
      </c>
      <c r="F6" s="1" t="s">
        <v>926</v>
      </c>
      <c r="G6" s="1" t="s">
        <v>7</v>
      </c>
      <c r="J6" s="13" t="b">
        <f>ISNUMBER(SEARCH(J$1,test80[[#This Row],[expectedResult]]))</f>
        <v>0</v>
      </c>
      <c r="K6" s="1" t="b">
        <f>ISNUMBER(SEARCH(K$1,test80[[#This Row],[expectedResult]]))</f>
        <v>0</v>
      </c>
      <c r="L6" s="6" t="b">
        <f>ISNUMBER(SEARCH(L$1,test80[[#This Row],[expectedResult]]))</f>
        <v>1</v>
      </c>
      <c r="O6" t="b">
        <f>ISNUMBER(SEARCH(O$1,test80[[#This Row],[actualResult]]))</f>
        <v>0</v>
      </c>
      <c r="P6" t="b">
        <f>ISNUMBER(SEARCH(P$1,test80[[#This Row],[actualResult]]))</f>
        <v>0</v>
      </c>
      <c r="Q6" t="b">
        <f>ISNUMBER(SEARCH(Q$1,test80[[#This Row],[actualResult]]))</f>
        <v>1</v>
      </c>
      <c r="R6" s="10" t="str">
        <f t="shared" si="0"/>
        <v>00</v>
      </c>
      <c r="S6" s="10" t="str">
        <f t="shared" si="1"/>
        <v>00</v>
      </c>
      <c r="T6" s="10" t="str">
        <f t="shared" si="2"/>
        <v>11</v>
      </c>
      <c r="U6" t="b">
        <f t="shared" si="3"/>
        <v>1</v>
      </c>
      <c r="X6" t="b">
        <f>ISNUMBER(SEARCH(X$1,test80[[#This Row],[actualResultV1]]))</f>
        <v>0</v>
      </c>
      <c r="Y6" t="b">
        <f>ISNUMBER(SEARCH(Y$1,test80[[#This Row],[actualResultV1]]))</f>
        <v>0</v>
      </c>
      <c r="Z6" t="b">
        <f>ISNUMBER(SEARCH(Z$1,test80[[#This Row],[actualResultV1]]))</f>
        <v>1</v>
      </c>
      <c r="AA6" s="10" t="str">
        <f t="shared" si="4"/>
        <v>00</v>
      </c>
      <c r="AB6" s="10" t="str">
        <f t="shared" si="5"/>
        <v>00</v>
      </c>
      <c r="AC6" s="10" t="str">
        <f t="shared" si="6"/>
        <v>11</v>
      </c>
      <c r="AD6" t="b">
        <f t="shared" si="7"/>
        <v>1</v>
      </c>
      <c r="AG6" t="b">
        <f>ISNUMBER(SEARCH(AG$1,test80[[#This Row],[actualResultGPT3]]))</f>
        <v>0</v>
      </c>
      <c r="AH6" t="b">
        <f>ISNUMBER(SEARCH(AH$1,test80[[#This Row],[actualResultGPT3]]))</f>
        <v>1</v>
      </c>
      <c r="AI6" t="b">
        <f>ISNUMBER(SEARCH(AI$1,test80[[#This Row],[actualResultGPT3]]))</f>
        <v>1</v>
      </c>
      <c r="AJ6" s="10" t="str">
        <f t="shared" si="8"/>
        <v>00</v>
      </c>
      <c r="AK6" s="10" t="str">
        <f t="shared" si="9"/>
        <v>01</v>
      </c>
      <c r="AL6" s="10" t="str">
        <f t="shared" si="10"/>
        <v>11</v>
      </c>
      <c r="AM6" t="b">
        <f t="shared" si="11"/>
        <v>0</v>
      </c>
    </row>
    <row r="7" spans="1:39" x14ac:dyDescent="0.35">
      <c r="A7" s="1" t="s">
        <v>631</v>
      </c>
      <c r="B7" s="1" t="s">
        <v>632</v>
      </c>
      <c r="C7" s="1" t="s">
        <v>931</v>
      </c>
      <c r="D7" s="1" t="s">
        <v>7</v>
      </c>
      <c r="E7" s="1" t="s">
        <v>7</v>
      </c>
      <c r="F7" s="1" t="s">
        <v>926</v>
      </c>
      <c r="G7" s="1" t="s">
        <v>7</v>
      </c>
      <c r="J7" s="13" t="b">
        <f>ISNUMBER(SEARCH(J$1,test80[[#This Row],[expectedResult]]))</f>
        <v>0</v>
      </c>
      <c r="K7" s="1" t="b">
        <f>ISNUMBER(SEARCH(K$1,test80[[#This Row],[expectedResult]]))</f>
        <v>0</v>
      </c>
      <c r="L7" s="6" t="b">
        <f>ISNUMBER(SEARCH(L$1,test80[[#This Row],[expectedResult]]))</f>
        <v>1</v>
      </c>
      <c r="O7" t="b">
        <f>ISNUMBER(SEARCH(O$1,test80[[#This Row],[actualResult]]))</f>
        <v>0</v>
      </c>
      <c r="P7" t="b">
        <f>ISNUMBER(SEARCH(P$1,test80[[#This Row],[actualResult]]))</f>
        <v>0</v>
      </c>
      <c r="Q7" t="b">
        <f>ISNUMBER(SEARCH(Q$1,test80[[#This Row],[actualResult]]))</f>
        <v>1</v>
      </c>
      <c r="R7" s="10" t="str">
        <f t="shared" si="0"/>
        <v>00</v>
      </c>
      <c r="S7" s="10" t="str">
        <f t="shared" si="1"/>
        <v>00</v>
      </c>
      <c r="T7" s="10" t="str">
        <f t="shared" si="2"/>
        <v>11</v>
      </c>
      <c r="U7" t="b">
        <f t="shared" si="3"/>
        <v>1</v>
      </c>
      <c r="X7" t="b">
        <f>ISNUMBER(SEARCH(X$1,test80[[#This Row],[actualResultV1]]))</f>
        <v>0</v>
      </c>
      <c r="Y7" t="b">
        <f>ISNUMBER(SEARCH(Y$1,test80[[#This Row],[actualResultV1]]))</f>
        <v>0</v>
      </c>
      <c r="Z7" t="b">
        <f>ISNUMBER(SEARCH(Z$1,test80[[#This Row],[actualResultV1]]))</f>
        <v>1</v>
      </c>
      <c r="AA7" s="10" t="str">
        <f t="shared" si="4"/>
        <v>00</v>
      </c>
      <c r="AB7" s="10" t="str">
        <f t="shared" si="5"/>
        <v>00</v>
      </c>
      <c r="AC7" s="10" t="str">
        <f t="shared" si="6"/>
        <v>11</v>
      </c>
      <c r="AD7" t="b">
        <f t="shared" si="7"/>
        <v>1</v>
      </c>
      <c r="AG7" t="b">
        <f>ISNUMBER(SEARCH(AG$1,test80[[#This Row],[actualResultGPT3]]))</f>
        <v>0</v>
      </c>
      <c r="AH7" t="b">
        <f>ISNUMBER(SEARCH(AH$1,test80[[#This Row],[actualResultGPT3]]))</f>
        <v>1</v>
      </c>
      <c r="AI7" t="b">
        <f>ISNUMBER(SEARCH(AI$1,test80[[#This Row],[actualResultGPT3]]))</f>
        <v>1</v>
      </c>
      <c r="AJ7" s="10" t="str">
        <f t="shared" si="8"/>
        <v>00</v>
      </c>
      <c r="AK7" s="10" t="str">
        <f t="shared" si="9"/>
        <v>01</v>
      </c>
      <c r="AL7" s="10" t="str">
        <f t="shared" si="10"/>
        <v>11</v>
      </c>
      <c r="AM7" t="b">
        <f t="shared" si="11"/>
        <v>0</v>
      </c>
    </row>
    <row r="8" spans="1:39" x14ac:dyDescent="0.35">
      <c r="A8" s="1">
        <v>998176001</v>
      </c>
      <c r="B8" s="1" t="s">
        <v>559</v>
      </c>
      <c r="C8" s="1" t="s">
        <v>932</v>
      </c>
      <c r="D8" s="1" t="s">
        <v>13</v>
      </c>
      <c r="E8" s="1" t="s">
        <v>13</v>
      </c>
      <c r="F8" s="1" t="s">
        <v>925</v>
      </c>
      <c r="G8" s="1" t="s">
        <v>13</v>
      </c>
      <c r="J8" s="13" t="b">
        <f>ISNUMBER(SEARCH(J$1,test80[[#This Row],[expectedResult]]))</f>
        <v>1</v>
      </c>
      <c r="K8" s="1" t="b">
        <f>ISNUMBER(SEARCH(K$1,test80[[#This Row],[expectedResult]]))</f>
        <v>0</v>
      </c>
      <c r="L8" s="6" t="b">
        <f>ISNUMBER(SEARCH(L$1,test80[[#This Row],[expectedResult]]))</f>
        <v>0</v>
      </c>
      <c r="O8" t="b">
        <f>ISNUMBER(SEARCH(O$1,test80[[#This Row],[actualResult]]))</f>
        <v>1</v>
      </c>
      <c r="P8" t="b">
        <f>ISNUMBER(SEARCH(P$1,test80[[#This Row],[actualResult]]))</f>
        <v>0</v>
      </c>
      <c r="Q8" t="b">
        <f>ISNUMBER(SEARCH(Q$1,test80[[#This Row],[actualResult]]))</f>
        <v>0</v>
      </c>
      <c r="R8" s="10" t="str">
        <f t="shared" si="0"/>
        <v>11</v>
      </c>
      <c r="S8" s="10" t="str">
        <f t="shared" si="1"/>
        <v>00</v>
      </c>
      <c r="T8" s="10" t="str">
        <f t="shared" si="2"/>
        <v>00</v>
      </c>
      <c r="U8" t="b">
        <f t="shared" si="3"/>
        <v>1</v>
      </c>
      <c r="X8" t="b">
        <f>ISNUMBER(SEARCH(X$1,test80[[#This Row],[actualResultV1]]))</f>
        <v>1</v>
      </c>
      <c r="Y8" t="b">
        <f>ISNUMBER(SEARCH(Y$1,test80[[#This Row],[actualResultV1]]))</f>
        <v>0</v>
      </c>
      <c r="Z8" t="b">
        <f>ISNUMBER(SEARCH(Z$1,test80[[#This Row],[actualResultV1]]))</f>
        <v>0</v>
      </c>
      <c r="AA8" s="10" t="str">
        <f t="shared" si="4"/>
        <v>11</v>
      </c>
      <c r="AB8" s="10" t="str">
        <f t="shared" si="5"/>
        <v>00</v>
      </c>
      <c r="AC8" s="10" t="str">
        <f t="shared" si="6"/>
        <v>00</v>
      </c>
      <c r="AD8" t="b">
        <f t="shared" si="7"/>
        <v>1</v>
      </c>
      <c r="AG8" t="b">
        <f>ISNUMBER(SEARCH(AG$1,test80[[#This Row],[actualResultGPT3]]))</f>
        <v>1</v>
      </c>
      <c r="AH8" t="b">
        <f>ISNUMBER(SEARCH(AH$1,test80[[#This Row],[actualResultGPT3]]))</f>
        <v>1</v>
      </c>
      <c r="AI8" t="b">
        <f>ISNUMBER(SEARCH(AI$1,test80[[#This Row],[actualResultGPT3]]))</f>
        <v>1</v>
      </c>
      <c r="AJ8" s="10" t="str">
        <f t="shared" si="8"/>
        <v>11</v>
      </c>
      <c r="AK8" s="10" t="str">
        <f t="shared" si="9"/>
        <v>01</v>
      </c>
      <c r="AL8" s="10" t="str">
        <f t="shared" si="10"/>
        <v>01</v>
      </c>
      <c r="AM8" t="b">
        <f t="shared" si="11"/>
        <v>0</v>
      </c>
    </row>
    <row r="9" spans="1:39" x14ac:dyDescent="0.35">
      <c r="A9" s="1" t="s">
        <v>567</v>
      </c>
      <c r="B9" s="1" t="s">
        <v>568</v>
      </c>
      <c r="C9" s="1" t="s">
        <v>933</v>
      </c>
      <c r="D9" s="1" t="s">
        <v>7</v>
      </c>
      <c r="E9" s="1" t="s">
        <v>7</v>
      </c>
      <c r="F9" s="1" t="s">
        <v>926</v>
      </c>
      <c r="G9" s="1" t="s">
        <v>7</v>
      </c>
      <c r="J9" s="13" t="b">
        <f>ISNUMBER(SEARCH(J$1,test80[[#This Row],[expectedResult]]))</f>
        <v>0</v>
      </c>
      <c r="K9" s="1" t="b">
        <f>ISNUMBER(SEARCH(K$1,test80[[#This Row],[expectedResult]]))</f>
        <v>0</v>
      </c>
      <c r="L9" s="6" t="b">
        <f>ISNUMBER(SEARCH(L$1,test80[[#This Row],[expectedResult]]))</f>
        <v>1</v>
      </c>
      <c r="O9" t="b">
        <f>ISNUMBER(SEARCH(O$1,test80[[#This Row],[actualResult]]))</f>
        <v>0</v>
      </c>
      <c r="P9" t="b">
        <f>ISNUMBER(SEARCH(P$1,test80[[#This Row],[actualResult]]))</f>
        <v>0</v>
      </c>
      <c r="Q9" t="b">
        <f>ISNUMBER(SEARCH(Q$1,test80[[#This Row],[actualResult]]))</f>
        <v>1</v>
      </c>
      <c r="R9" s="10" t="str">
        <f t="shared" si="0"/>
        <v>00</v>
      </c>
      <c r="S9" s="10" t="str">
        <f t="shared" si="1"/>
        <v>00</v>
      </c>
      <c r="T9" s="10" t="str">
        <f t="shared" si="2"/>
        <v>11</v>
      </c>
      <c r="U9" t="b">
        <f t="shared" si="3"/>
        <v>1</v>
      </c>
      <c r="X9" t="b">
        <f>ISNUMBER(SEARCH(X$1,test80[[#This Row],[actualResultV1]]))</f>
        <v>0</v>
      </c>
      <c r="Y9" t="b">
        <f>ISNUMBER(SEARCH(Y$1,test80[[#This Row],[actualResultV1]]))</f>
        <v>0</v>
      </c>
      <c r="Z9" t="b">
        <f>ISNUMBER(SEARCH(Z$1,test80[[#This Row],[actualResultV1]]))</f>
        <v>1</v>
      </c>
      <c r="AA9" s="10" t="str">
        <f t="shared" si="4"/>
        <v>00</v>
      </c>
      <c r="AB9" s="10" t="str">
        <f t="shared" si="5"/>
        <v>00</v>
      </c>
      <c r="AC9" s="10" t="str">
        <f t="shared" si="6"/>
        <v>11</v>
      </c>
      <c r="AD9" t="b">
        <f t="shared" si="7"/>
        <v>1</v>
      </c>
      <c r="AG9" t="b">
        <f>ISNUMBER(SEARCH(AG$1,test80[[#This Row],[actualResultGPT3]]))</f>
        <v>0</v>
      </c>
      <c r="AH9" t="b">
        <f>ISNUMBER(SEARCH(AH$1,test80[[#This Row],[actualResultGPT3]]))</f>
        <v>1</v>
      </c>
      <c r="AI9" t="b">
        <f>ISNUMBER(SEARCH(AI$1,test80[[#This Row],[actualResultGPT3]]))</f>
        <v>1</v>
      </c>
      <c r="AJ9" s="10" t="str">
        <f t="shared" si="8"/>
        <v>00</v>
      </c>
      <c r="AK9" s="10" t="str">
        <f t="shared" si="9"/>
        <v>01</v>
      </c>
      <c r="AL9" s="10" t="str">
        <f t="shared" si="10"/>
        <v>11</v>
      </c>
      <c r="AM9" t="b">
        <f t="shared" si="11"/>
        <v>0</v>
      </c>
    </row>
    <row r="10" spans="1:39" x14ac:dyDescent="0.35">
      <c r="A10" s="1" t="s">
        <v>157</v>
      </c>
      <c r="B10" s="1" t="s">
        <v>158</v>
      </c>
      <c r="C10" s="1" t="s">
        <v>159</v>
      </c>
      <c r="D10" s="1" t="s">
        <v>13</v>
      </c>
      <c r="E10" s="1" t="s">
        <v>13</v>
      </c>
      <c r="F10" s="1" t="s">
        <v>925</v>
      </c>
      <c r="G10" s="1" t="s">
        <v>13</v>
      </c>
      <c r="J10" s="13" t="b">
        <f>ISNUMBER(SEARCH(J$1,test80[[#This Row],[expectedResult]]))</f>
        <v>1</v>
      </c>
      <c r="K10" s="1" t="b">
        <f>ISNUMBER(SEARCH(K$1,test80[[#This Row],[expectedResult]]))</f>
        <v>0</v>
      </c>
      <c r="L10" s="6" t="b">
        <f>ISNUMBER(SEARCH(L$1,test80[[#This Row],[expectedResult]]))</f>
        <v>0</v>
      </c>
      <c r="O10" t="b">
        <f>ISNUMBER(SEARCH(O$1,test80[[#This Row],[actualResult]]))</f>
        <v>1</v>
      </c>
      <c r="P10" t="b">
        <f>ISNUMBER(SEARCH(P$1,test80[[#This Row],[actualResult]]))</f>
        <v>0</v>
      </c>
      <c r="Q10" t="b">
        <f>ISNUMBER(SEARCH(Q$1,test80[[#This Row],[actualResult]]))</f>
        <v>0</v>
      </c>
      <c r="R10" s="10" t="str">
        <f t="shared" si="0"/>
        <v>11</v>
      </c>
      <c r="S10" s="10" t="str">
        <f t="shared" si="1"/>
        <v>00</v>
      </c>
      <c r="T10" s="10" t="str">
        <f t="shared" si="2"/>
        <v>00</v>
      </c>
      <c r="U10" t="b">
        <f t="shared" si="3"/>
        <v>1</v>
      </c>
      <c r="X10" t="b">
        <f>ISNUMBER(SEARCH(X$1,test80[[#This Row],[actualResultV1]]))</f>
        <v>1</v>
      </c>
      <c r="Y10" t="b">
        <f>ISNUMBER(SEARCH(Y$1,test80[[#This Row],[actualResultV1]]))</f>
        <v>0</v>
      </c>
      <c r="Z10" t="b">
        <f>ISNUMBER(SEARCH(Z$1,test80[[#This Row],[actualResultV1]]))</f>
        <v>0</v>
      </c>
      <c r="AA10" s="10" t="str">
        <f t="shared" si="4"/>
        <v>11</v>
      </c>
      <c r="AB10" s="10" t="str">
        <f t="shared" si="5"/>
        <v>00</v>
      </c>
      <c r="AC10" s="10" t="str">
        <f t="shared" si="6"/>
        <v>00</v>
      </c>
      <c r="AD10" t="b">
        <f t="shared" si="7"/>
        <v>1</v>
      </c>
      <c r="AG10" t="b">
        <f>ISNUMBER(SEARCH(AG$1,test80[[#This Row],[actualResultGPT3]]))</f>
        <v>1</v>
      </c>
      <c r="AH10" t="b">
        <f>ISNUMBER(SEARCH(AH$1,test80[[#This Row],[actualResultGPT3]]))</f>
        <v>1</v>
      </c>
      <c r="AI10" t="b">
        <f>ISNUMBER(SEARCH(AI$1,test80[[#This Row],[actualResultGPT3]]))</f>
        <v>1</v>
      </c>
      <c r="AJ10" s="10" t="str">
        <f t="shared" si="8"/>
        <v>11</v>
      </c>
      <c r="AK10" s="10" t="str">
        <f t="shared" si="9"/>
        <v>01</v>
      </c>
      <c r="AL10" s="10" t="str">
        <f t="shared" si="10"/>
        <v>01</v>
      </c>
      <c r="AM10" t="b">
        <f t="shared" si="11"/>
        <v>0</v>
      </c>
    </row>
    <row r="11" spans="1:39" x14ac:dyDescent="0.35">
      <c r="A11" s="1" t="s">
        <v>841</v>
      </c>
      <c r="B11" s="1" t="s">
        <v>842</v>
      </c>
      <c r="C11" s="1" t="s">
        <v>934</v>
      </c>
      <c r="D11" s="1" t="s">
        <v>13</v>
      </c>
      <c r="E11" s="1" t="s">
        <v>13</v>
      </c>
      <c r="F11" s="1" t="s">
        <v>935</v>
      </c>
      <c r="G11" s="1" t="s">
        <v>13</v>
      </c>
      <c r="J11" s="13" t="b">
        <f>ISNUMBER(SEARCH(J$1,test80[[#This Row],[expectedResult]]))</f>
        <v>1</v>
      </c>
      <c r="K11" s="1" t="b">
        <f>ISNUMBER(SEARCH(K$1,test80[[#This Row],[expectedResult]]))</f>
        <v>0</v>
      </c>
      <c r="L11" s="6" t="b">
        <f>ISNUMBER(SEARCH(L$1,test80[[#This Row],[expectedResult]]))</f>
        <v>0</v>
      </c>
      <c r="O11" t="b">
        <f>ISNUMBER(SEARCH(O$1,test80[[#This Row],[actualResult]]))</f>
        <v>1</v>
      </c>
      <c r="P11" t="b">
        <f>ISNUMBER(SEARCH(P$1,test80[[#This Row],[actualResult]]))</f>
        <v>0</v>
      </c>
      <c r="Q11" t="b">
        <f>ISNUMBER(SEARCH(Q$1,test80[[#This Row],[actualResult]]))</f>
        <v>0</v>
      </c>
      <c r="R11" s="10" t="str">
        <f t="shared" si="0"/>
        <v>11</v>
      </c>
      <c r="S11" s="10" t="str">
        <f t="shared" si="1"/>
        <v>00</v>
      </c>
      <c r="T11" s="10" t="str">
        <f t="shared" si="2"/>
        <v>00</v>
      </c>
      <c r="U11" t="b">
        <f t="shared" si="3"/>
        <v>1</v>
      </c>
      <c r="X11" t="b">
        <f>ISNUMBER(SEARCH(X$1,test80[[#This Row],[actualResultV1]]))</f>
        <v>1</v>
      </c>
      <c r="Y11" t="b">
        <f>ISNUMBER(SEARCH(Y$1,test80[[#This Row],[actualResultV1]]))</f>
        <v>0</v>
      </c>
      <c r="Z11" t="b">
        <f>ISNUMBER(SEARCH(Z$1,test80[[#This Row],[actualResultV1]]))</f>
        <v>0</v>
      </c>
      <c r="AA11" s="10" t="str">
        <f t="shared" si="4"/>
        <v>11</v>
      </c>
      <c r="AB11" s="10" t="str">
        <f t="shared" si="5"/>
        <v>00</v>
      </c>
      <c r="AC11" s="10" t="str">
        <f t="shared" si="6"/>
        <v>00</v>
      </c>
      <c r="AD11" t="b">
        <f t="shared" si="7"/>
        <v>1</v>
      </c>
      <c r="AG11" t="b">
        <f>ISNUMBER(SEARCH(AG$1,test80[[#This Row],[actualResultGPT3]]))</f>
        <v>1</v>
      </c>
      <c r="AH11" t="b">
        <f>ISNUMBER(SEARCH(AH$1,test80[[#This Row],[actualResultGPT3]]))</f>
        <v>0</v>
      </c>
      <c r="AI11" t="b">
        <f>ISNUMBER(SEARCH(AI$1,test80[[#This Row],[actualResultGPT3]]))</f>
        <v>0</v>
      </c>
      <c r="AJ11" s="10" t="str">
        <f t="shared" si="8"/>
        <v>11</v>
      </c>
      <c r="AK11" s="10" t="str">
        <f t="shared" si="9"/>
        <v>00</v>
      </c>
      <c r="AL11" s="10" t="str">
        <f t="shared" si="10"/>
        <v>00</v>
      </c>
      <c r="AM11" t="b">
        <f t="shared" si="11"/>
        <v>1</v>
      </c>
    </row>
    <row r="12" spans="1:39" x14ac:dyDescent="0.35">
      <c r="A12" s="1" t="s">
        <v>681</v>
      </c>
      <c r="B12" s="1" t="s">
        <v>682</v>
      </c>
      <c r="C12" s="1" t="s">
        <v>936</v>
      </c>
      <c r="D12" s="1" t="s">
        <v>7</v>
      </c>
      <c r="E12" s="1" t="s">
        <v>7</v>
      </c>
      <c r="F12" s="1" t="s">
        <v>926</v>
      </c>
      <c r="G12" s="1" t="s">
        <v>7</v>
      </c>
      <c r="J12" s="13" t="b">
        <f>ISNUMBER(SEARCH(J$1,test80[[#This Row],[expectedResult]]))</f>
        <v>0</v>
      </c>
      <c r="K12" s="1" t="b">
        <f>ISNUMBER(SEARCH(K$1,test80[[#This Row],[expectedResult]]))</f>
        <v>0</v>
      </c>
      <c r="L12" s="6" t="b">
        <f>ISNUMBER(SEARCH(L$1,test80[[#This Row],[expectedResult]]))</f>
        <v>1</v>
      </c>
      <c r="O12" t="b">
        <f>ISNUMBER(SEARCH(O$1,test80[[#This Row],[actualResult]]))</f>
        <v>0</v>
      </c>
      <c r="P12" t="b">
        <f>ISNUMBER(SEARCH(P$1,test80[[#This Row],[actualResult]]))</f>
        <v>0</v>
      </c>
      <c r="Q12" t="b">
        <f>ISNUMBER(SEARCH(Q$1,test80[[#This Row],[actualResult]]))</f>
        <v>1</v>
      </c>
      <c r="R12" s="10" t="str">
        <f t="shared" si="0"/>
        <v>00</v>
      </c>
      <c r="S12" s="10" t="str">
        <f t="shared" si="1"/>
        <v>00</v>
      </c>
      <c r="T12" s="10" t="str">
        <f t="shared" si="2"/>
        <v>11</v>
      </c>
      <c r="U12" t="b">
        <f t="shared" si="3"/>
        <v>1</v>
      </c>
      <c r="X12" t="b">
        <f>ISNUMBER(SEARCH(X$1,test80[[#This Row],[actualResultV1]]))</f>
        <v>0</v>
      </c>
      <c r="Y12" t="b">
        <f>ISNUMBER(SEARCH(Y$1,test80[[#This Row],[actualResultV1]]))</f>
        <v>0</v>
      </c>
      <c r="Z12" t="b">
        <f>ISNUMBER(SEARCH(Z$1,test80[[#This Row],[actualResultV1]]))</f>
        <v>1</v>
      </c>
      <c r="AA12" s="10" t="str">
        <f t="shared" si="4"/>
        <v>00</v>
      </c>
      <c r="AB12" s="10" t="str">
        <f t="shared" si="5"/>
        <v>00</v>
      </c>
      <c r="AC12" s="10" t="str">
        <f t="shared" si="6"/>
        <v>11</v>
      </c>
      <c r="AD12" t="b">
        <f t="shared" si="7"/>
        <v>1</v>
      </c>
      <c r="AG12" t="b">
        <f>ISNUMBER(SEARCH(AG$1,test80[[#This Row],[actualResultGPT3]]))</f>
        <v>0</v>
      </c>
      <c r="AH12" t="b">
        <f>ISNUMBER(SEARCH(AH$1,test80[[#This Row],[actualResultGPT3]]))</f>
        <v>1</v>
      </c>
      <c r="AI12" t="b">
        <f>ISNUMBER(SEARCH(AI$1,test80[[#This Row],[actualResultGPT3]]))</f>
        <v>1</v>
      </c>
      <c r="AJ12" s="10" t="str">
        <f t="shared" si="8"/>
        <v>00</v>
      </c>
      <c r="AK12" s="10" t="str">
        <f t="shared" si="9"/>
        <v>01</v>
      </c>
      <c r="AL12" s="10" t="str">
        <f t="shared" si="10"/>
        <v>11</v>
      </c>
      <c r="AM12" t="b">
        <f t="shared" si="11"/>
        <v>0</v>
      </c>
    </row>
    <row r="13" spans="1:39" x14ac:dyDescent="0.35">
      <c r="A13" s="1" t="s">
        <v>262</v>
      </c>
      <c r="B13" s="1" t="s">
        <v>263</v>
      </c>
      <c r="C13" s="1" t="s">
        <v>264</v>
      </c>
      <c r="D13" s="1" t="s">
        <v>34</v>
      </c>
      <c r="E13" s="1" t="s">
        <v>34</v>
      </c>
      <c r="F13" s="1" t="s">
        <v>937</v>
      </c>
      <c r="G13" s="1" t="s">
        <v>34</v>
      </c>
      <c r="J13" s="13" t="b">
        <f>ISNUMBER(SEARCH(J$1,test80[[#This Row],[expectedResult]]))</f>
        <v>0</v>
      </c>
      <c r="K13" s="1" t="b">
        <f>ISNUMBER(SEARCH(K$1,test80[[#This Row],[expectedResult]]))</f>
        <v>1</v>
      </c>
      <c r="L13" s="6" t="b">
        <f>ISNUMBER(SEARCH(L$1,test80[[#This Row],[expectedResult]]))</f>
        <v>0</v>
      </c>
      <c r="O13" t="b">
        <f>ISNUMBER(SEARCH(O$1,test80[[#This Row],[actualResult]]))</f>
        <v>0</v>
      </c>
      <c r="P13" t="b">
        <f>ISNUMBER(SEARCH(P$1,test80[[#This Row],[actualResult]]))</f>
        <v>1</v>
      </c>
      <c r="Q13" t="b">
        <f>ISNUMBER(SEARCH(Q$1,test80[[#This Row],[actualResult]]))</f>
        <v>0</v>
      </c>
      <c r="R13" s="10" t="str">
        <f t="shared" si="0"/>
        <v>00</v>
      </c>
      <c r="S13" s="10" t="str">
        <f t="shared" si="1"/>
        <v>11</v>
      </c>
      <c r="T13" s="10" t="str">
        <f t="shared" si="2"/>
        <v>00</v>
      </c>
      <c r="U13" t="b">
        <f t="shared" si="3"/>
        <v>1</v>
      </c>
      <c r="X13" t="b">
        <f>ISNUMBER(SEARCH(X$1,test80[[#This Row],[actualResultV1]]))</f>
        <v>0</v>
      </c>
      <c r="Y13" t="b">
        <f>ISNUMBER(SEARCH(Y$1,test80[[#This Row],[actualResultV1]]))</f>
        <v>1</v>
      </c>
      <c r="Z13" t="b">
        <f>ISNUMBER(SEARCH(Z$1,test80[[#This Row],[actualResultV1]]))</f>
        <v>0</v>
      </c>
      <c r="AA13" s="10" t="str">
        <f t="shared" si="4"/>
        <v>00</v>
      </c>
      <c r="AB13" s="10" t="str">
        <f t="shared" si="5"/>
        <v>11</v>
      </c>
      <c r="AC13" s="10" t="str">
        <f t="shared" si="6"/>
        <v>00</v>
      </c>
      <c r="AD13" t="b">
        <f t="shared" si="7"/>
        <v>1</v>
      </c>
      <c r="AG13" t="b">
        <f>ISNUMBER(SEARCH(AG$1,test80[[#This Row],[actualResultGPT3]]))</f>
        <v>0</v>
      </c>
      <c r="AH13" t="b">
        <f>ISNUMBER(SEARCH(AH$1,test80[[#This Row],[actualResultGPT3]]))</f>
        <v>1</v>
      </c>
      <c r="AI13" t="b">
        <f>ISNUMBER(SEARCH(AI$1,test80[[#This Row],[actualResultGPT3]]))</f>
        <v>1</v>
      </c>
      <c r="AJ13" s="10" t="str">
        <f t="shared" si="8"/>
        <v>00</v>
      </c>
      <c r="AK13" s="10" t="str">
        <f t="shared" si="9"/>
        <v>11</v>
      </c>
      <c r="AL13" s="10" t="str">
        <f t="shared" si="10"/>
        <v>01</v>
      </c>
      <c r="AM13" t="b">
        <f t="shared" si="11"/>
        <v>0</v>
      </c>
    </row>
    <row r="14" spans="1:39" x14ac:dyDescent="0.35">
      <c r="A14" s="1" t="s">
        <v>724</v>
      </c>
      <c r="B14" s="1" t="s">
        <v>725</v>
      </c>
      <c r="C14" s="1" t="s">
        <v>938</v>
      </c>
      <c r="D14" s="1" t="s">
        <v>7</v>
      </c>
      <c r="E14" s="1" t="s">
        <v>7</v>
      </c>
      <c r="F14" s="1" t="s">
        <v>925</v>
      </c>
      <c r="G14" s="1" t="s">
        <v>7</v>
      </c>
      <c r="J14" s="13" t="b">
        <f>ISNUMBER(SEARCH(J$1,test80[[#This Row],[expectedResult]]))</f>
        <v>0</v>
      </c>
      <c r="K14" s="1" t="b">
        <f>ISNUMBER(SEARCH(K$1,test80[[#This Row],[expectedResult]]))</f>
        <v>0</v>
      </c>
      <c r="L14" s="6" t="b">
        <f>ISNUMBER(SEARCH(L$1,test80[[#This Row],[expectedResult]]))</f>
        <v>1</v>
      </c>
      <c r="O14" t="b">
        <f>ISNUMBER(SEARCH(O$1,test80[[#This Row],[actualResult]]))</f>
        <v>0</v>
      </c>
      <c r="P14" t="b">
        <f>ISNUMBER(SEARCH(P$1,test80[[#This Row],[actualResult]]))</f>
        <v>0</v>
      </c>
      <c r="Q14" t="b">
        <f>ISNUMBER(SEARCH(Q$1,test80[[#This Row],[actualResult]]))</f>
        <v>1</v>
      </c>
      <c r="R14" s="10" t="str">
        <f t="shared" si="0"/>
        <v>00</v>
      </c>
      <c r="S14" s="10" t="str">
        <f t="shared" si="1"/>
        <v>00</v>
      </c>
      <c r="T14" s="10" t="str">
        <f t="shared" si="2"/>
        <v>11</v>
      </c>
      <c r="U14" t="b">
        <f t="shared" si="3"/>
        <v>1</v>
      </c>
      <c r="X14" t="b">
        <f>ISNUMBER(SEARCH(X$1,test80[[#This Row],[actualResultV1]]))</f>
        <v>0</v>
      </c>
      <c r="Y14" t="b">
        <f>ISNUMBER(SEARCH(Y$1,test80[[#This Row],[actualResultV1]]))</f>
        <v>0</v>
      </c>
      <c r="Z14" t="b">
        <f>ISNUMBER(SEARCH(Z$1,test80[[#This Row],[actualResultV1]]))</f>
        <v>1</v>
      </c>
      <c r="AA14" s="10" t="str">
        <f t="shared" si="4"/>
        <v>00</v>
      </c>
      <c r="AB14" s="10" t="str">
        <f t="shared" si="5"/>
        <v>00</v>
      </c>
      <c r="AC14" s="10" t="str">
        <f t="shared" si="6"/>
        <v>11</v>
      </c>
      <c r="AD14" t="b">
        <f t="shared" si="7"/>
        <v>1</v>
      </c>
      <c r="AG14" t="b">
        <f>ISNUMBER(SEARCH(AG$1,test80[[#This Row],[actualResultGPT3]]))</f>
        <v>1</v>
      </c>
      <c r="AH14" t="b">
        <f>ISNUMBER(SEARCH(AH$1,test80[[#This Row],[actualResultGPT3]]))</f>
        <v>1</v>
      </c>
      <c r="AI14" t="b">
        <f>ISNUMBER(SEARCH(AI$1,test80[[#This Row],[actualResultGPT3]]))</f>
        <v>1</v>
      </c>
      <c r="AJ14" s="10" t="str">
        <f t="shared" si="8"/>
        <v>01</v>
      </c>
      <c r="AK14" s="10" t="str">
        <f t="shared" si="9"/>
        <v>01</v>
      </c>
      <c r="AL14" s="10" t="str">
        <f t="shared" si="10"/>
        <v>11</v>
      </c>
      <c r="AM14" t="b">
        <f t="shared" si="11"/>
        <v>0</v>
      </c>
    </row>
    <row r="15" spans="1:39" x14ac:dyDescent="0.35">
      <c r="A15" s="1" t="s">
        <v>762</v>
      </c>
      <c r="B15" s="1" t="s">
        <v>763</v>
      </c>
      <c r="C15" s="1" t="s">
        <v>764</v>
      </c>
      <c r="D15" s="1" t="s">
        <v>24</v>
      </c>
      <c r="E15" s="1" t="s">
        <v>7</v>
      </c>
      <c r="F15" s="1" t="s">
        <v>926</v>
      </c>
      <c r="G15" s="1" t="s">
        <v>24</v>
      </c>
      <c r="J15" s="13" t="b">
        <f>ISNUMBER(SEARCH(J$1,test80[[#This Row],[expectedResult]]))</f>
        <v>0</v>
      </c>
      <c r="K15" s="1" t="b">
        <f>ISNUMBER(SEARCH(K$1,test80[[#This Row],[expectedResult]]))</f>
        <v>1</v>
      </c>
      <c r="L15" s="6" t="b">
        <f>ISNUMBER(SEARCH(L$1,test80[[#This Row],[expectedResult]]))</f>
        <v>1</v>
      </c>
      <c r="O15" t="b">
        <f>ISNUMBER(SEARCH(O$1,test80[[#This Row],[actualResult]]))</f>
        <v>0</v>
      </c>
      <c r="P15" t="b">
        <f>ISNUMBER(SEARCH(P$1,test80[[#This Row],[actualResult]]))</f>
        <v>1</v>
      </c>
      <c r="Q15" t="b">
        <f>ISNUMBER(SEARCH(Q$1,test80[[#This Row],[actualResult]]))</f>
        <v>1</v>
      </c>
      <c r="R15" s="10" t="str">
        <f t="shared" si="0"/>
        <v>00</v>
      </c>
      <c r="S15" s="10" t="str">
        <f t="shared" si="1"/>
        <v>11</v>
      </c>
      <c r="T15" s="10" t="str">
        <f t="shared" si="2"/>
        <v>11</v>
      </c>
      <c r="U15" t="b">
        <f t="shared" si="3"/>
        <v>1</v>
      </c>
      <c r="X15" t="b">
        <f>ISNUMBER(SEARCH(X$1,test80[[#This Row],[actualResultV1]]))</f>
        <v>0</v>
      </c>
      <c r="Y15" t="b">
        <f>ISNUMBER(SEARCH(Y$1,test80[[#This Row],[actualResultV1]]))</f>
        <v>0</v>
      </c>
      <c r="Z15" t="b">
        <f>ISNUMBER(SEARCH(Z$1,test80[[#This Row],[actualResultV1]]))</f>
        <v>1</v>
      </c>
      <c r="AA15" s="10" t="str">
        <f t="shared" si="4"/>
        <v>00</v>
      </c>
      <c r="AB15" s="10" t="str">
        <f t="shared" si="5"/>
        <v>10</v>
      </c>
      <c r="AC15" s="10" t="str">
        <f t="shared" si="6"/>
        <v>11</v>
      </c>
      <c r="AD15" t="b">
        <f t="shared" si="7"/>
        <v>0</v>
      </c>
      <c r="AG15" t="b">
        <f>ISNUMBER(SEARCH(AG$1,test80[[#This Row],[actualResultGPT3]]))</f>
        <v>0</v>
      </c>
      <c r="AH15" t="b">
        <f>ISNUMBER(SEARCH(AH$1,test80[[#This Row],[actualResultGPT3]]))</f>
        <v>1</v>
      </c>
      <c r="AI15" t="b">
        <f>ISNUMBER(SEARCH(AI$1,test80[[#This Row],[actualResultGPT3]]))</f>
        <v>1</v>
      </c>
      <c r="AJ15" s="10" t="str">
        <f t="shared" si="8"/>
        <v>00</v>
      </c>
      <c r="AK15" s="10" t="str">
        <f t="shared" si="9"/>
        <v>11</v>
      </c>
      <c r="AL15" s="10" t="str">
        <f t="shared" si="10"/>
        <v>11</v>
      </c>
      <c r="AM15" t="b">
        <f t="shared" si="11"/>
        <v>1</v>
      </c>
    </row>
    <row r="16" spans="1:39" x14ac:dyDescent="0.35">
      <c r="A16" s="1">
        <v>689165391</v>
      </c>
      <c r="B16" s="1" t="s">
        <v>355</v>
      </c>
      <c r="C16" s="1" t="s">
        <v>939</v>
      </c>
      <c r="D16" s="1" t="s">
        <v>13</v>
      </c>
      <c r="E16" s="1" t="s">
        <v>13</v>
      </c>
      <c r="F16" s="1" t="s">
        <v>925</v>
      </c>
      <c r="G16" s="1" t="s">
        <v>13</v>
      </c>
      <c r="J16" s="13" t="b">
        <f>ISNUMBER(SEARCH(J$1,test80[[#This Row],[expectedResult]]))</f>
        <v>1</v>
      </c>
      <c r="K16" s="1" t="b">
        <f>ISNUMBER(SEARCH(K$1,test80[[#This Row],[expectedResult]]))</f>
        <v>0</v>
      </c>
      <c r="L16" s="6" t="b">
        <f>ISNUMBER(SEARCH(L$1,test80[[#This Row],[expectedResult]]))</f>
        <v>0</v>
      </c>
      <c r="O16" t="b">
        <f>ISNUMBER(SEARCH(O$1,test80[[#This Row],[actualResult]]))</f>
        <v>1</v>
      </c>
      <c r="P16" t="b">
        <f>ISNUMBER(SEARCH(P$1,test80[[#This Row],[actualResult]]))</f>
        <v>0</v>
      </c>
      <c r="Q16" t="b">
        <f>ISNUMBER(SEARCH(Q$1,test80[[#This Row],[actualResult]]))</f>
        <v>0</v>
      </c>
      <c r="R16" s="10" t="str">
        <f t="shared" si="0"/>
        <v>11</v>
      </c>
      <c r="S16" s="10" t="str">
        <f t="shared" si="1"/>
        <v>00</v>
      </c>
      <c r="T16" s="10" t="str">
        <f t="shared" si="2"/>
        <v>00</v>
      </c>
      <c r="U16" t="b">
        <f t="shared" si="3"/>
        <v>1</v>
      </c>
      <c r="X16" t="b">
        <f>ISNUMBER(SEARCH(X$1,test80[[#This Row],[actualResultV1]]))</f>
        <v>1</v>
      </c>
      <c r="Y16" t="b">
        <f>ISNUMBER(SEARCH(Y$1,test80[[#This Row],[actualResultV1]]))</f>
        <v>0</v>
      </c>
      <c r="Z16" t="b">
        <f>ISNUMBER(SEARCH(Z$1,test80[[#This Row],[actualResultV1]]))</f>
        <v>0</v>
      </c>
      <c r="AA16" s="10" t="str">
        <f t="shared" si="4"/>
        <v>11</v>
      </c>
      <c r="AB16" s="10" t="str">
        <f t="shared" si="5"/>
        <v>00</v>
      </c>
      <c r="AC16" s="10" t="str">
        <f t="shared" si="6"/>
        <v>00</v>
      </c>
      <c r="AD16" t="b">
        <f t="shared" si="7"/>
        <v>1</v>
      </c>
      <c r="AG16" t="b">
        <f>ISNUMBER(SEARCH(AG$1,test80[[#This Row],[actualResultGPT3]]))</f>
        <v>1</v>
      </c>
      <c r="AH16" t="b">
        <f>ISNUMBER(SEARCH(AH$1,test80[[#This Row],[actualResultGPT3]]))</f>
        <v>1</v>
      </c>
      <c r="AI16" t="b">
        <f>ISNUMBER(SEARCH(AI$1,test80[[#This Row],[actualResultGPT3]]))</f>
        <v>1</v>
      </c>
      <c r="AJ16" s="10" t="str">
        <f t="shared" si="8"/>
        <v>11</v>
      </c>
      <c r="AK16" s="10" t="str">
        <f t="shared" si="9"/>
        <v>01</v>
      </c>
      <c r="AL16" s="10" t="str">
        <f t="shared" si="10"/>
        <v>01</v>
      </c>
      <c r="AM16" t="b">
        <f t="shared" si="11"/>
        <v>0</v>
      </c>
    </row>
    <row r="17" spans="1:39" x14ac:dyDescent="0.35">
      <c r="A17" s="1" t="s">
        <v>548</v>
      </c>
      <c r="B17" s="1" t="s">
        <v>549</v>
      </c>
      <c r="C17" s="1" t="s">
        <v>940</v>
      </c>
      <c r="D17" s="1" t="s">
        <v>7</v>
      </c>
      <c r="E17" s="1" t="s">
        <v>7</v>
      </c>
      <c r="F17" s="1" t="s">
        <v>926</v>
      </c>
      <c r="G17" s="1" t="s">
        <v>7</v>
      </c>
      <c r="J17" s="13" t="b">
        <f>ISNUMBER(SEARCH(J$1,test80[[#This Row],[expectedResult]]))</f>
        <v>0</v>
      </c>
      <c r="K17" s="1" t="b">
        <f>ISNUMBER(SEARCH(K$1,test80[[#This Row],[expectedResult]]))</f>
        <v>0</v>
      </c>
      <c r="L17" s="6" t="b">
        <f>ISNUMBER(SEARCH(L$1,test80[[#This Row],[expectedResult]]))</f>
        <v>1</v>
      </c>
      <c r="O17" t="b">
        <f>ISNUMBER(SEARCH(O$1,test80[[#This Row],[actualResult]]))</f>
        <v>0</v>
      </c>
      <c r="P17" t="b">
        <f>ISNUMBER(SEARCH(P$1,test80[[#This Row],[actualResult]]))</f>
        <v>0</v>
      </c>
      <c r="Q17" t="b">
        <f>ISNUMBER(SEARCH(Q$1,test80[[#This Row],[actualResult]]))</f>
        <v>1</v>
      </c>
      <c r="R17" s="10" t="str">
        <f t="shared" si="0"/>
        <v>00</v>
      </c>
      <c r="S17" s="10" t="str">
        <f t="shared" si="1"/>
        <v>00</v>
      </c>
      <c r="T17" s="10" t="str">
        <f t="shared" si="2"/>
        <v>11</v>
      </c>
      <c r="U17" t="b">
        <f t="shared" si="3"/>
        <v>1</v>
      </c>
      <c r="X17" t="b">
        <f>ISNUMBER(SEARCH(X$1,test80[[#This Row],[actualResultV1]]))</f>
        <v>0</v>
      </c>
      <c r="Y17" t="b">
        <f>ISNUMBER(SEARCH(Y$1,test80[[#This Row],[actualResultV1]]))</f>
        <v>0</v>
      </c>
      <c r="Z17" t="b">
        <f>ISNUMBER(SEARCH(Z$1,test80[[#This Row],[actualResultV1]]))</f>
        <v>1</v>
      </c>
      <c r="AA17" s="10" t="str">
        <f t="shared" si="4"/>
        <v>00</v>
      </c>
      <c r="AB17" s="10" t="str">
        <f t="shared" si="5"/>
        <v>00</v>
      </c>
      <c r="AC17" s="10" t="str">
        <f t="shared" si="6"/>
        <v>11</v>
      </c>
      <c r="AD17" t="b">
        <f t="shared" si="7"/>
        <v>1</v>
      </c>
      <c r="AG17" t="b">
        <f>ISNUMBER(SEARCH(AG$1,test80[[#This Row],[actualResultGPT3]]))</f>
        <v>0</v>
      </c>
      <c r="AH17" t="b">
        <f>ISNUMBER(SEARCH(AH$1,test80[[#This Row],[actualResultGPT3]]))</f>
        <v>1</v>
      </c>
      <c r="AI17" t="b">
        <f>ISNUMBER(SEARCH(AI$1,test80[[#This Row],[actualResultGPT3]]))</f>
        <v>1</v>
      </c>
      <c r="AJ17" s="10" t="str">
        <f t="shared" si="8"/>
        <v>00</v>
      </c>
      <c r="AK17" s="10" t="str">
        <f t="shared" si="9"/>
        <v>01</v>
      </c>
      <c r="AL17" s="10" t="str">
        <f t="shared" si="10"/>
        <v>11</v>
      </c>
      <c r="AM17" t="b">
        <f t="shared" si="11"/>
        <v>0</v>
      </c>
    </row>
    <row r="18" spans="1:39" x14ac:dyDescent="0.35">
      <c r="A18" s="1" t="s">
        <v>887</v>
      </c>
      <c r="B18" s="1" t="s">
        <v>888</v>
      </c>
      <c r="C18" s="1" t="s">
        <v>941</v>
      </c>
      <c r="D18" s="1" t="s">
        <v>24</v>
      </c>
      <c r="E18" s="1" t="s">
        <v>7</v>
      </c>
      <c r="F18" s="1" t="s">
        <v>925</v>
      </c>
      <c r="G18" s="1" t="s">
        <v>24</v>
      </c>
      <c r="J18" s="13" t="b">
        <f>ISNUMBER(SEARCH(J$1,test80[[#This Row],[expectedResult]]))</f>
        <v>0</v>
      </c>
      <c r="K18" s="1" t="b">
        <f>ISNUMBER(SEARCH(K$1,test80[[#This Row],[expectedResult]]))</f>
        <v>1</v>
      </c>
      <c r="L18" s="6" t="b">
        <f>ISNUMBER(SEARCH(L$1,test80[[#This Row],[expectedResult]]))</f>
        <v>1</v>
      </c>
      <c r="O18" t="b">
        <f>ISNUMBER(SEARCH(O$1,test80[[#This Row],[actualResult]]))</f>
        <v>0</v>
      </c>
      <c r="P18" t="b">
        <f>ISNUMBER(SEARCH(P$1,test80[[#This Row],[actualResult]]))</f>
        <v>1</v>
      </c>
      <c r="Q18" t="b">
        <f>ISNUMBER(SEARCH(Q$1,test80[[#This Row],[actualResult]]))</f>
        <v>1</v>
      </c>
      <c r="R18" s="10" t="str">
        <f t="shared" si="0"/>
        <v>00</v>
      </c>
      <c r="S18" s="10" t="str">
        <f t="shared" si="1"/>
        <v>11</v>
      </c>
      <c r="T18" s="10" t="str">
        <f t="shared" si="2"/>
        <v>11</v>
      </c>
      <c r="U18" t="b">
        <f t="shared" si="3"/>
        <v>1</v>
      </c>
      <c r="X18" t="b">
        <f>ISNUMBER(SEARCH(X$1,test80[[#This Row],[actualResultV1]]))</f>
        <v>0</v>
      </c>
      <c r="Y18" t="b">
        <f>ISNUMBER(SEARCH(Y$1,test80[[#This Row],[actualResultV1]]))</f>
        <v>0</v>
      </c>
      <c r="Z18" t="b">
        <f>ISNUMBER(SEARCH(Z$1,test80[[#This Row],[actualResultV1]]))</f>
        <v>1</v>
      </c>
      <c r="AA18" s="10" t="str">
        <f t="shared" si="4"/>
        <v>00</v>
      </c>
      <c r="AB18" s="10" t="str">
        <f t="shared" si="5"/>
        <v>10</v>
      </c>
      <c r="AC18" s="10" t="str">
        <f t="shared" si="6"/>
        <v>11</v>
      </c>
      <c r="AD18" t="b">
        <f t="shared" si="7"/>
        <v>0</v>
      </c>
      <c r="AG18" t="b">
        <f>ISNUMBER(SEARCH(AG$1,test80[[#This Row],[actualResultGPT3]]))</f>
        <v>1</v>
      </c>
      <c r="AH18" t="b">
        <f>ISNUMBER(SEARCH(AH$1,test80[[#This Row],[actualResultGPT3]]))</f>
        <v>1</v>
      </c>
      <c r="AI18" t="b">
        <f>ISNUMBER(SEARCH(AI$1,test80[[#This Row],[actualResultGPT3]]))</f>
        <v>1</v>
      </c>
      <c r="AJ18" s="10" t="str">
        <f t="shared" si="8"/>
        <v>01</v>
      </c>
      <c r="AK18" s="10" t="str">
        <f t="shared" si="9"/>
        <v>11</v>
      </c>
      <c r="AL18" s="10" t="str">
        <f t="shared" si="10"/>
        <v>11</v>
      </c>
      <c r="AM18" t="b">
        <f t="shared" si="11"/>
        <v>0</v>
      </c>
    </row>
    <row r="19" spans="1:39" x14ac:dyDescent="0.35">
      <c r="A19" s="1" t="s">
        <v>397</v>
      </c>
      <c r="B19" s="1" t="s">
        <v>398</v>
      </c>
      <c r="C19" s="1" t="s">
        <v>942</v>
      </c>
      <c r="D19" s="1" t="s">
        <v>13</v>
      </c>
      <c r="E19" s="1" t="s">
        <v>13</v>
      </c>
      <c r="F19" s="1" t="s">
        <v>925</v>
      </c>
      <c r="G19" s="1" t="s">
        <v>13</v>
      </c>
      <c r="J19" s="13" t="b">
        <f>ISNUMBER(SEARCH(J$1,test80[[#This Row],[expectedResult]]))</f>
        <v>1</v>
      </c>
      <c r="K19" s="1" t="b">
        <f>ISNUMBER(SEARCH(K$1,test80[[#This Row],[expectedResult]]))</f>
        <v>0</v>
      </c>
      <c r="L19" s="6" t="b">
        <f>ISNUMBER(SEARCH(L$1,test80[[#This Row],[expectedResult]]))</f>
        <v>0</v>
      </c>
      <c r="O19" t="b">
        <f>ISNUMBER(SEARCH(O$1,test80[[#This Row],[actualResult]]))</f>
        <v>1</v>
      </c>
      <c r="P19" t="b">
        <f>ISNUMBER(SEARCH(P$1,test80[[#This Row],[actualResult]]))</f>
        <v>0</v>
      </c>
      <c r="Q19" t="b">
        <f>ISNUMBER(SEARCH(Q$1,test80[[#This Row],[actualResult]]))</f>
        <v>0</v>
      </c>
      <c r="R19" s="10" t="str">
        <f t="shared" si="0"/>
        <v>11</v>
      </c>
      <c r="S19" s="10" t="str">
        <f t="shared" si="1"/>
        <v>00</v>
      </c>
      <c r="T19" s="10" t="str">
        <f t="shared" si="2"/>
        <v>00</v>
      </c>
      <c r="U19" t="b">
        <f t="shared" si="3"/>
        <v>1</v>
      </c>
      <c r="X19" t="b">
        <f>ISNUMBER(SEARCH(X$1,test80[[#This Row],[actualResultV1]]))</f>
        <v>1</v>
      </c>
      <c r="Y19" t="b">
        <f>ISNUMBER(SEARCH(Y$1,test80[[#This Row],[actualResultV1]]))</f>
        <v>0</v>
      </c>
      <c r="Z19" t="b">
        <f>ISNUMBER(SEARCH(Z$1,test80[[#This Row],[actualResultV1]]))</f>
        <v>0</v>
      </c>
      <c r="AA19" s="10" t="str">
        <f t="shared" si="4"/>
        <v>11</v>
      </c>
      <c r="AB19" s="10" t="str">
        <f t="shared" si="5"/>
        <v>00</v>
      </c>
      <c r="AC19" s="10" t="str">
        <f t="shared" si="6"/>
        <v>00</v>
      </c>
      <c r="AD19" t="b">
        <f t="shared" si="7"/>
        <v>1</v>
      </c>
      <c r="AG19" t="b">
        <f>ISNUMBER(SEARCH(AG$1,test80[[#This Row],[actualResultGPT3]]))</f>
        <v>1</v>
      </c>
      <c r="AH19" t="b">
        <f>ISNUMBER(SEARCH(AH$1,test80[[#This Row],[actualResultGPT3]]))</f>
        <v>1</v>
      </c>
      <c r="AI19" t="b">
        <f>ISNUMBER(SEARCH(AI$1,test80[[#This Row],[actualResultGPT3]]))</f>
        <v>1</v>
      </c>
      <c r="AJ19" s="10" t="str">
        <f t="shared" si="8"/>
        <v>11</v>
      </c>
      <c r="AK19" s="10" t="str">
        <f t="shared" si="9"/>
        <v>01</v>
      </c>
      <c r="AL19" s="10" t="str">
        <f t="shared" si="10"/>
        <v>01</v>
      </c>
      <c r="AM19" t="b">
        <f t="shared" si="11"/>
        <v>0</v>
      </c>
    </row>
    <row r="20" spans="1:39" x14ac:dyDescent="0.35">
      <c r="A20" s="1" t="s">
        <v>593</v>
      </c>
      <c r="B20" s="1" t="s">
        <v>594</v>
      </c>
      <c r="C20" s="1" t="s">
        <v>595</v>
      </c>
      <c r="D20" s="1" t="s">
        <v>34</v>
      </c>
      <c r="E20" s="1" t="s">
        <v>34</v>
      </c>
      <c r="F20" s="1" t="s">
        <v>925</v>
      </c>
      <c r="G20" s="1" t="s">
        <v>34</v>
      </c>
      <c r="J20" s="13" t="b">
        <f>ISNUMBER(SEARCH(J$1,test80[[#This Row],[expectedResult]]))</f>
        <v>0</v>
      </c>
      <c r="K20" s="1" t="b">
        <f>ISNUMBER(SEARCH(K$1,test80[[#This Row],[expectedResult]]))</f>
        <v>1</v>
      </c>
      <c r="L20" s="6" t="b">
        <f>ISNUMBER(SEARCH(L$1,test80[[#This Row],[expectedResult]]))</f>
        <v>0</v>
      </c>
      <c r="O20" t="b">
        <f>ISNUMBER(SEARCH(O$1,test80[[#This Row],[actualResult]]))</f>
        <v>0</v>
      </c>
      <c r="P20" t="b">
        <f>ISNUMBER(SEARCH(P$1,test80[[#This Row],[actualResult]]))</f>
        <v>1</v>
      </c>
      <c r="Q20" t="b">
        <f>ISNUMBER(SEARCH(Q$1,test80[[#This Row],[actualResult]]))</f>
        <v>0</v>
      </c>
      <c r="R20" s="10" t="str">
        <f t="shared" si="0"/>
        <v>00</v>
      </c>
      <c r="S20" s="10" t="str">
        <f t="shared" si="1"/>
        <v>11</v>
      </c>
      <c r="T20" s="10" t="str">
        <f t="shared" si="2"/>
        <v>00</v>
      </c>
      <c r="U20" t="b">
        <f t="shared" si="3"/>
        <v>1</v>
      </c>
      <c r="X20" t="b">
        <f>ISNUMBER(SEARCH(X$1,test80[[#This Row],[actualResultV1]]))</f>
        <v>0</v>
      </c>
      <c r="Y20" t="b">
        <f>ISNUMBER(SEARCH(Y$1,test80[[#This Row],[actualResultV1]]))</f>
        <v>1</v>
      </c>
      <c r="Z20" t="b">
        <f>ISNUMBER(SEARCH(Z$1,test80[[#This Row],[actualResultV1]]))</f>
        <v>0</v>
      </c>
      <c r="AA20" s="10" t="str">
        <f t="shared" si="4"/>
        <v>00</v>
      </c>
      <c r="AB20" s="10" t="str">
        <f t="shared" si="5"/>
        <v>11</v>
      </c>
      <c r="AC20" s="10" t="str">
        <f t="shared" si="6"/>
        <v>00</v>
      </c>
      <c r="AD20" t="b">
        <f t="shared" si="7"/>
        <v>1</v>
      </c>
      <c r="AG20" t="b">
        <f>ISNUMBER(SEARCH(AG$1,test80[[#This Row],[actualResultGPT3]]))</f>
        <v>1</v>
      </c>
      <c r="AH20" t="b">
        <f>ISNUMBER(SEARCH(AH$1,test80[[#This Row],[actualResultGPT3]]))</f>
        <v>1</v>
      </c>
      <c r="AI20" t="b">
        <f>ISNUMBER(SEARCH(AI$1,test80[[#This Row],[actualResultGPT3]]))</f>
        <v>1</v>
      </c>
      <c r="AJ20" s="10" t="str">
        <f t="shared" si="8"/>
        <v>01</v>
      </c>
      <c r="AK20" s="10" t="str">
        <f t="shared" si="9"/>
        <v>11</v>
      </c>
      <c r="AL20" s="10" t="str">
        <f t="shared" si="10"/>
        <v>01</v>
      </c>
      <c r="AM20" t="b">
        <f t="shared" si="11"/>
        <v>0</v>
      </c>
    </row>
    <row r="21" spans="1:39" x14ac:dyDescent="0.35">
      <c r="A21" s="1" t="s">
        <v>733</v>
      </c>
      <c r="B21" s="1" t="s">
        <v>734</v>
      </c>
      <c r="C21" s="1" t="s">
        <v>735</v>
      </c>
      <c r="D21" s="1" t="s">
        <v>7</v>
      </c>
      <c r="E21" s="1" t="s">
        <v>7</v>
      </c>
      <c r="F21" s="1" t="s">
        <v>925</v>
      </c>
      <c r="G21" s="1" t="s">
        <v>7</v>
      </c>
      <c r="J21" s="13" t="b">
        <f>ISNUMBER(SEARCH(J$1,test80[[#This Row],[expectedResult]]))</f>
        <v>0</v>
      </c>
      <c r="K21" s="1" t="b">
        <f>ISNUMBER(SEARCH(K$1,test80[[#This Row],[expectedResult]]))</f>
        <v>0</v>
      </c>
      <c r="L21" s="6" t="b">
        <f>ISNUMBER(SEARCH(L$1,test80[[#This Row],[expectedResult]]))</f>
        <v>1</v>
      </c>
      <c r="O21" t="b">
        <f>ISNUMBER(SEARCH(O$1,test80[[#This Row],[actualResult]]))</f>
        <v>0</v>
      </c>
      <c r="P21" t="b">
        <f>ISNUMBER(SEARCH(P$1,test80[[#This Row],[actualResult]]))</f>
        <v>0</v>
      </c>
      <c r="Q21" t="b">
        <f>ISNUMBER(SEARCH(Q$1,test80[[#This Row],[actualResult]]))</f>
        <v>1</v>
      </c>
      <c r="R21" s="10" t="str">
        <f t="shared" si="0"/>
        <v>00</v>
      </c>
      <c r="S21" s="10" t="str">
        <f t="shared" si="1"/>
        <v>00</v>
      </c>
      <c r="T21" s="10" t="str">
        <f t="shared" si="2"/>
        <v>11</v>
      </c>
      <c r="U21" t="b">
        <f t="shared" si="3"/>
        <v>1</v>
      </c>
      <c r="X21" t="b">
        <f>ISNUMBER(SEARCH(X$1,test80[[#This Row],[actualResultV1]]))</f>
        <v>0</v>
      </c>
      <c r="Y21" t="b">
        <f>ISNUMBER(SEARCH(Y$1,test80[[#This Row],[actualResultV1]]))</f>
        <v>0</v>
      </c>
      <c r="Z21" t="b">
        <f>ISNUMBER(SEARCH(Z$1,test80[[#This Row],[actualResultV1]]))</f>
        <v>1</v>
      </c>
      <c r="AA21" s="10" t="str">
        <f t="shared" si="4"/>
        <v>00</v>
      </c>
      <c r="AB21" s="10" t="str">
        <f t="shared" si="5"/>
        <v>00</v>
      </c>
      <c r="AC21" s="10" t="str">
        <f t="shared" si="6"/>
        <v>11</v>
      </c>
      <c r="AD21" t="b">
        <f t="shared" si="7"/>
        <v>1</v>
      </c>
      <c r="AG21" t="b">
        <f>ISNUMBER(SEARCH(AG$1,test80[[#This Row],[actualResultGPT3]]))</f>
        <v>1</v>
      </c>
      <c r="AH21" t="b">
        <f>ISNUMBER(SEARCH(AH$1,test80[[#This Row],[actualResultGPT3]]))</f>
        <v>1</v>
      </c>
      <c r="AI21" t="b">
        <f>ISNUMBER(SEARCH(AI$1,test80[[#This Row],[actualResultGPT3]]))</f>
        <v>1</v>
      </c>
      <c r="AJ21" s="10" t="str">
        <f t="shared" si="8"/>
        <v>01</v>
      </c>
      <c r="AK21" s="10" t="str">
        <f t="shared" si="9"/>
        <v>01</v>
      </c>
      <c r="AL21" s="10" t="str">
        <f t="shared" si="10"/>
        <v>11</v>
      </c>
      <c r="AM21" t="b">
        <f t="shared" si="11"/>
        <v>0</v>
      </c>
    </row>
    <row r="22" spans="1:39" x14ac:dyDescent="0.35">
      <c r="A22" s="1" t="s">
        <v>231</v>
      </c>
      <c r="B22" s="1" t="s">
        <v>232</v>
      </c>
      <c r="C22" s="1" t="s">
        <v>943</v>
      </c>
      <c r="D22" s="1" t="s">
        <v>24</v>
      </c>
      <c r="E22" s="1" t="s">
        <v>7</v>
      </c>
      <c r="F22" s="1" t="s">
        <v>926</v>
      </c>
      <c r="G22" s="1" t="s">
        <v>7</v>
      </c>
      <c r="J22" s="13" t="b">
        <f>ISNUMBER(SEARCH(J$1,test80[[#This Row],[expectedResult]]))</f>
        <v>0</v>
      </c>
      <c r="K22" s="1" t="b">
        <f>ISNUMBER(SEARCH(K$1,test80[[#This Row],[expectedResult]]))</f>
        <v>1</v>
      </c>
      <c r="L22" s="6" t="b">
        <f>ISNUMBER(SEARCH(L$1,test80[[#This Row],[expectedResult]]))</f>
        <v>1</v>
      </c>
      <c r="O22" t="b">
        <f>ISNUMBER(SEARCH(O$1,test80[[#This Row],[actualResult]]))</f>
        <v>0</v>
      </c>
      <c r="P22" t="b">
        <f>ISNUMBER(SEARCH(P$1,test80[[#This Row],[actualResult]]))</f>
        <v>0</v>
      </c>
      <c r="Q22" t="b">
        <f>ISNUMBER(SEARCH(Q$1,test80[[#This Row],[actualResult]]))</f>
        <v>1</v>
      </c>
      <c r="R22" s="10" t="str">
        <f t="shared" si="0"/>
        <v>00</v>
      </c>
      <c r="S22" s="10" t="str">
        <f t="shared" si="1"/>
        <v>10</v>
      </c>
      <c r="T22" s="10" t="str">
        <f t="shared" si="2"/>
        <v>11</v>
      </c>
      <c r="U22" t="b">
        <f t="shared" si="3"/>
        <v>0</v>
      </c>
      <c r="X22" t="b">
        <f>ISNUMBER(SEARCH(X$1,test80[[#This Row],[actualResultV1]]))</f>
        <v>0</v>
      </c>
      <c r="Y22" t="b">
        <f>ISNUMBER(SEARCH(Y$1,test80[[#This Row],[actualResultV1]]))</f>
        <v>0</v>
      </c>
      <c r="Z22" t="b">
        <f>ISNUMBER(SEARCH(Z$1,test80[[#This Row],[actualResultV1]]))</f>
        <v>1</v>
      </c>
      <c r="AA22" s="10" t="str">
        <f t="shared" si="4"/>
        <v>00</v>
      </c>
      <c r="AB22" s="10" t="str">
        <f t="shared" si="5"/>
        <v>10</v>
      </c>
      <c r="AC22" s="10" t="str">
        <f t="shared" si="6"/>
        <v>11</v>
      </c>
      <c r="AD22" t="b">
        <f t="shared" si="7"/>
        <v>0</v>
      </c>
      <c r="AG22" t="b">
        <f>ISNUMBER(SEARCH(AG$1,test80[[#This Row],[actualResultGPT3]]))</f>
        <v>0</v>
      </c>
      <c r="AH22" t="b">
        <f>ISNUMBER(SEARCH(AH$1,test80[[#This Row],[actualResultGPT3]]))</f>
        <v>1</v>
      </c>
      <c r="AI22" t="b">
        <f>ISNUMBER(SEARCH(AI$1,test80[[#This Row],[actualResultGPT3]]))</f>
        <v>1</v>
      </c>
      <c r="AJ22" s="10" t="str">
        <f t="shared" si="8"/>
        <v>00</v>
      </c>
      <c r="AK22" s="10" t="str">
        <f t="shared" si="9"/>
        <v>11</v>
      </c>
      <c r="AL22" s="10" t="str">
        <f t="shared" si="10"/>
        <v>11</v>
      </c>
      <c r="AM22" t="b">
        <f t="shared" si="11"/>
        <v>1</v>
      </c>
    </row>
    <row r="23" spans="1:39" x14ac:dyDescent="0.35">
      <c r="A23" s="1" t="s">
        <v>817</v>
      </c>
      <c r="B23" s="1" t="s">
        <v>818</v>
      </c>
      <c r="C23" s="1" t="s">
        <v>944</v>
      </c>
      <c r="D23" s="1" t="s">
        <v>7</v>
      </c>
      <c r="E23" s="1" t="s">
        <v>7</v>
      </c>
      <c r="F23" s="1" t="s">
        <v>925</v>
      </c>
      <c r="G23" s="1" t="s">
        <v>7</v>
      </c>
      <c r="J23" s="13" t="b">
        <f>ISNUMBER(SEARCH(J$1,test80[[#This Row],[expectedResult]]))</f>
        <v>0</v>
      </c>
      <c r="K23" s="1" t="b">
        <f>ISNUMBER(SEARCH(K$1,test80[[#This Row],[expectedResult]]))</f>
        <v>0</v>
      </c>
      <c r="L23" s="6" t="b">
        <f>ISNUMBER(SEARCH(L$1,test80[[#This Row],[expectedResult]]))</f>
        <v>1</v>
      </c>
      <c r="O23" t="b">
        <f>ISNUMBER(SEARCH(O$1,test80[[#This Row],[actualResult]]))</f>
        <v>0</v>
      </c>
      <c r="P23" t="b">
        <f>ISNUMBER(SEARCH(P$1,test80[[#This Row],[actualResult]]))</f>
        <v>0</v>
      </c>
      <c r="Q23" t="b">
        <f>ISNUMBER(SEARCH(Q$1,test80[[#This Row],[actualResult]]))</f>
        <v>1</v>
      </c>
      <c r="R23" s="10" t="str">
        <f t="shared" si="0"/>
        <v>00</v>
      </c>
      <c r="S23" s="10" t="str">
        <f t="shared" si="1"/>
        <v>00</v>
      </c>
      <c r="T23" s="10" t="str">
        <f t="shared" si="2"/>
        <v>11</v>
      </c>
      <c r="U23" t="b">
        <f t="shared" si="3"/>
        <v>1</v>
      </c>
      <c r="X23" t="b">
        <f>ISNUMBER(SEARCH(X$1,test80[[#This Row],[actualResultV1]]))</f>
        <v>0</v>
      </c>
      <c r="Y23" t="b">
        <f>ISNUMBER(SEARCH(Y$1,test80[[#This Row],[actualResultV1]]))</f>
        <v>0</v>
      </c>
      <c r="Z23" t="b">
        <f>ISNUMBER(SEARCH(Z$1,test80[[#This Row],[actualResultV1]]))</f>
        <v>1</v>
      </c>
      <c r="AA23" s="10" t="str">
        <f t="shared" si="4"/>
        <v>00</v>
      </c>
      <c r="AB23" s="10" t="str">
        <f t="shared" si="5"/>
        <v>00</v>
      </c>
      <c r="AC23" s="10" t="str">
        <f t="shared" si="6"/>
        <v>11</v>
      </c>
      <c r="AD23" t="b">
        <f t="shared" si="7"/>
        <v>1</v>
      </c>
      <c r="AG23" t="b">
        <f>ISNUMBER(SEARCH(AG$1,test80[[#This Row],[actualResultGPT3]]))</f>
        <v>1</v>
      </c>
      <c r="AH23" t="b">
        <f>ISNUMBER(SEARCH(AH$1,test80[[#This Row],[actualResultGPT3]]))</f>
        <v>1</v>
      </c>
      <c r="AI23" t="b">
        <f>ISNUMBER(SEARCH(AI$1,test80[[#This Row],[actualResultGPT3]]))</f>
        <v>1</v>
      </c>
      <c r="AJ23" s="10" t="str">
        <f t="shared" si="8"/>
        <v>01</v>
      </c>
      <c r="AK23" s="10" t="str">
        <f t="shared" si="9"/>
        <v>01</v>
      </c>
      <c r="AL23" s="10" t="str">
        <f t="shared" si="10"/>
        <v>11</v>
      </c>
      <c r="AM23" t="b">
        <f t="shared" si="11"/>
        <v>0</v>
      </c>
    </row>
    <row r="24" spans="1:39" x14ac:dyDescent="0.35">
      <c r="A24" s="1" t="s">
        <v>534</v>
      </c>
      <c r="B24" s="1" t="s">
        <v>535</v>
      </c>
      <c r="C24" s="1" t="s">
        <v>945</v>
      </c>
      <c r="D24" s="1" t="s">
        <v>7</v>
      </c>
      <c r="E24" s="1" t="s">
        <v>7</v>
      </c>
      <c r="F24" s="1" t="s">
        <v>925</v>
      </c>
      <c r="G24" s="1" t="s">
        <v>34</v>
      </c>
      <c r="J24" s="13" t="b">
        <f>ISNUMBER(SEARCH(J$1,test80[[#This Row],[expectedResult]]))</f>
        <v>0</v>
      </c>
      <c r="K24" s="1" t="b">
        <f>ISNUMBER(SEARCH(K$1,test80[[#This Row],[expectedResult]]))</f>
        <v>0</v>
      </c>
      <c r="L24" s="6" t="b">
        <f>ISNUMBER(SEARCH(L$1,test80[[#This Row],[expectedResult]]))</f>
        <v>1</v>
      </c>
      <c r="O24" t="b">
        <f>ISNUMBER(SEARCH(O$1,test80[[#This Row],[actualResult]]))</f>
        <v>0</v>
      </c>
      <c r="P24" t="b">
        <f>ISNUMBER(SEARCH(P$1,test80[[#This Row],[actualResult]]))</f>
        <v>1</v>
      </c>
      <c r="Q24" t="b">
        <f>ISNUMBER(SEARCH(Q$1,test80[[#This Row],[actualResult]]))</f>
        <v>0</v>
      </c>
      <c r="R24" s="10" t="str">
        <f t="shared" si="0"/>
        <v>00</v>
      </c>
      <c r="S24" s="10" t="str">
        <f t="shared" si="1"/>
        <v>01</v>
      </c>
      <c r="T24" s="10" t="str">
        <f t="shared" si="2"/>
        <v>10</v>
      </c>
      <c r="U24" t="b">
        <f t="shared" si="3"/>
        <v>0</v>
      </c>
      <c r="X24" t="b">
        <f>ISNUMBER(SEARCH(X$1,test80[[#This Row],[actualResultV1]]))</f>
        <v>0</v>
      </c>
      <c r="Y24" t="b">
        <f>ISNUMBER(SEARCH(Y$1,test80[[#This Row],[actualResultV1]]))</f>
        <v>0</v>
      </c>
      <c r="Z24" t="b">
        <f>ISNUMBER(SEARCH(Z$1,test80[[#This Row],[actualResultV1]]))</f>
        <v>1</v>
      </c>
      <c r="AA24" s="10" t="str">
        <f t="shared" si="4"/>
        <v>00</v>
      </c>
      <c r="AB24" s="10" t="str">
        <f t="shared" si="5"/>
        <v>00</v>
      </c>
      <c r="AC24" s="10" t="str">
        <f t="shared" si="6"/>
        <v>11</v>
      </c>
      <c r="AD24" t="b">
        <f t="shared" si="7"/>
        <v>1</v>
      </c>
      <c r="AG24" t="b">
        <f>ISNUMBER(SEARCH(AG$1,test80[[#This Row],[actualResultGPT3]]))</f>
        <v>1</v>
      </c>
      <c r="AH24" t="b">
        <f>ISNUMBER(SEARCH(AH$1,test80[[#This Row],[actualResultGPT3]]))</f>
        <v>1</v>
      </c>
      <c r="AI24" t="b">
        <f>ISNUMBER(SEARCH(AI$1,test80[[#This Row],[actualResultGPT3]]))</f>
        <v>1</v>
      </c>
      <c r="AJ24" s="10" t="str">
        <f t="shared" si="8"/>
        <v>01</v>
      </c>
      <c r="AK24" s="10" t="str">
        <f t="shared" si="9"/>
        <v>01</v>
      </c>
      <c r="AL24" s="10" t="str">
        <f t="shared" si="10"/>
        <v>11</v>
      </c>
      <c r="AM24" t="b">
        <f t="shared" si="11"/>
        <v>0</v>
      </c>
    </row>
    <row r="25" spans="1:39" x14ac:dyDescent="0.35">
      <c r="A25" s="1" t="s">
        <v>427</v>
      </c>
      <c r="B25" s="1" t="s">
        <v>428</v>
      </c>
      <c r="C25" s="1" t="s">
        <v>946</v>
      </c>
      <c r="D25" s="1" t="s">
        <v>13</v>
      </c>
      <c r="E25" s="1" t="s">
        <v>13</v>
      </c>
      <c r="F25" s="1" t="s">
        <v>935</v>
      </c>
      <c r="G25" s="1" t="s">
        <v>13</v>
      </c>
      <c r="J25" s="13" t="b">
        <f>ISNUMBER(SEARCH(J$1,test80[[#This Row],[expectedResult]]))</f>
        <v>1</v>
      </c>
      <c r="K25" s="1" t="b">
        <f>ISNUMBER(SEARCH(K$1,test80[[#This Row],[expectedResult]]))</f>
        <v>0</v>
      </c>
      <c r="L25" s="6" t="b">
        <f>ISNUMBER(SEARCH(L$1,test80[[#This Row],[expectedResult]]))</f>
        <v>0</v>
      </c>
      <c r="O25" t="b">
        <f>ISNUMBER(SEARCH(O$1,test80[[#This Row],[actualResult]]))</f>
        <v>1</v>
      </c>
      <c r="P25" t="b">
        <f>ISNUMBER(SEARCH(P$1,test80[[#This Row],[actualResult]]))</f>
        <v>0</v>
      </c>
      <c r="Q25" t="b">
        <f>ISNUMBER(SEARCH(Q$1,test80[[#This Row],[actualResult]]))</f>
        <v>0</v>
      </c>
      <c r="R25" s="10" t="str">
        <f t="shared" si="0"/>
        <v>11</v>
      </c>
      <c r="S25" s="10" t="str">
        <f t="shared" si="1"/>
        <v>00</v>
      </c>
      <c r="T25" s="10" t="str">
        <f t="shared" si="2"/>
        <v>00</v>
      </c>
      <c r="U25" t="b">
        <f t="shared" si="3"/>
        <v>1</v>
      </c>
      <c r="X25" t="b">
        <f>ISNUMBER(SEARCH(X$1,test80[[#This Row],[actualResultV1]]))</f>
        <v>1</v>
      </c>
      <c r="Y25" t="b">
        <f>ISNUMBER(SEARCH(Y$1,test80[[#This Row],[actualResultV1]]))</f>
        <v>0</v>
      </c>
      <c r="Z25" t="b">
        <f>ISNUMBER(SEARCH(Z$1,test80[[#This Row],[actualResultV1]]))</f>
        <v>0</v>
      </c>
      <c r="AA25" s="10" t="str">
        <f t="shared" si="4"/>
        <v>11</v>
      </c>
      <c r="AB25" s="10" t="str">
        <f t="shared" si="5"/>
        <v>00</v>
      </c>
      <c r="AC25" s="10" t="str">
        <f t="shared" si="6"/>
        <v>00</v>
      </c>
      <c r="AD25" t="b">
        <f t="shared" si="7"/>
        <v>1</v>
      </c>
      <c r="AG25" t="b">
        <f>ISNUMBER(SEARCH(AG$1,test80[[#This Row],[actualResultGPT3]]))</f>
        <v>1</v>
      </c>
      <c r="AH25" t="b">
        <f>ISNUMBER(SEARCH(AH$1,test80[[#This Row],[actualResultGPT3]]))</f>
        <v>0</v>
      </c>
      <c r="AI25" t="b">
        <f>ISNUMBER(SEARCH(AI$1,test80[[#This Row],[actualResultGPT3]]))</f>
        <v>0</v>
      </c>
      <c r="AJ25" s="10" t="str">
        <f t="shared" si="8"/>
        <v>11</v>
      </c>
      <c r="AK25" s="10" t="str">
        <f t="shared" si="9"/>
        <v>00</v>
      </c>
      <c r="AL25" s="10" t="str">
        <f t="shared" si="10"/>
        <v>00</v>
      </c>
      <c r="AM25" t="b">
        <f t="shared" si="11"/>
        <v>1</v>
      </c>
    </row>
    <row r="26" spans="1:39" x14ac:dyDescent="0.35">
      <c r="A26" s="1" t="s">
        <v>905</v>
      </c>
      <c r="B26" s="1" t="s">
        <v>906</v>
      </c>
      <c r="C26" s="1" t="s">
        <v>907</v>
      </c>
      <c r="D26" s="1" t="s">
        <v>7</v>
      </c>
      <c r="E26" s="1" t="s">
        <v>24</v>
      </c>
      <c r="F26" s="1" t="s">
        <v>926</v>
      </c>
      <c r="G26" s="1" t="s">
        <v>24</v>
      </c>
      <c r="J26" s="13" t="b">
        <f>ISNUMBER(SEARCH(J$1,test80[[#This Row],[expectedResult]]))</f>
        <v>0</v>
      </c>
      <c r="K26" s="1" t="b">
        <f>ISNUMBER(SEARCH(K$1,test80[[#This Row],[expectedResult]]))</f>
        <v>0</v>
      </c>
      <c r="L26" s="6" t="b">
        <f>ISNUMBER(SEARCH(L$1,test80[[#This Row],[expectedResult]]))</f>
        <v>1</v>
      </c>
      <c r="O26" t="b">
        <f>ISNUMBER(SEARCH(O$1,test80[[#This Row],[actualResult]]))</f>
        <v>0</v>
      </c>
      <c r="P26" t="b">
        <f>ISNUMBER(SEARCH(P$1,test80[[#This Row],[actualResult]]))</f>
        <v>1</v>
      </c>
      <c r="Q26" t="b">
        <f>ISNUMBER(SEARCH(Q$1,test80[[#This Row],[actualResult]]))</f>
        <v>1</v>
      </c>
      <c r="R26" s="10" t="str">
        <f t="shared" si="0"/>
        <v>00</v>
      </c>
      <c r="S26" s="10" t="str">
        <f t="shared" si="1"/>
        <v>01</v>
      </c>
      <c r="T26" s="10" t="str">
        <f t="shared" si="2"/>
        <v>11</v>
      </c>
      <c r="U26" t="b">
        <f t="shared" si="3"/>
        <v>0</v>
      </c>
      <c r="X26" t="b">
        <f>ISNUMBER(SEARCH(X$1,test80[[#This Row],[actualResultV1]]))</f>
        <v>0</v>
      </c>
      <c r="Y26" t="b">
        <f>ISNUMBER(SEARCH(Y$1,test80[[#This Row],[actualResultV1]]))</f>
        <v>1</v>
      </c>
      <c r="Z26" t="b">
        <f>ISNUMBER(SEARCH(Z$1,test80[[#This Row],[actualResultV1]]))</f>
        <v>1</v>
      </c>
      <c r="AA26" s="10" t="str">
        <f t="shared" si="4"/>
        <v>00</v>
      </c>
      <c r="AB26" s="10" t="str">
        <f t="shared" si="5"/>
        <v>01</v>
      </c>
      <c r="AC26" s="10" t="str">
        <f t="shared" si="6"/>
        <v>11</v>
      </c>
      <c r="AD26" t="b">
        <f t="shared" si="7"/>
        <v>0</v>
      </c>
      <c r="AG26" t="b">
        <f>ISNUMBER(SEARCH(AG$1,test80[[#This Row],[actualResultGPT3]]))</f>
        <v>0</v>
      </c>
      <c r="AH26" t="b">
        <f>ISNUMBER(SEARCH(AH$1,test80[[#This Row],[actualResultGPT3]]))</f>
        <v>1</v>
      </c>
      <c r="AI26" t="b">
        <f>ISNUMBER(SEARCH(AI$1,test80[[#This Row],[actualResultGPT3]]))</f>
        <v>1</v>
      </c>
      <c r="AJ26" s="10" t="str">
        <f t="shared" si="8"/>
        <v>00</v>
      </c>
      <c r="AK26" s="10" t="str">
        <f t="shared" si="9"/>
        <v>01</v>
      </c>
      <c r="AL26" s="10" t="str">
        <f t="shared" si="10"/>
        <v>11</v>
      </c>
      <c r="AM26" t="b">
        <f t="shared" si="11"/>
        <v>0</v>
      </c>
    </row>
    <row r="27" spans="1:39" x14ac:dyDescent="0.35">
      <c r="A27" s="1" t="s">
        <v>517</v>
      </c>
      <c r="B27" s="1" t="s">
        <v>518</v>
      </c>
      <c r="C27" s="1" t="s">
        <v>947</v>
      </c>
      <c r="D27" s="1" t="s">
        <v>24</v>
      </c>
      <c r="E27" s="1" t="s">
        <v>7</v>
      </c>
      <c r="F27" s="1" t="s">
        <v>925</v>
      </c>
      <c r="G27" s="1" t="s">
        <v>34</v>
      </c>
      <c r="J27" s="13" t="b">
        <f>ISNUMBER(SEARCH(J$1,test80[[#This Row],[expectedResult]]))</f>
        <v>0</v>
      </c>
      <c r="K27" s="1" t="b">
        <f>ISNUMBER(SEARCH(K$1,test80[[#This Row],[expectedResult]]))</f>
        <v>1</v>
      </c>
      <c r="L27" s="6" t="b">
        <f>ISNUMBER(SEARCH(L$1,test80[[#This Row],[expectedResult]]))</f>
        <v>1</v>
      </c>
      <c r="O27" t="b">
        <f>ISNUMBER(SEARCH(O$1,test80[[#This Row],[actualResult]]))</f>
        <v>0</v>
      </c>
      <c r="P27" t="b">
        <f>ISNUMBER(SEARCH(P$1,test80[[#This Row],[actualResult]]))</f>
        <v>1</v>
      </c>
      <c r="Q27" t="b">
        <f>ISNUMBER(SEARCH(Q$1,test80[[#This Row],[actualResult]]))</f>
        <v>0</v>
      </c>
      <c r="R27" s="10" t="str">
        <f t="shared" si="0"/>
        <v>00</v>
      </c>
      <c r="S27" s="10" t="str">
        <f t="shared" si="1"/>
        <v>11</v>
      </c>
      <c r="T27" s="10" t="str">
        <f t="shared" si="2"/>
        <v>10</v>
      </c>
      <c r="U27" t="b">
        <f t="shared" si="3"/>
        <v>0</v>
      </c>
      <c r="X27" t="b">
        <f>ISNUMBER(SEARCH(X$1,test80[[#This Row],[actualResultV1]]))</f>
        <v>0</v>
      </c>
      <c r="Y27" t="b">
        <f>ISNUMBER(SEARCH(Y$1,test80[[#This Row],[actualResultV1]]))</f>
        <v>0</v>
      </c>
      <c r="Z27" t="b">
        <f>ISNUMBER(SEARCH(Z$1,test80[[#This Row],[actualResultV1]]))</f>
        <v>1</v>
      </c>
      <c r="AA27" s="10" t="str">
        <f t="shared" si="4"/>
        <v>00</v>
      </c>
      <c r="AB27" s="10" t="str">
        <f t="shared" si="5"/>
        <v>10</v>
      </c>
      <c r="AC27" s="10" t="str">
        <f t="shared" si="6"/>
        <v>11</v>
      </c>
      <c r="AD27" t="b">
        <f t="shared" si="7"/>
        <v>0</v>
      </c>
      <c r="AG27" t="b">
        <f>ISNUMBER(SEARCH(AG$1,test80[[#This Row],[actualResultGPT3]]))</f>
        <v>1</v>
      </c>
      <c r="AH27" t="b">
        <f>ISNUMBER(SEARCH(AH$1,test80[[#This Row],[actualResultGPT3]]))</f>
        <v>1</v>
      </c>
      <c r="AI27" t="b">
        <f>ISNUMBER(SEARCH(AI$1,test80[[#This Row],[actualResultGPT3]]))</f>
        <v>1</v>
      </c>
      <c r="AJ27" s="10" t="str">
        <f t="shared" si="8"/>
        <v>01</v>
      </c>
      <c r="AK27" s="10" t="str">
        <f t="shared" si="9"/>
        <v>11</v>
      </c>
      <c r="AL27" s="10" t="str">
        <f t="shared" si="10"/>
        <v>11</v>
      </c>
      <c r="AM27" t="b">
        <f t="shared" si="11"/>
        <v>0</v>
      </c>
    </row>
    <row r="28" spans="1:39" x14ac:dyDescent="0.35">
      <c r="A28" s="1" t="s">
        <v>373</v>
      </c>
      <c r="B28" s="1" t="s">
        <v>374</v>
      </c>
      <c r="C28" s="1" t="s">
        <v>375</v>
      </c>
      <c r="D28" s="1" t="s">
        <v>13</v>
      </c>
      <c r="E28" s="1" t="s">
        <v>13</v>
      </c>
      <c r="F28" s="1" t="s">
        <v>925</v>
      </c>
      <c r="G28" s="1" t="s">
        <v>13</v>
      </c>
      <c r="J28" s="13" t="b">
        <f>ISNUMBER(SEARCH(J$1,test80[[#This Row],[expectedResult]]))</f>
        <v>1</v>
      </c>
      <c r="K28" s="1" t="b">
        <f>ISNUMBER(SEARCH(K$1,test80[[#This Row],[expectedResult]]))</f>
        <v>0</v>
      </c>
      <c r="L28" s="6" t="b">
        <f>ISNUMBER(SEARCH(L$1,test80[[#This Row],[expectedResult]]))</f>
        <v>0</v>
      </c>
      <c r="O28" t="b">
        <f>ISNUMBER(SEARCH(O$1,test80[[#This Row],[actualResult]]))</f>
        <v>1</v>
      </c>
      <c r="P28" t="b">
        <f>ISNUMBER(SEARCH(P$1,test80[[#This Row],[actualResult]]))</f>
        <v>0</v>
      </c>
      <c r="Q28" t="b">
        <f>ISNUMBER(SEARCH(Q$1,test80[[#This Row],[actualResult]]))</f>
        <v>0</v>
      </c>
      <c r="R28" s="10" t="str">
        <f t="shared" si="0"/>
        <v>11</v>
      </c>
      <c r="S28" s="10" t="str">
        <f t="shared" si="1"/>
        <v>00</v>
      </c>
      <c r="T28" s="10" t="str">
        <f t="shared" si="2"/>
        <v>00</v>
      </c>
      <c r="U28" t="b">
        <f t="shared" si="3"/>
        <v>1</v>
      </c>
      <c r="X28" t="b">
        <f>ISNUMBER(SEARCH(X$1,test80[[#This Row],[actualResultV1]]))</f>
        <v>1</v>
      </c>
      <c r="Y28" t="b">
        <f>ISNUMBER(SEARCH(Y$1,test80[[#This Row],[actualResultV1]]))</f>
        <v>0</v>
      </c>
      <c r="Z28" t="b">
        <f>ISNUMBER(SEARCH(Z$1,test80[[#This Row],[actualResultV1]]))</f>
        <v>0</v>
      </c>
      <c r="AA28" s="10" t="str">
        <f t="shared" si="4"/>
        <v>11</v>
      </c>
      <c r="AB28" s="10" t="str">
        <f t="shared" si="5"/>
        <v>00</v>
      </c>
      <c r="AC28" s="10" t="str">
        <f t="shared" si="6"/>
        <v>00</v>
      </c>
      <c r="AD28" t="b">
        <f t="shared" si="7"/>
        <v>1</v>
      </c>
      <c r="AG28" t="b">
        <f>ISNUMBER(SEARCH(AG$1,test80[[#This Row],[actualResultGPT3]]))</f>
        <v>1</v>
      </c>
      <c r="AH28" t="b">
        <f>ISNUMBER(SEARCH(AH$1,test80[[#This Row],[actualResultGPT3]]))</f>
        <v>1</v>
      </c>
      <c r="AI28" t="b">
        <f>ISNUMBER(SEARCH(AI$1,test80[[#This Row],[actualResultGPT3]]))</f>
        <v>1</v>
      </c>
      <c r="AJ28" s="10" t="str">
        <f t="shared" si="8"/>
        <v>11</v>
      </c>
      <c r="AK28" s="10" t="str">
        <f t="shared" si="9"/>
        <v>01</v>
      </c>
      <c r="AL28" s="10" t="str">
        <f t="shared" si="10"/>
        <v>01</v>
      </c>
      <c r="AM28" t="b">
        <f t="shared" si="11"/>
        <v>0</v>
      </c>
    </row>
    <row r="29" spans="1:39" x14ac:dyDescent="0.35">
      <c r="A29" s="1" t="s">
        <v>378</v>
      </c>
      <c r="B29" s="1" t="s">
        <v>379</v>
      </c>
      <c r="C29" s="1" t="s">
        <v>380</v>
      </c>
      <c r="D29" s="1" t="s">
        <v>7</v>
      </c>
      <c r="E29" s="1" t="s">
        <v>7</v>
      </c>
      <c r="F29" s="1" t="s">
        <v>937</v>
      </c>
      <c r="G29" s="1" t="s">
        <v>7</v>
      </c>
      <c r="J29" s="13" t="b">
        <f>ISNUMBER(SEARCH(J$1,test80[[#This Row],[expectedResult]]))</f>
        <v>0</v>
      </c>
      <c r="K29" s="1" t="b">
        <f>ISNUMBER(SEARCH(K$1,test80[[#This Row],[expectedResult]]))</f>
        <v>0</v>
      </c>
      <c r="L29" s="6" t="b">
        <f>ISNUMBER(SEARCH(L$1,test80[[#This Row],[expectedResult]]))</f>
        <v>1</v>
      </c>
      <c r="O29" t="b">
        <f>ISNUMBER(SEARCH(O$1,test80[[#This Row],[actualResult]]))</f>
        <v>0</v>
      </c>
      <c r="P29" t="b">
        <f>ISNUMBER(SEARCH(P$1,test80[[#This Row],[actualResult]]))</f>
        <v>0</v>
      </c>
      <c r="Q29" t="b">
        <f>ISNUMBER(SEARCH(Q$1,test80[[#This Row],[actualResult]]))</f>
        <v>1</v>
      </c>
      <c r="R29" s="10" t="str">
        <f t="shared" si="0"/>
        <v>00</v>
      </c>
      <c r="S29" s="10" t="str">
        <f t="shared" si="1"/>
        <v>00</v>
      </c>
      <c r="T29" s="10" t="str">
        <f t="shared" si="2"/>
        <v>11</v>
      </c>
      <c r="U29" t="b">
        <f t="shared" si="3"/>
        <v>1</v>
      </c>
      <c r="X29" t="b">
        <f>ISNUMBER(SEARCH(X$1,test80[[#This Row],[actualResultV1]]))</f>
        <v>0</v>
      </c>
      <c r="Y29" t="b">
        <f>ISNUMBER(SEARCH(Y$1,test80[[#This Row],[actualResultV1]]))</f>
        <v>0</v>
      </c>
      <c r="Z29" t="b">
        <f>ISNUMBER(SEARCH(Z$1,test80[[#This Row],[actualResultV1]]))</f>
        <v>1</v>
      </c>
      <c r="AA29" s="10" t="str">
        <f t="shared" si="4"/>
        <v>00</v>
      </c>
      <c r="AB29" s="10" t="str">
        <f t="shared" si="5"/>
        <v>00</v>
      </c>
      <c r="AC29" s="10" t="str">
        <f t="shared" si="6"/>
        <v>11</v>
      </c>
      <c r="AD29" t="b">
        <f t="shared" si="7"/>
        <v>1</v>
      </c>
      <c r="AG29" t="b">
        <f>ISNUMBER(SEARCH(AG$1,test80[[#This Row],[actualResultGPT3]]))</f>
        <v>0</v>
      </c>
      <c r="AH29" t="b">
        <f>ISNUMBER(SEARCH(AH$1,test80[[#This Row],[actualResultGPT3]]))</f>
        <v>1</v>
      </c>
      <c r="AI29" t="b">
        <f>ISNUMBER(SEARCH(AI$1,test80[[#This Row],[actualResultGPT3]]))</f>
        <v>1</v>
      </c>
      <c r="AJ29" s="10" t="str">
        <f t="shared" si="8"/>
        <v>00</v>
      </c>
      <c r="AK29" s="10" t="str">
        <f t="shared" si="9"/>
        <v>01</v>
      </c>
      <c r="AL29" s="10" t="str">
        <f t="shared" si="10"/>
        <v>11</v>
      </c>
      <c r="AM29" t="b">
        <f t="shared" si="11"/>
        <v>0</v>
      </c>
    </row>
    <row r="30" spans="1:39" x14ac:dyDescent="0.35">
      <c r="A30" s="1">
        <v>1515110238</v>
      </c>
      <c r="B30" s="1" t="s">
        <v>748</v>
      </c>
      <c r="C30" s="1" t="s">
        <v>948</v>
      </c>
      <c r="D30" s="1" t="s">
        <v>13</v>
      </c>
      <c r="E30" s="1" t="s">
        <v>13</v>
      </c>
      <c r="F30" s="1" t="s">
        <v>935</v>
      </c>
      <c r="G30" s="1" t="s">
        <v>13</v>
      </c>
      <c r="J30" s="13" t="b">
        <f>ISNUMBER(SEARCH(J$1,test80[[#This Row],[expectedResult]]))</f>
        <v>1</v>
      </c>
      <c r="K30" s="1" t="b">
        <f>ISNUMBER(SEARCH(K$1,test80[[#This Row],[expectedResult]]))</f>
        <v>0</v>
      </c>
      <c r="L30" s="6" t="b">
        <f>ISNUMBER(SEARCH(L$1,test80[[#This Row],[expectedResult]]))</f>
        <v>0</v>
      </c>
      <c r="O30" t="b">
        <f>ISNUMBER(SEARCH(O$1,test80[[#This Row],[actualResult]]))</f>
        <v>1</v>
      </c>
      <c r="P30" t="b">
        <f>ISNUMBER(SEARCH(P$1,test80[[#This Row],[actualResult]]))</f>
        <v>0</v>
      </c>
      <c r="Q30" t="b">
        <f>ISNUMBER(SEARCH(Q$1,test80[[#This Row],[actualResult]]))</f>
        <v>0</v>
      </c>
      <c r="R30" s="10" t="str">
        <f t="shared" si="0"/>
        <v>11</v>
      </c>
      <c r="S30" s="10" t="str">
        <f t="shared" si="1"/>
        <v>00</v>
      </c>
      <c r="T30" s="10" t="str">
        <f t="shared" si="2"/>
        <v>00</v>
      </c>
      <c r="U30" t="b">
        <f t="shared" si="3"/>
        <v>1</v>
      </c>
      <c r="X30" t="b">
        <f>ISNUMBER(SEARCH(X$1,test80[[#This Row],[actualResultV1]]))</f>
        <v>1</v>
      </c>
      <c r="Y30" t="b">
        <f>ISNUMBER(SEARCH(Y$1,test80[[#This Row],[actualResultV1]]))</f>
        <v>0</v>
      </c>
      <c r="Z30" t="b">
        <f>ISNUMBER(SEARCH(Z$1,test80[[#This Row],[actualResultV1]]))</f>
        <v>0</v>
      </c>
      <c r="AA30" s="10" t="str">
        <f t="shared" si="4"/>
        <v>11</v>
      </c>
      <c r="AB30" s="10" t="str">
        <f t="shared" si="5"/>
        <v>00</v>
      </c>
      <c r="AC30" s="10" t="str">
        <f t="shared" si="6"/>
        <v>00</v>
      </c>
      <c r="AD30" t="b">
        <f t="shared" si="7"/>
        <v>1</v>
      </c>
      <c r="AG30" t="b">
        <f>ISNUMBER(SEARCH(AG$1,test80[[#This Row],[actualResultGPT3]]))</f>
        <v>1</v>
      </c>
      <c r="AH30" t="b">
        <f>ISNUMBER(SEARCH(AH$1,test80[[#This Row],[actualResultGPT3]]))</f>
        <v>0</v>
      </c>
      <c r="AI30" t="b">
        <f>ISNUMBER(SEARCH(AI$1,test80[[#This Row],[actualResultGPT3]]))</f>
        <v>0</v>
      </c>
      <c r="AJ30" s="10" t="str">
        <f t="shared" si="8"/>
        <v>11</v>
      </c>
      <c r="AK30" s="10" t="str">
        <f t="shared" si="9"/>
        <v>00</v>
      </c>
      <c r="AL30" s="10" t="str">
        <f t="shared" si="10"/>
        <v>00</v>
      </c>
      <c r="AM30" t="b">
        <f t="shared" si="11"/>
        <v>1</v>
      </c>
    </row>
    <row r="31" spans="1:39" ht="14.5" customHeight="1" x14ac:dyDescent="0.35">
      <c r="A31" s="1">
        <v>1478453789</v>
      </c>
      <c r="B31" s="1" t="s">
        <v>125</v>
      </c>
      <c r="C31" s="1" t="s">
        <v>949</v>
      </c>
      <c r="D31" s="1" t="s">
        <v>34</v>
      </c>
      <c r="E31" s="1" t="s">
        <v>34</v>
      </c>
      <c r="F31" s="1" t="s">
        <v>926</v>
      </c>
      <c r="G31" s="1" t="s">
        <v>34</v>
      </c>
      <c r="J31" s="13" t="b">
        <f>ISNUMBER(SEARCH(J$1,test80[[#This Row],[expectedResult]]))</f>
        <v>0</v>
      </c>
      <c r="K31" s="1" t="b">
        <f>ISNUMBER(SEARCH(K$1,test80[[#This Row],[expectedResult]]))</f>
        <v>1</v>
      </c>
      <c r="L31" s="6" t="b">
        <f>ISNUMBER(SEARCH(L$1,test80[[#This Row],[expectedResult]]))</f>
        <v>0</v>
      </c>
      <c r="O31" t="b">
        <f>ISNUMBER(SEARCH(O$1,test80[[#This Row],[actualResult]]))</f>
        <v>0</v>
      </c>
      <c r="P31" t="b">
        <f>ISNUMBER(SEARCH(P$1,test80[[#This Row],[actualResult]]))</f>
        <v>1</v>
      </c>
      <c r="Q31" t="b">
        <f>ISNUMBER(SEARCH(Q$1,test80[[#This Row],[actualResult]]))</f>
        <v>0</v>
      </c>
      <c r="R31" s="10" t="str">
        <f t="shared" si="0"/>
        <v>00</v>
      </c>
      <c r="S31" s="10" t="str">
        <f t="shared" si="1"/>
        <v>11</v>
      </c>
      <c r="T31" s="10" t="str">
        <f t="shared" si="2"/>
        <v>00</v>
      </c>
      <c r="U31" t="b">
        <f t="shared" si="3"/>
        <v>1</v>
      </c>
      <c r="X31" t="b">
        <f>ISNUMBER(SEARCH(X$1,test80[[#This Row],[actualResultV1]]))</f>
        <v>0</v>
      </c>
      <c r="Y31" t="b">
        <f>ISNUMBER(SEARCH(Y$1,test80[[#This Row],[actualResultV1]]))</f>
        <v>1</v>
      </c>
      <c r="Z31" t="b">
        <f>ISNUMBER(SEARCH(Z$1,test80[[#This Row],[actualResultV1]]))</f>
        <v>0</v>
      </c>
      <c r="AA31" s="10" t="str">
        <f t="shared" si="4"/>
        <v>00</v>
      </c>
      <c r="AB31" s="10" t="str">
        <f t="shared" si="5"/>
        <v>11</v>
      </c>
      <c r="AC31" s="10" t="str">
        <f t="shared" si="6"/>
        <v>00</v>
      </c>
      <c r="AD31" t="b">
        <f t="shared" si="7"/>
        <v>1</v>
      </c>
      <c r="AG31" t="b">
        <f>ISNUMBER(SEARCH(AG$1,test80[[#This Row],[actualResultGPT3]]))</f>
        <v>0</v>
      </c>
      <c r="AH31" t="b">
        <f>ISNUMBER(SEARCH(AH$1,test80[[#This Row],[actualResultGPT3]]))</f>
        <v>1</v>
      </c>
      <c r="AI31" t="b">
        <f>ISNUMBER(SEARCH(AI$1,test80[[#This Row],[actualResultGPT3]]))</f>
        <v>1</v>
      </c>
      <c r="AJ31" s="10" t="str">
        <f t="shared" si="8"/>
        <v>00</v>
      </c>
      <c r="AK31" s="10" t="str">
        <f t="shared" si="9"/>
        <v>11</v>
      </c>
      <c r="AL31" s="10" t="str">
        <f t="shared" si="10"/>
        <v>01</v>
      </c>
      <c r="AM31" t="b">
        <f t="shared" si="11"/>
        <v>0</v>
      </c>
    </row>
    <row r="32" spans="1:39" x14ac:dyDescent="0.35">
      <c r="A32" s="1" t="s">
        <v>322</v>
      </c>
      <c r="B32" s="1" t="s">
        <v>323</v>
      </c>
      <c r="C32" s="1" t="s">
        <v>950</v>
      </c>
      <c r="D32" s="1" t="s">
        <v>7</v>
      </c>
      <c r="E32" s="1" t="s">
        <v>7</v>
      </c>
      <c r="F32" s="1" t="s">
        <v>925</v>
      </c>
      <c r="G32" s="1" t="s">
        <v>7</v>
      </c>
      <c r="J32" s="13" t="b">
        <f>ISNUMBER(SEARCH(J$1,test80[[#This Row],[expectedResult]]))</f>
        <v>0</v>
      </c>
      <c r="K32" s="1" t="b">
        <f>ISNUMBER(SEARCH(K$1,test80[[#This Row],[expectedResult]]))</f>
        <v>0</v>
      </c>
      <c r="L32" s="6" t="b">
        <f>ISNUMBER(SEARCH(L$1,test80[[#This Row],[expectedResult]]))</f>
        <v>1</v>
      </c>
      <c r="O32" t="b">
        <f>ISNUMBER(SEARCH(O$1,test80[[#This Row],[actualResult]]))</f>
        <v>0</v>
      </c>
      <c r="P32" t="b">
        <f>ISNUMBER(SEARCH(P$1,test80[[#This Row],[actualResult]]))</f>
        <v>0</v>
      </c>
      <c r="Q32" t="b">
        <f>ISNUMBER(SEARCH(Q$1,test80[[#This Row],[actualResult]]))</f>
        <v>1</v>
      </c>
      <c r="R32" s="10" t="str">
        <f t="shared" si="0"/>
        <v>00</v>
      </c>
      <c r="S32" s="10" t="str">
        <f t="shared" si="1"/>
        <v>00</v>
      </c>
      <c r="T32" s="10" t="str">
        <f t="shared" si="2"/>
        <v>11</v>
      </c>
      <c r="U32" t="b">
        <f t="shared" si="3"/>
        <v>1</v>
      </c>
      <c r="X32" t="b">
        <f>ISNUMBER(SEARCH(X$1,test80[[#This Row],[actualResultV1]]))</f>
        <v>0</v>
      </c>
      <c r="Y32" t="b">
        <f>ISNUMBER(SEARCH(Y$1,test80[[#This Row],[actualResultV1]]))</f>
        <v>0</v>
      </c>
      <c r="Z32" t="b">
        <f>ISNUMBER(SEARCH(Z$1,test80[[#This Row],[actualResultV1]]))</f>
        <v>1</v>
      </c>
      <c r="AA32" s="10" t="str">
        <f t="shared" si="4"/>
        <v>00</v>
      </c>
      <c r="AB32" s="10" t="str">
        <f t="shared" si="5"/>
        <v>00</v>
      </c>
      <c r="AC32" s="10" t="str">
        <f t="shared" si="6"/>
        <v>11</v>
      </c>
      <c r="AD32" t="b">
        <f t="shared" si="7"/>
        <v>1</v>
      </c>
      <c r="AG32" t="b">
        <f>ISNUMBER(SEARCH(AG$1,test80[[#This Row],[actualResultGPT3]]))</f>
        <v>1</v>
      </c>
      <c r="AH32" t="b">
        <f>ISNUMBER(SEARCH(AH$1,test80[[#This Row],[actualResultGPT3]]))</f>
        <v>1</v>
      </c>
      <c r="AI32" t="b">
        <f>ISNUMBER(SEARCH(AI$1,test80[[#This Row],[actualResultGPT3]]))</f>
        <v>1</v>
      </c>
      <c r="AJ32" s="10" t="str">
        <f t="shared" si="8"/>
        <v>01</v>
      </c>
      <c r="AK32" s="10" t="str">
        <f t="shared" si="9"/>
        <v>01</v>
      </c>
      <c r="AL32" s="10" t="str">
        <f t="shared" si="10"/>
        <v>11</v>
      </c>
      <c r="AM32" t="b">
        <f t="shared" si="11"/>
        <v>0</v>
      </c>
    </row>
    <row r="33" spans="1:39" x14ac:dyDescent="0.35">
      <c r="A33" s="1">
        <v>1234698308</v>
      </c>
      <c r="B33" s="1" t="s">
        <v>488</v>
      </c>
      <c r="C33" s="1" t="s">
        <v>951</v>
      </c>
      <c r="D33" s="1" t="s">
        <v>13</v>
      </c>
      <c r="E33" s="1" t="s">
        <v>13</v>
      </c>
      <c r="F33" s="1" t="s">
        <v>925</v>
      </c>
      <c r="G33" s="1" t="s">
        <v>13</v>
      </c>
      <c r="J33" s="13" t="b">
        <f>ISNUMBER(SEARCH(J$1,test80[[#This Row],[expectedResult]]))</f>
        <v>1</v>
      </c>
      <c r="K33" s="1" t="b">
        <f>ISNUMBER(SEARCH(K$1,test80[[#This Row],[expectedResult]]))</f>
        <v>0</v>
      </c>
      <c r="L33" s="6" t="b">
        <f>ISNUMBER(SEARCH(L$1,test80[[#This Row],[expectedResult]]))</f>
        <v>0</v>
      </c>
      <c r="O33" t="b">
        <f>ISNUMBER(SEARCH(O$1,test80[[#This Row],[actualResult]]))</f>
        <v>1</v>
      </c>
      <c r="P33" t="b">
        <f>ISNUMBER(SEARCH(P$1,test80[[#This Row],[actualResult]]))</f>
        <v>0</v>
      </c>
      <c r="Q33" t="b">
        <f>ISNUMBER(SEARCH(Q$1,test80[[#This Row],[actualResult]]))</f>
        <v>0</v>
      </c>
      <c r="R33" s="10" t="str">
        <f t="shared" si="0"/>
        <v>11</v>
      </c>
      <c r="S33" s="10" t="str">
        <f t="shared" si="1"/>
        <v>00</v>
      </c>
      <c r="T33" s="10" t="str">
        <f t="shared" si="2"/>
        <v>00</v>
      </c>
      <c r="U33" t="b">
        <f t="shared" si="3"/>
        <v>1</v>
      </c>
      <c r="X33" t="b">
        <f>ISNUMBER(SEARCH(X$1,test80[[#This Row],[actualResultV1]]))</f>
        <v>1</v>
      </c>
      <c r="Y33" t="b">
        <f>ISNUMBER(SEARCH(Y$1,test80[[#This Row],[actualResultV1]]))</f>
        <v>0</v>
      </c>
      <c r="Z33" t="b">
        <f>ISNUMBER(SEARCH(Z$1,test80[[#This Row],[actualResultV1]]))</f>
        <v>0</v>
      </c>
      <c r="AA33" s="10" t="str">
        <f t="shared" si="4"/>
        <v>11</v>
      </c>
      <c r="AB33" s="10" t="str">
        <f t="shared" si="5"/>
        <v>00</v>
      </c>
      <c r="AC33" s="10" t="str">
        <f t="shared" si="6"/>
        <v>00</v>
      </c>
      <c r="AD33" t="b">
        <f t="shared" si="7"/>
        <v>1</v>
      </c>
      <c r="AG33" t="b">
        <f>ISNUMBER(SEARCH(AG$1,test80[[#This Row],[actualResultGPT3]]))</f>
        <v>1</v>
      </c>
      <c r="AH33" t="b">
        <f>ISNUMBER(SEARCH(AH$1,test80[[#This Row],[actualResultGPT3]]))</f>
        <v>1</v>
      </c>
      <c r="AI33" t="b">
        <f>ISNUMBER(SEARCH(AI$1,test80[[#This Row],[actualResultGPT3]]))</f>
        <v>1</v>
      </c>
      <c r="AJ33" s="10" t="str">
        <f t="shared" si="8"/>
        <v>11</v>
      </c>
      <c r="AK33" s="10" t="str">
        <f t="shared" si="9"/>
        <v>01</v>
      </c>
      <c r="AL33" s="10" t="str">
        <f t="shared" si="10"/>
        <v>01</v>
      </c>
      <c r="AM33" t="b">
        <f t="shared" si="11"/>
        <v>0</v>
      </c>
    </row>
    <row r="34" spans="1:39" x14ac:dyDescent="0.35">
      <c r="A34" s="1" t="s">
        <v>346</v>
      </c>
      <c r="B34" s="1" t="s">
        <v>347</v>
      </c>
      <c r="C34" s="1" t="s">
        <v>952</v>
      </c>
      <c r="D34" s="1" t="s">
        <v>34</v>
      </c>
      <c r="E34" s="1" t="s">
        <v>34</v>
      </c>
      <c r="F34" s="1" t="s">
        <v>925</v>
      </c>
      <c r="G34" s="1" t="s">
        <v>34</v>
      </c>
      <c r="J34" s="13" t="b">
        <f>ISNUMBER(SEARCH(J$1,test80[[#This Row],[expectedResult]]))</f>
        <v>0</v>
      </c>
      <c r="K34" s="1" t="b">
        <f>ISNUMBER(SEARCH(K$1,test80[[#This Row],[expectedResult]]))</f>
        <v>1</v>
      </c>
      <c r="L34" s="6" t="b">
        <f>ISNUMBER(SEARCH(L$1,test80[[#This Row],[expectedResult]]))</f>
        <v>0</v>
      </c>
      <c r="O34" t="b">
        <f>ISNUMBER(SEARCH(O$1,test80[[#This Row],[actualResult]]))</f>
        <v>0</v>
      </c>
      <c r="P34" t="b">
        <f>ISNUMBER(SEARCH(P$1,test80[[#This Row],[actualResult]]))</f>
        <v>1</v>
      </c>
      <c r="Q34" t="b">
        <f>ISNUMBER(SEARCH(Q$1,test80[[#This Row],[actualResult]]))</f>
        <v>0</v>
      </c>
      <c r="R34" s="10" t="str">
        <f t="shared" si="0"/>
        <v>00</v>
      </c>
      <c r="S34" s="10" t="str">
        <f t="shared" si="1"/>
        <v>11</v>
      </c>
      <c r="T34" s="10" t="str">
        <f t="shared" si="2"/>
        <v>00</v>
      </c>
      <c r="U34" t="b">
        <f t="shared" si="3"/>
        <v>1</v>
      </c>
      <c r="X34" t="b">
        <f>ISNUMBER(SEARCH(X$1,test80[[#This Row],[actualResultV1]]))</f>
        <v>0</v>
      </c>
      <c r="Y34" t="b">
        <f>ISNUMBER(SEARCH(Y$1,test80[[#This Row],[actualResultV1]]))</f>
        <v>1</v>
      </c>
      <c r="Z34" t="b">
        <f>ISNUMBER(SEARCH(Z$1,test80[[#This Row],[actualResultV1]]))</f>
        <v>0</v>
      </c>
      <c r="AA34" s="10" t="str">
        <f t="shared" si="4"/>
        <v>00</v>
      </c>
      <c r="AB34" s="10" t="str">
        <f t="shared" si="5"/>
        <v>11</v>
      </c>
      <c r="AC34" s="10" t="str">
        <f t="shared" si="6"/>
        <v>00</v>
      </c>
      <c r="AD34" t="b">
        <f t="shared" si="7"/>
        <v>1</v>
      </c>
      <c r="AG34" t="b">
        <f>ISNUMBER(SEARCH(AG$1,test80[[#This Row],[actualResultGPT3]]))</f>
        <v>1</v>
      </c>
      <c r="AH34" t="b">
        <f>ISNUMBER(SEARCH(AH$1,test80[[#This Row],[actualResultGPT3]]))</f>
        <v>1</v>
      </c>
      <c r="AI34" t="b">
        <f>ISNUMBER(SEARCH(AI$1,test80[[#This Row],[actualResultGPT3]]))</f>
        <v>1</v>
      </c>
      <c r="AJ34" s="10" t="str">
        <f t="shared" si="8"/>
        <v>01</v>
      </c>
      <c r="AK34" s="10" t="str">
        <f t="shared" si="9"/>
        <v>11</v>
      </c>
      <c r="AL34" s="10" t="str">
        <f t="shared" si="10"/>
        <v>01</v>
      </c>
      <c r="AM34" t="b">
        <f t="shared" si="11"/>
        <v>0</v>
      </c>
    </row>
    <row r="35" spans="1:39" x14ac:dyDescent="0.35">
      <c r="A35" s="1" t="s">
        <v>542</v>
      </c>
      <c r="B35" s="1" t="s">
        <v>543</v>
      </c>
      <c r="C35" s="1" t="s">
        <v>953</v>
      </c>
      <c r="D35" s="1" t="s">
        <v>24</v>
      </c>
      <c r="E35" s="1" t="s">
        <v>7</v>
      </c>
      <c r="F35" s="1" t="s">
        <v>926</v>
      </c>
      <c r="G35" s="1" t="s">
        <v>7</v>
      </c>
      <c r="J35" s="13" t="b">
        <f>ISNUMBER(SEARCH(J$1,test80[[#This Row],[expectedResult]]))</f>
        <v>0</v>
      </c>
      <c r="K35" s="1" t="b">
        <f>ISNUMBER(SEARCH(K$1,test80[[#This Row],[expectedResult]]))</f>
        <v>1</v>
      </c>
      <c r="L35" s="6" t="b">
        <f>ISNUMBER(SEARCH(L$1,test80[[#This Row],[expectedResult]]))</f>
        <v>1</v>
      </c>
      <c r="O35" t="b">
        <f>ISNUMBER(SEARCH(O$1,test80[[#This Row],[actualResult]]))</f>
        <v>0</v>
      </c>
      <c r="P35" t="b">
        <f>ISNUMBER(SEARCH(P$1,test80[[#This Row],[actualResult]]))</f>
        <v>0</v>
      </c>
      <c r="Q35" t="b">
        <f>ISNUMBER(SEARCH(Q$1,test80[[#This Row],[actualResult]]))</f>
        <v>1</v>
      </c>
      <c r="R35" s="10" t="str">
        <f t="shared" si="0"/>
        <v>00</v>
      </c>
      <c r="S35" s="10" t="str">
        <f t="shared" si="1"/>
        <v>10</v>
      </c>
      <c r="T35" s="10" t="str">
        <f t="shared" si="2"/>
        <v>11</v>
      </c>
      <c r="U35" t="b">
        <f t="shared" si="3"/>
        <v>0</v>
      </c>
      <c r="X35" t="b">
        <f>ISNUMBER(SEARCH(X$1,test80[[#This Row],[actualResultV1]]))</f>
        <v>0</v>
      </c>
      <c r="Y35" t="b">
        <f>ISNUMBER(SEARCH(Y$1,test80[[#This Row],[actualResultV1]]))</f>
        <v>0</v>
      </c>
      <c r="Z35" t="b">
        <f>ISNUMBER(SEARCH(Z$1,test80[[#This Row],[actualResultV1]]))</f>
        <v>1</v>
      </c>
      <c r="AA35" s="10" t="str">
        <f t="shared" si="4"/>
        <v>00</v>
      </c>
      <c r="AB35" s="10" t="str">
        <f t="shared" si="5"/>
        <v>10</v>
      </c>
      <c r="AC35" s="10" t="str">
        <f t="shared" si="6"/>
        <v>11</v>
      </c>
      <c r="AD35" t="b">
        <f t="shared" si="7"/>
        <v>0</v>
      </c>
      <c r="AG35" t="b">
        <f>ISNUMBER(SEARCH(AG$1,test80[[#This Row],[actualResultGPT3]]))</f>
        <v>0</v>
      </c>
      <c r="AH35" t="b">
        <f>ISNUMBER(SEARCH(AH$1,test80[[#This Row],[actualResultGPT3]]))</f>
        <v>1</v>
      </c>
      <c r="AI35" t="b">
        <f>ISNUMBER(SEARCH(AI$1,test80[[#This Row],[actualResultGPT3]]))</f>
        <v>1</v>
      </c>
      <c r="AJ35" s="10" t="str">
        <f t="shared" si="8"/>
        <v>00</v>
      </c>
      <c r="AK35" s="10" t="str">
        <f t="shared" si="9"/>
        <v>11</v>
      </c>
      <c r="AL35" s="10" t="str">
        <f t="shared" si="10"/>
        <v>11</v>
      </c>
      <c r="AM35" t="b">
        <f t="shared" si="11"/>
        <v>1</v>
      </c>
    </row>
    <row r="36" spans="1:39" x14ac:dyDescent="0.35">
      <c r="A36" s="1" t="s">
        <v>873</v>
      </c>
      <c r="B36" s="1" t="s">
        <v>874</v>
      </c>
      <c r="C36" s="1" t="s">
        <v>954</v>
      </c>
      <c r="D36" s="1" t="s">
        <v>7</v>
      </c>
      <c r="E36" s="1" t="s">
        <v>7</v>
      </c>
      <c r="F36" s="1" t="s">
        <v>925</v>
      </c>
      <c r="G36" s="1" t="s">
        <v>34</v>
      </c>
      <c r="J36" s="13" t="b">
        <f>ISNUMBER(SEARCH(J$1,test80[[#This Row],[expectedResult]]))</f>
        <v>0</v>
      </c>
      <c r="K36" s="1" t="b">
        <f>ISNUMBER(SEARCH(K$1,test80[[#This Row],[expectedResult]]))</f>
        <v>0</v>
      </c>
      <c r="L36" s="6" t="b">
        <f>ISNUMBER(SEARCH(L$1,test80[[#This Row],[expectedResult]]))</f>
        <v>1</v>
      </c>
      <c r="O36" t="b">
        <f>ISNUMBER(SEARCH(O$1,test80[[#This Row],[actualResult]]))</f>
        <v>0</v>
      </c>
      <c r="P36" t="b">
        <f>ISNUMBER(SEARCH(P$1,test80[[#This Row],[actualResult]]))</f>
        <v>1</v>
      </c>
      <c r="Q36" t="b">
        <f>ISNUMBER(SEARCH(Q$1,test80[[#This Row],[actualResult]]))</f>
        <v>0</v>
      </c>
      <c r="R36" s="10" t="str">
        <f t="shared" si="0"/>
        <v>00</v>
      </c>
      <c r="S36" s="10" t="str">
        <f t="shared" si="1"/>
        <v>01</v>
      </c>
      <c r="T36" s="10" t="str">
        <f t="shared" si="2"/>
        <v>10</v>
      </c>
      <c r="U36" t="b">
        <f t="shared" si="3"/>
        <v>0</v>
      </c>
      <c r="X36" t="b">
        <f>ISNUMBER(SEARCH(X$1,test80[[#This Row],[actualResultV1]]))</f>
        <v>0</v>
      </c>
      <c r="Y36" t="b">
        <f>ISNUMBER(SEARCH(Y$1,test80[[#This Row],[actualResultV1]]))</f>
        <v>0</v>
      </c>
      <c r="Z36" t="b">
        <f>ISNUMBER(SEARCH(Z$1,test80[[#This Row],[actualResultV1]]))</f>
        <v>1</v>
      </c>
      <c r="AA36" s="10" t="str">
        <f t="shared" si="4"/>
        <v>00</v>
      </c>
      <c r="AB36" s="10" t="str">
        <f t="shared" si="5"/>
        <v>00</v>
      </c>
      <c r="AC36" s="10" t="str">
        <f t="shared" si="6"/>
        <v>11</v>
      </c>
      <c r="AD36" t="b">
        <f t="shared" si="7"/>
        <v>1</v>
      </c>
      <c r="AG36" t="b">
        <f>ISNUMBER(SEARCH(AG$1,test80[[#This Row],[actualResultGPT3]]))</f>
        <v>1</v>
      </c>
      <c r="AH36" t="b">
        <f>ISNUMBER(SEARCH(AH$1,test80[[#This Row],[actualResultGPT3]]))</f>
        <v>1</v>
      </c>
      <c r="AI36" t="b">
        <f>ISNUMBER(SEARCH(AI$1,test80[[#This Row],[actualResultGPT3]]))</f>
        <v>1</v>
      </c>
      <c r="AJ36" s="10" t="str">
        <f t="shared" si="8"/>
        <v>01</v>
      </c>
      <c r="AK36" s="10" t="str">
        <f t="shared" si="9"/>
        <v>01</v>
      </c>
      <c r="AL36" s="10" t="str">
        <f t="shared" si="10"/>
        <v>11</v>
      </c>
      <c r="AM36" t="b">
        <f t="shared" si="11"/>
        <v>0</v>
      </c>
    </row>
    <row r="37" spans="1:39" x14ac:dyDescent="0.35">
      <c r="A37" s="1" t="s">
        <v>201</v>
      </c>
      <c r="B37" s="1" t="s">
        <v>202</v>
      </c>
      <c r="C37" s="1" t="s">
        <v>203</v>
      </c>
      <c r="D37" s="1" t="s">
        <v>7</v>
      </c>
      <c r="E37" s="1" t="s">
        <v>7</v>
      </c>
      <c r="F37" s="1" t="s">
        <v>925</v>
      </c>
      <c r="G37" s="1" t="s">
        <v>34</v>
      </c>
      <c r="J37" s="13" t="b">
        <f>ISNUMBER(SEARCH(J$1,test80[[#This Row],[expectedResult]]))</f>
        <v>0</v>
      </c>
      <c r="K37" s="1" t="b">
        <f>ISNUMBER(SEARCH(K$1,test80[[#This Row],[expectedResult]]))</f>
        <v>0</v>
      </c>
      <c r="L37" s="6" t="b">
        <f>ISNUMBER(SEARCH(L$1,test80[[#This Row],[expectedResult]]))</f>
        <v>1</v>
      </c>
      <c r="O37" t="b">
        <f>ISNUMBER(SEARCH(O$1,test80[[#This Row],[actualResult]]))</f>
        <v>0</v>
      </c>
      <c r="P37" t="b">
        <f>ISNUMBER(SEARCH(P$1,test80[[#This Row],[actualResult]]))</f>
        <v>1</v>
      </c>
      <c r="Q37" t="b">
        <f>ISNUMBER(SEARCH(Q$1,test80[[#This Row],[actualResult]]))</f>
        <v>0</v>
      </c>
      <c r="R37" s="10" t="str">
        <f t="shared" si="0"/>
        <v>00</v>
      </c>
      <c r="S37" s="10" t="str">
        <f t="shared" si="1"/>
        <v>01</v>
      </c>
      <c r="T37" s="10" t="str">
        <f t="shared" si="2"/>
        <v>10</v>
      </c>
      <c r="U37" t="b">
        <f t="shared" si="3"/>
        <v>0</v>
      </c>
      <c r="X37" t="b">
        <f>ISNUMBER(SEARCH(X$1,test80[[#This Row],[actualResultV1]]))</f>
        <v>0</v>
      </c>
      <c r="Y37" t="b">
        <f>ISNUMBER(SEARCH(Y$1,test80[[#This Row],[actualResultV1]]))</f>
        <v>0</v>
      </c>
      <c r="Z37" t="b">
        <f>ISNUMBER(SEARCH(Z$1,test80[[#This Row],[actualResultV1]]))</f>
        <v>1</v>
      </c>
      <c r="AA37" s="10" t="str">
        <f t="shared" si="4"/>
        <v>00</v>
      </c>
      <c r="AB37" s="10" t="str">
        <f t="shared" si="5"/>
        <v>00</v>
      </c>
      <c r="AC37" s="10" t="str">
        <f t="shared" si="6"/>
        <v>11</v>
      </c>
      <c r="AD37" t="b">
        <f t="shared" si="7"/>
        <v>1</v>
      </c>
      <c r="AG37" t="b">
        <f>ISNUMBER(SEARCH(AG$1,test80[[#This Row],[actualResultGPT3]]))</f>
        <v>1</v>
      </c>
      <c r="AH37" t="b">
        <f>ISNUMBER(SEARCH(AH$1,test80[[#This Row],[actualResultGPT3]]))</f>
        <v>1</v>
      </c>
      <c r="AI37" t="b">
        <f>ISNUMBER(SEARCH(AI$1,test80[[#This Row],[actualResultGPT3]]))</f>
        <v>1</v>
      </c>
      <c r="AJ37" s="10" t="str">
        <f t="shared" si="8"/>
        <v>01</v>
      </c>
      <c r="AK37" s="10" t="str">
        <f t="shared" si="9"/>
        <v>01</v>
      </c>
      <c r="AL37" s="10" t="str">
        <f t="shared" si="10"/>
        <v>11</v>
      </c>
      <c r="AM37" t="b">
        <f t="shared" si="11"/>
        <v>0</v>
      </c>
    </row>
    <row r="38" spans="1:39" x14ac:dyDescent="0.35">
      <c r="A38" s="1" t="s">
        <v>570</v>
      </c>
      <c r="B38" s="1" t="s">
        <v>571</v>
      </c>
      <c r="C38" s="1" t="s">
        <v>955</v>
      </c>
      <c r="D38" s="1" t="s">
        <v>24</v>
      </c>
      <c r="E38" s="1" t="s">
        <v>24</v>
      </c>
      <c r="F38" s="1" t="s">
        <v>925</v>
      </c>
      <c r="G38" s="1" t="s">
        <v>24</v>
      </c>
      <c r="J38" s="13" t="b">
        <f>ISNUMBER(SEARCH(J$1,test80[[#This Row],[expectedResult]]))</f>
        <v>0</v>
      </c>
      <c r="K38" s="1" t="b">
        <f>ISNUMBER(SEARCH(K$1,test80[[#This Row],[expectedResult]]))</f>
        <v>1</v>
      </c>
      <c r="L38" s="6" t="b">
        <f>ISNUMBER(SEARCH(L$1,test80[[#This Row],[expectedResult]]))</f>
        <v>1</v>
      </c>
      <c r="O38" t="b">
        <f>ISNUMBER(SEARCH(O$1,test80[[#This Row],[actualResult]]))</f>
        <v>0</v>
      </c>
      <c r="P38" t="b">
        <f>ISNUMBER(SEARCH(P$1,test80[[#This Row],[actualResult]]))</f>
        <v>1</v>
      </c>
      <c r="Q38" t="b">
        <f>ISNUMBER(SEARCH(Q$1,test80[[#This Row],[actualResult]]))</f>
        <v>1</v>
      </c>
      <c r="R38" s="10" t="str">
        <f t="shared" si="0"/>
        <v>00</v>
      </c>
      <c r="S38" s="10" t="str">
        <f t="shared" si="1"/>
        <v>11</v>
      </c>
      <c r="T38" s="10" t="str">
        <f t="shared" si="2"/>
        <v>11</v>
      </c>
      <c r="U38" t="b">
        <f t="shared" si="3"/>
        <v>1</v>
      </c>
      <c r="X38" t="b">
        <f>ISNUMBER(SEARCH(X$1,test80[[#This Row],[actualResultV1]]))</f>
        <v>0</v>
      </c>
      <c r="Y38" t="b">
        <f>ISNUMBER(SEARCH(Y$1,test80[[#This Row],[actualResultV1]]))</f>
        <v>1</v>
      </c>
      <c r="Z38" t="b">
        <f>ISNUMBER(SEARCH(Z$1,test80[[#This Row],[actualResultV1]]))</f>
        <v>1</v>
      </c>
      <c r="AA38" s="10" t="str">
        <f t="shared" si="4"/>
        <v>00</v>
      </c>
      <c r="AB38" s="10" t="str">
        <f t="shared" si="5"/>
        <v>11</v>
      </c>
      <c r="AC38" s="10" t="str">
        <f t="shared" si="6"/>
        <v>11</v>
      </c>
      <c r="AD38" t="b">
        <f t="shared" si="7"/>
        <v>1</v>
      </c>
      <c r="AG38" t="b">
        <f>ISNUMBER(SEARCH(AG$1,test80[[#This Row],[actualResultGPT3]]))</f>
        <v>1</v>
      </c>
      <c r="AH38" t="b">
        <f>ISNUMBER(SEARCH(AH$1,test80[[#This Row],[actualResultGPT3]]))</f>
        <v>1</v>
      </c>
      <c r="AI38" t="b">
        <f>ISNUMBER(SEARCH(AI$1,test80[[#This Row],[actualResultGPT3]]))</f>
        <v>1</v>
      </c>
      <c r="AJ38" s="10" t="str">
        <f t="shared" si="8"/>
        <v>01</v>
      </c>
      <c r="AK38" s="10" t="str">
        <f t="shared" si="9"/>
        <v>11</v>
      </c>
      <c r="AL38" s="10" t="str">
        <f t="shared" si="10"/>
        <v>11</v>
      </c>
      <c r="AM38" t="b">
        <f t="shared" si="11"/>
        <v>0</v>
      </c>
    </row>
    <row r="39" spans="1:39" x14ac:dyDescent="0.35">
      <c r="A39" s="1" t="s">
        <v>119</v>
      </c>
      <c r="B39" s="1" t="s">
        <v>120</v>
      </c>
      <c r="C39" s="1" t="s">
        <v>956</v>
      </c>
      <c r="D39" s="1" t="s">
        <v>7</v>
      </c>
      <c r="E39" s="1" t="s">
        <v>7</v>
      </c>
      <c r="F39" s="1" t="s">
        <v>957</v>
      </c>
      <c r="G39" s="1" t="s">
        <v>24</v>
      </c>
      <c r="J39" s="13" t="b">
        <f>ISNUMBER(SEARCH(J$1,test80[[#This Row],[expectedResult]]))</f>
        <v>0</v>
      </c>
      <c r="K39" s="1" t="b">
        <f>ISNUMBER(SEARCH(K$1,test80[[#This Row],[expectedResult]]))</f>
        <v>0</v>
      </c>
      <c r="L39" s="6" t="b">
        <f>ISNUMBER(SEARCH(L$1,test80[[#This Row],[expectedResult]]))</f>
        <v>1</v>
      </c>
      <c r="O39" t="b">
        <f>ISNUMBER(SEARCH(O$1,test80[[#This Row],[actualResult]]))</f>
        <v>0</v>
      </c>
      <c r="P39" t="b">
        <f>ISNUMBER(SEARCH(P$1,test80[[#This Row],[actualResult]]))</f>
        <v>1</v>
      </c>
      <c r="Q39" t="b">
        <f>ISNUMBER(SEARCH(Q$1,test80[[#This Row],[actualResult]]))</f>
        <v>1</v>
      </c>
      <c r="R39" s="10" t="str">
        <f t="shared" si="0"/>
        <v>00</v>
      </c>
      <c r="S39" s="10" t="str">
        <f t="shared" si="1"/>
        <v>01</v>
      </c>
      <c r="T39" s="10" t="str">
        <f t="shared" si="2"/>
        <v>11</v>
      </c>
      <c r="U39" t="b">
        <f t="shared" si="3"/>
        <v>0</v>
      </c>
      <c r="X39" t="b">
        <f>ISNUMBER(SEARCH(X$1,test80[[#This Row],[actualResultV1]]))</f>
        <v>0</v>
      </c>
      <c r="Y39" t="b">
        <f>ISNUMBER(SEARCH(Y$1,test80[[#This Row],[actualResultV1]]))</f>
        <v>0</v>
      </c>
      <c r="Z39" t="b">
        <f>ISNUMBER(SEARCH(Z$1,test80[[#This Row],[actualResultV1]]))</f>
        <v>1</v>
      </c>
      <c r="AA39" s="10" t="str">
        <f t="shared" si="4"/>
        <v>00</v>
      </c>
      <c r="AB39" s="10" t="str">
        <f t="shared" si="5"/>
        <v>00</v>
      </c>
      <c r="AC39" s="10" t="str">
        <f t="shared" si="6"/>
        <v>11</v>
      </c>
      <c r="AD39" t="b">
        <f t="shared" si="7"/>
        <v>1</v>
      </c>
      <c r="AG39" t="b">
        <f>ISNUMBER(SEARCH(AG$1,test80[[#This Row],[actualResultGPT3]]))</f>
        <v>1</v>
      </c>
      <c r="AH39" t="b">
        <f>ISNUMBER(SEARCH(AH$1,test80[[#This Row],[actualResultGPT3]]))</f>
        <v>1</v>
      </c>
      <c r="AI39" t="b">
        <f>ISNUMBER(SEARCH(AI$1,test80[[#This Row],[actualResultGPT3]]))</f>
        <v>1</v>
      </c>
      <c r="AJ39" s="10" t="str">
        <f t="shared" si="8"/>
        <v>01</v>
      </c>
      <c r="AK39" s="10" t="str">
        <f t="shared" si="9"/>
        <v>01</v>
      </c>
      <c r="AL39" s="10" t="str">
        <f t="shared" si="10"/>
        <v>11</v>
      </c>
      <c r="AM39" t="b">
        <f t="shared" si="11"/>
        <v>0</v>
      </c>
    </row>
    <row r="40" spans="1:39" x14ac:dyDescent="0.35">
      <c r="A40" s="1" t="s">
        <v>310</v>
      </c>
      <c r="B40" s="1" t="s">
        <v>311</v>
      </c>
      <c r="C40" s="1" t="s">
        <v>312</v>
      </c>
      <c r="D40" s="1" t="s">
        <v>7</v>
      </c>
      <c r="E40" s="1" t="s">
        <v>7</v>
      </c>
      <c r="F40" s="1" t="s">
        <v>958</v>
      </c>
      <c r="G40" s="1" t="s">
        <v>7</v>
      </c>
      <c r="J40" s="13" t="b">
        <f>ISNUMBER(SEARCH(J$1,test80[[#This Row],[expectedResult]]))</f>
        <v>0</v>
      </c>
      <c r="K40" s="1" t="b">
        <f>ISNUMBER(SEARCH(K$1,test80[[#This Row],[expectedResult]]))</f>
        <v>0</v>
      </c>
      <c r="L40" s="6" t="b">
        <f>ISNUMBER(SEARCH(L$1,test80[[#This Row],[expectedResult]]))</f>
        <v>1</v>
      </c>
      <c r="O40" t="b">
        <f>ISNUMBER(SEARCH(O$1,test80[[#This Row],[actualResult]]))</f>
        <v>0</v>
      </c>
      <c r="P40" t="b">
        <f>ISNUMBER(SEARCH(P$1,test80[[#This Row],[actualResult]]))</f>
        <v>0</v>
      </c>
      <c r="Q40" t="b">
        <f>ISNUMBER(SEARCH(Q$1,test80[[#This Row],[actualResult]]))</f>
        <v>1</v>
      </c>
      <c r="R40" s="10" t="str">
        <f t="shared" si="0"/>
        <v>00</v>
      </c>
      <c r="S40" s="10" t="str">
        <f t="shared" si="1"/>
        <v>00</v>
      </c>
      <c r="T40" s="10" t="str">
        <f t="shared" si="2"/>
        <v>11</v>
      </c>
      <c r="U40" t="b">
        <f t="shared" si="3"/>
        <v>1</v>
      </c>
      <c r="X40" t="b">
        <f>ISNUMBER(SEARCH(X$1,test80[[#This Row],[actualResultV1]]))</f>
        <v>0</v>
      </c>
      <c r="Y40" t="b">
        <f>ISNUMBER(SEARCH(Y$1,test80[[#This Row],[actualResultV1]]))</f>
        <v>0</v>
      </c>
      <c r="Z40" t="b">
        <f>ISNUMBER(SEARCH(Z$1,test80[[#This Row],[actualResultV1]]))</f>
        <v>1</v>
      </c>
      <c r="AA40" s="10" t="str">
        <f t="shared" si="4"/>
        <v>00</v>
      </c>
      <c r="AB40" s="10" t="str">
        <f t="shared" si="5"/>
        <v>00</v>
      </c>
      <c r="AC40" s="10" t="str">
        <f t="shared" si="6"/>
        <v>11</v>
      </c>
      <c r="AD40" t="b">
        <f t="shared" si="7"/>
        <v>1</v>
      </c>
      <c r="AG40" t="b">
        <f>ISNUMBER(SEARCH(AG$1,test80[[#This Row],[actualResultGPT3]]))</f>
        <v>0</v>
      </c>
      <c r="AH40" t="b">
        <f>ISNUMBER(SEARCH(AH$1,test80[[#This Row],[actualResultGPT3]]))</f>
        <v>0</v>
      </c>
      <c r="AI40" t="b">
        <f>ISNUMBER(SEARCH(AI$1,test80[[#This Row],[actualResultGPT3]]))</f>
        <v>1</v>
      </c>
      <c r="AJ40" s="10" t="str">
        <f t="shared" si="8"/>
        <v>00</v>
      </c>
      <c r="AK40" s="10" t="str">
        <f t="shared" si="9"/>
        <v>00</v>
      </c>
      <c r="AL40" s="10" t="str">
        <f t="shared" si="10"/>
        <v>11</v>
      </c>
      <c r="AM40" t="b">
        <f t="shared" si="11"/>
        <v>1</v>
      </c>
    </row>
    <row r="41" spans="1:39" x14ac:dyDescent="0.35">
      <c r="A41" s="1" t="s">
        <v>171</v>
      </c>
      <c r="B41" s="1" t="s">
        <v>172</v>
      </c>
      <c r="C41" s="1" t="s">
        <v>173</v>
      </c>
      <c r="D41" s="1" t="s">
        <v>7</v>
      </c>
      <c r="E41" s="1" t="s">
        <v>34</v>
      </c>
      <c r="F41" s="1" t="s">
        <v>959</v>
      </c>
      <c r="G41" s="1" t="s">
        <v>34</v>
      </c>
      <c r="J41" s="13" t="b">
        <f>ISNUMBER(SEARCH(J$1,test80[[#This Row],[expectedResult]]))</f>
        <v>0</v>
      </c>
      <c r="K41" s="1" t="b">
        <f>ISNUMBER(SEARCH(K$1,test80[[#This Row],[expectedResult]]))</f>
        <v>0</v>
      </c>
      <c r="L41" s="6" t="b">
        <f>ISNUMBER(SEARCH(L$1,test80[[#This Row],[expectedResult]]))</f>
        <v>1</v>
      </c>
      <c r="O41" t="b">
        <f>ISNUMBER(SEARCH(O$1,test80[[#This Row],[actualResult]]))</f>
        <v>0</v>
      </c>
      <c r="P41" t="b">
        <f>ISNUMBER(SEARCH(P$1,test80[[#This Row],[actualResult]]))</f>
        <v>1</v>
      </c>
      <c r="Q41" t="b">
        <f>ISNUMBER(SEARCH(Q$1,test80[[#This Row],[actualResult]]))</f>
        <v>0</v>
      </c>
      <c r="R41" s="10" t="str">
        <f t="shared" si="0"/>
        <v>00</v>
      </c>
      <c r="S41" s="10" t="str">
        <f t="shared" si="1"/>
        <v>01</v>
      </c>
      <c r="T41" s="10" t="str">
        <f t="shared" si="2"/>
        <v>10</v>
      </c>
      <c r="U41" t="b">
        <f t="shared" si="3"/>
        <v>0</v>
      </c>
      <c r="X41" t="b">
        <f>ISNUMBER(SEARCH(X$1,test80[[#This Row],[actualResultV1]]))</f>
        <v>0</v>
      </c>
      <c r="Y41" t="b">
        <f>ISNUMBER(SEARCH(Y$1,test80[[#This Row],[actualResultV1]]))</f>
        <v>1</v>
      </c>
      <c r="Z41" t="b">
        <f>ISNUMBER(SEARCH(Z$1,test80[[#This Row],[actualResultV1]]))</f>
        <v>0</v>
      </c>
      <c r="AA41" s="10" t="str">
        <f t="shared" si="4"/>
        <v>00</v>
      </c>
      <c r="AB41" s="10" t="str">
        <f t="shared" si="5"/>
        <v>01</v>
      </c>
      <c r="AC41" s="10" t="str">
        <f t="shared" si="6"/>
        <v>10</v>
      </c>
      <c r="AD41" t="b">
        <f t="shared" si="7"/>
        <v>0</v>
      </c>
      <c r="AG41" t="b">
        <f>ISNUMBER(SEARCH(AG$1,test80[[#This Row],[actualResultGPT3]]))</f>
        <v>1</v>
      </c>
      <c r="AH41" t="b">
        <f>ISNUMBER(SEARCH(AH$1,test80[[#This Row],[actualResultGPT3]]))</f>
        <v>1</v>
      </c>
      <c r="AI41" t="b">
        <f>ISNUMBER(SEARCH(AI$1,test80[[#This Row],[actualResultGPT3]]))</f>
        <v>1</v>
      </c>
      <c r="AJ41" s="10" t="str">
        <f t="shared" si="8"/>
        <v>01</v>
      </c>
      <c r="AK41" s="10" t="str">
        <f t="shared" si="9"/>
        <v>01</v>
      </c>
      <c r="AL41" s="10" t="str">
        <f t="shared" si="10"/>
        <v>11</v>
      </c>
      <c r="AM41" t="b">
        <f t="shared" si="11"/>
        <v>0</v>
      </c>
    </row>
    <row r="42" spans="1:39" x14ac:dyDescent="0.35">
      <c r="A42" s="1" t="s">
        <v>864</v>
      </c>
      <c r="B42" s="1" t="s">
        <v>865</v>
      </c>
      <c r="C42" s="1" t="s">
        <v>866</v>
      </c>
      <c r="D42" s="1" t="s">
        <v>7</v>
      </c>
      <c r="E42" s="1" t="s">
        <v>7</v>
      </c>
      <c r="F42" s="1" t="s">
        <v>926</v>
      </c>
      <c r="G42" s="1" t="s">
        <v>7</v>
      </c>
      <c r="J42" s="13" t="b">
        <f>ISNUMBER(SEARCH(J$1,test80[[#This Row],[expectedResult]]))</f>
        <v>0</v>
      </c>
      <c r="K42" s="1" t="b">
        <f>ISNUMBER(SEARCH(K$1,test80[[#This Row],[expectedResult]]))</f>
        <v>0</v>
      </c>
      <c r="L42" s="6" t="b">
        <f>ISNUMBER(SEARCH(L$1,test80[[#This Row],[expectedResult]]))</f>
        <v>1</v>
      </c>
      <c r="O42" t="b">
        <f>ISNUMBER(SEARCH(O$1,test80[[#This Row],[actualResult]]))</f>
        <v>0</v>
      </c>
      <c r="P42" t="b">
        <f>ISNUMBER(SEARCH(P$1,test80[[#This Row],[actualResult]]))</f>
        <v>0</v>
      </c>
      <c r="Q42" t="b">
        <f>ISNUMBER(SEARCH(Q$1,test80[[#This Row],[actualResult]]))</f>
        <v>1</v>
      </c>
      <c r="R42" s="10" t="str">
        <f t="shared" si="0"/>
        <v>00</v>
      </c>
      <c r="S42" s="10" t="str">
        <f t="shared" si="1"/>
        <v>00</v>
      </c>
      <c r="T42" s="10" t="str">
        <f t="shared" si="2"/>
        <v>11</v>
      </c>
      <c r="U42" t="b">
        <f t="shared" si="3"/>
        <v>1</v>
      </c>
      <c r="X42" t="b">
        <f>ISNUMBER(SEARCH(X$1,test80[[#This Row],[actualResultV1]]))</f>
        <v>0</v>
      </c>
      <c r="Y42" t="b">
        <f>ISNUMBER(SEARCH(Y$1,test80[[#This Row],[actualResultV1]]))</f>
        <v>0</v>
      </c>
      <c r="Z42" t="b">
        <f>ISNUMBER(SEARCH(Z$1,test80[[#This Row],[actualResultV1]]))</f>
        <v>1</v>
      </c>
      <c r="AA42" s="10" t="str">
        <f t="shared" si="4"/>
        <v>00</v>
      </c>
      <c r="AB42" s="10" t="str">
        <f t="shared" si="5"/>
        <v>00</v>
      </c>
      <c r="AC42" s="10" t="str">
        <f t="shared" si="6"/>
        <v>11</v>
      </c>
      <c r="AD42" t="b">
        <f t="shared" si="7"/>
        <v>1</v>
      </c>
      <c r="AG42" t="b">
        <f>ISNUMBER(SEARCH(AG$1,test80[[#This Row],[actualResultGPT3]]))</f>
        <v>0</v>
      </c>
      <c r="AH42" t="b">
        <f>ISNUMBER(SEARCH(AH$1,test80[[#This Row],[actualResultGPT3]]))</f>
        <v>1</v>
      </c>
      <c r="AI42" t="b">
        <f>ISNUMBER(SEARCH(AI$1,test80[[#This Row],[actualResultGPT3]]))</f>
        <v>1</v>
      </c>
      <c r="AJ42" s="10" t="str">
        <f t="shared" si="8"/>
        <v>00</v>
      </c>
      <c r="AK42" s="10" t="str">
        <f t="shared" si="9"/>
        <v>01</v>
      </c>
      <c r="AL42" s="10" t="str">
        <f t="shared" si="10"/>
        <v>11</v>
      </c>
      <c r="AM42" t="b">
        <f t="shared" si="11"/>
        <v>0</v>
      </c>
    </row>
    <row r="43" spans="1:39" x14ac:dyDescent="0.35">
      <c r="A43" s="1" t="s">
        <v>415</v>
      </c>
      <c r="B43" s="1" t="s">
        <v>416</v>
      </c>
      <c r="C43" s="1" t="s">
        <v>960</v>
      </c>
      <c r="D43" s="1" t="s">
        <v>13</v>
      </c>
      <c r="E43" s="1" t="s">
        <v>13</v>
      </c>
      <c r="F43" s="1" t="s">
        <v>935</v>
      </c>
      <c r="G43" s="1" t="s">
        <v>13</v>
      </c>
      <c r="J43" s="13" t="b">
        <f>ISNUMBER(SEARCH(J$1,test80[[#This Row],[expectedResult]]))</f>
        <v>1</v>
      </c>
      <c r="K43" s="1" t="b">
        <f>ISNUMBER(SEARCH(K$1,test80[[#This Row],[expectedResult]]))</f>
        <v>0</v>
      </c>
      <c r="L43" s="6" t="b">
        <f>ISNUMBER(SEARCH(L$1,test80[[#This Row],[expectedResult]]))</f>
        <v>0</v>
      </c>
      <c r="O43" t="b">
        <f>ISNUMBER(SEARCH(O$1,test80[[#This Row],[actualResult]]))</f>
        <v>1</v>
      </c>
      <c r="P43" t="b">
        <f>ISNUMBER(SEARCH(P$1,test80[[#This Row],[actualResult]]))</f>
        <v>0</v>
      </c>
      <c r="Q43" t="b">
        <f>ISNUMBER(SEARCH(Q$1,test80[[#This Row],[actualResult]]))</f>
        <v>0</v>
      </c>
      <c r="R43" s="10" t="str">
        <f t="shared" si="0"/>
        <v>11</v>
      </c>
      <c r="S43" s="10" t="str">
        <f t="shared" si="1"/>
        <v>00</v>
      </c>
      <c r="T43" s="10" t="str">
        <f t="shared" si="2"/>
        <v>00</v>
      </c>
      <c r="U43" t="b">
        <f t="shared" si="3"/>
        <v>1</v>
      </c>
      <c r="X43" t="b">
        <f>ISNUMBER(SEARCH(X$1,test80[[#This Row],[actualResultV1]]))</f>
        <v>1</v>
      </c>
      <c r="Y43" t="b">
        <f>ISNUMBER(SEARCH(Y$1,test80[[#This Row],[actualResultV1]]))</f>
        <v>0</v>
      </c>
      <c r="Z43" t="b">
        <f>ISNUMBER(SEARCH(Z$1,test80[[#This Row],[actualResultV1]]))</f>
        <v>0</v>
      </c>
      <c r="AA43" s="10" t="str">
        <f t="shared" si="4"/>
        <v>11</v>
      </c>
      <c r="AB43" s="10" t="str">
        <f t="shared" si="5"/>
        <v>00</v>
      </c>
      <c r="AC43" s="10" t="str">
        <f t="shared" si="6"/>
        <v>00</v>
      </c>
      <c r="AD43" t="b">
        <f t="shared" si="7"/>
        <v>1</v>
      </c>
      <c r="AG43" t="b">
        <f>ISNUMBER(SEARCH(AG$1,test80[[#This Row],[actualResultGPT3]]))</f>
        <v>1</v>
      </c>
      <c r="AH43" t="b">
        <f>ISNUMBER(SEARCH(AH$1,test80[[#This Row],[actualResultGPT3]]))</f>
        <v>0</v>
      </c>
      <c r="AI43" t="b">
        <f>ISNUMBER(SEARCH(AI$1,test80[[#This Row],[actualResultGPT3]]))</f>
        <v>0</v>
      </c>
      <c r="AJ43" s="10" t="str">
        <f t="shared" si="8"/>
        <v>11</v>
      </c>
      <c r="AK43" s="10" t="str">
        <f t="shared" si="9"/>
        <v>00</v>
      </c>
      <c r="AL43" s="10" t="str">
        <f t="shared" si="10"/>
        <v>00</v>
      </c>
      <c r="AM43" t="b">
        <f t="shared" si="11"/>
        <v>1</v>
      </c>
    </row>
    <row r="44" spans="1:39" x14ac:dyDescent="0.35">
      <c r="A44" s="1" t="s">
        <v>678</v>
      </c>
      <c r="B44" s="1" t="s">
        <v>679</v>
      </c>
      <c r="C44" s="1" t="s">
        <v>961</v>
      </c>
      <c r="D44" s="1" t="s">
        <v>34</v>
      </c>
      <c r="E44" s="1" t="s">
        <v>24</v>
      </c>
      <c r="F44" s="1" t="s">
        <v>926</v>
      </c>
      <c r="G44" s="1" t="s">
        <v>24</v>
      </c>
      <c r="J44" s="13" t="b">
        <f>ISNUMBER(SEARCH(J$1,test80[[#This Row],[expectedResult]]))</f>
        <v>0</v>
      </c>
      <c r="K44" s="1" t="b">
        <f>ISNUMBER(SEARCH(K$1,test80[[#This Row],[expectedResult]]))</f>
        <v>1</v>
      </c>
      <c r="L44" s="6" t="b">
        <f>ISNUMBER(SEARCH(L$1,test80[[#This Row],[expectedResult]]))</f>
        <v>0</v>
      </c>
      <c r="O44" t="b">
        <f>ISNUMBER(SEARCH(O$1,test80[[#This Row],[actualResult]]))</f>
        <v>0</v>
      </c>
      <c r="P44" t="b">
        <f>ISNUMBER(SEARCH(P$1,test80[[#This Row],[actualResult]]))</f>
        <v>1</v>
      </c>
      <c r="Q44" t="b">
        <f>ISNUMBER(SEARCH(Q$1,test80[[#This Row],[actualResult]]))</f>
        <v>1</v>
      </c>
      <c r="R44" s="10" t="str">
        <f t="shared" si="0"/>
        <v>00</v>
      </c>
      <c r="S44" s="10" t="str">
        <f t="shared" si="1"/>
        <v>11</v>
      </c>
      <c r="T44" s="10" t="str">
        <f t="shared" si="2"/>
        <v>01</v>
      </c>
      <c r="U44" t="b">
        <f t="shared" si="3"/>
        <v>0</v>
      </c>
      <c r="X44" t="b">
        <f>ISNUMBER(SEARCH(X$1,test80[[#This Row],[actualResultV1]]))</f>
        <v>0</v>
      </c>
      <c r="Y44" t="b">
        <f>ISNUMBER(SEARCH(Y$1,test80[[#This Row],[actualResultV1]]))</f>
        <v>1</v>
      </c>
      <c r="Z44" t="b">
        <f>ISNUMBER(SEARCH(Z$1,test80[[#This Row],[actualResultV1]]))</f>
        <v>1</v>
      </c>
      <c r="AA44" s="10" t="str">
        <f t="shared" si="4"/>
        <v>00</v>
      </c>
      <c r="AB44" s="10" t="str">
        <f t="shared" si="5"/>
        <v>11</v>
      </c>
      <c r="AC44" s="10" t="str">
        <f t="shared" si="6"/>
        <v>01</v>
      </c>
      <c r="AD44" t="b">
        <f t="shared" si="7"/>
        <v>0</v>
      </c>
      <c r="AG44" t="b">
        <f>ISNUMBER(SEARCH(AG$1,test80[[#This Row],[actualResultGPT3]]))</f>
        <v>0</v>
      </c>
      <c r="AH44" t="b">
        <f>ISNUMBER(SEARCH(AH$1,test80[[#This Row],[actualResultGPT3]]))</f>
        <v>1</v>
      </c>
      <c r="AI44" t="b">
        <f>ISNUMBER(SEARCH(AI$1,test80[[#This Row],[actualResultGPT3]]))</f>
        <v>1</v>
      </c>
      <c r="AJ44" s="10" t="str">
        <f t="shared" si="8"/>
        <v>00</v>
      </c>
      <c r="AK44" s="10" t="str">
        <f t="shared" si="9"/>
        <v>11</v>
      </c>
      <c r="AL44" s="10" t="str">
        <f t="shared" si="10"/>
        <v>01</v>
      </c>
      <c r="AM44" t="b">
        <f t="shared" si="11"/>
        <v>0</v>
      </c>
    </row>
    <row r="45" spans="1:39" x14ac:dyDescent="0.35">
      <c r="A45" s="1" t="s">
        <v>38</v>
      </c>
      <c r="B45" s="1" t="s">
        <v>39</v>
      </c>
      <c r="C45" s="1" t="s">
        <v>962</v>
      </c>
      <c r="D45" s="1" t="s">
        <v>24</v>
      </c>
      <c r="E45" s="1" t="s">
        <v>34</v>
      </c>
      <c r="F45" s="1" t="s">
        <v>959</v>
      </c>
      <c r="G45" s="1" t="s">
        <v>24</v>
      </c>
      <c r="J45" s="13" t="b">
        <f>ISNUMBER(SEARCH(J$1,test80[[#This Row],[expectedResult]]))</f>
        <v>0</v>
      </c>
      <c r="K45" s="1" t="b">
        <f>ISNUMBER(SEARCH(K$1,test80[[#This Row],[expectedResult]]))</f>
        <v>1</v>
      </c>
      <c r="L45" s="6" t="b">
        <f>ISNUMBER(SEARCH(L$1,test80[[#This Row],[expectedResult]]))</f>
        <v>1</v>
      </c>
      <c r="O45" t="b">
        <f>ISNUMBER(SEARCH(O$1,test80[[#This Row],[actualResult]]))</f>
        <v>0</v>
      </c>
      <c r="P45" t="b">
        <f>ISNUMBER(SEARCH(P$1,test80[[#This Row],[actualResult]]))</f>
        <v>1</v>
      </c>
      <c r="Q45" t="b">
        <f>ISNUMBER(SEARCH(Q$1,test80[[#This Row],[actualResult]]))</f>
        <v>1</v>
      </c>
      <c r="R45" s="10" t="str">
        <f t="shared" si="0"/>
        <v>00</v>
      </c>
      <c r="S45" s="10" t="str">
        <f t="shared" si="1"/>
        <v>11</v>
      </c>
      <c r="T45" s="10" t="str">
        <f t="shared" si="2"/>
        <v>11</v>
      </c>
      <c r="U45" t="b">
        <f t="shared" si="3"/>
        <v>1</v>
      </c>
      <c r="X45" t="b">
        <f>ISNUMBER(SEARCH(X$1,test80[[#This Row],[actualResultV1]]))</f>
        <v>0</v>
      </c>
      <c r="Y45" t="b">
        <f>ISNUMBER(SEARCH(Y$1,test80[[#This Row],[actualResultV1]]))</f>
        <v>1</v>
      </c>
      <c r="Z45" t="b">
        <f>ISNUMBER(SEARCH(Z$1,test80[[#This Row],[actualResultV1]]))</f>
        <v>0</v>
      </c>
      <c r="AA45" s="10" t="str">
        <f t="shared" si="4"/>
        <v>00</v>
      </c>
      <c r="AB45" s="10" t="str">
        <f t="shared" si="5"/>
        <v>11</v>
      </c>
      <c r="AC45" s="10" t="str">
        <f t="shared" si="6"/>
        <v>10</v>
      </c>
      <c r="AD45" t="b">
        <f t="shared" si="7"/>
        <v>0</v>
      </c>
      <c r="AG45" t="b">
        <f>ISNUMBER(SEARCH(AG$1,test80[[#This Row],[actualResultGPT3]]))</f>
        <v>1</v>
      </c>
      <c r="AH45" t="b">
        <f>ISNUMBER(SEARCH(AH$1,test80[[#This Row],[actualResultGPT3]]))</f>
        <v>1</v>
      </c>
      <c r="AI45" t="b">
        <f>ISNUMBER(SEARCH(AI$1,test80[[#This Row],[actualResultGPT3]]))</f>
        <v>1</v>
      </c>
      <c r="AJ45" s="10" t="str">
        <f t="shared" si="8"/>
        <v>01</v>
      </c>
      <c r="AK45" s="10" t="str">
        <f t="shared" si="9"/>
        <v>11</v>
      </c>
      <c r="AL45" s="10" t="str">
        <f t="shared" si="10"/>
        <v>11</v>
      </c>
      <c r="AM45" t="b">
        <f t="shared" si="11"/>
        <v>0</v>
      </c>
    </row>
    <row r="46" spans="1:39" x14ac:dyDescent="0.35">
      <c r="A46" s="1" t="s">
        <v>403</v>
      </c>
      <c r="B46" s="1" t="s">
        <v>404</v>
      </c>
      <c r="C46" s="1" t="s">
        <v>963</v>
      </c>
      <c r="D46" s="1" t="s">
        <v>13</v>
      </c>
      <c r="E46" s="1" t="s">
        <v>13</v>
      </c>
      <c r="F46" s="1" t="s">
        <v>925</v>
      </c>
      <c r="G46" s="1" t="s">
        <v>13</v>
      </c>
      <c r="J46" s="13" t="b">
        <f>ISNUMBER(SEARCH(J$1,test80[[#This Row],[expectedResult]]))</f>
        <v>1</v>
      </c>
      <c r="K46" s="1" t="b">
        <f>ISNUMBER(SEARCH(K$1,test80[[#This Row],[expectedResult]]))</f>
        <v>0</v>
      </c>
      <c r="L46" s="6" t="b">
        <f>ISNUMBER(SEARCH(L$1,test80[[#This Row],[expectedResult]]))</f>
        <v>0</v>
      </c>
      <c r="O46" t="b">
        <f>ISNUMBER(SEARCH(O$1,test80[[#This Row],[actualResult]]))</f>
        <v>1</v>
      </c>
      <c r="P46" t="b">
        <f>ISNUMBER(SEARCH(P$1,test80[[#This Row],[actualResult]]))</f>
        <v>0</v>
      </c>
      <c r="Q46" t="b">
        <f>ISNUMBER(SEARCH(Q$1,test80[[#This Row],[actualResult]]))</f>
        <v>0</v>
      </c>
      <c r="R46" s="10" t="str">
        <f t="shared" si="0"/>
        <v>11</v>
      </c>
      <c r="S46" s="10" t="str">
        <f t="shared" si="1"/>
        <v>00</v>
      </c>
      <c r="T46" s="10" t="str">
        <f t="shared" si="2"/>
        <v>00</v>
      </c>
      <c r="U46" t="b">
        <f t="shared" si="3"/>
        <v>1</v>
      </c>
      <c r="X46" t="b">
        <f>ISNUMBER(SEARCH(X$1,test80[[#This Row],[actualResultV1]]))</f>
        <v>1</v>
      </c>
      <c r="Y46" t="b">
        <f>ISNUMBER(SEARCH(Y$1,test80[[#This Row],[actualResultV1]]))</f>
        <v>0</v>
      </c>
      <c r="Z46" t="b">
        <f>ISNUMBER(SEARCH(Z$1,test80[[#This Row],[actualResultV1]]))</f>
        <v>0</v>
      </c>
      <c r="AA46" s="10" t="str">
        <f t="shared" si="4"/>
        <v>11</v>
      </c>
      <c r="AB46" s="10" t="str">
        <f t="shared" si="5"/>
        <v>00</v>
      </c>
      <c r="AC46" s="10" t="str">
        <f t="shared" si="6"/>
        <v>00</v>
      </c>
      <c r="AD46" t="b">
        <f t="shared" si="7"/>
        <v>1</v>
      </c>
      <c r="AG46" t="b">
        <f>ISNUMBER(SEARCH(AG$1,test80[[#This Row],[actualResultGPT3]]))</f>
        <v>1</v>
      </c>
      <c r="AH46" t="b">
        <f>ISNUMBER(SEARCH(AH$1,test80[[#This Row],[actualResultGPT3]]))</f>
        <v>1</v>
      </c>
      <c r="AI46" t="b">
        <f>ISNUMBER(SEARCH(AI$1,test80[[#This Row],[actualResultGPT3]]))</f>
        <v>1</v>
      </c>
      <c r="AJ46" s="10" t="str">
        <f t="shared" si="8"/>
        <v>11</v>
      </c>
      <c r="AK46" s="10" t="str">
        <f t="shared" si="9"/>
        <v>01</v>
      </c>
      <c r="AL46" s="10" t="str">
        <f t="shared" si="10"/>
        <v>01</v>
      </c>
      <c r="AM46" t="b">
        <f t="shared" si="11"/>
        <v>0</v>
      </c>
    </row>
    <row r="47" spans="1:39" x14ac:dyDescent="0.35">
      <c r="A47" s="1">
        <v>575154654</v>
      </c>
      <c r="B47" s="1" t="s">
        <v>647</v>
      </c>
      <c r="C47" s="1" t="s">
        <v>648</v>
      </c>
      <c r="D47" s="1" t="s">
        <v>185</v>
      </c>
      <c r="E47" s="1" t="s">
        <v>34</v>
      </c>
      <c r="F47" s="1" t="s">
        <v>925</v>
      </c>
      <c r="G47" s="1" t="s">
        <v>185</v>
      </c>
      <c r="J47" s="13" t="b">
        <f>ISNUMBER(SEARCH(J$1,test80[[#This Row],[expectedResult]]))</f>
        <v>1</v>
      </c>
      <c r="K47" s="1" t="b">
        <f>ISNUMBER(SEARCH(K$1,test80[[#This Row],[expectedResult]]))</f>
        <v>1</v>
      </c>
      <c r="L47" s="6" t="b">
        <f>ISNUMBER(SEARCH(L$1,test80[[#This Row],[expectedResult]]))</f>
        <v>0</v>
      </c>
      <c r="O47" t="b">
        <f>ISNUMBER(SEARCH(O$1,test80[[#This Row],[actualResult]]))</f>
        <v>1</v>
      </c>
      <c r="P47" t="b">
        <f>ISNUMBER(SEARCH(P$1,test80[[#This Row],[actualResult]]))</f>
        <v>1</v>
      </c>
      <c r="Q47" t="b">
        <f>ISNUMBER(SEARCH(Q$1,test80[[#This Row],[actualResult]]))</f>
        <v>0</v>
      </c>
      <c r="R47" s="10" t="str">
        <f t="shared" si="0"/>
        <v>11</v>
      </c>
      <c r="S47" s="10" t="str">
        <f t="shared" si="1"/>
        <v>11</v>
      </c>
      <c r="T47" s="10" t="str">
        <f t="shared" si="2"/>
        <v>00</v>
      </c>
      <c r="U47" t="b">
        <f t="shared" si="3"/>
        <v>1</v>
      </c>
      <c r="X47" t="b">
        <f>ISNUMBER(SEARCH(X$1,test80[[#This Row],[actualResultV1]]))</f>
        <v>0</v>
      </c>
      <c r="Y47" t="b">
        <f>ISNUMBER(SEARCH(Y$1,test80[[#This Row],[actualResultV1]]))</f>
        <v>1</v>
      </c>
      <c r="Z47" t="b">
        <f>ISNUMBER(SEARCH(Z$1,test80[[#This Row],[actualResultV1]]))</f>
        <v>0</v>
      </c>
      <c r="AA47" s="10" t="str">
        <f t="shared" si="4"/>
        <v>10</v>
      </c>
      <c r="AB47" s="10" t="str">
        <f t="shared" si="5"/>
        <v>11</v>
      </c>
      <c r="AC47" s="10" t="str">
        <f t="shared" si="6"/>
        <v>00</v>
      </c>
      <c r="AD47" t="b">
        <f t="shared" si="7"/>
        <v>0</v>
      </c>
      <c r="AG47" t="b">
        <f>ISNUMBER(SEARCH(AG$1,test80[[#This Row],[actualResultGPT3]]))</f>
        <v>1</v>
      </c>
      <c r="AH47" t="b">
        <f>ISNUMBER(SEARCH(AH$1,test80[[#This Row],[actualResultGPT3]]))</f>
        <v>1</v>
      </c>
      <c r="AI47" t="b">
        <f>ISNUMBER(SEARCH(AI$1,test80[[#This Row],[actualResultGPT3]]))</f>
        <v>1</v>
      </c>
      <c r="AJ47" s="10" t="str">
        <f t="shared" si="8"/>
        <v>11</v>
      </c>
      <c r="AK47" s="10" t="str">
        <f t="shared" si="9"/>
        <v>11</v>
      </c>
      <c r="AL47" s="10" t="str">
        <f t="shared" si="10"/>
        <v>01</v>
      </c>
      <c r="AM47" t="b">
        <f t="shared" si="11"/>
        <v>0</v>
      </c>
    </row>
    <row r="48" spans="1:39" x14ac:dyDescent="0.35">
      <c r="A48" s="1" t="s">
        <v>127</v>
      </c>
      <c r="B48" s="1" t="s">
        <v>128</v>
      </c>
      <c r="C48" s="1" t="s">
        <v>964</v>
      </c>
      <c r="D48" s="1" t="s">
        <v>13</v>
      </c>
      <c r="E48" s="1" t="s">
        <v>13</v>
      </c>
      <c r="F48" s="1" t="s">
        <v>925</v>
      </c>
      <c r="G48" s="1" t="s">
        <v>13</v>
      </c>
      <c r="J48" s="13" t="b">
        <f>ISNUMBER(SEARCH(J$1,test80[[#This Row],[expectedResult]]))</f>
        <v>1</v>
      </c>
      <c r="K48" s="1" t="b">
        <f>ISNUMBER(SEARCH(K$1,test80[[#This Row],[expectedResult]]))</f>
        <v>0</v>
      </c>
      <c r="L48" s="6" t="b">
        <f>ISNUMBER(SEARCH(L$1,test80[[#This Row],[expectedResult]]))</f>
        <v>0</v>
      </c>
      <c r="O48" t="b">
        <f>ISNUMBER(SEARCH(O$1,test80[[#This Row],[actualResult]]))</f>
        <v>1</v>
      </c>
      <c r="P48" t="b">
        <f>ISNUMBER(SEARCH(P$1,test80[[#This Row],[actualResult]]))</f>
        <v>0</v>
      </c>
      <c r="Q48" t="b">
        <f>ISNUMBER(SEARCH(Q$1,test80[[#This Row],[actualResult]]))</f>
        <v>0</v>
      </c>
      <c r="R48" s="10" t="str">
        <f t="shared" si="0"/>
        <v>11</v>
      </c>
      <c r="S48" s="10" t="str">
        <f t="shared" si="1"/>
        <v>00</v>
      </c>
      <c r="T48" s="10" t="str">
        <f t="shared" si="2"/>
        <v>00</v>
      </c>
      <c r="U48" t="b">
        <f t="shared" si="3"/>
        <v>1</v>
      </c>
      <c r="X48" t="b">
        <f>ISNUMBER(SEARCH(X$1,test80[[#This Row],[actualResultV1]]))</f>
        <v>1</v>
      </c>
      <c r="Y48" t="b">
        <f>ISNUMBER(SEARCH(Y$1,test80[[#This Row],[actualResultV1]]))</f>
        <v>0</v>
      </c>
      <c r="Z48" t="b">
        <f>ISNUMBER(SEARCH(Z$1,test80[[#This Row],[actualResultV1]]))</f>
        <v>0</v>
      </c>
      <c r="AA48" s="10" t="str">
        <f t="shared" si="4"/>
        <v>11</v>
      </c>
      <c r="AB48" s="10" t="str">
        <f t="shared" si="5"/>
        <v>00</v>
      </c>
      <c r="AC48" s="10" t="str">
        <f t="shared" si="6"/>
        <v>00</v>
      </c>
      <c r="AD48" t="b">
        <f t="shared" si="7"/>
        <v>1</v>
      </c>
      <c r="AG48" t="b">
        <f>ISNUMBER(SEARCH(AG$1,test80[[#This Row],[actualResultGPT3]]))</f>
        <v>1</v>
      </c>
      <c r="AH48" t="b">
        <f>ISNUMBER(SEARCH(AH$1,test80[[#This Row],[actualResultGPT3]]))</f>
        <v>1</v>
      </c>
      <c r="AI48" t="b">
        <f>ISNUMBER(SEARCH(AI$1,test80[[#This Row],[actualResultGPT3]]))</f>
        <v>1</v>
      </c>
      <c r="AJ48" s="10" t="str">
        <f t="shared" si="8"/>
        <v>11</v>
      </c>
      <c r="AK48" s="10" t="str">
        <f t="shared" si="9"/>
        <v>01</v>
      </c>
      <c r="AL48" s="10" t="str">
        <f t="shared" si="10"/>
        <v>01</v>
      </c>
      <c r="AM48" t="b">
        <f t="shared" si="11"/>
        <v>0</v>
      </c>
    </row>
    <row r="49" spans="1:39" x14ac:dyDescent="0.35">
      <c r="A49" s="1" t="s">
        <v>490</v>
      </c>
      <c r="B49" s="1" t="s">
        <v>491</v>
      </c>
      <c r="C49" s="1" t="s">
        <v>965</v>
      </c>
      <c r="D49" s="1" t="s">
        <v>24</v>
      </c>
      <c r="E49" s="1" t="s">
        <v>24</v>
      </c>
      <c r="F49" s="1" t="s">
        <v>926</v>
      </c>
      <c r="G49" s="1" t="s">
        <v>7</v>
      </c>
      <c r="J49" s="13" t="b">
        <f>ISNUMBER(SEARCH(J$1,test80[[#This Row],[expectedResult]]))</f>
        <v>0</v>
      </c>
      <c r="K49" s="1" t="b">
        <f>ISNUMBER(SEARCH(K$1,test80[[#This Row],[expectedResult]]))</f>
        <v>1</v>
      </c>
      <c r="L49" s="6" t="b">
        <f>ISNUMBER(SEARCH(L$1,test80[[#This Row],[expectedResult]]))</f>
        <v>1</v>
      </c>
      <c r="O49" t="b">
        <f>ISNUMBER(SEARCH(O$1,test80[[#This Row],[actualResult]]))</f>
        <v>0</v>
      </c>
      <c r="P49" t="b">
        <f>ISNUMBER(SEARCH(P$1,test80[[#This Row],[actualResult]]))</f>
        <v>0</v>
      </c>
      <c r="Q49" t="b">
        <f>ISNUMBER(SEARCH(Q$1,test80[[#This Row],[actualResult]]))</f>
        <v>1</v>
      </c>
      <c r="R49" s="10" t="str">
        <f t="shared" si="0"/>
        <v>00</v>
      </c>
      <c r="S49" s="10" t="str">
        <f t="shared" si="1"/>
        <v>10</v>
      </c>
      <c r="T49" s="10" t="str">
        <f t="shared" si="2"/>
        <v>11</v>
      </c>
      <c r="U49" t="b">
        <f t="shared" si="3"/>
        <v>0</v>
      </c>
      <c r="X49" t="b">
        <f>ISNUMBER(SEARCH(X$1,test80[[#This Row],[actualResultV1]]))</f>
        <v>0</v>
      </c>
      <c r="Y49" t="b">
        <f>ISNUMBER(SEARCH(Y$1,test80[[#This Row],[actualResultV1]]))</f>
        <v>1</v>
      </c>
      <c r="Z49" t="b">
        <f>ISNUMBER(SEARCH(Z$1,test80[[#This Row],[actualResultV1]]))</f>
        <v>1</v>
      </c>
      <c r="AA49" s="10" t="str">
        <f t="shared" si="4"/>
        <v>00</v>
      </c>
      <c r="AB49" s="10" t="str">
        <f t="shared" si="5"/>
        <v>11</v>
      </c>
      <c r="AC49" s="10" t="str">
        <f t="shared" si="6"/>
        <v>11</v>
      </c>
      <c r="AD49" t="b">
        <f t="shared" si="7"/>
        <v>1</v>
      </c>
      <c r="AG49" t="b">
        <f>ISNUMBER(SEARCH(AG$1,test80[[#This Row],[actualResultGPT3]]))</f>
        <v>0</v>
      </c>
      <c r="AH49" t="b">
        <f>ISNUMBER(SEARCH(AH$1,test80[[#This Row],[actualResultGPT3]]))</f>
        <v>1</v>
      </c>
      <c r="AI49" t="b">
        <f>ISNUMBER(SEARCH(AI$1,test80[[#This Row],[actualResultGPT3]]))</f>
        <v>1</v>
      </c>
      <c r="AJ49" s="10" t="str">
        <f t="shared" si="8"/>
        <v>00</v>
      </c>
      <c r="AK49" s="10" t="str">
        <f t="shared" si="9"/>
        <v>11</v>
      </c>
      <c r="AL49" s="10" t="str">
        <f t="shared" si="10"/>
        <v>11</v>
      </c>
      <c r="AM49" t="b">
        <f t="shared" si="11"/>
        <v>1</v>
      </c>
    </row>
    <row r="50" spans="1:39" x14ac:dyDescent="0.35">
      <c r="A50" s="1" t="s">
        <v>328</v>
      </c>
      <c r="B50" s="1" t="s">
        <v>329</v>
      </c>
      <c r="C50" s="1" t="s">
        <v>966</v>
      </c>
      <c r="D50" s="1" t="s">
        <v>72</v>
      </c>
      <c r="E50" s="1" t="s">
        <v>24</v>
      </c>
      <c r="F50" s="1" t="s">
        <v>925</v>
      </c>
      <c r="G50" s="1" t="s">
        <v>24</v>
      </c>
      <c r="J50" s="13" t="b">
        <f>ISNUMBER(SEARCH(J$1,test80[[#This Row],[expectedResult]]))</f>
        <v>1</v>
      </c>
      <c r="K50" s="1" t="b">
        <f>ISNUMBER(SEARCH(K$1,test80[[#This Row],[expectedResult]]))</f>
        <v>1</v>
      </c>
      <c r="L50" s="6" t="b">
        <f>ISNUMBER(SEARCH(L$1,test80[[#This Row],[expectedResult]]))</f>
        <v>1</v>
      </c>
      <c r="O50" t="b">
        <f>ISNUMBER(SEARCH(O$1,test80[[#This Row],[actualResult]]))</f>
        <v>0</v>
      </c>
      <c r="P50" t="b">
        <f>ISNUMBER(SEARCH(P$1,test80[[#This Row],[actualResult]]))</f>
        <v>1</v>
      </c>
      <c r="Q50" t="b">
        <f>ISNUMBER(SEARCH(Q$1,test80[[#This Row],[actualResult]]))</f>
        <v>1</v>
      </c>
      <c r="R50" s="10" t="str">
        <f t="shared" si="0"/>
        <v>10</v>
      </c>
      <c r="S50" s="10" t="str">
        <f t="shared" si="1"/>
        <v>11</v>
      </c>
      <c r="T50" s="10" t="str">
        <f t="shared" si="2"/>
        <v>11</v>
      </c>
      <c r="U50" t="b">
        <f t="shared" si="3"/>
        <v>0</v>
      </c>
      <c r="X50" t="b">
        <f>ISNUMBER(SEARCH(X$1,test80[[#This Row],[actualResultV1]]))</f>
        <v>0</v>
      </c>
      <c r="Y50" t="b">
        <f>ISNUMBER(SEARCH(Y$1,test80[[#This Row],[actualResultV1]]))</f>
        <v>1</v>
      </c>
      <c r="Z50" t="b">
        <f>ISNUMBER(SEARCH(Z$1,test80[[#This Row],[actualResultV1]]))</f>
        <v>1</v>
      </c>
      <c r="AA50" s="10" t="str">
        <f t="shared" si="4"/>
        <v>10</v>
      </c>
      <c r="AB50" s="10" t="str">
        <f t="shared" si="5"/>
        <v>11</v>
      </c>
      <c r="AC50" s="10" t="str">
        <f t="shared" si="6"/>
        <v>11</v>
      </c>
      <c r="AD50" t="b">
        <f t="shared" si="7"/>
        <v>0</v>
      </c>
      <c r="AG50" t="b">
        <f>ISNUMBER(SEARCH(AG$1,test80[[#This Row],[actualResultGPT3]]))</f>
        <v>1</v>
      </c>
      <c r="AH50" t="b">
        <f>ISNUMBER(SEARCH(AH$1,test80[[#This Row],[actualResultGPT3]]))</f>
        <v>1</v>
      </c>
      <c r="AI50" t="b">
        <f>ISNUMBER(SEARCH(AI$1,test80[[#This Row],[actualResultGPT3]]))</f>
        <v>1</v>
      </c>
      <c r="AJ50" s="10" t="str">
        <f t="shared" si="8"/>
        <v>11</v>
      </c>
      <c r="AK50" s="10" t="str">
        <f t="shared" si="9"/>
        <v>11</v>
      </c>
      <c r="AL50" s="10" t="str">
        <f t="shared" si="10"/>
        <v>11</v>
      </c>
      <c r="AM50" t="b">
        <f t="shared" si="11"/>
        <v>1</v>
      </c>
    </row>
    <row r="51" spans="1:39" x14ac:dyDescent="0.35">
      <c r="A51" s="1" t="s">
        <v>136</v>
      </c>
      <c r="B51" s="1" t="s">
        <v>137</v>
      </c>
      <c r="C51" s="1" t="s">
        <v>967</v>
      </c>
      <c r="D51" s="1" t="s">
        <v>7</v>
      </c>
      <c r="E51" s="1" t="s">
        <v>7</v>
      </c>
      <c r="F51" s="1" t="s">
        <v>937</v>
      </c>
      <c r="G51" s="1" t="s">
        <v>7</v>
      </c>
      <c r="J51" s="13" t="b">
        <f>ISNUMBER(SEARCH(J$1,test80[[#This Row],[expectedResult]]))</f>
        <v>0</v>
      </c>
      <c r="K51" s="1" t="b">
        <f>ISNUMBER(SEARCH(K$1,test80[[#This Row],[expectedResult]]))</f>
        <v>0</v>
      </c>
      <c r="L51" s="6" t="b">
        <f>ISNUMBER(SEARCH(L$1,test80[[#This Row],[expectedResult]]))</f>
        <v>1</v>
      </c>
      <c r="O51" t="b">
        <f>ISNUMBER(SEARCH(O$1,test80[[#This Row],[actualResult]]))</f>
        <v>0</v>
      </c>
      <c r="P51" t="b">
        <f>ISNUMBER(SEARCH(P$1,test80[[#This Row],[actualResult]]))</f>
        <v>0</v>
      </c>
      <c r="Q51" t="b">
        <f>ISNUMBER(SEARCH(Q$1,test80[[#This Row],[actualResult]]))</f>
        <v>1</v>
      </c>
      <c r="R51" s="10" t="str">
        <f t="shared" si="0"/>
        <v>00</v>
      </c>
      <c r="S51" s="10" t="str">
        <f t="shared" si="1"/>
        <v>00</v>
      </c>
      <c r="T51" s="10" t="str">
        <f t="shared" si="2"/>
        <v>11</v>
      </c>
      <c r="U51" t="b">
        <f t="shared" si="3"/>
        <v>1</v>
      </c>
      <c r="X51" t="b">
        <f>ISNUMBER(SEARCH(X$1,test80[[#This Row],[actualResultV1]]))</f>
        <v>0</v>
      </c>
      <c r="Y51" t="b">
        <f>ISNUMBER(SEARCH(Y$1,test80[[#This Row],[actualResultV1]]))</f>
        <v>0</v>
      </c>
      <c r="Z51" t="b">
        <f>ISNUMBER(SEARCH(Z$1,test80[[#This Row],[actualResultV1]]))</f>
        <v>1</v>
      </c>
      <c r="AA51" s="10" t="str">
        <f t="shared" si="4"/>
        <v>00</v>
      </c>
      <c r="AB51" s="10" t="str">
        <f t="shared" si="5"/>
        <v>00</v>
      </c>
      <c r="AC51" s="10" t="str">
        <f t="shared" si="6"/>
        <v>11</v>
      </c>
      <c r="AD51" t="b">
        <f t="shared" si="7"/>
        <v>1</v>
      </c>
      <c r="AG51" t="b">
        <f>ISNUMBER(SEARCH(AG$1,test80[[#This Row],[actualResultGPT3]]))</f>
        <v>0</v>
      </c>
      <c r="AH51" t="b">
        <f>ISNUMBER(SEARCH(AH$1,test80[[#This Row],[actualResultGPT3]]))</f>
        <v>1</v>
      </c>
      <c r="AI51" t="b">
        <f>ISNUMBER(SEARCH(AI$1,test80[[#This Row],[actualResultGPT3]]))</f>
        <v>1</v>
      </c>
      <c r="AJ51" s="10" t="str">
        <f t="shared" si="8"/>
        <v>00</v>
      </c>
      <c r="AK51" s="10" t="str">
        <f t="shared" si="9"/>
        <v>01</v>
      </c>
      <c r="AL51" s="10" t="str">
        <f t="shared" si="10"/>
        <v>11</v>
      </c>
      <c r="AM51" t="b">
        <f t="shared" si="11"/>
        <v>0</v>
      </c>
    </row>
    <row r="52" spans="1:39" x14ac:dyDescent="0.35">
      <c r="A52" s="1" t="s">
        <v>316</v>
      </c>
      <c r="B52" s="1" t="s">
        <v>317</v>
      </c>
      <c r="C52" s="1" t="s">
        <v>968</v>
      </c>
      <c r="D52" s="1" t="s">
        <v>24</v>
      </c>
      <c r="E52" s="1" t="s">
        <v>7</v>
      </c>
      <c r="F52" s="1" t="s">
        <v>925</v>
      </c>
      <c r="G52" s="1" t="s">
        <v>24</v>
      </c>
      <c r="J52" s="13" t="b">
        <f>ISNUMBER(SEARCH(J$1,test80[[#This Row],[expectedResult]]))</f>
        <v>0</v>
      </c>
      <c r="K52" s="1" t="b">
        <f>ISNUMBER(SEARCH(K$1,test80[[#This Row],[expectedResult]]))</f>
        <v>1</v>
      </c>
      <c r="L52" s="6" t="b">
        <f>ISNUMBER(SEARCH(L$1,test80[[#This Row],[expectedResult]]))</f>
        <v>1</v>
      </c>
      <c r="O52" t="b">
        <f>ISNUMBER(SEARCH(O$1,test80[[#This Row],[actualResult]]))</f>
        <v>0</v>
      </c>
      <c r="P52" t="b">
        <f>ISNUMBER(SEARCH(P$1,test80[[#This Row],[actualResult]]))</f>
        <v>1</v>
      </c>
      <c r="Q52" t="b">
        <f>ISNUMBER(SEARCH(Q$1,test80[[#This Row],[actualResult]]))</f>
        <v>1</v>
      </c>
      <c r="R52" s="10" t="str">
        <f t="shared" si="0"/>
        <v>00</v>
      </c>
      <c r="S52" s="10" t="str">
        <f t="shared" si="1"/>
        <v>11</v>
      </c>
      <c r="T52" s="10" t="str">
        <f t="shared" si="2"/>
        <v>11</v>
      </c>
      <c r="U52" t="b">
        <f t="shared" si="3"/>
        <v>1</v>
      </c>
      <c r="X52" t="b">
        <f>ISNUMBER(SEARCH(X$1,test80[[#This Row],[actualResultV1]]))</f>
        <v>0</v>
      </c>
      <c r="Y52" t="b">
        <f>ISNUMBER(SEARCH(Y$1,test80[[#This Row],[actualResultV1]]))</f>
        <v>0</v>
      </c>
      <c r="Z52" t="b">
        <f>ISNUMBER(SEARCH(Z$1,test80[[#This Row],[actualResultV1]]))</f>
        <v>1</v>
      </c>
      <c r="AA52" s="10" t="str">
        <f t="shared" si="4"/>
        <v>00</v>
      </c>
      <c r="AB52" s="10" t="str">
        <f t="shared" si="5"/>
        <v>10</v>
      </c>
      <c r="AC52" s="10" t="str">
        <f t="shared" si="6"/>
        <v>11</v>
      </c>
      <c r="AD52" t="b">
        <f t="shared" si="7"/>
        <v>0</v>
      </c>
      <c r="AG52" t="b">
        <f>ISNUMBER(SEARCH(AG$1,test80[[#This Row],[actualResultGPT3]]))</f>
        <v>1</v>
      </c>
      <c r="AH52" t="b">
        <f>ISNUMBER(SEARCH(AH$1,test80[[#This Row],[actualResultGPT3]]))</f>
        <v>1</v>
      </c>
      <c r="AI52" t="b">
        <f>ISNUMBER(SEARCH(AI$1,test80[[#This Row],[actualResultGPT3]]))</f>
        <v>1</v>
      </c>
      <c r="AJ52" s="10" t="str">
        <f t="shared" si="8"/>
        <v>01</v>
      </c>
      <c r="AK52" s="10" t="str">
        <f t="shared" si="9"/>
        <v>11</v>
      </c>
      <c r="AL52" s="10" t="str">
        <f t="shared" si="10"/>
        <v>11</v>
      </c>
      <c r="AM52" t="b">
        <f t="shared" si="11"/>
        <v>0</v>
      </c>
    </row>
    <row r="53" spans="1:39" x14ac:dyDescent="0.35">
      <c r="A53" s="1" t="s">
        <v>259</v>
      </c>
      <c r="B53" s="1" t="s">
        <v>260</v>
      </c>
      <c r="C53" s="1" t="s">
        <v>969</v>
      </c>
      <c r="D53" s="1" t="s">
        <v>185</v>
      </c>
      <c r="E53" s="1" t="s">
        <v>7</v>
      </c>
      <c r="F53" s="1" t="s">
        <v>925</v>
      </c>
      <c r="G53" s="1" t="s">
        <v>34</v>
      </c>
      <c r="J53" s="13" t="b">
        <f>ISNUMBER(SEARCH(J$1,test80[[#This Row],[expectedResult]]))</f>
        <v>1</v>
      </c>
      <c r="K53" s="1" t="b">
        <f>ISNUMBER(SEARCH(K$1,test80[[#This Row],[expectedResult]]))</f>
        <v>1</v>
      </c>
      <c r="L53" s="6" t="b">
        <f>ISNUMBER(SEARCH(L$1,test80[[#This Row],[expectedResult]]))</f>
        <v>0</v>
      </c>
      <c r="O53" t="b">
        <f>ISNUMBER(SEARCH(O$1,test80[[#This Row],[actualResult]]))</f>
        <v>0</v>
      </c>
      <c r="P53" t="b">
        <f>ISNUMBER(SEARCH(P$1,test80[[#This Row],[actualResult]]))</f>
        <v>1</v>
      </c>
      <c r="Q53" t="b">
        <f>ISNUMBER(SEARCH(Q$1,test80[[#This Row],[actualResult]]))</f>
        <v>0</v>
      </c>
      <c r="R53" s="10" t="str">
        <f t="shared" si="0"/>
        <v>10</v>
      </c>
      <c r="S53" s="10" t="str">
        <f t="shared" si="1"/>
        <v>11</v>
      </c>
      <c r="T53" s="10" t="str">
        <f t="shared" si="2"/>
        <v>00</v>
      </c>
      <c r="U53" t="b">
        <f t="shared" si="3"/>
        <v>0</v>
      </c>
      <c r="X53" t="b">
        <f>ISNUMBER(SEARCH(X$1,test80[[#This Row],[actualResultV1]]))</f>
        <v>0</v>
      </c>
      <c r="Y53" t="b">
        <f>ISNUMBER(SEARCH(Y$1,test80[[#This Row],[actualResultV1]]))</f>
        <v>0</v>
      </c>
      <c r="Z53" t="b">
        <f>ISNUMBER(SEARCH(Z$1,test80[[#This Row],[actualResultV1]]))</f>
        <v>1</v>
      </c>
      <c r="AA53" s="10" t="str">
        <f t="shared" si="4"/>
        <v>10</v>
      </c>
      <c r="AB53" s="10" t="str">
        <f t="shared" si="5"/>
        <v>10</v>
      </c>
      <c r="AC53" s="10" t="str">
        <f t="shared" si="6"/>
        <v>01</v>
      </c>
      <c r="AD53" t="b">
        <f t="shared" si="7"/>
        <v>0</v>
      </c>
      <c r="AG53" t="b">
        <f>ISNUMBER(SEARCH(AG$1,test80[[#This Row],[actualResultGPT3]]))</f>
        <v>1</v>
      </c>
      <c r="AH53" t="b">
        <f>ISNUMBER(SEARCH(AH$1,test80[[#This Row],[actualResultGPT3]]))</f>
        <v>1</v>
      </c>
      <c r="AI53" t="b">
        <f>ISNUMBER(SEARCH(AI$1,test80[[#This Row],[actualResultGPT3]]))</f>
        <v>1</v>
      </c>
      <c r="AJ53" s="10" t="str">
        <f t="shared" si="8"/>
        <v>11</v>
      </c>
      <c r="AK53" s="10" t="str">
        <f t="shared" si="9"/>
        <v>11</v>
      </c>
      <c r="AL53" s="10" t="str">
        <f t="shared" si="10"/>
        <v>01</v>
      </c>
      <c r="AM53" t="b">
        <f t="shared" si="11"/>
        <v>0</v>
      </c>
    </row>
    <row r="54" spans="1:39" x14ac:dyDescent="0.35">
      <c r="A54" s="1" t="s">
        <v>151</v>
      </c>
      <c r="B54" s="1" t="s">
        <v>152</v>
      </c>
      <c r="C54" s="1" t="s">
        <v>970</v>
      </c>
      <c r="D54" s="1" t="s">
        <v>24</v>
      </c>
      <c r="E54" s="1" t="s">
        <v>24</v>
      </c>
      <c r="F54" s="1" t="s">
        <v>926</v>
      </c>
      <c r="G54" s="1" t="s">
        <v>24</v>
      </c>
      <c r="J54" s="13" t="b">
        <f>ISNUMBER(SEARCH(J$1,test80[[#This Row],[expectedResult]]))</f>
        <v>0</v>
      </c>
      <c r="K54" s="1" t="b">
        <f>ISNUMBER(SEARCH(K$1,test80[[#This Row],[expectedResult]]))</f>
        <v>1</v>
      </c>
      <c r="L54" s="6" t="b">
        <f>ISNUMBER(SEARCH(L$1,test80[[#This Row],[expectedResult]]))</f>
        <v>1</v>
      </c>
      <c r="O54" t="b">
        <f>ISNUMBER(SEARCH(O$1,test80[[#This Row],[actualResult]]))</f>
        <v>0</v>
      </c>
      <c r="P54" t="b">
        <f>ISNUMBER(SEARCH(P$1,test80[[#This Row],[actualResult]]))</f>
        <v>1</v>
      </c>
      <c r="Q54" t="b">
        <f>ISNUMBER(SEARCH(Q$1,test80[[#This Row],[actualResult]]))</f>
        <v>1</v>
      </c>
      <c r="R54" s="10" t="str">
        <f t="shared" si="0"/>
        <v>00</v>
      </c>
      <c r="S54" s="10" t="str">
        <f t="shared" si="1"/>
        <v>11</v>
      </c>
      <c r="T54" s="10" t="str">
        <f t="shared" si="2"/>
        <v>11</v>
      </c>
      <c r="U54" t="b">
        <f t="shared" si="3"/>
        <v>1</v>
      </c>
      <c r="X54" t="b">
        <f>ISNUMBER(SEARCH(X$1,test80[[#This Row],[actualResultV1]]))</f>
        <v>0</v>
      </c>
      <c r="Y54" t="b">
        <f>ISNUMBER(SEARCH(Y$1,test80[[#This Row],[actualResultV1]]))</f>
        <v>1</v>
      </c>
      <c r="Z54" t="b">
        <f>ISNUMBER(SEARCH(Z$1,test80[[#This Row],[actualResultV1]]))</f>
        <v>1</v>
      </c>
      <c r="AA54" s="10" t="str">
        <f t="shared" si="4"/>
        <v>00</v>
      </c>
      <c r="AB54" s="10" t="str">
        <f t="shared" si="5"/>
        <v>11</v>
      </c>
      <c r="AC54" s="10" t="str">
        <f t="shared" si="6"/>
        <v>11</v>
      </c>
      <c r="AD54" t="b">
        <f t="shared" si="7"/>
        <v>1</v>
      </c>
      <c r="AG54" t="b">
        <f>ISNUMBER(SEARCH(AG$1,test80[[#This Row],[actualResultGPT3]]))</f>
        <v>0</v>
      </c>
      <c r="AH54" t="b">
        <f>ISNUMBER(SEARCH(AH$1,test80[[#This Row],[actualResultGPT3]]))</f>
        <v>1</v>
      </c>
      <c r="AI54" t="b">
        <f>ISNUMBER(SEARCH(AI$1,test80[[#This Row],[actualResultGPT3]]))</f>
        <v>1</v>
      </c>
      <c r="AJ54" s="10" t="str">
        <f t="shared" si="8"/>
        <v>00</v>
      </c>
      <c r="AK54" s="10" t="str">
        <f t="shared" si="9"/>
        <v>11</v>
      </c>
      <c r="AL54" s="10" t="str">
        <f t="shared" si="10"/>
        <v>11</v>
      </c>
      <c r="AM54" t="b">
        <f t="shared" si="11"/>
        <v>1</v>
      </c>
    </row>
    <row r="55" spans="1:39" x14ac:dyDescent="0.35">
      <c r="A55" s="1" t="s">
        <v>390</v>
      </c>
      <c r="B55" s="1" t="s">
        <v>391</v>
      </c>
      <c r="C55" s="1" t="s">
        <v>971</v>
      </c>
      <c r="D55" s="1" t="s">
        <v>13</v>
      </c>
      <c r="E55" s="1" t="s">
        <v>13</v>
      </c>
      <c r="F55" s="1" t="s">
        <v>930</v>
      </c>
      <c r="G55" s="1" t="s">
        <v>13</v>
      </c>
      <c r="J55" s="13" t="b">
        <f>ISNUMBER(SEARCH(J$1,test80[[#This Row],[expectedResult]]))</f>
        <v>1</v>
      </c>
      <c r="K55" s="1" t="b">
        <f>ISNUMBER(SEARCH(K$1,test80[[#This Row],[expectedResult]]))</f>
        <v>0</v>
      </c>
      <c r="L55" s="6" t="b">
        <f>ISNUMBER(SEARCH(L$1,test80[[#This Row],[expectedResult]]))</f>
        <v>0</v>
      </c>
      <c r="O55" t="b">
        <f>ISNUMBER(SEARCH(O$1,test80[[#This Row],[actualResult]]))</f>
        <v>1</v>
      </c>
      <c r="P55" t="b">
        <f>ISNUMBER(SEARCH(P$1,test80[[#This Row],[actualResult]]))</f>
        <v>0</v>
      </c>
      <c r="Q55" t="b">
        <f>ISNUMBER(SEARCH(Q$1,test80[[#This Row],[actualResult]]))</f>
        <v>0</v>
      </c>
      <c r="R55" s="10" t="str">
        <f t="shared" si="0"/>
        <v>11</v>
      </c>
      <c r="S55" s="10" t="str">
        <f t="shared" si="1"/>
        <v>00</v>
      </c>
      <c r="T55" s="10" t="str">
        <f t="shared" si="2"/>
        <v>00</v>
      </c>
      <c r="U55" t="b">
        <f t="shared" si="3"/>
        <v>1</v>
      </c>
      <c r="X55" t="b">
        <f>ISNUMBER(SEARCH(X$1,test80[[#This Row],[actualResultV1]]))</f>
        <v>1</v>
      </c>
      <c r="Y55" t="b">
        <f>ISNUMBER(SEARCH(Y$1,test80[[#This Row],[actualResultV1]]))</f>
        <v>0</v>
      </c>
      <c r="Z55" t="b">
        <f>ISNUMBER(SEARCH(Z$1,test80[[#This Row],[actualResultV1]]))</f>
        <v>0</v>
      </c>
      <c r="AA55" s="10" t="str">
        <f t="shared" si="4"/>
        <v>11</v>
      </c>
      <c r="AB55" s="10" t="str">
        <f t="shared" si="5"/>
        <v>00</v>
      </c>
      <c r="AC55" s="10" t="str">
        <f t="shared" si="6"/>
        <v>00</v>
      </c>
      <c r="AD55" t="b">
        <f t="shared" si="7"/>
        <v>1</v>
      </c>
      <c r="AG55" t="b">
        <f>ISNUMBER(SEARCH(AG$1,test80[[#This Row],[actualResultGPT3]]))</f>
        <v>1</v>
      </c>
      <c r="AH55" t="b">
        <f>ISNUMBER(SEARCH(AH$1,test80[[#This Row],[actualResultGPT3]]))</f>
        <v>1</v>
      </c>
      <c r="AI55" t="b">
        <f>ISNUMBER(SEARCH(AI$1,test80[[#This Row],[actualResultGPT3]]))</f>
        <v>0</v>
      </c>
      <c r="AJ55" s="10" t="str">
        <f t="shared" si="8"/>
        <v>11</v>
      </c>
      <c r="AK55" s="10" t="str">
        <f t="shared" si="9"/>
        <v>01</v>
      </c>
      <c r="AL55" s="10" t="str">
        <f t="shared" si="10"/>
        <v>00</v>
      </c>
      <c r="AM55" t="b">
        <f t="shared" si="11"/>
        <v>0</v>
      </c>
    </row>
    <row r="56" spans="1:39" x14ac:dyDescent="0.35">
      <c r="A56" s="1" t="s">
        <v>730</v>
      </c>
      <c r="B56" s="1" t="s">
        <v>731</v>
      </c>
      <c r="C56" s="1" t="s">
        <v>972</v>
      </c>
      <c r="D56" s="1" t="s">
        <v>13</v>
      </c>
      <c r="E56" s="1" t="s">
        <v>13</v>
      </c>
      <c r="F56" s="1" t="s">
        <v>925</v>
      </c>
      <c r="G56" s="1" t="s">
        <v>13</v>
      </c>
      <c r="J56" s="13" t="b">
        <f>ISNUMBER(SEARCH(J$1,test80[[#This Row],[expectedResult]]))</f>
        <v>1</v>
      </c>
      <c r="K56" s="1" t="b">
        <f>ISNUMBER(SEARCH(K$1,test80[[#This Row],[expectedResult]]))</f>
        <v>0</v>
      </c>
      <c r="L56" s="6" t="b">
        <f>ISNUMBER(SEARCH(L$1,test80[[#This Row],[expectedResult]]))</f>
        <v>0</v>
      </c>
      <c r="O56" t="b">
        <f>ISNUMBER(SEARCH(O$1,test80[[#This Row],[actualResult]]))</f>
        <v>1</v>
      </c>
      <c r="P56" t="b">
        <f>ISNUMBER(SEARCH(P$1,test80[[#This Row],[actualResult]]))</f>
        <v>0</v>
      </c>
      <c r="Q56" t="b">
        <f>ISNUMBER(SEARCH(Q$1,test80[[#This Row],[actualResult]]))</f>
        <v>0</v>
      </c>
      <c r="R56" s="10" t="str">
        <f t="shared" si="0"/>
        <v>11</v>
      </c>
      <c r="S56" s="10" t="str">
        <f t="shared" si="1"/>
        <v>00</v>
      </c>
      <c r="T56" s="10" t="str">
        <f t="shared" si="2"/>
        <v>00</v>
      </c>
      <c r="U56" t="b">
        <f t="shared" si="3"/>
        <v>1</v>
      </c>
      <c r="X56" t="b">
        <f>ISNUMBER(SEARCH(X$1,test80[[#This Row],[actualResultV1]]))</f>
        <v>1</v>
      </c>
      <c r="Y56" t="b">
        <f>ISNUMBER(SEARCH(Y$1,test80[[#This Row],[actualResultV1]]))</f>
        <v>0</v>
      </c>
      <c r="Z56" t="b">
        <f>ISNUMBER(SEARCH(Z$1,test80[[#This Row],[actualResultV1]]))</f>
        <v>0</v>
      </c>
      <c r="AA56" s="10" t="str">
        <f t="shared" si="4"/>
        <v>11</v>
      </c>
      <c r="AB56" s="10" t="str">
        <f t="shared" si="5"/>
        <v>00</v>
      </c>
      <c r="AC56" s="10" t="str">
        <f t="shared" si="6"/>
        <v>00</v>
      </c>
      <c r="AD56" t="b">
        <f t="shared" si="7"/>
        <v>1</v>
      </c>
      <c r="AG56" t="b">
        <f>ISNUMBER(SEARCH(AG$1,test80[[#This Row],[actualResultGPT3]]))</f>
        <v>1</v>
      </c>
      <c r="AH56" t="b">
        <f>ISNUMBER(SEARCH(AH$1,test80[[#This Row],[actualResultGPT3]]))</f>
        <v>1</v>
      </c>
      <c r="AI56" t="b">
        <f>ISNUMBER(SEARCH(AI$1,test80[[#This Row],[actualResultGPT3]]))</f>
        <v>1</v>
      </c>
      <c r="AJ56" s="10" t="str">
        <f t="shared" si="8"/>
        <v>11</v>
      </c>
      <c r="AK56" s="10" t="str">
        <f t="shared" si="9"/>
        <v>01</v>
      </c>
      <c r="AL56" s="10" t="str">
        <f t="shared" si="10"/>
        <v>01</v>
      </c>
      <c r="AM56" t="b">
        <f t="shared" si="11"/>
        <v>0</v>
      </c>
    </row>
    <row r="57" spans="1:39" x14ac:dyDescent="0.35">
      <c r="A57" s="1" t="s">
        <v>693</v>
      </c>
      <c r="B57" s="1" t="s">
        <v>694</v>
      </c>
      <c r="C57" s="1" t="s">
        <v>695</v>
      </c>
      <c r="D57" s="1" t="s">
        <v>7</v>
      </c>
      <c r="E57" s="1" t="s">
        <v>7</v>
      </c>
      <c r="F57" s="1" t="s">
        <v>925</v>
      </c>
      <c r="G57" s="1" t="s">
        <v>34</v>
      </c>
      <c r="J57" s="13" t="b">
        <f>ISNUMBER(SEARCH(J$1,test80[[#This Row],[expectedResult]]))</f>
        <v>0</v>
      </c>
      <c r="K57" s="1" t="b">
        <f>ISNUMBER(SEARCH(K$1,test80[[#This Row],[expectedResult]]))</f>
        <v>0</v>
      </c>
      <c r="L57" s="6" t="b">
        <f>ISNUMBER(SEARCH(L$1,test80[[#This Row],[expectedResult]]))</f>
        <v>1</v>
      </c>
      <c r="O57" t="b">
        <f>ISNUMBER(SEARCH(O$1,test80[[#This Row],[actualResult]]))</f>
        <v>0</v>
      </c>
      <c r="P57" t="b">
        <f>ISNUMBER(SEARCH(P$1,test80[[#This Row],[actualResult]]))</f>
        <v>1</v>
      </c>
      <c r="Q57" t="b">
        <f>ISNUMBER(SEARCH(Q$1,test80[[#This Row],[actualResult]]))</f>
        <v>0</v>
      </c>
      <c r="R57" s="10" t="str">
        <f t="shared" si="0"/>
        <v>00</v>
      </c>
      <c r="S57" s="10" t="str">
        <f t="shared" si="1"/>
        <v>01</v>
      </c>
      <c r="T57" s="10" t="str">
        <f t="shared" si="2"/>
        <v>10</v>
      </c>
      <c r="U57" t="b">
        <f t="shared" si="3"/>
        <v>0</v>
      </c>
      <c r="X57" t="b">
        <f>ISNUMBER(SEARCH(X$1,test80[[#This Row],[actualResultV1]]))</f>
        <v>0</v>
      </c>
      <c r="Y57" t="b">
        <f>ISNUMBER(SEARCH(Y$1,test80[[#This Row],[actualResultV1]]))</f>
        <v>0</v>
      </c>
      <c r="Z57" t="b">
        <f>ISNUMBER(SEARCH(Z$1,test80[[#This Row],[actualResultV1]]))</f>
        <v>1</v>
      </c>
      <c r="AA57" s="10" t="str">
        <f t="shared" si="4"/>
        <v>00</v>
      </c>
      <c r="AB57" s="10" t="str">
        <f t="shared" si="5"/>
        <v>00</v>
      </c>
      <c r="AC57" s="10" t="str">
        <f t="shared" si="6"/>
        <v>11</v>
      </c>
      <c r="AD57" t="b">
        <f t="shared" si="7"/>
        <v>1</v>
      </c>
      <c r="AG57" t="b">
        <f>ISNUMBER(SEARCH(AG$1,test80[[#This Row],[actualResultGPT3]]))</f>
        <v>1</v>
      </c>
      <c r="AH57" t="b">
        <f>ISNUMBER(SEARCH(AH$1,test80[[#This Row],[actualResultGPT3]]))</f>
        <v>1</v>
      </c>
      <c r="AI57" t="b">
        <f>ISNUMBER(SEARCH(AI$1,test80[[#This Row],[actualResultGPT3]]))</f>
        <v>1</v>
      </c>
      <c r="AJ57" s="10" t="str">
        <f t="shared" si="8"/>
        <v>01</v>
      </c>
      <c r="AK57" s="10" t="str">
        <f t="shared" si="9"/>
        <v>01</v>
      </c>
      <c r="AL57" s="10" t="str">
        <f t="shared" si="10"/>
        <v>11</v>
      </c>
      <c r="AM57" t="b">
        <f t="shared" si="11"/>
        <v>0</v>
      </c>
    </row>
    <row r="58" spans="1:39" x14ac:dyDescent="0.35">
      <c r="A58" s="1">
        <v>1461751938</v>
      </c>
      <c r="B58" s="1" t="s">
        <v>430</v>
      </c>
      <c r="C58" s="1" t="s">
        <v>973</v>
      </c>
      <c r="D58" s="1" t="s">
        <v>13</v>
      </c>
      <c r="E58" s="1" t="s">
        <v>13</v>
      </c>
      <c r="F58" s="1" t="s">
        <v>935</v>
      </c>
      <c r="G58" s="1" t="s">
        <v>13</v>
      </c>
      <c r="J58" s="13" t="b">
        <f>ISNUMBER(SEARCH(J$1,test80[[#This Row],[expectedResult]]))</f>
        <v>1</v>
      </c>
      <c r="K58" s="1" t="b">
        <f>ISNUMBER(SEARCH(K$1,test80[[#This Row],[expectedResult]]))</f>
        <v>0</v>
      </c>
      <c r="L58" s="6" t="b">
        <f>ISNUMBER(SEARCH(L$1,test80[[#This Row],[expectedResult]]))</f>
        <v>0</v>
      </c>
      <c r="O58" t="b">
        <f>ISNUMBER(SEARCH(O$1,test80[[#This Row],[actualResult]]))</f>
        <v>1</v>
      </c>
      <c r="P58" t="b">
        <f>ISNUMBER(SEARCH(P$1,test80[[#This Row],[actualResult]]))</f>
        <v>0</v>
      </c>
      <c r="Q58" t="b">
        <f>ISNUMBER(SEARCH(Q$1,test80[[#This Row],[actualResult]]))</f>
        <v>0</v>
      </c>
      <c r="R58" s="10" t="str">
        <f t="shared" si="0"/>
        <v>11</v>
      </c>
      <c r="S58" s="10" t="str">
        <f t="shared" si="1"/>
        <v>00</v>
      </c>
      <c r="T58" s="10" t="str">
        <f t="shared" si="2"/>
        <v>00</v>
      </c>
      <c r="U58" t="b">
        <f t="shared" si="3"/>
        <v>1</v>
      </c>
      <c r="X58" t="b">
        <f>ISNUMBER(SEARCH(X$1,test80[[#This Row],[actualResultV1]]))</f>
        <v>1</v>
      </c>
      <c r="Y58" t="b">
        <f>ISNUMBER(SEARCH(Y$1,test80[[#This Row],[actualResultV1]]))</f>
        <v>0</v>
      </c>
      <c r="Z58" t="b">
        <f>ISNUMBER(SEARCH(Z$1,test80[[#This Row],[actualResultV1]]))</f>
        <v>0</v>
      </c>
      <c r="AA58" s="10" t="str">
        <f t="shared" si="4"/>
        <v>11</v>
      </c>
      <c r="AB58" s="10" t="str">
        <f t="shared" si="5"/>
        <v>00</v>
      </c>
      <c r="AC58" s="10" t="str">
        <f t="shared" si="6"/>
        <v>00</v>
      </c>
      <c r="AD58" t="b">
        <f t="shared" si="7"/>
        <v>1</v>
      </c>
      <c r="AG58" t="b">
        <f>ISNUMBER(SEARCH(AG$1,test80[[#This Row],[actualResultGPT3]]))</f>
        <v>1</v>
      </c>
      <c r="AH58" t="b">
        <f>ISNUMBER(SEARCH(AH$1,test80[[#This Row],[actualResultGPT3]]))</f>
        <v>0</v>
      </c>
      <c r="AI58" t="b">
        <f>ISNUMBER(SEARCH(AI$1,test80[[#This Row],[actualResultGPT3]]))</f>
        <v>0</v>
      </c>
      <c r="AJ58" s="10" t="str">
        <f t="shared" si="8"/>
        <v>11</v>
      </c>
      <c r="AK58" s="10" t="str">
        <f t="shared" si="9"/>
        <v>00</v>
      </c>
      <c r="AL58" s="10" t="str">
        <f t="shared" si="10"/>
        <v>00</v>
      </c>
      <c r="AM58" t="b">
        <f t="shared" si="11"/>
        <v>1</v>
      </c>
    </row>
    <row r="59" spans="1:39" x14ac:dyDescent="0.35">
      <c r="A59" s="1" t="s">
        <v>861</v>
      </c>
      <c r="B59" s="1" t="s">
        <v>862</v>
      </c>
      <c r="C59" s="1" t="s">
        <v>863</v>
      </c>
      <c r="D59" s="1" t="s">
        <v>34</v>
      </c>
      <c r="E59" s="1" t="s">
        <v>34</v>
      </c>
      <c r="F59" s="1" t="s">
        <v>959</v>
      </c>
      <c r="G59" s="1" t="s">
        <v>34</v>
      </c>
      <c r="J59" s="13" t="b">
        <f>ISNUMBER(SEARCH(J$1,test80[[#This Row],[expectedResult]]))</f>
        <v>0</v>
      </c>
      <c r="K59" s="1" t="b">
        <f>ISNUMBER(SEARCH(K$1,test80[[#This Row],[expectedResult]]))</f>
        <v>1</v>
      </c>
      <c r="L59" s="6" t="b">
        <f>ISNUMBER(SEARCH(L$1,test80[[#This Row],[expectedResult]]))</f>
        <v>0</v>
      </c>
      <c r="O59" t="b">
        <f>ISNUMBER(SEARCH(O$1,test80[[#This Row],[actualResult]]))</f>
        <v>0</v>
      </c>
      <c r="P59" t="b">
        <f>ISNUMBER(SEARCH(P$1,test80[[#This Row],[actualResult]]))</f>
        <v>1</v>
      </c>
      <c r="Q59" t="b">
        <f>ISNUMBER(SEARCH(Q$1,test80[[#This Row],[actualResult]]))</f>
        <v>0</v>
      </c>
      <c r="R59" s="10" t="str">
        <f t="shared" si="0"/>
        <v>00</v>
      </c>
      <c r="S59" s="10" t="str">
        <f t="shared" si="1"/>
        <v>11</v>
      </c>
      <c r="T59" s="10" t="str">
        <f t="shared" si="2"/>
        <v>00</v>
      </c>
      <c r="U59" t="b">
        <f t="shared" si="3"/>
        <v>1</v>
      </c>
      <c r="X59" t="b">
        <f>ISNUMBER(SEARCH(X$1,test80[[#This Row],[actualResultV1]]))</f>
        <v>0</v>
      </c>
      <c r="Y59" t="b">
        <f>ISNUMBER(SEARCH(Y$1,test80[[#This Row],[actualResultV1]]))</f>
        <v>1</v>
      </c>
      <c r="Z59" t="b">
        <f>ISNUMBER(SEARCH(Z$1,test80[[#This Row],[actualResultV1]]))</f>
        <v>0</v>
      </c>
      <c r="AA59" s="10" t="str">
        <f t="shared" si="4"/>
        <v>00</v>
      </c>
      <c r="AB59" s="10" t="str">
        <f t="shared" si="5"/>
        <v>11</v>
      </c>
      <c r="AC59" s="10" t="str">
        <f t="shared" si="6"/>
        <v>00</v>
      </c>
      <c r="AD59" t="b">
        <f t="shared" si="7"/>
        <v>1</v>
      </c>
      <c r="AG59" t="b">
        <f>ISNUMBER(SEARCH(AG$1,test80[[#This Row],[actualResultGPT3]]))</f>
        <v>1</v>
      </c>
      <c r="AH59" t="b">
        <f>ISNUMBER(SEARCH(AH$1,test80[[#This Row],[actualResultGPT3]]))</f>
        <v>1</v>
      </c>
      <c r="AI59" t="b">
        <f>ISNUMBER(SEARCH(AI$1,test80[[#This Row],[actualResultGPT3]]))</f>
        <v>1</v>
      </c>
      <c r="AJ59" s="10" t="str">
        <f t="shared" si="8"/>
        <v>01</v>
      </c>
      <c r="AK59" s="10" t="str">
        <f t="shared" si="9"/>
        <v>11</v>
      </c>
      <c r="AL59" s="10" t="str">
        <f t="shared" si="10"/>
        <v>01</v>
      </c>
      <c r="AM59" t="b">
        <f t="shared" si="11"/>
        <v>0</v>
      </c>
    </row>
    <row r="60" spans="1:39" x14ac:dyDescent="0.35">
      <c r="A60" s="1">
        <v>597986893</v>
      </c>
      <c r="B60" s="1" t="s">
        <v>974</v>
      </c>
      <c r="C60" s="1" t="s">
        <v>975</v>
      </c>
      <c r="D60" s="1" t="s">
        <v>185</v>
      </c>
      <c r="E60" s="1" t="s">
        <v>34</v>
      </c>
      <c r="F60" s="1" t="s">
        <v>925</v>
      </c>
      <c r="G60" s="1" t="s">
        <v>34</v>
      </c>
      <c r="J60" s="13" t="b">
        <f>ISNUMBER(SEARCH(J$1,test80[[#This Row],[expectedResult]]))</f>
        <v>1</v>
      </c>
      <c r="K60" s="1" t="b">
        <f>ISNUMBER(SEARCH(K$1,test80[[#This Row],[expectedResult]]))</f>
        <v>1</v>
      </c>
      <c r="L60" s="6" t="b">
        <f>ISNUMBER(SEARCH(L$1,test80[[#This Row],[expectedResult]]))</f>
        <v>0</v>
      </c>
      <c r="O60" t="b">
        <f>ISNUMBER(SEARCH(O$1,test80[[#This Row],[actualResult]]))</f>
        <v>0</v>
      </c>
      <c r="P60" t="b">
        <f>ISNUMBER(SEARCH(P$1,test80[[#This Row],[actualResult]]))</f>
        <v>1</v>
      </c>
      <c r="Q60" t="b">
        <f>ISNUMBER(SEARCH(Q$1,test80[[#This Row],[actualResult]]))</f>
        <v>0</v>
      </c>
      <c r="R60" s="10" t="str">
        <f t="shared" si="0"/>
        <v>10</v>
      </c>
      <c r="S60" s="10" t="str">
        <f t="shared" si="1"/>
        <v>11</v>
      </c>
      <c r="T60" s="10" t="str">
        <f t="shared" si="2"/>
        <v>00</v>
      </c>
      <c r="U60" t="b">
        <f t="shared" si="3"/>
        <v>0</v>
      </c>
      <c r="X60" t="b">
        <f>ISNUMBER(SEARCH(X$1,test80[[#This Row],[actualResultV1]]))</f>
        <v>0</v>
      </c>
      <c r="Y60" t="b">
        <f>ISNUMBER(SEARCH(Y$1,test80[[#This Row],[actualResultV1]]))</f>
        <v>1</v>
      </c>
      <c r="Z60" t="b">
        <f>ISNUMBER(SEARCH(Z$1,test80[[#This Row],[actualResultV1]]))</f>
        <v>0</v>
      </c>
      <c r="AA60" s="10" t="str">
        <f t="shared" si="4"/>
        <v>10</v>
      </c>
      <c r="AB60" s="10" t="str">
        <f t="shared" si="5"/>
        <v>11</v>
      </c>
      <c r="AC60" s="10" t="str">
        <f t="shared" si="6"/>
        <v>00</v>
      </c>
      <c r="AD60" t="b">
        <f t="shared" si="7"/>
        <v>0</v>
      </c>
      <c r="AG60" t="b">
        <f>ISNUMBER(SEARCH(AG$1,test80[[#This Row],[actualResultGPT3]]))</f>
        <v>1</v>
      </c>
      <c r="AH60" t="b">
        <f>ISNUMBER(SEARCH(AH$1,test80[[#This Row],[actualResultGPT3]]))</f>
        <v>1</v>
      </c>
      <c r="AI60" t="b">
        <f>ISNUMBER(SEARCH(AI$1,test80[[#This Row],[actualResultGPT3]]))</f>
        <v>1</v>
      </c>
      <c r="AJ60" s="10" t="str">
        <f t="shared" si="8"/>
        <v>11</v>
      </c>
      <c r="AK60" s="10" t="str">
        <f t="shared" si="9"/>
        <v>11</v>
      </c>
      <c r="AL60" s="10" t="str">
        <f t="shared" si="10"/>
        <v>01</v>
      </c>
      <c r="AM60" t="b">
        <f t="shared" si="11"/>
        <v>0</v>
      </c>
    </row>
    <row r="61" spans="1:39" x14ac:dyDescent="0.35">
      <c r="A61" s="1">
        <v>1050773989</v>
      </c>
      <c r="B61" s="1" t="s">
        <v>603</v>
      </c>
      <c r="C61" s="1" t="s">
        <v>976</v>
      </c>
      <c r="D61" s="1" t="s">
        <v>13</v>
      </c>
      <c r="E61" s="1" t="s">
        <v>13</v>
      </c>
      <c r="F61" s="1" t="s">
        <v>935</v>
      </c>
      <c r="G61" s="1" t="s">
        <v>13</v>
      </c>
      <c r="J61" s="13" t="b">
        <f>ISNUMBER(SEARCH(J$1,test80[[#This Row],[expectedResult]]))</f>
        <v>1</v>
      </c>
      <c r="K61" s="1" t="b">
        <f>ISNUMBER(SEARCH(K$1,test80[[#This Row],[expectedResult]]))</f>
        <v>0</v>
      </c>
      <c r="L61" s="6" t="b">
        <f>ISNUMBER(SEARCH(L$1,test80[[#This Row],[expectedResult]]))</f>
        <v>0</v>
      </c>
      <c r="O61" t="b">
        <f>ISNUMBER(SEARCH(O$1,test80[[#This Row],[actualResult]]))</f>
        <v>1</v>
      </c>
      <c r="P61" t="b">
        <f>ISNUMBER(SEARCH(P$1,test80[[#This Row],[actualResult]]))</f>
        <v>0</v>
      </c>
      <c r="Q61" t="b">
        <f>ISNUMBER(SEARCH(Q$1,test80[[#This Row],[actualResult]]))</f>
        <v>0</v>
      </c>
      <c r="R61" s="10" t="str">
        <f t="shared" si="0"/>
        <v>11</v>
      </c>
      <c r="S61" s="10" t="str">
        <f t="shared" si="1"/>
        <v>00</v>
      </c>
      <c r="T61" s="10" t="str">
        <f t="shared" si="2"/>
        <v>00</v>
      </c>
      <c r="U61" t="b">
        <f t="shared" si="3"/>
        <v>1</v>
      </c>
      <c r="X61" t="b">
        <f>ISNUMBER(SEARCH(X$1,test80[[#This Row],[actualResultV1]]))</f>
        <v>1</v>
      </c>
      <c r="Y61" t="b">
        <f>ISNUMBER(SEARCH(Y$1,test80[[#This Row],[actualResultV1]]))</f>
        <v>0</v>
      </c>
      <c r="Z61" t="b">
        <f>ISNUMBER(SEARCH(Z$1,test80[[#This Row],[actualResultV1]]))</f>
        <v>0</v>
      </c>
      <c r="AA61" s="10" t="str">
        <f t="shared" si="4"/>
        <v>11</v>
      </c>
      <c r="AB61" s="10" t="str">
        <f t="shared" si="5"/>
        <v>00</v>
      </c>
      <c r="AC61" s="10" t="str">
        <f t="shared" si="6"/>
        <v>00</v>
      </c>
      <c r="AD61" t="b">
        <f t="shared" si="7"/>
        <v>1</v>
      </c>
      <c r="AG61" t="b">
        <f>ISNUMBER(SEARCH(AG$1,test80[[#This Row],[actualResultGPT3]]))</f>
        <v>1</v>
      </c>
      <c r="AH61" t="b">
        <f>ISNUMBER(SEARCH(AH$1,test80[[#This Row],[actualResultGPT3]]))</f>
        <v>0</v>
      </c>
      <c r="AI61" t="b">
        <f>ISNUMBER(SEARCH(AI$1,test80[[#This Row],[actualResultGPT3]]))</f>
        <v>0</v>
      </c>
      <c r="AJ61" s="10" t="str">
        <f t="shared" si="8"/>
        <v>11</v>
      </c>
      <c r="AK61" s="10" t="str">
        <f t="shared" si="9"/>
        <v>00</v>
      </c>
      <c r="AL61" s="10" t="str">
        <f t="shared" si="10"/>
        <v>00</v>
      </c>
      <c r="AM61" t="b">
        <f t="shared" si="11"/>
        <v>1</v>
      </c>
    </row>
    <row r="62" spans="1:39" x14ac:dyDescent="0.35">
      <c r="A62" s="1" t="s">
        <v>381</v>
      </c>
      <c r="B62" s="1" t="s">
        <v>382</v>
      </c>
      <c r="C62" s="1" t="s">
        <v>383</v>
      </c>
      <c r="D62" s="1" t="s">
        <v>13</v>
      </c>
      <c r="E62" s="1" t="s">
        <v>13</v>
      </c>
      <c r="F62" s="1" t="s">
        <v>935</v>
      </c>
      <c r="G62" s="1" t="s">
        <v>13</v>
      </c>
      <c r="J62" s="13" t="b">
        <f>ISNUMBER(SEARCH(J$1,test80[[#This Row],[expectedResult]]))</f>
        <v>1</v>
      </c>
      <c r="K62" s="1" t="b">
        <f>ISNUMBER(SEARCH(K$1,test80[[#This Row],[expectedResult]]))</f>
        <v>0</v>
      </c>
      <c r="L62" s="6" t="b">
        <f>ISNUMBER(SEARCH(L$1,test80[[#This Row],[expectedResult]]))</f>
        <v>0</v>
      </c>
      <c r="O62" t="b">
        <f>ISNUMBER(SEARCH(O$1,test80[[#This Row],[actualResult]]))</f>
        <v>1</v>
      </c>
      <c r="P62" t="b">
        <f>ISNUMBER(SEARCH(P$1,test80[[#This Row],[actualResult]]))</f>
        <v>0</v>
      </c>
      <c r="Q62" t="b">
        <f>ISNUMBER(SEARCH(Q$1,test80[[#This Row],[actualResult]]))</f>
        <v>0</v>
      </c>
      <c r="R62" s="10" t="str">
        <f t="shared" si="0"/>
        <v>11</v>
      </c>
      <c r="S62" s="10" t="str">
        <f t="shared" si="1"/>
        <v>00</v>
      </c>
      <c r="T62" s="10" t="str">
        <f t="shared" si="2"/>
        <v>00</v>
      </c>
      <c r="U62" t="b">
        <f t="shared" si="3"/>
        <v>1</v>
      </c>
      <c r="X62" t="b">
        <f>ISNUMBER(SEARCH(X$1,test80[[#This Row],[actualResultV1]]))</f>
        <v>1</v>
      </c>
      <c r="Y62" t="b">
        <f>ISNUMBER(SEARCH(Y$1,test80[[#This Row],[actualResultV1]]))</f>
        <v>0</v>
      </c>
      <c r="Z62" t="b">
        <f>ISNUMBER(SEARCH(Z$1,test80[[#This Row],[actualResultV1]]))</f>
        <v>0</v>
      </c>
      <c r="AA62" s="10" t="str">
        <f t="shared" si="4"/>
        <v>11</v>
      </c>
      <c r="AB62" s="10" t="str">
        <f t="shared" si="5"/>
        <v>00</v>
      </c>
      <c r="AC62" s="10" t="str">
        <f t="shared" si="6"/>
        <v>00</v>
      </c>
      <c r="AD62" t="b">
        <f t="shared" si="7"/>
        <v>1</v>
      </c>
      <c r="AG62" t="b">
        <f>ISNUMBER(SEARCH(AG$1,test80[[#This Row],[actualResultGPT3]]))</f>
        <v>1</v>
      </c>
      <c r="AH62" t="b">
        <f>ISNUMBER(SEARCH(AH$1,test80[[#This Row],[actualResultGPT3]]))</f>
        <v>0</v>
      </c>
      <c r="AI62" t="b">
        <f>ISNUMBER(SEARCH(AI$1,test80[[#This Row],[actualResultGPT3]]))</f>
        <v>0</v>
      </c>
      <c r="AJ62" s="10" t="str">
        <f t="shared" si="8"/>
        <v>11</v>
      </c>
      <c r="AK62" s="10" t="str">
        <f t="shared" si="9"/>
        <v>00</v>
      </c>
      <c r="AL62" s="10" t="str">
        <f t="shared" si="10"/>
        <v>00</v>
      </c>
      <c r="AM62" t="b">
        <f t="shared" si="11"/>
        <v>1</v>
      </c>
    </row>
    <row r="63" spans="1:39" x14ac:dyDescent="0.35">
      <c r="A63" s="1" t="s">
        <v>274</v>
      </c>
      <c r="B63" s="1" t="s">
        <v>275</v>
      </c>
      <c r="C63" s="1" t="s">
        <v>977</v>
      </c>
      <c r="D63" s="1" t="s">
        <v>7</v>
      </c>
      <c r="E63" s="1" t="s">
        <v>7</v>
      </c>
      <c r="F63" s="1" t="s">
        <v>926</v>
      </c>
      <c r="G63" s="1" t="s">
        <v>7</v>
      </c>
      <c r="J63" s="13" t="b">
        <f>ISNUMBER(SEARCH(J$1,test80[[#This Row],[expectedResult]]))</f>
        <v>0</v>
      </c>
      <c r="K63" s="1" t="b">
        <f>ISNUMBER(SEARCH(K$1,test80[[#This Row],[expectedResult]]))</f>
        <v>0</v>
      </c>
      <c r="L63" s="6" t="b">
        <f>ISNUMBER(SEARCH(L$1,test80[[#This Row],[expectedResult]]))</f>
        <v>1</v>
      </c>
      <c r="O63" t="b">
        <f>ISNUMBER(SEARCH(O$1,test80[[#This Row],[actualResult]]))</f>
        <v>0</v>
      </c>
      <c r="P63" t="b">
        <f>ISNUMBER(SEARCH(P$1,test80[[#This Row],[actualResult]]))</f>
        <v>0</v>
      </c>
      <c r="Q63" t="b">
        <f>ISNUMBER(SEARCH(Q$1,test80[[#This Row],[actualResult]]))</f>
        <v>1</v>
      </c>
      <c r="R63" s="10" t="str">
        <f t="shared" si="0"/>
        <v>00</v>
      </c>
      <c r="S63" s="10" t="str">
        <f t="shared" si="1"/>
        <v>00</v>
      </c>
      <c r="T63" s="10" t="str">
        <f t="shared" si="2"/>
        <v>11</v>
      </c>
      <c r="U63" t="b">
        <f t="shared" si="3"/>
        <v>1</v>
      </c>
      <c r="X63" t="b">
        <f>ISNUMBER(SEARCH(X$1,test80[[#This Row],[actualResultV1]]))</f>
        <v>0</v>
      </c>
      <c r="Y63" t="b">
        <f>ISNUMBER(SEARCH(Y$1,test80[[#This Row],[actualResultV1]]))</f>
        <v>0</v>
      </c>
      <c r="Z63" t="b">
        <f>ISNUMBER(SEARCH(Z$1,test80[[#This Row],[actualResultV1]]))</f>
        <v>1</v>
      </c>
      <c r="AA63" s="10" t="str">
        <f t="shared" si="4"/>
        <v>00</v>
      </c>
      <c r="AB63" s="10" t="str">
        <f t="shared" si="5"/>
        <v>00</v>
      </c>
      <c r="AC63" s="10" t="str">
        <f t="shared" si="6"/>
        <v>11</v>
      </c>
      <c r="AD63" t="b">
        <f t="shared" si="7"/>
        <v>1</v>
      </c>
      <c r="AG63" t="b">
        <f>ISNUMBER(SEARCH(AG$1,test80[[#This Row],[actualResultGPT3]]))</f>
        <v>0</v>
      </c>
      <c r="AH63" t="b">
        <f>ISNUMBER(SEARCH(AH$1,test80[[#This Row],[actualResultGPT3]]))</f>
        <v>1</v>
      </c>
      <c r="AI63" t="b">
        <f>ISNUMBER(SEARCH(AI$1,test80[[#This Row],[actualResultGPT3]]))</f>
        <v>1</v>
      </c>
      <c r="AJ63" s="10" t="str">
        <f t="shared" si="8"/>
        <v>00</v>
      </c>
      <c r="AK63" s="10" t="str">
        <f t="shared" si="9"/>
        <v>01</v>
      </c>
      <c r="AL63" s="10" t="str">
        <f t="shared" si="10"/>
        <v>11</v>
      </c>
      <c r="AM63" t="b">
        <f t="shared" si="11"/>
        <v>0</v>
      </c>
    </row>
    <row r="64" spans="1:39" x14ac:dyDescent="0.35">
      <c r="A64" s="1" t="s">
        <v>444</v>
      </c>
      <c r="B64" s="1" t="s">
        <v>445</v>
      </c>
      <c r="C64" s="1" t="s">
        <v>446</v>
      </c>
      <c r="D64" s="1" t="s">
        <v>7</v>
      </c>
      <c r="E64" s="1" t="s">
        <v>7</v>
      </c>
      <c r="F64" s="1" t="s">
        <v>926</v>
      </c>
      <c r="G64" s="1" t="s">
        <v>7</v>
      </c>
      <c r="J64" s="14" t="b">
        <f>ISNUMBER(SEARCH(J$1,test80[[#This Row],[expectedResult]]))</f>
        <v>0</v>
      </c>
      <c r="K64" s="15" t="b">
        <f>ISNUMBER(SEARCH(K$1,test80[[#This Row],[expectedResult]]))</f>
        <v>0</v>
      </c>
      <c r="L64" s="16" t="b">
        <f>ISNUMBER(SEARCH(L$1,test80[[#This Row],[expectedResult]]))</f>
        <v>1</v>
      </c>
      <c r="O64" t="b">
        <f>ISNUMBER(SEARCH(O$1,test80[[#This Row],[actualResult]]))</f>
        <v>0</v>
      </c>
      <c r="P64" t="b">
        <f>ISNUMBER(SEARCH(P$1,test80[[#This Row],[actualResult]]))</f>
        <v>0</v>
      </c>
      <c r="Q64" t="b">
        <f>ISNUMBER(SEARCH(Q$1,test80[[#This Row],[actualResult]]))</f>
        <v>1</v>
      </c>
      <c r="R64" s="10" t="str">
        <f t="shared" si="0"/>
        <v>00</v>
      </c>
      <c r="S64" s="10" t="str">
        <f t="shared" si="1"/>
        <v>00</v>
      </c>
      <c r="T64" s="10" t="str">
        <f t="shared" si="2"/>
        <v>11</v>
      </c>
      <c r="U64" t="b">
        <f t="shared" si="3"/>
        <v>1</v>
      </c>
      <c r="X64" t="b">
        <f>ISNUMBER(SEARCH(X$1,test80[[#This Row],[actualResultV1]]))</f>
        <v>0</v>
      </c>
      <c r="Y64" t="b">
        <f>ISNUMBER(SEARCH(Y$1,test80[[#This Row],[actualResultV1]]))</f>
        <v>0</v>
      </c>
      <c r="Z64" t="b">
        <f>ISNUMBER(SEARCH(Z$1,test80[[#This Row],[actualResultV1]]))</f>
        <v>1</v>
      </c>
      <c r="AA64" s="10" t="str">
        <f t="shared" si="4"/>
        <v>00</v>
      </c>
      <c r="AB64" s="10" t="str">
        <f t="shared" si="5"/>
        <v>00</v>
      </c>
      <c r="AC64" s="10" t="str">
        <f t="shared" si="6"/>
        <v>11</v>
      </c>
      <c r="AD64" t="b">
        <f t="shared" si="7"/>
        <v>1</v>
      </c>
      <c r="AG64" t="b">
        <f>ISNUMBER(SEARCH(AG$1,test80[[#This Row],[actualResultGPT3]]))</f>
        <v>0</v>
      </c>
      <c r="AH64" t="b">
        <f>ISNUMBER(SEARCH(AH$1,test80[[#This Row],[actualResultGPT3]]))</f>
        <v>1</v>
      </c>
      <c r="AI64" t="b">
        <f>ISNUMBER(SEARCH(AI$1,test80[[#This Row],[actualResultGPT3]]))</f>
        <v>1</v>
      </c>
      <c r="AJ64" s="10" t="str">
        <f t="shared" si="8"/>
        <v>00</v>
      </c>
      <c r="AK64" s="10" t="str">
        <f t="shared" si="9"/>
        <v>01</v>
      </c>
      <c r="AL64" s="10" t="str">
        <f t="shared" si="10"/>
        <v>11</v>
      </c>
      <c r="AM64" t="b">
        <f t="shared" si="11"/>
        <v>0</v>
      </c>
    </row>
    <row r="67" spans="15:36" ht="14.5" customHeight="1" x14ac:dyDescent="0.35">
      <c r="O67" t="str">
        <f>N1</f>
        <v>OBSERVED</v>
      </c>
      <c r="Q67" t="s">
        <v>7466</v>
      </c>
      <c r="X67" t="str">
        <f>W1</f>
        <v>OBSERVEDV1</v>
      </c>
      <c r="Z67" t="s">
        <v>7466</v>
      </c>
      <c r="AG67" t="str">
        <f>AF1</f>
        <v>OBSERVEDGPT</v>
      </c>
      <c r="AI67" t="s">
        <v>7466</v>
      </c>
    </row>
    <row r="68" spans="15:36" ht="14.5" customHeight="1" x14ac:dyDescent="0.35">
      <c r="Q68" t="b">
        <v>1</v>
      </c>
      <c r="R68" t="b">
        <v>0</v>
      </c>
      <c r="Z68" t="b">
        <v>1</v>
      </c>
      <c r="AA68" t="b">
        <v>0</v>
      </c>
      <c r="AI68" t="b">
        <v>1</v>
      </c>
      <c r="AJ68" t="b">
        <v>0</v>
      </c>
    </row>
    <row r="69" spans="15:36" ht="14.5" customHeight="1" x14ac:dyDescent="0.35">
      <c r="O69" t="s">
        <v>7465</v>
      </c>
      <c r="P69" t="b">
        <v>1</v>
      </c>
      <c r="Q69">
        <f>COUNTIF(R2:T64, "11")</f>
        <v>67</v>
      </c>
      <c r="R69">
        <f>COUNTIF(R2:T64, "10")</f>
        <v>12</v>
      </c>
      <c r="X69" t="s">
        <v>7465</v>
      </c>
      <c r="Y69" t="b">
        <v>1</v>
      </c>
      <c r="Z69">
        <f>COUNTIF(AA2:AC64, "11")</f>
        <v>65</v>
      </c>
      <c r="AA69">
        <f>COUNTIF(AA2:AC64, "10")</f>
        <v>14</v>
      </c>
      <c r="AG69" t="s">
        <v>7465</v>
      </c>
      <c r="AH69" t="b">
        <v>1</v>
      </c>
      <c r="AI69">
        <f>COUNTIF(AJ2:AL64, "11")</f>
        <v>79</v>
      </c>
      <c r="AJ69">
        <f>COUNTIF(AJ2:AL64, "10")</f>
        <v>0</v>
      </c>
    </row>
    <row r="70" spans="15:36" ht="14.5" customHeight="1" x14ac:dyDescent="0.35">
      <c r="P70" t="b">
        <v>0</v>
      </c>
      <c r="Q70">
        <f>COUNTIF(R2:T64, "01")</f>
        <v>8</v>
      </c>
      <c r="R70">
        <f>COUNTIF(R2:T64, "00")</f>
        <v>102</v>
      </c>
      <c r="Y70" t="b">
        <v>0</v>
      </c>
      <c r="Z70">
        <f>COUNTIF(AA2:AC64, "01")</f>
        <v>4</v>
      </c>
      <c r="AA70">
        <f>COUNTIF(AA2:AC64, "00")</f>
        <v>106</v>
      </c>
      <c r="AH70" t="b">
        <v>0</v>
      </c>
      <c r="AI70">
        <f>COUNTIF(AJ2:AL64, "01")</f>
        <v>71</v>
      </c>
      <c r="AJ70">
        <f>COUNTIF(AJ2:AL64, "00")</f>
        <v>39</v>
      </c>
    </row>
    <row r="72" spans="15:36" ht="14.5" customHeight="1" x14ac:dyDescent="0.35">
      <c r="P72" t="s">
        <v>7471</v>
      </c>
      <c r="Q72">
        <f>SUM(Q69,R70)/SUM(Q69:R70)</f>
        <v>0.89417989417989419</v>
      </c>
      <c r="Y72" t="s">
        <v>7471</v>
      </c>
      <c r="Z72">
        <f>SUM(Z69,AA70)/SUM(Z69:AA70)</f>
        <v>0.90476190476190477</v>
      </c>
      <c r="AH72" t="s">
        <v>7471</v>
      </c>
      <c r="AI72">
        <f>SUM(AI69,AJ70)/SUM(AI69:AJ70)</f>
        <v>0.6243386243386243</v>
      </c>
    </row>
    <row r="73" spans="15:36" ht="14.5" customHeight="1" x14ac:dyDescent="0.35">
      <c r="P73" t="s">
        <v>7472</v>
      </c>
      <c r="Q73">
        <f>Q69/SUM(Q69:Q70)</f>
        <v>0.89333333333333331</v>
      </c>
      <c r="Y73" t="s">
        <v>7472</v>
      </c>
      <c r="Z73">
        <f>Z69/SUM(Z69:Z70)</f>
        <v>0.94202898550724634</v>
      </c>
      <c r="AH73" t="s">
        <v>7472</v>
      </c>
      <c r="AI73">
        <f>AI69/SUM(AI69:AI70)</f>
        <v>0.52666666666666662</v>
      </c>
    </row>
    <row r="74" spans="15:36" ht="14.5" customHeight="1" x14ac:dyDescent="0.35">
      <c r="P74" t="s">
        <v>7473</v>
      </c>
      <c r="Q74">
        <f>Q69/SUM(Q69:R69)</f>
        <v>0.84810126582278478</v>
      </c>
      <c r="Y74" t="s">
        <v>7473</v>
      </c>
      <c r="Z74">
        <f>Z69/SUM(Z69:AA69)</f>
        <v>0.82278481012658233</v>
      </c>
      <c r="AH74" t="s">
        <v>7473</v>
      </c>
      <c r="AI74">
        <f>AI69/SUM(AI69:AJ69)</f>
        <v>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282"/>
  <sheetViews>
    <sheetView topLeftCell="E1" zoomScale="80" zoomScaleNormal="80" workbookViewId="0">
      <selection activeCell="H20" sqref="H20"/>
    </sheetView>
  </sheetViews>
  <sheetFormatPr defaultRowHeight="14.5" customHeight="1" x14ac:dyDescent="0.35"/>
  <cols>
    <col min="1" max="1" width="10.90625" customWidth="1"/>
    <col min="2" max="4" width="10.81640625" customWidth="1"/>
    <col min="5" max="5" width="12.453125" customWidth="1"/>
    <col min="6" max="6" width="11.6328125" customWidth="1"/>
    <col min="7" max="7" width="10.81640625" customWidth="1"/>
    <col min="8" max="8" width="13.36328125" customWidth="1"/>
    <col min="9" max="9" width="13.1796875" customWidth="1"/>
    <col min="10" max="10" width="16.54296875" customWidth="1"/>
    <col min="11" max="11" width="16.1796875" customWidth="1"/>
    <col min="12" max="12" width="34" customWidth="1"/>
    <col min="13" max="13" width="43.08984375" customWidth="1"/>
  </cols>
  <sheetData>
    <row r="1" spans="1:13" x14ac:dyDescent="0.25">
      <c r="A1" s="9" t="s">
        <v>1037</v>
      </c>
      <c r="B1" s="9" t="s">
        <v>0</v>
      </c>
      <c r="C1" s="9" t="s">
        <v>1038</v>
      </c>
      <c r="D1" s="9" t="s">
        <v>1</v>
      </c>
      <c r="E1" s="9" t="s">
        <v>2</v>
      </c>
      <c r="F1" s="9" t="s">
        <v>1040</v>
      </c>
      <c r="G1" s="9" t="s">
        <v>1041</v>
      </c>
      <c r="H1" s="9" t="s">
        <v>1042</v>
      </c>
      <c r="I1" s="9" t="s">
        <v>1044</v>
      </c>
      <c r="J1" s="9" t="s">
        <v>1046</v>
      </c>
      <c r="K1" s="9" t="s">
        <v>3</v>
      </c>
      <c r="L1" s="9" t="s">
        <v>923</v>
      </c>
      <c r="M1" s="12" t="s">
        <v>922</v>
      </c>
    </row>
    <row r="2" spans="1:13" x14ac:dyDescent="0.25">
      <c r="A2" s="1" t="s">
        <v>5114</v>
      </c>
      <c r="B2" s="1">
        <v>1514260034</v>
      </c>
      <c r="C2" s="1" t="s">
        <v>5115</v>
      </c>
      <c r="D2" s="1" t="s">
        <v>5116</v>
      </c>
      <c r="E2" s="1" t="s">
        <v>5117</v>
      </c>
      <c r="F2" s="1" t="s">
        <v>5118</v>
      </c>
      <c r="G2" s="1" t="b">
        <v>1</v>
      </c>
      <c r="H2" s="1" t="s">
        <v>5119</v>
      </c>
      <c r="I2" s="1" t="s">
        <v>5120</v>
      </c>
      <c r="J2" s="1" t="s">
        <v>5121</v>
      </c>
      <c r="K2" s="1"/>
      <c r="L2" s="1" t="s">
        <v>7</v>
      </c>
      <c r="M2" s="13" t="s">
        <v>926</v>
      </c>
    </row>
    <row r="3" spans="1:13" x14ac:dyDescent="0.35">
      <c r="A3" s="1" t="s">
        <v>5114</v>
      </c>
      <c r="B3" s="1">
        <v>1028905953</v>
      </c>
      <c r="C3" s="1" t="s">
        <v>5122</v>
      </c>
      <c r="D3" s="1" t="s">
        <v>5123</v>
      </c>
      <c r="E3" s="1" t="s">
        <v>5124</v>
      </c>
      <c r="F3" s="1" t="s">
        <v>5118</v>
      </c>
      <c r="G3" s="1" t="b">
        <v>1</v>
      </c>
      <c r="H3" s="1" t="s">
        <v>5119</v>
      </c>
      <c r="I3" s="1" t="s">
        <v>5125</v>
      </c>
      <c r="J3" s="1" t="s">
        <v>5126</v>
      </c>
      <c r="K3" s="1"/>
      <c r="L3" s="1" t="s">
        <v>7</v>
      </c>
      <c r="M3" s="13" t="s">
        <v>926</v>
      </c>
    </row>
    <row r="4" spans="1:13" x14ac:dyDescent="0.35">
      <c r="A4" s="1" t="s">
        <v>5114</v>
      </c>
      <c r="B4" s="1">
        <v>747648890</v>
      </c>
      <c r="C4" s="1" t="s">
        <v>5127</v>
      </c>
      <c r="D4" s="1" t="s">
        <v>806</v>
      </c>
      <c r="E4" s="1" t="s">
        <v>5128</v>
      </c>
      <c r="F4" s="1" t="s">
        <v>5129</v>
      </c>
      <c r="G4" s="1" t="b">
        <v>1</v>
      </c>
      <c r="H4" s="1" t="s">
        <v>5130</v>
      </c>
      <c r="I4" s="1" t="s">
        <v>5131</v>
      </c>
      <c r="J4" s="1" t="s">
        <v>5132</v>
      </c>
      <c r="K4" s="1"/>
      <c r="L4" s="1" t="s">
        <v>24</v>
      </c>
      <c r="M4" s="13" t="s">
        <v>926</v>
      </c>
    </row>
    <row r="5" spans="1:13" x14ac:dyDescent="0.35">
      <c r="A5" s="1" t="s">
        <v>5114</v>
      </c>
      <c r="B5" s="1">
        <v>302584613</v>
      </c>
      <c r="C5" s="1" t="s">
        <v>5133</v>
      </c>
      <c r="D5" s="1" t="s">
        <v>5134</v>
      </c>
      <c r="E5" s="1" t="s">
        <v>5135</v>
      </c>
      <c r="F5" s="1" t="s">
        <v>5136</v>
      </c>
      <c r="G5" s="1" t="b">
        <v>1</v>
      </c>
      <c r="H5" s="1" t="s">
        <v>5137</v>
      </c>
      <c r="I5" s="1" t="s">
        <v>5138</v>
      </c>
      <c r="J5" s="1" t="s">
        <v>5139</v>
      </c>
      <c r="K5" s="1"/>
      <c r="L5" s="1" t="s">
        <v>24</v>
      </c>
      <c r="M5" s="13" t="s">
        <v>926</v>
      </c>
    </row>
    <row r="6" spans="1:13" x14ac:dyDescent="0.35">
      <c r="A6" s="1" t="s">
        <v>5114</v>
      </c>
      <c r="B6" s="1">
        <v>462058435</v>
      </c>
      <c r="C6" s="1" t="s">
        <v>5140</v>
      </c>
      <c r="D6" s="1" t="s">
        <v>5141</v>
      </c>
      <c r="E6" s="1" t="s">
        <v>5142</v>
      </c>
      <c r="F6" s="1" t="s">
        <v>5143</v>
      </c>
      <c r="G6" s="1" t="b">
        <v>1</v>
      </c>
      <c r="H6" s="1" t="s">
        <v>5119</v>
      </c>
      <c r="I6" s="1" t="s">
        <v>5144</v>
      </c>
      <c r="J6" s="1" t="s">
        <v>5145</v>
      </c>
      <c r="K6" s="1"/>
      <c r="L6" s="1" t="s">
        <v>7</v>
      </c>
      <c r="M6" s="13" t="s">
        <v>926</v>
      </c>
    </row>
    <row r="7" spans="1:13" x14ac:dyDescent="0.35">
      <c r="A7" s="1" t="s">
        <v>5146</v>
      </c>
      <c r="B7" s="1">
        <v>6448311069</v>
      </c>
      <c r="C7" s="1" t="s">
        <v>5147</v>
      </c>
      <c r="D7" s="1" t="s">
        <v>5148</v>
      </c>
      <c r="E7" s="1" t="s">
        <v>5149</v>
      </c>
      <c r="F7" s="1" t="s">
        <v>5118</v>
      </c>
      <c r="G7" s="1" t="b">
        <v>1</v>
      </c>
      <c r="H7" s="1" t="s">
        <v>5137</v>
      </c>
      <c r="I7" s="1" t="s">
        <v>5150</v>
      </c>
      <c r="J7" s="1" t="s">
        <v>5151</v>
      </c>
      <c r="K7" s="1"/>
      <c r="L7" s="1" t="s">
        <v>7</v>
      </c>
      <c r="M7" s="13" t="s">
        <v>926</v>
      </c>
    </row>
    <row r="8" spans="1:13" x14ac:dyDescent="0.35">
      <c r="A8" s="1" t="s">
        <v>5146</v>
      </c>
      <c r="B8" s="1">
        <v>1600525061</v>
      </c>
      <c r="C8" s="1" t="s">
        <v>5152</v>
      </c>
      <c r="D8" s="1" t="s">
        <v>5153</v>
      </c>
      <c r="E8" s="1" t="s">
        <v>5154</v>
      </c>
      <c r="F8" s="1" t="s">
        <v>5155</v>
      </c>
      <c r="G8" s="1" t="b">
        <v>1</v>
      </c>
      <c r="H8" s="1" t="s">
        <v>5137</v>
      </c>
      <c r="I8" s="1" t="s">
        <v>5156</v>
      </c>
      <c r="J8" s="1" t="s">
        <v>5157</v>
      </c>
      <c r="K8" s="1"/>
      <c r="L8" s="1" t="s">
        <v>34</v>
      </c>
      <c r="M8" s="13" t="s">
        <v>1374</v>
      </c>
    </row>
    <row r="9" spans="1:13" x14ac:dyDescent="0.35">
      <c r="A9" s="1" t="s">
        <v>5146</v>
      </c>
      <c r="B9" s="1">
        <v>1111876388</v>
      </c>
      <c r="C9" s="1" t="s">
        <v>5158</v>
      </c>
      <c r="D9" s="1" t="s">
        <v>5159</v>
      </c>
      <c r="E9" s="1" t="s">
        <v>5160</v>
      </c>
      <c r="F9" s="1" t="s">
        <v>5161</v>
      </c>
      <c r="G9" s="1" t="b">
        <v>1</v>
      </c>
      <c r="H9" s="1" t="s">
        <v>5137</v>
      </c>
      <c r="I9" s="1" t="s">
        <v>5162</v>
      </c>
      <c r="J9" s="1" t="s">
        <v>5163</v>
      </c>
      <c r="K9" s="1"/>
      <c r="L9" s="1" t="s">
        <v>7</v>
      </c>
      <c r="M9" s="13" t="s">
        <v>925</v>
      </c>
    </row>
    <row r="10" spans="1:13" x14ac:dyDescent="0.35">
      <c r="A10" s="1" t="s">
        <v>5146</v>
      </c>
      <c r="B10" s="1">
        <v>1096918571</v>
      </c>
      <c r="C10" s="1" t="s">
        <v>5164</v>
      </c>
      <c r="D10" s="1" t="s">
        <v>5165</v>
      </c>
      <c r="E10" s="1" t="s">
        <v>5166</v>
      </c>
      <c r="F10" s="1" t="s">
        <v>5167</v>
      </c>
      <c r="G10" s="1" t="b">
        <v>1</v>
      </c>
      <c r="H10" s="1" t="s">
        <v>5119</v>
      </c>
      <c r="I10" s="1" t="s">
        <v>5168</v>
      </c>
      <c r="J10" s="1" t="s">
        <v>1783</v>
      </c>
      <c r="K10" s="1"/>
      <c r="L10" s="1" t="s">
        <v>24</v>
      </c>
      <c r="M10" s="13" t="s">
        <v>925</v>
      </c>
    </row>
    <row r="11" spans="1:13" x14ac:dyDescent="0.35">
      <c r="A11" s="1" t="s">
        <v>5146</v>
      </c>
      <c r="B11" s="1">
        <v>1064216828</v>
      </c>
      <c r="C11" s="1" t="s">
        <v>5169</v>
      </c>
      <c r="D11" s="1" t="s">
        <v>697</v>
      </c>
      <c r="E11" s="1" t="s">
        <v>5170</v>
      </c>
      <c r="F11" s="1" t="s">
        <v>5171</v>
      </c>
      <c r="G11" s="1" t="b">
        <v>1</v>
      </c>
      <c r="H11" s="1" t="s">
        <v>5130</v>
      </c>
      <c r="I11" s="1" t="s">
        <v>5172</v>
      </c>
      <c r="J11" s="1" t="s">
        <v>5173</v>
      </c>
      <c r="K11" s="1"/>
      <c r="L11" s="1" t="s">
        <v>24</v>
      </c>
      <c r="M11" s="13" t="s">
        <v>926</v>
      </c>
    </row>
    <row r="12" spans="1:13" x14ac:dyDescent="0.35">
      <c r="A12" s="1" t="s">
        <v>5174</v>
      </c>
      <c r="B12" s="1">
        <v>916366645</v>
      </c>
      <c r="C12" s="1" t="s">
        <v>5175</v>
      </c>
      <c r="D12" s="1" t="s">
        <v>5176</v>
      </c>
      <c r="E12" s="1" t="s">
        <v>5177</v>
      </c>
      <c r="F12" s="1" t="s">
        <v>5178</v>
      </c>
      <c r="G12" s="1" t="b">
        <v>0</v>
      </c>
      <c r="H12" s="1" t="s">
        <v>5119</v>
      </c>
      <c r="I12" s="1" t="s">
        <v>5179</v>
      </c>
      <c r="J12" s="1" t="s">
        <v>5180</v>
      </c>
      <c r="K12" s="1"/>
      <c r="L12" s="1" t="s">
        <v>7</v>
      </c>
      <c r="M12" s="13" t="s">
        <v>926</v>
      </c>
    </row>
    <row r="13" spans="1:13" x14ac:dyDescent="0.35">
      <c r="A13" s="1" t="s">
        <v>5174</v>
      </c>
      <c r="B13" s="1">
        <v>623592465</v>
      </c>
      <c r="C13" s="1" t="s">
        <v>5181</v>
      </c>
      <c r="D13" s="1" t="s">
        <v>5182</v>
      </c>
      <c r="E13" s="1" t="s">
        <v>5183</v>
      </c>
      <c r="F13" s="1" t="s">
        <v>5184</v>
      </c>
      <c r="G13" s="1" t="b">
        <v>0</v>
      </c>
      <c r="H13" s="1" t="s">
        <v>5137</v>
      </c>
      <c r="I13" s="1" t="s">
        <v>5185</v>
      </c>
      <c r="J13" s="1" t="s">
        <v>5186</v>
      </c>
      <c r="K13" s="1"/>
      <c r="L13" s="1" t="s">
        <v>24</v>
      </c>
      <c r="M13" s="13" t="s">
        <v>925</v>
      </c>
    </row>
    <row r="14" spans="1:13" x14ac:dyDescent="0.35">
      <c r="A14" s="1" t="s">
        <v>5174</v>
      </c>
      <c r="B14" s="1">
        <v>640364616</v>
      </c>
      <c r="C14" s="1" t="s">
        <v>5187</v>
      </c>
      <c r="D14" s="1" t="s">
        <v>2047</v>
      </c>
      <c r="E14" s="1" t="s">
        <v>5188</v>
      </c>
      <c r="F14" s="1" t="s">
        <v>5189</v>
      </c>
      <c r="G14" s="1" t="b">
        <v>0</v>
      </c>
      <c r="H14" s="1" t="s">
        <v>5190</v>
      </c>
      <c r="I14" s="1" t="s">
        <v>5179</v>
      </c>
      <c r="J14" s="1" t="s">
        <v>2051</v>
      </c>
      <c r="K14" s="1"/>
      <c r="L14" s="1" t="s">
        <v>34</v>
      </c>
      <c r="M14" s="13" t="s">
        <v>926</v>
      </c>
    </row>
    <row r="15" spans="1:13" x14ac:dyDescent="0.35">
      <c r="A15" s="1" t="s">
        <v>5174</v>
      </c>
      <c r="B15" s="1">
        <v>6502287918</v>
      </c>
      <c r="C15" s="1" t="s">
        <v>5191</v>
      </c>
      <c r="D15" s="1" t="s">
        <v>653</v>
      </c>
      <c r="E15" s="1" t="s">
        <v>5192</v>
      </c>
      <c r="F15" s="1" t="s">
        <v>5193</v>
      </c>
      <c r="G15" s="1" t="b">
        <v>0</v>
      </c>
      <c r="H15" s="1" t="s">
        <v>5119</v>
      </c>
      <c r="I15" s="1" t="s">
        <v>5179</v>
      </c>
      <c r="J15" s="1" t="s">
        <v>5194</v>
      </c>
      <c r="K15" s="1"/>
      <c r="L15" s="1" t="s">
        <v>24</v>
      </c>
      <c r="M15" s="13" t="s">
        <v>937</v>
      </c>
    </row>
    <row r="16" spans="1:13" x14ac:dyDescent="0.35">
      <c r="A16" s="1" t="s">
        <v>5174</v>
      </c>
      <c r="B16" s="1">
        <v>475249619</v>
      </c>
      <c r="C16" s="1" t="s">
        <v>5195</v>
      </c>
      <c r="D16" s="1" t="s">
        <v>5196</v>
      </c>
      <c r="E16" s="1" t="s">
        <v>5197</v>
      </c>
      <c r="F16" s="1" t="s">
        <v>5198</v>
      </c>
      <c r="G16" s="1" t="b">
        <v>0</v>
      </c>
      <c r="H16" s="1" t="s">
        <v>5119</v>
      </c>
      <c r="I16" s="1" t="s">
        <v>5199</v>
      </c>
      <c r="J16" s="1" t="s">
        <v>5200</v>
      </c>
      <c r="K16" s="1"/>
      <c r="L16" s="1" t="s">
        <v>7</v>
      </c>
      <c r="M16" s="13" t="s">
        <v>926</v>
      </c>
    </row>
    <row r="17" spans="1:13" x14ac:dyDescent="0.35">
      <c r="A17" s="1" t="s">
        <v>5201</v>
      </c>
      <c r="B17" s="1">
        <v>715822238</v>
      </c>
      <c r="C17" s="1" t="s">
        <v>5202</v>
      </c>
      <c r="D17" s="1" t="s">
        <v>5203</v>
      </c>
      <c r="E17" s="1" t="s">
        <v>5204</v>
      </c>
      <c r="F17" s="1" t="s">
        <v>5205</v>
      </c>
      <c r="G17" s="1" t="b">
        <v>0</v>
      </c>
      <c r="H17" s="1" t="s">
        <v>5119</v>
      </c>
      <c r="I17" s="1" t="s">
        <v>5206</v>
      </c>
      <c r="J17" s="1" t="s">
        <v>1216</v>
      </c>
      <c r="K17" s="1"/>
      <c r="L17" s="1" t="s">
        <v>34</v>
      </c>
      <c r="M17" s="13" t="s">
        <v>925</v>
      </c>
    </row>
    <row r="18" spans="1:13" x14ac:dyDescent="0.35">
      <c r="A18" s="1" t="s">
        <v>5201</v>
      </c>
      <c r="B18" s="1">
        <v>932747118</v>
      </c>
      <c r="C18" s="1" t="s">
        <v>5207</v>
      </c>
      <c r="D18" s="1" t="s">
        <v>5208</v>
      </c>
      <c r="E18" s="1" t="s">
        <v>5209</v>
      </c>
      <c r="F18" s="1" t="s">
        <v>5210</v>
      </c>
      <c r="G18" s="1" t="b">
        <v>0</v>
      </c>
      <c r="H18" s="1" t="s">
        <v>5119</v>
      </c>
      <c r="I18" s="1" t="s">
        <v>5179</v>
      </c>
      <c r="J18" s="1" t="s">
        <v>5211</v>
      </c>
      <c r="K18" s="1"/>
      <c r="L18" s="1" t="s">
        <v>7</v>
      </c>
      <c r="M18" s="13" t="s">
        <v>926</v>
      </c>
    </row>
    <row r="19" spans="1:13" x14ac:dyDescent="0.35">
      <c r="A19" s="1" t="s">
        <v>5201</v>
      </c>
      <c r="B19" s="1">
        <v>912536422</v>
      </c>
      <c r="C19" s="1" t="s">
        <v>5212</v>
      </c>
      <c r="D19" s="1" t="s">
        <v>263</v>
      </c>
      <c r="E19" s="1" t="s">
        <v>5213</v>
      </c>
      <c r="F19" s="1" t="s">
        <v>5214</v>
      </c>
      <c r="G19" s="1" t="b">
        <v>0</v>
      </c>
      <c r="H19" s="1" t="s">
        <v>5137</v>
      </c>
      <c r="I19" s="1" t="s">
        <v>5179</v>
      </c>
      <c r="J19" s="1" t="s">
        <v>1130</v>
      </c>
      <c r="K19" s="1"/>
      <c r="L19" s="1" t="s">
        <v>34</v>
      </c>
      <c r="M19" s="13" t="s">
        <v>937</v>
      </c>
    </row>
    <row r="20" spans="1:13" x14ac:dyDescent="0.35">
      <c r="A20" s="1" t="s">
        <v>5201</v>
      </c>
      <c r="B20" s="1">
        <v>1518055618</v>
      </c>
      <c r="C20" s="1" t="s">
        <v>5215</v>
      </c>
      <c r="D20" s="1" t="s">
        <v>5216</v>
      </c>
      <c r="E20" s="1" t="s">
        <v>5217</v>
      </c>
      <c r="F20" s="1" t="s">
        <v>5205</v>
      </c>
      <c r="G20" s="1" t="b">
        <v>0</v>
      </c>
      <c r="H20" s="1" t="s">
        <v>5119</v>
      </c>
      <c r="I20" s="1" t="s">
        <v>5206</v>
      </c>
      <c r="J20" s="1" t="s">
        <v>1216</v>
      </c>
      <c r="K20" s="1"/>
      <c r="L20" s="1" t="s">
        <v>34</v>
      </c>
      <c r="M20" s="13" t="s">
        <v>925</v>
      </c>
    </row>
    <row r="21" spans="1:13" x14ac:dyDescent="0.35">
      <c r="A21" s="1" t="s">
        <v>5201</v>
      </c>
      <c r="B21" s="1">
        <v>1596736236</v>
      </c>
      <c r="C21" s="1" t="s">
        <v>5218</v>
      </c>
      <c r="D21" s="1" t="s">
        <v>5219</v>
      </c>
      <c r="E21" s="1" t="s">
        <v>5220</v>
      </c>
      <c r="F21" s="1" t="s">
        <v>5221</v>
      </c>
      <c r="G21" s="1" t="b">
        <v>0</v>
      </c>
      <c r="H21" s="1" t="s">
        <v>5119</v>
      </c>
      <c r="I21" s="1" t="s">
        <v>5222</v>
      </c>
      <c r="J21" s="1" t="s">
        <v>5223</v>
      </c>
      <c r="K21" s="1"/>
      <c r="L21" s="1" t="s">
        <v>34</v>
      </c>
      <c r="M21" s="13" t="s">
        <v>925</v>
      </c>
    </row>
    <row r="22" spans="1:13" x14ac:dyDescent="0.35">
      <c r="A22" s="1" t="s">
        <v>5224</v>
      </c>
      <c r="B22" s="1">
        <v>6503679939</v>
      </c>
      <c r="C22" s="1" t="s">
        <v>5225</v>
      </c>
      <c r="D22" s="1" t="s">
        <v>5226</v>
      </c>
      <c r="E22" s="1" t="s">
        <v>5227</v>
      </c>
      <c r="F22" s="1" t="s">
        <v>5210</v>
      </c>
      <c r="G22" s="1" t="b">
        <v>1</v>
      </c>
      <c r="H22" s="1" t="s">
        <v>5119</v>
      </c>
      <c r="I22" s="1" t="s">
        <v>5179</v>
      </c>
      <c r="J22" s="1" t="s">
        <v>5228</v>
      </c>
      <c r="K22" s="1"/>
      <c r="L22" s="1" t="s">
        <v>13</v>
      </c>
      <c r="M22" s="13" t="s">
        <v>925</v>
      </c>
    </row>
    <row r="23" spans="1:13" x14ac:dyDescent="0.35">
      <c r="A23" s="1" t="s">
        <v>5224</v>
      </c>
      <c r="B23" s="1">
        <v>6503440954</v>
      </c>
      <c r="C23" s="1" t="s">
        <v>5229</v>
      </c>
      <c r="D23" s="1" t="s">
        <v>5230</v>
      </c>
      <c r="E23" s="1" t="s">
        <v>5231</v>
      </c>
      <c r="F23" s="1" t="s">
        <v>5232</v>
      </c>
      <c r="G23" s="1" t="b">
        <v>1</v>
      </c>
      <c r="H23" s="1" t="s">
        <v>5119</v>
      </c>
      <c r="I23" s="1" t="s">
        <v>5179</v>
      </c>
      <c r="J23" s="1" t="s">
        <v>5233</v>
      </c>
      <c r="K23" s="1"/>
      <c r="L23" s="1" t="s">
        <v>7</v>
      </c>
      <c r="M23" s="13" t="s">
        <v>926</v>
      </c>
    </row>
    <row r="24" spans="1:13" x14ac:dyDescent="0.35">
      <c r="A24" s="1" t="s">
        <v>5224</v>
      </c>
      <c r="B24" s="1">
        <v>6502553917</v>
      </c>
      <c r="C24" s="1" t="s">
        <v>5234</v>
      </c>
      <c r="D24" s="1" t="s">
        <v>5235</v>
      </c>
      <c r="E24" s="1" t="s">
        <v>5236</v>
      </c>
      <c r="F24" s="1" t="s">
        <v>5237</v>
      </c>
      <c r="G24" s="1" t="b">
        <v>1</v>
      </c>
      <c r="H24" s="1" t="s">
        <v>5119</v>
      </c>
      <c r="I24" s="1" t="s">
        <v>5238</v>
      </c>
      <c r="J24" s="1" t="s">
        <v>5239</v>
      </c>
      <c r="K24" s="1"/>
      <c r="L24" s="1" t="s">
        <v>24</v>
      </c>
      <c r="M24" s="13" t="s">
        <v>926</v>
      </c>
    </row>
    <row r="25" spans="1:13" x14ac:dyDescent="0.35">
      <c r="A25" s="1" t="s">
        <v>5224</v>
      </c>
      <c r="B25" s="1">
        <v>6503647627</v>
      </c>
      <c r="C25" s="1" t="s">
        <v>5240</v>
      </c>
      <c r="D25" s="1" t="s">
        <v>5241</v>
      </c>
      <c r="E25" s="1" t="s">
        <v>5242</v>
      </c>
      <c r="F25" s="1" t="s">
        <v>5243</v>
      </c>
      <c r="G25" s="1" t="b">
        <v>1</v>
      </c>
      <c r="H25" s="1" t="s">
        <v>5137</v>
      </c>
      <c r="I25" s="1" t="s">
        <v>5244</v>
      </c>
      <c r="J25" s="1" t="s">
        <v>5245</v>
      </c>
      <c r="K25" s="1"/>
      <c r="L25" s="1" t="s">
        <v>7</v>
      </c>
      <c r="M25" s="13" t="s">
        <v>926</v>
      </c>
    </row>
    <row r="26" spans="1:13" x14ac:dyDescent="0.35">
      <c r="A26" s="1" t="s">
        <v>5224</v>
      </c>
      <c r="B26" s="1">
        <v>6502869394</v>
      </c>
      <c r="C26" s="1" t="s">
        <v>5246</v>
      </c>
      <c r="D26" s="1" t="s">
        <v>5247</v>
      </c>
      <c r="E26" s="1" t="s">
        <v>5248</v>
      </c>
      <c r="F26" s="1" t="s">
        <v>5249</v>
      </c>
      <c r="G26" s="1" t="b">
        <v>1</v>
      </c>
      <c r="H26" s="1" t="s">
        <v>5119</v>
      </c>
      <c r="I26" s="1" t="s">
        <v>5179</v>
      </c>
      <c r="J26" s="1" t="s">
        <v>5250</v>
      </c>
      <c r="K26" s="1"/>
      <c r="L26" s="1" t="s">
        <v>7</v>
      </c>
      <c r="M26" s="13" t="s">
        <v>926</v>
      </c>
    </row>
    <row r="27" spans="1:13" x14ac:dyDescent="0.35">
      <c r="A27" s="1" t="s">
        <v>5224</v>
      </c>
      <c r="B27" s="1">
        <v>6498629131</v>
      </c>
      <c r="C27" s="1" t="s">
        <v>5251</v>
      </c>
      <c r="D27" s="1" t="s">
        <v>5252</v>
      </c>
      <c r="E27" s="1" t="s">
        <v>5253</v>
      </c>
      <c r="F27" s="1" t="s">
        <v>5254</v>
      </c>
      <c r="G27" s="1" t="b">
        <v>1</v>
      </c>
      <c r="H27" s="1" t="s">
        <v>5137</v>
      </c>
      <c r="I27" s="1" t="s">
        <v>5179</v>
      </c>
      <c r="J27" s="1" t="s">
        <v>5255</v>
      </c>
      <c r="K27" s="1"/>
      <c r="L27" s="1" t="s">
        <v>13</v>
      </c>
      <c r="M27" s="13" t="s">
        <v>959</v>
      </c>
    </row>
    <row r="28" spans="1:13" ht="14.5" customHeight="1" x14ac:dyDescent="0.35">
      <c r="A28" s="1" t="s">
        <v>5224</v>
      </c>
      <c r="B28" s="1">
        <v>6471112771</v>
      </c>
      <c r="C28" s="1" t="s">
        <v>5256</v>
      </c>
      <c r="D28" s="1" t="s">
        <v>5257</v>
      </c>
      <c r="E28" s="1" t="s">
        <v>5258</v>
      </c>
      <c r="F28" s="1" t="s">
        <v>5259</v>
      </c>
      <c r="G28" s="1" t="b">
        <v>1</v>
      </c>
      <c r="H28" s="1" t="s">
        <v>5119</v>
      </c>
      <c r="I28" s="1" t="s">
        <v>5179</v>
      </c>
      <c r="J28" s="1" t="s">
        <v>5260</v>
      </c>
      <c r="K28" s="1"/>
      <c r="L28" s="1" t="s">
        <v>7</v>
      </c>
      <c r="M28" s="13" t="s">
        <v>926</v>
      </c>
    </row>
    <row r="29" spans="1:13" x14ac:dyDescent="0.35">
      <c r="A29" s="1" t="s">
        <v>5224</v>
      </c>
      <c r="B29" s="1">
        <v>6502125672</v>
      </c>
      <c r="C29" s="1" t="s">
        <v>5261</v>
      </c>
      <c r="D29" s="1" t="s">
        <v>5262</v>
      </c>
      <c r="E29" s="1" t="s">
        <v>5263</v>
      </c>
      <c r="F29" s="1" t="s">
        <v>5264</v>
      </c>
      <c r="G29" s="1" t="b">
        <v>0</v>
      </c>
      <c r="H29" s="1" t="s">
        <v>5119</v>
      </c>
      <c r="I29" s="1" t="s">
        <v>5179</v>
      </c>
      <c r="J29" s="1" t="s">
        <v>5265</v>
      </c>
      <c r="K29" s="1"/>
      <c r="L29" s="1" t="s">
        <v>7</v>
      </c>
      <c r="M29" s="13" t="s">
        <v>959</v>
      </c>
    </row>
    <row r="30" spans="1:13" x14ac:dyDescent="0.35">
      <c r="A30" s="1" t="s">
        <v>5224</v>
      </c>
      <c r="B30" s="1">
        <v>6503200058</v>
      </c>
      <c r="C30" s="1" t="s">
        <v>5266</v>
      </c>
      <c r="D30" s="1" t="s">
        <v>5267</v>
      </c>
      <c r="E30" s="1" t="s">
        <v>5268</v>
      </c>
      <c r="F30" s="1" t="s">
        <v>5269</v>
      </c>
      <c r="G30" s="1" t="b">
        <v>1</v>
      </c>
      <c r="H30" s="1" t="s">
        <v>5119</v>
      </c>
      <c r="I30" s="1" t="s">
        <v>5270</v>
      </c>
      <c r="J30" s="1" t="s">
        <v>5271</v>
      </c>
      <c r="K30" s="1"/>
      <c r="L30" s="1" t="s">
        <v>7</v>
      </c>
      <c r="M30" s="13" t="s">
        <v>926</v>
      </c>
    </row>
    <row r="31" spans="1:13" x14ac:dyDescent="0.35">
      <c r="A31" s="1" t="s">
        <v>5114</v>
      </c>
      <c r="B31" s="1">
        <v>1477110326</v>
      </c>
      <c r="C31" s="1" t="s">
        <v>5272</v>
      </c>
      <c r="D31" s="1" t="s">
        <v>5273</v>
      </c>
      <c r="E31" s="1" t="s">
        <v>5274</v>
      </c>
      <c r="F31" s="1" t="s">
        <v>5269</v>
      </c>
      <c r="G31" s="1" t="b">
        <v>1</v>
      </c>
      <c r="H31" s="1" t="s">
        <v>5119</v>
      </c>
      <c r="I31" s="1" t="s">
        <v>5275</v>
      </c>
      <c r="J31" s="1" t="s">
        <v>5276</v>
      </c>
      <c r="K31" s="1"/>
      <c r="L31" s="1" t="s">
        <v>7</v>
      </c>
      <c r="M31" s="13" t="s">
        <v>926</v>
      </c>
    </row>
    <row r="32" spans="1:13" x14ac:dyDescent="0.35">
      <c r="A32" s="1" t="s">
        <v>5114</v>
      </c>
      <c r="B32" s="1">
        <v>1295203466</v>
      </c>
      <c r="C32" s="1" t="s">
        <v>5277</v>
      </c>
      <c r="D32" s="1" t="s">
        <v>5278</v>
      </c>
      <c r="E32" s="1" t="s">
        <v>5279</v>
      </c>
      <c r="F32" s="1" t="s">
        <v>5280</v>
      </c>
      <c r="G32" s="1" t="b">
        <v>1</v>
      </c>
      <c r="H32" s="1" t="s">
        <v>5119</v>
      </c>
      <c r="I32" s="1" t="s">
        <v>5281</v>
      </c>
      <c r="J32" s="1" t="s">
        <v>5282</v>
      </c>
      <c r="K32" s="1"/>
      <c r="L32" s="1" t="s">
        <v>7</v>
      </c>
      <c r="M32" s="13" t="s">
        <v>937</v>
      </c>
    </row>
    <row r="33" spans="1:13" x14ac:dyDescent="0.35">
      <c r="A33" s="1" t="s">
        <v>5114</v>
      </c>
      <c r="B33" s="1">
        <v>310633997</v>
      </c>
      <c r="C33" s="1" t="s">
        <v>5283</v>
      </c>
      <c r="D33" s="1" t="s">
        <v>5284</v>
      </c>
      <c r="E33" s="1" t="s">
        <v>5285</v>
      </c>
      <c r="F33" s="1" t="s">
        <v>5286</v>
      </c>
      <c r="G33" s="1" t="b">
        <v>1</v>
      </c>
      <c r="H33" s="1" t="s">
        <v>5137</v>
      </c>
      <c r="I33" s="1" t="s">
        <v>5287</v>
      </c>
      <c r="J33" s="1" t="s">
        <v>5288</v>
      </c>
      <c r="K33" s="1"/>
      <c r="L33" s="1" t="s">
        <v>24</v>
      </c>
      <c r="M33" s="13" t="s">
        <v>926</v>
      </c>
    </row>
    <row r="34" spans="1:13" x14ac:dyDescent="0.35">
      <c r="A34" s="1" t="s">
        <v>5114</v>
      </c>
      <c r="B34" s="1">
        <v>1545815826</v>
      </c>
      <c r="C34" s="1" t="s">
        <v>5289</v>
      </c>
      <c r="D34" s="1" t="s">
        <v>5290</v>
      </c>
      <c r="E34" s="1" t="s">
        <v>5291</v>
      </c>
      <c r="F34" s="1" t="s">
        <v>5292</v>
      </c>
      <c r="G34" s="1" t="b">
        <v>1</v>
      </c>
      <c r="H34" s="1" t="s">
        <v>5119</v>
      </c>
      <c r="I34" s="1" t="s">
        <v>5293</v>
      </c>
      <c r="J34" s="1" t="s">
        <v>5294</v>
      </c>
      <c r="K34" s="1"/>
      <c r="L34" s="1" t="s">
        <v>7</v>
      </c>
      <c r="M34" s="13" t="s">
        <v>926</v>
      </c>
    </row>
    <row r="35" spans="1:13" x14ac:dyDescent="0.35">
      <c r="A35" s="1" t="s">
        <v>5114</v>
      </c>
      <c r="B35" s="1">
        <v>545519333</v>
      </c>
      <c r="C35" s="1" t="s">
        <v>5295</v>
      </c>
      <c r="D35" s="1" t="s">
        <v>3734</v>
      </c>
      <c r="E35" s="1" t="s">
        <v>5296</v>
      </c>
      <c r="F35" s="1" t="s">
        <v>5297</v>
      </c>
      <c r="G35" s="1" t="b">
        <v>1</v>
      </c>
      <c r="H35" s="1" t="s">
        <v>5137</v>
      </c>
      <c r="I35" s="1" t="s">
        <v>5298</v>
      </c>
      <c r="J35" s="1" t="s">
        <v>5299</v>
      </c>
      <c r="K35" s="1"/>
      <c r="L35" s="1" t="s">
        <v>24</v>
      </c>
      <c r="M35" s="13" t="s">
        <v>925</v>
      </c>
    </row>
    <row r="36" spans="1:13" x14ac:dyDescent="0.35">
      <c r="A36" s="1" t="s">
        <v>5224</v>
      </c>
      <c r="B36" s="1">
        <v>6502641899</v>
      </c>
      <c r="C36" s="1" t="s">
        <v>5300</v>
      </c>
      <c r="D36" s="1" t="s">
        <v>5301</v>
      </c>
      <c r="E36" s="1" t="s">
        <v>5302</v>
      </c>
      <c r="F36" s="1" t="s">
        <v>5303</v>
      </c>
      <c r="G36" s="1" t="b">
        <v>1</v>
      </c>
      <c r="H36" s="1" t="s">
        <v>5119</v>
      </c>
      <c r="I36" s="1" t="s">
        <v>5304</v>
      </c>
      <c r="J36" s="1" t="s">
        <v>5305</v>
      </c>
      <c r="K36" s="1"/>
      <c r="L36" s="1" t="s">
        <v>7</v>
      </c>
      <c r="M36" s="13" t="s">
        <v>926</v>
      </c>
    </row>
    <row r="37" spans="1:13" x14ac:dyDescent="0.35">
      <c r="A37" s="1" t="s">
        <v>5224</v>
      </c>
      <c r="B37" s="1">
        <v>6502740482</v>
      </c>
      <c r="C37" s="1" t="s">
        <v>5306</v>
      </c>
      <c r="D37" s="1" t="s">
        <v>5307</v>
      </c>
      <c r="E37" s="1" t="s">
        <v>5308</v>
      </c>
      <c r="F37" s="1" t="s">
        <v>5309</v>
      </c>
      <c r="G37" s="1" t="b">
        <v>1</v>
      </c>
      <c r="H37" s="1" t="s">
        <v>5119</v>
      </c>
      <c r="I37" s="1" t="s">
        <v>5179</v>
      </c>
      <c r="J37" s="1" t="s">
        <v>5310</v>
      </c>
      <c r="K37" s="1"/>
      <c r="L37" s="1" t="s">
        <v>7</v>
      </c>
      <c r="M37" s="13" t="s">
        <v>926</v>
      </c>
    </row>
    <row r="38" spans="1:13" x14ac:dyDescent="0.35">
      <c r="A38" s="1" t="s">
        <v>5224</v>
      </c>
      <c r="B38" s="1">
        <v>6503684018</v>
      </c>
      <c r="C38" s="1" t="s">
        <v>5311</v>
      </c>
      <c r="D38" s="1" t="s">
        <v>5312</v>
      </c>
      <c r="E38" s="1" t="s">
        <v>5313</v>
      </c>
      <c r="F38" s="1" t="s">
        <v>5314</v>
      </c>
      <c r="G38" s="1" t="b">
        <v>1</v>
      </c>
      <c r="H38" s="1" t="s">
        <v>5119</v>
      </c>
      <c r="I38" s="1" t="s">
        <v>5315</v>
      </c>
      <c r="J38" s="1" t="s">
        <v>5316</v>
      </c>
      <c r="K38" s="1"/>
      <c r="L38" s="1" t="s">
        <v>34</v>
      </c>
      <c r="M38" s="13" t="s">
        <v>925</v>
      </c>
    </row>
    <row r="39" spans="1:13" x14ac:dyDescent="0.35">
      <c r="A39" s="1" t="s">
        <v>5224</v>
      </c>
      <c r="B39" s="1">
        <v>6503639208</v>
      </c>
      <c r="C39" s="1" t="s">
        <v>5317</v>
      </c>
      <c r="D39" s="1" t="s">
        <v>5318</v>
      </c>
      <c r="E39" s="1" t="s">
        <v>5319</v>
      </c>
      <c r="F39" s="1" t="s">
        <v>5259</v>
      </c>
      <c r="G39" s="1" t="b">
        <v>1</v>
      </c>
      <c r="H39" s="1" t="s">
        <v>5119</v>
      </c>
      <c r="I39" s="1" t="s">
        <v>5179</v>
      </c>
      <c r="J39" s="1" t="s">
        <v>5320</v>
      </c>
      <c r="K39" s="1"/>
      <c r="L39" s="1" t="s">
        <v>34</v>
      </c>
      <c r="M39" s="13" t="s">
        <v>925</v>
      </c>
    </row>
    <row r="40" spans="1:13" x14ac:dyDescent="0.35">
      <c r="A40" s="1" t="s">
        <v>5224</v>
      </c>
      <c r="B40" s="1">
        <v>6502351531</v>
      </c>
      <c r="C40" s="1" t="s">
        <v>5321</v>
      </c>
      <c r="D40" s="1" t="s">
        <v>5322</v>
      </c>
      <c r="E40" s="1" t="s">
        <v>5323</v>
      </c>
      <c r="F40" s="1" t="s">
        <v>5324</v>
      </c>
      <c r="G40" s="1" t="b">
        <v>1</v>
      </c>
      <c r="H40" s="1" t="s">
        <v>5119</v>
      </c>
      <c r="I40" s="1" t="s">
        <v>5325</v>
      </c>
      <c r="J40" s="1" t="s">
        <v>5326</v>
      </c>
      <c r="K40" s="1"/>
      <c r="L40" s="1" t="s">
        <v>13</v>
      </c>
      <c r="M40" s="13" t="s">
        <v>925</v>
      </c>
    </row>
    <row r="41" spans="1:13" x14ac:dyDescent="0.35">
      <c r="A41" s="1" t="s">
        <v>5114</v>
      </c>
      <c r="B41" s="1">
        <v>409201541</v>
      </c>
      <c r="C41" s="1" t="s">
        <v>5327</v>
      </c>
      <c r="D41" s="1" t="s">
        <v>5328</v>
      </c>
      <c r="E41" s="1" t="s">
        <v>5329</v>
      </c>
      <c r="F41" s="1" t="s">
        <v>5143</v>
      </c>
      <c r="G41" s="1" t="b">
        <v>1</v>
      </c>
      <c r="H41" s="1" t="s">
        <v>5119</v>
      </c>
      <c r="I41" s="1" t="s">
        <v>5330</v>
      </c>
      <c r="J41" s="1" t="s">
        <v>5331</v>
      </c>
      <c r="K41" s="1"/>
      <c r="L41" s="1" t="s">
        <v>7</v>
      </c>
      <c r="M41" s="13" t="s">
        <v>1374</v>
      </c>
    </row>
    <row r="42" spans="1:13" x14ac:dyDescent="0.35">
      <c r="A42" s="1" t="s">
        <v>5114</v>
      </c>
      <c r="B42" s="1">
        <v>1474276998</v>
      </c>
      <c r="C42" s="1" t="s">
        <v>5332</v>
      </c>
      <c r="D42" s="1" t="s">
        <v>5333</v>
      </c>
      <c r="E42" s="1" t="s">
        <v>5334</v>
      </c>
      <c r="F42" s="1" t="s">
        <v>5143</v>
      </c>
      <c r="G42" s="1" t="b">
        <v>1</v>
      </c>
      <c r="H42" s="1" t="s">
        <v>5119</v>
      </c>
      <c r="I42" s="1" t="s">
        <v>5335</v>
      </c>
      <c r="J42" s="1" t="s">
        <v>5336</v>
      </c>
      <c r="K42" s="1"/>
      <c r="L42" s="1" t="s">
        <v>7</v>
      </c>
      <c r="M42" s="13" t="s">
        <v>925</v>
      </c>
    </row>
    <row r="43" spans="1:13" x14ac:dyDescent="0.35">
      <c r="A43" s="1" t="s">
        <v>5114</v>
      </c>
      <c r="B43" s="1">
        <v>360593530</v>
      </c>
      <c r="C43" s="1" t="s">
        <v>5337</v>
      </c>
      <c r="D43" s="1" t="s">
        <v>5338</v>
      </c>
      <c r="E43" s="1" t="s">
        <v>5339</v>
      </c>
      <c r="F43" s="1" t="s">
        <v>5340</v>
      </c>
      <c r="G43" s="1" t="b">
        <v>1</v>
      </c>
      <c r="H43" s="1" t="s">
        <v>5119</v>
      </c>
      <c r="I43" s="1" t="s">
        <v>5341</v>
      </c>
      <c r="J43" s="1" t="s">
        <v>5342</v>
      </c>
      <c r="K43" s="1"/>
      <c r="L43" s="1" t="s">
        <v>24</v>
      </c>
      <c r="M43" s="13" t="s">
        <v>926</v>
      </c>
    </row>
    <row r="44" spans="1:13" x14ac:dyDescent="0.35">
      <c r="A44" s="1" t="s">
        <v>5114</v>
      </c>
      <c r="B44" s="1">
        <v>1618466427</v>
      </c>
      <c r="C44" s="1" t="s">
        <v>5343</v>
      </c>
      <c r="D44" s="1" t="s">
        <v>5344</v>
      </c>
      <c r="E44" s="1" t="s">
        <v>5345</v>
      </c>
      <c r="F44" s="1" t="s">
        <v>5346</v>
      </c>
      <c r="G44" s="1" t="b">
        <v>1</v>
      </c>
      <c r="H44" s="1" t="s">
        <v>5130</v>
      </c>
      <c r="I44" s="1" t="s">
        <v>5347</v>
      </c>
      <c r="J44" s="1" t="s">
        <v>5348</v>
      </c>
      <c r="K44" s="1"/>
      <c r="L44" s="1" t="s">
        <v>7</v>
      </c>
      <c r="M44" s="13" t="s">
        <v>926</v>
      </c>
    </row>
    <row r="45" spans="1:13" x14ac:dyDescent="0.35">
      <c r="A45" s="1" t="s">
        <v>5114</v>
      </c>
      <c r="B45" s="1">
        <v>408981434</v>
      </c>
      <c r="C45" s="1" t="s">
        <v>5349</v>
      </c>
      <c r="D45" s="1" t="s">
        <v>5350</v>
      </c>
      <c r="E45" s="1" t="s">
        <v>5351</v>
      </c>
      <c r="F45" s="1" t="s">
        <v>5309</v>
      </c>
      <c r="G45" s="1" t="b">
        <v>1</v>
      </c>
      <c r="H45" s="1" t="s">
        <v>5119</v>
      </c>
      <c r="I45" s="1" t="s">
        <v>5352</v>
      </c>
      <c r="J45" s="1" t="s">
        <v>5331</v>
      </c>
      <c r="K45" s="1"/>
      <c r="L45" s="1" t="s">
        <v>24</v>
      </c>
      <c r="M45" s="13" t="s">
        <v>926</v>
      </c>
    </row>
    <row r="46" spans="1:13" x14ac:dyDescent="0.35">
      <c r="A46" s="1" t="s">
        <v>5353</v>
      </c>
      <c r="B46" s="1">
        <v>363590051</v>
      </c>
      <c r="C46" s="1" t="s">
        <v>5354</v>
      </c>
      <c r="D46" s="1" t="s">
        <v>571</v>
      </c>
      <c r="E46" s="1" t="s">
        <v>5355</v>
      </c>
      <c r="F46" s="1" t="s">
        <v>5297</v>
      </c>
      <c r="G46" s="1" t="b">
        <v>1</v>
      </c>
      <c r="H46" s="1" t="s">
        <v>5137</v>
      </c>
      <c r="I46" s="1" t="s">
        <v>5356</v>
      </c>
      <c r="J46" s="1" t="s">
        <v>5357</v>
      </c>
      <c r="K46" s="1"/>
      <c r="L46" s="1" t="s">
        <v>24</v>
      </c>
      <c r="M46" s="13" t="s">
        <v>925</v>
      </c>
    </row>
    <row r="47" spans="1:13" x14ac:dyDescent="0.35">
      <c r="A47" s="1" t="s">
        <v>5353</v>
      </c>
      <c r="B47" s="1">
        <v>512939461</v>
      </c>
      <c r="C47" s="1" t="s">
        <v>5358</v>
      </c>
      <c r="D47" s="1" t="s">
        <v>789</v>
      </c>
      <c r="E47" s="1" t="s">
        <v>790</v>
      </c>
      <c r="F47" s="1" t="s">
        <v>5359</v>
      </c>
      <c r="G47" s="1" t="b">
        <v>1</v>
      </c>
      <c r="H47" s="1" t="s">
        <v>5190</v>
      </c>
      <c r="I47" s="1" t="s">
        <v>5360</v>
      </c>
      <c r="J47" s="1" t="s">
        <v>1293</v>
      </c>
      <c r="K47" s="1"/>
      <c r="L47" s="1" t="s">
        <v>34</v>
      </c>
      <c r="M47" s="13" t="s">
        <v>925</v>
      </c>
    </row>
    <row r="48" spans="1:13" x14ac:dyDescent="0.35">
      <c r="A48" s="1" t="s">
        <v>5353</v>
      </c>
      <c r="B48" s="1">
        <v>284882215</v>
      </c>
      <c r="C48" s="1" t="s">
        <v>5361</v>
      </c>
      <c r="D48" s="1" t="s">
        <v>254</v>
      </c>
      <c r="E48" s="1" t="s">
        <v>5362</v>
      </c>
      <c r="F48" s="1" t="s">
        <v>5167</v>
      </c>
      <c r="G48" s="1" t="b">
        <v>1</v>
      </c>
      <c r="H48" s="1" t="s">
        <v>5137</v>
      </c>
      <c r="I48" s="1" t="s">
        <v>5363</v>
      </c>
      <c r="J48" s="1" t="s">
        <v>5364</v>
      </c>
      <c r="K48" s="1"/>
      <c r="L48" s="1" t="s">
        <v>24</v>
      </c>
      <c r="M48" s="13" t="s">
        <v>926</v>
      </c>
    </row>
    <row r="49" spans="1:13" x14ac:dyDescent="0.35">
      <c r="A49" s="1" t="s">
        <v>5353</v>
      </c>
      <c r="B49" s="1">
        <v>1630343674</v>
      </c>
      <c r="C49" s="1" t="s">
        <v>5365</v>
      </c>
      <c r="D49" s="1" t="s">
        <v>5366</v>
      </c>
      <c r="E49" s="1" t="s">
        <v>5367</v>
      </c>
      <c r="F49" s="1" t="s">
        <v>5368</v>
      </c>
      <c r="G49" s="1" t="b">
        <v>1</v>
      </c>
      <c r="H49" s="1" t="s">
        <v>5130</v>
      </c>
      <c r="I49" s="1" t="s">
        <v>5369</v>
      </c>
      <c r="J49" s="1" t="s">
        <v>3182</v>
      </c>
      <c r="K49" s="1"/>
      <c r="L49" s="1" t="s">
        <v>24</v>
      </c>
      <c r="M49" s="13" t="s">
        <v>926</v>
      </c>
    </row>
    <row r="50" spans="1:13" x14ac:dyDescent="0.35">
      <c r="A50" s="1" t="s">
        <v>5201</v>
      </c>
      <c r="B50" s="1">
        <v>1610947489</v>
      </c>
      <c r="C50" s="1" t="s">
        <v>5370</v>
      </c>
      <c r="D50" s="1" t="s">
        <v>645</v>
      </c>
      <c r="E50" s="1" t="s">
        <v>5371</v>
      </c>
      <c r="F50" s="1" t="s">
        <v>5372</v>
      </c>
      <c r="G50" s="1" t="b">
        <v>0</v>
      </c>
      <c r="H50" s="1" t="s">
        <v>5137</v>
      </c>
      <c r="I50" s="1" t="s">
        <v>5179</v>
      </c>
      <c r="J50" s="1" t="s">
        <v>5373</v>
      </c>
      <c r="K50" s="1"/>
      <c r="L50" s="1" t="s">
        <v>34</v>
      </c>
      <c r="M50" s="13" t="s">
        <v>937</v>
      </c>
    </row>
    <row r="51" spans="1:13" x14ac:dyDescent="0.35">
      <c r="A51" s="1" t="s">
        <v>5201</v>
      </c>
      <c r="B51" s="1">
        <v>1504952058</v>
      </c>
      <c r="C51" s="1" t="s">
        <v>5374</v>
      </c>
      <c r="D51" s="1" t="s">
        <v>2261</v>
      </c>
      <c r="E51" s="1" t="s">
        <v>5375</v>
      </c>
      <c r="F51" s="1" t="s">
        <v>5376</v>
      </c>
      <c r="G51" s="1" t="b">
        <v>0</v>
      </c>
      <c r="H51" s="1" t="s">
        <v>5119</v>
      </c>
      <c r="I51" s="1" t="s">
        <v>5206</v>
      </c>
      <c r="J51" s="1" t="s">
        <v>1216</v>
      </c>
      <c r="K51" s="1"/>
      <c r="L51" s="1" t="s">
        <v>34</v>
      </c>
      <c r="M51" s="13" t="s">
        <v>925</v>
      </c>
    </row>
    <row r="52" spans="1:13" x14ac:dyDescent="0.35">
      <c r="A52" s="1" t="s">
        <v>5201</v>
      </c>
      <c r="B52" s="1">
        <v>6450058135</v>
      </c>
      <c r="C52" s="1" t="s">
        <v>5377</v>
      </c>
      <c r="D52" s="1" t="s">
        <v>5378</v>
      </c>
      <c r="E52" s="1" t="s">
        <v>5379</v>
      </c>
      <c r="F52" s="1" t="s">
        <v>5380</v>
      </c>
      <c r="G52" s="1" t="b">
        <v>0</v>
      </c>
      <c r="H52" s="1" t="s">
        <v>5119</v>
      </c>
      <c r="I52" s="1" t="s">
        <v>5179</v>
      </c>
      <c r="J52" s="1" t="s">
        <v>5381</v>
      </c>
      <c r="K52" s="1"/>
      <c r="L52" s="1" t="s">
        <v>7</v>
      </c>
      <c r="M52" s="13" t="s">
        <v>925</v>
      </c>
    </row>
    <row r="53" spans="1:13" x14ac:dyDescent="0.35">
      <c r="A53" s="1" t="s">
        <v>5201</v>
      </c>
      <c r="B53" s="1">
        <v>525818839</v>
      </c>
      <c r="C53" s="1" t="s">
        <v>5382</v>
      </c>
      <c r="D53" s="1" t="s">
        <v>5383</v>
      </c>
      <c r="E53" s="1" t="s">
        <v>5384</v>
      </c>
      <c r="F53" s="1" t="s">
        <v>5205</v>
      </c>
      <c r="G53" s="1" t="b">
        <v>0</v>
      </c>
      <c r="H53" s="1" t="s">
        <v>5137</v>
      </c>
      <c r="I53" s="1" t="s">
        <v>5385</v>
      </c>
      <c r="J53" s="1" t="s">
        <v>5386</v>
      </c>
      <c r="K53" s="1"/>
      <c r="L53" s="1" t="s">
        <v>34</v>
      </c>
      <c r="M53" s="13" t="s">
        <v>926</v>
      </c>
    </row>
    <row r="54" spans="1:13" x14ac:dyDescent="0.35">
      <c r="A54" s="1" t="s">
        <v>5146</v>
      </c>
      <c r="B54" s="1">
        <v>1666653815</v>
      </c>
      <c r="C54" s="1" t="s">
        <v>5387</v>
      </c>
      <c r="D54" s="1" t="s">
        <v>491</v>
      </c>
      <c r="E54" s="1" t="s">
        <v>5388</v>
      </c>
      <c r="F54" s="1" t="s">
        <v>5297</v>
      </c>
      <c r="G54" s="1" t="b">
        <v>1</v>
      </c>
      <c r="H54" s="1" t="s">
        <v>5137</v>
      </c>
      <c r="I54" s="1" t="s">
        <v>5389</v>
      </c>
      <c r="J54" s="1" t="s">
        <v>3155</v>
      </c>
      <c r="K54" s="1"/>
      <c r="L54" s="1" t="s">
        <v>24</v>
      </c>
      <c r="M54" s="13" t="s">
        <v>926</v>
      </c>
    </row>
    <row r="55" spans="1:13" x14ac:dyDescent="0.35">
      <c r="A55" s="1" t="s">
        <v>5146</v>
      </c>
      <c r="B55" s="1">
        <v>585027354</v>
      </c>
      <c r="C55" s="1" t="s">
        <v>5390</v>
      </c>
      <c r="D55" s="1" t="s">
        <v>5391</v>
      </c>
      <c r="E55" s="1" t="s">
        <v>5392</v>
      </c>
      <c r="F55" s="1" t="s">
        <v>5393</v>
      </c>
      <c r="G55" s="1" t="b">
        <v>1</v>
      </c>
      <c r="H55" s="1" t="s">
        <v>5119</v>
      </c>
      <c r="I55" s="1" t="s">
        <v>5394</v>
      </c>
      <c r="J55" s="1" t="s">
        <v>5395</v>
      </c>
      <c r="K55" s="1"/>
      <c r="L55" s="1" t="s">
        <v>24</v>
      </c>
      <c r="M55" s="13" t="s">
        <v>925</v>
      </c>
    </row>
    <row r="56" spans="1:13" x14ac:dyDescent="0.35">
      <c r="A56" s="1" t="s">
        <v>5146</v>
      </c>
      <c r="B56" s="1">
        <v>1641486558</v>
      </c>
      <c r="C56" s="1" t="s">
        <v>5396</v>
      </c>
      <c r="D56" s="1" t="s">
        <v>809</v>
      </c>
      <c r="E56" s="1" t="s">
        <v>5397</v>
      </c>
      <c r="F56" s="1" t="s">
        <v>5303</v>
      </c>
      <c r="G56" s="1" t="b">
        <v>1</v>
      </c>
      <c r="H56" s="1" t="s">
        <v>5119</v>
      </c>
      <c r="I56" s="1" t="s">
        <v>5398</v>
      </c>
      <c r="J56" s="1" t="s">
        <v>5399</v>
      </c>
      <c r="K56" s="1"/>
      <c r="L56" s="1" t="s">
        <v>7</v>
      </c>
      <c r="M56" s="13" t="s">
        <v>926</v>
      </c>
    </row>
    <row r="57" spans="1:13" x14ac:dyDescent="0.35">
      <c r="A57" s="1" t="s">
        <v>5201</v>
      </c>
      <c r="B57" s="1">
        <v>6477835115</v>
      </c>
      <c r="C57" s="1" t="s">
        <v>5400</v>
      </c>
      <c r="D57" s="1" t="s">
        <v>1730</v>
      </c>
      <c r="E57" s="1" t="s">
        <v>5401</v>
      </c>
      <c r="F57" s="1" t="s">
        <v>5205</v>
      </c>
      <c r="G57" s="1" t="b">
        <v>0</v>
      </c>
      <c r="H57" s="1" t="s">
        <v>5119</v>
      </c>
      <c r="I57" s="1" t="s">
        <v>5179</v>
      </c>
      <c r="J57" s="1" t="s">
        <v>1734</v>
      </c>
      <c r="K57" s="1"/>
      <c r="L57" s="1" t="s">
        <v>34</v>
      </c>
      <c r="M57" s="13" t="s">
        <v>925</v>
      </c>
    </row>
    <row r="58" spans="1:13" x14ac:dyDescent="0.35">
      <c r="A58" s="1" t="s">
        <v>5201</v>
      </c>
      <c r="B58" s="1">
        <v>1462324486</v>
      </c>
      <c r="C58" s="1" t="s">
        <v>5402</v>
      </c>
      <c r="D58" s="1" t="s">
        <v>5403</v>
      </c>
      <c r="E58" s="1" t="s">
        <v>5404</v>
      </c>
      <c r="F58" s="1" t="s">
        <v>5205</v>
      </c>
      <c r="G58" s="1" t="b">
        <v>0</v>
      </c>
      <c r="H58" s="1" t="s">
        <v>5119</v>
      </c>
      <c r="I58" s="1" t="s">
        <v>5206</v>
      </c>
      <c r="J58" s="1" t="s">
        <v>1216</v>
      </c>
      <c r="K58" s="1"/>
      <c r="L58" s="1" t="s">
        <v>34</v>
      </c>
      <c r="M58" s="13" t="s">
        <v>925</v>
      </c>
    </row>
    <row r="59" spans="1:13" x14ac:dyDescent="0.35">
      <c r="A59" s="1" t="s">
        <v>5201</v>
      </c>
      <c r="B59" s="1">
        <v>6445905944</v>
      </c>
      <c r="C59" s="1" t="s">
        <v>5405</v>
      </c>
      <c r="D59" s="1" t="s">
        <v>5406</v>
      </c>
      <c r="E59" s="1" t="s">
        <v>5407</v>
      </c>
      <c r="F59" s="1" t="s">
        <v>5408</v>
      </c>
      <c r="G59" s="1" t="b">
        <v>0</v>
      </c>
      <c r="H59" s="1" t="s">
        <v>5137</v>
      </c>
      <c r="I59" s="1" t="s">
        <v>5179</v>
      </c>
      <c r="J59" s="1" t="s">
        <v>5409</v>
      </c>
      <c r="K59" s="1"/>
      <c r="L59" s="1" t="s">
        <v>34</v>
      </c>
      <c r="M59" s="13" t="s">
        <v>926</v>
      </c>
    </row>
    <row r="60" spans="1:13" x14ac:dyDescent="0.35">
      <c r="A60" s="1" t="s">
        <v>5201</v>
      </c>
      <c r="B60" s="1">
        <v>1519508653</v>
      </c>
      <c r="C60" s="1" t="s">
        <v>5410</v>
      </c>
      <c r="D60" s="1" t="s">
        <v>5411</v>
      </c>
      <c r="E60" s="1" t="s">
        <v>5412</v>
      </c>
      <c r="F60" s="1" t="s">
        <v>5413</v>
      </c>
      <c r="G60" s="1" t="b">
        <v>0</v>
      </c>
      <c r="H60" s="1" t="s">
        <v>5119</v>
      </c>
      <c r="I60" s="1" t="s">
        <v>5179</v>
      </c>
      <c r="J60" s="1" t="s">
        <v>5414</v>
      </c>
      <c r="K60" s="1"/>
      <c r="L60" s="1" t="s">
        <v>7</v>
      </c>
      <c r="M60" s="13" t="s">
        <v>926</v>
      </c>
    </row>
    <row r="61" spans="1:13" x14ac:dyDescent="0.35">
      <c r="A61" s="1" t="s">
        <v>5201</v>
      </c>
      <c r="B61" s="1">
        <v>1491196899</v>
      </c>
      <c r="C61" s="1" t="s">
        <v>5415</v>
      </c>
      <c r="D61" s="1" t="s">
        <v>5416</v>
      </c>
      <c r="E61" s="1" t="s">
        <v>5417</v>
      </c>
      <c r="F61" s="1" t="s">
        <v>5205</v>
      </c>
      <c r="G61" s="1" t="b">
        <v>0</v>
      </c>
      <c r="H61" s="1" t="s">
        <v>5119</v>
      </c>
      <c r="I61" s="1" t="s">
        <v>5206</v>
      </c>
      <c r="J61" s="1" t="s">
        <v>1216</v>
      </c>
      <c r="K61" s="1"/>
      <c r="L61" s="1" t="s">
        <v>34</v>
      </c>
      <c r="M61" s="13" t="s">
        <v>925</v>
      </c>
    </row>
    <row r="62" spans="1:13" x14ac:dyDescent="0.35">
      <c r="A62" s="1" t="s">
        <v>5146</v>
      </c>
      <c r="B62" s="1">
        <v>535886823</v>
      </c>
      <c r="C62" s="1" t="s">
        <v>5418</v>
      </c>
      <c r="D62" s="1" t="s">
        <v>5419</v>
      </c>
      <c r="E62" s="1" t="s">
        <v>5420</v>
      </c>
      <c r="F62" s="1" t="s">
        <v>5421</v>
      </c>
      <c r="G62" s="1" t="b">
        <v>1</v>
      </c>
      <c r="H62" s="1" t="s">
        <v>5130</v>
      </c>
      <c r="I62" s="1" t="s">
        <v>5422</v>
      </c>
      <c r="J62" s="1" t="s">
        <v>5423</v>
      </c>
      <c r="K62" s="1"/>
      <c r="L62" s="1" t="s">
        <v>7</v>
      </c>
      <c r="M62" s="13" t="s">
        <v>1374</v>
      </c>
    </row>
    <row r="63" spans="1:13" x14ac:dyDescent="0.35">
      <c r="A63" s="1" t="s">
        <v>5146</v>
      </c>
      <c r="B63" s="1">
        <v>283646709</v>
      </c>
      <c r="C63" s="1" t="s">
        <v>5424</v>
      </c>
      <c r="D63" s="1" t="s">
        <v>601</v>
      </c>
      <c r="E63" s="1" t="s">
        <v>5425</v>
      </c>
      <c r="F63" s="1" t="s">
        <v>5426</v>
      </c>
      <c r="G63" s="1" t="b">
        <v>1</v>
      </c>
      <c r="H63" s="1" t="s">
        <v>5119</v>
      </c>
      <c r="I63" s="1" t="s">
        <v>5427</v>
      </c>
      <c r="J63" s="1" t="s">
        <v>2904</v>
      </c>
      <c r="K63" s="1"/>
      <c r="L63" s="1" t="s">
        <v>7</v>
      </c>
      <c r="M63" s="13" t="s">
        <v>926</v>
      </c>
    </row>
    <row r="64" spans="1:13" x14ac:dyDescent="0.35">
      <c r="A64" s="1" t="s">
        <v>5146</v>
      </c>
      <c r="B64" s="1">
        <v>6446901002</v>
      </c>
      <c r="C64" s="1" t="s">
        <v>5428</v>
      </c>
      <c r="D64" s="1" t="s">
        <v>824</v>
      </c>
      <c r="E64" s="1" t="s">
        <v>5429</v>
      </c>
      <c r="F64" s="1" t="s">
        <v>5237</v>
      </c>
      <c r="G64" s="1" t="b">
        <v>1</v>
      </c>
      <c r="H64" s="1" t="s">
        <v>5137</v>
      </c>
      <c r="I64" s="1" t="s">
        <v>5430</v>
      </c>
      <c r="J64" s="1" t="s">
        <v>5431</v>
      </c>
      <c r="K64" s="1"/>
      <c r="L64" s="1" t="s">
        <v>24</v>
      </c>
      <c r="M64" s="13" t="s">
        <v>926</v>
      </c>
    </row>
    <row r="65" spans="1:13" x14ac:dyDescent="0.35">
      <c r="A65" s="1" t="s">
        <v>5174</v>
      </c>
      <c r="B65" s="1">
        <v>866450515</v>
      </c>
      <c r="C65" s="1" t="s">
        <v>5432</v>
      </c>
      <c r="D65" s="1" t="s">
        <v>5433</v>
      </c>
      <c r="E65" s="1" t="s">
        <v>5434</v>
      </c>
      <c r="F65" s="1" t="s">
        <v>5435</v>
      </c>
      <c r="G65" s="1" t="b">
        <v>0</v>
      </c>
      <c r="H65" s="1" t="s">
        <v>5119</v>
      </c>
      <c r="I65" s="1" t="s">
        <v>5436</v>
      </c>
      <c r="J65" s="1" t="s">
        <v>5437</v>
      </c>
      <c r="K65" s="1"/>
      <c r="L65" s="1" t="s">
        <v>24</v>
      </c>
      <c r="M65" s="13" t="s">
        <v>926</v>
      </c>
    </row>
    <row r="66" spans="1:13" x14ac:dyDescent="0.35">
      <c r="A66" s="1" t="s">
        <v>5174</v>
      </c>
      <c r="B66" s="1">
        <v>454781476</v>
      </c>
      <c r="C66" s="1" t="s">
        <v>5438</v>
      </c>
      <c r="D66" s="1" t="s">
        <v>5439</v>
      </c>
      <c r="E66" s="1" t="s">
        <v>5440</v>
      </c>
      <c r="F66" s="1" t="s">
        <v>5441</v>
      </c>
      <c r="G66" s="1" t="b">
        <v>0</v>
      </c>
      <c r="H66" s="1" t="s">
        <v>5137</v>
      </c>
      <c r="I66" s="1" t="s">
        <v>5442</v>
      </c>
      <c r="J66" s="1" t="s">
        <v>5443</v>
      </c>
      <c r="K66" s="1"/>
      <c r="L66" s="1" t="s">
        <v>34</v>
      </c>
      <c r="M66" s="13" t="s">
        <v>926</v>
      </c>
    </row>
    <row r="67" spans="1:13" x14ac:dyDescent="0.35">
      <c r="A67" s="1" t="s">
        <v>5224</v>
      </c>
      <c r="B67" s="1">
        <v>6503665252</v>
      </c>
      <c r="C67" s="1" t="s">
        <v>5444</v>
      </c>
      <c r="D67" s="1" t="s">
        <v>5445</v>
      </c>
      <c r="E67" s="1" t="s">
        <v>5446</v>
      </c>
      <c r="F67" s="1" t="s">
        <v>5447</v>
      </c>
      <c r="G67" s="1" t="b">
        <v>1</v>
      </c>
      <c r="H67" s="1" t="s">
        <v>5119</v>
      </c>
      <c r="I67" s="1" t="s">
        <v>5448</v>
      </c>
      <c r="J67" s="1" t="s">
        <v>5449</v>
      </c>
      <c r="K67" s="1"/>
      <c r="L67" s="1" t="s">
        <v>13</v>
      </c>
      <c r="M67" s="13" t="s">
        <v>5450</v>
      </c>
    </row>
    <row r="68" spans="1:13" x14ac:dyDescent="0.35">
      <c r="A68" s="1" t="s">
        <v>5224</v>
      </c>
      <c r="B68" s="1">
        <v>6502508913</v>
      </c>
      <c r="C68" s="1" t="s">
        <v>5451</v>
      </c>
      <c r="D68" s="1" t="s">
        <v>5452</v>
      </c>
      <c r="E68" s="1" t="s">
        <v>5453</v>
      </c>
      <c r="F68" s="1" t="s">
        <v>5454</v>
      </c>
      <c r="G68" s="1" t="b">
        <v>1</v>
      </c>
      <c r="H68" s="1" t="s">
        <v>5119</v>
      </c>
      <c r="I68" s="1" t="s">
        <v>5455</v>
      </c>
      <c r="J68" s="1" t="s">
        <v>5456</v>
      </c>
      <c r="K68" s="1"/>
      <c r="L68" s="1" t="s">
        <v>7</v>
      </c>
      <c r="M68" s="13" t="s">
        <v>926</v>
      </c>
    </row>
    <row r="69" spans="1:13" x14ac:dyDescent="0.35">
      <c r="A69" s="1" t="s">
        <v>5224</v>
      </c>
      <c r="B69" s="1">
        <v>6503666504</v>
      </c>
      <c r="C69" s="1" t="s">
        <v>5457</v>
      </c>
      <c r="D69" s="1" t="s">
        <v>5458</v>
      </c>
      <c r="E69" s="1" t="s">
        <v>5459</v>
      </c>
      <c r="F69" s="1" t="s">
        <v>5210</v>
      </c>
      <c r="G69" s="1" t="b">
        <v>1</v>
      </c>
      <c r="H69" s="1" t="s">
        <v>5119</v>
      </c>
      <c r="I69" s="1" t="s">
        <v>5179</v>
      </c>
      <c r="J69" s="1" t="s">
        <v>5460</v>
      </c>
      <c r="K69" s="1"/>
      <c r="L69" s="1" t="s">
        <v>7</v>
      </c>
      <c r="M69" s="13" t="s">
        <v>926</v>
      </c>
    </row>
    <row r="70" spans="1:13" x14ac:dyDescent="0.35">
      <c r="A70" s="1" t="s">
        <v>5224</v>
      </c>
      <c r="B70" s="1">
        <v>6476025046</v>
      </c>
      <c r="C70" s="1" t="s">
        <v>5461</v>
      </c>
      <c r="D70" s="1" t="s">
        <v>5462</v>
      </c>
      <c r="E70" s="1" t="s">
        <v>5463</v>
      </c>
      <c r="F70" s="1" t="s">
        <v>5464</v>
      </c>
      <c r="G70" s="1" t="b">
        <v>1</v>
      </c>
      <c r="H70" s="1" t="s">
        <v>5190</v>
      </c>
      <c r="I70" s="1" t="s">
        <v>5465</v>
      </c>
      <c r="J70" s="1" t="s">
        <v>5466</v>
      </c>
      <c r="K70" s="1"/>
      <c r="L70" s="1" t="s">
        <v>7</v>
      </c>
      <c r="M70" s="13" t="s">
        <v>926</v>
      </c>
    </row>
    <row r="71" spans="1:13" x14ac:dyDescent="0.35">
      <c r="A71" s="1" t="s">
        <v>5224</v>
      </c>
      <c r="B71" s="1">
        <v>6503355970</v>
      </c>
      <c r="C71" s="1" t="s">
        <v>5467</v>
      </c>
      <c r="D71" s="1" t="s">
        <v>5468</v>
      </c>
      <c r="E71" s="1" t="s">
        <v>5469</v>
      </c>
      <c r="F71" s="1" t="s">
        <v>5280</v>
      </c>
      <c r="G71" s="1" t="b">
        <v>1</v>
      </c>
      <c r="H71" s="1" t="s">
        <v>5119</v>
      </c>
      <c r="I71" s="1" t="s">
        <v>5179</v>
      </c>
      <c r="J71" s="1" t="s">
        <v>5470</v>
      </c>
      <c r="K71" s="1"/>
      <c r="L71" s="1" t="s">
        <v>7</v>
      </c>
      <c r="M71" s="13" t="s">
        <v>926</v>
      </c>
    </row>
    <row r="72" spans="1:13" x14ac:dyDescent="0.35">
      <c r="A72" s="1" t="s">
        <v>5114</v>
      </c>
      <c r="B72" s="1">
        <v>1480068668</v>
      </c>
      <c r="C72" s="1" t="s">
        <v>5471</v>
      </c>
      <c r="D72" s="1" t="s">
        <v>5472</v>
      </c>
      <c r="E72" s="1" t="s">
        <v>5473</v>
      </c>
      <c r="F72" s="1" t="s">
        <v>5474</v>
      </c>
      <c r="G72" s="1" t="b">
        <v>1</v>
      </c>
      <c r="H72" s="1" t="s">
        <v>5119</v>
      </c>
      <c r="I72" s="1" t="s">
        <v>5430</v>
      </c>
      <c r="J72" s="1" t="s">
        <v>5475</v>
      </c>
      <c r="K72" s="1"/>
      <c r="L72" s="1" t="s">
        <v>24</v>
      </c>
      <c r="M72" s="13" t="s">
        <v>926</v>
      </c>
    </row>
    <row r="73" spans="1:13" x14ac:dyDescent="0.35">
      <c r="A73" s="1" t="s">
        <v>5114</v>
      </c>
      <c r="B73" s="1">
        <v>425424353</v>
      </c>
      <c r="C73" s="1" t="s">
        <v>5476</v>
      </c>
      <c r="D73" s="1" t="s">
        <v>5477</v>
      </c>
      <c r="E73" s="1" t="s">
        <v>5478</v>
      </c>
      <c r="F73" s="1" t="s">
        <v>5210</v>
      </c>
      <c r="G73" s="1" t="b">
        <v>1</v>
      </c>
      <c r="H73" s="1" t="s">
        <v>5119</v>
      </c>
      <c r="I73" s="1" t="s">
        <v>5479</v>
      </c>
      <c r="J73" s="1" t="s">
        <v>5480</v>
      </c>
      <c r="K73" s="1"/>
      <c r="L73" s="1" t="s">
        <v>7</v>
      </c>
      <c r="M73" s="13" t="s">
        <v>926</v>
      </c>
    </row>
    <row r="74" spans="1:13" x14ac:dyDescent="0.35">
      <c r="A74" s="1" t="s">
        <v>5114</v>
      </c>
      <c r="B74" s="1">
        <v>823766827</v>
      </c>
      <c r="C74" s="1" t="s">
        <v>5481</v>
      </c>
      <c r="D74" s="1" t="s">
        <v>5482</v>
      </c>
      <c r="E74" s="1" t="s">
        <v>5483</v>
      </c>
      <c r="F74" s="1" t="s">
        <v>5346</v>
      </c>
      <c r="G74" s="1" t="b">
        <v>1</v>
      </c>
      <c r="H74" s="1" t="s">
        <v>5119</v>
      </c>
      <c r="I74" s="1" t="s">
        <v>5484</v>
      </c>
      <c r="J74" s="1" t="s">
        <v>5485</v>
      </c>
      <c r="K74" s="1"/>
      <c r="L74" s="1" t="s">
        <v>7</v>
      </c>
      <c r="M74" s="13" t="s">
        <v>926</v>
      </c>
    </row>
    <row r="75" spans="1:13" x14ac:dyDescent="0.35">
      <c r="A75" s="1" t="s">
        <v>5114</v>
      </c>
      <c r="B75" s="1">
        <v>784801555</v>
      </c>
      <c r="C75" s="1" t="s">
        <v>5486</v>
      </c>
      <c r="D75" s="1" t="s">
        <v>5487</v>
      </c>
      <c r="E75" s="1" t="s">
        <v>5488</v>
      </c>
      <c r="F75" s="1" t="s">
        <v>5340</v>
      </c>
      <c r="G75" s="1" t="b">
        <v>1</v>
      </c>
      <c r="H75" s="1" t="s">
        <v>5119</v>
      </c>
      <c r="I75" s="1" t="s">
        <v>5144</v>
      </c>
      <c r="J75" s="1" t="s">
        <v>5489</v>
      </c>
      <c r="K75" s="1"/>
      <c r="L75" s="1" t="s">
        <v>7</v>
      </c>
      <c r="M75" s="13" t="s">
        <v>926</v>
      </c>
    </row>
    <row r="76" spans="1:13" x14ac:dyDescent="0.35">
      <c r="A76" s="1" t="s">
        <v>5114</v>
      </c>
      <c r="B76" s="1">
        <v>1475620342</v>
      </c>
      <c r="C76" s="1" t="s">
        <v>5490</v>
      </c>
      <c r="D76" s="1" t="s">
        <v>5491</v>
      </c>
      <c r="E76" s="1" t="s">
        <v>5492</v>
      </c>
      <c r="F76" s="1" t="s">
        <v>5421</v>
      </c>
      <c r="G76" s="1" t="b">
        <v>1</v>
      </c>
      <c r="H76" s="1" t="s">
        <v>5119</v>
      </c>
      <c r="I76" s="1" t="s">
        <v>5493</v>
      </c>
      <c r="J76" s="1" t="s">
        <v>5494</v>
      </c>
      <c r="K76" s="1"/>
      <c r="L76" s="1" t="s">
        <v>7</v>
      </c>
      <c r="M76" s="13" t="s">
        <v>926</v>
      </c>
    </row>
    <row r="77" spans="1:13" x14ac:dyDescent="0.35">
      <c r="A77" s="1" t="s">
        <v>5201</v>
      </c>
      <c r="B77" s="1">
        <v>1118115766</v>
      </c>
      <c r="C77" s="1" t="s">
        <v>5495</v>
      </c>
      <c r="D77" s="1" t="s">
        <v>1583</v>
      </c>
      <c r="E77" s="1" t="s">
        <v>5496</v>
      </c>
      <c r="F77" s="1" t="s">
        <v>5497</v>
      </c>
      <c r="G77" s="1" t="b">
        <v>0</v>
      </c>
      <c r="H77" s="1" t="s">
        <v>5190</v>
      </c>
      <c r="I77" s="1" t="s">
        <v>5498</v>
      </c>
      <c r="J77" s="1" t="s">
        <v>5499</v>
      </c>
      <c r="K77" s="1"/>
      <c r="L77" s="1" t="s">
        <v>34</v>
      </c>
      <c r="M77" s="13" t="s">
        <v>925</v>
      </c>
    </row>
    <row r="78" spans="1:13" x14ac:dyDescent="0.35">
      <c r="A78" s="1" t="s">
        <v>5201</v>
      </c>
      <c r="B78" s="1">
        <v>895913573</v>
      </c>
      <c r="C78" s="1" t="s">
        <v>5500</v>
      </c>
      <c r="D78" s="1" t="s">
        <v>5501</v>
      </c>
      <c r="E78" s="1" t="s">
        <v>5502</v>
      </c>
      <c r="F78" s="1" t="s">
        <v>5376</v>
      </c>
      <c r="G78" s="1" t="b">
        <v>0</v>
      </c>
      <c r="H78" s="1" t="s">
        <v>5119</v>
      </c>
      <c r="I78" s="1" t="s">
        <v>5206</v>
      </c>
      <c r="J78" s="1" t="s">
        <v>1216</v>
      </c>
      <c r="K78" s="1"/>
      <c r="L78" s="1" t="s">
        <v>34</v>
      </c>
      <c r="M78" s="13" t="s">
        <v>925</v>
      </c>
    </row>
    <row r="79" spans="1:13" x14ac:dyDescent="0.35">
      <c r="A79" s="1" t="s">
        <v>5201</v>
      </c>
      <c r="B79" s="1">
        <v>425073498</v>
      </c>
      <c r="C79" s="1" t="s">
        <v>5503</v>
      </c>
      <c r="D79" s="1" t="s">
        <v>5504</v>
      </c>
      <c r="E79" s="1" t="s">
        <v>5505</v>
      </c>
      <c r="F79" s="1" t="s">
        <v>5178</v>
      </c>
      <c r="G79" s="1" t="b">
        <v>0</v>
      </c>
      <c r="H79" s="1" t="s">
        <v>5119</v>
      </c>
      <c r="I79" s="1" t="s">
        <v>5179</v>
      </c>
      <c r="J79" s="1" t="s">
        <v>5506</v>
      </c>
      <c r="K79" s="1"/>
      <c r="L79" s="1" t="s">
        <v>7</v>
      </c>
      <c r="M79" s="13" t="s">
        <v>926</v>
      </c>
    </row>
    <row r="80" spans="1:13" x14ac:dyDescent="0.35">
      <c r="A80" s="1" t="s">
        <v>5114</v>
      </c>
      <c r="B80" s="1">
        <v>462062816</v>
      </c>
      <c r="C80" s="1" t="s">
        <v>5507</v>
      </c>
      <c r="D80" s="1" t="s">
        <v>5508</v>
      </c>
      <c r="E80" s="1" t="s">
        <v>5509</v>
      </c>
      <c r="F80" s="1" t="s">
        <v>5143</v>
      </c>
      <c r="G80" s="1" t="b">
        <v>1</v>
      </c>
      <c r="H80" s="1" t="s">
        <v>5119</v>
      </c>
      <c r="I80" s="1" t="s">
        <v>5144</v>
      </c>
      <c r="J80" s="1" t="s">
        <v>5145</v>
      </c>
      <c r="K80" s="1"/>
      <c r="L80" s="1" t="s">
        <v>7</v>
      </c>
      <c r="M80" s="13" t="s">
        <v>926</v>
      </c>
    </row>
    <row r="81" spans="1:13" x14ac:dyDescent="0.35">
      <c r="A81" s="1" t="s">
        <v>5353</v>
      </c>
      <c r="B81" s="1">
        <v>6472426288</v>
      </c>
      <c r="C81" s="1" t="s">
        <v>5510</v>
      </c>
      <c r="D81" s="1" t="s">
        <v>2194</v>
      </c>
      <c r="E81" s="1" t="s">
        <v>5511</v>
      </c>
      <c r="F81" s="1" t="s">
        <v>5512</v>
      </c>
      <c r="G81" s="1" t="b">
        <v>1</v>
      </c>
      <c r="H81" s="1" t="s">
        <v>5137</v>
      </c>
      <c r="I81" s="1" t="s">
        <v>5513</v>
      </c>
      <c r="J81" s="1" t="s">
        <v>5514</v>
      </c>
      <c r="K81" s="1"/>
      <c r="L81" s="1" t="s">
        <v>7</v>
      </c>
      <c r="M81" s="13" t="s">
        <v>925</v>
      </c>
    </row>
    <row r="82" spans="1:13" x14ac:dyDescent="0.35">
      <c r="A82" s="1" t="s">
        <v>5353</v>
      </c>
      <c r="B82" s="1">
        <v>1500855883</v>
      </c>
      <c r="C82" s="1" t="s">
        <v>5515</v>
      </c>
      <c r="D82" s="1" t="s">
        <v>123</v>
      </c>
      <c r="E82" s="1" t="s">
        <v>5516</v>
      </c>
      <c r="F82" s="1" t="s">
        <v>5309</v>
      </c>
      <c r="G82" s="1" t="b">
        <v>1</v>
      </c>
      <c r="H82" s="1" t="s">
        <v>5137</v>
      </c>
      <c r="I82" s="1" t="s">
        <v>5517</v>
      </c>
      <c r="J82" s="1" t="s">
        <v>5518</v>
      </c>
      <c r="K82" s="1"/>
      <c r="L82" s="1" t="s">
        <v>34</v>
      </c>
      <c r="M82" s="13" t="s">
        <v>926</v>
      </c>
    </row>
    <row r="83" spans="1:13" x14ac:dyDescent="0.35">
      <c r="A83" s="1" t="s">
        <v>5353</v>
      </c>
      <c r="B83" s="1">
        <v>1208138685</v>
      </c>
      <c r="C83" s="1" t="s">
        <v>5519</v>
      </c>
      <c r="D83" s="1" t="s">
        <v>1237</v>
      </c>
      <c r="E83" s="1" t="s">
        <v>5520</v>
      </c>
      <c r="F83" s="1" t="s">
        <v>5521</v>
      </c>
      <c r="G83" s="1" t="b">
        <v>1</v>
      </c>
      <c r="H83" s="1" t="s">
        <v>5119</v>
      </c>
      <c r="I83" s="1" t="s">
        <v>5522</v>
      </c>
      <c r="J83" s="1" t="s">
        <v>5523</v>
      </c>
      <c r="K83" s="1"/>
      <c r="L83" s="1" t="s">
        <v>13</v>
      </c>
      <c r="M83" s="13" t="s">
        <v>925</v>
      </c>
    </row>
    <row r="84" spans="1:13" x14ac:dyDescent="0.35">
      <c r="A84" s="1" t="s">
        <v>5353</v>
      </c>
      <c r="B84" s="1">
        <v>6443956656</v>
      </c>
      <c r="C84" s="1" t="s">
        <v>5524</v>
      </c>
      <c r="D84" s="1" t="s">
        <v>5525</v>
      </c>
      <c r="E84" s="1" t="s">
        <v>5526</v>
      </c>
      <c r="F84" s="1" t="s">
        <v>5527</v>
      </c>
      <c r="G84" s="1" t="b">
        <v>1</v>
      </c>
      <c r="H84" s="1" t="s">
        <v>5137</v>
      </c>
      <c r="I84" s="1" t="s">
        <v>5528</v>
      </c>
      <c r="J84" s="1" t="s">
        <v>5529</v>
      </c>
      <c r="K84" s="1"/>
      <c r="L84" s="1" t="s">
        <v>7</v>
      </c>
      <c r="M84" s="13" t="s">
        <v>925</v>
      </c>
    </row>
    <row r="85" spans="1:13" x14ac:dyDescent="0.35">
      <c r="A85" s="1" t="s">
        <v>5353</v>
      </c>
      <c r="B85" s="1">
        <v>936971630</v>
      </c>
      <c r="C85" s="1" t="s">
        <v>5530</v>
      </c>
      <c r="D85" s="1" t="s">
        <v>916</v>
      </c>
      <c r="E85" s="1" t="s">
        <v>917</v>
      </c>
      <c r="F85" s="1" t="s">
        <v>5531</v>
      </c>
      <c r="G85" s="1" t="b">
        <v>1</v>
      </c>
      <c r="H85" s="1" t="s">
        <v>5119</v>
      </c>
      <c r="I85" s="1" t="s">
        <v>5532</v>
      </c>
      <c r="J85" s="1" t="s">
        <v>5533</v>
      </c>
      <c r="K85" s="1"/>
      <c r="L85" s="1" t="s">
        <v>13</v>
      </c>
      <c r="M85" s="13" t="s">
        <v>935</v>
      </c>
    </row>
    <row r="86" spans="1:13" x14ac:dyDescent="0.35">
      <c r="A86" s="1" t="s">
        <v>5353</v>
      </c>
      <c r="B86" s="1">
        <v>324684580</v>
      </c>
      <c r="C86" s="1" t="s">
        <v>5534</v>
      </c>
      <c r="D86" s="1" t="s">
        <v>5535</v>
      </c>
      <c r="E86" s="1" t="s">
        <v>5536</v>
      </c>
      <c r="F86" s="1" t="s">
        <v>5537</v>
      </c>
      <c r="G86" s="1" t="b">
        <v>1</v>
      </c>
      <c r="H86" s="1" t="s">
        <v>5137</v>
      </c>
      <c r="I86" s="1" t="s">
        <v>5538</v>
      </c>
      <c r="J86" s="1" t="s">
        <v>5539</v>
      </c>
      <c r="K86" s="1"/>
      <c r="L86" s="1" t="s">
        <v>24</v>
      </c>
      <c r="M86" s="13" t="s">
        <v>926</v>
      </c>
    </row>
    <row r="87" spans="1:13" x14ac:dyDescent="0.35">
      <c r="A87" s="1" t="s">
        <v>5353</v>
      </c>
      <c r="B87" s="1">
        <v>297606951</v>
      </c>
      <c r="C87" s="1" t="s">
        <v>5540</v>
      </c>
      <c r="D87" s="1" t="s">
        <v>5541</v>
      </c>
      <c r="E87" s="1" t="s">
        <v>5542</v>
      </c>
      <c r="F87" s="1" t="s">
        <v>5543</v>
      </c>
      <c r="G87" s="1" t="b">
        <v>1</v>
      </c>
      <c r="H87" s="1" t="s">
        <v>5119</v>
      </c>
      <c r="I87" s="1" t="s">
        <v>5544</v>
      </c>
      <c r="J87" s="1" t="s">
        <v>5139</v>
      </c>
      <c r="K87" s="1"/>
      <c r="L87" s="1" t="s">
        <v>24</v>
      </c>
      <c r="M87" s="13" t="s">
        <v>925</v>
      </c>
    </row>
    <row r="88" spans="1:13" x14ac:dyDescent="0.35">
      <c r="A88" s="1" t="s">
        <v>5146</v>
      </c>
      <c r="B88" s="1">
        <v>429047995</v>
      </c>
      <c r="C88" s="1" t="s">
        <v>5545</v>
      </c>
      <c r="D88" s="1" t="s">
        <v>623</v>
      </c>
      <c r="E88" s="1" t="s">
        <v>5546</v>
      </c>
      <c r="F88" s="1" t="s">
        <v>5547</v>
      </c>
      <c r="G88" s="1" t="b">
        <v>1</v>
      </c>
      <c r="H88" s="1" t="s">
        <v>5137</v>
      </c>
      <c r="I88" s="1" t="s">
        <v>5548</v>
      </c>
      <c r="J88" s="1" t="s">
        <v>5549</v>
      </c>
      <c r="K88" s="1"/>
      <c r="L88" s="1" t="s">
        <v>24</v>
      </c>
      <c r="M88" s="13" t="s">
        <v>1374</v>
      </c>
    </row>
    <row r="89" spans="1:13" x14ac:dyDescent="0.35">
      <c r="A89" s="1" t="s">
        <v>5146</v>
      </c>
      <c r="B89" s="1">
        <v>284815942</v>
      </c>
      <c r="C89" s="1" t="s">
        <v>5550</v>
      </c>
      <c r="D89" s="1" t="s">
        <v>5551</v>
      </c>
      <c r="E89" s="1" t="s">
        <v>5552</v>
      </c>
      <c r="F89" s="1" t="s">
        <v>5553</v>
      </c>
      <c r="G89" s="1" t="b">
        <v>1</v>
      </c>
      <c r="H89" s="1" t="s">
        <v>5130</v>
      </c>
      <c r="I89" s="1" t="s">
        <v>5554</v>
      </c>
      <c r="J89" s="1" t="s">
        <v>5555</v>
      </c>
      <c r="K89" s="1"/>
      <c r="L89" s="1" t="s">
        <v>24</v>
      </c>
      <c r="M89" s="13" t="s">
        <v>926</v>
      </c>
    </row>
    <row r="90" spans="1:13" x14ac:dyDescent="0.35">
      <c r="A90" s="1" t="s">
        <v>5146</v>
      </c>
      <c r="B90" s="1">
        <v>983156458</v>
      </c>
      <c r="C90" s="1" t="s">
        <v>5556</v>
      </c>
      <c r="D90" s="1" t="s">
        <v>5557</v>
      </c>
      <c r="E90" s="1" t="s">
        <v>5558</v>
      </c>
      <c r="F90" s="1" t="s">
        <v>5118</v>
      </c>
      <c r="G90" s="1" t="b">
        <v>1</v>
      </c>
      <c r="H90" s="1" t="s">
        <v>5119</v>
      </c>
      <c r="I90" s="1" t="s">
        <v>5559</v>
      </c>
      <c r="J90" s="1" t="s">
        <v>5560</v>
      </c>
      <c r="K90" s="1"/>
      <c r="L90" s="1" t="s">
        <v>7</v>
      </c>
      <c r="M90" s="13" t="s">
        <v>926</v>
      </c>
    </row>
    <row r="91" spans="1:13" x14ac:dyDescent="0.35">
      <c r="A91" s="1" t="s">
        <v>5146</v>
      </c>
      <c r="B91" s="1">
        <v>482066631</v>
      </c>
      <c r="C91" s="1" t="s">
        <v>5561</v>
      </c>
      <c r="D91" s="1" t="s">
        <v>3755</v>
      </c>
      <c r="E91" s="1" t="s">
        <v>5562</v>
      </c>
      <c r="F91" s="1" t="s">
        <v>5292</v>
      </c>
      <c r="G91" s="1" t="b">
        <v>1</v>
      </c>
      <c r="H91" s="1" t="s">
        <v>5137</v>
      </c>
      <c r="I91" s="1" t="s">
        <v>5563</v>
      </c>
      <c r="J91" s="1" t="s">
        <v>5564</v>
      </c>
      <c r="K91" s="1"/>
      <c r="L91" s="1" t="s">
        <v>7</v>
      </c>
      <c r="M91" s="13" t="s">
        <v>925</v>
      </c>
    </row>
    <row r="92" spans="1:13" x14ac:dyDescent="0.35">
      <c r="A92" s="1" t="s">
        <v>5146</v>
      </c>
      <c r="B92" s="1">
        <v>6445905219</v>
      </c>
      <c r="C92" s="1" t="s">
        <v>5565</v>
      </c>
      <c r="D92" s="1" t="s">
        <v>5566</v>
      </c>
      <c r="E92" s="1" t="s">
        <v>5567</v>
      </c>
      <c r="F92" s="1" t="s">
        <v>5527</v>
      </c>
      <c r="G92" s="1" t="b">
        <v>1</v>
      </c>
      <c r="H92" s="1" t="s">
        <v>5137</v>
      </c>
      <c r="I92" s="1" t="s">
        <v>5568</v>
      </c>
      <c r="J92" s="1" t="s">
        <v>5569</v>
      </c>
      <c r="K92" s="1"/>
      <c r="L92" s="1" t="s">
        <v>7</v>
      </c>
      <c r="M92" s="13" t="s">
        <v>926</v>
      </c>
    </row>
    <row r="93" spans="1:13" x14ac:dyDescent="0.35">
      <c r="A93" s="1" t="s">
        <v>5201</v>
      </c>
      <c r="B93" s="1">
        <v>763692274</v>
      </c>
      <c r="C93" s="1" t="s">
        <v>5570</v>
      </c>
      <c r="D93" s="1" t="s">
        <v>2114</v>
      </c>
      <c r="E93" s="1" t="s">
        <v>5571</v>
      </c>
      <c r="F93" s="1" t="s">
        <v>5408</v>
      </c>
      <c r="G93" s="1" t="b">
        <v>0</v>
      </c>
      <c r="H93" s="1" t="s">
        <v>5130</v>
      </c>
      <c r="I93" s="1" t="s">
        <v>5572</v>
      </c>
      <c r="J93" s="1" t="s">
        <v>2118</v>
      </c>
      <c r="K93" s="1"/>
      <c r="L93" s="1" t="s">
        <v>24</v>
      </c>
      <c r="M93" s="13" t="s">
        <v>926</v>
      </c>
    </row>
    <row r="94" spans="1:13" x14ac:dyDescent="0.35">
      <c r="A94" s="1" t="s">
        <v>5201</v>
      </c>
      <c r="B94" s="1">
        <v>1228727869</v>
      </c>
      <c r="C94" s="1" t="s">
        <v>5573</v>
      </c>
      <c r="D94" s="1" t="s">
        <v>5574</v>
      </c>
      <c r="E94" s="1" t="s">
        <v>5575</v>
      </c>
      <c r="F94" s="1" t="s">
        <v>5376</v>
      </c>
      <c r="G94" s="1" t="b">
        <v>0</v>
      </c>
      <c r="H94" s="1" t="s">
        <v>5119</v>
      </c>
      <c r="I94" s="1" t="s">
        <v>5206</v>
      </c>
      <c r="J94" s="1" t="s">
        <v>1216</v>
      </c>
      <c r="K94" s="1"/>
      <c r="L94" s="1" t="s">
        <v>34</v>
      </c>
      <c r="M94" s="13" t="s">
        <v>925</v>
      </c>
    </row>
    <row r="95" spans="1:13" x14ac:dyDescent="0.35">
      <c r="A95" s="1" t="s">
        <v>5201</v>
      </c>
      <c r="B95" s="1">
        <v>479516143</v>
      </c>
      <c r="C95" s="1" t="s">
        <v>5576</v>
      </c>
      <c r="D95" s="1" t="s">
        <v>515</v>
      </c>
      <c r="E95" s="1" t="s">
        <v>5577</v>
      </c>
      <c r="F95" s="1" t="s">
        <v>5578</v>
      </c>
      <c r="G95" s="1" t="b">
        <v>0</v>
      </c>
      <c r="H95" s="1" t="s">
        <v>5190</v>
      </c>
      <c r="I95" s="1" t="s">
        <v>5579</v>
      </c>
      <c r="J95" s="1" t="s">
        <v>1156</v>
      </c>
      <c r="K95" s="1"/>
      <c r="L95" s="1" t="s">
        <v>34</v>
      </c>
      <c r="M95" s="13" t="s">
        <v>925</v>
      </c>
    </row>
    <row r="96" spans="1:13" x14ac:dyDescent="0.35">
      <c r="A96" s="1" t="s">
        <v>5201</v>
      </c>
      <c r="B96" s="1">
        <v>1113736426</v>
      </c>
      <c r="C96" s="1" t="s">
        <v>5580</v>
      </c>
      <c r="D96" s="1" t="s">
        <v>1937</v>
      </c>
      <c r="E96" s="1" t="s">
        <v>5581</v>
      </c>
      <c r="F96" s="1" t="s">
        <v>5582</v>
      </c>
      <c r="G96" s="1" t="b">
        <v>0</v>
      </c>
      <c r="H96" s="1" t="s">
        <v>5119</v>
      </c>
      <c r="I96" s="1" t="s">
        <v>5206</v>
      </c>
      <c r="J96" s="1" t="s">
        <v>5583</v>
      </c>
      <c r="K96" s="1"/>
      <c r="L96" s="1" t="s">
        <v>24</v>
      </c>
      <c r="M96" s="13" t="s">
        <v>925</v>
      </c>
    </row>
    <row r="97" spans="1:13" x14ac:dyDescent="0.35">
      <c r="A97" s="1" t="s">
        <v>5114</v>
      </c>
      <c r="B97" s="1">
        <v>682658836</v>
      </c>
      <c r="C97" s="1" t="s">
        <v>5584</v>
      </c>
      <c r="D97" s="1" t="s">
        <v>5585</v>
      </c>
      <c r="E97" s="1" t="s">
        <v>5586</v>
      </c>
      <c r="F97" s="1" t="s">
        <v>5587</v>
      </c>
      <c r="G97" s="1" t="b">
        <v>1</v>
      </c>
      <c r="H97" s="1" t="s">
        <v>5119</v>
      </c>
      <c r="I97" s="1" t="s">
        <v>5588</v>
      </c>
      <c r="J97" s="1" t="s">
        <v>5331</v>
      </c>
      <c r="K97" s="1"/>
      <c r="L97" s="1" t="s">
        <v>24</v>
      </c>
      <c r="M97" s="13" t="s">
        <v>926</v>
      </c>
    </row>
    <row r="98" spans="1:13" x14ac:dyDescent="0.35">
      <c r="A98" s="1" t="s">
        <v>5114</v>
      </c>
      <c r="B98" s="1">
        <v>1335612105</v>
      </c>
      <c r="C98" s="1" t="s">
        <v>5589</v>
      </c>
      <c r="D98" s="1" t="s">
        <v>5590</v>
      </c>
      <c r="E98" s="1" t="s">
        <v>5591</v>
      </c>
      <c r="F98" s="1" t="s">
        <v>5592</v>
      </c>
      <c r="G98" s="1" t="b">
        <v>1</v>
      </c>
      <c r="H98" s="1" t="s">
        <v>5119</v>
      </c>
      <c r="I98" s="1" t="s">
        <v>5593</v>
      </c>
      <c r="J98" s="1" t="s">
        <v>5594</v>
      </c>
      <c r="K98" s="1"/>
      <c r="L98" s="1" t="s">
        <v>7</v>
      </c>
      <c r="M98" s="13" t="s">
        <v>926</v>
      </c>
    </row>
    <row r="99" spans="1:13" x14ac:dyDescent="0.35">
      <c r="A99" s="1" t="s">
        <v>5114</v>
      </c>
      <c r="B99" s="1">
        <v>462054704</v>
      </c>
      <c r="C99" s="1" t="s">
        <v>5595</v>
      </c>
      <c r="D99" s="1" t="s">
        <v>5596</v>
      </c>
      <c r="E99" s="1" t="s">
        <v>5597</v>
      </c>
      <c r="F99" s="1" t="s">
        <v>5143</v>
      </c>
      <c r="G99" s="1" t="b">
        <v>1</v>
      </c>
      <c r="H99" s="1" t="s">
        <v>5119</v>
      </c>
      <c r="I99" s="1" t="s">
        <v>5144</v>
      </c>
      <c r="J99" s="1" t="s">
        <v>5145</v>
      </c>
      <c r="K99" s="1"/>
      <c r="L99" s="1" t="s">
        <v>7</v>
      </c>
      <c r="M99" s="13" t="s">
        <v>926</v>
      </c>
    </row>
    <row r="100" spans="1:13" x14ac:dyDescent="0.35">
      <c r="A100" s="1" t="s">
        <v>5114</v>
      </c>
      <c r="B100" s="1">
        <v>1531594277</v>
      </c>
      <c r="C100" s="1" t="s">
        <v>5598</v>
      </c>
      <c r="D100" s="1" t="s">
        <v>5599</v>
      </c>
      <c r="E100" s="1" t="s">
        <v>5600</v>
      </c>
      <c r="F100" s="1" t="s">
        <v>5601</v>
      </c>
      <c r="G100" s="1" t="b">
        <v>1</v>
      </c>
      <c r="H100" s="1" t="s">
        <v>5119</v>
      </c>
      <c r="I100" s="1" t="s">
        <v>5602</v>
      </c>
      <c r="J100" s="1" t="s">
        <v>5603</v>
      </c>
      <c r="K100" s="1"/>
      <c r="L100" s="1" t="s">
        <v>24</v>
      </c>
      <c r="M100" s="13" t="s">
        <v>926</v>
      </c>
    </row>
    <row r="101" spans="1:13" x14ac:dyDescent="0.35">
      <c r="A101" s="1" t="s">
        <v>5146</v>
      </c>
      <c r="B101" s="1">
        <v>570060128</v>
      </c>
      <c r="C101" s="1" t="s">
        <v>5604</v>
      </c>
      <c r="D101" s="1" t="s">
        <v>5605</v>
      </c>
      <c r="E101" s="1" t="s">
        <v>5606</v>
      </c>
      <c r="F101" s="1" t="s">
        <v>5607</v>
      </c>
      <c r="G101" s="1" t="b">
        <v>1</v>
      </c>
      <c r="H101" s="1" t="s">
        <v>5119</v>
      </c>
      <c r="I101" s="1" t="s">
        <v>5608</v>
      </c>
      <c r="J101" s="1" t="s">
        <v>1501</v>
      </c>
      <c r="K101" s="1"/>
      <c r="L101" s="1" t="s">
        <v>24</v>
      </c>
      <c r="M101" s="13" t="s">
        <v>925</v>
      </c>
    </row>
    <row r="102" spans="1:13" x14ac:dyDescent="0.35">
      <c r="A102" s="1" t="s">
        <v>5146</v>
      </c>
      <c r="B102" s="1">
        <v>686449807</v>
      </c>
      <c r="C102" s="1" t="s">
        <v>5609</v>
      </c>
      <c r="D102" s="1" t="s">
        <v>5610</v>
      </c>
      <c r="E102" s="1" t="s">
        <v>5611</v>
      </c>
      <c r="F102" s="1" t="s">
        <v>5474</v>
      </c>
      <c r="G102" s="1" t="b">
        <v>1</v>
      </c>
      <c r="H102" s="1" t="s">
        <v>5130</v>
      </c>
      <c r="I102" s="1" t="s">
        <v>5612</v>
      </c>
      <c r="J102" s="1" t="s">
        <v>5613</v>
      </c>
      <c r="K102" s="1"/>
      <c r="L102" s="1" t="s">
        <v>24</v>
      </c>
      <c r="M102" s="13" t="s">
        <v>926</v>
      </c>
    </row>
    <row r="103" spans="1:13" x14ac:dyDescent="0.35">
      <c r="A103" s="1" t="s">
        <v>5146</v>
      </c>
      <c r="B103" s="1">
        <v>951937596</v>
      </c>
      <c r="C103" s="1" t="s">
        <v>5614</v>
      </c>
      <c r="D103" s="1" t="s">
        <v>5615</v>
      </c>
      <c r="E103" s="1" t="s">
        <v>5616</v>
      </c>
      <c r="F103" s="1" t="s">
        <v>5143</v>
      </c>
      <c r="G103" s="1" t="b">
        <v>1</v>
      </c>
      <c r="H103" s="1" t="s">
        <v>5119</v>
      </c>
      <c r="I103" s="1" t="s">
        <v>5617</v>
      </c>
      <c r="J103" s="1" t="s">
        <v>5618</v>
      </c>
      <c r="K103" s="1"/>
      <c r="L103" s="1" t="s">
        <v>24</v>
      </c>
      <c r="M103" s="13" t="s">
        <v>926</v>
      </c>
    </row>
    <row r="104" spans="1:13" x14ac:dyDescent="0.35">
      <c r="A104" s="1" t="s">
        <v>5146</v>
      </c>
      <c r="B104" s="1">
        <v>922103212</v>
      </c>
      <c r="C104" s="1" t="s">
        <v>5619</v>
      </c>
      <c r="D104" s="1" t="s">
        <v>497</v>
      </c>
      <c r="E104" s="1" t="s">
        <v>5620</v>
      </c>
      <c r="F104" s="1" t="s">
        <v>5454</v>
      </c>
      <c r="G104" s="1" t="b">
        <v>1</v>
      </c>
      <c r="H104" s="1" t="s">
        <v>5119</v>
      </c>
      <c r="I104" s="1" t="s">
        <v>5621</v>
      </c>
      <c r="J104" s="1" t="s">
        <v>5622</v>
      </c>
      <c r="K104" s="1"/>
      <c r="L104" s="1" t="s">
        <v>24</v>
      </c>
      <c r="M104" s="13" t="s">
        <v>925</v>
      </c>
    </row>
    <row r="105" spans="1:13" x14ac:dyDescent="0.35">
      <c r="A105" s="1" t="s">
        <v>5146</v>
      </c>
      <c r="B105" s="1">
        <v>1498607143</v>
      </c>
      <c r="C105" s="1" t="s">
        <v>5623</v>
      </c>
      <c r="D105" s="1" t="s">
        <v>5624</v>
      </c>
      <c r="E105" s="1" t="s">
        <v>5625</v>
      </c>
      <c r="F105" s="1" t="s">
        <v>5269</v>
      </c>
      <c r="G105" s="1" t="b">
        <v>1</v>
      </c>
      <c r="H105" s="1" t="s">
        <v>5137</v>
      </c>
      <c r="I105" s="1" t="s">
        <v>5626</v>
      </c>
      <c r="J105" s="1" t="s">
        <v>5627</v>
      </c>
      <c r="K105" s="1"/>
      <c r="L105" s="1" t="s">
        <v>24</v>
      </c>
      <c r="M105" s="13" t="s">
        <v>926</v>
      </c>
    </row>
    <row r="106" spans="1:13" x14ac:dyDescent="0.35">
      <c r="A106" s="1" t="s">
        <v>5174</v>
      </c>
      <c r="B106" s="1">
        <v>1502228408</v>
      </c>
      <c r="C106" s="1" t="s">
        <v>5628</v>
      </c>
      <c r="D106" s="1" t="s">
        <v>5629</v>
      </c>
      <c r="E106" s="1" t="s">
        <v>5630</v>
      </c>
      <c r="F106" s="1" t="s">
        <v>5198</v>
      </c>
      <c r="G106" s="1" t="b">
        <v>0</v>
      </c>
      <c r="H106" s="1" t="s">
        <v>5137</v>
      </c>
      <c r="I106" s="1" t="s">
        <v>5631</v>
      </c>
      <c r="J106" s="1" t="s">
        <v>5632</v>
      </c>
      <c r="K106" s="1"/>
      <c r="L106" s="1" t="s">
        <v>7</v>
      </c>
      <c r="M106" s="13" t="s">
        <v>926</v>
      </c>
    </row>
    <row r="107" spans="1:13" x14ac:dyDescent="0.35">
      <c r="A107" s="1" t="s">
        <v>5174</v>
      </c>
      <c r="B107" s="1">
        <v>891194610</v>
      </c>
      <c r="C107" s="1" t="s">
        <v>5633</v>
      </c>
      <c r="D107" s="1" t="s">
        <v>5634</v>
      </c>
      <c r="E107" s="1" t="s">
        <v>5635</v>
      </c>
      <c r="F107" s="1" t="s">
        <v>5636</v>
      </c>
      <c r="G107" s="1" t="b">
        <v>0</v>
      </c>
      <c r="H107" s="1" t="s">
        <v>5137</v>
      </c>
      <c r="I107" s="1" t="s">
        <v>5637</v>
      </c>
      <c r="J107" s="1" t="s">
        <v>5638</v>
      </c>
      <c r="K107" s="1"/>
      <c r="L107" s="1" t="s">
        <v>34</v>
      </c>
      <c r="M107" s="13" t="s">
        <v>926</v>
      </c>
    </row>
    <row r="108" spans="1:13" x14ac:dyDescent="0.35">
      <c r="A108" s="1" t="s">
        <v>5353</v>
      </c>
      <c r="B108" s="1">
        <v>6449243946</v>
      </c>
      <c r="C108" s="1" t="s">
        <v>5639</v>
      </c>
      <c r="D108" s="1" t="s">
        <v>1296</v>
      </c>
      <c r="E108" s="1" t="s">
        <v>5640</v>
      </c>
      <c r="F108" s="1" t="s">
        <v>5641</v>
      </c>
      <c r="G108" s="1" t="b">
        <v>1</v>
      </c>
      <c r="H108" s="1" t="s">
        <v>5119</v>
      </c>
      <c r="I108" s="1" t="s">
        <v>5642</v>
      </c>
      <c r="J108" s="1" t="s">
        <v>2315</v>
      </c>
      <c r="K108" s="1"/>
      <c r="L108" s="1" t="s">
        <v>34</v>
      </c>
      <c r="M108" s="13" t="s">
        <v>925</v>
      </c>
    </row>
    <row r="109" spans="1:13" x14ac:dyDescent="0.35">
      <c r="A109" s="1" t="s">
        <v>5353</v>
      </c>
      <c r="B109" s="1">
        <v>835599320</v>
      </c>
      <c r="C109" s="1" t="s">
        <v>5643</v>
      </c>
      <c r="D109" s="1" t="s">
        <v>833</v>
      </c>
      <c r="E109" s="1" t="s">
        <v>5644</v>
      </c>
      <c r="F109" s="1" t="s">
        <v>5645</v>
      </c>
      <c r="G109" s="1" t="b">
        <v>1</v>
      </c>
      <c r="H109" s="1" t="s">
        <v>5137</v>
      </c>
      <c r="I109" s="1" t="s">
        <v>5646</v>
      </c>
      <c r="J109" s="1" t="s">
        <v>5647</v>
      </c>
      <c r="K109" s="1"/>
      <c r="L109" s="1" t="s">
        <v>34</v>
      </c>
      <c r="M109" s="13" t="s">
        <v>926</v>
      </c>
    </row>
    <row r="110" spans="1:13" x14ac:dyDescent="0.35">
      <c r="A110" s="1" t="s">
        <v>5353</v>
      </c>
      <c r="B110" s="1">
        <v>530168168</v>
      </c>
      <c r="C110" s="1" t="s">
        <v>5648</v>
      </c>
      <c r="D110" s="1" t="s">
        <v>3564</v>
      </c>
      <c r="E110" s="1" t="s">
        <v>5649</v>
      </c>
      <c r="F110" s="1" t="s">
        <v>5527</v>
      </c>
      <c r="G110" s="1" t="b">
        <v>1</v>
      </c>
      <c r="H110" s="1" t="s">
        <v>5137</v>
      </c>
      <c r="I110" s="1" t="s">
        <v>5650</v>
      </c>
      <c r="J110" s="1" t="s">
        <v>5651</v>
      </c>
      <c r="K110" s="1"/>
      <c r="L110" s="1" t="s">
        <v>24</v>
      </c>
      <c r="M110" s="13" t="s">
        <v>925</v>
      </c>
    </row>
    <row r="111" spans="1:13" x14ac:dyDescent="0.35">
      <c r="A111" s="1" t="s">
        <v>5353</v>
      </c>
      <c r="B111" s="1">
        <v>897446215</v>
      </c>
      <c r="C111" s="1" t="s">
        <v>5652</v>
      </c>
      <c r="D111" s="1" t="s">
        <v>3206</v>
      </c>
      <c r="E111" s="1" t="s">
        <v>5653</v>
      </c>
      <c r="F111" s="1" t="s">
        <v>5654</v>
      </c>
      <c r="G111" s="1" t="b">
        <v>1</v>
      </c>
      <c r="H111" s="1" t="s">
        <v>5119</v>
      </c>
      <c r="I111" s="1" t="s">
        <v>5655</v>
      </c>
      <c r="J111" s="1" t="s">
        <v>5656</v>
      </c>
      <c r="K111" s="1"/>
      <c r="L111" s="1" t="s">
        <v>24</v>
      </c>
      <c r="M111" s="13" t="s">
        <v>926</v>
      </c>
    </row>
    <row r="112" spans="1:13" x14ac:dyDescent="0.35">
      <c r="A112" s="1" t="s">
        <v>5114</v>
      </c>
      <c r="B112" s="1">
        <v>1451544217</v>
      </c>
      <c r="C112" s="1" t="s">
        <v>5657</v>
      </c>
      <c r="D112" s="1" t="s">
        <v>5658</v>
      </c>
      <c r="E112" s="1" t="s">
        <v>5659</v>
      </c>
      <c r="F112" s="1" t="s">
        <v>5309</v>
      </c>
      <c r="G112" s="1" t="b">
        <v>1</v>
      </c>
      <c r="H112" s="1" t="s">
        <v>5137</v>
      </c>
      <c r="I112" s="1" t="s">
        <v>5660</v>
      </c>
      <c r="J112" s="1" t="s">
        <v>5661</v>
      </c>
      <c r="K112" s="1"/>
      <c r="L112" s="1" t="s">
        <v>24</v>
      </c>
      <c r="M112" s="13" t="s">
        <v>1374</v>
      </c>
    </row>
    <row r="113" spans="1:13" x14ac:dyDescent="0.35">
      <c r="A113" s="1" t="s">
        <v>5114</v>
      </c>
      <c r="B113" s="1">
        <v>1537056818</v>
      </c>
      <c r="C113" s="1" t="s">
        <v>5662</v>
      </c>
      <c r="D113" s="1" t="s">
        <v>5663</v>
      </c>
      <c r="E113" s="1" t="s">
        <v>5664</v>
      </c>
      <c r="F113" s="1" t="s">
        <v>5421</v>
      </c>
      <c r="G113" s="1" t="b">
        <v>1</v>
      </c>
      <c r="H113" s="1" t="s">
        <v>5119</v>
      </c>
      <c r="I113" s="1" t="s">
        <v>5179</v>
      </c>
      <c r="J113" s="1" t="s">
        <v>5665</v>
      </c>
      <c r="K113" s="1"/>
      <c r="L113" s="1" t="s">
        <v>7</v>
      </c>
      <c r="M113" s="13" t="s">
        <v>925</v>
      </c>
    </row>
    <row r="114" spans="1:13" x14ac:dyDescent="0.35">
      <c r="A114" s="1" t="s">
        <v>5114</v>
      </c>
      <c r="B114" s="1">
        <v>409183694</v>
      </c>
      <c r="C114" s="1" t="s">
        <v>5666</v>
      </c>
      <c r="D114" s="1" t="s">
        <v>5667</v>
      </c>
      <c r="E114" s="1" t="s">
        <v>5668</v>
      </c>
      <c r="F114" s="1" t="s">
        <v>5143</v>
      </c>
      <c r="G114" s="1" t="b">
        <v>1</v>
      </c>
      <c r="H114" s="1" t="s">
        <v>5119</v>
      </c>
      <c r="I114" s="1" t="s">
        <v>5669</v>
      </c>
      <c r="J114" s="1" t="s">
        <v>5331</v>
      </c>
      <c r="K114" s="1"/>
      <c r="L114" s="1" t="s">
        <v>7</v>
      </c>
      <c r="M114" s="13" t="s">
        <v>926</v>
      </c>
    </row>
    <row r="115" spans="1:13" x14ac:dyDescent="0.35">
      <c r="A115" s="1" t="s">
        <v>5114</v>
      </c>
      <c r="B115" s="1">
        <v>6471985961</v>
      </c>
      <c r="C115" s="1" t="s">
        <v>5670</v>
      </c>
      <c r="D115" s="1" t="s">
        <v>5671</v>
      </c>
      <c r="E115" s="1" t="s">
        <v>5672</v>
      </c>
      <c r="F115" s="1" t="s">
        <v>5292</v>
      </c>
      <c r="G115" s="1" t="b">
        <v>1</v>
      </c>
      <c r="H115" s="1" t="s">
        <v>5119</v>
      </c>
      <c r="I115" s="1" t="s">
        <v>5673</v>
      </c>
      <c r="J115" s="1" t="s">
        <v>5674</v>
      </c>
      <c r="K115" s="1"/>
      <c r="L115" s="1" t="s">
        <v>24</v>
      </c>
      <c r="M115" s="13" t="s">
        <v>926</v>
      </c>
    </row>
    <row r="116" spans="1:13" x14ac:dyDescent="0.35">
      <c r="A116" s="1" t="s">
        <v>5353</v>
      </c>
      <c r="B116" s="1">
        <v>1362013798</v>
      </c>
      <c r="C116" s="1" t="s">
        <v>5675</v>
      </c>
      <c r="D116" s="1" t="s">
        <v>5676</v>
      </c>
      <c r="E116" s="1" t="s">
        <v>5677</v>
      </c>
      <c r="F116" s="1" t="s">
        <v>5537</v>
      </c>
      <c r="G116" s="1" t="b">
        <v>1</v>
      </c>
      <c r="H116" s="1" t="s">
        <v>5119</v>
      </c>
      <c r="I116" s="1" t="s">
        <v>5678</v>
      </c>
      <c r="J116" s="1" t="s">
        <v>5679</v>
      </c>
      <c r="K116" s="1"/>
      <c r="L116" s="1" t="s">
        <v>24</v>
      </c>
      <c r="M116" s="13" t="s">
        <v>937</v>
      </c>
    </row>
    <row r="117" spans="1:13" x14ac:dyDescent="0.35">
      <c r="A117" s="1" t="s">
        <v>5353</v>
      </c>
      <c r="B117" s="1">
        <v>1517805311</v>
      </c>
      <c r="C117" s="1" t="s">
        <v>5680</v>
      </c>
      <c r="D117" s="1" t="s">
        <v>5681</v>
      </c>
      <c r="E117" s="1" t="s">
        <v>5682</v>
      </c>
      <c r="F117" s="1" t="s">
        <v>5297</v>
      </c>
      <c r="G117" s="1" t="b">
        <v>1</v>
      </c>
      <c r="H117" s="1" t="s">
        <v>5119</v>
      </c>
      <c r="I117" s="1" t="s">
        <v>5683</v>
      </c>
      <c r="J117" s="1" t="s">
        <v>5684</v>
      </c>
      <c r="K117" s="1"/>
      <c r="L117" s="1" t="s">
        <v>7</v>
      </c>
      <c r="M117" s="13" t="s">
        <v>925</v>
      </c>
    </row>
    <row r="118" spans="1:13" x14ac:dyDescent="0.35">
      <c r="A118" s="1" t="s">
        <v>5146</v>
      </c>
      <c r="B118" s="1">
        <v>384830320</v>
      </c>
      <c r="C118" s="1" t="s">
        <v>5685</v>
      </c>
      <c r="D118" s="1" t="s">
        <v>5686</v>
      </c>
      <c r="E118" s="1" t="s">
        <v>5687</v>
      </c>
      <c r="F118" s="1" t="s">
        <v>5129</v>
      </c>
      <c r="G118" s="1" t="b">
        <v>1</v>
      </c>
      <c r="H118" s="1" t="s">
        <v>5119</v>
      </c>
      <c r="I118" s="1" t="s">
        <v>5688</v>
      </c>
      <c r="J118" s="1" t="s">
        <v>5689</v>
      </c>
      <c r="K118" s="1"/>
      <c r="L118" s="1" t="s">
        <v>7</v>
      </c>
      <c r="M118" s="13" t="s">
        <v>926</v>
      </c>
    </row>
    <row r="119" spans="1:13" x14ac:dyDescent="0.35">
      <c r="A119" s="1" t="s">
        <v>5201</v>
      </c>
      <c r="B119" s="1">
        <v>1477229754</v>
      </c>
      <c r="C119" s="1" t="s">
        <v>5690</v>
      </c>
      <c r="D119" s="1" t="s">
        <v>5691</v>
      </c>
      <c r="E119" s="1" t="s">
        <v>5692</v>
      </c>
      <c r="F119" s="1" t="s">
        <v>5376</v>
      </c>
      <c r="G119" s="1" t="b">
        <v>0</v>
      </c>
      <c r="H119" s="1" t="s">
        <v>5119</v>
      </c>
      <c r="I119" s="1" t="s">
        <v>5206</v>
      </c>
      <c r="J119" s="1" t="s">
        <v>1216</v>
      </c>
      <c r="K119" s="1"/>
      <c r="L119" s="1" t="s">
        <v>34</v>
      </c>
      <c r="M119" s="13" t="s">
        <v>925</v>
      </c>
    </row>
    <row r="120" spans="1:13" x14ac:dyDescent="0.35">
      <c r="A120" s="1" t="s">
        <v>5201</v>
      </c>
      <c r="B120" s="1">
        <v>1047264616</v>
      </c>
      <c r="C120" s="1" t="s">
        <v>5693</v>
      </c>
      <c r="D120" s="1" t="s">
        <v>5694</v>
      </c>
      <c r="E120" s="1" t="s">
        <v>5695</v>
      </c>
      <c r="F120" s="1" t="s">
        <v>5205</v>
      </c>
      <c r="G120" s="1" t="b">
        <v>0</v>
      </c>
      <c r="H120" s="1" t="s">
        <v>5119</v>
      </c>
      <c r="I120" s="1" t="s">
        <v>5206</v>
      </c>
      <c r="J120" s="1" t="s">
        <v>1216</v>
      </c>
      <c r="K120" s="1"/>
      <c r="L120" s="1" t="s">
        <v>34</v>
      </c>
      <c r="M120" s="13" t="s">
        <v>925</v>
      </c>
    </row>
    <row r="121" spans="1:13" x14ac:dyDescent="0.35">
      <c r="A121" s="1" t="s">
        <v>5201</v>
      </c>
      <c r="B121" s="1">
        <v>1294105620</v>
      </c>
      <c r="C121" s="1" t="s">
        <v>5696</v>
      </c>
      <c r="D121" s="1" t="s">
        <v>5697</v>
      </c>
      <c r="E121" s="1" t="s">
        <v>5698</v>
      </c>
      <c r="F121" s="1" t="s">
        <v>5340</v>
      </c>
      <c r="G121" s="1" t="b">
        <v>0</v>
      </c>
      <c r="H121" s="1" t="s">
        <v>5119</v>
      </c>
      <c r="I121" s="1" t="s">
        <v>5699</v>
      </c>
      <c r="J121" s="1" t="s">
        <v>5700</v>
      </c>
      <c r="K121" s="1"/>
      <c r="L121" s="1" t="s">
        <v>7</v>
      </c>
      <c r="M121" s="13" t="s">
        <v>926</v>
      </c>
    </row>
    <row r="122" spans="1:13" x14ac:dyDescent="0.35">
      <c r="A122" s="1" t="s">
        <v>5224</v>
      </c>
      <c r="B122" s="1">
        <v>6502903194</v>
      </c>
      <c r="C122" s="1" t="s">
        <v>5701</v>
      </c>
      <c r="D122" s="1" t="s">
        <v>5702</v>
      </c>
      <c r="E122" s="1" t="s">
        <v>5703</v>
      </c>
      <c r="F122" s="1" t="s">
        <v>5704</v>
      </c>
      <c r="G122" s="1" t="b">
        <v>1</v>
      </c>
      <c r="H122" s="1" t="s">
        <v>5119</v>
      </c>
      <c r="I122" s="1" t="s">
        <v>5179</v>
      </c>
      <c r="J122" s="1" t="s">
        <v>5705</v>
      </c>
      <c r="K122" s="1"/>
      <c r="L122" s="1" t="s">
        <v>7</v>
      </c>
      <c r="M122" s="13" t="s">
        <v>926</v>
      </c>
    </row>
    <row r="123" spans="1:13" x14ac:dyDescent="0.35">
      <c r="A123" s="1" t="s">
        <v>5224</v>
      </c>
      <c r="B123" s="1">
        <v>6503659444</v>
      </c>
      <c r="C123" s="1" t="s">
        <v>5706</v>
      </c>
      <c r="D123" s="1" t="s">
        <v>5707</v>
      </c>
      <c r="E123" s="1" t="s">
        <v>5708</v>
      </c>
      <c r="F123" s="1" t="s">
        <v>5259</v>
      </c>
      <c r="G123" s="1" t="b">
        <v>1</v>
      </c>
      <c r="H123" s="1" t="s">
        <v>5119</v>
      </c>
      <c r="I123" s="1" t="s">
        <v>5179</v>
      </c>
      <c r="J123" s="1" t="s">
        <v>5709</v>
      </c>
      <c r="K123" s="1"/>
      <c r="L123" s="1" t="s">
        <v>7</v>
      </c>
      <c r="M123" s="13" t="s">
        <v>1374</v>
      </c>
    </row>
    <row r="124" spans="1:13" x14ac:dyDescent="0.35">
      <c r="A124" s="1" t="s">
        <v>5224</v>
      </c>
      <c r="B124" s="1">
        <v>6503608644</v>
      </c>
      <c r="C124" s="1" t="s">
        <v>5710</v>
      </c>
      <c r="D124" s="1" t="s">
        <v>5711</v>
      </c>
      <c r="E124" s="1" t="s">
        <v>5712</v>
      </c>
      <c r="F124" s="1" t="s">
        <v>5314</v>
      </c>
      <c r="G124" s="1" t="b">
        <v>1</v>
      </c>
      <c r="H124" s="1" t="s">
        <v>5137</v>
      </c>
      <c r="I124" s="1" t="s">
        <v>5713</v>
      </c>
      <c r="J124" s="1" t="s">
        <v>5714</v>
      </c>
      <c r="K124" s="1"/>
      <c r="L124" s="1" t="s">
        <v>34</v>
      </c>
      <c r="M124" s="13" t="s">
        <v>926</v>
      </c>
    </row>
    <row r="125" spans="1:13" x14ac:dyDescent="0.35">
      <c r="A125" s="1" t="s">
        <v>5224</v>
      </c>
      <c r="B125" s="1">
        <v>6502125565</v>
      </c>
      <c r="C125" s="1" t="s">
        <v>5715</v>
      </c>
      <c r="D125" s="1" t="s">
        <v>5716</v>
      </c>
      <c r="E125" s="1" t="s">
        <v>5263</v>
      </c>
      <c r="F125" s="1" t="s">
        <v>5264</v>
      </c>
      <c r="G125" s="1" t="b">
        <v>0</v>
      </c>
      <c r="H125" s="1" t="s">
        <v>5119</v>
      </c>
      <c r="I125" s="1" t="s">
        <v>5179</v>
      </c>
      <c r="J125" s="1" t="s">
        <v>5265</v>
      </c>
      <c r="K125" s="1"/>
      <c r="L125" s="1" t="s">
        <v>7</v>
      </c>
      <c r="M125" s="13" t="s">
        <v>959</v>
      </c>
    </row>
    <row r="126" spans="1:13" x14ac:dyDescent="0.35">
      <c r="A126" s="1" t="s">
        <v>5224</v>
      </c>
      <c r="B126" s="1">
        <v>6479973931</v>
      </c>
      <c r="C126" s="1" t="s">
        <v>5717</v>
      </c>
      <c r="D126" s="1" t="s">
        <v>5718</v>
      </c>
      <c r="E126" s="1" t="s">
        <v>5719</v>
      </c>
      <c r="F126" s="1" t="s">
        <v>5232</v>
      </c>
      <c r="G126" s="1" t="b">
        <v>1</v>
      </c>
      <c r="H126" s="1" t="s">
        <v>5119</v>
      </c>
      <c r="I126" s="1" t="s">
        <v>5179</v>
      </c>
      <c r="J126" s="1" t="s">
        <v>5720</v>
      </c>
      <c r="K126" s="1"/>
      <c r="L126" s="1" t="s">
        <v>7</v>
      </c>
      <c r="M126" s="13" t="s">
        <v>1374</v>
      </c>
    </row>
    <row r="127" spans="1:13" x14ac:dyDescent="0.35">
      <c r="A127" s="1" t="s">
        <v>5114</v>
      </c>
      <c r="B127" s="1">
        <v>561350520</v>
      </c>
      <c r="C127" s="1" t="s">
        <v>5721</v>
      </c>
      <c r="D127" s="1" t="s">
        <v>5722</v>
      </c>
      <c r="E127" s="1" t="s">
        <v>5723</v>
      </c>
      <c r="F127" s="1" t="s">
        <v>5724</v>
      </c>
      <c r="G127" s="1" t="b">
        <v>1</v>
      </c>
      <c r="H127" s="1" t="s">
        <v>5137</v>
      </c>
      <c r="I127" s="1" t="s">
        <v>5725</v>
      </c>
      <c r="J127" s="1" t="s">
        <v>5726</v>
      </c>
      <c r="K127" s="1"/>
      <c r="L127" s="1" t="s">
        <v>7</v>
      </c>
      <c r="M127" s="13" t="s">
        <v>926</v>
      </c>
    </row>
    <row r="128" spans="1:13" x14ac:dyDescent="0.35">
      <c r="A128" s="1" t="s">
        <v>5174</v>
      </c>
      <c r="B128" s="1">
        <v>625334537</v>
      </c>
      <c r="C128" s="1" t="s">
        <v>5727</v>
      </c>
      <c r="D128" s="1" t="s">
        <v>2130</v>
      </c>
      <c r="E128" s="1" t="s">
        <v>5728</v>
      </c>
      <c r="F128" s="1" t="s">
        <v>5729</v>
      </c>
      <c r="G128" s="1" t="b">
        <v>0</v>
      </c>
      <c r="H128" s="1" t="s">
        <v>5119</v>
      </c>
      <c r="I128" s="1" t="s">
        <v>5179</v>
      </c>
      <c r="J128" s="1" t="s">
        <v>5730</v>
      </c>
      <c r="K128" s="1"/>
      <c r="L128" s="1" t="s">
        <v>34</v>
      </c>
      <c r="M128" s="13" t="s">
        <v>925</v>
      </c>
    </row>
    <row r="129" spans="1:13" x14ac:dyDescent="0.35">
      <c r="A129" s="1" t="s">
        <v>5146</v>
      </c>
      <c r="B129" s="1">
        <v>447188370</v>
      </c>
      <c r="C129" s="1" t="s">
        <v>5731</v>
      </c>
      <c r="D129" s="1" t="s">
        <v>5732</v>
      </c>
      <c r="E129" s="1" t="s">
        <v>5733</v>
      </c>
      <c r="F129" s="1" t="s">
        <v>5734</v>
      </c>
      <c r="G129" s="1" t="b">
        <v>1</v>
      </c>
      <c r="H129" s="1" t="s">
        <v>5137</v>
      </c>
      <c r="I129" s="1" t="s">
        <v>5735</v>
      </c>
      <c r="J129" s="1" t="s">
        <v>5736</v>
      </c>
      <c r="K129" s="1"/>
      <c r="L129" s="1" t="s">
        <v>34</v>
      </c>
      <c r="M129" s="13" t="s">
        <v>926</v>
      </c>
    </row>
    <row r="130" spans="1:13" x14ac:dyDescent="0.35">
      <c r="A130" s="1" t="s">
        <v>5146</v>
      </c>
      <c r="B130" s="1">
        <v>309735670</v>
      </c>
      <c r="C130" s="1" t="s">
        <v>5737</v>
      </c>
      <c r="D130" s="1" t="s">
        <v>5738</v>
      </c>
      <c r="E130" s="1" t="s">
        <v>5739</v>
      </c>
      <c r="F130" s="1" t="s">
        <v>5740</v>
      </c>
      <c r="G130" s="1" t="b">
        <v>1</v>
      </c>
      <c r="H130" s="1" t="s">
        <v>5119</v>
      </c>
      <c r="I130" s="1" t="s">
        <v>5741</v>
      </c>
      <c r="J130" s="1" t="s">
        <v>5742</v>
      </c>
      <c r="K130" s="1"/>
      <c r="L130" s="1" t="s">
        <v>7</v>
      </c>
      <c r="M130" s="13" t="s">
        <v>926</v>
      </c>
    </row>
    <row r="131" spans="1:13" x14ac:dyDescent="0.35">
      <c r="A131" s="1" t="s">
        <v>5201</v>
      </c>
      <c r="B131" s="1">
        <v>1477966166</v>
      </c>
      <c r="C131" s="1" t="s">
        <v>5743</v>
      </c>
      <c r="D131" s="1" t="s">
        <v>5744</v>
      </c>
      <c r="E131" s="1" t="s">
        <v>5745</v>
      </c>
      <c r="F131" s="1" t="s">
        <v>5746</v>
      </c>
      <c r="G131" s="1" t="b">
        <v>0</v>
      </c>
      <c r="H131" s="1" t="s">
        <v>5119</v>
      </c>
      <c r="I131" s="1" t="s">
        <v>5747</v>
      </c>
      <c r="J131" s="1" t="s">
        <v>5748</v>
      </c>
      <c r="K131" s="1"/>
      <c r="L131" s="1" t="s">
        <v>24</v>
      </c>
      <c r="M131" s="13" t="s">
        <v>925</v>
      </c>
    </row>
    <row r="132" spans="1:13" x14ac:dyDescent="0.35">
      <c r="A132" s="1" t="s">
        <v>5201</v>
      </c>
      <c r="B132" s="1">
        <v>1591627945</v>
      </c>
      <c r="C132" s="1" t="s">
        <v>5749</v>
      </c>
      <c r="D132" s="1" t="s">
        <v>594</v>
      </c>
      <c r="E132" s="1" t="s">
        <v>5750</v>
      </c>
      <c r="F132" s="1" t="s">
        <v>5376</v>
      </c>
      <c r="G132" s="1" t="b">
        <v>0</v>
      </c>
      <c r="H132" s="1" t="s">
        <v>5119</v>
      </c>
      <c r="I132" s="1" t="s">
        <v>5179</v>
      </c>
      <c r="J132" s="1" t="s">
        <v>1216</v>
      </c>
      <c r="K132" s="1"/>
      <c r="L132" s="1" t="s">
        <v>34</v>
      </c>
      <c r="M132" s="13" t="s">
        <v>925</v>
      </c>
    </row>
    <row r="133" spans="1:13" x14ac:dyDescent="0.35">
      <c r="A133" s="1" t="s">
        <v>5201</v>
      </c>
      <c r="B133" s="1">
        <v>528122602</v>
      </c>
      <c r="C133" s="1" t="s">
        <v>5751</v>
      </c>
      <c r="D133" s="1" t="s">
        <v>5752</v>
      </c>
      <c r="E133" s="1" t="s">
        <v>5753</v>
      </c>
      <c r="F133" s="1" t="s">
        <v>5118</v>
      </c>
      <c r="G133" s="1" t="b">
        <v>0</v>
      </c>
      <c r="H133" s="1" t="s">
        <v>5119</v>
      </c>
      <c r="I133" s="1" t="s">
        <v>5754</v>
      </c>
      <c r="J133" s="1" t="s">
        <v>5755</v>
      </c>
      <c r="K133" s="1"/>
      <c r="L133" s="1" t="s">
        <v>7</v>
      </c>
      <c r="M133" s="13" t="s">
        <v>1374</v>
      </c>
    </row>
    <row r="134" spans="1:13" x14ac:dyDescent="0.35">
      <c r="A134" s="1" t="s">
        <v>5114</v>
      </c>
      <c r="B134" s="1">
        <v>663592361</v>
      </c>
      <c r="C134" s="1" t="s">
        <v>5756</v>
      </c>
      <c r="D134" s="1" t="s">
        <v>5757</v>
      </c>
      <c r="E134" s="1" t="s">
        <v>5758</v>
      </c>
      <c r="F134" s="1" t="s">
        <v>5421</v>
      </c>
      <c r="G134" s="1" t="b">
        <v>1</v>
      </c>
      <c r="H134" s="1" t="s">
        <v>5130</v>
      </c>
      <c r="I134" s="1" t="s">
        <v>5759</v>
      </c>
      <c r="J134" s="1" t="s">
        <v>5760</v>
      </c>
      <c r="K134" s="1"/>
      <c r="L134" s="1" t="s">
        <v>7</v>
      </c>
      <c r="M134" s="13" t="s">
        <v>926</v>
      </c>
    </row>
    <row r="135" spans="1:13" x14ac:dyDescent="0.35">
      <c r="A135" s="1" t="s">
        <v>5146</v>
      </c>
      <c r="B135" s="1">
        <v>333903271</v>
      </c>
      <c r="C135" s="1" t="s">
        <v>5761</v>
      </c>
      <c r="D135" s="1" t="s">
        <v>5762</v>
      </c>
      <c r="E135" s="1" t="s">
        <v>5763</v>
      </c>
      <c r="F135" s="1" t="s">
        <v>5171</v>
      </c>
      <c r="G135" s="1" t="b">
        <v>1</v>
      </c>
      <c r="H135" s="1" t="s">
        <v>5130</v>
      </c>
      <c r="I135" s="1" t="s">
        <v>5764</v>
      </c>
      <c r="J135" s="1" t="s">
        <v>5765</v>
      </c>
      <c r="K135" s="1"/>
      <c r="L135" s="1" t="s">
        <v>24</v>
      </c>
      <c r="M135" s="13" t="s">
        <v>926</v>
      </c>
    </row>
    <row r="136" spans="1:13" x14ac:dyDescent="0.35">
      <c r="A136" s="1" t="s">
        <v>5146</v>
      </c>
      <c r="B136" s="1">
        <v>338137227</v>
      </c>
      <c r="C136" s="1" t="s">
        <v>5766</v>
      </c>
      <c r="D136" s="1" t="s">
        <v>5767</v>
      </c>
      <c r="E136" s="1" t="s">
        <v>5768</v>
      </c>
      <c r="F136" s="1" t="s">
        <v>5543</v>
      </c>
      <c r="G136" s="1" t="b">
        <v>1</v>
      </c>
      <c r="H136" s="1" t="s">
        <v>5119</v>
      </c>
      <c r="I136" s="1" t="s">
        <v>5769</v>
      </c>
      <c r="J136" s="1" t="s">
        <v>5770</v>
      </c>
      <c r="K136" s="1"/>
      <c r="L136" s="1" t="s">
        <v>7</v>
      </c>
      <c r="M136" s="13" t="s">
        <v>926</v>
      </c>
    </row>
    <row r="137" spans="1:13" x14ac:dyDescent="0.35">
      <c r="A137" s="1" t="s">
        <v>5146</v>
      </c>
      <c r="B137" s="1">
        <v>544007664</v>
      </c>
      <c r="C137" s="1" t="s">
        <v>5771</v>
      </c>
      <c r="D137" s="1" t="s">
        <v>5772</v>
      </c>
      <c r="E137" s="1" t="s">
        <v>5773</v>
      </c>
      <c r="F137" s="1" t="s">
        <v>5592</v>
      </c>
      <c r="G137" s="1" t="b">
        <v>1</v>
      </c>
      <c r="H137" s="1" t="s">
        <v>5137</v>
      </c>
      <c r="I137" s="1" t="s">
        <v>5774</v>
      </c>
      <c r="J137" s="1" t="s">
        <v>1783</v>
      </c>
      <c r="K137" s="1"/>
      <c r="L137" s="1" t="s">
        <v>24</v>
      </c>
      <c r="M137" s="13" t="s">
        <v>925</v>
      </c>
    </row>
    <row r="138" spans="1:13" x14ac:dyDescent="0.35">
      <c r="A138" s="1" t="s">
        <v>5224</v>
      </c>
      <c r="B138" s="1">
        <v>6477913814</v>
      </c>
      <c r="C138" s="1" t="s">
        <v>5775</v>
      </c>
      <c r="D138" s="1" t="s">
        <v>5776</v>
      </c>
      <c r="E138" s="1" t="s">
        <v>5777</v>
      </c>
      <c r="F138" s="1" t="s">
        <v>5778</v>
      </c>
      <c r="G138" s="1" t="b">
        <v>1</v>
      </c>
      <c r="H138" s="1" t="s">
        <v>5119</v>
      </c>
      <c r="I138" s="1" t="s">
        <v>5179</v>
      </c>
      <c r="J138" s="1" t="s">
        <v>5779</v>
      </c>
      <c r="K138" s="1"/>
      <c r="L138" s="1" t="s">
        <v>13</v>
      </c>
      <c r="M138" s="13" t="s">
        <v>925</v>
      </c>
    </row>
    <row r="139" spans="1:13" x14ac:dyDescent="0.35">
      <c r="A139" s="1" t="s">
        <v>5224</v>
      </c>
      <c r="B139" s="1">
        <v>6503226859</v>
      </c>
      <c r="C139" s="1" t="s">
        <v>5780</v>
      </c>
      <c r="D139" s="1" t="s">
        <v>5781</v>
      </c>
      <c r="E139" s="1" t="s">
        <v>5782</v>
      </c>
      <c r="F139" s="1" t="s">
        <v>5783</v>
      </c>
      <c r="G139" s="1" t="b">
        <v>1</v>
      </c>
      <c r="H139" s="1" t="s">
        <v>5137</v>
      </c>
      <c r="I139" s="1" t="s">
        <v>5784</v>
      </c>
      <c r="J139" s="1" t="s">
        <v>5785</v>
      </c>
      <c r="K139" s="1"/>
      <c r="L139" s="1" t="s">
        <v>7</v>
      </c>
      <c r="M139" s="13" t="s">
        <v>926</v>
      </c>
    </row>
    <row r="140" spans="1:13" x14ac:dyDescent="0.35">
      <c r="A140" s="1" t="s">
        <v>5353</v>
      </c>
      <c r="B140" s="1">
        <v>431946152</v>
      </c>
      <c r="C140" s="1" t="s">
        <v>5786</v>
      </c>
      <c r="D140" s="1" t="s">
        <v>702</v>
      </c>
      <c r="E140" s="1" t="s">
        <v>703</v>
      </c>
      <c r="F140" s="1" t="s">
        <v>5787</v>
      </c>
      <c r="G140" s="1" t="b">
        <v>1</v>
      </c>
      <c r="H140" s="1" t="s">
        <v>5137</v>
      </c>
      <c r="I140" s="1" t="s">
        <v>5788</v>
      </c>
      <c r="J140" s="1" t="s">
        <v>3125</v>
      </c>
      <c r="K140" s="1"/>
      <c r="L140" s="1" t="s">
        <v>34</v>
      </c>
      <c r="M140" s="13" t="s">
        <v>925</v>
      </c>
    </row>
    <row r="141" spans="1:13" x14ac:dyDescent="0.35">
      <c r="A141" s="1" t="s">
        <v>5353</v>
      </c>
      <c r="B141" s="1">
        <v>1549708141</v>
      </c>
      <c r="C141" s="1" t="s">
        <v>5789</v>
      </c>
      <c r="D141" s="1" t="s">
        <v>5790</v>
      </c>
      <c r="E141" s="1" t="s">
        <v>5791</v>
      </c>
      <c r="F141" s="1" t="s">
        <v>5792</v>
      </c>
      <c r="G141" s="1" t="b">
        <v>1</v>
      </c>
      <c r="H141" s="1" t="s">
        <v>5137</v>
      </c>
      <c r="I141" s="1" t="s">
        <v>5793</v>
      </c>
      <c r="J141" s="1" t="s">
        <v>5794</v>
      </c>
      <c r="K141" s="1"/>
      <c r="L141" s="1" t="s">
        <v>34</v>
      </c>
      <c r="M141" s="13" t="s">
        <v>926</v>
      </c>
    </row>
    <row r="142" spans="1:13" x14ac:dyDescent="0.35">
      <c r="A142" s="1" t="s">
        <v>5353</v>
      </c>
      <c r="B142" s="1">
        <v>1629848713</v>
      </c>
      <c r="C142" s="1" t="s">
        <v>5795</v>
      </c>
      <c r="D142" s="1" t="s">
        <v>5796</v>
      </c>
      <c r="E142" s="1" t="s">
        <v>5797</v>
      </c>
      <c r="F142" s="1" t="s">
        <v>5314</v>
      </c>
      <c r="G142" s="1" t="b">
        <v>1</v>
      </c>
      <c r="H142" s="1" t="s">
        <v>5119</v>
      </c>
      <c r="I142" s="1" t="s">
        <v>5798</v>
      </c>
      <c r="J142" s="1" t="s">
        <v>5799</v>
      </c>
      <c r="K142" s="1"/>
      <c r="L142" s="1" t="s">
        <v>34</v>
      </c>
      <c r="M142" s="13" t="s">
        <v>925</v>
      </c>
    </row>
    <row r="143" spans="1:13" x14ac:dyDescent="0.35">
      <c r="A143" s="1" t="s">
        <v>5353</v>
      </c>
      <c r="B143" s="1">
        <v>546505307</v>
      </c>
      <c r="C143" s="1" t="s">
        <v>5800</v>
      </c>
      <c r="D143" s="1" t="s">
        <v>919</v>
      </c>
      <c r="E143" s="1" t="s">
        <v>5801</v>
      </c>
      <c r="F143" s="1" t="s">
        <v>5232</v>
      </c>
      <c r="G143" s="1" t="b">
        <v>1</v>
      </c>
      <c r="H143" s="1" t="s">
        <v>5119</v>
      </c>
      <c r="I143" s="1" t="s">
        <v>5802</v>
      </c>
      <c r="J143" s="1" t="s">
        <v>5803</v>
      </c>
      <c r="K143" s="1"/>
      <c r="L143" s="1" t="s">
        <v>7</v>
      </c>
      <c r="M143" s="13" t="s">
        <v>926</v>
      </c>
    </row>
    <row r="144" spans="1:13" x14ac:dyDescent="0.35">
      <c r="A144" s="1" t="s">
        <v>5201</v>
      </c>
      <c r="B144" s="1">
        <v>6459700034</v>
      </c>
      <c r="C144" s="1" t="s">
        <v>5804</v>
      </c>
      <c r="D144" s="1" t="s">
        <v>295</v>
      </c>
      <c r="E144" s="1" t="s">
        <v>5805</v>
      </c>
      <c r="F144" s="1" t="s">
        <v>5806</v>
      </c>
      <c r="G144" s="1" t="b">
        <v>0</v>
      </c>
      <c r="H144" s="1" t="s">
        <v>5137</v>
      </c>
      <c r="I144" s="1" t="s">
        <v>5179</v>
      </c>
      <c r="J144" s="1" t="s">
        <v>2525</v>
      </c>
      <c r="K144" s="1"/>
      <c r="L144" s="1" t="s">
        <v>34</v>
      </c>
      <c r="M144" s="13" t="s">
        <v>926</v>
      </c>
    </row>
    <row r="145" spans="1:13" x14ac:dyDescent="0.35">
      <c r="A145" s="1" t="s">
        <v>5353</v>
      </c>
      <c r="B145" s="1">
        <v>1668983788</v>
      </c>
      <c r="C145" s="1" t="s">
        <v>5807</v>
      </c>
      <c r="D145" s="1" t="s">
        <v>769</v>
      </c>
      <c r="E145" s="1" t="s">
        <v>5808</v>
      </c>
      <c r="F145" s="1" t="s">
        <v>5809</v>
      </c>
      <c r="G145" s="1" t="b">
        <v>1</v>
      </c>
      <c r="H145" s="1" t="s">
        <v>5190</v>
      </c>
      <c r="I145" s="1" t="s">
        <v>5810</v>
      </c>
      <c r="J145" s="1" t="s">
        <v>1110</v>
      </c>
      <c r="K145" s="1"/>
      <c r="L145" s="1" t="s">
        <v>34</v>
      </c>
      <c r="M145" s="13" t="s">
        <v>925</v>
      </c>
    </row>
    <row r="146" spans="1:13" x14ac:dyDescent="0.35">
      <c r="A146" s="1" t="s">
        <v>5353</v>
      </c>
      <c r="B146" s="1">
        <v>1444383602</v>
      </c>
      <c r="C146" s="1" t="s">
        <v>5811</v>
      </c>
      <c r="D146" s="1" t="s">
        <v>5812</v>
      </c>
      <c r="E146" s="1" t="s">
        <v>5813</v>
      </c>
      <c r="F146" s="1" t="s">
        <v>5340</v>
      </c>
      <c r="G146" s="1" t="b">
        <v>1</v>
      </c>
      <c r="H146" s="1" t="s">
        <v>5119</v>
      </c>
      <c r="I146" s="1" t="s">
        <v>5814</v>
      </c>
      <c r="J146" s="1" t="s">
        <v>5815</v>
      </c>
      <c r="K146" s="1"/>
      <c r="L146" s="1" t="s">
        <v>7</v>
      </c>
      <c r="M146" s="13" t="s">
        <v>926</v>
      </c>
    </row>
    <row r="147" spans="1:13" x14ac:dyDescent="0.35">
      <c r="A147" s="1" t="s">
        <v>5114</v>
      </c>
      <c r="B147" s="1">
        <v>919472673</v>
      </c>
      <c r="C147" s="1" t="s">
        <v>5816</v>
      </c>
      <c r="D147" s="1" t="s">
        <v>5817</v>
      </c>
      <c r="E147" s="1" t="s">
        <v>5818</v>
      </c>
      <c r="F147" s="1" t="s">
        <v>5232</v>
      </c>
      <c r="G147" s="1" t="b">
        <v>1</v>
      </c>
      <c r="H147" s="1" t="s">
        <v>5119</v>
      </c>
      <c r="I147" s="1" t="s">
        <v>5179</v>
      </c>
      <c r="J147" s="1" t="s">
        <v>5819</v>
      </c>
      <c r="K147" s="1"/>
      <c r="L147" s="1" t="s">
        <v>7</v>
      </c>
      <c r="M147" s="13" t="s">
        <v>926</v>
      </c>
    </row>
    <row r="148" spans="1:13" x14ac:dyDescent="0.35">
      <c r="A148" s="1" t="s">
        <v>5114</v>
      </c>
      <c r="B148" s="1">
        <v>1482454543</v>
      </c>
      <c r="C148" s="1" t="s">
        <v>5820</v>
      </c>
      <c r="D148" s="1" t="s">
        <v>5821</v>
      </c>
      <c r="E148" s="1" t="s">
        <v>5822</v>
      </c>
      <c r="F148" s="1" t="s">
        <v>5171</v>
      </c>
      <c r="G148" s="1" t="b">
        <v>1</v>
      </c>
      <c r="H148" s="1" t="s">
        <v>5130</v>
      </c>
      <c r="I148" s="1" t="s">
        <v>5764</v>
      </c>
      <c r="J148" s="1" t="s">
        <v>5765</v>
      </c>
      <c r="K148" s="1"/>
      <c r="L148" s="1" t="s">
        <v>24</v>
      </c>
      <c r="M148" s="13" t="s">
        <v>926</v>
      </c>
    </row>
    <row r="149" spans="1:13" x14ac:dyDescent="0.35">
      <c r="A149" s="1" t="s">
        <v>5114</v>
      </c>
      <c r="B149" s="1">
        <v>1587583867</v>
      </c>
      <c r="C149" s="1" t="s">
        <v>5823</v>
      </c>
      <c r="D149" s="1" t="s">
        <v>5824</v>
      </c>
      <c r="E149" s="1" t="s">
        <v>5825</v>
      </c>
      <c r="F149" s="1" t="s">
        <v>5118</v>
      </c>
      <c r="G149" s="1" t="b">
        <v>1</v>
      </c>
      <c r="H149" s="1" t="s">
        <v>5119</v>
      </c>
      <c r="I149" s="1" t="s">
        <v>5826</v>
      </c>
      <c r="J149" s="1" t="s">
        <v>5827</v>
      </c>
      <c r="K149" s="1"/>
      <c r="L149" s="1" t="s">
        <v>7</v>
      </c>
      <c r="M149" s="13" t="s">
        <v>926</v>
      </c>
    </row>
    <row r="150" spans="1:13" x14ac:dyDescent="0.35">
      <c r="A150" s="1" t="s">
        <v>5174</v>
      </c>
      <c r="B150" s="1">
        <v>294934058</v>
      </c>
      <c r="C150" s="1" t="s">
        <v>5828</v>
      </c>
      <c r="D150" s="1" t="s">
        <v>5829</v>
      </c>
      <c r="E150" s="1" t="s">
        <v>5830</v>
      </c>
      <c r="F150" s="1" t="s">
        <v>5280</v>
      </c>
      <c r="G150" s="1" t="b">
        <v>0</v>
      </c>
      <c r="H150" s="1" t="s">
        <v>5119</v>
      </c>
      <c r="I150" s="1" t="s">
        <v>5179</v>
      </c>
      <c r="J150" s="1" t="s">
        <v>5831</v>
      </c>
      <c r="K150" s="1"/>
      <c r="L150" s="1" t="s">
        <v>7</v>
      </c>
      <c r="M150" s="13" t="s">
        <v>926</v>
      </c>
    </row>
    <row r="151" spans="1:13" x14ac:dyDescent="0.35">
      <c r="A151" s="1" t="s">
        <v>5174</v>
      </c>
      <c r="B151" s="1">
        <v>575154654</v>
      </c>
      <c r="C151" s="1" t="s">
        <v>5832</v>
      </c>
      <c r="D151" s="1" t="s">
        <v>647</v>
      </c>
      <c r="E151" s="1" t="s">
        <v>648</v>
      </c>
      <c r="F151" s="1" t="s">
        <v>5833</v>
      </c>
      <c r="G151" s="1" t="b">
        <v>0</v>
      </c>
      <c r="H151" s="1" t="s">
        <v>5119</v>
      </c>
      <c r="I151" s="1" t="s">
        <v>5834</v>
      </c>
      <c r="J151" s="1" t="s">
        <v>5835</v>
      </c>
      <c r="K151" s="1"/>
      <c r="L151" s="1" t="s">
        <v>34</v>
      </c>
      <c r="M151" s="13" t="s">
        <v>925</v>
      </c>
    </row>
    <row r="152" spans="1:13" x14ac:dyDescent="0.35">
      <c r="A152" s="1" t="s">
        <v>5174</v>
      </c>
      <c r="B152" s="1">
        <v>6498623389</v>
      </c>
      <c r="C152" s="1" t="s">
        <v>5836</v>
      </c>
      <c r="D152" s="1" t="s">
        <v>5837</v>
      </c>
      <c r="E152" s="1" t="s">
        <v>5838</v>
      </c>
      <c r="F152" s="1" t="s">
        <v>5839</v>
      </c>
      <c r="G152" s="1" t="b">
        <v>0</v>
      </c>
      <c r="H152" s="1" t="s">
        <v>5119</v>
      </c>
      <c r="I152" s="1" t="s">
        <v>5179</v>
      </c>
      <c r="J152" s="1" t="s">
        <v>5840</v>
      </c>
      <c r="K152" s="1"/>
      <c r="L152" s="1" t="s">
        <v>24</v>
      </c>
      <c r="M152" s="13" t="s">
        <v>937</v>
      </c>
    </row>
    <row r="153" spans="1:13" x14ac:dyDescent="0.35">
      <c r="A153" s="1" t="s">
        <v>5174</v>
      </c>
      <c r="B153" s="1">
        <v>1093131935</v>
      </c>
      <c r="C153" s="1" t="s">
        <v>5841</v>
      </c>
      <c r="D153" s="1" t="s">
        <v>1117</v>
      </c>
      <c r="E153" s="1" t="s">
        <v>5842</v>
      </c>
      <c r="F153" s="1" t="s">
        <v>5843</v>
      </c>
      <c r="G153" s="1" t="b">
        <v>0</v>
      </c>
      <c r="H153" s="1" t="s">
        <v>5119</v>
      </c>
      <c r="I153" s="1" t="s">
        <v>5844</v>
      </c>
      <c r="J153" s="1" t="s">
        <v>1122</v>
      </c>
      <c r="K153" s="1"/>
      <c r="L153" s="1" t="s">
        <v>34</v>
      </c>
      <c r="M153" s="13" t="s">
        <v>925</v>
      </c>
    </row>
    <row r="154" spans="1:13" x14ac:dyDescent="0.35">
      <c r="A154" s="1" t="s">
        <v>5174</v>
      </c>
      <c r="B154" s="1">
        <v>1392608717</v>
      </c>
      <c r="C154" s="1" t="s">
        <v>5845</v>
      </c>
      <c r="D154" s="1" t="s">
        <v>5846</v>
      </c>
      <c r="E154" s="1" t="s">
        <v>5847</v>
      </c>
      <c r="F154" s="1" t="s">
        <v>5205</v>
      </c>
      <c r="G154" s="1" t="b">
        <v>0</v>
      </c>
      <c r="H154" s="1" t="s">
        <v>5119</v>
      </c>
      <c r="I154" s="1" t="s">
        <v>5206</v>
      </c>
      <c r="J154" s="1" t="s">
        <v>1216</v>
      </c>
      <c r="K154" s="1"/>
      <c r="L154" s="1" t="s">
        <v>34</v>
      </c>
      <c r="M154" s="13" t="s">
        <v>925</v>
      </c>
    </row>
    <row r="155" spans="1:13" x14ac:dyDescent="0.35">
      <c r="A155" s="1" t="s">
        <v>5174</v>
      </c>
      <c r="B155" s="1">
        <v>6449003064</v>
      </c>
      <c r="C155" s="1" t="s">
        <v>5848</v>
      </c>
      <c r="D155" s="1" t="s">
        <v>5849</v>
      </c>
      <c r="E155" s="1" t="s">
        <v>5850</v>
      </c>
      <c r="F155" s="1" t="s">
        <v>5421</v>
      </c>
      <c r="G155" s="1" t="b">
        <v>0</v>
      </c>
      <c r="H155" s="1" t="s">
        <v>5119</v>
      </c>
      <c r="I155" s="1" t="s">
        <v>5851</v>
      </c>
      <c r="J155" s="1" t="s">
        <v>5852</v>
      </c>
      <c r="K155" s="1"/>
      <c r="L155" s="1" t="s">
        <v>7</v>
      </c>
      <c r="M155" s="13" t="s">
        <v>926</v>
      </c>
    </row>
    <row r="156" spans="1:13" x14ac:dyDescent="0.35">
      <c r="A156" s="1" t="s">
        <v>5174</v>
      </c>
      <c r="B156" s="1">
        <v>600626116</v>
      </c>
      <c r="C156" s="1" t="s">
        <v>5853</v>
      </c>
      <c r="D156" s="1" t="s">
        <v>5854</v>
      </c>
      <c r="E156" s="1" t="s">
        <v>5855</v>
      </c>
      <c r="F156" s="1" t="s">
        <v>5205</v>
      </c>
      <c r="G156" s="1" t="b">
        <v>0</v>
      </c>
      <c r="H156" s="1" t="s">
        <v>5119</v>
      </c>
      <c r="I156" s="1" t="s">
        <v>5206</v>
      </c>
      <c r="J156" s="1" t="s">
        <v>1216</v>
      </c>
      <c r="K156" s="1"/>
      <c r="L156" s="1" t="s">
        <v>34</v>
      </c>
      <c r="M156" s="13" t="s">
        <v>925</v>
      </c>
    </row>
    <row r="157" spans="1:13" x14ac:dyDescent="0.35">
      <c r="A157" s="1" t="s">
        <v>5174</v>
      </c>
      <c r="B157" s="1">
        <v>529815782</v>
      </c>
      <c r="C157" s="1" t="s">
        <v>5856</v>
      </c>
      <c r="D157" s="1" t="s">
        <v>5857</v>
      </c>
      <c r="E157" s="1" t="s">
        <v>5858</v>
      </c>
      <c r="F157" s="1" t="s">
        <v>5198</v>
      </c>
      <c r="G157" s="1" t="b">
        <v>0</v>
      </c>
      <c r="H157" s="1" t="s">
        <v>5119</v>
      </c>
      <c r="I157" s="1" t="s">
        <v>5859</v>
      </c>
      <c r="J157" s="1" t="s">
        <v>5860</v>
      </c>
      <c r="K157" s="1"/>
      <c r="L157" s="1" t="s">
        <v>7</v>
      </c>
      <c r="M157" s="13" t="s">
        <v>935</v>
      </c>
    </row>
    <row r="158" spans="1:13" x14ac:dyDescent="0.35">
      <c r="A158" s="1" t="s">
        <v>5174</v>
      </c>
      <c r="B158" s="1">
        <v>6472380172</v>
      </c>
      <c r="C158" s="1" t="s">
        <v>5861</v>
      </c>
      <c r="D158" s="1" t="s">
        <v>5862</v>
      </c>
      <c r="E158" s="1" t="s">
        <v>5863</v>
      </c>
      <c r="F158" s="1" t="s">
        <v>5864</v>
      </c>
      <c r="G158" s="1" t="b">
        <v>0</v>
      </c>
      <c r="H158" s="1" t="s">
        <v>5119</v>
      </c>
      <c r="I158" s="1" t="s">
        <v>5179</v>
      </c>
      <c r="J158" s="1" t="s">
        <v>5865</v>
      </c>
      <c r="K158" s="1"/>
      <c r="L158" s="1" t="s">
        <v>7</v>
      </c>
      <c r="M158" s="13" t="s">
        <v>926</v>
      </c>
    </row>
    <row r="159" spans="1:13" x14ac:dyDescent="0.35">
      <c r="A159" s="1" t="s">
        <v>5201</v>
      </c>
      <c r="B159" s="1">
        <v>1595520602</v>
      </c>
      <c r="C159" s="1" t="s">
        <v>5866</v>
      </c>
      <c r="D159" s="1" t="s">
        <v>5867</v>
      </c>
      <c r="E159" s="1" t="s">
        <v>5868</v>
      </c>
      <c r="F159" s="1" t="s">
        <v>5864</v>
      </c>
      <c r="G159" s="1" t="b">
        <v>0</v>
      </c>
      <c r="H159" s="1" t="s">
        <v>5119</v>
      </c>
      <c r="I159" s="1" t="s">
        <v>5179</v>
      </c>
      <c r="J159" s="1" t="s">
        <v>5506</v>
      </c>
      <c r="K159" s="1"/>
      <c r="L159" s="1" t="s">
        <v>7</v>
      </c>
      <c r="M159" s="13" t="s">
        <v>926</v>
      </c>
    </row>
    <row r="160" spans="1:13" x14ac:dyDescent="0.35">
      <c r="A160" s="1" t="s">
        <v>5201</v>
      </c>
      <c r="B160" s="1">
        <v>828392046</v>
      </c>
      <c r="C160" s="1" t="s">
        <v>5869</v>
      </c>
      <c r="D160" s="1" t="s">
        <v>803</v>
      </c>
      <c r="E160" s="1" t="s">
        <v>5870</v>
      </c>
      <c r="F160" s="1" t="s">
        <v>5871</v>
      </c>
      <c r="G160" s="1" t="b">
        <v>0</v>
      </c>
      <c r="H160" s="1" t="s">
        <v>5119</v>
      </c>
      <c r="I160" s="1" t="s">
        <v>5872</v>
      </c>
      <c r="J160" s="1" t="s">
        <v>5873</v>
      </c>
      <c r="K160" s="1"/>
      <c r="L160" s="1" t="s">
        <v>13</v>
      </c>
      <c r="M160" s="13" t="s">
        <v>935</v>
      </c>
    </row>
    <row r="161" spans="1:13" x14ac:dyDescent="0.35">
      <c r="A161" s="1" t="s">
        <v>5224</v>
      </c>
      <c r="B161" s="1">
        <v>6503429799</v>
      </c>
      <c r="C161" s="1" t="s">
        <v>5874</v>
      </c>
      <c r="D161" s="1" t="s">
        <v>5875</v>
      </c>
      <c r="E161" s="1" t="s">
        <v>5876</v>
      </c>
      <c r="F161" s="1" t="s">
        <v>5877</v>
      </c>
      <c r="G161" s="1" t="b">
        <v>1</v>
      </c>
      <c r="H161" s="1" t="s">
        <v>5119</v>
      </c>
      <c r="I161" s="1" t="s">
        <v>5179</v>
      </c>
      <c r="J161" s="1" t="s">
        <v>5878</v>
      </c>
      <c r="K161" s="1"/>
      <c r="L161" s="1" t="s">
        <v>13</v>
      </c>
      <c r="M161" s="13" t="s">
        <v>5879</v>
      </c>
    </row>
    <row r="162" spans="1:13" x14ac:dyDescent="0.35">
      <c r="A162" s="1" t="s">
        <v>5224</v>
      </c>
      <c r="B162" s="1">
        <v>6503210087</v>
      </c>
      <c r="C162" s="1" t="s">
        <v>5880</v>
      </c>
      <c r="D162" s="1" t="s">
        <v>5881</v>
      </c>
      <c r="E162" s="1" t="s">
        <v>5882</v>
      </c>
      <c r="F162" s="1" t="s">
        <v>5553</v>
      </c>
      <c r="G162" s="1" t="b">
        <v>1</v>
      </c>
      <c r="H162" s="1" t="s">
        <v>5119</v>
      </c>
      <c r="I162" s="1" t="s">
        <v>5883</v>
      </c>
      <c r="J162" s="1" t="s">
        <v>5884</v>
      </c>
      <c r="K162" s="1"/>
      <c r="L162" s="1" t="s">
        <v>7</v>
      </c>
      <c r="M162" s="13" t="s">
        <v>926</v>
      </c>
    </row>
    <row r="163" spans="1:13" x14ac:dyDescent="0.35">
      <c r="A163" s="1" t="s">
        <v>5224</v>
      </c>
      <c r="B163" s="1">
        <v>6471850386</v>
      </c>
      <c r="C163" s="1" t="s">
        <v>5885</v>
      </c>
      <c r="D163" s="1" t="s">
        <v>5886</v>
      </c>
      <c r="E163" s="1" t="s">
        <v>5887</v>
      </c>
      <c r="F163" s="1" t="s">
        <v>5888</v>
      </c>
      <c r="G163" s="1" t="b">
        <v>1</v>
      </c>
      <c r="H163" s="1" t="s">
        <v>5119</v>
      </c>
      <c r="I163" s="1" t="s">
        <v>5889</v>
      </c>
      <c r="J163" s="1" t="s">
        <v>5890</v>
      </c>
      <c r="K163" s="1"/>
      <c r="L163" s="1" t="s">
        <v>7</v>
      </c>
      <c r="M163" s="13" t="s">
        <v>926</v>
      </c>
    </row>
    <row r="164" spans="1:13" x14ac:dyDescent="0.35">
      <c r="A164" s="1" t="s">
        <v>5224</v>
      </c>
      <c r="B164" s="1">
        <v>6463798515</v>
      </c>
      <c r="C164" s="1" t="s">
        <v>5891</v>
      </c>
      <c r="D164" s="1" t="s">
        <v>5892</v>
      </c>
      <c r="E164" s="1" t="s">
        <v>5893</v>
      </c>
      <c r="F164" s="1" t="s">
        <v>5232</v>
      </c>
      <c r="G164" s="1" t="b">
        <v>1</v>
      </c>
      <c r="H164" s="1" t="s">
        <v>5119</v>
      </c>
      <c r="I164" s="1" t="s">
        <v>5894</v>
      </c>
      <c r="J164" s="1" t="s">
        <v>5895</v>
      </c>
      <c r="K164" s="1"/>
      <c r="L164" s="1" t="s">
        <v>7</v>
      </c>
      <c r="M164" s="13" t="s">
        <v>937</v>
      </c>
    </row>
    <row r="165" spans="1:13" x14ac:dyDescent="0.35">
      <c r="A165" s="1" t="s">
        <v>5224</v>
      </c>
      <c r="B165" s="1">
        <v>6503176219</v>
      </c>
      <c r="C165" s="1" t="s">
        <v>5896</v>
      </c>
      <c r="D165" s="1" t="s">
        <v>5897</v>
      </c>
      <c r="E165" s="1" t="s">
        <v>5898</v>
      </c>
      <c r="F165" s="1" t="s">
        <v>5243</v>
      </c>
      <c r="G165" s="1" t="b">
        <v>1</v>
      </c>
      <c r="H165" s="1" t="s">
        <v>5119</v>
      </c>
      <c r="I165" s="1" t="s">
        <v>5179</v>
      </c>
      <c r="J165" s="1" t="s">
        <v>5899</v>
      </c>
      <c r="K165" s="1"/>
      <c r="L165" s="1" t="s">
        <v>7</v>
      </c>
      <c r="M165" s="13" t="s">
        <v>959</v>
      </c>
    </row>
    <row r="166" spans="1:13" x14ac:dyDescent="0.35">
      <c r="A166" s="1" t="s">
        <v>5353</v>
      </c>
      <c r="B166" s="1">
        <v>1446075923</v>
      </c>
      <c r="C166" s="1" t="s">
        <v>5900</v>
      </c>
      <c r="D166" s="1" t="s">
        <v>3158</v>
      </c>
      <c r="E166" s="1" t="s">
        <v>5901</v>
      </c>
      <c r="F166" s="1" t="s">
        <v>5527</v>
      </c>
      <c r="G166" s="1" t="b">
        <v>1</v>
      </c>
      <c r="H166" s="1" t="s">
        <v>5119</v>
      </c>
      <c r="I166" s="1" t="s">
        <v>5902</v>
      </c>
      <c r="J166" s="1" t="s">
        <v>3162</v>
      </c>
      <c r="K166" s="1"/>
      <c r="L166" s="1" t="s">
        <v>72</v>
      </c>
      <c r="M166" s="13" t="s">
        <v>925</v>
      </c>
    </row>
    <row r="167" spans="1:13" x14ac:dyDescent="0.35">
      <c r="A167" s="1" t="s">
        <v>5353</v>
      </c>
      <c r="B167" s="1">
        <v>376510438</v>
      </c>
      <c r="C167" s="1" t="s">
        <v>5903</v>
      </c>
      <c r="D167" s="1" t="s">
        <v>5904</v>
      </c>
      <c r="E167" s="1" t="s">
        <v>5905</v>
      </c>
      <c r="F167" s="1" t="s">
        <v>5297</v>
      </c>
      <c r="G167" s="1" t="b">
        <v>1</v>
      </c>
      <c r="H167" s="1" t="s">
        <v>5137</v>
      </c>
      <c r="I167" s="1" t="s">
        <v>5906</v>
      </c>
      <c r="J167" s="1" t="s">
        <v>5907</v>
      </c>
      <c r="K167" s="1"/>
      <c r="L167" s="1" t="s">
        <v>24</v>
      </c>
      <c r="M167" s="13" t="s">
        <v>925</v>
      </c>
    </row>
    <row r="168" spans="1:13" x14ac:dyDescent="0.35">
      <c r="A168" s="1" t="s">
        <v>5353</v>
      </c>
      <c r="B168" s="1">
        <v>685860762</v>
      </c>
      <c r="C168" s="1" t="s">
        <v>5908</v>
      </c>
      <c r="D168" s="1" t="s">
        <v>5909</v>
      </c>
      <c r="E168" s="1" t="s">
        <v>5910</v>
      </c>
      <c r="F168" s="1" t="s">
        <v>5421</v>
      </c>
      <c r="G168" s="1" t="b">
        <v>1</v>
      </c>
      <c r="H168" s="1" t="s">
        <v>5119</v>
      </c>
      <c r="I168" s="1" t="s">
        <v>5911</v>
      </c>
      <c r="J168" s="1" t="s">
        <v>5912</v>
      </c>
      <c r="K168" s="1"/>
      <c r="L168" s="1" t="s">
        <v>7</v>
      </c>
      <c r="M168" s="13" t="s">
        <v>1374</v>
      </c>
    </row>
    <row r="169" spans="1:13" x14ac:dyDescent="0.35">
      <c r="A169" s="1" t="s">
        <v>5201</v>
      </c>
      <c r="B169" s="1">
        <v>904244226</v>
      </c>
      <c r="C169" s="1" t="s">
        <v>5913</v>
      </c>
      <c r="D169" s="1" t="s">
        <v>5914</v>
      </c>
      <c r="E169" s="1" t="s">
        <v>5915</v>
      </c>
      <c r="F169" s="1" t="s">
        <v>5143</v>
      </c>
      <c r="G169" s="1" t="b">
        <v>0</v>
      </c>
      <c r="H169" s="1" t="s">
        <v>5119</v>
      </c>
      <c r="I169" s="1" t="s">
        <v>5916</v>
      </c>
      <c r="J169" s="1" t="s">
        <v>5917</v>
      </c>
      <c r="K169" s="1"/>
      <c r="L169" s="1" t="s">
        <v>7</v>
      </c>
      <c r="M169" s="13" t="s">
        <v>926</v>
      </c>
    </row>
    <row r="170" spans="1:13" x14ac:dyDescent="0.35">
      <c r="A170" s="1" t="s">
        <v>5201</v>
      </c>
      <c r="B170" s="1">
        <v>364876095</v>
      </c>
      <c r="C170" s="1" t="s">
        <v>5918</v>
      </c>
      <c r="D170" s="1" t="s">
        <v>5919</v>
      </c>
      <c r="E170" s="1" t="s">
        <v>5920</v>
      </c>
      <c r="F170" s="1" t="s">
        <v>5740</v>
      </c>
      <c r="G170" s="1" t="b">
        <v>0</v>
      </c>
      <c r="H170" s="1" t="s">
        <v>5119</v>
      </c>
      <c r="I170" s="1" t="s">
        <v>5921</v>
      </c>
      <c r="J170" s="1" t="s">
        <v>5922</v>
      </c>
      <c r="K170" s="1"/>
      <c r="L170" s="1" t="s">
        <v>7</v>
      </c>
      <c r="M170" s="13" t="s">
        <v>926</v>
      </c>
    </row>
    <row r="171" spans="1:13" x14ac:dyDescent="0.35">
      <c r="A171" s="1" t="s">
        <v>5114</v>
      </c>
      <c r="B171" s="1">
        <v>905953485</v>
      </c>
      <c r="C171" s="1" t="s">
        <v>5923</v>
      </c>
      <c r="D171" s="1" t="s">
        <v>5924</v>
      </c>
      <c r="E171" s="1" t="s">
        <v>5925</v>
      </c>
      <c r="F171" s="1" t="s">
        <v>5421</v>
      </c>
      <c r="G171" s="1" t="b">
        <v>1</v>
      </c>
      <c r="H171" s="1" t="s">
        <v>5119</v>
      </c>
      <c r="I171" s="1" t="s">
        <v>5926</v>
      </c>
      <c r="J171" s="1" t="s">
        <v>5927</v>
      </c>
      <c r="K171" s="1"/>
      <c r="L171" s="1" t="s">
        <v>7</v>
      </c>
      <c r="M171" s="13" t="s">
        <v>926</v>
      </c>
    </row>
    <row r="172" spans="1:13" x14ac:dyDescent="0.35">
      <c r="A172" s="1" t="s">
        <v>5114</v>
      </c>
      <c r="B172" s="1">
        <v>6447312365</v>
      </c>
      <c r="C172" s="1" t="s">
        <v>5928</v>
      </c>
      <c r="D172" s="1" t="s">
        <v>5929</v>
      </c>
      <c r="E172" s="1" t="s">
        <v>5930</v>
      </c>
      <c r="F172" s="1" t="s">
        <v>5118</v>
      </c>
      <c r="G172" s="1" t="b">
        <v>1</v>
      </c>
      <c r="H172" s="1" t="s">
        <v>5130</v>
      </c>
      <c r="I172" s="1" t="s">
        <v>5931</v>
      </c>
      <c r="J172" s="1" t="s">
        <v>5932</v>
      </c>
      <c r="K172" s="1"/>
      <c r="L172" s="1" t="s">
        <v>7</v>
      </c>
      <c r="M172" s="13" t="s">
        <v>926</v>
      </c>
    </row>
    <row r="173" spans="1:13" x14ac:dyDescent="0.35">
      <c r="A173" s="1" t="s">
        <v>5114</v>
      </c>
      <c r="B173" s="1">
        <v>1339170533</v>
      </c>
      <c r="C173" s="1" t="s">
        <v>5933</v>
      </c>
      <c r="D173" s="1" t="s">
        <v>5934</v>
      </c>
      <c r="E173" s="1" t="s">
        <v>5935</v>
      </c>
      <c r="F173" s="1" t="s">
        <v>5421</v>
      </c>
      <c r="G173" s="1" t="b">
        <v>1</v>
      </c>
      <c r="H173" s="1" t="s">
        <v>5119</v>
      </c>
      <c r="I173" s="1" t="s">
        <v>5936</v>
      </c>
      <c r="J173" s="1" t="s">
        <v>5937</v>
      </c>
      <c r="K173" s="1"/>
      <c r="L173" s="1" t="s">
        <v>7</v>
      </c>
      <c r="M173" s="13" t="s">
        <v>926</v>
      </c>
    </row>
    <row r="174" spans="1:13" x14ac:dyDescent="0.35">
      <c r="A174" s="1" t="s">
        <v>5353</v>
      </c>
      <c r="B174" s="1">
        <v>1312424138</v>
      </c>
      <c r="C174" s="1" t="s">
        <v>5938</v>
      </c>
      <c r="D174" s="1" t="s">
        <v>5939</v>
      </c>
      <c r="E174" s="1" t="s">
        <v>5940</v>
      </c>
      <c r="F174" s="1" t="s">
        <v>5286</v>
      </c>
      <c r="G174" s="1" t="b">
        <v>1</v>
      </c>
      <c r="H174" s="1" t="s">
        <v>5119</v>
      </c>
      <c r="I174" s="1" t="s">
        <v>5941</v>
      </c>
      <c r="J174" s="1" t="s">
        <v>5942</v>
      </c>
      <c r="K174" s="1"/>
      <c r="L174" s="1" t="s">
        <v>24</v>
      </c>
      <c r="M174" s="13" t="s">
        <v>926</v>
      </c>
    </row>
    <row r="175" spans="1:13" x14ac:dyDescent="0.35">
      <c r="A175" s="1" t="s">
        <v>5146</v>
      </c>
      <c r="B175" s="1">
        <v>314716233</v>
      </c>
      <c r="C175" s="1" t="s">
        <v>5943</v>
      </c>
      <c r="D175" s="1" t="s">
        <v>812</v>
      </c>
      <c r="E175" s="1" t="s">
        <v>5944</v>
      </c>
      <c r="F175" s="1" t="s">
        <v>5286</v>
      </c>
      <c r="G175" s="1" t="b">
        <v>1</v>
      </c>
      <c r="H175" s="1" t="s">
        <v>5137</v>
      </c>
      <c r="I175" s="1" t="s">
        <v>5945</v>
      </c>
      <c r="J175" s="1" t="s">
        <v>5946</v>
      </c>
      <c r="K175" s="1"/>
      <c r="L175" s="1" t="s">
        <v>24</v>
      </c>
      <c r="M175" s="13" t="s">
        <v>926</v>
      </c>
    </row>
    <row r="176" spans="1:13" x14ac:dyDescent="0.35">
      <c r="A176" s="1" t="s">
        <v>5174</v>
      </c>
      <c r="B176" s="1">
        <v>1451873044</v>
      </c>
      <c r="C176" s="1" t="s">
        <v>5947</v>
      </c>
      <c r="D176" s="1" t="s">
        <v>5948</v>
      </c>
      <c r="E176" s="1" t="s">
        <v>5949</v>
      </c>
      <c r="F176" s="1" t="s">
        <v>5376</v>
      </c>
      <c r="G176" s="1" t="b">
        <v>0</v>
      </c>
      <c r="H176" s="1" t="s">
        <v>5119</v>
      </c>
      <c r="I176" s="1" t="s">
        <v>5206</v>
      </c>
      <c r="J176" s="1" t="s">
        <v>1216</v>
      </c>
      <c r="K176" s="1"/>
      <c r="L176" s="1" t="s">
        <v>34</v>
      </c>
      <c r="M176" s="13" t="s">
        <v>925</v>
      </c>
    </row>
    <row r="177" spans="1:13" x14ac:dyDescent="0.35">
      <c r="A177" s="1" t="s">
        <v>5114</v>
      </c>
      <c r="B177" s="1">
        <v>1216244845</v>
      </c>
      <c r="C177" s="1" t="s">
        <v>5950</v>
      </c>
      <c r="D177" s="1" t="s">
        <v>5951</v>
      </c>
      <c r="E177" s="1" t="s">
        <v>5952</v>
      </c>
      <c r="F177" s="1" t="s">
        <v>5118</v>
      </c>
      <c r="G177" s="1" t="b">
        <v>1</v>
      </c>
      <c r="H177" s="1" t="s">
        <v>5119</v>
      </c>
      <c r="I177" s="1" t="s">
        <v>5593</v>
      </c>
      <c r="J177" s="1" t="s">
        <v>5953</v>
      </c>
      <c r="K177" s="1"/>
      <c r="L177" s="1" t="s">
        <v>7</v>
      </c>
      <c r="M177" s="13" t="s">
        <v>926</v>
      </c>
    </row>
    <row r="178" spans="1:13" x14ac:dyDescent="0.35">
      <c r="A178" s="1" t="s">
        <v>5224</v>
      </c>
      <c r="B178" s="1">
        <v>6503278144</v>
      </c>
      <c r="C178" s="1" t="s">
        <v>5954</v>
      </c>
      <c r="D178" s="1" t="s">
        <v>5955</v>
      </c>
      <c r="E178" s="1" t="s">
        <v>5956</v>
      </c>
      <c r="F178" s="1" t="s">
        <v>5957</v>
      </c>
      <c r="G178" s="1" t="b">
        <v>1</v>
      </c>
      <c r="H178" s="1" t="s">
        <v>5119</v>
      </c>
      <c r="I178" s="1" t="s">
        <v>5179</v>
      </c>
      <c r="J178" s="1" t="s">
        <v>5958</v>
      </c>
      <c r="K178" s="1"/>
      <c r="L178" s="1" t="s">
        <v>7</v>
      </c>
      <c r="M178" s="13" t="s">
        <v>925</v>
      </c>
    </row>
    <row r="179" spans="1:13" x14ac:dyDescent="0.35">
      <c r="A179" s="1" t="s">
        <v>5224</v>
      </c>
      <c r="B179" s="1">
        <v>6503607339</v>
      </c>
      <c r="C179" s="1" t="s">
        <v>5959</v>
      </c>
      <c r="D179" s="1" t="s">
        <v>5960</v>
      </c>
      <c r="E179" s="1" t="s">
        <v>5961</v>
      </c>
      <c r="F179" s="1" t="s">
        <v>5962</v>
      </c>
      <c r="G179" s="1" t="b">
        <v>1</v>
      </c>
      <c r="H179" s="1" t="s">
        <v>5119</v>
      </c>
      <c r="I179" s="1" t="s">
        <v>5179</v>
      </c>
      <c r="J179" s="1" t="s">
        <v>5963</v>
      </c>
      <c r="K179" s="1"/>
      <c r="L179" s="1" t="s">
        <v>7</v>
      </c>
      <c r="M179" s="13" t="s">
        <v>959</v>
      </c>
    </row>
    <row r="180" spans="1:13" x14ac:dyDescent="0.35">
      <c r="A180" s="1" t="s">
        <v>5224</v>
      </c>
      <c r="B180" s="1">
        <v>6503677381</v>
      </c>
      <c r="C180" s="1" t="s">
        <v>5964</v>
      </c>
      <c r="D180" s="1" t="s">
        <v>5965</v>
      </c>
      <c r="E180" s="1" t="s">
        <v>5966</v>
      </c>
      <c r="F180" s="1" t="s">
        <v>5210</v>
      </c>
      <c r="G180" s="1" t="b">
        <v>1</v>
      </c>
      <c r="H180" s="1" t="s">
        <v>5119</v>
      </c>
      <c r="I180" s="1" t="s">
        <v>5179</v>
      </c>
      <c r="J180" s="1" t="s">
        <v>5967</v>
      </c>
      <c r="K180" s="1"/>
      <c r="L180" s="1" t="s">
        <v>7</v>
      </c>
      <c r="M180" s="13" t="s">
        <v>925</v>
      </c>
    </row>
    <row r="181" spans="1:13" x14ac:dyDescent="0.35">
      <c r="A181" s="1" t="s">
        <v>5224</v>
      </c>
      <c r="B181" s="1">
        <v>6503657969</v>
      </c>
      <c r="C181" s="1" t="s">
        <v>5968</v>
      </c>
      <c r="D181" s="1" t="s">
        <v>5969</v>
      </c>
      <c r="E181" s="1" t="s">
        <v>5970</v>
      </c>
      <c r="F181" s="1" t="s">
        <v>5198</v>
      </c>
      <c r="G181" s="1" t="b">
        <v>1</v>
      </c>
      <c r="H181" s="1" t="s">
        <v>5119</v>
      </c>
      <c r="I181" s="1" t="s">
        <v>5971</v>
      </c>
      <c r="J181" s="1" t="s">
        <v>5972</v>
      </c>
      <c r="K181" s="1"/>
      <c r="L181" s="1" t="s">
        <v>7</v>
      </c>
      <c r="M181" s="13" t="s">
        <v>926</v>
      </c>
    </row>
    <row r="182" spans="1:13" x14ac:dyDescent="0.35">
      <c r="A182" s="1" t="s">
        <v>5114</v>
      </c>
      <c r="B182" s="1">
        <v>803453959</v>
      </c>
      <c r="C182" s="1" t="s">
        <v>5973</v>
      </c>
      <c r="D182" s="1" t="s">
        <v>5974</v>
      </c>
      <c r="E182" s="1" t="s">
        <v>5975</v>
      </c>
      <c r="F182" s="1" t="s">
        <v>5232</v>
      </c>
      <c r="G182" s="1" t="b">
        <v>1</v>
      </c>
      <c r="H182" s="1" t="s">
        <v>5119</v>
      </c>
      <c r="I182" s="1" t="s">
        <v>5976</v>
      </c>
      <c r="J182" s="1" t="s">
        <v>5977</v>
      </c>
      <c r="K182" s="1"/>
      <c r="L182" s="1" t="s">
        <v>7</v>
      </c>
      <c r="M182" s="13" t="s">
        <v>926</v>
      </c>
    </row>
    <row r="183" spans="1:13" x14ac:dyDescent="0.35">
      <c r="A183" s="1" t="s">
        <v>5114</v>
      </c>
      <c r="B183" s="1">
        <v>1462114288</v>
      </c>
      <c r="C183" s="1" t="s">
        <v>5978</v>
      </c>
      <c r="D183" s="1" t="s">
        <v>5979</v>
      </c>
      <c r="E183" s="1" t="s">
        <v>5980</v>
      </c>
      <c r="F183" s="1" t="s">
        <v>5346</v>
      </c>
      <c r="G183" s="1" t="b">
        <v>1</v>
      </c>
      <c r="H183" s="1" t="s">
        <v>5119</v>
      </c>
      <c r="I183" s="1" t="s">
        <v>5981</v>
      </c>
      <c r="J183" s="1" t="s">
        <v>5982</v>
      </c>
      <c r="K183" s="1"/>
      <c r="L183" s="1" t="s">
        <v>7</v>
      </c>
      <c r="M183" s="13" t="s">
        <v>926</v>
      </c>
    </row>
    <row r="184" spans="1:13" x14ac:dyDescent="0.35">
      <c r="A184" s="1" t="s">
        <v>5114</v>
      </c>
      <c r="B184" s="1">
        <v>1564673279</v>
      </c>
      <c r="C184" s="1" t="s">
        <v>5983</v>
      </c>
      <c r="D184" s="1" t="s">
        <v>5984</v>
      </c>
      <c r="E184" s="1" t="s">
        <v>5985</v>
      </c>
      <c r="F184" s="1" t="s">
        <v>5118</v>
      </c>
      <c r="G184" s="1" t="b">
        <v>1</v>
      </c>
      <c r="H184" s="1" t="s">
        <v>5119</v>
      </c>
      <c r="I184" s="1" t="s">
        <v>5986</v>
      </c>
      <c r="J184" s="1" t="s">
        <v>5987</v>
      </c>
      <c r="K184" s="1"/>
      <c r="L184" s="1" t="s">
        <v>7</v>
      </c>
      <c r="M184" s="13" t="s">
        <v>926</v>
      </c>
    </row>
    <row r="185" spans="1:13" x14ac:dyDescent="0.35">
      <c r="A185" s="1" t="s">
        <v>5201</v>
      </c>
      <c r="B185" s="1">
        <v>935216956</v>
      </c>
      <c r="C185" s="1" t="s">
        <v>5988</v>
      </c>
      <c r="D185" s="1" t="s">
        <v>1689</v>
      </c>
      <c r="E185" s="1" t="s">
        <v>5989</v>
      </c>
      <c r="F185" s="1" t="s">
        <v>5990</v>
      </c>
      <c r="G185" s="1" t="b">
        <v>0</v>
      </c>
      <c r="H185" s="1" t="s">
        <v>5130</v>
      </c>
      <c r="I185" s="1" t="s">
        <v>5179</v>
      </c>
      <c r="J185" s="1" t="s">
        <v>5991</v>
      </c>
      <c r="K185" s="1"/>
      <c r="L185" s="1" t="s">
        <v>7</v>
      </c>
      <c r="M185" s="13" t="s">
        <v>926</v>
      </c>
    </row>
    <row r="186" spans="1:13" x14ac:dyDescent="0.35">
      <c r="A186" s="1" t="s">
        <v>5224</v>
      </c>
      <c r="B186" s="1">
        <v>6503641617</v>
      </c>
      <c r="C186" s="1" t="s">
        <v>5992</v>
      </c>
      <c r="D186" s="1" t="s">
        <v>5993</v>
      </c>
      <c r="E186" s="1" t="s">
        <v>5994</v>
      </c>
      <c r="F186" s="1" t="s">
        <v>5957</v>
      </c>
      <c r="G186" s="1" t="b">
        <v>1</v>
      </c>
      <c r="H186" s="1" t="s">
        <v>5119</v>
      </c>
      <c r="I186" s="1" t="s">
        <v>5270</v>
      </c>
      <c r="J186" s="1" t="s">
        <v>5995</v>
      </c>
      <c r="K186" s="1"/>
      <c r="L186" s="1" t="s">
        <v>7</v>
      </c>
      <c r="M186" s="13" t="s">
        <v>937</v>
      </c>
    </row>
    <row r="187" spans="1:13" x14ac:dyDescent="0.35">
      <c r="A187" s="1" t="s">
        <v>5224</v>
      </c>
      <c r="B187" s="1">
        <v>6503618243</v>
      </c>
      <c r="C187" s="1" t="s">
        <v>5996</v>
      </c>
      <c r="D187" s="1" t="s">
        <v>5997</v>
      </c>
      <c r="E187" s="1" t="s">
        <v>5998</v>
      </c>
      <c r="F187" s="1" t="s">
        <v>5999</v>
      </c>
      <c r="G187" s="1" t="b">
        <v>1</v>
      </c>
      <c r="H187" s="1" t="s">
        <v>5119</v>
      </c>
      <c r="I187" s="1" t="s">
        <v>6000</v>
      </c>
      <c r="J187" s="1" t="s">
        <v>6001</v>
      </c>
      <c r="K187" s="1"/>
      <c r="L187" s="1" t="s">
        <v>34</v>
      </c>
      <c r="M187" s="13" t="s">
        <v>959</v>
      </c>
    </row>
    <row r="188" spans="1:13" x14ac:dyDescent="0.35">
      <c r="A188" s="1" t="s">
        <v>5224</v>
      </c>
      <c r="B188" s="1">
        <v>6503040552</v>
      </c>
      <c r="C188" s="1" t="s">
        <v>6002</v>
      </c>
      <c r="D188" s="1" t="s">
        <v>6003</v>
      </c>
      <c r="E188" s="1" t="s">
        <v>6004</v>
      </c>
      <c r="F188" s="1" t="s">
        <v>5346</v>
      </c>
      <c r="G188" s="1" t="b">
        <v>1</v>
      </c>
      <c r="H188" s="1" t="s">
        <v>5119</v>
      </c>
      <c r="I188" s="1" t="s">
        <v>5179</v>
      </c>
      <c r="J188" s="1" t="s">
        <v>6005</v>
      </c>
      <c r="K188" s="1"/>
      <c r="L188" s="1" t="s">
        <v>7</v>
      </c>
      <c r="M188" s="13" t="s">
        <v>958</v>
      </c>
    </row>
    <row r="189" spans="1:13" x14ac:dyDescent="0.35">
      <c r="A189" s="1" t="s">
        <v>5146</v>
      </c>
      <c r="B189" s="1">
        <v>878577184</v>
      </c>
      <c r="C189" s="1" t="s">
        <v>6006</v>
      </c>
      <c r="D189" s="1" t="s">
        <v>6007</v>
      </c>
      <c r="E189" s="1" t="s">
        <v>6008</v>
      </c>
      <c r="F189" s="1" t="s">
        <v>5303</v>
      </c>
      <c r="G189" s="1" t="b">
        <v>1</v>
      </c>
      <c r="H189" s="1" t="s">
        <v>5137</v>
      </c>
      <c r="I189" s="1" t="s">
        <v>6009</v>
      </c>
      <c r="J189" s="1" t="s">
        <v>6010</v>
      </c>
      <c r="K189" s="1"/>
      <c r="L189" s="1" t="s">
        <v>24</v>
      </c>
      <c r="M189" s="13" t="s">
        <v>926</v>
      </c>
    </row>
    <row r="190" spans="1:13" x14ac:dyDescent="0.35">
      <c r="A190" s="1" t="s">
        <v>5224</v>
      </c>
      <c r="B190" s="1">
        <v>6503680739</v>
      </c>
      <c r="C190" s="1" t="s">
        <v>6011</v>
      </c>
      <c r="D190" s="1" t="s">
        <v>6012</v>
      </c>
      <c r="E190" s="1" t="s">
        <v>6013</v>
      </c>
      <c r="F190" s="1" t="s">
        <v>5210</v>
      </c>
      <c r="G190" s="1" t="b">
        <v>1</v>
      </c>
      <c r="H190" s="1" t="s">
        <v>5119</v>
      </c>
      <c r="I190" s="1" t="s">
        <v>5179</v>
      </c>
      <c r="J190" s="1" t="s">
        <v>6014</v>
      </c>
      <c r="K190" s="1"/>
      <c r="L190" s="1" t="s">
        <v>7</v>
      </c>
      <c r="M190" s="13" t="s">
        <v>959</v>
      </c>
    </row>
    <row r="191" spans="1:13" x14ac:dyDescent="0.35">
      <c r="A191" s="1" t="s">
        <v>5224</v>
      </c>
      <c r="B191" s="1">
        <v>6503692137</v>
      </c>
      <c r="C191" s="1" t="s">
        <v>6015</v>
      </c>
      <c r="D191" s="1" t="s">
        <v>6016</v>
      </c>
      <c r="E191" s="1" t="s">
        <v>6017</v>
      </c>
      <c r="F191" s="1" t="s">
        <v>5421</v>
      </c>
      <c r="G191" s="1" t="b">
        <v>1</v>
      </c>
      <c r="H191" s="1" t="s">
        <v>5119</v>
      </c>
      <c r="I191" s="1" t="s">
        <v>5179</v>
      </c>
      <c r="J191" s="1" t="s">
        <v>6018</v>
      </c>
      <c r="K191" s="1"/>
      <c r="L191" s="1" t="s">
        <v>7</v>
      </c>
      <c r="M191" s="13" t="s">
        <v>937</v>
      </c>
    </row>
    <row r="192" spans="1:13" x14ac:dyDescent="0.35">
      <c r="A192" s="1" t="s">
        <v>5114</v>
      </c>
      <c r="B192" s="1">
        <v>985367838</v>
      </c>
      <c r="C192" s="1" t="s">
        <v>6019</v>
      </c>
      <c r="D192" s="1" t="s">
        <v>5615</v>
      </c>
      <c r="E192" s="1" t="s">
        <v>6020</v>
      </c>
      <c r="F192" s="1" t="s">
        <v>5143</v>
      </c>
      <c r="G192" s="1" t="b">
        <v>1</v>
      </c>
      <c r="H192" s="1" t="s">
        <v>5119</v>
      </c>
      <c r="I192" s="1" t="s">
        <v>6021</v>
      </c>
      <c r="J192" s="1" t="s">
        <v>5145</v>
      </c>
      <c r="K192" s="1"/>
      <c r="L192" s="1" t="s">
        <v>24</v>
      </c>
      <c r="M192" s="13" t="s">
        <v>926</v>
      </c>
    </row>
    <row r="193" spans="1:13" x14ac:dyDescent="0.35">
      <c r="A193" s="1" t="s">
        <v>5114</v>
      </c>
      <c r="B193" s="1">
        <v>553245401</v>
      </c>
      <c r="C193" s="1" t="s">
        <v>6022</v>
      </c>
      <c r="D193" s="1" t="s">
        <v>6023</v>
      </c>
      <c r="E193" s="1" t="s">
        <v>6024</v>
      </c>
      <c r="F193" s="1" t="s">
        <v>6025</v>
      </c>
      <c r="G193" s="1" t="b">
        <v>1</v>
      </c>
      <c r="H193" s="1" t="s">
        <v>5130</v>
      </c>
      <c r="I193" s="1" t="s">
        <v>6026</v>
      </c>
      <c r="J193" s="1" t="s">
        <v>6027</v>
      </c>
      <c r="K193" s="1"/>
      <c r="L193" s="1" t="s">
        <v>7</v>
      </c>
      <c r="M193" s="13" t="s">
        <v>926</v>
      </c>
    </row>
    <row r="194" spans="1:13" x14ac:dyDescent="0.35">
      <c r="A194" s="1" t="s">
        <v>5224</v>
      </c>
      <c r="B194" s="1">
        <v>6483865585</v>
      </c>
      <c r="C194" s="1" t="s">
        <v>6028</v>
      </c>
      <c r="D194" s="1" t="s">
        <v>6029</v>
      </c>
      <c r="E194" s="1" t="s">
        <v>6030</v>
      </c>
      <c r="F194" s="1" t="s">
        <v>5877</v>
      </c>
      <c r="G194" s="1" t="b">
        <v>1</v>
      </c>
      <c r="H194" s="1" t="s">
        <v>5119</v>
      </c>
      <c r="I194" s="1" t="s">
        <v>6031</v>
      </c>
      <c r="J194" s="1" t="s">
        <v>6032</v>
      </c>
      <c r="K194" s="1"/>
      <c r="L194" s="1" t="s">
        <v>7</v>
      </c>
      <c r="M194" s="13" t="s">
        <v>926</v>
      </c>
    </row>
    <row r="195" spans="1:13" x14ac:dyDescent="0.35">
      <c r="A195" s="1" t="s">
        <v>5224</v>
      </c>
      <c r="B195" s="1">
        <v>6477764751</v>
      </c>
      <c r="C195" s="1" t="s">
        <v>6033</v>
      </c>
      <c r="D195" s="1" t="s">
        <v>6034</v>
      </c>
      <c r="E195" s="1" t="s">
        <v>6035</v>
      </c>
      <c r="F195" s="1" t="s">
        <v>6036</v>
      </c>
      <c r="G195" s="1" t="b">
        <v>1</v>
      </c>
      <c r="H195" s="1" t="s">
        <v>5119</v>
      </c>
      <c r="I195" s="1" t="s">
        <v>5179</v>
      </c>
      <c r="J195" s="1" t="s">
        <v>6037</v>
      </c>
      <c r="K195" s="1"/>
      <c r="L195" s="1" t="s">
        <v>7</v>
      </c>
      <c r="M195" s="13" t="s">
        <v>958</v>
      </c>
    </row>
    <row r="196" spans="1:13" x14ac:dyDescent="0.35">
      <c r="A196" s="1" t="s">
        <v>5174</v>
      </c>
      <c r="B196" s="1">
        <v>549105915</v>
      </c>
      <c r="C196" s="1" t="s">
        <v>6038</v>
      </c>
      <c r="D196" s="1" t="s">
        <v>6039</v>
      </c>
      <c r="E196" s="1" t="s">
        <v>6040</v>
      </c>
      <c r="F196" s="1" t="s">
        <v>6041</v>
      </c>
      <c r="G196" s="1" t="b">
        <v>0</v>
      </c>
      <c r="H196" s="1" t="s">
        <v>5119</v>
      </c>
      <c r="I196" s="1" t="s">
        <v>6042</v>
      </c>
      <c r="J196" s="1" t="s">
        <v>6043</v>
      </c>
      <c r="K196" s="1"/>
      <c r="L196" s="1" t="s">
        <v>34</v>
      </c>
      <c r="M196" s="13" t="s">
        <v>926</v>
      </c>
    </row>
    <row r="197" spans="1:13" x14ac:dyDescent="0.35">
      <c r="A197" s="1" t="s">
        <v>5146</v>
      </c>
      <c r="B197" s="1">
        <v>719972451</v>
      </c>
      <c r="C197" s="1" t="s">
        <v>6044</v>
      </c>
      <c r="D197" s="1" t="s">
        <v>218</v>
      </c>
      <c r="E197" s="1" t="s">
        <v>6045</v>
      </c>
      <c r="F197" s="1" t="s">
        <v>6046</v>
      </c>
      <c r="G197" s="1" t="b">
        <v>1</v>
      </c>
      <c r="H197" s="1" t="s">
        <v>5137</v>
      </c>
      <c r="I197" s="1" t="s">
        <v>6047</v>
      </c>
      <c r="J197" s="1" t="s">
        <v>6048</v>
      </c>
      <c r="K197" s="1"/>
      <c r="L197" s="1" t="s">
        <v>24</v>
      </c>
      <c r="M197" s="13" t="s">
        <v>926</v>
      </c>
    </row>
    <row r="198" spans="1:13" x14ac:dyDescent="0.35">
      <c r="A198" s="1" t="s">
        <v>5146</v>
      </c>
      <c r="B198" s="1">
        <v>368677368</v>
      </c>
      <c r="C198" s="1" t="s">
        <v>6049</v>
      </c>
      <c r="D198" s="1" t="s">
        <v>6050</v>
      </c>
      <c r="E198" s="1" t="s">
        <v>6051</v>
      </c>
      <c r="F198" s="1" t="s">
        <v>6052</v>
      </c>
      <c r="G198" s="1" t="b">
        <v>1</v>
      </c>
      <c r="H198" s="1" t="s">
        <v>5119</v>
      </c>
      <c r="I198" s="1" t="s">
        <v>6053</v>
      </c>
      <c r="J198" s="1" t="s">
        <v>6054</v>
      </c>
      <c r="K198" s="1"/>
      <c r="L198" s="1" t="s">
        <v>24</v>
      </c>
      <c r="M198" s="13" t="s">
        <v>926</v>
      </c>
    </row>
    <row r="199" spans="1:13" x14ac:dyDescent="0.35">
      <c r="A199" s="1" t="s">
        <v>5224</v>
      </c>
      <c r="B199" s="1">
        <v>6479521439</v>
      </c>
      <c r="C199" s="1" t="s">
        <v>6055</v>
      </c>
      <c r="D199" s="1" t="s">
        <v>6056</v>
      </c>
      <c r="E199" s="1" t="s">
        <v>6057</v>
      </c>
      <c r="F199" s="1" t="s">
        <v>6058</v>
      </c>
      <c r="G199" s="1" t="b">
        <v>1</v>
      </c>
      <c r="H199" s="1" t="s">
        <v>5119</v>
      </c>
      <c r="I199" s="1" t="s">
        <v>6059</v>
      </c>
      <c r="J199" s="1" t="s">
        <v>6060</v>
      </c>
      <c r="K199" s="1"/>
      <c r="L199" s="1" t="s">
        <v>7</v>
      </c>
      <c r="M199" s="13" t="s">
        <v>926</v>
      </c>
    </row>
    <row r="200" spans="1:13" x14ac:dyDescent="0.35">
      <c r="A200" s="1" t="s">
        <v>5201</v>
      </c>
      <c r="B200" s="1">
        <v>1113603774</v>
      </c>
      <c r="C200" s="1" t="s">
        <v>6061</v>
      </c>
      <c r="D200" s="1" t="s">
        <v>6062</v>
      </c>
      <c r="E200" s="1" t="s">
        <v>6063</v>
      </c>
      <c r="F200" s="1" t="s">
        <v>5205</v>
      </c>
      <c r="G200" s="1" t="b">
        <v>0</v>
      </c>
      <c r="H200" s="1" t="s">
        <v>5119</v>
      </c>
      <c r="I200" s="1" t="s">
        <v>5206</v>
      </c>
      <c r="J200" s="1" t="s">
        <v>1216</v>
      </c>
      <c r="K200" s="1"/>
      <c r="L200" s="1" t="s">
        <v>34</v>
      </c>
      <c r="M200" s="13" t="s">
        <v>925</v>
      </c>
    </row>
    <row r="201" spans="1:13" x14ac:dyDescent="0.35">
      <c r="A201" s="1" t="s">
        <v>5201</v>
      </c>
      <c r="B201" s="1">
        <v>1633879571</v>
      </c>
      <c r="C201" s="1" t="s">
        <v>6064</v>
      </c>
      <c r="D201" s="1" t="s">
        <v>1547</v>
      </c>
      <c r="E201" s="1" t="s">
        <v>6065</v>
      </c>
      <c r="F201" s="1" t="s">
        <v>5314</v>
      </c>
      <c r="G201" s="1" t="b">
        <v>0</v>
      </c>
      <c r="H201" s="1" t="s">
        <v>5137</v>
      </c>
      <c r="I201" s="1" t="s">
        <v>5179</v>
      </c>
      <c r="J201" s="1" t="s">
        <v>1551</v>
      </c>
      <c r="K201" s="1"/>
      <c r="L201" s="1" t="s">
        <v>34</v>
      </c>
      <c r="M201" s="13" t="s">
        <v>926</v>
      </c>
    </row>
    <row r="202" spans="1:13" x14ac:dyDescent="0.35">
      <c r="A202" s="1" t="s">
        <v>5114</v>
      </c>
      <c r="B202" s="1">
        <v>497799835</v>
      </c>
      <c r="C202" s="1" t="s">
        <v>6066</v>
      </c>
      <c r="D202" s="1" t="s">
        <v>6067</v>
      </c>
      <c r="E202" s="1" t="s">
        <v>6068</v>
      </c>
      <c r="F202" s="1" t="s">
        <v>6069</v>
      </c>
      <c r="G202" s="1" t="b">
        <v>1</v>
      </c>
      <c r="H202" s="1" t="s">
        <v>5119</v>
      </c>
      <c r="I202" s="1" t="s">
        <v>6070</v>
      </c>
      <c r="J202" s="1" t="s">
        <v>5331</v>
      </c>
      <c r="K202" s="1"/>
      <c r="L202" s="1" t="s">
        <v>7</v>
      </c>
      <c r="M202" s="13" t="s">
        <v>926</v>
      </c>
    </row>
    <row r="203" spans="1:13" x14ac:dyDescent="0.35">
      <c r="A203" s="1" t="s">
        <v>5201</v>
      </c>
      <c r="B203" s="1">
        <v>1573778812</v>
      </c>
      <c r="C203" s="1" t="s">
        <v>6071</v>
      </c>
      <c r="D203" s="1" t="s">
        <v>6072</v>
      </c>
      <c r="E203" s="1" t="s">
        <v>6073</v>
      </c>
      <c r="F203" s="1" t="s">
        <v>5178</v>
      </c>
      <c r="G203" s="1" t="b">
        <v>0</v>
      </c>
      <c r="H203" s="1" t="s">
        <v>5119</v>
      </c>
      <c r="I203" s="1" t="s">
        <v>5179</v>
      </c>
      <c r="J203" s="1" t="s">
        <v>6074</v>
      </c>
      <c r="K203" s="1"/>
      <c r="L203" s="1" t="s">
        <v>34</v>
      </c>
      <c r="M203" s="13" t="s">
        <v>6075</v>
      </c>
    </row>
    <row r="204" spans="1:13" x14ac:dyDescent="0.35">
      <c r="A204" s="1" t="s">
        <v>5353</v>
      </c>
      <c r="B204" s="1">
        <v>1635760774</v>
      </c>
      <c r="C204" s="1" t="s">
        <v>6076</v>
      </c>
      <c r="D204" s="1" t="s">
        <v>552</v>
      </c>
      <c r="E204" s="1" t="s">
        <v>6077</v>
      </c>
      <c r="F204" s="1" t="s">
        <v>6078</v>
      </c>
      <c r="G204" s="1" t="b">
        <v>1</v>
      </c>
      <c r="H204" s="1" t="s">
        <v>5137</v>
      </c>
      <c r="I204" s="1" t="s">
        <v>6079</v>
      </c>
      <c r="J204" s="1" t="s">
        <v>2293</v>
      </c>
      <c r="K204" s="1"/>
      <c r="L204" s="1" t="s">
        <v>7</v>
      </c>
      <c r="M204" s="13" t="s">
        <v>926</v>
      </c>
    </row>
    <row r="205" spans="1:13" x14ac:dyDescent="0.35">
      <c r="A205" s="1" t="s">
        <v>5224</v>
      </c>
      <c r="B205" s="1">
        <v>6503160642</v>
      </c>
      <c r="C205" s="1" t="s">
        <v>6080</v>
      </c>
      <c r="D205" s="1" t="s">
        <v>6081</v>
      </c>
      <c r="E205" s="1" t="s">
        <v>6082</v>
      </c>
      <c r="F205" s="1" t="s">
        <v>5259</v>
      </c>
      <c r="G205" s="1" t="b">
        <v>1</v>
      </c>
      <c r="H205" s="1" t="s">
        <v>5119</v>
      </c>
      <c r="I205" s="1" t="s">
        <v>6083</v>
      </c>
      <c r="J205" s="1" t="s">
        <v>6084</v>
      </c>
      <c r="K205" s="1"/>
      <c r="L205" s="1" t="s">
        <v>7</v>
      </c>
      <c r="M205" s="13" t="s">
        <v>937</v>
      </c>
    </row>
    <row r="206" spans="1:13" x14ac:dyDescent="0.35">
      <c r="A206" s="1" t="s">
        <v>5224</v>
      </c>
      <c r="B206" s="1">
        <v>6450110383</v>
      </c>
      <c r="C206" s="1" t="s">
        <v>6085</v>
      </c>
      <c r="D206" s="1" t="s">
        <v>6086</v>
      </c>
      <c r="E206" s="1" t="s">
        <v>6087</v>
      </c>
      <c r="F206" s="1" t="s">
        <v>5877</v>
      </c>
      <c r="G206" s="1" t="b">
        <v>1</v>
      </c>
      <c r="H206" s="1" t="s">
        <v>5119</v>
      </c>
      <c r="I206" s="1" t="s">
        <v>5179</v>
      </c>
      <c r="J206" s="1" t="s">
        <v>6088</v>
      </c>
      <c r="K206" s="1"/>
      <c r="L206" s="1" t="s">
        <v>24</v>
      </c>
      <c r="M206" s="13" t="s">
        <v>926</v>
      </c>
    </row>
    <row r="207" spans="1:13" x14ac:dyDescent="0.35">
      <c r="A207" s="1" t="s">
        <v>5224</v>
      </c>
      <c r="B207" s="1">
        <v>6503637234</v>
      </c>
      <c r="C207" s="1" t="s">
        <v>6089</v>
      </c>
      <c r="D207" s="1" t="s">
        <v>6090</v>
      </c>
      <c r="E207" s="1" t="s">
        <v>6091</v>
      </c>
      <c r="F207" s="1" t="s">
        <v>5587</v>
      </c>
      <c r="G207" s="1" t="b">
        <v>1</v>
      </c>
      <c r="H207" s="1" t="s">
        <v>5119</v>
      </c>
      <c r="I207" s="1" t="s">
        <v>5179</v>
      </c>
      <c r="J207" s="1" t="s">
        <v>6092</v>
      </c>
      <c r="K207" s="1"/>
      <c r="L207" s="1" t="s">
        <v>7</v>
      </c>
      <c r="M207" s="13" t="s">
        <v>926</v>
      </c>
    </row>
    <row r="208" spans="1:13" x14ac:dyDescent="0.35">
      <c r="A208" s="1" t="s">
        <v>5224</v>
      </c>
      <c r="B208" s="1">
        <v>6503602599</v>
      </c>
      <c r="C208" s="1" t="s">
        <v>6093</v>
      </c>
      <c r="D208" s="1" t="s">
        <v>6094</v>
      </c>
      <c r="E208" s="1" t="s">
        <v>6095</v>
      </c>
      <c r="F208" s="1" t="s">
        <v>6036</v>
      </c>
      <c r="G208" s="1" t="b">
        <v>1</v>
      </c>
      <c r="H208" s="1" t="s">
        <v>5119</v>
      </c>
      <c r="I208" s="1" t="s">
        <v>5179</v>
      </c>
      <c r="J208" s="1" t="s">
        <v>6096</v>
      </c>
      <c r="K208" s="1"/>
      <c r="L208" s="1" t="s">
        <v>7</v>
      </c>
      <c r="M208" s="13" t="s">
        <v>926</v>
      </c>
    </row>
    <row r="209" spans="1:13" x14ac:dyDescent="0.35">
      <c r="A209" s="1" t="s">
        <v>5201</v>
      </c>
      <c r="B209" s="1">
        <v>941143328</v>
      </c>
      <c r="C209" s="1" t="s">
        <v>6097</v>
      </c>
      <c r="D209" s="1" t="s">
        <v>1141</v>
      </c>
      <c r="E209" s="1" t="s">
        <v>6098</v>
      </c>
      <c r="F209" s="1" t="s">
        <v>5205</v>
      </c>
      <c r="G209" s="1" t="b">
        <v>0</v>
      </c>
      <c r="H209" s="1" t="s">
        <v>5137</v>
      </c>
      <c r="I209" s="1" t="s">
        <v>5179</v>
      </c>
      <c r="J209" s="1" t="s">
        <v>1130</v>
      </c>
      <c r="K209" s="1"/>
      <c r="L209" s="1" t="s">
        <v>34</v>
      </c>
      <c r="M209" s="13" t="s">
        <v>937</v>
      </c>
    </row>
    <row r="210" spans="1:13" x14ac:dyDescent="0.35">
      <c r="A210" s="1" t="s">
        <v>5174</v>
      </c>
      <c r="B210" s="1">
        <v>1164801111</v>
      </c>
      <c r="C210" s="1" t="s">
        <v>6099</v>
      </c>
      <c r="D210" s="1" t="s">
        <v>6100</v>
      </c>
      <c r="E210" s="1" t="s">
        <v>6101</v>
      </c>
      <c r="F210" s="1" t="s">
        <v>6102</v>
      </c>
      <c r="G210" s="1" t="b">
        <v>0</v>
      </c>
      <c r="H210" s="1" t="s">
        <v>5119</v>
      </c>
      <c r="I210" s="1" t="s">
        <v>5179</v>
      </c>
      <c r="J210" s="1" t="s">
        <v>6103</v>
      </c>
      <c r="K210" s="1"/>
      <c r="L210" s="1" t="s">
        <v>7</v>
      </c>
      <c r="M210" s="13" t="s">
        <v>926</v>
      </c>
    </row>
    <row r="211" spans="1:13" x14ac:dyDescent="0.35">
      <c r="A211" s="1" t="s">
        <v>5174</v>
      </c>
      <c r="B211" s="1">
        <v>1029932207</v>
      </c>
      <c r="C211" s="1" t="s">
        <v>6104</v>
      </c>
      <c r="D211" s="1" t="s">
        <v>6105</v>
      </c>
      <c r="E211" s="1" t="s">
        <v>6106</v>
      </c>
      <c r="F211" s="1" t="s">
        <v>5205</v>
      </c>
      <c r="G211" s="1" t="b">
        <v>0</v>
      </c>
      <c r="H211" s="1" t="s">
        <v>5119</v>
      </c>
      <c r="I211" s="1" t="s">
        <v>5206</v>
      </c>
      <c r="J211" s="1" t="s">
        <v>1216</v>
      </c>
      <c r="K211" s="1"/>
      <c r="L211" s="1" t="s">
        <v>34</v>
      </c>
      <c r="M211" s="13" t="s">
        <v>925</v>
      </c>
    </row>
    <row r="212" spans="1:13" x14ac:dyDescent="0.35">
      <c r="A212" s="1" t="s">
        <v>5224</v>
      </c>
      <c r="B212" s="1">
        <v>6503292399</v>
      </c>
      <c r="C212" s="1" t="s">
        <v>6107</v>
      </c>
      <c r="D212" s="1" t="s">
        <v>6108</v>
      </c>
      <c r="E212" s="1" t="s">
        <v>6109</v>
      </c>
      <c r="F212" s="1" t="s">
        <v>6110</v>
      </c>
      <c r="G212" s="1" t="b">
        <v>0</v>
      </c>
      <c r="H212" s="1" t="s">
        <v>5119</v>
      </c>
      <c r="I212" s="1" t="s">
        <v>5179</v>
      </c>
      <c r="J212" s="1" t="s">
        <v>6111</v>
      </c>
      <c r="K212" s="1"/>
      <c r="L212" s="1" t="s">
        <v>7</v>
      </c>
      <c r="M212" s="13" t="s">
        <v>959</v>
      </c>
    </row>
    <row r="213" spans="1:13" x14ac:dyDescent="0.35">
      <c r="A213" s="1" t="s">
        <v>5224</v>
      </c>
      <c r="B213" s="1">
        <v>6503641575</v>
      </c>
      <c r="C213" s="1" t="s">
        <v>6112</v>
      </c>
      <c r="D213" s="1" t="s">
        <v>6113</v>
      </c>
      <c r="E213" s="1" t="s">
        <v>6114</v>
      </c>
      <c r="F213" s="1" t="s">
        <v>5210</v>
      </c>
      <c r="G213" s="1" t="b">
        <v>1</v>
      </c>
      <c r="H213" s="1" t="s">
        <v>5119</v>
      </c>
      <c r="I213" s="1" t="s">
        <v>5179</v>
      </c>
      <c r="J213" s="1" t="s">
        <v>6115</v>
      </c>
      <c r="K213" s="1"/>
      <c r="L213" s="1" t="s">
        <v>7</v>
      </c>
      <c r="M213" s="13" t="s">
        <v>926</v>
      </c>
    </row>
    <row r="214" spans="1:13" x14ac:dyDescent="0.35">
      <c r="A214" s="1" t="s">
        <v>5224</v>
      </c>
      <c r="B214" s="1">
        <v>6503680030</v>
      </c>
      <c r="C214" s="1" t="s">
        <v>6116</v>
      </c>
      <c r="D214" s="1" t="s">
        <v>6117</v>
      </c>
      <c r="E214" s="1" t="s">
        <v>6118</v>
      </c>
      <c r="F214" s="1" t="s">
        <v>5210</v>
      </c>
      <c r="G214" s="1" t="b">
        <v>1</v>
      </c>
      <c r="H214" s="1" t="s">
        <v>5190</v>
      </c>
      <c r="I214" s="1" t="s">
        <v>5179</v>
      </c>
      <c r="J214" s="1" t="s">
        <v>6119</v>
      </c>
      <c r="K214" s="1"/>
      <c r="L214" s="1" t="s">
        <v>7</v>
      </c>
      <c r="M214" s="13" t="s">
        <v>926</v>
      </c>
    </row>
    <row r="215" spans="1:13" x14ac:dyDescent="0.35">
      <c r="A215" s="1" t="s">
        <v>5174</v>
      </c>
      <c r="B215" s="1">
        <v>925494667</v>
      </c>
      <c r="C215" s="1" t="s">
        <v>6120</v>
      </c>
      <c r="D215" s="1" t="s">
        <v>6121</v>
      </c>
      <c r="E215" s="1" t="s">
        <v>6122</v>
      </c>
      <c r="F215" s="1" t="s">
        <v>5205</v>
      </c>
      <c r="G215" s="1" t="b">
        <v>0</v>
      </c>
      <c r="H215" s="1" t="s">
        <v>5119</v>
      </c>
      <c r="I215" s="1" t="s">
        <v>5206</v>
      </c>
      <c r="J215" s="1" t="s">
        <v>1216</v>
      </c>
      <c r="K215" s="1"/>
      <c r="L215" s="1" t="s">
        <v>34</v>
      </c>
      <c r="M215" s="13" t="s">
        <v>925</v>
      </c>
    </row>
    <row r="216" spans="1:13" x14ac:dyDescent="0.35">
      <c r="A216" s="1" t="s">
        <v>5174</v>
      </c>
      <c r="B216" s="1">
        <v>563718995</v>
      </c>
      <c r="C216" s="1" t="s">
        <v>6123</v>
      </c>
      <c r="D216" s="1" t="s">
        <v>79</v>
      </c>
      <c r="E216" s="1" t="s">
        <v>6124</v>
      </c>
      <c r="F216" s="1" t="s">
        <v>6125</v>
      </c>
      <c r="G216" s="1" t="b">
        <v>0</v>
      </c>
      <c r="H216" s="1" t="s">
        <v>5190</v>
      </c>
      <c r="I216" s="1" t="s">
        <v>6126</v>
      </c>
      <c r="J216" s="1" t="s">
        <v>5499</v>
      </c>
      <c r="K216" s="1"/>
      <c r="L216" s="1" t="s">
        <v>34</v>
      </c>
      <c r="M216" s="13" t="s">
        <v>925</v>
      </c>
    </row>
    <row r="217" spans="1:13" x14ac:dyDescent="0.35">
      <c r="A217" s="1" t="s">
        <v>5224</v>
      </c>
      <c r="B217" s="1">
        <v>6503334117</v>
      </c>
      <c r="C217" s="1" t="s">
        <v>6127</v>
      </c>
      <c r="D217" s="1" t="s">
        <v>6128</v>
      </c>
      <c r="E217" s="1" t="s">
        <v>6129</v>
      </c>
      <c r="F217" s="1" t="s">
        <v>6130</v>
      </c>
      <c r="G217" s="1" t="b">
        <v>1</v>
      </c>
      <c r="H217" s="1" t="s">
        <v>5119</v>
      </c>
      <c r="I217" s="1" t="s">
        <v>6131</v>
      </c>
      <c r="J217" s="1" t="s">
        <v>6132</v>
      </c>
      <c r="K217" s="1"/>
      <c r="L217" s="1" t="s">
        <v>7</v>
      </c>
      <c r="M217" s="13" t="s">
        <v>926</v>
      </c>
    </row>
    <row r="218" spans="1:13" x14ac:dyDescent="0.35">
      <c r="A218" s="1" t="s">
        <v>5224</v>
      </c>
      <c r="B218" s="1">
        <v>6502705616</v>
      </c>
      <c r="C218" s="1" t="s">
        <v>6133</v>
      </c>
      <c r="D218" s="1" t="s">
        <v>6134</v>
      </c>
      <c r="E218" s="1" t="s">
        <v>6135</v>
      </c>
      <c r="F218" s="1" t="s">
        <v>5232</v>
      </c>
      <c r="G218" s="1" t="b">
        <v>1</v>
      </c>
      <c r="H218" s="1" t="s">
        <v>5119</v>
      </c>
      <c r="I218" s="1" t="s">
        <v>5179</v>
      </c>
      <c r="J218" s="1" t="s">
        <v>6136</v>
      </c>
      <c r="K218" s="1"/>
      <c r="L218" s="1" t="s">
        <v>7</v>
      </c>
      <c r="M218" s="13" t="s">
        <v>926</v>
      </c>
    </row>
    <row r="219" spans="1:13" x14ac:dyDescent="0.35">
      <c r="A219" s="1" t="s">
        <v>5224</v>
      </c>
      <c r="B219" s="1">
        <v>6503629305</v>
      </c>
      <c r="C219" s="1" t="s">
        <v>6137</v>
      </c>
      <c r="D219" s="1" t="s">
        <v>6138</v>
      </c>
      <c r="E219" s="1" t="s">
        <v>6139</v>
      </c>
      <c r="F219" s="1" t="s">
        <v>6140</v>
      </c>
      <c r="G219" s="1" t="b">
        <v>1</v>
      </c>
      <c r="H219" s="1" t="s">
        <v>5119</v>
      </c>
      <c r="I219" s="1" t="s">
        <v>6141</v>
      </c>
      <c r="J219" s="1" t="s">
        <v>6142</v>
      </c>
      <c r="K219" s="1"/>
      <c r="L219" s="1" t="s">
        <v>7</v>
      </c>
      <c r="M219" s="13" t="s">
        <v>926</v>
      </c>
    </row>
    <row r="220" spans="1:13" x14ac:dyDescent="0.35">
      <c r="A220" s="1" t="s">
        <v>5224</v>
      </c>
      <c r="B220" s="1">
        <v>6503668074</v>
      </c>
      <c r="C220" s="1" t="s">
        <v>6143</v>
      </c>
      <c r="D220" s="1" t="s">
        <v>6144</v>
      </c>
      <c r="E220" s="1" t="s">
        <v>5263</v>
      </c>
      <c r="F220" s="1" t="s">
        <v>5264</v>
      </c>
      <c r="G220" s="1" t="b">
        <v>0</v>
      </c>
      <c r="H220" s="1" t="s">
        <v>5119</v>
      </c>
      <c r="I220" s="1" t="s">
        <v>5179</v>
      </c>
      <c r="J220" s="1" t="s">
        <v>5265</v>
      </c>
      <c r="K220" s="1"/>
      <c r="L220" s="1" t="s">
        <v>7</v>
      </c>
      <c r="M220" s="13" t="s">
        <v>925</v>
      </c>
    </row>
    <row r="221" spans="1:13" x14ac:dyDescent="0.35">
      <c r="A221" s="1" t="s">
        <v>5353</v>
      </c>
      <c r="B221" s="1">
        <v>1669091583</v>
      </c>
      <c r="C221" s="1" t="s">
        <v>6145</v>
      </c>
      <c r="D221" s="1" t="s">
        <v>81</v>
      </c>
      <c r="E221" s="1" t="s">
        <v>82</v>
      </c>
      <c r="F221" s="1" t="s">
        <v>5531</v>
      </c>
      <c r="G221" s="1" t="b">
        <v>1</v>
      </c>
      <c r="H221" s="1" t="s">
        <v>5119</v>
      </c>
      <c r="I221" s="1" t="s">
        <v>6146</v>
      </c>
      <c r="J221" s="1" t="s">
        <v>2002</v>
      </c>
      <c r="K221" s="1"/>
      <c r="L221" s="1" t="s">
        <v>13</v>
      </c>
      <c r="M221" s="13" t="s">
        <v>925</v>
      </c>
    </row>
    <row r="222" spans="1:13" x14ac:dyDescent="0.35">
      <c r="A222" s="1" t="s">
        <v>5224</v>
      </c>
      <c r="B222" s="1">
        <v>6503666976</v>
      </c>
      <c r="C222" s="1" t="s">
        <v>6147</v>
      </c>
      <c r="D222" s="1" t="s">
        <v>6148</v>
      </c>
      <c r="E222" s="1" t="s">
        <v>6149</v>
      </c>
      <c r="F222" s="1" t="s">
        <v>5280</v>
      </c>
      <c r="G222" s="1" t="b">
        <v>1</v>
      </c>
      <c r="H222" s="1" t="s">
        <v>5119</v>
      </c>
      <c r="I222" s="1" t="s">
        <v>5179</v>
      </c>
      <c r="J222" s="1" t="s">
        <v>6150</v>
      </c>
      <c r="K222" s="1"/>
      <c r="L222" s="1" t="s">
        <v>7</v>
      </c>
      <c r="M222" s="13" t="s">
        <v>1374</v>
      </c>
    </row>
    <row r="223" spans="1:13" x14ac:dyDescent="0.35">
      <c r="A223" s="1" t="s">
        <v>5174</v>
      </c>
      <c r="B223" s="1">
        <v>1491530147</v>
      </c>
      <c r="C223" s="1" t="s">
        <v>6151</v>
      </c>
      <c r="D223" s="1" t="s">
        <v>746</v>
      </c>
      <c r="E223" s="1" t="s">
        <v>6152</v>
      </c>
      <c r="F223" s="1" t="s">
        <v>6153</v>
      </c>
      <c r="G223" s="1" t="b">
        <v>0</v>
      </c>
      <c r="H223" s="1" t="s">
        <v>5137</v>
      </c>
      <c r="I223" s="1" t="s">
        <v>5179</v>
      </c>
      <c r="J223" s="1" t="s">
        <v>5381</v>
      </c>
      <c r="K223" s="1"/>
      <c r="L223" s="1" t="s">
        <v>24</v>
      </c>
      <c r="M223" s="13" t="s">
        <v>926</v>
      </c>
    </row>
    <row r="224" spans="1:13" x14ac:dyDescent="0.35">
      <c r="A224" s="1" t="s">
        <v>5174</v>
      </c>
      <c r="B224" s="1">
        <v>1439881811</v>
      </c>
      <c r="C224" s="1" t="s">
        <v>6154</v>
      </c>
      <c r="D224" s="1" t="s">
        <v>688</v>
      </c>
      <c r="E224" s="1" t="s">
        <v>6155</v>
      </c>
      <c r="F224" s="1" t="s">
        <v>6156</v>
      </c>
      <c r="G224" s="1" t="b">
        <v>0</v>
      </c>
      <c r="H224" s="1" t="s">
        <v>5119</v>
      </c>
      <c r="I224" s="1" t="s">
        <v>5179</v>
      </c>
      <c r="J224" s="1" t="s">
        <v>6157</v>
      </c>
      <c r="K224" s="1"/>
      <c r="L224" s="1" t="s">
        <v>7</v>
      </c>
      <c r="M224" s="13" t="s">
        <v>926</v>
      </c>
    </row>
    <row r="225" spans="1:13" x14ac:dyDescent="0.35">
      <c r="A225" s="1" t="s">
        <v>5224</v>
      </c>
      <c r="B225" s="1">
        <v>6450444503</v>
      </c>
      <c r="C225" s="1" t="s">
        <v>6158</v>
      </c>
      <c r="D225" s="1" t="s">
        <v>6159</v>
      </c>
      <c r="E225" s="1" t="s">
        <v>6160</v>
      </c>
      <c r="F225" s="1" t="s">
        <v>6130</v>
      </c>
      <c r="G225" s="1" t="b">
        <v>1</v>
      </c>
      <c r="H225" s="1" t="s">
        <v>5119</v>
      </c>
      <c r="I225" s="1" t="s">
        <v>5179</v>
      </c>
      <c r="J225" s="1" t="s">
        <v>6161</v>
      </c>
      <c r="K225" s="1"/>
      <c r="L225" s="1" t="s">
        <v>7</v>
      </c>
      <c r="M225" s="13" t="s">
        <v>926</v>
      </c>
    </row>
    <row r="226" spans="1:13" x14ac:dyDescent="0.35">
      <c r="A226" s="1" t="s">
        <v>5224</v>
      </c>
      <c r="B226" s="1">
        <v>6503676931</v>
      </c>
      <c r="C226" s="1" t="s">
        <v>6162</v>
      </c>
      <c r="D226" s="1" t="s">
        <v>6163</v>
      </c>
      <c r="E226" s="1" t="s">
        <v>6164</v>
      </c>
      <c r="F226" s="1" t="s">
        <v>5210</v>
      </c>
      <c r="G226" s="1" t="b">
        <v>1</v>
      </c>
      <c r="H226" s="1" t="s">
        <v>5119</v>
      </c>
      <c r="I226" s="1" t="s">
        <v>5179</v>
      </c>
      <c r="J226" s="1" t="s">
        <v>5967</v>
      </c>
      <c r="K226" s="1"/>
      <c r="L226" s="1" t="s">
        <v>7</v>
      </c>
      <c r="M226" s="13" t="s">
        <v>6075</v>
      </c>
    </row>
    <row r="227" spans="1:13" x14ac:dyDescent="0.35">
      <c r="A227" s="1" t="s">
        <v>5224</v>
      </c>
      <c r="B227" s="1">
        <v>6503629420</v>
      </c>
      <c r="C227" s="1" t="s">
        <v>6165</v>
      </c>
      <c r="D227" s="1" t="s">
        <v>6166</v>
      </c>
      <c r="E227" s="1" t="s">
        <v>6167</v>
      </c>
      <c r="F227" s="1" t="s">
        <v>5210</v>
      </c>
      <c r="G227" s="1" t="b">
        <v>1</v>
      </c>
      <c r="H227" s="1" t="s">
        <v>5119</v>
      </c>
      <c r="I227" s="1" t="s">
        <v>5179</v>
      </c>
      <c r="J227" s="1" t="s">
        <v>6168</v>
      </c>
      <c r="K227" s="1"/>
      <c r="L227" s="1" t="s">
        <v>7</v>
      </c>
      <c r="M227" s="13" t="s">
        <v>926</v>
      </c>
    </row>
    <row r="228" spans="1:13" x14ac:dyDescent="0.35">
      <c r="A228" s="1" t="s">
        <v>5224</v>
      </c>
      <c r="B228" s="1">
        <v>6503040976</v>
      </c>
      <c r="C228" s="1" t="s">
        <v>6169</v>
      </c>
      <c r="D228" s="1" t="s">
        <v>6170</v>
      </c>
      <c r="E228" s="1" t="s">
        <v>6171</v>
      </c>
      <c r="F228" s="1" t="s">
        <v>6130</v>
      </c>
      <c r="G228" s="1" t="b">
        <v>1</v>
      </c>
      <c r="H228" s="1" t="s">
        <v>5119</v>
      </c>
      <c r="I228" s="1" t="s">
        <v>6172</v>
      </c>
      <c r="J228" s="1" t="s">
        <v>6173</v>
      </c>
      <c r="K228" s="1"/>
      <c r="L228" s="1" t="s">
        <v>7</v>
      </c>
      <c r="M228" s="13" t="s">
        <v>926</v>
      </c>
    </row>
    <row r="229" spans="1:13" x14ac:dyDescent="0.35">
      <c r="A229" s="1" t="s">
        <v>5224</v>
      </c>
      <c r="B229" s="1">
        <v>6503679241</v>
      </c>
      <c r="C229" s="1" t="s">
        <v>6174</v>
      </c>
      <c r="D229" s="1" t="s">
        <v>6175</v>
      </c>
      <c r="E229" s="1" t="s">
        <v>6176</v>
      </c>
      <c r="F229" s="1" t="s">
        <v>5280</v>
      </c>
      <c r="G229" s="1" t="b">
        <v>1</v>
      </c>
      <c r="H229" s="1" t="s">
        <v>5119</v>
      </c>
      <c r="I229" s="1" t="s">
        <v>5179</v>
      </c>
      <c r="J229" s="1" t="s">
        <v>6177</v>
      </c>
      <c r="K229" s="1"/>
      <c r="L229" s="1" t="s">
        <v>34</v>
      </c>
      <c r="M229" s="13" t="s">
        <v>959</v>
      </c>
    </row>
    <row r="230" spans="1:13" x14ac:dyDescent="0.35">
      <c r="A230" s="1" t="s">
        <v>5224</v>
      </c>
      <c r="B230" s="1">
        <v>6503684278</v>
      </c>
      <c r="C230" s="1" t="s">
        <v>6178</v>
      </c>
      <c r="D230" s="1" t="s">
        <v>6179</v>
      </c>
      <c r="E230" s="1" t="s">
        <v>6180</v>
      </c>
      <c r="F230" s="1" t="s">
        <v>5314</v>
      </c>
      <c r="G230" s="1" t="b">
        <v>1</v>
      </c>
      <c r="H230" s="1" t="s">
        <v>5119</v>
      </c>
      <c r="I230" s="1" t="s">
        <v>6181</v>
      </c>
      <c r="J230" s="1" t="s">
        <v>6182</v>
      </c>
      <c r="K230" s="1"/>
      <c r="L230" s="1" t="s">
        <v>7</v>
      </c>
      <c r="M230" s="13" t="s">
        <v>925</v>
      </c>
    </row>
    <row r="231" spans="1:13" x14ac:dyDescent="0.35">
      <c r="A231" s="1" t="s">
        <v>5146</v>
      </c>
      <c r="B231" s="1">
        <v>711923939</v>
      </c>
      <c r="C231" s="1" t="s">
        <v>6183</v>
      </c>
      <c r="D231" s="1" t="s">
        <v>3360</v>
      </c>
      <c r="E231" s="1" t="s">
        <v>6184</v>
      </c>
      <c r="F231" s="1" t="s">
        <v>6185</v>
      </c>
      <c r="G231" s="1" t="b">
        <v>1</v>
      </c>
      <c r="H231" s="1" t="s">
        <v>5119</v>
      </c>
      <c r="I231" s="1" t="s">
        <v>6186</v>
      </c>
      <c r="J231" s="1" t="s">
        <v>3364</v>
      </c>
      <c r="K231" s="1"/>
      <c r="L231" s="1" t="s">
        <v>24</v>
      </c>
      <c r="M231" s="1" t="s">
        <v>926</v>
      </c>
    </row>
    <row r="232" spans="1:13" x14ac:dyDescent="0.35">
      <c r="A232" s="1" t="s">
        <v>5146</v>
      </c>
      <c r="B232" s="1">
        <v>1113153706</v>
      </c>
      <c r="C232" s="1" t="s">
        <v>6187</v>
      </c>
      <c r="D232" s="1" t="s">
        <v>6188</v>
      </c>
      <c r="E232" s="1" t="s">
        <v>6189</v>
      </c>
      <c r="F232" s="1" t="s">
        <v>5232</v>
      </c>
      <c r="G232" s="1" t="b">
        <v>1</v>
      </c>
      <c r="H232" s="1" t="s">
        <v>5119</v>
      </c>
      <c r="I232" s="1" t="s">
        <v>6190</v>
      </c>
      <c r="J232" s="1" t="s">
        <v>6191</v>
      </c>
      <c r="K232" s="1"/>
      <c r="L232" s="1" t="s">
        <v>24</v>
      </c>
      <c r="M232" s="1" t="s">
        <v>926</v>
      </c>
    </row>
    <row r="233" spans="1:13" x14ac:dyDescent="0.35">
      <c r="A233" s="1" t="s">
        <v>5146</v>
      </c>
      <c r="B233" s="1">
        <v>454638411</v>
      </c>
      <c r="C233" s="1" t="s">
        <v>6192</v>
      </c>
      <c r="D233" s="1" t="s">
        <v>5472</v>
      </c>
      <c r="E233" s="1" t="s">
        <v>6193</v>
      </c>
      <c r="F233" s="1" t="s">
        <v>5474</v>
      </c>
      <c r="G233" s="1" t="b">
        <v>1</v>
      </c>
      <c r="H233" s="1" t="s">
        <v>5137</v>
      </c>
      <c r="I233" s="1" t="s">
        <v>5430</v>
      </c>
      <c r="J233" s="1" t="s">
        <v>5475</v>
      </c>
      <c r="K233" s="1"/>
      <c r="L233" s="1" t="s">
        <v>24</v>
      </c>
      <c r="M233" s="1" t="s">
        <v>926</v>
      </c>
    </row>
    <row r="234" spans="1:13" x14ac:dyDescent="0.35">
      <c r="A234" s="1" t="s">
        <v>5224</v>
      </c>
      <c r="B234" s="1">
        <v>6502668052</v>
      </c>
      <c r="C234" s="1" t="s">
        <v>6194</v>
      </c>
      <c r="D234" s="1" t="s">
        <v>6195</v>
      </c>
      <c r="E234" s="1" t="s">
        <v>6196</v>
      </c>
      <c r="F234" s="1" t="s">
        <v>5877</v>
      </c>
      <c r="G234" s="1" t="b">
        <v>1</v>
      </c>
      <c r="H234" s="1" t="s">
        <v>5119</v>
      </c>
      <c r="I234" s="1" t="s">
        <v>5179</v>
      </c>
      <c r="J234" s="1" t="s">
        <v>6197</v>
      </c>
      <c r="K234" s="1"/>
      <c r="L234" s="1" t="s">
        <v>7</v>
      </c>
      <c r="M234" s="1" t="s">
        <v>926</v>
      </c>
    </row>
    <row r="235" spans="1:13" x14ac:dyDescent="0.35">
      <c r="A235" s="1" t="s">
        <v>5224</v>
      </c>
      <c r="B235" s="1">
        <v>6502847204</v>
      </c>
      <c r="C235" s="1" t="s">
        <v>6198</v>
      </c>
      <c r="D235" s="1" t="s">
        <v>6199</v>
      </c>
      <c r="E235" s="1" t="s">
        <v>6200</v>
      </c>
      <c r="F235" s="1" t="s">
        <v>6201</v>
      </c>
      <c r="G235" s="1" t="b">
        <v>1</v>
      </c>
      <c r="H235" s="1" t="s">
        <v>5119</v>
      </c>
      <c r="I235" s="1" t="s">
        <v>5179</v>
      </c>
      <c r="J235" s="1" t="s">
        <v>6202</v>
      </c>
      <c r="K235" s="1"/>
      <c r="L235" s="1" t="s">
        <v>7</v>
      </c>
      <c r="M235" s="1" t="s">
        <v>926</v>
      </c>
    </row>
    <row r="236" spans="1:13" x14ac:dyDescent="0.35">
      <c r="A236" s="1" t="s">
        <v>5114</v>
      </c>
      <c r="B236" s="1">
        <v>409203825</v>
      </c>
      <c r="C236" s="1" t="s">
        <v>6203</v>
      </c>
      <c r="D236" s="1" t="s">
        <v>6204</v>
      </c>
      <c r="E236" s="1" t="s">
        <v>6205</v>
      </c>
      <c r="F236" s="1" t="s">
        <v>5143</v>
      </c>
      <c r="G236" s="1" t="b">
        <v>1</v>
      </c>
      <c r="H236" s="1" t="s">
        <v>5119</v>
      </c>
      <c r="I236" s="1" t="s">
        <v>5330</v>
      </c>
      <c r="J236" s="1" t="s">
        <v>5331</v>
      </c>
      <c r="K236" s="1"/>
      <c r="L236" s="1" t="s">
        <v>7</v>
      </c>
      <c r="M236" s="1" t="s">
        <v>1374</v>
      </c>
    </row>
    <row r="237" spans="1:13" x14ac:dyDescent="0.35">
      <c r="A237" s="1" t="s">
        <v>5114</v>
      </c>
      <c r="B237" s="1">
        <v>1530712347</v>
      </c>
      <c r="C237" s="1" t="s">
        <v>6206</v>
      </c>
      <c r="D237" s="1" t="s">
        <v>6207</v>
      </c>
      <c r="E237" s="1" t="s">
        <v>6208</v>
      </c>
      <c r="F237" s="1" t="s">
        <v>5232</v>
      </c>
      <c r="G237" s="1" t="b">
        <v>1</v>
      </c>
      <c r="H237" s="1" t="s">
        <v>5119</v>
      </c>
      <c r="I237" s="1" t="s">
        <v>5179</v>
      </c>
      <c r="J237" s="1" t="s">
        <v>6209</v>
      </c>
      <c r="K237" s="1"/>
      <c r="L237" s="1" t="s">
        <v>7</v>
      </c>
      <c r="M237" s="1" t="s">
        <v>926</v>
      </c>
    </row>
    <row r="238" spans="1:13" x14ac:dyDescent="0.35">
      <c r="A238" s="1" t="s">
        <v>5353</v>
      </c>
      <c r="B238" s="1">
        <v>698255242</v>
      </c>
      <c r="C238" s="1" t="s">
        <v>6210</v>
      </c>
      <c r="D238" s="1" t="s">
        <v>2172</v>
      </c>
      <c r="E238" s="1" t="s">
        <v>6211</v>
      </c>
      <c r="F238" s="1" t="s">
        <v>6212</v>
      </c>
      <c r="G238" s="1" t="b">
        <v>1</v>
      </c>
      <c r="H238" s="1" t="s">
        <v>5119</v>
      </c>
      <c r="I238" s="1" t="s">
        <v>6213</v>
      </c>
      <c r="J238" s="1" t="s">
        <v>5730</v>
      </c>
      <c r="K238" s="1"/>
      <c r="L238" s="1" t="s">
        <v>34</v>
      </c>
      <c r="M238" s="1" t="s">
        <v>925</v>
      </c>
    </row>
    <row r="239" spans="1:13" x14ac:dyDescent="0.35">
      <c r="A239" s="1" t="s">
        <v>5353</v>
      </c>
      <c r="B239" s="1">
        <v>1644099880</v>
      </c>
      <c r="C239" s="1" t="s">
        <v>6214</v>
      </c>
      <c r="D239" s="1" t="s">
        <v>6215</v>
      </c>
      <c r="E239" s="1" t="s">
        <v>6216</v>
      </c>
      <c r="F239" s="1" t="s">
        <v>6217</v>
      </c>
      <c r="G239" s="1" t="b">
        <v>1</v>
      </c>
      <c r="H239" s="1" t="s">
        <v>5119</v>
      </c>
      <c r="I239" s="1" t="s">
        <v>6218</v>
      </c>
      <c r="J239" s="1" t="s">
        <v>6219</v>
      </c>
      <c r="K239" s="1"/>
      <c r="L239" s="1" t="s">
        <v>7</v>
      </c>
      <c r="M239" s="1" t="s">
        <v>925</v>
      </c>
    </row>
    <row r="240" spans="1:13" x14ac:dyDescent="0.35">
      <c r="A240" s="1" t="s">
        <v>5353</v>
      </c>
      <c r="B240" s="1">
        <v>6467555424</v>
      </c>
      <c r="C240" s="1" t="s">
        <v>6220</v>
      </c>
      <c r="D240" s="1" t="s">
        <v>6221</v>
      </c>
      <c r="E240" s="1" t="s">
        <v>6222</v>
      </c>
      <c r="F240" s="1" t="s">
        <v>5286</v>
      </c>
      <c r="G240" s="1" t="b">
        <v>1</v>
      </c>
      <c r="H240" s="1" t="s">
        <v>5119</v>
      </c>
      <c r="I240" s="1" t="s">
        <v>5179</v>
      </c>
      <c r="J240" s="1" t="s">
        <v>6223</v>
      </c>
      <c r="K240" s="1"/>
      <c r="L240" s="1" t="s">
        <v>7</v>
      </c>
      <c r="M240" s="1" t="s">
        <v>926</v>
      </c>
    </row>
    <row r="241" spans="1:13" x14ac:dyDescent="0.35">
      <c r="A241" s="1" t="s">
        <v>5353</v>
      </c>
      <c r="B241" s="1">
        <v>1351168404</v>
      </c>
      <c r="C241" s="1" t="s">
        <v>6224</v>
      </c>
      <c r="D241" s="1" t="s">
        <v>6225</v>
      </c>
      <c r="E241" s="1" t="s">
        <v>6226</v>
      </c>
      <c r="F241" s="1" t="s">
        <v>6227</v>
      </c>
      <c r="G241" s="1" t="b">
        <v>1</v>
      </c>
      <c r="H241" s="1" t="s">
        <v>5190</v>
      </c>
      <c r="I241" s="1" t="s">
        <v>6228</v>
      </c>
      <c r="J241" s="1" t="s">
        <v>6229</v>
      </c>
      <c r="K241" s="1"/>
      <c r="L241" s="1" t="s">
        <v>34</v>
      </c>
      <c r="M241" s="1" t="s">
        <v>959</v>
      </c>
    </row>
    <row r="242" spans="1:13" x14ac:dyDescent="0.35">
      <c r="A242" s="1" t="s">
        <v>5174</v>
      </c>
      <c r="B242" s="1">
        <v>404990064</v>
      </c>
      <c r="C242" s="1" t="s">
        <v>6230</v>
      </c>
      <c r="D242" s="1" t="s">
        <v>6231</v>
      </c>
      <c r="E242" s="1" t="s">
        <v>6232</v>
      </c>
      <c r="F242" s="1" t="s">
        <v>5521</v>
      </c>
      <c r="G242" s="1" t="b">
        <v>0</v>
      </c>
      <c r="H242" s="1" t="s">
        <v>5119</v>
      </c>
      <c r="I242" s="1" t="s">
        <v>5179</v>
      </c>
      <c r="J242" s="1" t="s">
        <v>6233</v>
      </c>
      <c r="K242" s="1"/>
      <c r="L242" s="1" t="s">
        <v>7</v>
      </c>
      <c r="M242" s="1" t="s">
        <v>957</v>
      </c>
    </row>
    <row r="243" spans="1:13" x14ac:dyDescent="0.35">
      <c r="A243" s="1" t="s">
        <v>5174</v>
      </c>
      <c r="B243" s="1">
        <v>497716362</v>
      </c>
      <c r="C243" s="1" t="s">
        <v>6234</v>
      </c>
      <c r="D243" s="1" t="s">
        <v>6235</v>
      </c>
      <c r="E243" s="1" t="s">
        <v>6236</v>
      </c>
      <c r="F243" s="1" t="s">
        <v>6237</v>
      </c>
      <c r="G243" s="1" t="b">
        <v>0</v>
      </c>
      <c r="H243" s="1" t="s">
        <v>5119</v>
      </c>
      <c r="I243" s="1" t="s">
        <v>6238</v>
      </c>
      <c r="J243" s="1" t="s">
        <v>6239</v>
      </c>
      <c r="K243" s="1"/>
      <c r="L243" s="1" t="s">
        <v>7</v>
      </c>
      <c r="M243" s="1" t="s">
        <v>926</v>
      </c>
    </row>
    <row r="244" spans="1:13" x14ac:dyDescent="0.35">
      <c r="A244" s="1" t="s">
        <v>5174</v>
      </c>
      <c r="B244" s="1">
        <v>824305459</v>
      </c>
      <c r="C244" s="1" t="s">
        <v>6240</v>
      </c>
      <c r="D244" s="1" t="s">
        <v>596</v>
      </c>
      <c r="E244" s="1" t="s">
        <v>597</v>
      </c>
      <c r="F244" s="1" t="s">
        <v>5205</v>
      </c>
      <c r="G244" s="1" t="b">
        <v>0</v>
      </c>
      <c r="H244" s="1" t="s">
        <v>5119</v>
      </c>
      <c r="I244" s="1" t="s">
        <v>5206</v>
      </c>
      <c r="J244" s="1" t="s">
        <v>1216</v>
      </c>
      <c r="K244" s="1"/>
      <c r="L244" s="1" t="s">
        <v>34</v>
      </c>
      <c r="M244" s="1" t="s">
        <v>925</v>
      </c>
    </row>
    <row r="245" spans="1:13" x14ac:dyDescent="0.35">
      <c r="A245" s="1" t="s">
        <v>5353</v>
      </c>
      <c r="B245" s="1">
        <v>1508186374</v>
      </c>
      <c r="C245" s="1" t="s">
        <v>6241</v>
      </c>
      <c r="D245" s="1" t="s">
        <v>6242</v>
      </c>
      <c r="E245" s="1" t="s">
        <v>6243</v>
      </c>
      <c r="F245" s="1" t="s">
        <v>5527</v>
      </c>
      <c r="G245" s="1" t="b">
        <v>1</v>
      </c>
      <c r="H245" s="1" t="s">
        <v>5137</v>
      </c>
      <c r="I245" s="1" t="s">
        <v>6244</v>
      </c>
      <c r="J245" s="1" t="s">
        <v>6245</v>
      </c>
      <c r="K245" s="1"/>
      <c r="L245" s="1" t="s">
        <v>24</v>
      </c>
      <c r="M245" s="1" t="s">
        <v>926</v>
      </c>
    </row>
    <row r="246" spans="1:13" x14ac:dyDescent="0.35">
      <c r="A246" s="1" t="s">
        <v>5146</v>
      </c>
      <c r="B246" s="1">
        <v>399857015</v>
      </c>
      <c r="C246" s="1" t="s">
        <v>6246</v>
      </c>
      <c r="D246" s="1" t="s">
        <v>6247</v>
      </c>
      <c r="E246" s="1" t="s">
        <v>6248</v>
      </c>
      <c r="F246" s="1" t="s">
        <v>5198</v>
      </c>
      <c r="G246" s="1" t="b">
        <v>1</v>
      </c>
      <c r="H246" s="1" t="s">
        <v>5119</v>
      </c>
      <c r="I246" s="1" t="s">
        <v>6249</v>
      </c>
      <c r="J246" s="1" t="s">
        <v>6250</v>
      </c>
      <c r="K246" s="1"/>
      <c r="L246" s="1" t="s">
        <v>24</v>
      </c>
      <c r="M246" s="1" t="s">
        <v>1374</v>
      </c>
    </row>
    <row r="247" spans="1:13" x14ac:dyDescent="0.35">
      <c r="A247" s="1" t="s">
        <v>5224</v>
      </c>
      <c r="B247" s="1">
        <v>6503670026</v>
      </c>
      <c r="C247" s="1" t="s">
        <v>6251</v>
      </c>
      <c r="D247" s="1" t="s">
        <v>6252</v>
      </c>
      <c r="E247" s="1" t="s">
        <v>6253</v>
      </c>
      <c r="F247" s="1" t="s">
        <v>5210</v>
      </c>
      <c r="G247" s="1" t="b">
        <v>1</v>
      </c>
      <c r="H247" s="1" t="s">
        <v>5119</v>
      </c>
      <c r="I247" s="1" t="s">
        <v>5179</v>
      </c>
      <c r="J247" s="1" t="s">
        <v>6254</v>
      </c>
      <c r="K247" s="1"/>
      <c r="L247" s="1" t="s">
        <v>7</v>
      </c>
      <c r="M247" s="1" t="s">
        <v>1374</v>
      </c>
    </row>
    <row r="248" spans="1:13" x14ac:dyDescent="0.35">
      <c r="A248" s="1" t="s">
        <v>5224</v>
      </c>
      <c r="B248" s="1">
        <v>6503046688</v>
      </c>
      <c r="C248" s="1" t="s">
        <v>6255</v>
      </c>
      <c r="D248" s="1" t="s">
        <v>6256</v>
      </c>
      <c r="E248" s="1" t="s">
        <v>6257</v>
      </c>
      <c r="F248" s="1" t="s">
        <v>6258</v>
      </c>
      <c r="G248" s="1" t="b">
        <v>0</v>
      </c>
      <c r="H248" s="1" t="s">
        <v>5119</v>
      </c>
      <c r="I248" s="1" t="s">
        <v>6259</v>
      </c>
      <c r="J248" s="1" t="s">
        <v>6260</v>
      </c>
      <c r="K248" s="1"/>
      <c r="L248" s="1" t="s">
        <v>7</v>
      </c>
      <c r="M248" s="1" t="s">
        <v>926</v>
      </c>
    </row>
    <row r="249" spans="1:13" x14ac:dyDescent="0.35">
      <c r="A249" s="1" t="s">
        <v>5224</v>
      </c>
      <c r="B249" s="1">
        <v>6503619716</v>
      </c>
      <c r="C249" s="1" t="s">
        <v>6261</v>
      </c>
      <c r="D249" s="1" t="s">
        <v>6262</v>
      </c>
      <c r="E249" s="1" t="s">
        <v>6263</v>
      </c>
      <c r="F249" s="1" t="s">
        <v>5309</v>
      </c>
      <c r="G249" s="1" t="b">
        <v>1</v>
      </c>
      <c r="H249" s="1" t="s">
        <v>5119</v>
      </c>
      <c r="I249" s="1" t="s">
        <v>6264</v>
      </c>
      <c r="J249" s="1" t="s">
        <v>6265</v>
      </c>
      <c r="K249" s="1"/>
      <c r="L249" s="1" t="s">
        <v>7</v>
      </c>
      <c r="M249" s="1" t="s">
        <v>926</v>
      </c>
    </row>
    <row r="250" spans="1:13" x14ac:dyDescent="0.35">
      <c r="A250" s="1" t="s">
        <v>5224</v>
      </c>
      <c r="B250" s="1">
        <v>6503354843</v>
      </c>
      <c r="C250" s="1" t="s">
        <v>6266</v>
      </c>
      <c r="D250" s="1" t="s">
        <v>6267</v>
      </c>
      <c r="E250" s="1" t="s">
        <v>6268</v>
      </c>
      <c r="F250" s="1" t="s">
        <v>6269</v>
      </c>
      <c r="G250" s="1" t="b">
        <v>1</v>
      </c>
      <c r="H250" s="1" t="s">
        <v>5119</v>
      </c>
      <c r="I250" s="1" t="s">
        <v>5179</v>
      </c>
      <c r="J250" s="1" t="s">
        <v>6270</v>
      </c>
      <c r="K250" s="1"/>
      <c r="L250" s="1" t="s">
        <v>7</v>
      </c>
      <c r="M250" s="1" t="s">
        <v>926</v>
      </c>
    </row>
    <row r="251" spans="1:13" x14ac:dyDescent="0.35">
      <c r="A251" s="1" t="s">
        <v>5224</v>
      </c>
      <c r="B251" s="1">
        <v>6498994045</v>
      </c>
      <c r="C251" s="1" t="s">
        <v>6271</v>
      </c>
      <c r="D251" s="1" t="s">
        <v>6272</v>
      </c>
      <c r="E251" s="1" t="s">
        <v>6273</v>
      </c>
      <c r="F251" s="1" t="s">
        <v>5198</v>
      </c>
      <c r="G251" s="1" t="b">
        <v>1</v>
      </c>
      <c r="H251" s="1" t="s">
        <v>5119</v>
      </c>
      <c r="I251" s="1" t="s">
        <v>6274</v>
      </c>
      <c r="J251" s="1" t="s">
        <v>6275</v>
      </c>
      <c r="K251" s="1"/>
      <c r="L251" s="1" t="s">
        <v>7</v>
      </c>
      <c r="M251" s="1" t="s">
        <v>925</v>
      </c>
    </row>
    <row r="252" spans="1:13" x14ac:dyDescent="0.35">
      <c r="A252" s="1" t="s">
        <v>5224</v>
      </c>
      <c r="B252" s="1">
        <v>6503666775</v>
      </c>
      <c r="C252" s="1" t="s">
        <v>6276</v>
      </c>
      <c r="D252" s="1" t="s">
        <v>6277</v>
      </c>
      <c r="E252" s="1" t="s">
        <v>6278</v>
      </c>
      <c r="F252" s="1" t="s">
        <v>6279</v>
      </c>
      <c r="G252" s="1" t="b">
        <v>1</v>
      </c>
      <c r="H252" s="1" t="s">
        <v>5119</v>
      </c>
      <c r="I252" s="1" t="s">
        <v>5179</v>
      </c>
      <c r="J252" s="1" t="s">
        <v>6280</v>
      </c>
      <c r="K252" s="1"/>
      <c r="L252" s="1" t="s">
        <v>7</v>
      </c>
      <c r="M252" s="1" t="s">
        <v>926</v>
      </c>
    </row>
    <row r="253" spans="1:13" x14ac:dyDescent="0.35">
      <c r="A253" s="1" t="s">
        <v>5146</v>
      </c>
      <c r="B253" s="1">
        <v>389801252</v>
      </c>
      <c r="C253" s="1" t="s">
        <v>6281</v>
      </c>
      <c r="D253" s="1" t="s">
        <v>368</v>
      </c>
      <c r="E253" s="1" t="s">
        <v>6282</v>
      </c>
      <c r="F253" s="1" t="s">
        <v>5734</v>
      </c>
      <c r="G253" s="1" t="b">
        <v>1</v>
      </c>
      <c r="H253" s="1" t="s">
        <v>5137</v>
      </c>
      <c r="I253" s="1" t="s">
        <v>5363</v>
      </c>
      <c r="J253" s="1" t="s">
        <v>6283</v>
      </c>
      <c r="K253" s="1"/>
      <c r="L253" s="1" t="s">
        <v>24</v>
      </c>
      <c r="M253" s="1" t="s">
        <v>926</v>
      </c>
    </row>
    <row r="254" spans="1:13" x14ac:dyDescent="0.35">
      <c r="A254" s="1" t="s">
        <v>5353</v>
      </c>
      <c r="B254" s="1">
        <v>1621328561</v>
      </c>
      <c r="C254" s="1" t="s">
        <v>6284</v>
      </c>
      <c r="D254" s="1" t="s">
        <v>535</v>
      </c>
      <c r="E254" s="1" t="s">
        <v>6285</v>
      </c>
      <c r="F254" s="1" t="s">
        <v>6286</v>
      </c>
      <c r="G254" s="1" t="b">
        <v>1</v>
      </c>
      <c r="H254" s="1" t="s">
        <v>5190</v>
      </c>
      <c r="I254" s="1" t="s">
        <v>6287</v>
      </c>
      <c r="J254" s="1" t="s">
        <v>1727</v>
      </c>
      <c r="K254" s="1"/>
      <c r="L254" s="1" t="s">
        <v>7</v>
      </c>
      <c r="M254" s="1" t="s">
        <v>925</v>
      </c>
    </row>
    <row r="255" spans="1:13" x14ac:dyDescent="0.35">
      <c r="A255" s="1" t="s">
        <v>5146</v>
      </c>
      <c r="B255" s="1">
        <v>985746746</v>
      </c>
      <c r="C255" s="1" t="s">
        <v>6288</v>
      </c>
      <c r="D255" s="1" t="s">
        <v>6289</v>
      </c>
      <c r="E255" s="1" t="s">
        <v>6290</v>
      </c>
      <c r="F255" s="1" t="s">
        <v>6291</v>
      </c>
      <c r="G255" s="1" t="b">
        <v>1</v>
      </c>
      <c r="H255" s="1" t="s">
        <v>5130</v>
      </c>
      <c r="I255" s="1" t="s">
        <v>6292</v>
      </c>
      <c r="J255" s="1" t="s">
        <v>6293</v>
      </c>
      <c r="K255" s="1"/>
      <c r="L255" s="1" t="s">
        <v>34</v>
      </c>
      <c r="M255" s="1" t="s">
        <v>926</v>
      </c>
    </row>
    <row r="256" spans="1:13" x14ac:dyDescent="0.35">
      <c r="A256" s="1" t="s">
        <v>5224</v>
      </c>
      <c r="B256" s="1">
        <v>6503139502</v>
      </c>
      <c r="C256" s="1" t="s">
        <v>6294</v>
      </c>
      <c r="D256" s="1" t="s">
        <v>6295</v>
      </c>
      <c r="E256" s="1" t="s">
        <v>6296</v>
      </c>
      <c r="F256" s="1" t="s">
        <v>6297</v>
      </c>
      <c r="G256" s="1" t="b">
        <v>1</v>
      </c>
      <c r="H256" s="1" t="s">
        <v>5119</v>
      </c>
      <c r="I256" s="1" t="s">
        <v>6298</v>
      </c>
      <c r="J256" s="1" t="s">
        <v>6299</v>
      </c>
      <c r="K256" s="1"/>
      <c r="L256" s="1" t="s">
        <v>7</v>
      </c>
      <c r="M256" s="1" t="s">
        <v>925</v>
      </c>
    </row>
    <row r="257" spans="1:13" x14ac:dyDescent="0.35">
      <c r="A257" s="1" t="s">
        <v>5174</v>
      </c>
      <c r="B257" s="1">
        <v>1466120520</v>
      </c>
      <c r="C257" s="1" t="s">
        <v>6300</v>
      </c>
      <c r="D257" s="1" t="s">
        <v>6301</v>
      </c>
      <c r="E257" s="1" t="s">
        <v>6302</v>
      </c>
      <c r="F257" s="1" t="s">
        <v>5421</v>
      </c>
      <c r="G257" s="1" t="b">
        <v>0</v>
      </c>
      <c r="H257" s="1" t="s">
        <v>5119</v>
      </c>
      <c r="I257" s="1" t="s">
        <v>6303</v>
      </c>
      <c r="J257" s="1" t="s">
        <v>6304</v>
      </c>
      <c r="K257" s="1"/>
      <c r="L257" s="1" t="s">
        <v>7</v>
      </c>
      <c r="M257" s="1" t="s">
        <v>926</v>
      </c>
    </row>
    <row r="258" spans="1:13" x14ac:dyDescent="0.35">
      <c r="A258" s="1" t="s">
        <v>5174</v>
      </c>
      <c r="B258" s="1">
        <v>1406710800</v>
      </c>
      <c r="C258" s="1" t="s">
        <v>6305</v>
      </c>
      <c r="D258" s="1" t="s">
        <v>778</v>
      </c>
      <c r="E258" s="1" t="s">
        <v>6306</v>
      </c>
      <c r="F258" s="1" t="s">
        <v>6307</v>
      </c>
      <c r="G258" s="1" t="b">
        <v>0</v>
      </c>
      <c r="H258" s="1" t="s">
        <v>5137</v>
      </c>
      <c r="I258" s="1" t="s">
        <v>6308</v>
      </c>
      <c r="J258" s="1" t="s">
        <v>2243</v>
      </c>
      <c r="K258" s="1"/>
      <c r="L258" s="1" t="s">
        <v>24</v>
      </c>
      <c r="M258" s="1" t="s">
        <v>926</v>
      </c>
    </row>
    <row r="259" spans="1:13" x14ac:dyDescent="0.35">
      <c r="A259" s="1" t="s">
        <v>5201</v>
      </c>
      <c r="B259" s="1">
        <v>363738376</v>
      </c>
      <c r="C259" s="1" t="s">
        <v>6309</v>
      </c>
      <c r="D259" s="1" t="s">
        <v>6310</v>
      </c>
      <c r="E259" s="1" t="s">
        <v>6311</v>
      </c>
      <c r="F259" s="1" t="s">
        <v>6312</v>
      </c>
      <c r="G259" s="1" t="b">
        <v>0</v>
      </c>
      <c r="H259" s="1" t="s">
        <v>5119</v>
      </c>
      <c r="I259" s="1" t="s">
        <v>5179</v>
      </c>
      <c r="J259" s="1" t="s">
        <v>6313</v>
      </c>
      <c r="K259" s="1"/>
      <c r="L259" s="1" t="s">
        <v>7</v>
      </c>
      <c r="M259" s="1" t="s">
        <v>926</v>
      </c>
    </row>
    <row r="260" spans="1:13" x14ac:dyDescent="0.35">
      <c r="A260" s="1" t="s">
        <v>5201</v>
      </c>
      <c r="B260" s="1">
        <v>361784690</v>
      </c>
      <c r="C260" s="1" t="s">
        <v>6314</v>
      </c>
      <c r="D260" s="1" t="s">
        <v>2668</v>
      </c>
      <c r="E260" s="1" t="s">
        <v>6315</v>
      </c>
      <c r="F260" s="1" t="s">
        <v>6316</v>
      </c>
      <c r="G260" s="1" t="b">
        <v>0</v>
      </c>
      <c r="H260" s="1" t="s">
        <v>5119</v>
      </c>
      <c r="I260" s="1" t="s">
        <v>5179</v>
      </c>
      <c r="J260" s="1" t="s">
        <v>6317</v>
      </c>
      <c r="K260" s="1"/>
      <c r="L260" s="1" t="s">
        <v>7</v>
      </c>
      <c r="M260" s="1" t="s">
        <v>926</v>
      </c>
    </row>
    <row r="261" spans="1:13" x14ac:dyDescent="0.35">
      <c r="A261" s="1" t="s">
        <v>5201</v>
      </c>
      <c r="B261" s="1">
        <v>1353841706</v>
      </c>
      <c r="C261" s="1" t="s">
        <v>6318</v>
      </c>
      <c r="D261" s="1" t="s">
        <v>6319</v>
      </c>
      <c r="E261" s="1" t="s">
        <v>6320</v>
      </c>
      <c r="F261" s="1" t="s">
        <v>6321</v>
      </c>
      <c r="G261" s="1" t="b">
        <v>0</v>
      </c>
      <c r="H261" s="1" t="s">
        <v>5119</v>
      </c>
      <c r="I261" s="1" t="s">
        <v>5179</v>
      </c>
      <c r="J261" s="1" t="s">
        <v>6322</v>
      </c>
      <c r="K261" s="1"/>
      <c r="L261" s="1" t="s">
        <v>34</v>
      </c>
      <c r="M261" s="1" t="s">
        <v>925</v>
      </c>
    </row>
    <row r="262" spans="1:13" x14ac:dyDescent="0.35">
      <c r="A262" s="1" t="s">
        <v>5146</v>
      </c>
      <c r="B262" s="1">
        <v>401626263</v>
      </c>
      <c r="C262" s="1" t="s">
        <v>6323</v>
      </c>
      <c r="D262" s="1" t="s">
        <v>6324</v>
      </c>
      <c r="E262" s="1" t="s">
        <v>6325</v>
      </c>
      <c r="F262" s="1" t="s">
        <v>6052</v>
      </c>
      <c r="G262" s="1" t="b">
        <v>1</v>
      </c>
      <c r="H262" s="1" t="s">
        <v>5119</v>
      </c>
      <c r="I262" s="1" t="s">
        <v>6326</v>
      </c>
      <c r="J262" s="1" t="s">
        <v>6327</v>
      </c>
      <c r="K262" s="1"/>
      <c r="L262" s="1" t="s">
        <v>7</v>
      </c>
      <c r="M262" s="1" t="s">
        <v>926</v>
      </c>
    </row>
    <row r="263" spans="1:13" x14ac:dyDescent="0.35">
      <c r="A263" s="1" t="s">
        <v>5224</v>
      </c>
      <c r="B263" s="1">
        <v>6503595188</v>
      </c>
      <c r="C263" s="1" t="s">
        <v>6328</v>
      </c>
      <c r="D263" s="1" t="s">
        <v>6329</v>
      </c>
      <c r="E263" s="1" t="s">
        <v>6330</v>
      </c>
      <c r="F263" s="1" t="s">
        <v>5280</v>
      </c>
      <c r="G263" s="1" t="b">
        <v>1</v>
      </c>
      <c r="H263" s="1" t="s">
        <v>5119</v>
      </c>
      <c r="I263" s="1" t="s">
        <v>5179</v>
      </c>
      <c r="J263" s="1" t="s">
        <v>6331</v>
      </c>
      <c r="K263" s="1"/>
      <c r="L263" s="1" t="s">
        <v>7</v>
      </c>
      <c r="M263" s="1" t="s">
        <v>958</v>
      </c>
    </row>
    <row r="264" spans="1:13" x14ac:dyDescent="0.35">
      <c r="A264" s="1" t="s">
        <v>5224</v>
      </c>
      <c r="B264" s="1">
        <v>6503670048</v>
      </c>
      <c r="C264" s="1" t="s">
        <v>6332</v>
      </c>
      <c r="D264" s="1" t="s">
        <v>6333</v>
      </c>
      <c r="E264" s="1" t="s">
        <v>6334</v>
      </c>
      <c r="F264" s="1" t="s">
        <v>5210</v>
      </c>
      <c r="G264" s="1" t="b">
        <v>1</v>
      </c>
      <c r="H264" s="1" t="s">
        <v>5119</v>
      </c>
      <c r="I264" s="1" t="s">
        <v>5179</v>
      </c>
      <c r="J264" s="1" t="s">
        <v>6168</v>
      </c>
      <c r="K264" s="1"/>
      <c r="L264" s="1" t="s">
        <v>7</v>
      </c>
      <c r="M264" s="1" t="s">
        <v>925</v>
      </c>
    </row>
    <row r="265" spans="1:13" x14ac:dyDescent="0.35">
      <c r="A265" s="1" t="s">
        <v>5224</v>
      </c>
      <c r="B265" s="1">
        <v>6477793171</v>
      </c>
      <c r="C265" s="1" t="s">
        <v>6335</v>
      </c>
      <c r="D265" s="1" t="s">
        <v>6336</v>
      </c>
      <c r="E265" s="1" t="s">
        <v>6337</v>
      </c>
      <c r="F265" s="1" t="s">
        <v>5346</v>
      </c>
      <c r="G265" s="1" t="b">
        <v>1</v>
      </c>
      <c r="H265" s="1" t="s">
        <v>5119</v>
      </c>
      <c r="I265" s="1" t="s">
        <v>5986</v>
      </c>
      <c r="J265" s="1" t="s">
        <v>6338</v>
      </c>
      <c r="K265" s="1"/>
      <c r="L265" s="1" t="s">
        <v>7</v>
      </c>
      <c r="M265" s="1" t="s">
        <v>7</v>
      </c>
    </row>
    <row r="266" spans="1:13" x14ac:dyDescent="0.35">
      <c r="A266" s="1" t="s">
        <v>5224</v>
      </c>
      <c r="B266" s="1">
        <v>6503343075</v>
      </c>
      <c r="C266" s="1" t="s">
        <v>6339</v>
      </c>
      <c r="D266" s="1" t="s">
        <v>6340</v>
      </c>
      <c r="E266" s="1" t="s">
        <v>6341</v>
      </c>
      <c r="F266" s="1" t="s">
        <v>5324</v>
      </c>
      <c r="G266" s="1" t="b">
        <v>1</v>
      </c>
      <c r="H266" s="1" t="s">
        <v>5119</v>
      </c>
      <c r="I266" s="1" t="s">
        <v>6342</v>
      </c>
      <c r="J266" s="1" t="s">
        <v>6343</v>
      </c>
      <c r="K266" s="1"/>
      <c r="L266" s="1" t="s">
        <v>34</v>
      </c>
      <c r="M266" s="1" t="s">
        <v>926</v>
      </c>
    </row>
    <row r="267" spans="1:13" x14ac:dyDescent="0.35">
      <c r="A267" s="1" t="s">
        <v>5353</v>
      </c>
      <c r="B267" s="1">
        <v>1423046460</v>
      </c>
      <c r="C267" s="1" t="s">
        <v>6344</v>
      </c>
      <c r="D267" s="1" t="s">
        <v>1794</v>
      </c>
      <c r="E267" s="1" t="s">
        <v>6345</v>
      </c>
      <c r="F267" s="1" t="s">
        <v>6346</v>
      </c>
      <c r="G267" s="1" t="b">
        <v>1</v>
      </c>
      <c r="H267" s="1" t="s">
        <v>5137</v>
      </c>
      <c r="I267" s="1" t="s">
        <v>6347</v>
      </c>
      <c r="J267" s="1" t="s">
        <v>1799</v>
      </c>
      <c r="K267" s="1"/>
      <c r="L267" s="1" t="s">
        <v>34</v>
      </c>
      <c r="M267" s="1" t="s">
        <v>925</v>
      </c>
    </row>
    <row r="268" spans="1:13" x14ac:dyDescent="0.35">
      <c r="A268" s="1" t="s">
        <v>5174</v>
      </c>
      <c r="B268" s="1">
        <v>1438245901</v>
      </c>
      <c r="C268" s="1" t="s">
        <v>6348</v>
      </c>
      <c r="D268" s="1" t="s">
        <v>6349</v>
      </c>
      <c r="E268" s="1" t="s">
        <v>6350</v>
      </c>
      <c r="F268" s="1" t="s">
        <v>5205</v>
      </c>
      <c r="G268" s="1" t="b">
        <v>0</v>
      </c>
      <c r="H268" s="1" t="s">
        <v>5119</v>
      </c>
      <c r="I268" s="1" t="s">
        <v>5206</v>
      </c>
      <c r="J268" s="1" t="s">
        <v>1216</v>
      </c>
      <c r="K268" s="1"/>
      <c r="L268" s="1" t="s">
        <v>34</v>
      </c>
      <c r="M268" s="1" t="s">
        <v>925</v>
      </c>
    </row>
    <row r="269" spans="1:13" x14ac:dyDescent="0.35">
      <c r="A269" s="1" t="s">
        <v>5201</v>
      </c>
      <c r="B269" s="1">
        <v>1268798201</v>
      </c>
      <c r="C269" s="1" t="s">
        <v>6351</v>
      </c>
      <c r="D269" s="1" t="s">
        <v>6352</v>
      </c>
      <c r="E269" s="1" t="s">
        <v>6353</v>
      </c>
      <c r="F269" s="1" t="s">
        <v>5376</v>
      </c>
      <c r="G269" s="1" t="b">
        <v>0</v>
      </c>
      <c r="H269" s="1" t="s">
        <v>5119</v>
      </c>
      <c r="I269" s="1" t="s">
        <v>5206</v>
      </c>
      <c r="J269" s="1" t="s">
        <v>1216</v>
      </c>
      <c r="K269" s="1"/>
      <c r="L269" s="1" t="s">
        <v>34</v>
      </c>
      <c r="M269" s="1" t="s">
        <v>925</v>
      </c>
    </row>
    <row r="270" spans="1:13" x14ac:dyDescent="0.35">
      <c r="A270" s="1" t="s">
        <v>5201</v>
      </c>
      <c r="B270" s="1">
        <v>1551207253</v>
      </c>
      <c r="C270" s="1" t="s">
        <v>6354</v>
      </c>
      <c r="D270" s="1" t="s">
        <v>2146</v>
      </c>
      <c r="E270" s="1" t="s">
        <v>6355</v>
      </c>
      <c r="F270" s="1" t="s">
        <v>5376</v>
      </c>
      <c r="G270" s="1" t="b">
        <v>0</v>
      </c>
      <c r="H270" s="1" t="s">
        <v>5119</v>
      </c>
      <c r="I270" s="1" t="s">
        <v>5179</v>
      </c>
      <c r="J270" s="1" t="s">
        <v>1216</v>
      </c>
      <c r="K270" s="1"/>
      <c r="L270" s="1" t="s">
        <v>34</v>
      </c>
      <c r="M270" s="1" t="s">
        <v>925</v>
      </c>
    </row>
    <row r="271" spans="1:13" x14ac:dyDescent="0.35">
      <c r="A271" s="1" t="s">
        <v>5224</v>
      </c>
      <c r="B271" s="1">
        <v>6503692446</v>
      </c>
      <c r="C271" s="1" t="s">
        <v>6356</v>
      </c>
      <c r="D271" s="1" t="s">
        <v>6357</v>
      </c>
      <c r="E271" s="1" t="s">
        <v>6358</v>
      </c>
      <c r="F271" s="1" t="s">
        <v>5210</v>
      </c>
      <c r="G271" s="1" t="b">
        <v>1</v>
      </c>
      <c r="H271" s="1" t="s">
        <v>5119</v>
      </c>
      <c r="I271" s="1" t="s">
        <v>5179</v>
      </c>
      <c r="J271" s="1" t="s">
        <v>6359</v>
      </c>
      <c r="K271" s="1"/>
      <c r="L271" s="1" t="s">
        <v>7</v>
      </c>
      <c r="M271" s="1" t="s">
        <v>959</v>
      </c>
    </row>
    <row r="272" spans="1:13" x14ac:dyDescent="0.35">
      <c r="A272" s="1" t="s">
        <v>5224</v>
      </c>
      <c r="B272" s="1">
        <v>6499599053</v>
      </c>
      <c r="C272" s="1" t="s">
        <v>6360</v>
      </c>
      <c r="D272" s="1" t="s">
        <v>6361</v>
      </c>
      <c r="E272" s="1" t="s">
        <v>6362</v>
      </c>
      <c r="F272" s="1" t="s">
        <v>6363</v>
      </c>
      <c r="G272" s="1" t="b">
        <v>1</v>
      </c>
      <c r="H272" s="1" t="s">
        <v>5119</v>
      </c>
      <c r="I272" s="1" t="s">
        <v>6364</v>
      </c>
      <c r="J272" s="1" t="s">
        <v>6365</v>
      </c>
      <c r="K272" s="1"/>
      <c r="L272" s="1" t="s">
        <v>7</v>
      </c>
      <c r="M272" s="1" t="s">
        <v>925</v>
      </c>
    </row>
    <row r="273" spans="1:13" x14ac:dyDescent="0.35">
      <c r="A273" s="1" t="s">
        <v>5201</v>
      </c>
      <c r="B273" s="1">
        <v>1336067110</v>
      </c>
      <c r="C273" s="1" t="s">
        <v>6366</v>
      </c>
      <c r="D273" s="1" t="s">
        <v>6367</v>
      </c>
      <c r="E273" s="1" t="s">
        <v>6368</v>
      </c>
      <c r="F273" s="1" t="s">
        <v>5205</v>
      </c>
      <c r="G273" s="1" t="b">
        <v>0</v>
      </c>
      <c r="H273" s="1" t="s">
        <v>5119</v>
      </c>
      <c r="I273" s="1" t="s">
        <v>5206</v>
      </c>
      <c r="J273" s="1" t="s">
        <v>1216</v>
      </c>
      <c r="K273" s="1"/>
      <c r="L273" s="1" t="s">
        <v>34</v>
      </c>
      <c r="M273" s="1" t="s">
        <v>925</v>
      </c>
    </row>
    <row r="274" spans="1:13" x14ac:dyDescent="0.35">
      <c r="A274" s="1" t="s">
        <v>5353</v>
      </c>
      <c r="B274" s="1">
        <v>1443446174</v>
      </c>
      <c r="C274" s="1" t="s">
        <v>6369</v>
      </c>
      <c r="D274" s="1" t="s">
        <v>6370</v>
      </c>
      <c r="E274" s="1" t="s">
        <v>6371</v>
      </c>
      <c r="F274" s="1" t="s">
        <v>6372</v>
      </c>
      <c r="G274" s="1" t="b">
        <v>1</v>
      </c>
      <c r="H274" s="1" t="s">
        <v>5119</v>
      </c>
      <c r="I274" s="1" t="s">
        <v>6373</v>
      </c>
      <c r="J274" s="1" t="s">
        <v>1487</v>
      </c>
      <c r="K274" s="1"/>
      <c r="L274" s="1" t="s">
        <v>34</v>
      </c>
      <c r="M274" s="1" t="s">
        <v>925</v>
      </c>
    </row>
    <row r="275" spans="1:13" x14ac:dyDescent="0.35">
      <c r="A275" s="1" t="s">
        <v>5353</v>
      </c>
      <c r="B275" s="1">
        <v>638689075</v>
      </c>
      <c r="C275" s="1" t="s">
        <v>6374</v>
      </c>
      <c r="D275" s="1" t="s">
        <v>874</v>
      </c>
      <c r="E275" s="1" t="s">
        <v>6375</v>
      </c>
      <c r="F275" s="1" t="s">
        <v>6376</v>
      </c>
      <c r="G275" s="1" t="b">
        <v>1</v>
      </c>
      <c r="H275" s="1" t="s">
        <v>5119</v>
      </c>
      <c r="I275" s="1" t="s">
        <v>6377</v>
      </c>
      <c r="J275" s="1" t="s">
        <v>2542</v>
      </c>
      <c r="K275" s="1"/>
      <c r="L275" s="1" t="s">
        <v>7</v>
      </c>
      <c r="M275" s="1" t="s">
        <v>925</v>
      </c>
    </row>
    <row r="276" spans="1:13" x14ac:dyDescent="0.35">
      <c r="A276" s="1" t="s">
        <v>5353</v>
      </c>
      <c r="B276" s="1">
        <v>1229016807</v>
      </c>
      <c r="C276" s="1" t="s">
        <v>6378</v>
      </c>
      <c r="D276" s="1" t="s">
        <v>95</v>
      </c>
      <c r="E276" s="1" t="s">
        <v>6379</v>
      </c>
      <c r="F276" s="1" t="s">
        <v>6380</v>
      </c>
      <c r="G276" s="1" t="b">
        <v>1</v>
      </c>
      <c r="H276" s="1" t="s">
        <v>5190</v>
      </c>
      <c r="I276" s="1" t="s">
        <v>6381</v>
      </c>
      <c r="J276" s="1" t="s">
        <v>6382</v>
      </c>
      <c r="K276" s="1"/>
      <c r="L276" s="1" t="s">
        <v>34</v>
      </c>
      <c r="M276" s="1" t="s">
        <v>925</v>
      </c>
    </row>
    <row r="277" spans="1:13" x14ac:dyDescent="0.35">
      <c r="A277" s="1" t="s">
        <v>5146</v>
      </c>
      <c r="B277" s="1">
        <v>1528940523</v>
      </c>
      <c r="C277" s="1" t="s">
        <v>6383</v>
      </c>
      <c r="D277" s="1" t="s">
        <v>6384</v>
      </c>
      <c r="E277" s="1" t="s">
        <v>6385</v>
      </c>
      <c r="F277" s="1" t="s">
        <v>5118</v>
      </c>
      <c r="G277" s="1" t="b">
        <v>1</v>
      </c>
      <c r="H277" s="1" t="s">
        <v>5119</v>
      </c>
      <c r="I277" s="1" t="s">
        <v>6386</v>
      </c>
      <c r="J277" s="1" t="s">
        <v>6387</v>
      </c>
      <c r="K277" s="1"/>
      <c r="L277" s="1" t="s">
        <v>7</v>
      </c>
      <c r="M277" s="1" t="s">
        <v>926</v>
      </c>
    </row>
    <row r="278" spans="1:13" x14ac:dyDescent="0.35">
      <c r="A278" s="1" t="s">
        <v>5146</v>
      </c>
      <c r="B278" s="1">
        <v>351727428</v>
      </c>
      <c r="C278" s="1" t="s">
        <v>6388</v>
      </c>
      <c r="D278" s="1" t="s">
        <v>3353</v>
      </c>
      <c r="E278" s="1" t="s">
        <v>6389</v>
      </c>
      <c r="F278" s="1" t="s">
        <v>5426</v>
      </c>
      <c r="G278" s="1" t="b">
        <v>1</v>
      </c>
      <c r="H278" s="1" t="s">
        <v>5119</v>
      </c>
      <c r="I278" s="1" t="s">
        <v>6390</v>
      </c>
      <c r="J278" s="1" t="s">
        <v>3357</v>
      </c>
      <c r="K278" s="1"/>
      <c r="L278" s="1" t="s">
        <v>24</v>
      </c>
      <c r="M278" s="1" t="s">
        <v>926</v>
      </c>
    </row>
    <row r="279" spans="1:13" x14ac:dyDescent="0.35">
      <c r="A279" s="1" t="s">
        <v>5224</v>
      </c>
      <c r="B279" s="1">
        <v>6503683921</v>
      </c>
      <c r="C279" s="1" t="s">
        <v>6391</v>
      </c>
      <c r="D279" s="1" t="s">
        <v>6392</v>
      </c>
      <c r="E279" s="1" t="s">
        <v>6393</v>
      </c>
      <c r="F279" s="1" t="s">
        <v>5314</v>
      </c>
      <c r="G279" s="1" t="b">
        <v>1</v>
      </c>
      <c r="H279" s="1" t="s">
        <v>5190</v>
      </c>
      <c r="I279" s="1" t="s">
        <v>6394</v>
      </c>
      <c r="J279" s="1" t="s">
        <v>6395</v>
      </c>
      <c r="K279" s="1"/>
      <c r="L279" s="1" t="s">
        <v>7</v>
      </c>
      <c r="M279" s="1" t="s">
        <v>925</v>
      </c>
    </row>
    <row r="280" spans="1:13" x14ac:dyDescent="0.35">
      <c r="A280" s="1" t="s">
        <v>5224</v>
      </c>
      <c r="B280" s="1">
        <v>6502794129</v>
      </c>
      <c r="C280" s="1" t="s">
        <v>6396</v>
      </c>
      <c r="D280" s="1" t="s">
        <v>6397</v>
      </c>
      <c r="E280" s="1" t="s">
        <v>6398</v>
      </c>
      <c r="F280" s="1" t="s">
        <v>5232</v>
      </c>
      <c r="G280" s="1" t="b">
        <v>1</v>
      </c>
      <c r="H280" s="1" t="s">
        <v>5119</v>
      </c>
      <c r="I280" s="1" t="s">
        <v>6399</v>
      </c>
      <c r="J280" s="1" t="s">
        <v>6400</v>
      </c>
      <c r="K280" s="1"/>
      <c r="L280" s="1" t="s">
        <v>7</v>
      </c>
      <c r="M280" s="1" t="s">
        <v>937</v>
      </c>
    </row>
    <row r="281" spans="1:13" x14ac:dyDescent="0.35">
      <c r="A281" s="1" t="s">
        <v>5224</v>
      </c>
      <c r="B281" s="1">
        <v>6479749993</v>
      </c>
      <c r="C281" s="1" t="s">
        <v>6401</v>
      </c>
      <c r="D281" s="1" t="s">
        <v>6402</v>
      </c>
      <c r="E281" s="1" t="s">
        <v>6403</v>
      </c>
      <c r="F281" s="1" t="s">
        <v>6404</v>
      </c>
      <c r="G281" s="1" t="b">
        <v>1</v>
      </c>
      <c r="H281" s="1" t="s">
        <v>5190</v>
      </c>
      <c r="I281" s="1" t="s">
        <v>6405</v>
      </c>
      <c r="J281" s="1" t="s">
        <v>6406</v>
      </c>
      <c r="K281" s="1"/>
      <c r="L281" s="1" t="s">
        <v>24</v>
      </c>
      <c r="M281" s="1" t="s">
        <v>937</v>
      </c>
    </row>
    <row r="282" spans="1:13" x14ac:dyDescent="0.35">
      <c r="A282" s="1" t="s">
        <v>5224</v>
      </c>
      <c r="B282" s="1">
        <v>6466443209</v>
      </c>
      <c r="C282" s="1" t="s">
        <v>6407</v>
      </c>
      <c r="D282" s="1" t="s">
        <v>6408</v>
      </c>
      <c r="E282" s="1" t="s">
        <v>6409</v>
      </c>
      <c r="F282" s="1" t="s">
        <v>5426</v>
      </c>
      <c r="G282" s="1" t="b">
        <v>1</v>
      </c>
      <c r="H282" s="1" t="s">
        <v>5119</v>
      </c>
      <c r="I282" s="1" t="s">
        <v>5179</v>
      </c>
      <c r="J282" s="1" t="s">
        <v>6410</v>
      </c>
      <c r="K282" s="1"/>
      <c r="L282" s="1" t="s">
        <v>7</v>
      </c>
      <c r="M282" s="1" t="s">
        <v>926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317"/>
  <sheetViews>
    <sheetView topLeftCell="A31" zoomScale="90" zoomScaleNormal="90" workbookViewId="0">
      <selection activeCell="G36" sqref="G36"/>
    </sheetView>
  </sheetViews>
  <sheetFormatPr defaultRowHeight="14.5" customHeight="1" x14ac:dyDescent="0.35"/>
  <cols>
    <col min="1" max="1" width="13.54296875" customWidth="1"/>
    <col min="2" max="2" width="16.81640625" customWidth="1"/>
    <col min="3" max="3" width="17.08984375" customWidth="1"/>
    <col min="4" max="4" width="26.90625" customWidth="1"/>
    <col min="5" max="5" width="25.54296875" customWidth="1"/>
    <col min="6" max="6" width="27.81640625" customWidth="1"/>
    <col min="7" max="7" width="28.6328125" customWidth="1"/>
    <col min="8" max="8" width="11.81640625" customWidth="1"/>
    <col min="9" max="9" width="9.08984375" customWidth="1"/>
    <col min="10" max="10" width="11" customWidth="1"/>
    <col min="11" max="11" width="12.08984375" customWidth="1"/>
  </cols>
  <sheetData>
    <row r="1" spans="1:39" x14ac:dyDescent="0.35">
      <c r="A1" s="2" t="s">
        <v>0</v>
      </c>
      <c r="B1" s="2" t="s">
        <v>1</v>
      </c>
      <c r="C1" s="2" t="s">
        <v>2</v>
      </c>
      <c r="D1" s="2" t="s">
        <v>3</v>
      </c>
      <c r="E1" s="2" t="s">
        <v>921</v>
      </c>
      <c r="F1" s="2" t="s">
        <v>922</v>
      </c>
      <c r="G1" s="3" t="s">
        <v>923</v>
      </c>
      <c r="I1" t="s">
        <v>7461</v>
      </c>
      <c r="J1" t="s">
        <v>7458</v>
      </c>
      <c r="K1" t="s">
        <v>7459</v>
      </c>
      <c r="L1" t="s">
        <v>7460</v>
      </c>
      <c r="N1" t="s">
        <v>7462</v>
      </c>
      <c r="O1" t="s">
        <v>7458</v>
      </c>
      <c r="P1" t="s">
        <v>7459</v>
      </c>
      <c r="Q1" t="s">
        <v>7460</v>
      </c>
      <c r="R1" t="s">
        <v>7467</v>
      </c>
      <c r="S1" t="s">
        <v>7468</v>
      </c>
      <c r="T1" t="s">
        <v>7469</v>
      </c>
      <c r="U1" t="s">
        <v>7470</v>
      </c>
      <c r="W1" t="s">
        <v>7463</v>
      </c>
      <c r="X1" t="s">
        <v>7458</v>
      </c>
      <c r="Y1" t="s">
        <v>7459</v>
      </c>
      <c r="Z1" t="s">
        <v>7460</v>
      </c>
      <c r="AA1" t="s">
        <v>7467</v>
      </c>
      <c r="AB1" t="s">
        <v>7468</v>
      </c>
      <c r="AC1" t="s">
        <v>7469</v>
      </c>
      <c r="AD1" t="s">
        <v>7470</v>
      </c>
      <c r="AF1" t="s">
        <v>7464</v>
      </c>
      <c r="AG1" t="s">
        <v>7458</v>
      </c>
      <c r="AH1" t="s">
        <v>7459</v>
      </c>
      <c r="AI1" t="s">
        <v>7460</v>
      </c>
      <c r="AJ1" t="s">
        <v>7467</v>
      </c>
      <c r="AK1" t="s">
        <v>7468</v>
      </c>
      <c r="AL1" t="s">
        <v>7469</v>
      </c>
      <c r="AM1" t="s">
        <v>7470</v>
      </c>
    </row>
    <row r="2" spans="1:39" x14ac:dyDescent="0.35">
      <c r="A2" s="4" t="s">
        <v>286</v>
      </c>
      <c r="B2" s="4" t="s">
        <v>287</v>
      </c>
      <c r="C2" s="4" t="s">
        <v>288</v>
      </c>
      <c r="D2" s="4" t="s">
        <v>7</v>
      </c>
      <c r="E2" s="4" t="s">
        <v>7</v>
      </c>
      <c r="F2" s="4" t="s">
        <v>958</v>
      </c>
      <c r="G2" s="5" t="s">
        <v>7</v>
      </c>
      <c r="J2" t="b">
        <f>ISNUMBER(SEARCH(J$1,test70[[#This Row],[expectedResult]]))</f>
        <v>0</v>
      </c>
      <c r="K2" t="b">
        <f>ISNUMBER(SEARCH(K$1,test70[[#This Row],[expectedResult]]))</f>
        <v>0</v>
      </c>
      <c r="L2" t="b">
        <f>ISNUMBER(SEARCH(L$1,test70[[#This Row],[expectedResult]]))</f>
        <v>1</v>
      </c>
      <c r="O2" t="b">
        <f>ISNUMBER(SEARCH(O$1,test70[[#This Row],[actualResult]]))</f>
        <v>0</v>
      </c>
      <c r="P2" t="b">
        <f>ISNUMBER(SEARCH(P$1,test70[[#This Row],[actualResult]]))</f>
        <v>0</v>
      </c>
      <c r="Q2" t="b">
        <f>ISNUMBER(SEARCH(Q$1,test70[[#This Row],[actualResult]]))</f>
        <v>1</v>
      </c>
      <c r="R2" s="10" t="str">
        <f>IF(O2=$J2, IF(O2=FALSE, "00","11"), IF(O2=FALSE,"10","01"))</f>
        <v>00</v>
      </c>
      <c r="S2" s="10" t="str">
        <f>IF(P2=$K2, IF(P2=FALSE, "00","11"), IF(P2=FALSE,"10","01"))</f>
        <v>00</v>
      </c>
      <c r="T2" s="10" t="str">
        <f>IF(Q2=$L2, IF(Q2=FALSE, "00","11"), IF(Q2=FALSE,"10","01"))</f>
        <v>11</v>
      </c>
      <c r="U2" t="b">
        <f>AND(O2=$J2,$K2=P2,$L2=Q2)</f>
        <v>1</v>
      </c>
      <c r="X2" t="b">
        <f>ISNUMBER(SEARCH(X$1,test70[[#This Row],[actualResultV1]]))</f>
        <v>0</v>
      </c>
      <c r="Y2" t="b">
        <f>ISNUMBER(SEARCH(Y$1,test70[[#This Row],[actualResultV1]]))</f>
        <v>0</v>
      </c>
      <c r="Z2" t="b">
        <f>ISNUMBER(SEARCH(Z$1,test70[[#This Row],[actualResultV1]]))</f>
        <v>1</v>
      </c>
      <c r="AA2" s="10" t="str">
        <f>IF(X2=$J2, IF(X2=FALSE, "00","11"), IF(X2=FALSE,"10","01"))</f>
        <v>00</v>
      </c>
      <c r="AB2" s="10" t="str">
        <f>IF(Y2=$K2, IF(Y2=FALSE, "00","11"), IF(Y2=FALSE,"10","01"))</f>
        <v>00</v>
      </c>
      <c r="AC2" s="10" t="str">
        <f>IF(Z2=$L2, IF(Z2=FALSE, "00","11"), IF(Z2=FALSE,"10","01"))</f>
        <v>11</v>
      </c>
      <c r="AD2" t="b">
        <f>AND(X2=$J2,$K2=Y2,$L2=Z2)</f>
        <v>1</v>
      </c>
      <c r="AG2" t="b">
        <f>ISNUMBER(SEARCH(AG$1,test70[[#This Row],[actualResultGPT3]]))</f>
        <v>0</v>
      </c>
      <c r="AH2" t="b">
        <f>ISNUMBER(SEARCH(AH$1,test70[[#This Row],[actualResultGPT3]]))</f>
        <v>0</v>
      </c>
      <c r="AI2" t="b">
        <f>ISNUMBER(SEARCH(AI$1,test70[[#This Row],[actualResultGPT3]]))</f>
        <v>1</v>
      </c>
      <c r="AJ2" s="10" t="str">
        <f t="shared" ref="AJ2:AJ33" si="0">IF(AG2=$J2, IF(AG2=FALSE, "00","11"), IF(AG2=FALSE,"10","01"))</f>
        <v>00</v>
      </c>
      <c r="AK2" s="10" t="str">
        <f t="shared" ref="AK2:AK33" si="1">IF(AH2=$K2, IF(AH2=FALSE, "00","11"), IF(AH2=FALSE,"10","01"))</f>
        <v>00</v>
      </c>
      <c r="AL2" s="10" t="str">
        <f t="shared" ref="AL2:AL33" si="2">IF(AI2=$L2, IF(AI2=FALSE, "00","11"), IF(AI2=FALSE,"10","01"))</f>
        <v>11</v>
      </c>
      <c r="AM2" t="b">
        <f>AND(AG2=$J2,$K2=AH2,$L2=AI2)</f>
        <v>1</v>
      </c>
    </row>
    <row r="3" spans="1:39" x14ac:dyDescent="0.35">
      <c r="A3" s="1" t="s">
        <v>482</v>
      </c>
      <c r="B3" s="1" t="s">
        <v>483</v>
      </c>
      <c r="C3" s="1" t="s">
        <v>978</v>
      </c>
      <c r="D3" s="1" t="s">
        <v>185</v>
      </c>
      <c r="E3" s="1" t="s">
        <v>7</v>
      </c>
      <c r="F3" s="1" t="s">
        <v>925</v>
      </c>
      <c r="G3" s="6" t="s">
        <v>34</v>
      </c>
      <c r="J3" t="b">
        <f>ISNUMBER(SEARCH(J$1,test70[[#This Row],[expectedResult]]))</f>
        <v>1</v>
      </c>
      <c r="K3" t="b">
        <f>ISNUMBER(SEARCH(K$1,test70[[#This Row],[expectedResult]]))</f>
        <v>1</v>
      </c>
      <c r="L3" t="b">
        <f>ISNUMBER(SEARCH(L$1,test70[[#This Row],[expectedResult]]))</f>
        <v>0</v>
      </c>
      <c r="O3" t="b">
        <f>ISNUMBER(SEARCH(O$1,test70[[#This Row],[actualResult]]))</f>
        <v>0</v>
      </c>
      <c r="P3" t="b">
        <f>ISNUMBER(SEARCH(P$1,test70[[#This Row],[actualResult]]))</f>
        <v>1</v>
      </c>
      <c r="Q3" t="b">
        <f>ISNUMBER(SEARCH(Q$1,test70[[#This Row],[actualResult]]))</f>
        <v>0</v>
      </c>
      <c r="R3" s="10" t="str">
        <f t="shared" ref="R3:R66" si="3">IF(O3=$J3, IF(O3=FALSE, "00","11"), IF(O3=FALSE,"10","01"))</f>
        <v>10</v>
      </c>
      <c r="S3" s="10" t="str">
        <f t="shared" ref="S3:S66" si="4">IF(P3=$K3, IF(P3=FALSE, "00","11"), IF(P3=FALSE,"10","01"))</f>
        <v>11</v>
      </c>
      <c r="T3" s="10" t="str">
        <f t="shared" ref="T3:T66" si="5">IF(Q3=$L3, IF(Q3=FALSE, "00","11"), IF(Q3=FALSE,"10","01"))</f>
        <v>00</v>
      </c>
      <c r="U3" t="b">
        <f t="shared" ref="U3:U66" si="6">AND(O3=$J3,$K3=P3,$L3=Q3)</f>
        <v>0</v>
      </c>
      <c r="X3" t="b">
        <f>ISNUMBER(SEARCH(X$1,test70[[#This Row],[actualResultV1]]))</f>
        <v>0</v>
      </c>
      <c r="Y3" t="b">
        <f>ISNUMBER(SEARCH(Y$1,test70[[#This Row],[actualResultV1]]))</f>
        <v>0</v>
      </c>
      <c r="Z3" t="b">
        <f>ISNUMBER(SEARCH(Z$1,test70[[#This Row],[actualResultV1]]))</f>
        <v>1</v>
      </c>
      <c r="AA3" s="10" t="str">
        <f t="shared" ref="AA3:AA66" si="7">IF(X3=$J3, IF(X3=FALSE, "00","11"), IF(X3=FALSE,"10","01"))</f>
        <v>10</v>
      </c>
      <c r="AB3" s="10" t="str">
        <f t="shared" ref="AB3:AB66" si="8">IF(Y3=$K3, IF(Y3=FALSE, "00","11"), IF(Y3=FALSE,"10","01"))</f>
        <v>10</v>
      </c>
      <c r="AC3" s="10" t="str">
        <f t="shared" ref="AC3:AC66" si="9">IF(Z3=$L3, IF(Z3=FALSE, "00","11"), IF(Z3=FALSE,"10","01"))</f>
        <v>01</v>
      </c>
      <c r="AD3" t="b">
        <f t="shared" ref="AD3:AD66" si="10">AND(X3=$J3,$K3=Y3,$L3=Z3)</f>
        <v>0</v>
      </c>
      <c r="AG3" t="b">
        <f>ISNUMBER(SEARCH(AG$1,test70[[#This Row],[actualResultGPT3]]))</f>
        <v>1</v>
      </c>
      <c r="AH3" t="b">
        <f>ISNUMBER(SEARCH(AH$1,test70[[#This Row],[actualResultGPT3]]))</f>
        <v>1</v>
      </c>
      <c r="AI3" t="b">
        <f>ISNUMBER(SEARCH(AI$1,test70[[#This Row],[actualResultGPT3]]))</f>
        <v>1</v>
      </c>
      <c r="AJ3" s="10" t="str">
        <f t="shared" si="0"/>
        <v>11</v>
      </c>
      <c r="AK3" s="10" t="str">
        <f t="shared" si="1"/>
        <v>11</v>
      </c>
      <c r="AL3" s="10" t="str">
        <f t="shared" si="2"/>
        <v>01</v>
      </c>
      <c r="AM3" t="b">
        <f t="shared" ref="AM3:AM66" si="11">AND(AG3=$J3,$K3=AH3,$L3=AI3)</f>
        <v>0</v>
      </c>
    </row>
    <row r="4" spans="1:39" x14ac:dyDescent="0.35">
      <c r="A4" s="4" t="s">
        <v>444</v>
      </c>
      <c r="B4" s="4" t="s">
        <v>445</v>
      </c>
      <c r="C4" s="4" t="s">
        <v>446</v>
      </c>
      <c r="D4" s="4" t="s">
        <v>7</v>
      </c>
      <c r="E4" s="4" t="s">
        <v>7</v>
      </c>
      <c r="F4" s="4" t="s">
        <v>926</v>
      </c>
      <c r="G4" s="5" t="s">
        <v>7</v>
      </c>
      <c r="J4" t="b">
        <f>ISNUMBER(SEARCH(J$1,test70[[#This Row],[expectedResult]]))</f>
        <v>0</v>
      </c>
      <c r="K4" t="b">
        <f>ISNUMBER(SEARCH(K$1,test70[[#This Row],[expectedResult]]))</f>
        <v>0</v>
      </c>
      <c r="L4" t="b">
        <f>ISNUMBER(SEARCH(L$1,test70[[#This Row],[expectedResult]]))</f>
        <v>1</v>
      </c>
      <c r="O4" t="b">
        <f>ISNUMBER(SEARCH(O$1,test70[[#This Row],[actualResult]]))</f>
        <v>0</v>
      </c>
      <c r="P4" t="b">
        <f>ISNUMBER(SEARCH(P$1,test70[[#This Row],[actualResult]]))</f>
        <v>0</v>
      </c>
      <c r="Q4" t="b">
        <f>ISNUMBER(SEARCH(Q$1,test70[[#This Row],[actualResult]]))</f>
        <v>1</v>
      </c>
      <c r="R4" s="10" t="str">
        <f t="shared" si="3"/>
        <v>00</v>
      </c>
      <c r="S4" s="10" t="str">
        <f t="shared" si="4"/>
        <v>00</v>
      </c>
      <c r="T4" s="10" t="str">
        <f t="shared" si="5"/>
        <v>11</v>
      </c>
      <c r="U4" t="b">
        <f t="shared" si="6"/>
        <v>1</v>
      </c>
      <c r="X4" t="b">
        <f>ISNUMBER(SEARCH(X$1,test70[[#This Row],[actualResultV1]]))</f>
        <v>0</v>
      </c>
      <c r="Y4" t="b">
        <f>ISNUMBER(SEARCH(Y$1,test70[[#This Row],[actualResultV1]]))</f>
        <v>0</v>
      </c>
      <c r="Z4" t="b">
        <f>ISNUMBER(SEARCH(Z$1,test70[[#This Row],[actualResultV1]]))</f>
        <v>1</v>
      </c>
      <c r="AA4" s="10" t="str">
        <f t="shared" si="7"/>
        <v>00</v>
      </c>
      <c r="AB4" s="10" t="str">
        <f t="shared" si="8"/>
        <v>00</v>
      </c>
      <c r="AC4" s="10" t="str">
        <f t="shared" si="9"/>
        <v>11</v>
      </c>
      <c r="AD4" t="b">
        <f t="shared" si="10"/>
        <v>1</v>
      </c>
      <c r="AG4" t="b">
        <f>ISNUMBER(SEARCH(AG$1,test70[[#This Row],[actualResultGPT3]]))</f>
        <v>0</v>
      </c>
      <c r="AH4" t="b">
        <f>ISNUMBER(SEARCH(AH$1,test70[[#This Row],[actualResultGPT3]]))</f>
        <v>1</v>
      </c>
      <c r="AI4" t="b">
        <f>ISNUMBER(SEARCH(AI$1,test70[[#This Row],[actualResultGPT3]]))</f>
        <v>1</v>
      </c>
      <c r="AJ4" s="10" t="str">
        <f t="shared" si="0"/>
        <v>00</v>
      </c>
      <c r="AK4" s="10" t="str">
        <f t="shared" si="1"/>
        <v>01</v>
      </c>
      <c r="AL4" s="10" t="str">
        <f t="shared" si="2"/>
        <v>11</v>
      </c>
      <c r="AM4" t="b">
        <f t="shared" si="11"/>
        <v>0</v>
      </c>
    </row>
    <row r="5" spans="1:39" x14ac:dyDescent="0.35">
      <c r="A5" s="1" t="s">
        <v>294</v>
      </c>
      <c r="B5" s="1" t="s">
        <v>295</v>
      </c>
      <c r="C5" s="1" t="s">
        <v>979</v>
      </c>
      <c r="D5" s="1" t="s">
        <v>34</v>
      </c>
      <c r="E5" s="1" t="s">
        <v>34</v>
      </c>
      <c r="F5" s="1" t="s">
        <v>926</v>
      </c>
      <c r="G5" s="6" t="s">
        <v>34</v>
      </c>
      <c r="J5" t="b">
        <f>ISNUMBER(SEARCH(J$1,test70[[#This Row],[expectedResult]]))</f>
        <v>0</v>
      </c>
      <c r="K5" t="b">
        <f>ISNUMBER(SEARCH(K$1,test70[[#This Row],[expectedResult]]))</f>
        <v>1</v>
      </c>
      <c r="L5" t="b">
        <f>ISNUMBER(SEARCH(L$1,test70[[#This Row],[expectedResult]]))</f>
        <v>0</v>
      </c>
      <c r="O5" t="b">
        <f>ISNUMBER(SEARCH(O$1,test70[[#This Row],[actualResult]]))</f>
        <v>0</v>
      </c>
      <c r="P5" t="b">
        <f>ISNUMBER(SEARCH(P$1,test70[[#This Row],[actualResult]]))</f>
        <v>1</v>
      </c>
      <c r="Q5" t="b">
        <f>ISNUMBER(SEARCH(Q$1,test70[[#This Row],[actualResult]]))</f>
        <v>0</v>
      </c>
      <c r="R5" s="10" t="str">
        <f t="shared" si="3"/>
        <v>00</v>
      </c>
      <c r="S5" s="10" t="str">
        <f t="shared" si="4"/>
        <v>11</v>
      </c>
      <c r="T5" s="10" t="str">
        <f t="shared" si="5"/>
        <v>00</v>
      </c>
      <c r="U5" t="b">
        <f t="shared" si="6"/>
        <v>1</v>
      </c>
      <c r="X5" t="b">
        <f>ISNUMBER(SEARCH(X$1,test70[[#This Row],[actualResultV1]]))</f>
        <v>0</v>
      </c>
      <c r="Y5" t="b">
        <f>ISNUMBER(SEARCH(Y$1,test70[[#This Row],[actualResultV1]]))</f>
        <v>1</v>
      </c>
      <c r="Z5" t="b">
        <f>ISNUMBER(SEARCH(Z$1,test70[[#This Row],[actualResultV1]]))</f>
        <v>0</v>
      </c>
      <c r="AA5" s="10" t="str">
        <f t="shared" si="7"/>
        <v>00</v>
      </c>
      <c r="AB5" s="10" t="str">
        <f t="shared" si="8"/>
        <v>11</v>
      </c>
      <c r="AC5" s="10" t="str">
        <f t="shared" si="9"/>
        <v>00</v>
      </c>
      <c r="AD5" t="b">
        <f t="shared" si="10"/>
        <v>1</v>
      </c>
      <c r="AG5" t="b">
        <f>ISNUMBER(SEARCH(AG$1,test70[[#This Row],[actualResultGPT3]]))</f>
        <v>0</v>
      </c>
      <c r="AH5" t="b">
        <f>ISNUMBER(SEARCH(AH$1,test70[[#This Row],[actualResultGPT3]]))</f>
        <v>1</v>
      </c>
      <c r="AI5" t="b">
        <f>ISNUMBER(SEARCH(AI$1,test70[[#This Row],[actualResultGPT3]]))</f>
        <v>1</v>
      </c>
      <c r="AJ5" s="10" t="str">
        <f t="shared" si="0"/>
        <v>00</v>
      </c>
      <c r="AK5" s="10" t="str">
        <f t="shared" si="1"/>
        <v>11</v>
      </c>
      <c r="AL5" s="10" t="str">
        <f t="shared" si="2"/>
        <v>01</v>
      </c>
      <c r="AM5" t="b">
        <f t="shared" si="11"/>
        <v>0</v>
      </c>
    </row>
    <row r="6" spans="1:39" ht="14.5" customHeight="1" x14ac:dyDescent="0.35">
      <c r="A6" s="4" t="s">
        <v>412</v>
      </c>
      <c r="B6" s="4" t="s">
        <v>413</v>
      </c>
      <c r="C6" s="4" t="s">
        <v>980</v>
      </c>
      <c r="D6" s="4" t="s">
        <v>13</v>
      </c>
      <c r="E6" s="4" t="s">
        <v>13</v>
      </c>
      <c r="F6" s="4" t="s">
        <v>935</v>
      </c>
      <c r="G6" s="5" t="s">
        <v>13</v>
      </c>
      <c r="J6" t="b">
        <f>ISNUMBER(SEARCH(J$1,test70[[#This Row],[expectedResult]]))</f>
        <v>1</v>
      </c>
      <c r="K6" t="b">
        <f>ISNUMBER(SEARCH(K$1,test70[[#This Row],[expectedResult]]))</f>
        <v>0</v>
      </c>
      <c r="L6" t="b">
        <f>ISNUMBER(SEARCH(L$1,test70[[#This Row],[expectedResult]]))</f>
        <v>0</v>
      </c>
      <c r="O6" t="b">
        <f>ISNUMBER(SEARCH(O$1,test70[[#This Row],[actualResult]]))</f>
        <v>1</v>
      </c>
      <c r="P6" t="b">
        <f>ISNUMBER(SEARCH(P$1,test70[[#This Row],[actualResult]]))</f>
        <v>0</v>
      </c>
      <c r="Q6" t="b">
        <f>ISNUMBER(SEARCH(Q$1,test70[[#This Row],[actualResult]]))</f>
        <v>0</v>
      </c>
      <c r="R6" s="10" t="str">
        <f t="shared" si="3"/>
        <v>11</v>
      </c>
      <c r="S6" s="10" t="str">
        <f t="shared" si="4"/>
        <v>00</v>
      </c>
      <c r="T6" s="10" t="str">
        <f t="shared" si="5"/>
        <v>00</v>
      </c>
      <c r="U6" t="b">
        <f t="shared" si="6"/>
        <v>1</v>
      </c>
      <c r="X6" t="b">
        <f>ISNUMBER(SEARCH(X$1,test70[[#This Row],[actualResultV1]]))</f>
        <v>1</v>
      </c>
      <c r="Y6" t="b">
        <f>ISNUMBER(SEARCH(Y$1,test70[[#This Row],[actualResultV1]]))</f>
        <v>0</v>
      </c>
      <c r="Z6" t="b">
        <f>ISNUMBER(SEARCH(Z$1,test70[[#This Row],[actualResultV1]]))</f>
        <v>0</v>
      </c>
      <c r="AA6" s="10" t="str">
        <f t="shared" si="7"/>
        <v>11</v>
      </c>
      <c r="AB6" s="10" t="str">
        <f t="shared" si="8"/>
        <v>00</v>
      </c>
      <c r="AC6" s="10" t="str">
        <f t="shared" si="9"/>
        <v>00</v>
      </c>
      <c r="AD6" t="b">
        <f t="shared" si="10"/>
        <v>1</v>
      </c>
      <c r="AG6" t="b">
        <f>ISNUMBER(SEARCH(AG$1,test70[[#This Row],[actualResultGPT3]]))</f>
        <v>1</v>
      </c>
      <c r="AH6" t="b">
        <f>ISNUMBER(SEARCH(AH$1,test70[[#This Row],[actualResultGPT3]]))</f>
        <v>0</v>
      </c>
      <c r="AI6" t="b">
        <f>ISNUMBER(SEARCH(AI$1,test70[[#This Row],[actualResultGPT3]]))</f>
        <v>0</v>
      </c>
      <c r="AJ6" s="10" t="str">
        <f t="shared" si="0"/>
        <v>11</v>
      </c>
      <c r="AK6" s="10" t="str">
        <f t="shared" si="1"/>
        <v>00</v>
      </c>
      <c r="AL6" s="10" t="str">
        <f t="shared" si="2"/>
        <v>00</v>
      </c>
      <c r="AM6" t="b">
        <f t="shared" si="11"/>
        <v>1</v>
      </c>
    </row>
    <row r="7" spans="1:39" x14ac:dyDescent="0.35">
      <c r="A7" s="1">
        <v>908698556</v>
      </c>
      <c r="B7" s="1" t="s">
        <v>220</v>
      </c>
      <c r="C7" s="1" t="s">
        <v>981</v>
      </c>
      <c r="D7" s="1" t="s">
        <v>13</v>
      </c>
      <c r="E7" s="1" t="s">
        <v>13</v>
      </c>
      <c r="F7" s="1" t="s">
        <v>935</v>
      </c>
      <c r="G7" s="6" t="s">
        <v>13</v>
      </c>
      <c r="J7" t="b">
        <f>ISNUMBER(SEARCH(J$1,test70[[#This Row],[expectedResult]]))</f>
        <v>1</v>
      </c>
      <c r="K7" t="b">
        <f>ISNUMBER(SEARCH(K$1,test70[[#This Row],[expectedResult]]))</f>
        <v>0</v>
      </c>
      <c r="L7" t="b">
        <f>ISNUMBER(SEARCH(L$1,test70[[#This Row],[expectedResult]]))</f>
        <v>0</v>
      </c>
      <c r="O7" t="b">
        <f>ISNUMBER(SEARCH(O$1,test70[[#This Row],[actualResult]]))</f>
        <v>1</v>
      </c>
      <c r="P7" t="b">
        <f>ISNUMBER(SEARCH(P$1,test70[[#This Row],[actualResult]]))</f>
        <v>0</v>
      </c>
      <c r="Q7" t="b">
        <f>ISNUMBER(SEARCH(Q$1,test70[[#This Row],[actualResult]]))</f>
        <v>0</v>
      </c>
      <c r="R7" s="10" t="str">
        <f t="shared" si="3"/>
        <v>11</v>
      </c>
      <c r="S7" s="10" t="str">
        <f t="shared" si="4"/>
        <v>00</v>
      </c>
      <c r="T7" s="10" t="str">
        <f t="shared" si="5"/>
        <v>00</v>
      </c>
      <c r="U7" t="b">
        <f t="shared" si="6"/>
        <v>1</v>
      </c>
      <c r="X7" t="b">
        <f>ISNUMBER(SEARCH(X$1,test70[[#This Row],[actualResultV1]]))</f>
        <v>1</v>
      </c>
      <c r="Y7" t="b">
        <f>ISNUMBER(SEARCH(Y$1,test70[[#This Row],[actualResultV1]]))</f>
        <v>0</v>
      </c>
      <c r="Z7" t="b">
        <f>ISNUMBER(SEARCH(Z$1,test70[[#This Row],[actualResultV1]]))</f>
        <v>0</v>
      </c>
      <c r="AA7" s="10" t="str">
        <f t="shared" si="7"/>
        <v>11</v>
      </c>
      <c r="AB7" s="10" t="str">
        <f t="shared" si="8"/>
        <v>00</v>
      </c>
      <c r="AC7" s="10" t="str">
        <f t="shared" si="9"/>
        <v>00</v>
      </c>
      <c r="AD7" t="b">
        <f t="shared" si="10"/>
        <v>1</v>
      </c>
      <c r="AG7" t="b">
        <f>ISNUMBER(SEARCH(AG$1,test70[[#This Row],[actualResultGPT3]]))</f>
        <v>1</v>
      </c>
      <c r="AH7" t="b">
        <f>ISNUMBER(SEARCH(AH$1,test70[[#This Row],[actualResultGPT3]]))</f>
        <v>0</v>
      </c>
      <c r="AI7" t="b">
        <f>ISNUMBER(SEARCH(AI$1,test70[[#This Row],[actualResultGPT3]]))</f>
        <v>0</v>
      </c>
      <c r="AJ7" s="10" t="str">
        <f t="shared" si="0"/>
        <v>11</v>
      </c>
      <c r="AK7" s="10" t="str">
        <f t="shared" si="1"/>
        <v>00</v>
      </c>
      <c r="AL7" s="10" t="str">
        <f t="shared" si="2"/>
        <v>00</v>
      </c>
      <c r="AM7" t="b">
        <f t="shared" si="11"/>
        <v>1</v>
      </c>
    </row>
    <row r="8" spans="1:39" x14ac:dyDescent="0.35">
      <c r="A8" s="4" t="s">
        <v>511</v>
      </c>
      <c r="B8" s="4" t="s">
        <v>512</v>
      </c>
      <c r="C8" s="4" t="s">
        <v>982</v>
      </c>
      <c r="D8" s="4" t="s">
        <v>13</v>
      </c>
      <c r="E8" s="4" t="s">
        <v>13</v>
      </c>
      <c r="F8" s="4" t="s">
        <v>925</v>
      </c>
      <c r="G8" s="5" t="s">
        <v>13</v>
      </c>
      <c r="J8" t="b">
        <f>ISNUMBER(SEARCH(J$1,test70[[#This Row],[expectedResult]]))</f>
        <v>1</v>
      </c>
      <c r="K8" t="b">
        <f>ISNUMBER(SEARCH(K$1,test70[[#This Row],[expectedResult]]))</f>
        <v>0</v>
      </c>
      <c r="L8" t="b">
        <f>ISNUMBER(SEARCH(L$1,test70[[#This Row],[expectedResult]]))</f>
        <v>0</v>
      </c>
      <c r="O8" t="b">
        <f>ISNUMBER(SEARCH(O$1,test70[[#This Row],[actualResult]]))</f>
        <v>1</v>
      </c>
      <c r="P8" t="b">
        <f>ISNUMBER(SEARCH(P$1,test70[[#This Row],[actualResult]]))</f>
        <v>0</v>
      </c>
      <c r="Q8" t="b">
        <f>ISNUMBER(SEARCH(Q$1,test70[[#This Row],[actualResult]]))</f>
        <v>0</v>
      </c>
      <c r="R8" s="10" t="str">
        <f t="shared" si="3"/>
        <v>11</v>
      </c>
      <c r="S8" s="10" t="str">
        <f t="shared" si="4"/>
        <v>00</v>
      </c>
      <c r="T8" s="10" t="str">
        <f t="shared" si="5"/>
        <v>00</v>
      </c>
      <c r="U8" t="b">
        <f t="shared" si="6"/>
        <v>1</v>
      </c>
      <c r="X8" t="b">
        <f>ISNUMBER(SEARCH(X$1,test70[[#This Row],[actualResultV1]]))</f>
        <v>1</v>
      </c>
      <c r="Y8" t="b">
        <f>ISNUMBER(SEARCH(Y$1,test70[[#This Row],[actualResultV1]]))</f>
        <v>0</v>
      </c>
      <c r="Z8" t="b">
        <f>ISNUMBER(SEARCH(Z$1,test70[[#This Row],[actualResultV1]]))</f>
        <v>0</v>
      </c>
      <c r="AA8" s="10" t="str">
        <f t="shared" si="7"/>
        <v>11</v>
      </c>
      <c r="AB8" s="10" t="str">
        <f t="shared" si="8"/>
        <v>00</v>
      </c>
      <c r="AC8" s="10" t="str">
        <f t="shared" si="9"/>
        <v>00</v>
      </c>
      <c r="AD8" t="b">
        <f t="shared" si="10"/>
        <v>1</v>
      </c>
      <c r="AG8" t="b">
        <f>ISNUMBER(SEARCH(AG$1,test70[[#This Row],[actualResultGPT3]]))</f>
        <v>1</v>
      </c>
      <c r="AH8" t="b">
        <f>ISNUMBER(SEARCH(AH$1,test70[[#This Row],[actualResultGPT3]]))</f>
        <v>1</v>
      </c>
      <c r="AI8" t="b">
        <f>ISNUMBER(SEARCH(AI$1,test70[[#This Row],[actualResultGPT3]]))</f>
        <v>1</v>
      </c>
      <c r="AJ8" s="10" t="str">
        <f t="shared" si="0"/>
        <v>11</v>
      </c>
      <c r="AK8" s="10" t="str">
        <f t="shared" si="1"/>
        <v>01</v>
      </c>
      <c r="AL8" s="10" t="str">
        <f t="shared" si="2"/>
        <v>01</v>
      </c>
      <c r="AM8" t="b">
        <f t="shared" si="11"/>
        <v>0</v>
      </c>
    </row>
    <row r="9" spans="1:39" x14ac:dyDescent="0.35">
      <c r="A9" s="1" t="s">
        <v>870</v>
      </c>
      <c r="B9" s="1" t="s">
        <v>871</v>
      </c>
      <c r="C9" s="1" t="s">
        <v>872</v>
      </c>
      <c r="D9" s="1" t="s">
        <v>34</v>
      </c>
      <c r="E9" s="1" t="s">
        <v>7</v>
      </c>
      <c r="F9" s="1" t="s">
        <v>959</v>
      </c>
      <c r="G9" s="6" t="s">
        <v>24</v>
      </c>
      <c r="J9" t="b">
        <f>ISNUMBER(SEARCH(J$1,test70[[#This Row],[expectedResult]]))</f>
        <v>0</v>
      </c>
      <c r="K9" t="b">
        <f>ISNUMBER(SEARCH(K$1,test70[[#This Row],[expectedResult]]))</f>
        <v>1</v>
      </c>
      <c r="L9" t="b">
        <f>ISNUMBER(SEARCH(L$1,test70[[#This Row],[expectedResult]]))</f>
        <v>0</v>
      </c>
      <c r="O9" t="b">
        <f>ISNUMBER(SEARCH(O$1,test70[[#This Row],[actualResult]]))</f>
        <v>0</v>
      </c>
      <c r="P9" t="b">
        <f>ISNUMBER(SEARCH(P$1,test70[[#This Row],[actualResult]]))</f>
        <v>1</v>
      </c>
      <c r="Q9" t="b">
        <f>ISNUMBER(SEARCH(Q$1,test70[[#This Row],[actualResult]]))</f>
        <v>1</v>
      </c>
      <c r="R9" s="10" t="str">
        <f t="shared" si="3"/>
        <v>00</v>
      </c>
      <c r="S9" s="10" t="str">
        <f t="shared" si="4"/>
        <v>11</v>
      </c>
      <c r="T9" s="10" t="str">
        <f t="shared" si="5"/>
        <v>01</v>
      </c>
      <c r="U9" t="b">
        <f t="shared" si="6"/>
        <v>0</v>
      </c>
      <c r="X9" t="b">
        <f>ISNUMBER(SEARCH(X$1,test70[[#This Row],[actualResultV1]]))</f>
        <v>0</v>
      </c>
      <c r="Y9" t="b">
        <f>ISNUMBER(SEARCH(Y$1,test70[[#This Row],[actualResultV1]]))</f>
        <v>0</v>
      </c>
      <c r="Z9" t="b">
        <f>ISNUMBER(SEARCH(Z$1,test70[[#This Row],[actualResultV1]]))</f>
        <v>1</v>
      </c>
      <c r="AA9" s="10" t="str">
        <f t="shared" si="7"/>
        <v>00</v>
      </c>
      <c r="AB9" s="10" t="str">
        <f t="shared" si="8"/>
        <v>10</v>
      </c>
      <c r="AC9" s="10" t="str">
        <f t="shared" si="9"/>
        <v>01</v>
      </c>
      <c r="AD9" t="b">
        <f t="shared" si="10"/>
        <v>0</v>
      </c>
      <c r="AG9" t="b">
        <f>ISNUMBER(SEARCH(AG$1,test70[[#This Row],[actualResultGPT3]]))</f>
        <v>1</v>
      </c>
      <c r="AH9" t="b">
        <f>ISNUMBER(SEARCH(AH$1,test70[[#This Row],[actualResultGPT3]]))</f>
        <v>1</v>
      </c>
      <c r="AI9" t="b">
        <f>ISNUMBER(SEARCH(AI$1,test70[[#This Row],[actualResultGPT3]]))</f>
        <v>1</v>
      </c>
      <c r="AJ9" s="10" t="str">
        <f t="shared" si="0"/>
        <v>01</v>
      </c>
      <c r="AK9" s="10" t="str">
        <f t="shared" si="1"/>
        <v>11</v>
      </c>
      <c r="AL9" s="10" t="str">
        <f t="shared" si="2"/>
        <v>01</v>
      </c>
      <c r="AM9" t="b">
        <f t="shared" si="11"/>
        <v>0</v>
      </c>
    </row>
    <row r="10" spans="1:39" x14ac:dyDescent="0.35">
      <c r="A10" s="4" t="s">
        <v>745</v>
      </c>
      <c r="B10" s="4" t="s">
        <v>746</v>
      </c>
      <c r="C10" s="4" t="s">
        <v>747</v>
      </c>
      <c r="D10" s="4" t="s">
        <v>24</v>
      </c>
      <c r="E10" s="4" t="s">
        <v>7</v>
      </c>
      <c r="F10" s="4" t="s">
        <v>937</v>
      </c>
      <c r="G10" s="5" t="s">
        <v>24</v>
      </c>
      <c r="J10" t="b">
        <f>ISNUMBER(SEARCH(J$1,test70[[#This Row],[expectedResult]]))</f>
        <v>0</v>
      </c>
      <c r="K10" t="b">
        <f>ISNUMBER(SEARCH(K$1,test70[[#This Row],[expectedResult]]))</f>
        <v>1</v>
      </c>
      <c r="L10" t="b">
        <f>ISNUMBER(SEARCH(L$1,test70[[#This Row],[expectedResult]]))</f>
        <v>1</v>
      </c>
      <c r="O10" t="b">
        <f>ISNUMBER(SEARCH(O$1,test70[[#This Row],[actualResult]]))</f>
        <v>0</v>
      </c>
      <c r="P10" t="b">
        <f>ISNUMBER(SEARCH(P$1,test70[[#This Row],[actualResult]]))</f>
        <v>1</v>
      </c>
      <c r="Q10" t="b">
        <f>ISNUMBER(SEARCH(Q$1,test70[[#This Row],[actualResult]]))</f>
        <v>1</v>
      </c>
      <c r="R10" s="10" t="str">
        <f t="shared" si="3"/>
        <v>00</v>
      </c>
      <c r="S10" s="10" t="str">
        <f t="shared" si="4"/>
        <v>11</v>
      </c>
      <c r="T10" s="10" t="str">
        <f t="shared" si="5"/>
        <v>11</v>
      </c>
      <c r="U10" t="b">
        <f t="shared" si="6"/>
        <v>1</v>
      </c>
      <c r="X10" t="b">
        <f>ISNUMBER(SEARCH(X$1,test70[[#This Row],[actualResultV1]]))</f>
        <v>0</v>
      </c>
      <c r="Y10" t="b">
        <f>ISNUMBER(SEARCH(Y$1,test70[[#This Row],[actualResultV1]]))</f>
        <v>0</v>
      </c>
      <c r="Z10" t="b">
        <f>ISNUMBER(SEARCH(Z$1,test70[[#This Row],[actualResultV1]]))</f>
        <v>1</v>
      </c>
      <c r="AA10" s="10" t="str">
        <f t="shared" si="7"/>
        <v>00</v>
      </c>
      <c r="AB10" s="10" t="str">
        <f t="shared" si="8"/>
        <v>10</v>
      </c>
      <c r="AC10" s="10" t="str">
        <f t="shared" si="9"/>
        <v>11</v>
      </c>
      <c r="AD10" t="b">
        <f t="shared" si="10"/>
        <v>0</v>
      </c>
      <c r="AG10" t="b">
        <f>ISNUMBER(SEARCH(AG$1,test70[[#This Row],[actualResultGPT3]]))</f>
        <v>0</v>
      </c>
      <c r="AH10" t="b">
        <f>ISNUMBER(SEARCH(AH$1,test70[[#This Row],[actualResultGPT3]]))</f>
        <v>1</v>
      </c>
      <c r="AI10" t="b">
        <f>ISNUMBER(SEARCH(AI$1,test70[[#This Row],[actualResultGPT3]]))</f>
        <v>1</v>
      </c>
      <c r="AJ10" s="10" t="str">
        <f t="shared" si="0"/>
        <v>00</v>
      </c>
      <c r="AK10" s="10" t="str">
        <f t="shared" si="1"/>
        <v>11</v>
      </c>
      <c r="AL10" s="10" t="str">
        <f t="shared" si="2"/>
        <v>11</v>
      </c>
      <c r="AM10" t="b">
        <f t="shared" si="11"/>
        <v>1</v>
      </c>
    </row>
    <row r="11" spans="1:39" x14ac:dyDescent="0.35">
      <c r="A11" s="1">
        <v>1104890554</v>
      </c>
      <c r="B11" s="1" t="s">
        <v>859</v>
      </c>
      <c r="C11" s="1" t="s">
        <v>860</v>
      </c>
      <c r="D11" s="1" t="s">
        <v>13</v>
      </c>
      <c r="E11" s="1" t="s">
        <v>13</v>
      </c>
      <c r="F11" s="1" t="s">
        <v>935</v>
      </c>
      <c r="G11" s="6" t="s">
        <v>13</v>
      </c>
      <c r="J11" t="b">
        <f>ISNUMBER(SEARCH(J$1,test70[[#This Row],[expectedResult]]))</f>
        <v>1</v>
      </c>
      <c r="K11" t="b">
        <f>ISNUMBER(SEARCH(K$1,test70[[#This Row],[expectedResult]]))</f>
        <v>0</v>
      </c>
      <c r="L11" t="b">
        <f>ISNUMBER(SEARCH(L$1,test70[[#This Row],[expectedResult]]))</f>
        <v>0</v>
      </c>
      <c r="O11" t="b">
        <f>ISNUMBER(SEARCH(O$1,test70[[#This Row],[actualResult]]))</f>
        <v>1</v>
      </c>
      <c r="P11" t="b">
        <f>ISNUMBER(SEARCH(P$1,test70[[#This Row],[actualResult]]))</f>
        <v>0</v>
      </c>
      <c r="Q11" t="b">
        <f>ISNUMBER(SEARCH(Q$1,test70[[#This Row],[actualResult]]))</f>
        <v>0</v>
      </c>
      <c r="R11" s="10" t="str">
        <f t="shared" si="3"/>
        <v>11</v>
      </c>
      <c r="S11" s="10" t="str">
        <f t="shared" si="4"/>
        <v>00</v>
      </c>
      <c r="T11" s="10" t="str">
        <f t="shared" si="5"/>
        <v>00</v>
      </c>
      <c r="U11" t="b">
        <f t="shared" si="6"/>
        <v>1</v>
      </c>
      <c r="X11" t="b">
        <f>ISNUMBER(SEARCH(X$1,test70[[#This Row],[actualResultV1]]))</f>
        <v>1</v>
      </c>
      <c r="Y11" t="b">
        <f>ISNUMBER(SEARCH(Y$1,test70[[#This Row],[actualResultV1]]))</f>
        <v>0</v>
      </c>
      <c r="Z11" t="b">
        <f>ISNUMBER(SEARCH(Z$1,test70[[#This Row],[actualResultV1]]))</f>
        <v>0</v>
      </c>
      <c r="AA11" s="10" t="str">
        <f t="shared" si="7"/>
        <v>11</v>
      </c>
      <c r="AB11" s="10" t="str">
        <f t="shared" si="8"/>
        <v>00</v>
      </c>
      <c r="AC11" s="10" t="str">
        <f t="shared" si="9"/>
        <v>00</v>
      </c>
      <c r="AD11" t="b">
        <f t="shared" si="10"/>
        <v>1</v>
      </c>
      <c r="AG11" t="b">
        <f>ISNUMBER(SEARCH(AG$1,test70[[#This Row],[actualResultGPT3]]))</f>
        <v>1</v>
      </c>
      <c r="AH11" t="b">
        <f>ISNUMBER(SEARCH(AH$1,test70[[#This Row],[actualResultGPT3]]))</f>
        <v>0</v>
      </c>
      <c r="AI11" t="b">
        <f>ISNUMBER(SEARCH(AI$1,test70[[#This Row],[actualResultGPT3]]))</f>
        <v>0</v>
      </c>
      <c r="AJ11" s="10" t="str">
        <f t="shared" si="0"/>
        <v>11</v>
      </c>
      <c r="AK11" s="10" t="str">
        <f t="shared" si="1"/>
        <v>00</v>
      </c>
      <c r="AL11" s="10" t="str">
        <f t="shared" si="2"/>
        <v>00</v>
      </c>
      <c r="AM11" t="b">
        <f t="shared" si="11"/>
        <v>1</v>
      </c>
    </row>
    <row r="12" spans="1:39" x14ac:dyDescent="0.35">
      <c r="A12" s="4" t="s">
        <v>381</v>
      </c>
      <c r="B12" s="4" t="s">
        <v>382</v>
      </c>
      <c r="C12" s="4" t="s">
        <v>383</v>
      </c>
      <c r="D12" s="4" t="s">
        <v>13</v>
      </c>
      <c r="E12" s="4" t="s">
        <v>13</v>
      </c>
      <c r="F12" s="4" t="s">
        <v>935</v>
      </c>
      <c r="G12" s="5" t="s">
        <v>13</v>
      </c>
      <c r="J12" t="b">
        <f>ISNUMBER(SEARCH(J$1,test70[[#This Row],[expectedResult]]))</f>
        <v>1</v>
      </c>
      <c r="K12" t="b">
        <f>ISNUMBER(SEARCH(K$1,test70[[#This Row],[expectedResult]]))</f>
        <v>0</v>
      </c>
      <c r="L12" t="b">
        <f>ISNUMBER(SEARCH(L$1,test70[[#This Row],[expectedResult]]))</f>
        <v>0</v>
      </c>
      <c r="O12" t="b">
        <f>ISNUMBER(SEARCH(O$1,test70[[#This Row],[actualResult]]))</f>
        <v>1</v>
      </c>
      <c r="P12" t="b">
        <f>ISNUMBER(SEARCH(P$1,test70[[#This Row],[actualResult]]))</f>
        <v>0</v>
      </c>
      <c r="Q12" t="b">
        <f>ISNUMBER(SEARCH(Q$1,test70[[#This Row],[actualResult]]))</f>
        <v>0</v>
      </c>
      <c r="R12" s="10" t="str">
        <f t="shared" si="3"/>
        <v>11</v>
      </c>
      <c r="S12" s="10" t="str">
        <f t="shared" si="4"/>
        <v>00</v>
      </c>
      <c r="T12" s="10" t="str">
        <f t="shared" si="5"/>
        <v>00</v>
      </c>
      <c r="U12" t="b">
        <f t="shared" si="6"/>
        <v>1</v>
      </c>
      <c r="X12" t="b">
        <f>ISNUMBER(SEARCH(X$1,test70[[#This Row],[actualResultV1]]))</f>
        <v>1</v>
      </c>
      <c r="Y12" t="b">
        <f>ISNUMBER(SEARCH(Y$1,test70[[#This Row],[actualResultV1]]))</f>
        <v>0</v>
      </c>
      <c r="Z12" t="b">
        <f>ISNUMBER(SEARCH(Z$1,test70[[#This Row],[actualResultV1]]))</f>
        <v>0</v>
      </c>
      <c r="AA12" s="10" t="str">
        <f t="shared" si="7"/>
        <v>11</v>
      </c>
      <c r="AB12" s="10" t="str">
        <f t="shared" si="8"/>
        <v>00</v>
      </c>
      <c r="AC12" s="10" t="str">
        <f t="shared" si="9"/>
        <v>00</v>
      </c>
      <c r="AD12" t="b">
        <f t="shared" si="10"/>
        <v>1</v>
      </c>
      <c r="AG12" t="b">
        <f>ISNUMBER(SEARCH(AG$1,test70[[#This Row],[actualResultGPT3]]))</f>
        <v>1</v>
      </c>
      <c r="AH12" t="b">
        <f>ISNUMBER(SEARCH(AH$1,test70[[#This Row],[actualResultGPT3]]))</f>
        <v>0</v>
      </c>
      <c r="AI12" t="b">
        <f>ISNUMBER(SEARCH(AI$1,test70[[#This Row],[actualResultGPT3]]))</f>
        <v>0</v>
      </c>
      <c r="AJ12" s="10" t="str">
        <f t="shared" si="0"/>
        <v>11</v>
      </c>
      <c r="AK12" s="10" t="str">
        <f t="shared" si="1"/>
        <v>00</v>
      </c>
      <c r="AL12" s="10" t="str">
        <f t="shared" si="2"/>
        <v>00</v>
      </c>
      <c r="AM12" t="b">
        <f t="shared" si="11"/>
        <v>1</v>
      </c>
    </row>
    <row r="13" spans="1:39" x14ac:dyDescent="0.35">
      <c r="A13" s="1" t="s">
        <v>274</v>
      </c>
      <c r="B13" s="1" t="s">
        <v>275</v>
      </c>
      <c r="C13" s="1" t="s">
        <v>977</v>
      </c>
      <c r="D13" s="1" t="s">
        <v>7</v>
      </c>
      <c r="E13" s="1" t="s">
        <v>7</v>
      </c>
      <c r="F13" s="1" t="s">
        <v>926</v>
      </c>
      <c r="G13" s="6" t="s">
        <v>7</v>
      </c>
      <c r="J13" t="b">
        <f>ISNUMBER(SEARCH(J$1,test70[[#This Row],[expectedResult]]))</f>
        <v>0</v>
      </c>
      <c r="K13" t="b">
        <f>ISNUMBER(SEARCH(K$1,test70[[#This Row],[expectedResult]]))</f>
        <v>0</v>
      </c>
      <c r="L13" t="b">
        <f>ISNUMBER(SEARCH(L$1,test70[[#This Row],[expectedResult]]))</f>
        <v>1</v>
      </c>
      <c r="O13" t="b">
        <f>ISNUMBER(SEARCH(O$1,test70[[#This Row],[actualResult]]))</f>
        <v>0</v>
      </c>
      <c r="P13" t="b">
        <f>ISNUMBER(SEARCH(P$1,test70[[#This Row],[actualResult]]))</f>
        <v>0</v>
      </c>
      <c r="Q13" t="b">
        <f>ISNUMBER(SEARCH(Q$1,test70[[#This Row],[actualResult]]))</f>
        <v>1</v>
      </c>
      <c r="R13" s="10" t="str">
        <f t="shared" si="3"/>
        <v>00</v>
      </c>
      <c r="S13" s="10" t="str">
        <f t="shared" si="4"/>
        <v>00</v>
      </c>
      <c r="T13" s="10" t="str">
        <f t="shared" si="5"/>
        <v>11</v>
      </c>
      <c r="U13" t="b">
        <f t="shared" si="6"/>
        <v>1</v>
      </c>
      <c r="X13" t="b">
        <f>ISNUMBER(SEARCH(X$1,test70[[#This Row],[actualResultV1]]))</f>
        <v>0</v>
      </c>
      <c r="Y13" t="b">
        <f>ISNUMBER(SEARCH(Y$1,test70[[#This Row],[actualResultV1]]))</f>
        <v>0</v>
      </c>
      <c r="Z13" t="b">
        <f>ISNUMBER(SEARCH(Z$1,test70[[#This Row],[actualResultV1]]))</f>
        <v>1</v>
      </c>
      <c r="AA13" s="10" t="str">
        <f t="shared" si="7"/>
        <v>00</v>
      </c>
      <c r="AB13" s="10" t="str">
        <f t="shared" si="8"/>
        <v>00</v>
      </c>
      <c r="AC13" s="10" t="str">
        <f t="shared" si="9"/>
        <v>11</v>
      </c>
      <c r="AD13" t="b">
        <f t="shared" si="10"/>
        <v>1</v>
      </c>
      <c r="AG13" t="b">
        <f>ISNUMBER(SEARCH(AG$1,test70[[#This Row],[actualResultGPT3]]))</f>
        <v>0</v>
      </c>
      <c r="AH13" t="b">
        <f>ISNUMBER(SEARCH(AH$1,test70[[#This Row],[actualResultGPT3]]))</f>
        <v>1</v>
      </c>
      <c r="AI13" t="b">
        <f>ISNUMBER(SEARCH(AI$1,test70[[#This Row],[actualResultGPT3]]))</f>
        <v>1</v>
      </c>
      <c r="AJ13" s="10" t="str">
        <f t="shared" si="0"/>
        <v>00</v>
      </c>
      <c r="AK13" s="10" t="str">
        <f t="shared" si="1"/>
        <v>01</v>
      </c>
      <c r="AL13" s="10" t="str">
        <f t="shared" si="2"/>
        <v>11</v>
      </c>
      <c r="AM13" t="b">
        <f t="shared" si="11"/>
        <v>0</v>
      </c>
    </row>
    <row r="14" spans="1:39" ht="14.5" customHeight="1" x14ac:dyDescent="0.35">
      <c r="A14" s="4" t="s">
        <v>303</v>
      </c>
      <c r="B14" s="4" t="s">
        <v>983</v>
      </c>
      <c r="C14" s="4" t="s">
        <v>984</v>
      </c>
      <c r="D14" s="4" t="s">
        <v>7</v>
      </c>
      <c r="E14" s="4" t="s">
        <v>7</v>
      </c>
      <c r="F14" s="4" t="s">
        <v>926</v>
      </c>
      <c r="G14" s="5" t="s">
        <v>24</v>
      </c>
      <c r="J14" t="b">
        <f>ISNUMBER(SEARCH(J$1,test70[[#This Row],[expectedResult]]))</f>
        <v>0</v>
      </c>
      <c r="K14" t="b">
        <f>ISNUMBER(SEARCH(K$1,test70[[#This Row],[expectedResult]]))</f>
        <v>0</v>
      </c>
      <c r="L14" t="b">
        <f>ISNUMBER(SEARCH(L$1,test70[[#This Row],[expectedResult]]))</f>
        <v>1</v>
      </c>
      <c r="O14" t="b">
        <f>ISNUMBER(SEARCH(O$1,test70[[#This Row],[actualResult]]))</f>
        <v>0</v>
      </c>
      <c r="P14" t="b">
        <f>ISNUMBER(SEARCH(P$1,test70[[#This Row],[actualResult]]))</f>
        <v>1</v>
      </c>
      <c r="Q14" t="b">
        <f>ISNUMBER(SEARCH(Q$1,test70[[#This Row],[actualResult]]))</f>
        <v>1</v>
      </c>
      <c r="R14" s="10" t="str">
        <f t="shared" si="3"/>
        <v>00</v>
      </c>
      <c r="S14" s="10" t="str">
        <f t="shared" si="4"/>
        <v>01</v>
      </c>
      <c r="T14" s="10" t="str">
        <f t="shared" si="5"/>
        <v>11</v>
      </c>
      <c r="U14" t="b">
        <f t="shared" si="6"/>
        <v>0</v>
      </c>
      <c r="X14" t="b">
        <f>ISNUMBER(SEARCH(X$1,test70[[#This Row],[actualResultV1]]))</f>
        <v>0</v>
      </c>
      <c r="Y14" t="b">
        <f>ISNUMBER(SEARCH(Y$1,test70[[#This Row],[actualResultV1]]))</f>
        <v>0</v>
      </c>
      <c r="Z14" t="b">
        <f>ISNUMBER(SEARCH(Z$1,test70[[#This Row],[actualResultV1]]))</f>
        <v>1</v>
      </c>
      <c r="AA14" s="10" t="str">
        <f t="shared" si="7"/>
        <v>00</v>
      </c>
      <c r="AB14" s="10" t="str">
        <f t="shared" si="8"/>
        <v>00</v>
      </c>
      <c r="AC14" s="10" t="str">
        <f t="shared" si="9"/>
        <v>11</v>
      </c>
      <c r="AD14" t="b">
        <f t="shared" si="10"/>
        <v>1</v>
      </c>
      <c r="AG14" t="b">
        <f>ISNUMBER(SEARCH(AG$1,test70[[#This Row],[actualResultGPT3]]))</f>
        <v>0</v>
      </c>
      <c r="AH14" t="b">
        <f>ISNUMBER(SEARCH(AH$1,test70[[#This Row],[actualResultGPT3]]))</f>
        <v>1</v>
      </c>
      <c r="AI14" t="b">
        <f>ISNUMBER(SEARCH(AI$1,test70[[#This Row],[actualResultGPT3]]))</f>
        <v>1</v>
      </c>
      <c r="AJ14" s="10" t="str">
        <f t="shared" si="0"/>
        <v>00</v>
      </c>
      <c r="AK14" s="10" t="str">
        <f t="shared" si="1"/>
        <v>01</v>
      </c>
      <c r="AL14" s="10" t="str">
        <f t="shared" si="2"/>
        <v>11</v>
      </c>
      <c r="AM14" t="b">
        <f t="shared" si="11"/>
        <v>0</v>
      </c>
    </row>
    <row r="15" spans="1:39" ht="14.5" customHeight="1" x14ac:dyDescent="0.35">
      <c r="A15" s="1" t="s">
        <v>867</v>
      </c>
      <c r="B15" s="1" t="s">
        <v>868</v>
      </c>
      <c r="C15" s="1" t="s">
        <v>985</v>
      </c>
      <c r="D15" s="1" t="s">
        <v>185</v>
      </c>
      <c r="E15" s="1" t="s">
        <v>34</v>
      </c>
      <c r="F15" s="1" t="s">
        <v>926</v>
      </c>
      <c r="G15" s="6" t="s">
        <v>34</v>
      </c>
      <c r="J15" t="b">
        <f>ISNUMBER(SEARCH(J$1,test70[[#This Row],[expectedResult]]))</f>
        <v>1</v>
      </c>
      <c r="K15" t="b">
        <f>ISNUMBER(SEARCH(K$1,test70[[#This Row],[expectedResult]]))</f>
        <v>1</v>
      </c>
      <c r="L15" t="b">
        <f>ISNUMBER(SEARCH(L$1,test70[[#This Row],[expectedResult]]))</f>
        <v>0</v>
      </c>
      <c r="O15" t="b">
        <f>ISNUMBER(SEARCH(O$1,test70[[#This Row],[actualResult]]))</f>
        <v>0</v>
      </c>
      <c r="P15" t="b">
        <f>ISNUMBER(SEARCH(P$1,test70[[#This Row],[actualResult]]))</f>
        <v>1</v>
      </c>
      <c r="Q15" t="b">
        <f>ISNUMBER(SEARCH(Q$1,test70[[#This Row],[actualResult]]))</f>
        <v>0</v>
      </c>
      <c r="R15" s="10" t="str">
        <f t="shared" si="3"/>
        <v>10</v>
      </c>
      <c r="S15" s="10" t="str">
        <f t="shared" si="4"/>
        <v>11</v>
      </c>
      <c r="T15" s="10" t="str">
        <f t="shared" si="5"/>
        <v>00</v>
      </c>
      <c r="U15" t="b">
        <f t="shared" si="6"/>
        <v>0</v>
      </c>
      <c r="X15" t="b">
        <f>ISNUMBER(SEARCH(X$1,test70[[#This Row],[actualResultV1]]))</f>
        <v>0</v>
      </c>
      <c r="Y15" t="b">
        <f>ISNUMBER(SEARCH(Y$1,test70[[#This Row],[actualResultV1]]))</f>
        <v>1</v>
      </c>
      <c r="Z15" t="b">
        <f>ISNUMBER(SEARCH(Z$1,test70[[#This Row],[actualResultV1]]))</f>
        <v>0</v>
      </c>
      <c r="AA15" s="10" t="str">
        <f t="shared" si="7"/>
        <v>10</v>
      </c>
      <c r="AB15" s="10" t="str">
        <f t="shared" si="8"/>
        <v>11</v>
      </c>
      <c r="AC15" s="10" t="str">
        <f t="shared" si="9"/>
        <v>00</v>
      </c>
      <c r="AD15" t="b">
        <f t="shared" si="10"/>
        <v>0</v>
      </c>
      <c r="AG15" t="b">
        <f>ISNUMBER(SEARCH(AG$1,test70[[#This Row],[actualResultGPT3]]))</f>
        <v>0</v>
      </c>
      <c r="AH15" t="b">
        <f>ISNUMBER(SEARCH(AH$1,test70[[#This Row],[actualResultGPT3]]))</f>
        <v>1</v>
      </c>
      <c r="AI15" t="b">
        <f>ISNUMBER(SEARCH(AI$1,test70[[#This Row],[actualResultGPT3]]))</f>
        <v>1</v>
      </c>
      <c r="AJ15" s="10" t="str">
        <f t="shared" si="0"/>
        <v>10</v>
      </c>
      <c r="AK15" s="10" t="str">
        <f t="shared" si="1"/>
        <v>11</v>
      </c>
      <c r="AL15" s="10" t="str">
        <f t="shared" si="2"/>
        <v>01</v>
      </c>
      <c r="AM15" t="b">
        <f t="shared" si="11"/>
        <v>0</v>
      </c>
    </row>
    <row r="16" spans="1:39" x14ac:dyDescent="0.35">
      <c r="A16" s="4" t="s">
        <v>455</v>
      </c>
      <c r="B16" s="4" t="s">
        <v>456</v>
      </c>
      <c r="C16" s="4" t="s">
        <v>457</v>
      </c>
      <c r="D16" s="4" t="s">
        <v>7</v>
      </c>
      <c r="E16" s="4" t="s">
        <v>7</v>
      </c>
      <c r="F16" s="4" t="s">
        <v>926</v>
      </c>
      <c r="G16" s="5" t="s">
        <v>7</v>
      </c>
      <c r="J16" t="b">
        <f>ISNUMBER(SEARCH(J$1,test70[[#This Row],[expectedResult]]))</f>
        <v>0</v>
      </c>
      <c r="K16" t="b">
        <f>ISNUMBER(SEARCH(K$1,test70[[#This Row],[expectedResult]]))</f>
        <v>0</v>
      </c>
      <c r="L16" t="b">
        <f>ISNUMBER(SEARCH(L$1,test70[[#This Row],[expectedResult]]))</f>
        <v>1</v>
      </c>
      <c r="O16" t="b">
        <f>ISNUMBER(SEARCH(O$1,test70[[#This Row],[actualResult]]))</f>
        <v>0</v>
      </c>
      <c r="P16" t="b">
        <f>ISNUMBER(SEARCH(P$1,test70[[#This Row],[actualResult]]))</f>
        <v>0</v>
      </c>
      <c r="Q16" t="b">
        <f>ISNUMBER(SEARCH(Q$1,test70[[#This Row],[actualResult]]))</f>
        <v>1</v>
      </c>
      <c r="R16" s="10" t="str">
        <f t="shared" si="3"/>
        <v>00</v>
      </c>
      <c r="S16" s="10" t="str">
        <f t="shared" si="4"/>
        <v>00</v>
      </c>
      <c r="T16" s="10" t="str">
        <f t="shared" si="5"/>
        <v>11</v>
      </c>
      <c r="U16" t="b">
        <f t="shared" si="6"/>
        <v>1</v>
      </c>
      <c r="X16" t="b">
        <f>ISNUMBER(SEARCH(X$1,test70[[#This Row],[actualResultV1]]))</f>
        <v>0</v>
      </c>
      <c r="Y16" t="b">
        <f>ISNUMBER(SEARCH(Y$1,test70[[#This Row],[actualResultV1]]))</f>
        <v>0</v>
      </c>
      <c r="Z16" t="b">
        <f>ISNUMBER(SEARCH(Z$1,test70[[#This Row],[actualResultV1]]))</f>
        <v>1</v>
      </c>
      <c r="AA16" s="10" t="str">
        <f t="shared" si="7"/>
        <v>00</v>
      </c>
      <c r="AB16" s="10" t="str">
        <f t="shared" si="8"/>
        <v>00</v>
      </c>
      <c r="AC16" s="10" t="str">
        <f t="shared" si="9"/>
        <v>11</v>
      </c>
      <c r="AD16" t="b">
        <f t="shared" si="10"/>
        <v>1</v>
      </c>
      <c r="AG16" t="b">
        <f>ISNUMBER(SEARCH(AG$1,test70[[#This Row],[actualResultGPT3]]))</f>
        <v>0</v>
      </c>
      <c r="AH16" t="b">
        <f>ISNUMBER(SEARCH(AH$1,test70[[#This Row],[actualResultGPT3]]))</f>
        <v>1</v>
      </c>
      <c r="AI16" t="b">
        <f>ISNUMBER(SEARCH(AI$1,test70[[#This Row],[actualResultGPT3]]))</f>
        <v>1</v>
      </c>
      <c r="AJ16" s="10" t="str">
        <f t="shared" si="0"/>
        <v>00</v>
      </c>
      <c r="AK16" s="10" t="str">
        <f t="shared" si="1"/>
        <v>01</v>
      </c>
      <c r="AL16" s="10" t="str">
        <f t="shared" si="2"/>
        <v>11</v>
      </c>
      <c r="AM16" t="b">
        <f t="shared" si="11"/>
        <v>0</v>
      </c>
    </row>
    <row r="17" spans="1:39" x14ac:dyDescent="0.35">
      <c r="A17" s="1" t="s">
        <v>721</v>
      </c>
      <c r="B17" s="1" t="s">
        <v>722</v>
      </c>
      <c r="C17" s="1" t="s">
        <v>986</v>
      </c>
      <c r="D17" s="1" t="s">
        <v>7</v>
      </c>
      <c r="E17" s="1" t="s">
        <v>7</v>
      </c>
      <c r="F17" s="1" t="s">
        <v>925</v>
      </c>
      <c r="G17" s="6" t="s">
        <v>7</v>
      </c>
      <c r="J17" t="b">
        <f>ISNUMBER(SEARCH(J$1,test70[[#This Row],[expectedResult]]))</f>
        <v>0</v>
      </c>
      <c r="K17" t="b">
        <f>ISNUMBER(SEARCH(K$1,test70[[#This Row],[expectedResult]]))</f>
        <v>0</v>
      </c>
      <c r="L17" t="b">
        <f>ISNUMBER(SEARCH(L$1,test70[[#This Row],[expectedResult]]))</f>
        <v>1</v>
      </c>
      <c r="O17" t="b">
        <f>ISNUMBER(SEARCH(O$1,test70[[#This Row],[actualResult]]))</f>
        <v>0</v>
      </c>
      <c r="P17" t="b">
        <f>ISNUMBER(SEARCH(P$1,test70[[#This Row],[actualResult]]))</f>
        <v>0</v>
      </c>
      <c r="Q17" t="b">
        <f>ISNUMBER(SEARCH(Q$1,test70[[#This Row],[actualResult]]))</f>
        <v>1</v>
      </c>
      <c r="R17" s="10" t="str">
        <f t="shared" si="3"/>
        <v>00</v>
      </c>
      <c r="S17" s="10" t="str">
        <f t="shared" si="4"/>
        <v>00</v>
      </c>
      <c r="T17" s="10" t="str">
        <f t="shared" si="5"/>
        <v>11</v>
      </c>
      <c r="U17" t="b">
        <f t="shared" si="6"/>
        <v>1</v>
      </c>
      <c r="X17" t="b">
        <f>ISNUMBER(SEARCH(X$1,test70[[#This Row],[actualResultV1]]))</f>
        <v>0</v>
      </c>
      <c r="Y17" t="b">
        <f>ISNUMBER(SEARCH(Y$1,test70[[#This Row],[actualResultV1]]))</f>
        <v>0</v>
      </c>
      <c r="Z17" t="b">
        <f>ISNUMBER(SEARCH(Z$1,test70[[#This Row],[actualResultV1]]))</f>
        <v>1</v>
      </c>
      <c r="AA17" s="10" t="str">
        <f t="shared" si="7"/>
        <v>00</v>
      </c>
      <c r="AB17" s="10" t="str">
        <f t="shared" si="8"/>
        <v>00</v>
      </c>
      <c r="AC17" s="10" t="str">
        <f t="shared" si="9"/>
        <v>11</v>
      </c>
      <c r="AD17" t="b">
        <f t="shared" si="10"/>
        <v>1</v>
      </c>
      <c r="AG17" t="b">
        <f>ISNUMBER(SEARCH(AG$1,test70[[#This Row],[actualResultGPT3]]))</f>
        <v>1</v>
      </c>
      <c r="AH17" t="b">
        <f>ISNUMBER(SEARCH(AH$1,test70[[#This Row],[actualResultGPT3]]))</f>
        <v>1</v>
      </c>
      <c r="AI17" t="b">
        <f>ISNUMBER(SEARCH(AI$1,test70[[#This Row],[actualResultGPT3]]))</f>
        <v>1</v>
      </c>
      <c r="AJ17" s="10" t="str">
        <f t="shared" si="0"/>
        <v>01</v>
      </c>
      <c r="AK17" s="10" t="str">
        <f t="shared" si="1"/>
        <v>01</v>
      </c>
      <c r="AL17" s="10" t="str">
        <f t="shared" si="2"/>
        <v>11</v>
      </c>
      <c r="AM17" t="b">
        <f t="shared" si="11"/>
        <v>0</v>
      </c>
    </row>
    <row r="18" spans="1:39" x14ac:dyDescent="0.35">
      <c r="A18" s="4" t="s">
        <v>652</v>
      </c>
      <c r="B18" s="4" t="s">
        <v>653</v>
      </c>
      <c r="C18" s="4" t="s">
        <v>654</v>
      </c>
      <c r="D18" s="4" t="s">
        <v>24</v>
      </c>
      <c r="E18" s="4" t="s">
        <v>24</v>
      </c>
      <c r="F18" s="4" t="s">
        <v>937</v>
      </c>
      <c r="G18" s="5" t="s">
        <v>24</v>
      </c>
      <c r="J18" t="b">
        <f>ISNUMBER(SEARCH(J$1,test70[[#This Row],[expectedResult]]))</f>
        <v>0</v>
      </c>
      <c r="K18" t="b">
        <f>ISNUMBER(SEARCH(K$1,test70[[#This Row],[expectedResult]]))</f>
        <v>1</v>
      </c>
      <c r="L18" t="b">
        <f>ISNUMBER(SEARCH(L$1,test70[[#This Row],[expectedResult]]))</f>
        <v>1</v>
      </c>
      <c r="O18" t="b">
        <f>ISNUMBER(SEARCH(O$1,test70[[#This Row],[actualResult]]))</f>
        <v>0</v>
      </c>
      <c r="P18" t="b">
        <f>ISNUMBER(SEARCH(P$1,test70[[#This Row],[actualResult]]))</f>
        <v>1</v>
      </c>
      <c r="Q18" t="b">
        <f>ISNUMBER(SEARCH(Q$1,test70[[#This Row],[actualResult]]))</f>
        <v>1</v>
      </c>
      <c r="R18" s="10" t="str">
        <f t="shared" si="3"/>
        <v>00</v>
      </c>
      <c r="S18" s="10" t="str">
        <f t="shared" si="4"/>
        <v>11</v>
      </c>
      <c r="T18" s="10" t="str">
        <f t="shared" si="5"/>
        <v>11</v>
      </c>
      <c r="U18" t="b">
        <f t="shared" si="6"/>
        <v>1</v>
      </c>
      <c r="X18" t="b">
        <f>ISNUMBER(SEARCH(X$1,test70[[#This Row],[actualResultV1]]))</f>
        <v>0</v>
      </c>
      <c r="Y18" t="b">
        <f>ISNUMBER(SEARCH(Y$1,test70[[#This Row],[actualResultV1]]))</f>
        <v>1</v>
      </c>
      <c r="Z18" t="b">
        <f>ISNUMBER(SEARCH(Z$1,test70[[#This Row],[actualResultV1]]))</f>
        <v>1</v>
      </c>
      <c r="AA18" s="10" t="str">
        <f t="shared" si="7"/>
        <v>00</v>
      </c>
      <c r="AB18" s="10" t="str">
        <f t="shared" si="8"/>
        <v>11</v>
      </c>
      <c r="AC18" s="10" t="str">
        <f t="shared" si="9"/>
        <v>11</v>
      </c>
      <c r="AD18" t="b">
        <f t="shared" si="10"/>
        <v>1</v>
      </c>
      <c r="AG18" t="b">
        <f>ISNUMBER(SEARCH(AG$1,test70[[#This Row],[actualResultGPT3]]))</f>
        <v>0</v>
      </c>
      <c r="AH18" t="b">
        <f>ISNUMBER(SEARCH(AH$1,test70[[#This Row],[actualResultGPT3]]))</f>
        <v>1</v>
      </c>
      <c r="AI18" t="b">
        <f>ISNUMBER(SEARCH(AI$1,test70[[#This Row],[actualResultGPT3]]))</f>
        <v>1</v>
      </c>
      <c r="AJ18" s="10" t="str">
        <f t="shared" si="0"/>
        <v>00</v>
      </c>
      <c r="AK18" s="10" t="str">
        <f t="shared" si="1"/>
        <v>11</v>
      </c>
      <c r="AL18" s="10" t="str">
        <f t="shared" si="2"/>
        <v>11</v>
      </c>
      <c r="AM18" t="b">
        <f t="shared" si="11"/>
        <v>1</v>
      </c>
    </row>
    <row r="19" spans="1:39" ht="14.5" customHeight="1" x14ac:dyDescent="0.35">
      <c r="A19" s="1" t="s">
        <v>432</v>
      </c>
      <c r="B19" s="1" t="s">
        <v>987</v>
      </c>
      <c r="C19" s="1" t="s">
        <v>988</v>
      </c>
      <c r="D19" s="1" t="s">
        <v>34</v>
      </c>
      <c r="E19" s="1" t="s">
        <v>34</v>
      </c>
      <c r="F19" s="1" t="s">
        <v>925</v>
      </c>
      <c r="G19" s="6" t="s">
        <v>34</v>
      </c>
      <c r="J19" t="b">
        <f>ISNUMBER(SEARCH(J$1,test70[[#This Row],[expectedResult]]))</f>
        <v>0</v>
      </c>
      <c r="K19" t="b">
        <f>ISNUMBER(SEARCH(K$1,test70[[#This Row],[expectedResult]]))</f>
        <v>1</v>
      </c>
      <c r="L19" t="b">
        <f>ISNUMBER(SEARCH(L$1,test70[[#This Row],[expectedResult]]))</f>
        <v>0</v>
      </c>
      <c r="O19" t="b">
        <f>ISNUMBER(SEARCH(O$1,test70[[#This Row],[actualResult]]))</f>
        <v>0</v>
      </c>
      <c r="P19" t="b">
        <f>ISNUMBER(SEARCH(P$1,test70[[#This Row],[actualResult]]))</f>
        <v>1</v>
      </c>
      <c r="Q19" t="b">
        <f>ISNUMBER(SEARCH(Q$1,test70[[#This Row],[actualResult]]))</f>
        <v>0</v>
      </c>
      <c r="R19" s="10" t="str">
        <f t="shared" si="3"/>
        <v>00</v>
      </c>
      <c r="S19" s="10" t="str">
        <f t="shared" si="4"/>
        <v>11</v>
      </c>
      <c r="T19" s="10" t="str">
        <f t="shared" si="5"/>
        <v>00</v>
      </c>
      <c r="U19" t="b">
        <f t="shared" si="6"/>
        <v>1</v>
      </c>
      <c r="X19" t="b">
        <f>ISNUMBER(SEARCH(X$1,test70[[#This Row],[actualResultV1]]))</f>
        <v>0</v>
      </c>
      <c r="Y19" t="b">
        <f>ISNUMBER(SEARCH(Y$1,test70[[#This Row],[actualResultV1]]))</f>
        <v>1</v>
      </c>
      <c r="Z19" t="b">
        <f>ISNUMBER(SEARCH(Z$1,test70[[#This Row],[actualResultV1]]))</f>
        <v>0</v>
      </c>
      <c r="AA19" s="10" t="str">
        <f t="shared" si="7"/>
        <v>00</v>
      </c>
      <c r="AB19" s="10" t="str">
        <f t="shared" si="8"/>
        <v>11</v>
      </c>
      <c r="AC19" s="10" t="str">
        <f t="shared" si="9"/>
        <v>00</v>
      </c>
      <c r="AD19" t="b">
        <f t="shared" si="10"/>
        <v>1</v>
      </c>
      <c r="AG19" t="b">
        <f>ISNUMBER(SEARCH(AG$1,test70[[#This Row],[actualResultGPT3]]))</f>
        <v>1</v>
      </c>
      <c r="AH19" t="b">
        <f>ISNUMBER(SEARCH(AH$1,test70[[#This Row],[actualResultGPT3]]))</f>
        <v>1</v>
      </c>
      <c r="AI19" t="b">
        <f>ISNUMBER(SEARCH(AI$1,test70[[#This Row],[actualResultGPT3]]))</f>
        <v>1</v>
      </c>
      <c r="AJ19" s="10" t="str">
        <f t="shared" si="0"/>
        <v>01</v>
      </c>
      <c r="AK19" s="10" t="str">
        <f t="shared" si="1"/>
        <v>11</v>
      </c>
      <c r="AL19" s="10" t="str">
        <f t="shared" si="2"/>
        <v>01</v>
      </c>
      <c r="AM19" t="b">
        <f t="shared" si="11"/>
        <v>0</v>
      </c>
    </row>
    <row r="20" spans="1:39" ht="14.5" customHeight="1" x14ac:dyDescent="0.35">
      <c r="A20" s="4">
        <v>932828299</v>
      </c>
      <c r="B20" s="4" t="s">
        <v>579</v>
      </c>
      <c r="C20" s="4" t="s">
        <v>989</v>
      </c>
      <c r="D20" s="4" t="s">
        <v>13</v>
      </c>
      <c r="E20" s="4" t="s">
        <v>13</v>
      </c>
      <c r="F20" s="4" t="s">
        <v>935</v>
      </c>
      <c r="G20" s="5" t="s">
        <v>13</v>
      </c>
      <c r="J20" t="b">
        <f>ISNUMBER(SEARCH(J$1,test70[[#This Row],[expectedResult]]))</f>
        <v>1</v>
      </c>
      <c r="K20" t="b">
        <f>ISNUMBER(SEARCH(K$1,test70[[#This Row],[expectedResult]]))</f>
        <v>0</v>
      </c>
      <c r="L20" t="b">
        <f>ISNUMBER(SEARCH(L$1,test70[[#This Row],[expectedResult]]))</f>
        <v>0</v>
      </c>
      <c r="O20" t="b">
        <f>ISNUMBER(SEARCH(O$1,test70[[#This Row],[actualResult]]))</f>
        <v>1</v>
      </c>
      <c r="P20" t="b">
        <f>ISNUMBER(SEARCH(P$1,test70[[#This Row],[actualResult]]))</f>
        <v>0</v>
      </c>
      <c r="Q20" t="b">
        <f>ISNUMBER(SEARCH(Q$1,test70[[#This Row],[actualResult]]))</f>
        <v>0</v>
      </c>
      <c r="R20" s="10" t="str">
        <f t="shared" si="3"/>
        <v>11</v>
      </c>
      <c r="S20" s="10" t="str">
        <f t="shared" si="4"/>
        <v>00</v>
      </c>
      <c r="T20" s="10" t="str">
        <f t="shared" si="5"/>
        <v>00</v>
      </c>
      <c r="U20" t="b">
        <f t="shared" si="6"/>
        <v>1</v>
      </c>
      <c r="X20" t="b">
        <f>ISNUMBER(SEARCH(X$1,test70[[#This Row],[actualResultV1]]))</f>
        <v>1</v>
      </c>
      <c r="Y20" t="b">
        <f>ISNUMBER(SEARCH(Y$1,test70[[#This Row],[actualResultV1]]))</f>
        <v>0</v>
      </c>
      <c r="Z20" t="b">
        <f>ISNUMBER(SEARCH(Z$1,test70[[#This Row],[actualResultV1]]))</f>
        <v>0</v>
      </c>
      <c r="AA20" s="10" t="str">
        <f t="shared" si="7"/>
        <v>11</v>
      </c>
      <c r="AB20" s="10" t="str">
        <f t="shared" si="8"/>
        <v>00</v>
      </c>
      <c r="AC20" s="10" t="str">
        <f t="shared" si="9"/>
        <v>00</v>
      </c>
      <c r="AD20" t="b">
        <f t="shared" si="10"/>
        <v>1</v>
      </c>
      <c r="AG20" t="b">
        <f>ISNUMBER(SEARCH(AG$1,test70[[#This Row],[actualResultGPT3]]))</f>
        <v>1</v>
      </c>
      <c r="AH20" t="b">
        <f>ISNUMBER(SEARCH(AH$1,test70[[#This Row],[actualResultGPT3]]))</f>
        <v>0</v>
      </c>
      <c r="AI20" t="b">
        <f>ISNUMBER(SEARCH(AI$1,test70[[#This Row],[actualResultGPT3]]))</f>
        <v>0</v>
      </c>
      <c r="AJ20" s="10" t="str">
        <f t="shared" si="0"/>
        <v>11</v>
      </c>
      <c r="AK20" s="10" t="str">
        <f t="shared" si="1"/>
        <v>00</v>
      </c>
      <c r="AL20" s="10" t="str">
        <f t="shared" si="2"/>
        <v>00</v>
      </c>
      <c r="AM20" t="b">
        <f t="shared" si="11"/>
        <v>1</v>
      </c>
    </row>
    <row r="21" spans="1:39" x14ac:dyDescent="0.35">
      <c r="A21" s="1" t="s">
        <v>502</v>
      </c>
      <c r="B21" s="1" t="s">
        <v>503</v>
      </c>
      <c r="C21" s="1" t="s">
        <v>504</v>
      </c>
      <c r="D21" s="1" t="s">
        <v>34</v>
      </c>
      <c r="E21" s="1" t="s">
        <v>34</v>
      </c>
      <c r="F21" s="1" t="s">
        <v>925</v>
      </c>
      <c r="G21" s="6" t="s">
        <v>34</v>
      </c>
      <c r="J21" t="b">
        <f>ISNUMBER(SEARCH(J$1,test70[[#This Row],[expectedResult]]))</f>
        <v>0</v>
      </c>
      <c r="K21" t="b">
        <f>ISNUMBER(SEARCH(K$1,test70[[#This Row],[expectedResult]]))</f>
        <v>1</v>
      </c>
      <c r="L21" t="b">
        <f>ISNUMBER(SEARCH(L$1,test70[[#This Row],[expectedResult]]))</f>
        <v>0</v>
      </c>
      <c r="O21" t="b">
        <f>ISNUMBER(SEARCH(O$1,test70[[#This Row],[actualResult]]))</f>
        <v>0</v>
      </c>
      <c r="P21" t="b">
        <f>ISNUMBER(SEARCH(P$1,test70[[#This Row],[actualResult]]))</f>
        <v>1</v>
      </c>
      <c r="Q21" t="b">
        <f>ISNUMBER(SEARCH(Q$1,test70[[#This Row],[actualResult]]))</f>
        <v>0</v>
      </c>
      <c r="R21" s="10" t="str">
        <f t="shared" si="3"/>
        <v>00</v>
      </c>
      <c r="S21" s="10" t="str">
        <f t="shared" si="4"/>
        <v>11</v>
      </c>
      <c r="T21" s="10" t="str">
        <f t="shared" si="5"/>
        <v>00</v>
      </c>
      <c r="U21" t="b">
        <f t="shared" si="6"/>
        <v>1</v>
      </c>
      <c r="X21" t="b">
        <f>ISNUMBER(SEARCH(X$1,test70[[#This Row],[actualResultV1]]))</f>
        <v>0</v>
      </c>
      <c r="Y21" t="b">
        <f>ISNUMBER(SEARCH(Y$1,test70[[#This Row],[actualResultV1]]))</f>
        <v>1</v>
      </c>
      <c r="Z21" t="b">
        <f>ISNUMBER(SEARCH(Z$1,test70[[#This Row],[actualResultV1]]))</f>
        <v>0</v>
      </c>
      <c r="AA21" s="10" t="str">
        <f t="shared" si="7"/>
        <v>00</v>
      </c>
      <c r="AB21" s="10" t="str">
        <f t="shared" si="8"/>
        <v>11</v>
      </c>
      <c r="AC21" s="10" t="str">
        <f t="shared" si="9"/>
        <v>00</v>
      </c>
      <c r="AD21" t="b">
        <f t="shared" si="10"/>
        <v>1</v>
      </c>
      <c r="AG21" t="b">
        <f>ISNUMBER(SEARCH(AG$1,test70[[#This Row],[actualResultGPT3]]))</f>
        <v>1</v>
      </c>
      <c r="AH21" t="b">
        <f>ISNUMBER(SEARCH(AH$1,test70[[#This Row],[actualResultGPT3]]))</f>
        <v>1</v>
      </c>
      <c r="AI21" t="b">
        <f>ISNUMBER(SEARCH(AI$1,test70[[#This Row],[actualResultGPT3]]))</f>
        <v>1</v>
      </c>
      <c r="AJ21" s="10" t="str">
        <f t="shared" si="0"/>
        <v>01</v>
      </c>
      <c r="AK21" s="10" t="str">
        <f t="shared" si="1"/>
        <v>11</v>
      </c>
      <c r="AL21" s="10" t="str">
        <f t="shared" si="2"/>
        <v>01</v>
      </c>
      <c r="AM21" t="b">
        <f t="shared" si="11"/>
        <v>0</v>
      </c>
    </row>
    <row r="22" spans="1:39" ht="14.5" customHeight="1" x14ac:dyDescent="0.35">
      <c r="A22" s="4" t="s">
        <v>838</v>
      </c>
      <c r="B22" s="4" t="s">
        <v>839</v>
      </c>
      <c r="C22" s="4" t="s">
        <v>990</v>
      </c>
      <c r="D22" s="4" t="s">
        <v>24</v>
      </c>
      <c r="E22" s="4" t="s">
        <v>24</v>
      </c>
      <c r="F22" s="4" t="s">
        <v>926</v>
      </c>
      <c r="G22" s="4" t="s">
        <v>24</v>
      </c>
      <c r="J22" t="b">
        <f>ISNUMBER(SEARCH(J$1,test70[[#This Row],[expectedResult]]))</f>
        <v>0</v>
      </c>
      <c r="K22" t="b">
        <f>ISNUMBER(SEARCH(K$1,test70[[#This Row],[expectedResult]]))</f>
        <v>1</v>
      </c>
      <c r="L22" t="b">
        <f>ISNUMBER(SEARCH(L$1,test70[[#This Row],[expectedResult]]))</f>
        <v>1</v>
      </c>
      <c r="O22" t="b">
        <f>ISNUMBER(SEARCH(O$1,test70[[#This Row],[actualResult]]))</f>
        <v>0</v>
      </c>
      <c r="P22" t="b">
        <f>ISNUMBER(SEARCH(P$1,test70[[#This Row],[actualResult]]))</f>
        <v>1</v>
      </c>
      <c r="Q22" t="b">
        <f>ISNUMBER(SEARCH(Q$1,test70[[#This Row],[actualResult]]))</f>
        <v>1</v>
      </c>
      <c r="R22" s="10" t="str">
        <f t="shared" si="3"/>
        <v>00</v>
      </c>
      <c r="S22" s="10" t="str">
        <f t="shared" si="4"/>
        <v>11</v>
      </c>
      <c r="T22" s="10" t="str">
        <f t="shared" si="5"/>
        <v>11</v>
      </c>
      <c r="U22" t="b">
        <f t="shared" si="6"/>
        <v>1</v>
      </c>
      <c r="X22" t="b">
        <f>ISNUMBER(SEARCH(X$1,test70[[#This Row],[actualResultV1]]))</f>
        <v>0</v>
      </c>
      <c r="Y22" t="b">
        <f>ISNUMBER(SEARCH(Y$1,test70[[#This Row],[actualResultV1]]))</f>
        <v>1</v>
      </c>
      <c r="Z22" t="b">
        <f>ISNUMBER(SEARCH(Z$1,test70[[#This Row],[actualResultV1]]))</f>
        <v>1</v>
      </c>
      <c r="AA22" s="10" t="str">
        <f t="shared" si="7"/>
        <v>00</v>
      </c>
      <c r="AB22" s="10" t="str">
        <f t="shared" si="8"/>
        <v>11</v>
      </c>
      <c r="AC22" s="10" t="str">
        <f t="shared" si="9"/>
        <v>11</v>
      </c>
      <c r="AD22" t="b">
        <f t="shared" si="10"/>
        <v>1</v>
      </c>
      <c r="AG22" t="b">
        <f>ISNUMBER(SEARCH(AG$1,test70[[#This Row],[actualResultGPT3]]))</f>
        <v>0</v>
      </c>
      <c r="AH22" t="b">
        <f>ISNUMBER(SEARCH(AH$1,test70[[#This Row],[actualResultGPT3]]))</f>
        <v>1</v>
      </c>
      <c r="AI22" t="b">
        <f>ISNUMBER(SEARCH(AI$1,test70[[#This Row],[actualResultGPT3]]))</f>
        <v>1</v>
      </c>
      <c r="AJ22" s="10" t="str">
        <f t="shared" si="0"/>
        <v>00</v>
      </c>
      <c r="AK22" s="10" t="str">
        <f t="shared" si="1"/>
        <v>11</v>
      </c>
      <c r="AL22" s="10" t="str">
        <f t="shared" si="2"/>
        <v>11</v>
      </c>
      <c r="AM22" t="b">
        <f t="shared" si="11"/>
        <v>1</v>
      </c>
    </row>
    <row r="23" spans="1:39" x14ac:dyDescent="0.35">
      <c r="A23" s="1" t="s">
        <v>783</v>
      </c>
      <c r="B23" s="1" t="s">
        <v>784</v>
      </c>
      <c r="C23" s="1" t="s">
        <v>991</v>
      </c>
      <c r="D23" s="1" t="s">
        <v>7</v>
      </c>
      <c r="E23" s="1" t="s">
        <v>7</v>
      </c>
      <c r="F23" s="1" t="s">
        <v>926</v>
      </c>
      <c r="G23" s="6" t="s">
        <v>7</v>
      </c>
      <c r="J23" t="b">
        <f>ISNUMBER(SEARCH(J$1,test70[[#This Row],[expectedResult]]))</f>
        <v>0</v>
      </c>
      <c r="K23" t="b">
        <f>ISNUMBER(SEARCH(K$1,test70[[#This Row],[expectedResult]]))</f>
        <v>0</v>
      </c>
      <c r="L23" t="b">
        <f>ISNUMBER(SEARCH(L$1,test70[[#This Row],[expectedResult]]))</f>
        <v>1</v>
      </c>
      <c r="O23" t="b">
        <f>ISNUMBER(SEARCH(O$1,test70[[#This Row],[actualResult]]))</f>
        <v>0</v>
      </c>
      <c r="P23" t="b">
        <f>ISNUMBER(SEARCH(P$1,test70[[#This Row],[actualResult]]))</f>
        <v>0</v>
      </c>
      <c r="Q23" t="b">
        <f>ISNUMBER(SEARCH(Q$1,test70[[#This Row],[actualResult]]))</f>
        <v>1</v>
      </c>
      <c r="R23" s="10" t="str">
        <f t="shared" si="3"/>
        <v>00</v>
      </c>
      <c r="S23" s="10" t="str">
        <f t="shared" si="4"/>
        <v>00</v>
      </c>
      <c r="T23" s="10" t="str">
        <f t="shared" si="5"/>
        <v>11</v>
      </c>
      <c r="U23" t="b">
        <f t="shared" si="6"/>
        <v>1</v>
      </c>
      <c r="X23" t="b">
        <f>ISNUMBER(SEARCH(X$1,test70[[#This Row],[actualResultV1]]))</f>
        <v>0</v>
      </c>
      <c r="Y23" t="b">
        <f>ISNUMBER(SEARCH(Y$1,test70[[#This Row],[actualResultV1]]))</f>
        <v>0</v>
      </c>
      <c r="Z23" t="b">
        <f>ISNUMBER(SEARCH(Z$1,test70[[#This Row],[actualResultV1]]))</f>
        <v>1</v>
      </c>
      <c r="AA23" s="10" t="str">
        <f t="shared" si="7"/>
        <v>00</v>
      </c>
      <c r="AB23" s="10" t="str">
        <f t="shared" si="8"/>
        <v>00</v>
      </c>
      <c r="AC23" s="10" t="str">
        <f t="shared" si="9"/>
        <v>11</v>
      </c>
      <c r="AD23" t="b">
        <f t="shared" si="10"/>
        <v>1</v>
      </c>
      <c r="AG23" t="b">
        <f>ISNUMBER(SEARCH(AG$1,test70[[#This Row],[actualResultGPT3]]))</f>
        <v>0</v>
      </c>
      <c r="AH23" t="b">
        <f>ISNUMBER(SEARCH(AH$1,test70[[#This Row],[actualResultGPT3]]))</f>
        <v>1</v>
      </c>
      <c r="AI23" t="b">
        <f>ISNUMBER(SEARCH(AI$1,test70[[#This Row],[actualResultGPT3]]))</f>
        <v>1</v>
      </c>
      <c r="AJ23" s="10" t="str">
        <f t="shared" si="0"/>
        <v>00</v>
      </c>
      <c r="AK23" s="10" t="str">
        <f t="shared" si="1"/>
        <v>01</v>
      </c>
      <c r="AL23" s="10" t="str">
        <f t="shared" si="2"/>
        <v>11</v>
      </c>
      <c r="AM23" t="b">
        <f t="shared" si="11"/>
        <v>0</v>
      </c>
    </row>
    <row r="24" spans="1:39" ht="14.5" customHeight="1" x14ac:dyDescent="0.35">
      <c r="A24" s="4" t="s">
        <v>25</v>
      </c>
      <c r="B24" s="4" t="s">
        <v>26</v>
      </c>
      <c r="C24" s="4" t="s">
        <v>992</v>
      </c>
      <c r="D24" s="4" t="s">
        <v>24</v>
      </c>
      <c r="E24" s="4" t="s">
        <v>34</v>
      </c>
      <c r="F24" s="4" t="s">
        <v>925</v>
      </c>
      <c r="G24" s="5" t="s">
        <v>24</v>
      </c>
      <c r="J24" t="b">
        <f>ISNUMBER(SEARCH(J$1,test70[[#This Row],[expectedResult]]))</f>
        <v>0</v>
      </c>
      <c r="K24" t="b">
        <f>ISNUMBER(SEARCH(K$1,test70[[#This Row],[expectedResult]]))</f>
        <v>1</v>
      </c>
      <c r="L24" t="b">
        <f>ISNUMBER(SEARCH(L$1,test70[[#This Row],[expectedResult]]))</f>
        <v>1</v>
      </c>
      <c r="O24" t="b">
        <f>ISNUMBER(SEARCH(O$1,test70[[#This Row],[actualResult]]))</f>
        <v>0</v>
      </c>
      <c r="P24" t="b">
        <f>ISNUMBER(SEARCH(P$1,test70[[#This Row],[actualResult]]))</f>
        <v>1</v>
      </c>
      <c r="Q24" t="b">
        <f>ISNUMBER(SEARCH(Q$1,test70[[#This Row],[actualResult]]))</f>
        <v>1</v>
      </c>
      <c r="R24" s="10" t="str">
        <f t="shared" si="3"/>
        <v>00</v>
      </c>
      <c r="S24" s="10" t="str">
        <f t="shared" si="4"/>
        <v>11</v>
      </c>
      <c r="T24" s="10" t="str">
        <f t="shared" si="5"/>
        <v>11</v>
      </c>
      <c r="U24" t="b">
        <f t="shared" si="6"/>
        <v>1</v>
      </c>
      <c r="X24" t="b">
        <f>ISNUMBER(SEARCH(X$1,test70[[#This Row],[actualResultV1]]))</f>
        <v>0</v>
      </c>
      <c r="Y24" t="b">
        <f>ISNUMBER(SEARCH(Y$1,test70[[#This Row],[actualResultV1]]))</f>
        <v>1</v>
      </c>
      <c r="Z24" t="b">
        <f>ISNUMBER(SEARCH(Z$1,test70[[#This Row],[actualResultV1]]))</f>
        <v>0</v>
      </c>
      <c r="AA24" s="10" t="str">
        <f t="shared" si="7"/>
        <v>00</v>
      </c>
      <c r="AB24" s="10" t="str">
        <f t="shared" si="8"/>
        <v>11</v>
      </c>
      <c r="AC24" s="10" t="str">
        <f t="shared" si="9"/>
        <v>10</v>
      </c>
      <c r="AD24" t="b">
        <f t="shared" si="10"/>
        <v>0</v>
      </c>
      <c r="AG24" t="b">
        <f>ISNUMBER(SEARCH(AG$1,test70[[#This Row],[actualResultGPT3]]))</f>
        <v>1</v>
      </c>
      <c r="AH24" t="b">
        <f>ISNUMBER(SEARCH(AH$1,test70[[#This Row],[actualResultGPT3]]))</f>
        <v>1</v>
      </c>
      <c r="AI24" t="b">
        <f>ISNUMBER(SEARCH(AI$1,test70[[#This Row],[actualResultGPT3]]))</f>
        <v>1</v>
      </c>
      <c r="AJ24" s="10" t="str">
        <f t="shared" si="0"/>
        <v>01</v>
      </c>
      <c r="AK24" s="10" t="str">
        <f t="shared" si="1"/>
        <v>11</v>
      </c>
      <c r="AL24" s="10" t="str">
        <f t="shared" si="2"/>
        <v>11</v>
      </c>
      <c r="AM24" t="b">
        <f t="shared" si="11"/>
        <v>0</v>
      </c>
    </row>
    <row r="25" spans="1:39" x14ac:dyDescent="0.35">
      <c r="A25" s="1" t="s">
        <v>316</v>
      </c>
      <c r="B25" s="1" t="s">
        <v>317</v>
      </c>
      <c r="C25" s="1" t="s">
        <v>968</v>
      </c>
      <c r="D25" s="1" t="s">
        <v>24</v>
      </c>
      <c r="E25" s="1" t="s">
        <v>7</v>
      </c>
      <c r="F25" s="1" t="s">
        <v>925</v>
      </c>
      <c r="G25" s="1" t="s">
        <v>7</v>
      </c>
      <c r="J25" t="b">
        <f>ISNUMBER(SEARCH(J$1,test70[[#This Row],[expectedResult]]))</f>
        <v>0</v>
      </c>
      <c r="K25" t="b">
        <f>ISNUMBER(SEARCH(K$1,test70[[#This Row],[expectedResult]]))</f>
        <v>1</v>
      </c>
      <c r="L25" t="b">
        <f>ISNUMBER(SEARCH(L$1,test70[[#This Row],[expectedResult]]))</f>
        <v>1</v>
      </c>
      <c r="O25" t="b">
        <f>ISNUMBER(SEARCH(O$1,test70[[#This Row],[actualResult]]))</f>
        <v>0</v>
      </c>
      <c r="P25" t="b">
        <f>ISNUMBER(SEARCH(P$1,test70[[#This Row],[actualResult]]))</f>
        <v>0</v>
      </c>
      <c r="Q25" t="b">
        <f>ISNUMBER(SEARCH(Q$1,test70[[#This Row],[actualResult]]))</f>
        <v>1</v>
      </c>
      <c r="R25" s="10" t="str">
        <f t="shared" si="3"/>
        <v>00</v>
      </c>
      <c r="S25" s="10" t="str">
        <f t="shared" si="4"/>
        <v>10</v>
      </c>
      <c r="T25" s="10" t="str">
        <f t="shared" si="5"/>
        <v>11</v>
      </c>
      <c r="U25" t="b">
        <f t="shared" si="6"/>
        <v>0</v>
      </c>
      <c r="X25" t="b">
        <f>ISNUMBER(SEARCH(X$1,test70[[#This Row],[actualResultV1]]))</f>
        <v>0</v>
      </c>
      <c r="Y25" t="b">
        <f>ISNUMBER(SEARCH(Y$1,test70[[#This Row],[actualResultV1]]))</f>
        <v>0</v>
      </c>
      <c r="Z25" t="b">
        <f>ISNUMBER(SEARCH(Z$1,test70[[#This Row],[actualResultV1]]))</f>
        <v>1</v>
      </c>
      <c r="AA25" s="10" t="str">
        <f t="shared" si="7"/>
        <v>00</v>
      </c>
      <c r="AB25" s="10" t="str">
        <f t="shared" si="8"/>
        <v>10</v>
      </c>
      <c r="AC25" s="10" t="str">
        <f t="shared" si="9"/>
        <v>11</v>
      </c>
      <c r="AD25" t="b">
        <f t="shared" si="10"/>
        <v>0</v>
      </c>
      <c r="AG25" t="b">
        <f>ISNUMBER(SEARCH(AG$1,test70[[#This Row],[actualResultGPT3]]))</f>
        <v>1</v>
      </c>
      <c r="AH25" t="b">
        <f>ISNUMBER(SEARCH(AH$1,test70[[#This Row],[actualResultGPT3]]))</f>
        <v>1</v>
      </c>
      <c r="AI25" t="b">
        <f>ISNUMBER(SEARCH(AI$1,test70[[#This Row],[actualResultGPT3]]))</f>
        <v>1</v>
      </c>
      <c r="AJ25" s="10" t="str">
        <f t="shared" si="0"/>
        <v>01</v>
      </c>
      <c r="AK25" s="10" t="str">
        <f t="shared" si="1"/>
        <v>11</v>
      </c>
      <c r="AL25" s="10" t="str">
        <f t="shared" si="2"/>
        <v>11</v>
      </c>
      <c r="AM25" t="b">
        <f t="shared" si="11"/>
        <v>0</v>
      </c>
    </row>
    <row r="26" spans="1:39" x14ac:dyDescent="0.35">
      <c r="A26" s="4" t="s">
        <v>259</v>
      </c>
      <c r="B26" s="4" t="s">
        <v>260</v>
      </c>
      <c r="C26" s="4" t="s">
        <v>969</v>
      </c>
      <c r="D26" s="4" t="s">
        <v>185</v>
      </c>
      <c r="E26" s="4" t="s">
        <v>7</v>
      </c>
      <c r="F26" s="4" t="s">
        <v>925</v>
      </c>
      <c r="G26" s="5" t="s">
        <v>24</v>
      </c>
      <c r="J26" t="b">
        <f>ISNUMBER(SEARCH(J$1,test70[[#This Row],[expectedResult]]))</f>
        <v>1</v>
      </c>
      <c r="K26" t="b">
        <f>ISNUMBER(SEARCH(K$1,test70[[#This Row],[expectedResult]]))</f>
        <v>1</v>
      </c>
      <c r="L26" t="b">
        <f>ISNUMBER(SEARCH(L$1,test70[[#This Row],[expectedResult]]))</f>
        <v>0</v>
      </c>
      <c r="O26" t="b">
        <f>ISNUMBER(SEARCH(O$1,test70[[#This Row],[actualResult]]))</f>
        <v>0</v>
      </c>
      <c r="P26" t="b">
        <f>ISNUMBER(SEARCH(P$1,test70[[#This Row],[actualResult]]))</f>
        <v>1</v>
      </c>
      <c r="Q26" t="b">
        <f>ISNUMBER(SEARCH(Q$1,test70[[#This Row],[actualResult]]))</f>
        <v>1</v>
      </c>
      <c r="R26" s="10" t="str">
        <f t="shared" si="3"/>
        <v>10</v>
      </c>
      <c r="S26" s="10" t="str">
        <f t="shared" si="4"/>
        <v>11</v>
      </c>
      <c r="T26" s="10" t="str">
        <f t="shared" si="5"/>
        <v>01</v>
      </c>
      <c r="U26" t="b">
        <f t="shared" si="6"/>
        <v>0</v>
      </c>
      <c r="X26" t="b">
        <f>ISNUMBER(SEARCH(X$1,test70[[#This Row],[actualResultV1]]))</f>
        <v>0</v>
      </c>
      <c r="Y26" t="b">
        <f>ISNUMBER(SEARCH(Y$1,test70[[#This Row],[actualResultV1]]))</f>
        <v>0</v>
      </c>
      <c r="Z26" t="b">
        <f>ISNUMBER(SEARCH(Z$1,test70[[#This Row],[actualResultV1]]))</f>
        <v>1</v>
      </c>
      <c r="AA26" s="10" t="str">
        <f t="shared" si="7"/>
        <v>10</v>
      </c>
      <c r="AB26" s="10" t="str">
        <f t="shared" si="8"/>
        <v>10</v>
      </c>
      <c r="AC26" s="10" t="str">
        <f t="shared" si="9"/>
        <v>01</v>
      </c>
      <c r="AD26" t="b">
        <f t="shared" si="10"/>
        <v>0</v>
      </c>
      <c r="AG26" t="b">
        <f>ISNUMBER(SEARCH(AG$1,test70[[#This Row],[actualResultGPT3]]))</f>
        <v>1</v>
      </c>
      <c r="AH26" t="b">
        <f>ISNUMBER(SEARCH(AH$1,test70[[#This Row],[actualResultGPT3]]))</f>
        <v>1</v>
      </c>
      <c r="AI26" t="b">
        <f>ISNUMBER(SEARCH(AI$1,test70[[#This Row],[actualResultGPT3]]))</f>
        <v>1</v>
      </c>
      <c r="AJ26" s="10" t="str">
        <f t="shared" si="0"/>
        <v>11</v>
      </c>
      <c r="AK26" s="10" t="str">
        <f t="shared" si="1"/>
        <v>11</v>
      </c>
      <c r="AL26" s="10" t="str">
        <f t="shared" si="2"/>
        <v>01</v>
      </c>
      <c r="AM26" t="b">
        <f t="shared" si="11"/>
        <v>0</v>
      </c>
    </row>
    <row r="27" spans="1:39" ht="14.5" customHeight="1" x14ac:dyDescent="0.35">
      <c r="A27" s="1" t="s">
        <v>151</v>
      </c>
      <c r="B27" s="1" t="s">
        <v>152</v>
      </c>
      <c r="C27" s="1" t="s">
        <v>970</v>
      </c>
      <c r="D27" s="1" t="s">
        <v>24</v>
      </c>
      <c r="E27" s="1" t="s">
        <v>24</v>
      </c>
      <c r="F27" s="1" t="s">
        <v>926</v>
      </c>
      <c r="G27" s="6" t="s">
        <v>24</v>
      </c>
      <c r="J27" t="b">
        <f>ISNUMBER(SEARCH(J$1,test70[[#This Row],[expectedResult]]))</f>
        <v>0</v>
      </c>
      <c r="K27" t="b">
        <f>ISNUMBER(SEARCH(K$1,test70[[#This Row],[expectedResult]]))</f>
        <v>1</v>
      </c>
      <c r="L27" t="b">
        <f>ISNUMBER(SEARCH(L$1,test70[[#This Row],[expectedResult]]))</f>
        <v>1</v>
      </c>
      <c r="O27" t="b">
        <f>ISNUMBER(SEARCH(O$1,test70[[#This Row],[actualResult]]))</f>
        <v>0</v>
      </c>
      <c r="P27" t="b">
        <f>ISNUMBER(SEARCH(P$1,test70[[#This Row],[actualResult]]))</f>
        <v>1</v>
      </c>
      <c r="Q27" t="b">
        <f>ISNUMBER(SEARCH(Q$1,test70[[#This Row],[actualResult]]))</f>
        <v>1</v>
      </c>
      <c r="R27" s="10" t="str">
        <f t="shared" si="3"/>
        <v>00</v>
      </c>
      <c r="S27" s="10" t="str">
        <f t="shared" si="4"/>
        <v>11</v>
      </c>
      <c r="T27" s="10" t="str">
        <f t="shared" si="5"/>
        <v>11</v>
      </c>
      <c r="U27" t="b">
        <f t="shared" si="6"/>
        <v>1</v>
      </c>
      <c r="X27" t="b">
        <f>ISNUMBER(SEARCH(X$1,test70[[#This Row],[actualResultV1]]))</f>
        <v>0</v>
      </c>
      <c r="Y27" t="b">
        <f>ISNUMBER(SEARCH(Y$1,test70[[#This Row],[actualResultV1]]))</f>
        <v>1</v>
      </c>
      <c r="Z27" t="b">
        <f>ISNUMBER(SEARCH(Z$1,test70[[#This Row],[actualResultV1]]))</f>
        <v>1</v>
      </c>
      <c r="AA27" s="10" t="str">
        <f t="shared" si="7"/>
        <v>00</v>
      </c>
      <c r="AB27" s="10" t="str">
        <f t="shared" si="8"/>
        <v>11</v>
      </c>
      <c r="AC27" s="10" t="str">
        <f t="shared" si="9"/>
        <v>11</v>
      </c>
      <c r="AD27" t="b">
        <f t="shared" si="10"/>
        <v>1</v>
      </c>
      <c r="AG27" t="b">
        <f>ISNUMBER(SEARCH(AG$1,test70[[#This Row],[actualResultGPT3]]))</f>
        <v>0</v>
      </c>
      <c r="AH27" t="b">
        <f>ISNUMBER(SEARCH(AH$1,test70[[#This Row],[actualResultGPT3]]))</f>
        <v>1</v>
      </c>
      <c r="AI27" t="b">
        <f>ISNUMBER(SEARCH(AI$1,test70[[#This Row],[actualResultGPT3]]))</f>
        <v>1</v>
      </c>
      <c r="AJ27" s="10" t="str">
        <f t="shared" si="0"/>
        <v>00</v>
      </c>
      <c r="AK27" s="10" t="str">
        <f t="shared" si="1"/>
        <v>11</v>
      </c>
      <c r="AL27" s="10" t="str">
        <f t="shared" si="2"/>
        <v>11</v>
      </c>
      <c r="AM27" t="b">
        <f t="shared" si="11"/>
        <v>1</v>
      </c>
    </row>
    <row r="28" spans="1:39" x14ac:dyDescent="0.35">
      <c r="A28" s="4" t="s">
        <v>750</v>
      </c>
      <c r="B28" s="4" t="s">
        <v>751</v>
      </c>
      <c r="C28" s="4" t="s">
        <v>752</v>
      </c>
      <c r="D28" s="4" t="s">
        <v>34</v>
      </c>
      <c r="E28" s="4" t="s">
        <v>34</v>
      </c>
      <c r="F28" s="4" t="s">
        <v>959</v>
      </c>
      <c r="G28" s="5" t="s">
        <v>34</v>
      </c>
      <c r="J28" t="b">
        <f>ISNUMBER(SEARCH(J$1,test70[[#This Row],[expectedResult]]))</f>
        <v>0</v>
      </c>
      <c r="K28" t="b">
        <f>ISNUMBER(SEARCH(K$1,test70[[#This Row],[expectedResult]]))</f>
        <v>1</v>
      </c>
      <c r="L28" t="b">
        <f>ISNUMBER(SEARCH(L$1,test70[[#This Row],[expectedResult]]))</f>
        <v>0</v>
      </c>
      <c r="O28" t="b">
        <f>ISNUMBER(SEARCH(O$1,test70[[#This Row],[actualResult]]))</f>
        <v>0</v>
      </c>
      <c r="P28" t="b">
        <f>ISNUMBER(SEARCH(P$1,test70[[#This Row],[actualResult]]))</f>
        <v>1</v>
      </c>
      <c r="Q28" t="b">
        <f>ISNUMBER(SEARCH(Q$1,test70[[#This Row],[actualResult]]))</f>
        <v>0</v>
      </c>
      <c r="R28" s="10" t="str">
        <f t="shared" si="3"/>
        <v>00</v>
      </c>
      <c r="S28" s="10" t="str">
        <f t="shared" si="4"/>
        <v>11</v>
      </c>
      <c r="T28" s="10" t="str">
        <f t="shared" si="5"/>
        <v>00</v>
      </c>
      <c r="U28" t="b">
        <f t="shared" si="6"/>
        <v>1</v>
      </c>
      <c r="X28" t="b">
        <f>ISNUMBER(SEARCH(X$1,test70[[#This Row],[actualResultV1]]))</f>
        <v>0</v>
      </c>
      <c r="Y28" t="b">
        <f>ISNUMBER(SEARCH(Y$1,test70[[#This Row],[actualResultV1]]))</f>
        <v>1</v>
      </c>
      <c r="Z28" t="b">
        <f>ISNUMBER(SEARCH(Z$1,test70[[#This Row],[actualResultV1]]))</f>
        <v>0</v>
      </c>
      <c r="AA28" s="10" t="str">
        <f t="shared" si="7"/>
        <v>00</v>
      </c>
      <c r="AB28" s="10" t="str">
        <f t="shared" si="8"/>
        <v>11</v>
      </c>
      <c r="AC28" s="10" t="str">
        <f t="shared" si="9"/>
        <v>00</v>
      </c>
      <c r="AD28" t="b">
        <f t="shared" si="10"/>
        <v>1</v>
      </c>
      <c r="AG28" t="b">
        <f>ISNUMBER(SEARCH(AG$1,test70[[#This Row],[actualResultGPT3]]))</f>
        <v>1</v>
      </c>
      <c r="AH28" t="b">
        <f>ISNUMBER(SEARCH(AH$1,test70[[#This Row],[actualResultGPT3]]))</f>
        <v>1</v>
      </c>
      <c r="AI28" t="b">
        <f>ISNUMBER(SEARCH(AI$1,test70[[#This Row],[actualResultGPT3]]))</f>
        <v>1</v>
      </c>
      <c r="AJ28" s="10" t="str">
        <f t="shared" si="0"/>
        <v>01</v>
      </c>
      <c r="AK28" s="10" t="str">
        <f t="shared" si="1"/>
        <v>11</v>
      </c>
      <c r="AL28" s="10" t="str">
        <f t="shared" si="2"/>
        <v>01</v>
      </c>
      <c r="AM28" t="b">
        <f t="shared" si="11"/>
        <v>0</v>
      </c>
    </row>
    <row r="29" spans="1:39" x14ac:dyDescent="0.35">
      <c r="A29" s="1" t="s">
        <v>678</v>
      </c>
      <c r="B29" s="1" t="s">
        <v>679</v>
      </c>
      <c r="C29" s="1" t="s">
        <v>961</v>
      </c>
      <c r="D29" s="1" t="s">
        <v>34</v>
      </c>
      <c r="E29" s="1" t="s">
        <v>24</v>
      </c>
      <c r="F29" s="1" t="s">
        <v>926</v>
      </c>
      <c r="G29" s="6" t="s">
        <v>24</v>
      </c>
      <c r="J29" t="b">
        <f>ISNUMBER(SEARCH(J$1,test70[[#This Row],[expectedResult]]))</f>
        <v>0</v>
      </c>
      <c r="K29" t="b">
        <f>ISNUMBER(SEARCH(K$1,test70[[#This Row],[expectedResult]]))</f>
        <v>1</v>
      </c>
      <c r="L29" t="b">
        <f>ISNUMBER(SEARCH(L$1,test70[[#This Row],[expectedResult]]))</f>
        <v>0</v>
      </c>
      <c r="O29" t="b">
        <f>ISNUMBER(SEARCH(O$1,test70[[#This Row],[actualResult]]))</f>
        <v>0</v>
      </c>
      <c r="P29" t="b">
        <f>ISNUMBER(SEARCH(P$1,test70[[#This Row],[actualResult]]))</f>
        <v>1</v>
      </c>
      <c r="Q29" t="b">
        <f>ISNUMBER(SEARCH(Q$1,test70[[#This Row],[actualResult]]))</f>
        <v>1</v>
      </c>
      <c r="R29" s="10" t="str">
        <f t="shared" si="3"/>
        <v>00</v>
      </c>
      <c r="S29" s="10" t="str">
        <f t="shared" si="4"/>
        <v>11</v>
      </c>
      <c r="T29" s="10" t="str">
        <f t="shared" si="5"/>
        <v>01</v>
      </c>
      <c r="U29" t="b">
        <f t="shared" si="6"/>
        <v>0</v>
      </c>
      <c r="X29" t="b">
        <f>ISNUMBER(SEARCH(X$1,test70[[#This Row],[actualResultV1]]))</f>
        <v>0</v>
      </c>
      <c r="Y29" t="b">
        <f>ISNUMBER(SEARCH(Y$1,test70[[#This Row],[actualResultV1]]))</f>
        <v>1</v>
      </c>
      <c r="Z29" t="b">
        <f>ISNUMBER(SEARCH(Z$1,test70[[#This Row],[actualResultV1]]))</f>
        <v>1</v>
      </c>
      <c r="AA29" s="10" t="str">
        <f t="shared" si="7"/>
        <v>00</v>
      </c>
      <c r="AB29" s="10" t="str">
        <f t="shared" si="8"/>
        <v>11</v>
      </c>
      <c r="AC29" s="10" t="str">
        <f t="shared" si="9"/>
        <v>01</v>
      </c>
      <c r="AD29" t="b">
        <f t="shared" si="10"/>
        <v>0</v>
      </c>
      <c r="AG29" t="b">
        <f>ISNUMBER(SEARCH(AG$1,test70[[#This Row],[actualResultGPT3]]))</f>
        <v>0</v>
      </c>
      <c r="AH29" t="b">
        <f>ISNUMBER(SEARCH(AH$1,test70[[#This Row],[actualResultGPT3]]))</f>
        <v>1</v>
      </c>
      <c r="AI29" t="b">
        <f>ISNUMBER(SEARCH(AI$1,test70[[#This Row],[actualResultGPT3]]))</f>
        <v>1</v>
      </c>
      <c r="AJ29" s="10" t="str">
        <f t="shared" si="0"/>
        <v>00</v>
      </c>
      <c r="AK29" s="10" t="str">
        <f t="shared" si="1"/>
        <v>11</v>
      </c>
      <c r="AL29" s="10" t="str">
        <f t="shared" si="2"/>
        <v>01</v>
      </c>
      <c r="AM29" t="b">
        <f t="shared" si="11"/>
        <v>0</v>
      </c>
    </row>
    <row r="30" spans="1:39" x14ac:dyDescent="0.35">
      <c r="A30" s="4" t="s">
        <v>38</v>
      </c>
      <c r="B30" s="4" t="s">
        <v>39</v>
      </c>
      <c r="C30" s="4" t="s">
        <v>962</v>
      </c>
      <c r="D30" s="4" t="s">
        <v>24</v>
      </c>
      <c r="E30" s="4" t="s">
        <v>34</v>
      </c>
      <c r="F30" s="4" t="s">
        <v>959</v>
      </c>
      <c r="G30" s="5" t="s">
        <v>24</v>
      </c>
      <c r="J30" t="b">
        <f>ISNUMBER(SEARCH(J$1,test70[[#This Row],[expectedResult]]))</f>
        <v>0</v>
      </c>
      <c r="K30" t="b">
        <f>ISNUMBER(SEARCH(K$1,test70[[#This Row],[expectedResult]]))</f>
        <v>1</v>
      </c>
      <c r="L30" t="b">
        <f>ISNUMBER(SEARCH(L$1,test70[[#This Row],[expectedResult]]))</f>
        <v>1</v>
      </c>
      <c r="O30" t="b">
        <f>ISNUMBER(SEARCH(O$1,test70[[#This Row],[actualResult]]))</f>
        <v>0</v>
      </c>
      <c r="P30" t="b">
        <f>ISNUMBER(SEARCH(P$1,test70[[#This Row],[actualResult]]))</f>
        <v>1</v>
      </c>
      <c r="Q30" t="b">
        <f>ISNUMBER(SEARCH(Q$1,test70[[#This Row],[actualResult]]))</f>
        <v>1</v>
      </c>
      <c r="R30" s="10" t="str">
        <f t="shared" si="3"/>
        <v>00</v>
      </c>
      <c r="S30" s="10" t="str">
        <f t="shared" si="4"/>
        <v>11</v>
      </c>
      <c r="T30" s="10" t="str">
        <f t="shared" si="5"/>
        <v>11</v>
      </c>
      <c r="U30" t="b">
        <f t="shared" si="6"/>
        <v>1</v>
      </c>
      <c r="X30" t="b">
        <f>ISNUMBER(SEARCH(X$1,test70[[#This Row],[actualResultV1]]))</f>
        <v>0</v>
      </c>
      <c r="Y30" t="b">
        <f>ISNUMBER(SEARCH(Y$1,test70[[#This Row],[actualResultV1]]))</f>
        <v>1</v>
      </c>
      <c r="Z30" t="b">
        <f>ISNUMBER(SEARCH(Z$1,test70[[#This Row],[actualResultV1]]))</f>
        <v>0</v>
      </c>
      <c r="AA30" s="10" t="str">
        <f t="shared" si="7"/>
        <v>00</v>
      </c>
      <c r="AB30" s="10" t="str">
        <f t="shared" si="8"/>
        <v>11</v>
      </c>
      <c r="AC30" s="10" t="str">
        <f t="shared" si="9"/>
        <v>10</v>
      </c>
      <c r="AD30" t="b">
        <f t="shared" si="10"/>
        <v>0</v>
      </c>
      <c r="AG30" t="b">
        <f>ISNUMBER(SEARCH(AG$1,test70[[#This Row],[actualResultGPT3]]))</f>
        <v>1</v>
      </c>
      <c r="AH30" t="b">
        <f>ISNUMBER(SEARCH(AH$1,test70[[#This Row],[actualResultGPT3]]))</f>
        <v>1</v>
      </c>
      <c r="AI30" t="b">
        <f>ISNUMBER(SEARCH(AI$1,test70[[#This Row],[actualResultGPT3]]))</f>
        <v>1</v>
      </c>
      <c r="AJ30" s="10" t="str">
        <f t="shared" si="0"/>
        <v>01</v>
      </c>
      <c r="AK30" s="10" t="str">
        <f t="shared" si="1"/>
        <v>11</v>
      </c>
      <c r="AL30" s="10" t="str">
        <f t="shared" si="2"/>
        <v>11</v>
      </c>
      <c r="AM30" t="b">
        <f t="shared" si="11"/>
        <v>0</v>
      </c>
    </row>
    <row r="31" spans="1:39" ht="14.5" customHeight="1" x14ac:dyDescent="0.35">
      <c r="A31" s="1" t="s">
        <v>403</v>
      </c>
      <c r="B31" s="1" t="s">
        <v>404</v>
      </c>
      <c r="C31" s="1" t="s">
        <v>963</v>
      </c>
      <c r="D31" s="1" t="s">
        <v>13</v>
      </c>
      <c r="E31" s="1" t="s">
        <v>13</v>
      </c>
      <c r="F31" s="1" t="s">
        <v>925</v>
      </c>
      <c r="G31" s="6" t="s">
        <v>13</v>
      </c>
      <c r="J31" t="b">
        <f>ISNUMBER(SEARCH(J$1,test70[[#This Row],[expectedResult]]))</f>
        <v>1</v>
      </c>
      <c r="K31" t="b">
        <f>ISNUMBER(SEARCH(K$1,test70[[#This Row],[expectedResult]]))</f>
        <v>0</v>
      </c>
      <c r="L31" t="b">
        <f>ISNUMBER(SEARCH(L$1,test70[[#This Row],[expectedResult]]))</f>
        <v>0</v>
      </c>
      <c r="O31" t="b">
        <f>ISNUMBER(SEARCH(O$1,test70[[#This Row],[actualResult]]))</f>
        <v>1</v>
      </c>
      <c r="P31" t="b">
        <f>ISNUMBER(SEARCH(P$1,test70[[#This Row],[actualResult]]))</f>
        <v>0</v>
      </c>
      <c r="Q31" t="b">
        <f>ISNUMBER(SEARCH(Q$1,test70[[#This Row],[actualResult]]))</f>
        <v>0</v>
      </c>
      <c r="R31" s="10" t="str">
        <f t="shared" si="3"/>
        <v>11</v>
      </c>
      <c r="S31" s="10" t="str">
        <f t="shared" si="4"/>
        <v>00</v>
      </c>
      <c r="T31" s="10" t="str">
        <f t="shared" si="5"/>
        <v>00</v>
      </c>
      <c r="U31" t="b">
        <f t="shared" si="6"/>
        <v>1</v>
      </c>
      <c r="X31" t="b">
        <f>ISNUMBER(SEARCH(X$1,test70[[#This Row],[actualResultV1]]))</f>
        <v>1</v>
      </c>
      <c r="Y31" t="b">
        <f>ISNUMBER(SEARCH(Y$1,test70[[#This Row],[actualResultV1]]))</f>
        <v>0</v>
      </c>
      <c r="Z31" t="b">
        <f>ISNUMBER(SEARCH(Z$1,test70[[#This Row],[actualResultV1]]))</f>
        <v>0</v>
      </c>
      <c r="AA31" s="10" t="str">
        <f t="shared" si="7"/>
        <v>11</v>
      </c>
      <c r="AB31" s="10" t="str">
        <f t="shared" si="8"/>
        <v>00</v>
      </c>
      <c r="AC31" s="10" t="str">
        <f t="shared" si="9"/>
        <v>00</v>
      </c>
      <c r="AD31" t="b">
        <f t="shared" si="10"/>
        <v>1</v>
      </c>
      <c r="AG31" t="b">
        <f>ISNUMBER(SEARCH(AG$1,test70[[#This Row],[actualResultGPT3]]))</f>
        <v>1</v>
      </c>
      <c r="AH31" t="b">
        <f>ISNUMBER(SEARCH(AH$1,test70[[#This Row],[actualResultGPT3]]))</f>
        <v>1</v>
      </c>
      <c r="AI31" t="b">
        <f>ISNUMBER(SEARCH(AI$1,test70[[#This Row],[actualResultGPT3]]))</f>
        <v>1</v>
      </c>
      <c r="AJ31" s="10" t="str">
        <f t="shared" si="0"/>
        <v>11</v>
      </c>
      <c r="AK31" s="10" t="str">
        <f t="shared" si="1"/>
        <v>01</v>
      </c>
      <c r="AL31" s="10" t="str">
        <f t="shared" si="2"/>
        <v>01</v>
      </c>
      <c r="AM31" t="b">
        <f t="shared" si="11"/>
        <v>0</v>
      </c>
    </row>
    <row r="32" spans="1:39" ht="14.5" customHeight="1" x14ac:dyDescent="0.35">
      <c r="A32" s="4">
        <v>575154654</v>
      </c>
      <c r="B32" s="4" t="s">
        <v>647</v>
      </c>
      <c r="C32" s="4" t="s">
        <v>648</v>
      </c>
      <c r="D32" s="4" t="s">
        <v>185</v>
      </c>
      <c r="E32" s="4" t="s">
        <v>34</v>
      </c>
      <c r="F32" s="4" t="s">
        <v>925</v>
      </c>
      <c r="G32" s="5" t="s">
        <v>13</v>
      </c>
      <c r="J32" t="b">
        <f>ISNUMBER(SEARCH(J$1,test70[[#This Row],[expectedResult]]))</f>
        <v>1</v>
      </c>
      <c r="K32" t="b">
        <f>ISNUMBER(SEARCH(K$1,test70[[#This Row],[expectedResult]]))</f>
        <v>1</v>
      </c>
      <c r="L32" t="b">
        <f>ISNUMBER(SEARCH(L$1,test70[[#This Row],[expectedResult]]))</f>
        <v>0</v>
      </c>
      <c r="O32" t="b">
        <f>ISNUMBER(SEARCH(O$1,test70[[#This Row],[actualResult]]))</f>
        <v>1</v>
      </c>
      <c r="P32" t="b">
        <f>ISNUMBER(SEARCH(P$1,test70[[#This Row],[actualResult]]))</f>
        <v>0</v>
      </c>
      <c r="Q32" t="b">
        <f>ISNUMBER(SEARCH(Q$1,test70[[#This Row],[actualResult]]))</f>
        <v>0</v>
      </c>
      <c r="R32" s="10" t="str">
        <f t="shared" si="3"/>
        <v>11</v>
      </c>
      <c r="S32" s="10" t="str">
        <f t="shared" si="4"/>
        <v>10</v>
      </c>
      <c r="T32" s="10" t="str">
        <f t="shared" si="5"/>
        <v>00</v>
      </c>
      <c r="U32" t="b">
        <f t="shared" si="6"/>
        <v>0</v>
      </c>
      <c r="X32" t="b">
        <f>ISNUMBER(SEARCH(X$1,test70[[#This Row],[actualResultV1]]))</f>
        <v>0</v>
      </c>
      <c r="Y32" t="b">
        <f>ISNUMBER(SEARCH(Y$1,test70[[#This Row],[actualResultV1]]))</f>
        <v>1</v>
      </c>
      <c r="Z32" t="b">
        <f>ISNUMBER(SEARCH(Z$1,test70[[#This Row],[actualResultV1]]))</f>
        <v>0</v>
      </c>
      <c r="AA32" s="10" t="str">
        <f t="shared" si="7"/>
        <v>10</v>
      </c>
      <c r="AB32" s="10" t="str">
        <f t="shared" si="8"/>
        <v>11</v>
      </c>
      <c r="AC32" s="10" t="str">
        <f t="shared" si="9"/>
        <v>00</v>
      </c>
      <c r="AD32" t="b">
        <f t="shared" si="10"/>
        <v>0</v>
      </c>
      <c r="AG32" t="b">
        <f>ISNUMBER(SEARCH(AG$1,test70[[#This Row],[actualResultGPT3]]))</f>
        <v>1</v>
      </c>
      <c r="AH32" t="b">
        <f>ISNUMBER(SEARCH(AH$1,test70[[#This Row],[actualResultGPT3]]))</f>
        <v>1</v>
      </c>
      <c r="AI32" t="b">
        <f>ISNUMBER(SEARCH(AI$1,test70[[#This Row],[actualResultGPT3]]))</f>
        <v>1</v>
      </c>
      <c r="AJ32" s="10" t="str">
        <f t="shared" si="0"/>
        <v>11</v>
      </c>
      <c r="AK32" s="10" t="str">
        <f t="shared" si="1"/>
        <v>11</v>
      </c>
      <c r="AL32" s="10" t="str">
        <f t="shared" si="2"/>
        <v>01</v>
      </c>
      <c r="AM32" t="b">
        <f t="shared" si="11"/>
        <v>0</v>
      </c>
    </row>
    <row r="33" spans="1:39" ht="14.5" customHeight="1" x14ac:dyDescent="0.35">
      <c r="A33" s="1" t="s">
        <v>127</v>
      </c>
      <c r="B33" s="1" t="s">
        <v>128</v>
      </c>
      <c r="C33" s="1" t="s">
        <v>964</v>
      </c>
      <c r="D33" s="1" t="s">
        <v>13</v>
      </c>
      <c r="E33" s="1" t="s">
        <v>13</v>
      </c>
      <c r="F33" s="1" t="s">
        <v>925</v>
      </c>
      <c r="G33" s="6" t="s">
        <v>13</v>
      </c>
      <c r="J33" t="b">
        <f>ISNUMBER(SEARCH(J$1,test70[[#This Row],[expectedResult]]))</f>
        <v>1</v>
      </c>
      <c r="K33" t="b">
        <f>ISNUMBER(SEARCH(K$1,test70[[#This Row],[expectedResult]]))</f>
        <v>0</v>
      </c>
      <c r="L33" t="b">
        <f>ISNUMBER(SEARCH(L$1,test70[[#This Row],[expectedResult]]))</f>
        <v>0</v>
      </c>
      <c r="O33" t="b">
        <f>ISNUMBER(SEARCH(O$1,test70[[#This Row],[actualResult]]))</f>
        <v>1</v>
      </c>
      <c r="P33" t="b">
        <f>ISNUMBER(SEARCH(P$1,test70[[#This Row],[actualResult]]))</f>
        <v>0</v>
      </c>
      <c r="Q33" t="b">
        <f>ISNUMBER(SEARCH(Q$1,test70[[#This Row],[actualResult]]))</f>
        <v>0</v>
      </c>
      <c r="R33" s="10" t="str">
        <f t="shared" si="3"/>
        <v>11</v>
      </c>
      <c r="S33" s="10" t="str">
        <f t="shared" si="4"/>
        <v>00</v>
      </c>
      <c r="T33" s="10" t="str">
        <f t="shared" si="5"/>
        <v>00</v>
      </c>
      <c r="U33" t="b">
        <f t="shared" si="6"/>
        <v>1</v>
      </c>
      <c r="X33" t="b">
        <f>ISNUMBER(SEARCH(X$1,test70[[#This Row],[actualResultV1]]))</f>
        <v>1</v>
      </c>
      <c r="Y33" t="b">
        <f>ISNUMBER(SEARCH(Y$1,test70[[#This Row],[actualResultV1]]))</f>
        <v>0</v>
      </c>
      <c r="Z33" t="b">
        <f>ISNUMBER(SEARCH(Z$1,test70[[#This Row],[actualResultV1]]))</f>
        <v>0</v>
      </c>
      <c r="AA33" s="10" t="str">
        <f t="shared" si="7"/>
        <v>11</v>
      </c>
      <c r="AB33" s="10" t="str">
        <f t="shared" si="8"/>
        <v>00</v>
      </c>
      <c r="AC33" s="10" t="str">
        <f t="shared" si="9"/>
        <v>00</v>
      </c>
      <c r="AD33" t="b">
        <f t="shared" si="10"/>
        <v>1</v>
      </c>
      <c r="AG33" t="b">
        <f>ISNUMBER(SEARCH(AG$1,test70[[#This Row],[actualResultGPT3]]))</f>
        <v>1</v>
      </c>
      <c r="AH33" t="b">
        <f>ISNUMBER(SEARCH(AH$1,test70[[#This Row],[actualResultGPT3]]))</f>
        <v>1</v>
      </c>
      <c r="AI33" t="b">
        <f>ISNUMBER(SEARCH(AI$1,test70[[#This Row],[actualResultGPT3]]))</f>
        <v>1</v>
      </c>
      <c r="AJ33" s="10" t="str">
        <f t="shared" si="0"/>
        <v>11</v>
      </c>
      <c r="AK33" s="10" t="str">
        <f t="shared" si="1"/>
        <v>01</v>
      </c>
      <c r="AL33" s="10" t="str">
        <f t="shared" si="2"/>
        <v>01</v>
      </c>
      <c r="AM33" t="b">
        <f t="shared" si="11"/>
        <v>0</v>
      </c>
    </row>
    <row r="34" spans="1:39" ht="14.5" customHeight="1" x14ac:dyDescent="0.35">
      <c r="A34" s="4" t="s">
        <v>69</v>
      </c>
      <c r="B34" s="4" t="s">
        <v>70</v>
      </c>
      <c r="C34" s="4" t="s">
        <v>993</v>
      </c>
      <c r="D34" s="4" t="s">
        <v>72</v>
      </c>
      <c r="E34" s="4" t="s">
        <v>72</v>
      </c>
      <c r="F34" s="4" t="s">
        <v>925</v>
      </c>
      <c r="G34" s="5" t="s">
        <v>72</v>
      </c>
      <c r="J34" t="b">
        <f>ISNUMBER(SEARCH(J$1,test70[[#This Row],[expectedResult]]))</f>
        <v>1</v>
      </c>
      <c r="K34" t="b">
        <f>ISNUMBER(SEARCH(K$1,test70[[#This Row],[expectedResult]]))</f>
        <v>1</v>
      </c>
      <c r="L34" t="b">
        <f>ISNUMBER(SEARCH(L$1,test70[[#This Row],[expectedResult]]))</f>
        <v>1</v>
      </c>
      <c r="O34" t="b">
        <f>ISNUMBER(SEARCH(O$1,test70[[#This Row],[actualResult]]))</f>
        <v>1</v>
      </c>
      <c r="P34" t="b">
        <f>ISNUMBER(SEARCH(P$1,test70[[#This Row],[actualResult]]))</f>
        <v>1</v>
      </c>
      <c r="Q34" t="b">
        <f>ISNUMBER(SEARCH(Q$1,test70[[#This Row],[actualResult]]))</f>
        <v>1</v>
      </c>
      <c r="R34" s="10" t="str">
        <f t="shared" si="3"/>
        <v>11</v>
      </c>
      <c r="S34" s="10" t="str">
        <f t="shared" si="4"/>
        <v>11</v>
      </c>
      <c r="T34" s="10" t="str">
        <f t="shared" si="5"/>
        <v>11</v>
      </c>
      <c r="U34" t="b">
        <f t="shared" si="6"/>
        <v>1</v>
      </c>
      <c r="X34" t="b">
        <f>ISNUMBER(SEARCH(X$1,test70[[#This Row],[actualResultV1]]))</f>
        <v>1</v>
      </c>
      <c r="Y34" t="b">
        <f>ISNUMBER(SEARCH(Y$1,test70[[#This Row],[actualResultV1]]))</f>
        <v>1</v>
      </c>
      <c r="Z34" t="b">
        <f>ISNUMBER(SEARCH(Z$1,test70[[#This Row],[actualResultV1]]))</f>
        <v>1</v>
      </c>
      <c r="AA34" s="10" t="str">
        <f t="shared" si="7"/>
        <v>11</v>
      </c>
      <c r="AB34" s="10" t="str">
        <f t="shared" si="8"/>
        <v>11</v>
      </c>
      <c r="AC34" s="10" t="str">
        <f t="shared" si="9"/>
        <v>11</v>
      </c>
      <c r="AD34" t="b">
        <f t="shared" si="10"/>
        <v>1</v>
      </c>
      <c r="AG34" t="b">
        <f>ISNUMBER(SEARCH(AG$1,test70[[#This Row],[actualResultGPT3]]))</f>
        <v>1</v>
      </c>
      <c r="AH34" t="b">
        <f>ISNUMBER(SEARCH(AH$1,test70[[#This Row],[actualResultGPT3]]))</f>
        <v>1</v>
      </c>
      <c r="AI34" t="b">
        <f>ISNUMBER(SEARCH(AI$1,test70[[#This Row],[actualResultGPT3]]))</f>
        <v>1</v>
      </c>
      <c r="AJ34" s="10" t="str">
        <f t="shared" ref="AJ34:AJ65" si="12">IF(AG34=$J34, IF(AG34=FALSE, "00","11"), IF(AG34=FALSE,"10","01"))</f>
        <v>11</v>
      </c>
      <c r="AK34" s="10" t="str">
        <f t="shared" ref="AK34:AK65" si="13">IF(AH34=$K34, IF(AH34=FALSE, "00","11"), IF(AH34=FALSE,"10","01"))</f>
        <v>11</v>
      </c>
      <c r="AL34" s="10" t="str">
        <f t="shared" ref="AL34:AL65" si="14">IF(AI34=$L34, IF(AI34=FALSE, "00","11"), IF(AI34=FALSE,"10","01"))</f>
        <v>11</v>
      </c>
      <c r="AM34" t="b">
        <f t="shared" si="11"/>
        <v>1</v>
      </c>
    </row>
    <row r="35" spans="1:39" ht="14.5" customHeight="1" x14ac:dyDescent="0.35">
      <c r="A35" s="1" t="s">
        <v>768</v>
      </c>
      <c r="B35" s="1" t="s">
        <v>769</v>
      </c>
      <c r="C35" s="1" t="s">
        <v>994</v>
      </c>
      <c r="D35" s="1" t="s">
        <v>34</v>
      </c>
      <c r="E35" s="1" t="s">
        <v>34</v>
      </c>
      <c r="F35" s="1" t="s">
        <v>926</v>
      </c>
      <c r="G35" s="6" t="s">
        <v>34</v>
      </c>
      <c r="J35" t="b">
        <f>ISNUMBER(SEARCH(J$1,test70[[#This Row],[expectedResult]]))</f>
        <v>0</v>
      </c>
      <c r="K35" t="b">
        <f>ISNUMBER(SEARCH(K$1,test70[[#This Row],[expectedResult]]))</f>
        <v>1</v>
      </c>
      <c r="L35" t="b">
        <f>ISNUMBER(SEARCH(L$1,test70[[#This Row],[expectedResult]]))</f>
        <v>0</v>
      </c>
      <c r="O35" t="b">
        <f>ISNUMBER(SEARCH(O$1,test70[[#This Row],[actualResult]]))</f>
        <v>0</v>
      </c>
      <c r="P35" t="b">
        <f>ISNUMBER(SEARCH(P$1,test70[[#This Row],[actualResult]]))</f>
        <v>1</v>
      </c>
      <c r="Q35" t="b">
        <f>ISNUMBER(SEARCH(Q$1,test70[[#This Row],[actualResult]]))</f>
        <v>0</v>
      </c>
      <c r="R35" s="10" t="str">
        <f t="shared" si="3"/>
        <v>00</v>
      </c>
      <c r="S35" s="10" t="str">
        <f t="shared" si="4"/>
        <v>11</v>
      </c>
      <c r="T35" s="10" t="str">
        <f t="shared" si="5"/>
        <v>00</v>
      </c>
      <c r="U35" t="b">
        <f t="shared" si="6"/>
        <v>1</v>
      </c>
      <c r="X35" t="b">
        <f>ISNUMBER(SEARCH(X$1,test70[[#This Row],[actualResultV1]]))</f>
        <v>0</v>
      </c>
      <c r="Y35" t="b">
        <f>ISNUMBER(SEARCH(Y$1,test70[[#This Row],[actualResultV1]]))</f>
        <v>1</v>
      </c>
      <c r="Z35" t="b">
        <f>ISNUMBER(SEARCH(Z$1,test70[[#This Row],[actualResultV1]]))</f>
        <v>0</v>
      </c>
      <c r="AA35" s="10" t="str">
        <f t="shared" si="7"/>
        <v>00</v>
      </c>
      <c r="AB35" s="10" t="str">
        <f t="shared" si="8"/>
        <v>11</v>
      </c>
      <c r="AC35" s="10" t="str">
        <f t="shared" si="9"/>
        <v>00</v>
      </c>
      <c r="AD35" t="b">
        <f t="shared" si="10"/>
        <v>1</v>
      </c>
      <c r="AG35" t="b">
        <f>ISNUMBER(SEARCH(AG$1,test70[[#This Row],[actualResultGPT3]]))</f>
        <v>0</v>
      </c>
      <c r="AH35" t="b">
        <f>ISNUMBER(SEARCH(AH$1,test70[[#This Row],[actualResultGPT3]]))</f>
        <v>1</v>
      </c>
      <c r="AI35" t="b">
        <f>ISNUMBER(SEARCH(AI$1,test70[[#This Row],[actualResultGPT3]]))</f>
        <v>1</v>
      </c>
      <c r="AJ35" s="10" t="str">
        <f t="shared" si="12"/>
        <v>00</v>
      </c>
      <c r="AK35" s="10" t="str">
        <f t="shared" si="13"/>
        <v>11</v>
      </c>
      <c r="AL35" s="10" t="str">
        <f t="shared" si="14"/>
        <v>01</v>
      </c>
      <c r="AM35" t="b">
        <f t="shared" si="11"/>
        <v>0</v>
      </c>
    </row>
    <row r="36" spans="1:39" ht="14.5" customHeight="1" x14ac:dyDescent="0.35">
      <c r="A36" s="4" t="s">
        <v>649</v>
      </c>
      <c r="B36" s="4" t="s">
        <v>650</v>
      </c>
      <c r="C36" s="4" t="s">
        <v>651</v>
      </c>
      <c r="D36" s="4" t="s">
        <v>7</v>
      </c>
      <c r="E36" s="4" t="s">
        <v>7</v>
      </c>
      <c r="F36" s="4" t="s">
        <v>926</v>
      </c>
      <c r="G36" s="1" t="s">
        <v>34</v>
      </c>
      <c r="J36" t="b">
        <f>ISNUMBER(SEARCH(J$1,test70[[#This Row],[expectedResult]]))</f>
        <v>0</v>
      </c>
      <c r="K36" t="b">
        <f>ISNUMBER(SEARCH(K$1,test70[[#This Row],[expectedResult]]))</f>
        <v>0</v>
      </c>
      <c r="L36" t="b">
        <f>ISNUMBER(SEARCH(L$1,test70[[#This Row],[expectedResult]]))</f>
        <v>1</v>
      </c>
      <c r="O36" t="b">
        <f>ISNUMBER(SEARCH(O$1,test70[[#This Row],[actualResult]]))</f>
        <v>0</v>
      </c>
      <c r="P36" t="b">
        <f>ISNUMBER(SEARCH(P$1,test70[[#This Row],[actualResult]]))</f>
        <v>1</v>
      </c>
      <c r="Q36" t="b">
        <f>ISNUMBER(SEARCH(Q$1,test70[[#This Row],[actualResult]]))</f>
        <v>0</v>
      </c>
      <c r="R36" s="10" t="str">
        <f t="shared" si="3"/>
        <v>00</v>
      </c>
      <c r="S36" s="10" t="str">
        <f t="shared" si="4"/>
        <v>01</v>
      </c>
      <c r="T36" s="10" t="str">
        <f t="shared" si="5"/>
        <v>10</v>
      </c>
      <c r="U36" t="b">
        <f t="shared" si="6"/>
        <v>0</v>
      </c>
      <c r="X36" t="b">
        <f>ISNUMBER(SEARCH(X$1,test70[[#This Row],[actualResultV1]]))</f>
        <v>0</v>
      </c>
      <c r="Y36" t="b">
        <f>ISNUMBER(SEARCH(Y$1,test70[[#This Row],[actualResultV1]]))</f>
        <v>0</v>
      </c>
      <c r="Z36" t="b">
        <f>ISNUMBER(SEARCH(Z$1,test70[[#This Row],[actualResultV1]]))</f>
        <v>1</v>
      </c>
      <c r="AA36" s="10" t="str">
        <f t="shared" si="7"/>
        <v>00</v>
      </c>
      <c r="AB36" s="10" t="str">
        <f t="shared" si="8"/>
        <v>00</v>
      </c>
      <c r="AC36" s="10" t="str">
        <f t="shared" si="9"/>
        <v>11</v>
      </c>
      <c r="AD36" t="b">
        <f t="shared" si="10"/>
        <v>1</v>
      </c>
      <c r="AG36" t="b">
        <f>ISNUMBER(SEARCH(AG$1,test70[[#This Row],[actualResultGPT3]]))</f>
        <v>0</v>
      </c>
      <c r="AH36" t="b">
        <f>ISNUMBER(SEARCH(AH$1,test70[[#This Row],[actualResultGPT3]]))</f>
        <v>1</v>
      </c>
      <c r="AI36" t="b">
        <f>ISNUMBER(SEARCH(AI$1,test70[[#This Row],[actualResultGPT3]]))</f>
        <v>1</v>
      </c>
      <c r="AJ36" s="10" t="str">
        <f t="shared" si="12"/>
        <v>00</v>
      </c>
      <c r="AK36" s="10" t="str">
        <f t="shared" si="13"/>
        <v>01</v>
      </c>
      <c r="AL36" s="10" t="str">
        <f t="shared" si="14"/>
        <v>11</v>
      </c>
      <c r="AM36" t="b">
        <f t="shared" si="11"/>
        <v>0</v>
      </c>
    </row>
    <row r="37" spans="1:39" ht="14.5" customHeight="1" x14ac:dyDescent="0.35">
      <c r="A37" s="1" t="s">
        <v>561</v>
      </c>
      <c r="B37" s="1" t="s">
        <v>562</v>
      </c>
      <c r="C37" s="1" t="s">
        <v>563</v>
      </c>
      <c r="D37" s="1" t="s">
        <v>7</v>
      </c>
      <c r="E37" s="1" t="s">
        <v>7</v>
      </c>
      <c r="F37" s="1" t="s">
        <v>926</v>
      </c>
      <c r="G37" s="6" t="s">
        <v>7</v>
      </c>
      <c r="J37" t="b">
        <f>ISNUMBER(SEARCH(J$1,test70[[#This Row],[expectedResult]]))</f>
        <v>0</v>
      </c>
      <c r="K37" t="b">
        <f>ISNUMBER(SEARCH(K$1,test70[[#This Row],[expectedResult]]))</f>
        <v>0</v>
      </c>
      <c r="L37" t="b">
        <f>ISNUMBER(SEARCH(L$1,test70[[#This Row],[expectedResult]]))</f>
        <v>1</v>
      </c>
      <c r="O37" t="b">
        <f>ISNUMBER(SEARCH(O$1,test70[[#This Row],[actualResult]]))</f>
        <v>0</v>
      </c>
      <c r="P37" t="b">
        <f>ISNUMBER(SEARCH(P$1,test70[[#This Row],[actualResult]]))</f>
        <v>0</v>
      </c>
      <c r="Q37" t="b">
        <f>ISNUMBER(SEARCH(Q$1,test70[[#This Row],[actualResult]]))</f>
        <v>1</v>
      </c>
      <c r="R37" s="10" t="str">
        <f t="shared" si="3"/>
        <v>00</v>
      </c>
      <c r="S37" s="10" t="str">
        <f t="shared" si="4"/>
        <v>00</v>
      </c>
      <c r="T37" s="10" t="str">
        <f t="shared" si="5"/>
        <v>11</v>
      </c>
      <c r="U37" t="b">
        <f t="shared" si="6"/>
        <v>1</v>
      </c>
      <c r="X37" t="b">
        <f>ISNUMBER(SEARCH(X$1,test70[[#This Row],[actualResultV1]]))</f>
        <v>0</v>
      </c>
      <c r="Y37" t="b">
        <f>ISNUMBER(SEARCH(Y$1,test70[[#This Row],[actualResultV1]]))</f>
        <v>0</v>
      </c>
      <c r="Z37" t="b">
        <f>ISNUMBER(SEARCH(Z$1,test70[[#This Row],[actualResultV1]]))</f>
        <v>1</v>
      </c>
      <c r="AA37" s="10" t="str">
        <f t="shared" si="7"/>
        <v>00</v>
      </c>
      <c r="AB37" s="10" t="str">
        <f t="shared" si="8"/>
        <v>00</v>
      </c>
      <c r="AC37" s="10" t="str">
        <f t="shared" si="9"/>
        <v>11</v>
      </c>
      <c r="AD37" t="b">
        <f t="shared" si="10"/>
        <v>1</v>
      </c>
      <c r="AG37" t="b">
        <f>ISNUMBER(SEARCH(AG$1,test70[[#This Row],[actualResultGPT3]]))</f>
        <v>0</v>
      </c>
      <c r="AH37" t="b">
        <f>ISNUMBER(SEARCH(AH$1,test70[[#This Row],[actualResultGPT3]]))</f>
        <v>1</v>
      </c>
      <c r="AI37" t="b">
        <f>ISNUMBER(SEARCH(AI$1,test70[[#This Row],[actualResultGPT3]]))</f>
        <v>1</v>
      </c>
      <c r="AJ37" s="10" t="str">
        <f t="shared" si="12"/>
        <v>00</v>
      </c>
      <c r="AK37" s="10" t="str">
        <f t="shared" si="13"/>
        <v>01</v>
      </c>
      <c r="AL37" s="10" t="str">
        <f t="shared" si="14"/>
        <v>11</v>
      </c>
      <c r="AM37" t="b">
        <f t="shared" si="11"/>
        <v>0</v>
      </c>
    </row>
    <row r="38" spans="1:39" ht="14.5" customHeight="1" x14ac:dyDescent="0.35">
      <c r="A38" s="4" t="s">
        <v>458</v>
      </c>
      <c r="B38" s="4" t="s">
        <v>459</v>
      </c>
      <c r="C38" s="4" t="s">
        <v>995</v>
      </c>
      <c r="D38" s="4" t="s">
        <v>13</v>
      </c>
      <c r="E38" s="4" t="s">
        <v>13</v>
      </c>
      <c r="F38" s="4" t="s">
        <v>925</v>
      </c>
      <c r="G38" s="5" t="s">
        <v>13</v>
      </c>
      <c r="J38" t="b">
        <f>ISNUMBER(SEARCH(J$1,test70[[#This Row],[expectedResult]]))</f>
        <v>1</v>
      </c>
      <c r="K38" t="b">
        <f>ISNUMBER(SEARCH(K$1,test70[[#This Row],[expectedResult]]))</f>
        <v>0</v>
      </c>
      <c r="L38" t="b">
        <f>ISNUMBER(SEARCH(L$1,test70[[#This Row],[expectedResult]]))</f>
        <v>0</v>
      </c>
      <c r="O38" t="b">
        <f>ISNUMBER(SEARCH(O$1,test70[[#This Row],[actualResult]]))</f>
        <v>1</v>
      </c>
      <c r="P38" t="b">
        <f>ISNUMBER(SEARCH(P$1,test70[[#This Row],[actualResult]]))</f>
        <v>0</v>
      </c>
      <c r="Q38" t="b">
        <f>ISNUMBER(SEARCH(Q$1,test70[[#This Row],[actualResult]]))</f>
        <v>0</v>
      </c>
      <c r="R38" s="10" t="str">
        <f t="shared" si="3"/>
        <v>11</v>
      </c>
      <c r="S38" s="10" t="str">
        <f t="shared" si="4"/>
        <v>00</v>
      </c>
      <c r="T38" s="10" t="str">
        <f t="shared" si="5"/>
        <v>00</v>
      </c>
      <c r="U38" t="b">
        <f t="shared" si="6"/>
        <v>1</v>
      </c>
      <c r="X38" t="b">
        <f>ISNUMBER(SEARCH(X$1,test70[[#This Row],[actualResultV1]]))</f>
        <v>1</v>
      </c>
      <c r="Y38" t="b">
        <f>ISNUMBER(SEARCH(Y$1,test70[[#This Row],[actualResultV1]]))</f>
        <v>0</v>
      </c>
      <c r="Z38" t="b">
        <f>ISNUMBER(SEARCH(Z$1,test70[[#This Row],[actualResultV1]]))</f>
        <v>0</v>
      </c>
      <c r="AA38" s="10" t="str">
        <f t="shared" si="7"/>
        <v>11</v>
      </c>
      <c r="AB38" s="10" t="str">
        <f t="shared" si="8"/>
        <v>00</v>
      </c>
      <c r="AC38" s="10" t="str">
        <f t="shared" si="9"/>
        <v>00</v>
      </c>
      <c r="AD38" t="b">
        <f t="shared" si="10"/>
        <v>1</v>
      </c>
      <c r="AG38" t="b">
        <f>ISNUMBER(SEARCH(AG$1,test70[[#This Row],[actualResultGPT3]]))</f>
        <v>1</v>
      </c>
      <c r="AH38" t="b">
        <f>ISNUMBER(SEARCH(AH$1,test70[[#This Row],[actualResultGPT3]]))</f>
        <v>1</v>
      </c>
      <c r="AI38" t="b">
        <f>ISNUMBER(SEARCH(AI$1,test70[[#This Row],[actualResultGPT3]]))</f>
        <v>1</v>
      </c>
      <c r="AJ38" s="10" t="str">
        <f t="shared" si="12"/>
        <v>11</v>
      </c>
      <c r="AK38" s="10" t="str">
        <f t="shared" si="13"/>
        <v>01</v>
      </c>
      <c r="AL38" s="10" t="str">
        <f t="shared" si="14"/>
        <v>01</v>
      </c>
      <c r="AM38" t="b">
        <f t="shared" si="11"/>
        <v>0</v>
      </c>
    </row>
    <row r="39" spans="1:39" ht="14.5" customHeight="1" x14ac:dyDescent="0.35">
      <c r="A39" s="1" t="s">
        <v>211</v>
      </c>
      <c r="B39" s="1" t="s">
        <v>212</v>
      </c>
      <c r="C39" s="1" t="s">
        <v>213</v>
      </c>
      <c r="D39" s="1" t="s">
        <v>7</v>
      </c>
      <c r="E39" s="1" t="s">
        <v>7</v>
      </c>
      <c r="F39" s="1" t="s">
        <v>926</v>
      </c>
      <c r="G39" s="6" t="s">
        <v>7</v>
      </c>
      <c r="J39" t="b">
        <f>ISNUMBER(SEARCH(J$1,test70[[#This Row],[expectedResult]]))</f>
        <v>0</v>
      </c>
      <c r="K39" t="b">
        <f>ISNUMBER(SEARCH(K$1,test70[[#This Row],[expectedResult]]))</f>
        <v>0</v>
      </c>
      <c r="L39" t="b">
        <f>ISNUMBER(SEARCH(L$1,test70[[#This Row],[expectedResult]]))</f>
        <v>1</v>
      </c>
      <c r="O39" t="b">
        <f>ISNUMBER(SEARCH(O$1,test70[[#This Row],[actualResult]]))</f>
        <v>0</v>
      </c>
      <c r="P39" t="b">
        <f>ISNUMBER(SEARCH(P$1,test70[[#This Row],[actualResult]]))</f>
        <v>0</v>
      </c>
      <c r="Q39" t="b">
        <f>ISNUMBER(SEARCH(Q$1,test70[[#This Row],[actualResult]]))</f>
        <v>1</v>
      </c>
      <c r="R39" s="10" t="str">
        <f t="shared" si="3"/>
        <v>00</v>
      </c>
      <c r="S39" s="10" t="str">
        <f t="shared" si="4"/>
        <v>00</v>
      </c>
      <c r="T39" s="10" t="str">
        <f t="shared" si="5"/>
        <v>11</v>
      </c>
      <c r="U39" t="b">
        <f t="shared" si="6"/>
        <v>1</v>
      </c>
      <c r="X39" t="b">
        <f>ISNUMBER(SEARCH(X$1,test70[[#This Row],[actualResultV1]]))</f>
        <v>0</v>
      </c>
      <c r="Y39" t="b">
        <f>ISNUMBER(SEARCH(Y$1,test70[[#This Row],[actualResultV1]]))</f>
        <v>0</v>
      </c>
      <c r="Z39" t="b">
        <f>ISNUMBER(SEARCH(Z$1,test70[[#This Row],[actualResultV1]]))</f>
        <v>1</v>
      </c>
      <c r="AA39" s="10" t="str">
        <f t="shared" si="7"/>
        <v>00</v>
      </c>
      <c r="AB39" s="10" t="str">
        <f t="shared" si="8"/>
        <v>00</v>
      </c>
      <c r="AC39" s="10" t="str">
        <f t="shared" si="9"/>
        <v>11</v>
      </c>
      <c r="AD39" t="b">
        <f t="shared" si="10"/>
        <v>1</v>
      </c>
      <c r="AG39" t="b">
        <f>ISNUMBER(SEARCH(AG$1,test70[[#This Row],[actualResultGPT3]]))</f>
        <v>0</v>
      </c>
      <c r="AH39" t="b">
        <f>ISNUMBER(SEARCH(AH$1,test70[[#This Row],[actualResultGPT3]]))</f>
        <v>1</v>
      </c>
      <c r="AI39" t="b">
        <f>ISNUMBER(SEARCH(AI$1,test70[[#This Row],[actualResultGPT3]]))</f>
        <v>1</v>
      </c>
      <c r="AJ39" s="10" t="str">
        <f t="shared" si="12"/>
        <v>00</v>
      </c>
      <c r="AK39" s="10" t="str">
        <f t="shared" si="13"/>
        <v>01</v>
      </c>
      <c r="AL39" s="10" t="str">
        <f t="shared" si="14"/>
        <v>11</v>
      </c>
      <c r="AM39" t="b">
        <f t="shared" si="11"/>
        <v>0</v>
      </c>
    </row>
    <row r="40" spans="1:39" ht="14.5" customHeight="1" x14ac:dyDescent="0.35">
      <c r="A40" s="4" t="s">
        <v>520</v>
      </c>
      <c r="B40" s="4" t="s">
        <v>521</v>
      </c>
      <c r="C40" s="4" t="s">
        <v>522</v>
      </c>
      <c r="D40" s="4" t="s">
        <v>24</v>
      </c>
      <c r="E40" s="4" t="s">
        <v>7</v>
      </c>
      <c r="F40" s="4" t="s">
        <v>925</v>
      </c>
      <c r="G40" s="4" t="s">
        <v>7</v>
      </c>
      <c r="J40" t="b">
        <f>ISNUMBER(SEARCH(J$1,test70[[#This Row],[expectedResult]]))</f>
        <v>0</v>
      </c>
      <c r="K40" t="b">
        <f>ISNUMBER(SEARCH(K$1,test70[[#This Row],[expectedResult]]))</f>
        <v>1</v>
      </c>
      <c r="L40" t="b">
        <f>ISNUMBER(SEARCH(L$1,test70[[#This Row],[expectedResult]]))</f>
        <v>1</v>
      </c>
      <c r="O40" t="b">
        <f>ISNUMBER(SEARCH(O$1,test70[[#This Row],[actualResult]]))</f>
        <v>0</v>
      </c>
      <c r="P40" t="b">
        <f>ISNUMBER(SEARCH(P$1,test70[[#This Row],[actualResult]]))</f>
        <v>0</v>
      </c>
      <c r="Q40" t="b">
        <f>ISNUMBER(SEARCH(Q$1,test70[[#This Row],[actualResult]]))</f>
        <v>1</v>
      </c>
      <c r="R40" s="10" t="str">
        <f t="shared" si="3"/>
        <v>00</v>
      </c>
      <c r="S40" s="10" t="str">
        <f t="shared" si="4"/>
        <v>10</v>
      </c>
      <c r="T40" s="10" t="str">
        <f t="shared" si="5"/>
        <v>11</v>
      </c>
      <c r="U40" t="b">
        <f t="shared" si="6"/>
        <v>0</v>
      </c>
      <c r="X40" t="b">
        <f>ISNUMBER(SEARCH(X$1,test70[[#This Row],[actualResultV1]]))</f>
        <v>0</v>
      </c>
      <c r="Y40" t="b">
        <f>ISNUMBER(SEARCH(Y$1,test70[[#This Row],[actualResultV1]]))</f>
        <v>0</v>
      </c>
      <c r="Z40" t="b">
        <f>ISNUMBER(SEARCH(Z$1,test70[[#This Row],[actualResultV1]]))</f>
        <v>1</v>
      </c>
      <c r="AA40" s="10" t="str">
        <f t="shared" si="7"/>
        <v>00</v>
      </c>
      <c r="AB40" s="10" t="str">
        <f t="shared" si="8"/>
        <v>10</v>
      </c>
      <c r="AC40" s="10" t="str">
        <f t="shared" si="9"/>
        <v>11</v>
      </c>
      <c r="AD40" t="b">
        <f t="shared" si="10"/>
        <v>0</v>
      </c>
      <c r="AG40" t="b">
        <f>ISNUMBER(SEARCH(AG$1,test70[[#This Row],[actualResultGPT3]]))</f>
        <v>1</v>
      </c>
      <c r="AH40" t="b">
        <f>ISNUMBER(SEARCH(AH$1,test70[[#This Row],[actualResultGPT3]]))</f>
        <v>1</v>
      </c>
      <c r="AI40" t="b">
        <f>ISNUMBER(SEARCH(AI$1,test70[[#This Row],[actualResultGPT3]]))</f>
        <v>1</v>
      </c>
      <c r="AJ40" s="10" t="str">
        <f t="shared" si="12"/>
        <v>01</v>
      </c>
      <c r="AK40" s="10" t="str">
        <f t="shared" si="13"/>
        <v>11</v>
      </c>
      <c r="AL40" s="10" t="str">
        <f t="shared" si="14"/>
        <v>11</v>
      </c>
      <c r="AM40" t="b">
        <f t="shared" si="11"/>
        <v>0</v>
      </c>
    </row>
    <row r="41" spans="1:39" ht="14.5" customHeight="1" x14ac:dyDescent="0.35">
      <c r="A41" s="1">
        <v>655192558</v>
      </c>
      <c r="B41" s="1" t="s">
        <v>857</v>
      </c>
      <c r="C41" s="1" t="s">
        <v>996</v>
      </c>
      <c r="D41" s="1" t="s">
        <v>13</v>
      </c>
      <c r="E41" s="1" t="s">
        <v>13</v>
      </c>
      <c r="F41" s="1" t="s">
        <v>935</v>
      </c>
      <c r="G41" s="1" t="s">
        <v>13</v>
      </c>
      <c r="J41" t="b">
        <f>ISNUMBER(SEARCH(J$1,test70[[#This Row],[expectedResult]]))</f>
        <v>1</v>
      </c>
      <c r="K41" t="b">
        <f>ISNUMBER(SEARCH(K$1,test70[[#This Row],[expectedResult]]))</f>
        <v>0</v>
      </c>
      <c r="L41" t="b">
        <f>ISNUMBER(SEARCH(L$1,test70[[#This Row],[expectedResult]]))</f>
        <v>0</v>
      </c>
      <c r="O41" t="b">
        <f>ISNUMBER(SEARCH(O$1,test70[[#This Row],[actualResult]]))</f>
        <v>1</v>
      </c>
      <c r="P41" t="b">
        <f>ISNUMBER(SEARCH(P$1,test70[[#This Row],[actualResult]]))</f>
        <v>0</v>
      </c>
      <c r="Q41" t="b">
        <f>ISNUMBER(SEARCH(Q$1,test70[[#This Row],[actualResult]]))</f>
        <v>0</v>
      </c>
      <c r="R41" s="10" t="str">
        <f t="shared" si="3"/>
        <v>11</v>
      </c>
      <c r="S41" s="10" t="str">
        <f t="shared" si="4"/>
        <v>00</v>
      </c>
      <c r="T41" s="10" t="str">
        <f t="shared" si="5"/>
        <v>00</v>
      </c>
      <c r="U41" t="b">
        <f t="shared" si="6"/>
        <v>1</v>
      </c>
      <c r="X41" t="b">
        <f>ISNUMBER(SEARCH(X$1,test70[[#This Row],[actualResultV1]]))</f>
        <v>1</v>
      </c>
      <c r="Y41" t="b">
        <f>ISNUMBER(SEARCH(Y$1,test70[[#This Row],[actualResultV1]]))</f>
        <v>0</v>
      </c>
      <c r="Z41" t="b">
        <f>ISNUMBER(SEARCH(Z$1,test70[[#This Row],[actualResultV1]]))</f>
        <v>0</v>
      </c>
      <c r="AA41" s="10" t="str">
        <f t="shared" si="7"/>
        <v>11</v>
      </c>
      <c r="AB41" s="10" t="str">
        <f t="shared" si="8"/>
        <v>00</v>
      </c>
      <c r="AC41" s="10" t="str">
        <f t="shared" si="9"/>
        <v>00</v>
      </c>
      <c r="AD41" t="b">
        <f t="shared" si="10"/>
        <v>1</v>
      </c>
      <c r="AG41" t="b">
        <f>ISNUMBER(SEARCH(AG$1,test70[[#This Row],[actualResultGPT3]]))</f>
        <v>1</v>
      </c>
      <c r="AH41" t="b">
        <f>ISNUMBER(SEARCH(AH$1,test70[[#This Row],[actualResultGPT3]]))</f>
        <v>0</v>
      </c>
      <c r="AI41" t="b">
        <f>ISNUMBER(SEARCH(AI$1,test70[[#This Row],[actualResultGPT3]]))</f>
        <v>0</v>
      </c>
      <c r="AJ41" s="10" t="str">
        <f t="shared" si="12"/>
        <v>11</v>
      </c>
      <c r="AK41" s="10" t="str">
        <f t="shared" si="13"/>
        <v>00</v>
      </c>
      <c r="AL41" s="10" t="str">
        <f t="shared" si="14"/>
        <v>00</v>
      </c>
      <c r="AM41" t="b">
        <f t="shared" si="11"/>
        <v>1</v>
      </c>
    </row>
    <row r="42" spans="1:39" ht="14.5" customHeight="1" x14ac:dyDescent="0.35">
      <c r="A42" s="4" t="s">
        <v>449</v>
      </c>
      <c r="B42" s="4" t="s">
        <v>450</v>
      </c>
      <c r="C42" s="4" t="s">
        <v>451</v>
      </c>
      <c r="D42" s="4" t="s">
        <v>24</v>
      </c>
      <c r="E42" s="4" t="s">
        <v>24</v>
      </c>
      <c r="F42" s="4" t="s">
        <v>925</v>
      </c>
      <c r="G42" s="4" t="s">
        <v>24</v>
      </c>
      <c r="J42" t="b">
        <f>ISNUMBER(SEARCH(J$1,test70[[#This Row],[expectedResult]]))</f>
        <v>0</v>
      </c>
      <c r="K42" t="b">
        <f>ISNUMBER(SEARCH(K$1,test70[[#This Row],[expectedResult]]))</f>
        <v>1</v>
      </c>
      <c r="L42" t="b">
        <f>ISNUMBER(SEARCH(L$1,test70[[#This Row],[expectedResult]]))</f>
        <v>1</v>
      </c>
      <c r="O42" t="b">
        <f>ISNUMBER(SEARCH(O$1,test70[[#This Row],[actualResult]]))</f>
        <v>0</v>
      </c>
      <c r="P42" t="b">
        <f>ISNUMBER(SEARCH(P$1,test70[[#This Row],[actualResult]]))</f>
        <v>1</v>
      </c>
      <c r="Q42" t="b">
        <f>ISNUMBER(SEARCH(Q$1,test70[[#This Row],[actualResult]]))</f>
        <v>1</v>
      </c>
      <c r="R42" s="10" t="str">
        <f t="shared" si="3"/>
        <v>00</v>
      </c>
      <c r="S42" s="10" t="str">
        <f t="shared" si="4"/>
        <v>11</v>
      </c>
      <c r="T42" s="10" t="str">
        <f t="shared" si="5"/>
        <v>11</v>
      </c>
      <c r="U42" t="b">
        <f t="shared" si="6"/>
        <v>1</v>
      </c>
      <c r="X42" t="b">
        <f>ISNUMBER(SEARCH(X$1,test70[[#This Row],[actualResultV1]]))</f>
        <v>0</v>
      </c>
      <c r="Y42" t="b">
        <f>ISNUMBER(SEARCH(Y$1,test70[[#This Row],[actualResultV1]]))</f>
        <v>1</v>
      </c>
      <c r="Z42" t="b">
        <f>ISNUMBER(SEARCH(Z$1,test70[[#This Row],[actualResultV1]]))</f>
        <v>1</v>
      </c>
      <c r="AA42" s="10" t="str">
        <f t="shared" si="7"/>
        <v>00</v>
      </c>
      <c r="AB42" s="10" t="str">
        <f t="shared" si="8"/>
        <v>11</v>
      </c>
      <c r="AC42" s="10" t="str">
        <f t="shared" si="9"/>
        <v>11</v>
      </c>
      <c r="AD42" t="b">
        <f t="shared" si="10"/>
        <v>1</v>
      </c>
      <c r="AG42" t="b">
        <f>ISNUMBER(SEARCH(AG$1,test70[[#This Row],[actualResultGPT3]]))</f>
        <v>1</v>
      </c>
      <c r="AH42" t="b">
        <f>ISNUMBER(SEARCH(AH$1,test70[[#This Row],[actualResultGPT3]]))</f>
        <v>1</v>
      </c>
      <c r="AI42" t="b">
        <f>ISNUMBER(SEARCH(AI$1,test70[[#This Row],[actualResultGPT3]]))</f>
        <v>1</v>
      </c>
      <c r="AJ42" s="10" t="str">
        <f t="shared" si="12"/>
        <v>01</v>
      </c>
      <c r="AK42" s="10" t="str">
        <f t="shared" si="13"/>
        <v>11</v>
      </c>
      <c r="AL42" s="10" t="str">
        <f t="shared" si="14"/>
        <v>11</v>
      </c>
      <c r="AM42" t="b">
        <f t="shared" si="11"/>
        <v>0</v>
      </c>
    </row>
    <row r="43" spans="1:39" ht="14.5" customHeight="1" x14ac:dyDescent="0.35">
      <c r="A43" s="1" t="s">
        <v>319</v>
      </c>
      <c r="B43" s="1" t="s">
        <v>997</v>
      </c>
      <c r="C43" s="1" t="s">
        <v>998</v>
      </c>
      <c r="D43" s="1" t="s">
        <v>34</v>
      </c>
      <c r="E43" s="1" t="s">
        <v>7</v>
      </c>
      <c r="F43" s="1" t="s">
        <v>925</v>
      </c>
      <c r="G43" s="1" t="s">
        <v>7</v>
      </c>
      <c r="J43" t="b">
        <f>ISNUMBER(SEARCH(J$1,test70[[#This Row],[expectedResult]]))</f>
        <v>0</v>
      </c>
      <c r="K43" t="b">
        <f>ISNUMBER(SEARCH(K$1,test70[[#This Row],[expectedResult]]))</f>
        <v>1</v>
      </c>
      <c r="L43" t="b">
        <f>ISNUMBER(SEARCH(L$1,test70[[#This Row],[expectedResult]]))</f>
        <v>0</v>
      </c>
      <c r="O43" t="b">
        <f>ISNUMBER(SEARCH(O$1,test70[[#This Row],[actualResult]]))</f>
        <v>0</v>
      </c>
      <c r="P43" t="b">
        <f>ISNUMBER(SEARCH(P$1,test70[[#This Row],[actualResult]]))</f>
        <v>0</v>
      </c>
      <c r="Q43" t="b">
        <f>ISNUMBER(SEARCH(Q$1,test70[[#This Row],[actualResult]]))</f>
        <v>1</v>
      </c>
      <c r="R43" s="10" t="str">
        <f t="shared" si="3"/>
        <v>00</v>
      </c>
      <c r="S43" s="10" t="str">
        <f t="shared" si="4"/>
        <v>10</v>
      </c>
      <c r="T43" s="10" t="str">
        <f t="shared" si="5"/>
        <v>01</v>
      </c>
      <c r="U43" t="b">
        <f t="shared" si="6"/>
        <v>0</v>
      </c>
      <c r="X43" t="b">
        <f>ISNUMBER(SEARCH(X$1,test70[[#This Row],[actualResultV1]]))</f>
        <v>0</v>
      </c>
      <c r="Y43" t="b">
        <f>ISNUMBER(SEARCH(Y$1,test70[[#This Row],[actualResultV1]]))</f>
        <v>0</v>
      </c>
      <c r="Z43" t="b">
        <f>ISNUMBER(SEARCH(Z$1,test70[[#This Row],[actualResultV1]]))</f>
        <v>1</v>
      </c>
      <c r="AA43" s="10" t="str">
        <f t="shared" si="7"/>
        <v>00</v>
      </c>
      <c r="AB43" s="10" t="str">
        <f t="shared" si="8"/>
        <v>10</v>
      </c>
      <c r="AC43" s="10" t="str">
        <f t="shared" si="9"/>
        <v>01</v>
      </c>
      <c r="AD43" t="b">
        <f t="shared" si="10"/>
        <v>0</v>
      </c>
      <c r="AG43" t="b">
        <f>ISNUMBER(SEARCH(AG$1,test70[[#This Row],[actualResultGPT3]]))</f>
        <v>1</v>
      </c>
      <c r="AH43" t="b">
        <f>ISNUMBER(SEARCH(AH$1,test70[[#This Row],[actualResultGPT3]]))</f>
        <v>1</v>
      </c>
      <c r="AI43" t="b">
        <f>ISNUMBER(SEARCH(AI$1,test70[[#This Row],[actualResultGPT3]]))</f>
        <v>1</v>
      </c>
      <c r="AJ43" s="10" t="str">
        <f t="shared" si="12"/>
        <v>01</v>
      </c>
      <c r="AK43" s="10" t="str">
        <f t="shared" si="13"/>
        <v>11</v>
      </c>
      <c r="AL43" s="10" t="str">
        <f t="shared" si="14"/>
        <v>01</v>
      </c>
      <c r="AM43" t="b">
        <f t="shared" si="11"/>
        <v>0</v>
      </c>
    </row>
    <row r="44" spans="1:39" ht="14.5" customHeight="1" x14ac:dyDescent="0.35">
      <c r="A44" s="4" t="s">
        <v>166</v>
      </c>
      <c r="B44" s="4" t="s">
        <v>167</v>
      </c>
      <c r="C44" s="4" t="s">
        <v>168</v>
      </c>
      <c r="D44" s="4" t="s">
        <v>7</v>
      </c>
      <c r="E44" s="4" t="s">
        <v>7</v>
      </c>
      <c r="F44" s="4" t="s">
        <v>937</v>
      </c>
      <c r="G44" s="4" t="s">
        <v>7</v>
      </c>
      <c r="J44" t="b">
        <f>ISNUMBER(SEARCH(J$1,test70[[#This Row],[expectedResult]]))</f>
        <v>0</v>
      </c>
      <c r="K44" t="b">
        <f>ISNUMBER(SEARCH(K$1,test70[[#This Row],[expectedResult]]))</f>
        <v>0</v>
      </c>
      <c r="L44" t="b">
        <f>ISNUMBER(SEARCH(L$1,test70[[#This Row],[expectedResult]]))</f>
        <v>1</v>
      </c>
      <c r="O44" t="b">
        <f>ISNUMBER(SEARCH(O$1,test70[[#This Row],[actualResult]]))</f>
        <v>0</v>
      </c>
      <c r="P44" t="b">
        <f>ISNUMBER(SEARCH(P$1,test70[[#This Row],[actualResult]]))</f>
        <v>0</v>
      </c>
      <c r="Q44" t="b">
        <f>ISNUMBER(SEARCH(Q$1,test70[[#This Row],[actualResult]]))</f>
        <v>1</v>
      </c>
      <c r="R44" s="10" t="str">
        <f t="shared" si="3"/>
        <v>00</v>
      </c>
      <c r="S44" s="10" t="str">
        <f t="shared" si="4"/>
        <v>00</v>
      </c>
      <c r="T44" s="10" t="str">
        <f t="shared" si="5"/>
        <v>11</v>
      </c>
      <c r="U44" t="b">
        <f t="shared" si="6"/>
        <v>1</v>
      </c>
      <c r="X44" t="b">
        <f>ISNUMBER(SEARCH(X$1,test70[[#This Row],[actualResultV1]]))</f>
        <v>0</v>
      </c>
      <c r="Y44" t="b">
        <f>ISNUMBER(SEARCH(Y$1,test70[[#This Row],[actualResultV1]]))</f>
        <v>0</v>
      </c>
      <c r="Z44" t="b">
        <f>ISNUMBER(SEARCH(Z$1,test70[[#This Row],[actualResultV1]]))</f>
        <v>1</v>
      </c>
      <c r="AA44" s="10" t="str">
        <f t="shared" si="7"/>
        <v>00</v>
      </c>
      <c r="AB44" s="10" t="str">
        <f t="shared" si="8"/>
        <v>00</v>
      </c>
      <c r="AC44" s="10" t="str">
        <f t="shared" si="9"/>
        <v>11</v>
      </c>
      <c r="AD44" t="b">
        <f t="shared" si="10"/>
        <v>1</v>
      </c>
      <c r="AG44" t="b">
        <f>ISNUMBER(SEARCH(AG$1,test70[[#This Row],[actualResultGPT3]]))</f>
        <v>0</v>
      </c>
      <c r="AH44" t="b">
        <f>ISNUMBER(SEARCH(AH$1,test70[[#This Row],[actualResultGPT3]]))</f>
        <v>1</v>
      </c>
      <c r="AI44" t="b">
        <f>ISNUMBER(SEARCH(AI$1,test70[[#This Row],[actualResultGPT3]]))</f>
        <v>1</v>
      </c>
      <c r="AJ44" s="10" t="str">
        <f t="shared" si="12"/>
        <v>00</v>
      </c>
      <c r="AK44" s="10" t="str">
        <f t="shared" si="13"/>
        <v>01</v>
      </c>
      <c r="AL44" s="10" t="str">
        <f t="shared" si="14"/>
        <v>11</v>
      </c>
      <c r="AM44" t="b">
        <f t="shared" si="11"/>
        <v>0</v>
      </c>
    </row>
    <row r="45" spans="1:39" ht="14.5" customHeight="1" x14ac:dyDescent="0.35">
      <c r="A45" s="1" t="s">
        <v>31</v>
      </c>
      <c r="B45" s="1" t="s">
        <v>32</v>
      </c>
      <c r="C45" s="1" t="s">
        <v>33</v>
      </c>
      <c r="D45" s="1" t="s">
        <v>34</v>
      </c>
      <c r="E45" s="1" t="s">
        <v>34</v>
      </c>
      <c r="F45" s="1" t="s">
        <v>925</v>
      </c>
      <c r="G45" s="6" t="s">
        <v>34</v>
      </c>
      <c r="J45" t="b">
        <f>ISNUMBER(SEARCH(J$1,test70[[#This Row],[expectedResult]]))</f>
        <v>0</v>
      </c>
      <c r="K45" t="b">
        <f>ISNUMBER(SEARCH(K$1,test70[[#This Row],[expectedResult]]))</f>
        <v>1</v>
      </c>
      <c r="L45" t="b">
        <f>ISNUMBER(SEARCH(L$1,test70[[#This Row],[expectedResult]]))</f>
        <v>0</v>
      </c>
      <c r="O45" t="b">
        <f>ISNUMBER(SEARCH(O$1,test70[[#This Row],[actualResult]]))</f>
        <v>0</v>
      </c>
      <c r="P45" t="b">
        <f>ISNUMBER(SEARCH(P$1,test70[[#This Row],[actualResult]]))</f>
        <v>1</v>
      </c>
      <c r="Q45" t="b">
        <f>ISNUMBER(SEARCH(Q$1,test70[[#This Row],[actualResult]]))</f>
        <v>0</v>
      </c>
      <c r="R45" s="10" t="str">
        <f t="shared" si="3"/>
        <v>00</v>
      </c>
      <c r="S45" s="10" t="str">
        <f t="shared" si="4"/>
        <v>11</v>
      </c>
      <c r="T45" s="10" t="str">
        <f t="shared" si="5"/>
        <v>00</v>
      </c>
      <c r="U45" t="b">
        <f t="shared" si="6"/>
        <v>1</v>
      </c>
      <c r="X45" t="b">
        <f>ISNUMBER(SEARCH(X$1,test70[[#This Row],[actualResultV1]]))</f>
        <v>0</v>
      </c>
      <c r="Y45" t="b">
        <f>ISNUMBER(SEARCH(Y$1,test70[[#This Row],[actualResultV1]]))</f>
        <v>1</v>
      </c>
      <c r="Z45" t="b">
        <f>ISNUMBER(SEARCH(Z$1,test70[[#This Row],[actualResultV1]]))</f>
        <v>0</v>
      </c>
      <c r="AA45" s="10" t="str">
        <f t="shared" si="7"/>
        <v>00</v>
      </c>
      <c r="AB45" s="10" t="str">
        <f t="shared" si="8"/>
        <v>11</v>
      </c>
      <c r="AC45" s="10" t="str">
        <f t="shared" si="9"/>
        <v>00</v>
      </c>
      <c r="AD45" t="b">
        <f t="shared" si="10"/>
        <v>1</v>
      </c>
      <c r="AG45" t="b">
        <f>ISNUMBER(SEARCH(AG$1,test70[[#This Row],[actualResultGPT3]]))</f>
        <v>1</v>
      </c>
      <c r="AH45" t="b">
        <f>ISNUMBER(SEARCH(AH$1,test70[[#This Row],[actualResultGPT3]]))</f>
        <v>1</v>
      </c>
      <c r="AI45" t="b">
        <f>ISNUMBER(SEARCH(AI$1,test70[[#This Row],[actualResultGPT3]]))</f>
        <v>1</v>
      </c>
      <c r="AJ45" s="10" t="str">
        <f t="shared" si="12"/>
        <v>01</v>
      </c>
      <c r="AK45" s="10" t="str">
        <f t="shared" si="13"/>
        <v>11</v>
      </c>
      <c r="AL45" s="10" t="str">
        <f t="shared" si="14"/>
        <v>01</v>
      </c>
      <c r="AM45" t="b">
        <f t="shared" si="11"/>
        <v>0</v>
      </c>
    </row>
    <row r="46" spans="1:39" ht="14.5" customHeight="1" x14ac:dyDescent="0.35">
      <c r="A46" s="4" t="s">
        <v>349</v>
      </c>
      <c r="B46" s="4" t="s">
        <v>350</v>
      </c>
      <c r="C46" s="4" t="s">
        <v>351</v>
      </c>
      <c r="D46" s="4" t="s">
        <v>24</v>
      </c>
      <c r="E46" s="4" t="s">
        <v>24</v>
      </c>
      <c r="F46" s="4" t="s">
        <v>926</v>
      </c>
      <c r="G46" s="5" t="s">
        <v>7</v>
      </c>
      <c r="J46" t="b">
        <f>ISNUMBER(SEARCH(J$1,test70[[#This Row],[expectedResult]]))</f>
        <v>0</v>
      </c>
      <c r="K46" t="b">
        <f>ISNUMBER(SEARCH(K$1,test70[[#This Row],[expectedResult]]))</f>
        <v>1</v>
      </c>
      <c r="L46" t="b">
        <f>ISNUMBER(SEARCH(L$1,test70[[#This Row],[expectedResult]]))</f>
        <v>1</v>
      </c>
      <c r="O46" t="b">
        <f>ISNUMBER(SEARCH(O$1,test70[[#This Row],[actualResult]]))</f>
        <v>0</v>
      </c>
      <c r="P46" t="b">
        <f>ISNUMBER(SEARCH(P$1,test70[[#This Row],[actualResult]]))</f>
        <v>0</v>
      </c>
      <c r="Q46" t="b">
        <f>ISNUMBER(SEARCH(Q$1,test70[[#This Row],[actualResult]]))</f>
        <v>1</v>
      </c>
      <c r="R46" s="10" t="str">
        <f t="shared" si="3"/>
        <v>00</v>
      </c>
      <c r="S46" s="10" t="str">
        <f t="shared" si="4"/>
        <v>10</v>
      </c>
      <c r="T46" s="10" t="str">
        <f t="shared" si="5"/>
        <v>11</v>
      </c>
      <c r="U46" t="b">
        <f t="shared" si="6"/>
        <v>0</v>
      </c>
      <c r="X46" t="b">
        <f>ISNUMBER(SEARCH(X$1,test70[[#This Row],[actualResultV1]]))</f>
        <v>0</v>
      </c>
      <c r="Y46" t="b">
        <f>ISNUMBER(SEARCH(Y$1,test70[[#This Row],[actualResultV1]]))</f>
        <v>1</v>
      </c>
      <c r="Z46" t="b">
        <f>ISNUMBER(SEARCH(Z$1,test70[[#This Row],[actualResultV1]]))</f>
        <v>1</v>
      </c>
      <c r="AA46" s="10" t="str">
        <f t="shared" si="7"/>
        <v>00</v>
      </c>
      <c r="AB46" s="10" t="str">
        <f t="shared" si="8"/>
        <v>11</v>
      </c>
      <c r="AC46" s="10" t="str">
        <f t="shared" si="9"/>
        <v>11</v>
      </c>
      <c r="AD46" t="b">
        <f t="shared" si="10"/>
        <v>1</v>
      </c>
      <c r="AG46" t="b">
        <f>ISNUMBER(SEARCH(AG$1,test70[[#This Row],[actualResultGPT3]]))</f>
        <v>0</v>
      </c>
      <c r="AH46" t="b">
        <f>ISNUMBER(SEARCH(AH$1,test70[[#This Row],[actualResultGPT3]]))</f>
        <v>1</v>
      </c>
      <c r="AI46" t="b">
        <f>ISNUMBER(SEARCH(AI$1,test70[[#This Row],[actualResultGPT3]]))</f>
        <v>1</v>
      </c>
      <c r="AJ46" s="10" t="str">
        <f t="shared" si="12"/>
        <v>00</v>
      </c>
      <c r="AK46" s="10" t="str">
        <f t="shared" si="13"/>
        <v>11</v>
      </c>
      <c r="AL46" s="10" t="str">
        <f t="shared" si="14"/>
        <v>11</v>
      </c>
      <c r="AM46" t="b">
        <f t="shared" si="11"/>
        <v>1</v>
      </c>
    </row>
    <row r="47" spans="1:39" ht="14.5" customHeight="1" x14ac:dyDescent="0.35">
      <c r="A47" s="1" t="s">
        <v>248</v>
      </c>
      <c r="B47" s="1" t="s">
        <v>999</v>
      </c>
      <c r="C47" s="1" t="s">
        <v>1000</v>
      </c>
      <c r="D47" s="1" t="s">
        <v>24</v>
      </c>
      <c r="E47" s="1" t="s">
        <v>24</v>
      </c>
      <c r="F47" s="1" t="s">
        <v>926</v>
      </c>
      <c r="G47" s="6" t="s">
        <v>34</v>
      </c>
      <c r="J47" t="b">
        <f>ISNUMBER(SEARCH(J$1,test70[[#This Row],[expectedResult]]))</f>
        <v>0</v>
      </c>
      <c r="K47" t="b">
        <f>ISNUMBER(SEARCH(K$1,test70[[#This Row],[expectedResult]]))</f>
        <v>1</v>
      </c>
      <c r="L47" t="b">
        <f>ISNUMBER(SEARCH(L$1,test70[[#This Row],[expectedResult]]))</f>
        <v>1</v>
      </c>
      <c r="O47" t="b">
        <f>ISNUMBER(SEARCH(O$1,test70[[#This Row],[actualResult]]))</f>
        <v>0</v>
      </c>
      <c r="P47" t="b">
        <f>ISNUMBER(SEARCH(P$1,test70[[#This Row],[actualResult]]))</f>
        <v>1</v>
      </c>
      <c r="Q47" t="b">
        <f>ISNUMBER(SEARCH(Q$1,test70[[#This Row],[actualResult]]))</f>
        <v>0</v>
      </c>
      <c r="R47" s="10" t="str">
        <f t="shared" si="3"/>
        <v>00</v>
      </c>
      <c r="S47" s="10" t="str">
        <f t="shared" si="4"/>
        <v>11</v>
      </c>
      <c r="T47" s="10" t="str">
        <f t="shared" si="5"/>
        <v>10</v>
      </c>
      <c r="U47" t="b">
        <f t="shared" si="6"/>
        <v>0</v>
      </c>
      <c r="X47" t="b">
        <f>ISNUMBER(SEARCH(X$1,test70[[#This Row],[actualResultV1]]))</f>
        <v>0</v>
      </c>
      <c r="Y47" t="b">
        <f>ISNUMBER(SEARCH(Y$1,test70[[#This Row],[actualResultV1]]))</f>
        <v>1</v>
      </c>
      <c r="Z47" t="b">
        <f>ISNUMBER(SEARCH(Z$1,test70[[#This Row],[actualResultV1]]))</f>
        <v>1</v>
      </c>
      <c r="AA47" s="10" t="str">
        <f t="shared" si="7"/>
        <v>00</v>
      </c>
      <c r="AB47" s="10" t="str">
        <f t="shared" si="8"/>
        <v>11</v>
      </c>
      <c r="AC47" s="10" t="str">
        <f t="shared" si="9"/>
        <v>11</v>
      </c>
      <c r="AD47" t="b">
        <f t="shared" si="10"/>
        <v>1</v>
      </c>
      <c r="AG47" t="b">
        <f>ISNUMBER(SEARCH(AG$1,test70[[#This Row],[actualResultGPT3]]))</f>
        <v>0</v>
      </c>
      <c r="AH47" t="b">
        <f>ISNUMBER(SEARCH(AH$1,test70[[#This Row],[actualResultGPT3]]))</f>
        <v>1</v>
      </c>
      <c r="AI47" t="b">
        <f>ISNUMBER(SEARCH(AI$1,test70[[#This Row],[actualResultGPT3]]))</f>
        <v>1</v>
      </c>
      <c r="AJ47" s="10" t="str">
        <f t="shared" si="12"/>
        <v>00</v>
      </c>
      <c r="AK47" s="10" t="str">
        <f t="shared" si="13"/>
        <v>11</v>
      </c>
      <c r="AL47" s="10" t="str">
        <f t="shared" si="14"/>
        <v>11</v>
      </c>
      <c r="AM47" t="b">
        <f t="shared" si="11"/>
        <v>1</v>
      </c>
    </row>
    <row r="48" spans="1:39" ht="14.5" customHeight="1" x14ac:dyDescent="0.35">
      <c r="A48" s="4" t="s">
        <v>808</v>
      </c>
      <c r="B48" s="4" t="s">
        <v>809</v>
      </c>
      <c r="C48" s="4" t="s">
        <v>810</v>
      </c>
      <c r="D48" s="4" t="s">
        <v>7</v>
      </c>
      <c r="E48" s="4" t="s">
        <v>7</v>
      </c>
      <c r="F48" s="4" t="s">
        <v>926</v>
      </c>
      <c r="G48" s="5" t="s">
        <v>7</v>
      </c>
      <c r="J48" t="b">
        <f>ISNUMBER(SEARCH(J$1,test70[[#This Row],[expectedResult]]))</f>
        <v>0</v>
      </c>
      <c r="K48" t="b">
        <f>ISNUMBER(SEARCH(K$1,test70[[#This Row],[expectedResult]]))</f>
        <v>0</v>
      </c>
      <c r="L48" t="b">
        <f>ISNUMBER(SEARCH(L$1,test70[[#This Row],[expectedResult]]))</f>
        <v>1</v>
      </c>
      <c r="O48" t="b">
        <f>ISNUMBER(SEARCH(O$1,test70[[#This Row],[actualResult]]))</f>
        <v>0</v>
      </c>
      <c r="P48" t="b">
        <f>ISNUMBER(SEARCH(P$1,test70[[#This Row],[actualResult]]))</f>
        <v>0</v>
      </c>
      <c r="Q48" t="b">
        <f>ISNUMBER(SEARCH(Q$1,test70[[#This Row],[actualResult]]))</f>
        <v>1</v>
      </c>
      <c r="R48" s="10" t="str">
        <f t="shared" si="3"/>
        <v>00</v>
      </c>
      <c r="S48" s="10" t="str">
        <f t="shared" si="4"/>
        <v>00</v>
      </c>
      <c r="T48" s="10" t="str">
        <f t="shared" si="5"/>
        <v>11</v>
      </c>
      <c r="U48" t="b">
        <f t="shared" si="6"/>
        <v>1</v>
      </c>
      <c r="X48" t="b">
        <f>ISNUMBER(SEARCH(X$1,test70[[#This Row],[actualResultV1]]))</f>
        <v>0</v>
      </c>
      <c r="Y48" t="b">
        <f>ISNUMBER(SEARCH(Y$1,test70[[#This Row],[actualResultV1]]))</f>
        <v>0</v>
      </c>
      <c r="Z48" t="b">
        <f>ISNUMBER(SEARCH(Z$1,test70[[#This Row],[actualResultV1]]))</f>
        <v>1</v>
      </c>
      <c r="AA48" s="10" t="str">
        <f t="shared" si="7"/>
        <v>00</v>
      </c>
      <c r="AB48" s="10" t="str">
        <f t="shared" si="8"/>
        <v>00</v>
      </c>
      <c r="AC48" s="10" t="str">
        <f t="shared" si="9"/>
        <v>11</v>
      </c>
      <c r="AD48" t="b">
        <f t="shared" si="10"/>
        <v>1</v>
      </c>
      <c r="AG48" t="b">
        <f>ISNUMBER(SEARCH(AG$1,test70[[#This Row],[actualResultGPT3]]))</f>
        <v>0</v>
      </c>
      <c r="AH48" t="b">
        <f>ISNUMBER(SEARCH(AH$1,test70[[#This Row],[actualResultGPT3]]))</f>
        <v>1</v>
      </c>
      <c r="AI48" t="b">
        <f>ISNUMBER(SEARCH(AI$1,test70[[#This Row],[actualResultGPT3]]))</f>
        <v>1</v>
      </c>
      <c r="AJ48" s="10" t="str">
        <f t="shared" si="12"/>
        <v>00</v>
      </c>
      <c r="AK48" s="10" t="str">
        <f t="shared" si="13"/>
        <v>01</v>
      </c>
      <c r="AL48" s="10" t="str">
        <f t="shared" si="14"/>
        <v>11</v>
      </c>
      <c r="AM48" t="b">
        <f t="shared" si="11"/>
        <v>0</v>
      </c>
    </row>
    <row r="49" spans="1:39" ht="14.5" customHeight="1" x14ac:dyDescent="0.35">
      <c r="A49" s="1">
        <v>1400326821</v>
      </c>
      <c r="B49" s="1" t="s">
        <v>209</v>
      </c>
      <c r="C49" s="1" t="s">
        <v>1001</v>
      </c>
      <c r="D49" s="1" t="s">
        <v>13</v>
      </c>
      <c r="E49" s="1" t="s">
        <v>13</v>
      </c>
      <c r="F49" s="1" t="s">
        <v>935</v>
      </c>
      <c r="G49" s="6" t="s">
        <v>13</v>
      </c>
      <c r="J49" t="b">
        <f>ISNUMBER(SEARCH(J$1,test70[[#This Row],[expectedResult]]))</f>
        <v>1</v>
      </c>
      <c r="K49" t="b">
        <f>ISNUMBER(SEARCH(K$1,test70[[#This Row],[expectedResult]]))</f>
        <v>0</v>
      </c>
      <c r="L49" t="b">
        <f>ISNUMBER(SEARCH(L$1,test70[[#This Row],[expectedResult]]))</f>
        <v>0</v>
      </c>
      <c r="O49" t="b">
        <f>ISNUMBER(SEARCH(O$1,test70[[#This Row],[actualResult]]))</f>
        <v>1</v>
      </c>
      <c r="P49" t="b">
        <f>ISNUMBER(SEARCH(P$1,test70[[#This Row],[actualResult]]))</f>
        <v>0</v>
      </c>
      <c r="Q49" t="b">
        <f>ISNUMBER(SEARCH(Q$1,test70[[#This Row],[actualResult]]))</f>
        <v>0</v>
      </c>
      <c r="R49" s="10" t="str">
        <f t="shared" si="3"/>
        <v>11</v>
      </c>
      <c r="S49" s="10" t="str">
        <f t="shared" si="4"/>
        <v>00</v>
      </c>
      <c r="T49" s="10" t="str">
        <f t="shared" si="5"/>
        <v>00</v>
      </c>
      <c r="U49" t="b">
        <f t="shared" si="6"/>
        <v>1</v>
      </c>
      <c r="X49" t="b">
        <f>ISNUMBER(SEARCH(X$1,test70[[#This Row],[actualResultV1]]))</f>
        <v>1</v>
      </c>
      <c r="Y49" t="b">
        <f>ISNUMBER(SEARCH(Y$1,test70[[#This Row],[actualResultV1]]))</f>
        <v>0</v>
      </c>
      <c r="Z49" t="b">
        <f>ISNUMBER(SEARCH(Z$1,test70[[#This Row],[actualResultV1]]))</f>
        <v>0</v>
      </c>
      <c r="AA49" s="10" t="str">
        <f t="shared" si="7"/>
        <v>11</v>
      </c>
      <c r="AB49" s="10" t="str">
        <f t="shared" si="8"/>
        <v>00</v>
      </c>
      <c r="AC49" s="10" t="str">
        <f t="shared" si="9"/>
        <v>00</v>
      </c>
      <c r="AD49" t="b">
        <f t="shared" si="10"/>
        <v>1</v>
      </c>
      <c r="AG49" t="b">
        <f>ISNUMBER(SEARCH(AG$1,test70[[#This Row],[actualResultGPT3]]))</f>
        <v>1</v>
      </c>
      <c r="AH49" t="b">
        <f>ISNUMBER(SEARCH(AH$1,test70[[#This Row],[actualResultGPT3]]))</f>
        <v>0</v>
      </c>
      <c r="AI49" t="b">
        <f>ISNUMBER(SEARCH(AI$1,test70[[#This Row],[actualResultGPT3]]))</f>
        <v>0</v>
      </c>
      <c r="AJ49" s="10" t="str">
        <f t="shared" si="12"/>
        <v>11</v>
      </c>
      <c r="AK49" s="10" t="str">
        <f t="shared" si="13"/>
        <v>00</v>
      </c>
      <c r="AL49" s="10" t="str">
        <f t="shared" si="14"/>
        <v>00</v>
      </c>
      <c r="AM49" t="b">
        <f t="shared" si="11"/>
        <v>1</v>
      </c>
    </row>
    <row r="50" spans="1:39" ht="14.5" customHeight="1" x14ac:dyDescent="0.35">
      <c r="A50" s="4" t="s">
        <v>222</v>
      </c>
      <c r="B50" s="4" t="s">
        <v>223</v>
      </c>
      <c r="C50" s="4" t="s">
        <v>1002</v>
      </c>
      <c r="D50" s="4" t="s">
        <v>7</v>
      </c>
      <c r="E50" s="4" t="s">
        <v>7</v>
      </c>
      <c r="F50" s="4" t="s">
        <v>926</v>
      </c>
      <c r="G50" s="5" t="s">
        <v>7</v>
      </c>
      <c r="J50" t="b">
        <f>ISNUMBER(SEARCH(J$1,test70[[#This Row],[expectedResult]]))</f>
        <v>0</v>
      </c>
      <c r="K50" t="b">
        <f>ISNUMBER(SEARCH(K$1,test70[[#This Row],[expectedResult]]))</f>
        <v>0</v>
      </c>
      <c r="L50" t="b">
        <f>ISNUMBER(SEARCH(L$1,test70[[#This Row],[expectedResult]]))</f>
        <v>1</v>
      </c>
      <c r="O50" t="b">
        <f>ISNUMBER(SEARCH(O$1,test70[[#This Row],[actualResult]]))</f>
        <v>0</v>
      </c>
      <c r="P50" t="b">
        <f>ISNUMBER(SEARCH(P$1,test70[[#This Row],[actualResult]]))</f>
        <v>0</v>
      </c>
      <c r="Q50" t="b">
        <f>ISNUMBER(SEARCH(Q$1,test70[[#This Row],[actualResult]]))</f>
        <v>1</v>
      </c>
      <c r="R50" s="10" t="str">
        <f t="shared" si="3"/>
        <v>00</v>
      </c>
      <c r="S50" s="10" t="str">
        <f t="shared" si="4"/>
        <v>00</v>
      </c>
      <c r="T50" s="10" t="str">
        <f t="shared" si="5"/>
        <v>11</v>
      </c>
      <c r="U50" t="b">
        <f t="shared" si="6"/>
        <v>1</v>
      </c>
      <c r="X50" t="b">
        <f>ISNUMBER(SEARCH(X$1,test70[[#This Row],[actualResultV1]]))</f>
        <v>0</v>
      </c>
      <c r="Y50" t="b">
        <f>ISNUMBER(SEARCH(Y$1,test70[[#This Row],[actualResultV1]]))</f>
        <v>0</v>
      </c>
      <c r="Z50" t="b">
        <f>ISNUMBER(SEARCH(Z$1,test70[[#This Row],[actualResultV1]]))</f>
        <v>1</v>
      </c>
      <c r="AA50" s="10" t="str">
        <f t="shared" si="7"/>
        <v>00</v>
      </c>
      <c r="AB50" s="10" t="str">
        <f t="shared" si="8"/>
        <v>00</v>
      </c>
      <c r="AC50" s="10" t="str">
        <f t="shared" si="9"/>
        <v>11</v>
      </c>
      <c r="AD50" t="b">
        <f t="shared" si="10"/>
        <v>1</v>
      </c>
      <c r="AG50" t="b">
        <f>ISNUMBER(SEARCH(AG$1,test70[[#This Row],[actualResultGPT3]]))</f>
        <v>0</v>
      </c>
      <c r="AH50" t="b">
        <f>ISNUMBER(SEARCH(AH$1,test70[[#This Row],[actualResultGPT3]]))</f>
        <v>1</v>
      </c>
      <c r="AI50" t="b">
        <f>ISNUMBER(SEARCH(AI$1,test70[[#This Row],[actualResultGPT3]]))</f>
        <v>1</v>
      </c>
      <c r="AJ50" s="10" t="str">
        <f t="shared" si="12"/>
        <v>00</v>
      </c>
      <c r="AK50" s="10" t="str">
        <f t="shared" si="13"/>
        <v>01</v>
      </c>
      <c r="AL50" s="10" t="str">
        <f t="shared" si="14"/>
        <v>11</v>
      </c>
      <c r="AM50" t="b">
        <f t="shared" si="11"/>
        <v>0</v>
      </c>
    </row>
    <row r="51" spans="1:39" ht="14.5" customHeight="1" x14ac:dyDescent="0.35">
      <c r="A51" s="1" t="s">
        <v>802</v>
      </c>
      <c r="B51" s="1" t="s">
        <v>803</v>
      </c>
      <c r="C51" s="1" t="s">
        <v>1003</v>
      </c>
      <c r="D51" s="1" t="s">
        <v>13</v>
      </c>
      <c r="E51" s="1" t="s">
        <v>13</v>
      </c>
      <c r="F51" s="1" t="s">
        <v>935</v>
      </c>
      <c r="G51" s="6" t="s">
        <v>13</v>
      </c>
      <c r="J51" t="b">
        <f>ISNUMBER(SEARCH(J$1,test70[[#This Row],[expectedResult]]))</f>
        <v>1</v>
      </c>
      <c r="K51" t="b">
        <f>ISNUMBER(SEARCH(K$1,test70[[#This Row],[expectedResult]]))</f>
        <v>0</v>
      </c>
      <c r="L51" t="b">
        <f>ISNUMBER(SEARCH(L$1,test70[[#This Row],[expectedResult]]))</f>
        <v>0</v>
      </c>
      <c r="O51" t="b">
        <f>ISNUMBER(SEARCH(O$1,test70[[#This Row],[actualResult]]))</f>
        <v>1</v>
      </c>
      <c r="P51" t="b">
        <f>ISNUMBER(SEARCH(P$1,test70[[#This Row],[actualResult]]))</f>
        <v>0</v>
      </c>
      <c r="Q51" t="b">
        <f>ISNUMBER(SEARCH(Q$1,test70[[#This Row],[actualResult]]))</f>
        <v>0</v>
      </c>
      <c r="R51" s="10" t="str">
        <f t="shared" si="3"/>
        <v>11</v>
      </c>
      <c r="S51" s="10" t="str">
        <f t="shared" si="4"/>
        <v>00</v>
      </c>
      <c r="T51" s="10" t="str">
        <f t="shared" si="5"/>
        <v>00</v>
      </c>
      <c r="U51" t="b">
        <f t="shared" si="6"/>
        <v>1</v>
      </c>
      <c r="X51" t="b">
        <f>ISNUMBER(SEARCH(X$1,test70[[#This Row],[actualResultV1]]))</f>
        <v>1</v>
      </c>
      <c r="Y51" t="b">
        <f>ISNUMBER(SEARCH(Y$1,test70[[#This Row],[actualResultV1]]))</f>
        <v>0</v>
      </c>
      <c r="Z51" t="b">
        <f>ISNUMBER(SEARCH(Z$1,test70[[#This Row],[actualResultV1]]))</f>
        <v>0</v>
      </c>
      <c r="AA51" s="10" t="str">
        <f t="shared" si="7"/>
        <v>11</v>
      </c>
      <c r="AB51" s="10" t="str">
        <f t="shared" si="8"/>
        <v>00</v>
      </c>
      <c r="AC51" s="10" t="str">
        <f t="shared" si="9"/>
        <v>00</v>
      </c>
      <c r="AD51" t="b">
        <f t="shared" si="10"/>
        <v>1</v>
      </c>
      <c r="AG51" t="b">
        <f>ISNUMBER(SEARCH(AG$1,test70[[#This Row],[actualResultGPT3]]))</f>
        <v>1</v>
      </c>
      <c r="AH51" t="b">
        <f>ISNUMBER(SEARCH(AH$1,test70[[#This Row],[actualResultGPT3]]))</f>
        <v>0</v>
      </c>
      <c r="AI51" t="b">
        <f>ISNUMBER(SEARCH(AI$1,test70[[#This Row],[actualResultGPT3]]))</f>
        <v>0</v>
      </c>
      <c r="AJ51" s="10" t="str">
        <f t="shared" si="12"/>
        <v>11</v>
      </c>
      <c r="AK51" s="10" t="str">
        <f t="shared" si="13"/>
        <v>00</v>
      </c>
      <c r="AL51" s="10" t="str">
        <f t="shared" si="14"/>
        <v>00</v>
      </c>
      <c r="AM51" t="b">
        <f t="shared" si="11"/>
        <v>1</v>
      </c>
    </row>
    <row r="52" spans="1:39" ht="14.5" customHeight="1" x14ac:dyDescent="0.35">
      <c r="A52" s="4" t="s">
        <v>409</v>
      </c>
      <c r="B52" s="4" t="s">
        <v>410</v>
      </c>
      <c r="C52" s="4" t="s">
        <v>411</v>
      </c>
      <c r="D52" s="4" t="s">
        <v>24</v>
      </c>
      <c r="E52" s="4" t="s">
        <v>24</v>
      </c>
      <c r="F52" s="4" t="s">
        <v>925</v>
      </c>
      <c r="G52" s="5" t="s">
        <v>24</v>
      </c>
      <c r="J52" t="b">
        <f>ISNUMBER(SEARCH(J$1,test70[[#This Row],[expectedResult]]))</f>
        <v>0</v>
      </c>
      <c r="K52" t="b">
        <f>ISNUMBER(SEARCH(K$1,test70[[#This Row],[expectedResult]]))</f>
        <v>1</v>
      </c>
      <c r="L52" t="b">
        <f>ISNUMBER(SEARCH(L$1,test70[[#This Row],[expectedResult]]))</f>
        <v>1</v>
      </c>
      <c r="O52" t="b">
        <f>ISNUMBER(SEARCH(O$1,test70[[#This Row],[actualResult]]))</f>
        <v>0</v>
      </c>
      <c r="P52" t="b">
        <f>ISNUMBER(SEARCH(P$1,test70[[#This Row],[actualResult]]))</f>
        <v>1</v>
      </c>
      <c r="Q52" t="b">
        <f>ISNUMBER(SEARCH(Q$1,test70[[#This Row],[actualResult]]))</f>
        <v>1</v>
      </c>
      <c r="R52" s="10" t="str">
        <f t="shared" si="3"/>
        <v>00</v>
      </c>
      <c r="S52" s="10" t="str">
        <f t="shared" si="4"/>
        <v>11</v>
      </c>
      <c r="T52" s="10" t="str">
        <f t="shared" si="5"/>
        <v>11</v>
      </c>
      <c r="U52" t="b">
        <f t="shared" si="6"/>
        <v>1</v>
      </c>
      <c r="X52" t="b">
        <f>ISNUMBER(SEARCH(X$1,test70[[#This Row],[actualResultV1]]))</f>
        <v>0</v>
      </c>
      <c r="Y52" t="b">
        <f>ISNUMBER(SEARCH(Y$1,test70[[#This Row],[actualResultV1]]))</f>
        <v>1</v>
      </c>
      <c r="Z52" t="b">
        <f>ISNUMBER(SEARCH(Z$1,test70[[#This Row],[actualResultV1]]))</f>
        <v>1</v>
      </c>
      <c r="AA52" s="10" t="str">
        <f t="shared" si="7"/>
        <v>00</v>
      </c>
      <c r="AB52" s="10" t="str">
        <f t="shared" si="8"/>
        <v>11</v>
      </c>
      <c r="AC52" s="10" t="str">
        <f t="shared" si="9"/>
        <v>11</v>
      </c>
      <c r="AD52" t="b">
        <f t="shared" si="10"/>
        <v>1</v>
      </c>
      <c r="AG52" t="b">
        <f>ISNUMBER(SEARCH(AG$1,test70[[#This Row],[actualResultGPT3]]))</f>
        <v>1</v>
      </c>
      <c r="AH52" t="b">
        <f>ISNUMBER(SEARCH(AH$1,test70[[#This Row],[actualResultGPT3]]))</f>
        <v>1</v>
      </c>
      <c r="AI52" t="b">
        <f>ISNUMBER(SEARCH(AI$1,test70[[#This Row],[actualResultGPT3]]))</f>
        <v>1</v>
      </c>
      <c r="AJ52" s="10" t="str">
        <f t="shared" si="12"/>
        <v>01</v>
      </c>
      <c r="AK52" s="10" t="str">
        <f t="shared" si="13"/>
        <v>11</v>
      </c>
      <c r="AL52" s="10" t="str">
        <f t="shared" si="14"/>
        <v>11</v>
      </c>
      <c r="AM52" t="b">
        <f t="shared" si="11"/>
        <v>0</v>
      </c>
    </row>
    <row r="53" spans="1:39" ht="14.5" customHeight="1" x14ac:dyDescent="0.35">
      <c r="A53" s="1" t="s">
        <v>370</v>
      </c>
      <c r="B53" s="1" t="s">
        <v>371</v>
      </c>
      <c r="C53" s="1" t="s">
        <v>924</v>
      </c>
      <c r="D53" s="1" t="s">
        <v>7</v>
      </c>
      <c r="E53" s="1" t="s">
        <v>7</v>
      </c>
      <c r="F53" s="1" t="s">
        <v>925</v>
      </c>
      <c r="G53" s="6" t="s">
        <v>7</v>
      </c>
      <c r="J53" t="b">
        <f>ISNUMBER(SEARCH(J$1,test70[[#This Row],[expectedResult]]))</f>
        <v>0</v>
      </c>
      <c r="K53" t="b">
        <f>ISNUMBER(SEARCH(K$1,test70[[#This Row],[expectedResult]]))</f>
        <v>0</v>
      </c>
      <c r="L53" t="b">
        <f>ISNUMBER(SEARCH(L$1,test70[[#This Row],[expectedResult]]))</f>
        <v>1</v>
      </c>
      <c r="O53" t="b">
        <f>ISNUMBER(SEARCH(O$1,test70[[#This Row],[actualResult]]))</f>
        <v>0</v>
      </c>
      <c r="P53" t="b">
        <f>ISNUMBER(SEARCH(P$1,test70[[#This Row],[actualResult]]))</f>
        <v>0</v>
      </c>
      <c r="Q53" t="b">
        <f>ISNUMBER(SEARCH(Q$1,test70[[#This Row],[actualResult]]))</f>
        <v>1</v>
      </c>
      <c r="R53" s="10" t="str">
        <f t="shared" si="3"/>
        <v>00</v>
      </c>
      <c r="S53" s="10" t="str">
        <f t="shared" si="4"/>
        <v>00</v>
      </c>
      <c r="T53" s="10" t="str">
        <f t="shared" si="5"/>
        <v>11</v>
      </c>
      <c r="U53" t="b">
        <f t="shared" si="6"/>
        <v>1</v>
      </c>
      <c r="X53" t="b">
        <f>ISNUMBER(SEARCH(X$1,test70[[#This Row],[actualResultV1]]))</f>
        <v>0</v>
      </c>
      <c r="Y53" t="b">
        <f>ISNUMBER(SEARCH(Y$1,test70[[#This Row],[actualResultV1]]))</f>
        <v>0</v>
      </c>
      <c r="Z53" t="b">
        <f>ISNUMBER(SEARCH(Z$1,test70[[#This Row],[actualResultV1]]))</f>
        <v>1</v>
      </c>
      <c r="AA53" s="10" t="str">
        <f t="shared" si="7"/>
        <v>00</v>
      </c>
      <c r="AB53" s="10" t="str">
        <f t="shared" si="8"/>
        <v>00</v>
      </c>
      <c r="AC53" s="10" t="str">
        <f t="shared" si="9"/>
        <v>11</v>
      </c>
      <c r="AD53" t="b">
        <f t="shared" si="10"/>
        <v>1</v>
      </c>
      <c r="AG53" t="b">
        <f>ISNUMBER(SEARCH(AG$1,test70[[#This Row],[actualResultGPT3]]))</f>
        <v>1</v>
      </c>
      <c r="AH53" t="b">
        <f>ISNUMBER(SEARCH(AH$1,test70[[#This Row],[actualResultGPT3]]))</f>
        <v>1</v>
      </c>
      <c r="AI53" t="b">
        <f>ISNUMBER(SEARCH(AI$1,test70[[#This Row],[actualResultGPT3]]))</f>
        <v>1</v>
      </c>
      <c r="AJ53" s="10" t="str">
        <f t="shared" si="12"/>
        <v>01</v>
      </c>
      <c r="AK53" s="10" t="str">
        <f t="shared" si="13"/>
        <v>01</v>
      </c>
      <c r="AL53" s="10" t="str">
        <f t="shared" si="14"/>
        <v>11</v>
      </c>
      <c r="AM53" t="b">
        <f t="shared" si="11"/>
        <v>0</v>
      </c>
    </row>
    <row r="54" spans="1:39" ht="14.5" customHeight="1" x14ac:dyDescent="0.35">
      <c r="A54" s="4" t="s">
        <v>21</v>
      </c>
      <c r="B54" s="4" t="s">
        <v>22</v>
      </c>
      <c r="C54" s="4" t="s">
        <v>23</v>
      </c>
      <c r="D54" s="4" t="s">
        <v>24</v>
      </c>
      <c r="E54" s="4" t="s">
        <v>7</v>
      </c>
      <c r="F54" s="4" t="s">
        <v>926</v>
      </c>
      <c r="G54" s="5" t="s">
        <v>24</v>
      </c>
      <c r="J54" t="b">
        <f>ISNUMBER(SEARCH(J$1,test70[[#This Row],[expectedResult]]))</f>
        <v>0</v>
      </c>
      <c r="K54" t="b">
        <f>ISNUMBER(SEARCH(K$1,test70[[#This Row],[expectedResult]]))</f>
        <v>1</v>
      </c>
      <c r="L54" t="b">
        <f>ISNUMBER(SEARCH(L$1,test70[[#This Row],[expectedResult]]))</f>
        <v>1</v>
      </c>
      <c r="O54" t="b">
        <f>ISNUMBER(SEARCH(O$1,test70[[#This Row],[actualResult]]))</f>
        <v>0</v>
      </c>
      <c r="P54" t="b">
        <f>ISNUMBER(SEARCH(P$1,test70[[#This Row],[actualResult]]))</f>
        <v>1</v>
      </c>
      <c r="Q54" t="b">
        <f>ISNUMBER(SEARCH(Q$1,test70[[#This Row],[actualResult]]))</f>
        <v>1</v>
      </c>
      <c r="R54" s="10" t="str">
        <f t="shared" si="3"/>
        <v>00</v>
      </c>
      <c r="S54" s="10" t="str">
        <f t="shared" si="4"/>
        <v>11</v>
      </c>
      <c r="T54" s="10" t="str">
        <f t="shared" si="5"/>
        <v>11</v>
      </c>
      <c r="U54" t="b">
        <f t="shared" si="6"/>
        <v>1</v>
      </c>
      <c r="X54" t="b">
        <f>ISNUMBER(SEARCH(X$1,test70[[#This Row],[actualResultV1]]))</f>
        <v>0</v>
      </c>
      <c r="Y54" t="b">
        <f>ISNUMBER(SEARCH(Y$1,test70[[#This Row],[actualResultV1]]))</f>
        <v>0</v>
      </c>
      <c r="Z54" t="b">
        <f>ISNUMBER(SEARCH(Z$1,test70[[#This Row],[actualResultV1]]))</f>
        <v>1</v>
      </c>
      <c r="AA54" s="10" t="str">
        <f t="shared" si="7"/>
        <v>00</v>
      </c>
      <c r="AB54" s="10" t="str">
        <f t="shared" si="8"/>
        <v>10</v>
      </c>
      <c r="AC54" s="10" t="str">
        <f t="shared" si="9"/>
        <v>11</v>
      </c>
      <c r="AD54" t="b">
        <f t="shared" si="10"/>
        <v>0</v>
      </c>
      <c r="AG54" t="b">
        <f>ISNUMBER(SEARCH(AG$1,test70[[#This Row],[actualResultGPT3]]))</f>
        <v>0</v>
      </c>
      <c r="AH54" t="b">
        <f>ISNUMBER(SEARCH(AH$1,test70[[#This Row],[actualResultGPT3]]))</f>
        <v>1</v>
      </c>
      <c r="AI54" t="b">
        <f>ISNUMBER(SEARCH(AI$1,test70[[#This Row],[actualResultGPT3]]))</f>
        <v>1</v>
      </c>
      <c r="AJ54" s="10" t="str">
        <f t="shared" si="12"/>
        <v>00</v>
      </c>
      <c r="AK54" s="10" t="str">
        <f t="shared" si="13"/>
        <v>11</v>
      </c>
      <c r="AL54" s="10" t="str">
        <f t="shared" si="14"/>
        <v>11</v>
      </c>
      <c r="AM54" t="b">
        <f t="shared" si="11"/>
        <v>1</v>
      </c>
    </row>
    <row r="55" spans="1:39" ht="14.5" customHeight="1" x14ac:dyDescent="0.35">
      <c r="A55" s="1">
        <v>1058952530</v>
      </c>
      <c r="B55" s="1" t="s">
        <v>251</v>
      </c>
      <c r="C55" s="1" t="s">
        <v>927</v>
      </c>
      <c r="D55" s="1" t="s">
        <v>13</v>
      </c>
      <c r="E55" s="1" t="s">
        <v>13</v>
      </c>
      <c r="F55" s="1" t="s">
        <v>930</v>
      </c>
      <c r="G55" s="6" t="s">
        <v>13</v>
      </c>
      <c r="J55" t="b">
        <f>ISNUMBER(SEARCH(J$1,test70[[#This Row],[expectedResult]]))</f>
        <v>1</v>
      </c>
      <c r="K55" t="b">
        <f>ISNUMBER(SEARCH(K$1,test70[[#This Row],[expectedResult]]))</f>
        <v>0</v>
      </c>
      <c r="L55" t="b">
        <f>ISNUMBER(SEARCH(L$1,test70[[#This Row],[expectedResult]]))</f>
        <v>0</v>
      </c>
      <c r="O55" t="b">
        <f>ISNUMBER(SEARCH(O$1,test70[[#This Row],[actualResult]]))</f>
        <v>1</v>
      </c>
      <c r="P55" t="b">
        <f>ISNUMBER(SEARCH(P$1,test70[[#This Row],[actualResult]]))</f>
        <v>0</v>
      </c>
      <c r="Q55" t="b">
        <f>ISNUMBER(SEARCH(Q$1,test70[[#This Row],[actualResult]]))</f>
        <v>0</v>
      </c>
      <c r="R55" s="10" t="str">
        <f t="shared" si="3"/>
        <v>11</v>
      </c>
      <c r="S55" s="10" t="str">
        <f t="shared" si="4"/>
        <v>00</v>
      </c>
      <c r="T55" s="10" t="str">
        <f t="shared" si="5"/>
        <v>00</v>
      </c>
      <c r="U55" t="b">
        <f t="shared" si="6"/>
        <v>1</v>
      </c>
      <c r="X55" t="b">
        <f>ISNUMBER(SEARCH(X$1,test70[[#This Row],[actualResultV1]]))</f>
        <v>1</v>
      </c>
      <c r="Y55" t="b">
        <f>ISNUMBER(SEARCH(Y$1,test70[[#This Row],[actualResultV1]]))</f>
        <v>0</v>
      </c>
      <c r="Z55" t="b">
        <f>ISNUMBER(SEARCH(Z$1,test70[[#This Row],[actualResultV1]]))</f>
        <v>0</v>
      </c>
      <c r="AA55" s="10" t="str">
        <f t="shared" si="7"/>
        <v>11</v>
      </c>
      <c r="AB55" s="10" t="str">
        <f t="shared" si="8"/>
        <v>00</v>
      </c>
      <c r="AC55" s="10" t="str">
        <f t="shared" si="9"/>
        <v>00</v>
      </c>
      <c r="AD55" t="b">
        <f t="shared" si="10"/>
        <v>1</v>
      </c>
      <c r="AG55" t="b">
        <f>ISNUMBER(SEARCH(AG$1,test70[[#This Row],[actualResultGPT3]]))</f>
        <v>1</v>
      </c>
      <c r="AH55" t="b">
        <f>ISNUMBER(SEARCH(AH$1,test70[[#This Row],[actualResultGPT3]]))</f>
        <v>1</v>
      </c>
      <c r="AI55" t="b">
        <f>ISNUMBER(SEARCH(AI$1,test70[[#This Row],[actualResultGPT3]]))</f>
        <v>0</v>
      </c>
      <c r="AJ55" s="10" t="str">
        <f t="shared" si="12"/>
        <v>11</v>
      </c>
      <c r="AK55" s="10" t="str">
        <f t="shared" si="13"/>
        <v>01</v>
      </c>
      <c r="AL55" s="10" t="str">
        <f t="shared" si="14"/>
        <v>00</v>
      </c>
      <c r="AM55" t="b">
        <f t="shared" si="11"/>
        <v>0</v>
      </c>
    </row>
    <row r="56" spans="1:39" ht="14.5" customHeight="1" x14ac:dyDescent="0.35">
      <c r="A56" s="4" t="s">
        <v>47</v>
      </c>
      <c r="B56" s="4" t="s">
        <v>48</v>
      </c>
      <c r="C56" s="4" t="s">
        <v>929</v>
      </c>
      <c r="D56" s="4" t="s">
        <v>13</v>
      </c>
      <c r="E56" s="4" t="s">
        <v>13</v>
      </c>
      <c r="F56" s="4" t="s">
        <v>930</v>
      </c>
      <c r="G56" s="5" t="s">
        <v>13</v>
      </c>
      <c r="J56" t="b">
        <f>ISNUMBER(SEARCH(J$1,test70[[#This Row],[expectedResult]]))</f>
        <v>1</v>
      </c>
      <c r="K56" t="b">
        <f>ISNUMBER(SEARCH(K$1,test70[[#This Row],[expectedResult]]))</f>
        <v>0</v>
      </c>
      <c r="L56" t="b">
        <f>ISNUMBER(SEARCH(L$1,test70[[#This Row],[expectedResult]]))</f>
        <v>0</v>
      </c>
      <c r="O56" t="b">
        <f>ISNUMBER(SEARCH(O$1,test70[[#This Row],[actualResult]]))</f>
        <v>1</v>
      </c>
      <c r="P56" t="b">
        <f>ISNUMBER(SEARCH(P$1,test70[[#This Row],[actualResult]]))</f>
        <v>0</v>
      </c>
      <c r="Q56" t="b">
        <f>ISNUMBER(SEARCH(Q$1,test70[[#This Row],[actualResult]]))</f>
        <v>0</v>
      </c>
      <c r="R56" s="10" t="str">
        <f t="shared" si="3"/>
        <v>11</v>
      </c>
      <c r="S56" s="10" t="str">
        <f t="shared" si="4"/>
        <v>00</v>
      </c>
      <c r="T56" s="10" t="str">
        <f t="shared" si="5"/>
        <v>00</v>
      </c>
      <c r="U56" t="b">
        <f t="shared" si="6"/>
        <v>1</v>
      </c>
      <c r="X56" t="b">
        <f>ISNUMBER(SEARCH(X$1,test70[[#This Row],[actualResultV1]]))</f>
        <v>1</v>
      </c>
      <c r="Y56" t="b">
        <f>ISNUMBER(SEARCH(Y$1,test70[[#This Row],[actualResultV1]]))</f>
        <v>0</v>
      </c>
      <c r="Z56" t="b">
        <f>ISNUMBER(SEARCH(Z$1,test70[[#This Row],[actualResultV1]]))</f>
        <v>0</v>
      </c>
      <c r="AA56" s="10" t="str">
        <f t="shared" si="7"/>
        <v>11</v>
      </c>
      <c r="AB56" s="10" t="str">
        <f t="shared" si="8"/>
        <v>00</v>
      </c>
      <c r="AC56" s="10" t="str">
        <f t="shared" si="9"/>
        <v>00</v>
      </c>
      <c r="AD56" t="b">
        <f t="shared" si="10"/>
        <v>1</v>
      </c>
      <c r="AG56" t="b">
        <f>ISNUMBER(SEARCH(AG$1,test70[[#This Row],[actualResultGPT3]]))</f>
        <v>1</v>
      </c>
      <c r="AH56" t="b">
        <f>ISNUMBER(SEARCH(AH$1,test70[[#This Row],[actualResultGPT3]]))</f>
        <v>1</v>
      </c>
      <c r="AI56" t="b">
        <f>ISNUMBER(SEARCH(AI$1,test70[[#This Row],[actualResultGPT3]]))</f>
        <v>0</v>
      </c>
      <c r="AJ56" s="10" t="str">
        <f t="shared" si="12"/>
        <v>11</v>
      </c>
      <c r="AK56" s="10" t="str">
        <f t="shared" si="13"/>
        <v>01</v>
      </c>
      <c r="AL56" s="10" t="str">
        <f t="shared" si="14"/>
        <v>00</v>
      </c>
      <c r="AM56" t="b">
        <f t="shared" si="11"/>
        <v>0</v>
      </c>
    </row>
    <row r="57" spans="1:39" ht="14.5" customHeight="1" x14ac:dyDescent="0.35">
      <c r="A57" s="1" t="s">
        <v>331</v>
      </c>
      <c r="B57" s="1" t="s">
        <v>332</v>
      </c>
      <c r="C57" s="1" t="s">
        <v>333</v>
      </c>
      <c r="D57" s="1" t="s">
        <v>7</v>
      </c>
      <c r="E57" s="1" t="s">
        <v>7</v>
      </c>
      <c r="F57" s="1" t="s">
        <v>926</v>
      </c>
      <c r="G57" s="6" t="s">
        <v>7</v>
      </c>
      <c r="J57" t="b">
        <f>ISNUMBER(SEARCH(J$1,test70[[#This Row],[expectedResult]]))</f>
        <v>0</v>
      </c>
      <c r="K57" t="b">
        <f>ISNUMBER(SEARCH(K$1,test70[[#This Row],[expectedResult]]))</f>
        <v>0</v>
      </c>
      <c r="L57" t="b">
        <f>ISNUMBER(SEARCH(L$1,test70[[#This Row],[expectedResult]]))</f>
        <v>1</v>
      </c>
      <c r="O57" t="b">
        <f>ISNUMBER(SEARCH(O$1,test70[[#This Row],[actualResult]]))</f>
        <v>0</v>
      </c>
      <c r="P57" t="b">
        <f>ISNUMBER(SEARCH(P$1,test70[[#This Row],[actualResult]]))</f>
        <v>0</v>
      </c>
      <c r="Q57" t="b">
        <f>ISNUMBER(SEARCH(Q$1,test70[[#This Row],[actualResult]]))</f>
        <v>1</v>
      </c>
      <c r="R57" s="10" t="str">
        <f t="shared" si="3"/>
        <v>00</v>
      </c>
      <c r="S57" s="10" t="str">
        <f t="shared" si="4"/>
        <v>00</v>
      </c>
      <c r="T57" s="10" t="str">
        <f t="shared" si="5"/>
        <v>11</v>
      </c>
      <c r="U57" t="b">
        <f t="shared" si="6"/>
        <v>1</v>
      </c>
      <c r="X57" t="b">
        <f>ISNUMBER(SEARCH(X$1,test70[[#This Row],[actualResultV1]]))</f>
        <v>0</v>
      </c>
      <c r="Y57" t="b">
        <f>ISNUMBER(SEARCH(Y$1,test70[[#This Row],[actualResultV1]]))</f>
        <v>0</v>
      </c>
      <c r="Z57" t="b">
        <f>ISNUMBER(SEARCH(Z$1,test70[[#This Row],[actualResultV1]]))</f>
        <v>1</v>
      </c>
      <c r="AA57" s="10" t="str">
        <f t="shared" si="7"/>
        <v>00</v>
      </c>
      <c r="AB57" s="10" t="str">
        <f t="shared" si="8"/>
        <v>00</v>
      </c>
      <c r="AC57" s="10" t="str">
        <f t="shared" si="9"/>
        <v>11</v>
      </c>
      <c r="AD57" t="b">
        <f t="shared" si="10"/>
        <v>1</v>
      </c>
      <c r="AG57" t="b">
        <f>ISNUMBER(SEARCH(AG$1,test70[[#This Row],[actualResultGPT3]]))</f>
        <v>0</v>
      </c>
      <c r="AH57" t="b">
        <f>ISNUMBER(SEARCH(AH$1,test70[[#This Row],[actualResultGPT3]]))</f>
        <v>1</v>
      </c>
      <c r="AI57" t="b">
        <f>ISNUMBER(SEARCH(AI$1,test70[[#This Row],[actualResultGPT3]]))</f>
        <v>1</v>
      </c>
      <c r="AJ57" s="10" t="str">
        <f t="shared" si="12"/>
        <v>00</v>
      </c>
      <c r="AK57" s="10" t="str">
        <f t="shared" si="13"/>
        <v>01</v>
      </c>
      <c r="AL57" s="10" t="str">
        <f t="shared" si="14"/>
        <v>11</v>
      </c>
      <c r="AM57" t="b">
        <f t="shared" si="11"/>
        <v>0</v>
      </c>
    </row>
    <row r="58" spans="1:39" ht="14.5" customHeight="1" x14ac:dyDescent="0.35">
      <c r="A58" s="4" t="s">
        <v>835</v>
      </c>
      <c r="B58" s="4" t="s">
        <v>836</v>
      </c>
      <c r="C58" s="4" t="s">
        <v>1004</v>
      </c>
      <c r="D58" s="4" t="s">
        <v>7</v>
      </c>
      <c r="E58" s="4" t="s">
        <v>7</v>
      </c>
      <c r="F58" s="4" t="s">
        <v>926</v>
      </c>
      <c r="G58" s="5" t="s">
        <v>7</v>
      </c>
      <c r="J58" t="b">
        <f>ISNUMBER(SEARCH(J$1,test70[[#This Row],[expectedResult]]))</f>
        <v>0</v>
      </c>
      <c r="K58" t="b">
        <f>ISNUMBER(SEARCH(K$1,test70[[#This Row],[expectedResult]]))</f>
        <v>0</v>
      </c>
      <c r="L58" t="b">
        <f>ISNUMBER(SEARCH(L$1,test70[[#This Row],[expectedResult]]))</f>
        <v>1</v>
      </c>
      <c r="O58" t="b">
        <f>ISNUMBER(SEARCH(O$1,test70[[#This Row],[actualResult]]))</f>
        <v>0</v>
      </c>
      <c r="P58" t="b">
        <f>ISNUMBER(SEARCH(P$1,test70[[#This Row],[actualResult]]))</f>
        <v>0</v>
      </c>
      <c r="Q58" t="b">
        <f>ISNUMBER(SEARCH(Q$1,test70[[#This Row],[actualResult]]))</f>
        <v>1</v>
      </c>
      <c r="R58" s="10" t="str">
        <f t="shared" si="3"/>
        <v>00</v>
      </c>
      <c r="S58" s="10" t="str">
        <f t="shared" si="4"/>
        <v>00</v>
      </c>
      <c r="T58" s="10" t="str">
        <f t="shared" si="5"/>
        <v>11</v>
      </c>
      <c r="U58" t="b">
        <f t="shared" si="6"/>
        <v>1</v>
      </c>
      <c r="X58" t="b">
        <f>ISNUMBER(SEARCH(X$1,test70[[#This Row],[actualResultV1]]))</f>
        <v>0</v>
      </c>
      <c r="Y58" t="b">
        <f>ISNUMBER(SEARCH(Y$1,test70[[#This Row],[actualResultV1]]))</f>
        <v>0</v>
      </c>
      <c r="Z58" t="b">
        <f>ISNUMBER(SEARCH(Z$1,test70[[#This Row],[actualResultV1]]))</f>
        <v>1</v>
      </c>
      <c r="AA58" s="10" t="str">
        <f t="shared" si="7"/>
        <v>00</v>
      </c>
      <c r="AB58" s="10" t="str">
        <f t="shared" si="8"/>
        <v>00</v>
      </c>
      <c r="AC58" s="10" t="str">
        <f t="shared" si="9"/>
        <v>11</v>
      </c>
      <c r="AD58" t="b">
        <f t="shared" si="10"/>
        <v>1</v>
      </c>
      <c r="AG58" t="b">
        <f>ISNUMBER(SEARCH(AG$1,test70[[#This Row],[actualResultGPT3]]))</f>
        <v>0</v>
      </c>
      <c r="AH58" t="b">
        <f>ISNUMBER(SEARCH(AH$1,test70[[#This Row],[actualResultGPT3]]))</f>
        <v>1</v>
      </c>
      <c r="AI58" t="b">
        <f>ISNUMBER(SEARCH(AI$1,test70[[#This Row],[actualResultGPT3]]))</f>
        <v>1</v>
      </c>
      <c r="AJ58" s="10" t="str">
        <f t="shared" si="12"/>
        <v>00</v>
      </c>
      <c r="AK58" s="10" t="str">
        <f t="shared" si="13"/>
        <v>01</v>
      </c>
      <c r="AL58" s="10" t="str">
        <f t="shared" si="14"/>
        <v>11</v>
      </c>
      <c r="AM58" t="b">
        <f t="shared" si="11"/>
        <v>0</v>
      </c>
    </row>
    <row r="59" spans="1:39" ht="14.5" customHeight="1" x14ac:dyDescent="0.35">
      <c r="A59" s="1" t="s">
        <v>545</v>
      </c>
      <c r="B59" s="1" t="s">
        <v>546</v>
      </c>
      <c r="C59" s="1" t="s">
        <v>1005</v>
      </c>
      <c r="D59" s="1" t="s">
        <v>7</v>
      </c>
      <c r="E59" s="1" t="s">
        <v>7</v>
      </c>
      <c r="F59" s="1" t="s">
        <v>926</v>
      </c>
      <c r="G59" s="6" t="s">
        <v>7</v>
      </c>
      <c r="J59" t="b">
        <f>ISNUMBER(SEARCH(J$1,test70[[#This Row],[expectedResult]]))</f>
        <v>0</v>
      </c>
      <c r="K59" t="b">
        <f>ISNUMBER(SEARCH(K$1,test70[[#This Row],[expectedResult]]))</f>
        <v>0</v>
      </c>
      <c r="L59" t="b">
        <f>ISNUMBER(SEARCH(L$1,test70[[#This Row],[expectedResult]]))</f>
        <v>1</v>
      </c>
      <c r="O59" t="b">
        <f>ISNUMBER(SEARCH(O$1,test70[[#This Row],[actualResult]]))</f>
        <v>0</v>
      </c>
      <c r="P59" t="b">
        <f>ISNUMBER(SEARCH(P$1,test70[[#This Row],[actualResult]]))</f>
        <v>0</v>
      </c>
      <c r="Q59" t="b">
        <f>ISNUMBER(SEARCH(Q$1,test70[[#This Row],[actualResult]]))</f>
        <v>1</v>
      </c>
      <c r="R59" s="10" t="str">
        <f t="shared" si="3"/>
        <v>00</v>
      </c>
      <c r="S59" s="10" t="str">
        <f t="shared" si="4"/>
        <v>00</v>
      </c>
      <c r="T59" s="10" t="str">
        <f t="shared" si="5"/>
        <v>11</v>
      </c>
      <c r="U59" t="b">
        <f t="shared" si="6"/>
        <v>1</v>
      </c>
      <c r="X59" t="b">
        <f>ISNUMBER(SEARCH(X$1,test70[[#This Row],[actualResultV1]]))</f>
        <v>0</v>
      </c>
      <c r="Y59" t="b">
        <f>ISNUMBER(SEARCH(Y$1,test70[[#This Row],[actualResultV1]]))</f>
        <v>0</v>
      </c>
      <c r="Z59" t="b">
        <f>ISNUMBER(SEARCH(Z$1,test70[[#This Row],[actualResultV1]]))</f>
        <v>1</v>
      </c>
      <c r="AA59" s="10" t="str">
        <f t="shared" si="7"/>
        <v>00</v>
      </c>
      <c r="AB59" s="10" t="str">
        <f t="shared" si="8"/>
        <v>00</v>
      </c>
      <c r="AC59" s="10" t="str">
        <f t="shared" si="9"/>
        <v>11</v>
      </c>
      <c r="AD59" t="b">
        <f t="shared" si="10"/>
        <v>1</v>
      </c>
      <c r="AG59" t="b">
        <f>ISNUMBER(SEARCH(AG$1,test70[[#This Row],[actualResultGPT3]]))</f>
        <v>0</v>
      </c>
      <c r="AH59" t="b">
        <f>ISNUMBER(SEARCH(AH$1,test70[[#This Row],[actualResultGPT3]]))</f>
        <v>1</v>
      </c>
      <c r="AI59" t="b">
        <f>ISNUMBER(SEARCH(AI$1,test70[[#This Row],[actualResultGPT3]]))</f>
        <v>1</v>
      </c>
      <c r="AJ59" s="10" t="str">
        <f t="shared" si="12"/>
        <v>00</v>
      </c>
      <c r="AK59" s="10" t="str">
        <f t="shared" si="13"/>
        <v>01</v>
      </c>
      <c r="AL59" s="10" t="str">
        <f t="shared" si="14"/>
        <v>11</v>
      </c>
      <c r="AM59" t="b">
        <f t="shared" si="11"/>
        <v>0</v>
      </c>
    </row>
    <row r="60" spans="1:39" ht="14.5" customHeight="1" x14ac:dyDescent="0.35">
      <c r="A60" s="4" t="s">
        <v>340</v>
      </c>
      <c r="B60" s="4" t="s">
        <v>341</v>
      </c>
      <c r="C60" s="4" t="s">
        <v>1006</v>
      </c>
      <c r="D60" s="4" t="s">
        <v>13</v>
      </c>
      <c r="E60" s="4" t="s">
        <v>13</v>
      </c>
      <c r="F60" s="4" t="s">
        <v>925</v>
      </c>
      <c r="G60" s="5" t="s">
        <v>13</v>
      </c>
      <c r="J60" t="b">
        <f>ISNUMBER(SEARCH(J$1,test70[[#This Row],[expectedResult]]))</f>
        <v>1</v>
      </c>
      <c r="K60" t="b">
        <f>ISNUMBER(SEARCH(K$1,test70[[#This Row],[expectedResult]]))</f>
        <v>0</v>
      </c>
      <c r="L60" t="b">
        <f>ISNUMBER(SEARCH(L$1,test70[[#This Row],[expectedResult]]))</f>
        <v>0</v>
      </c>
      <c r="O60" t="b">
        <f>ISNUMBER(SEARCH(O$1,test70[[#This Row],[actualResult]]))</f>
        <v>1</v>
      </c>
      <c r="P60" t="b">
        <f>ISNUMBER(SEARCH(P$1,test70[[#This Row],[actualResult]]))</f>
        <v>0</v>
      </c>
      <c r="Q60" t="b">
        <f>ISNUMBER(SEARCH(Q$1,test70[[#This Row],[actualResult]]))</f>
        <v>0</v>
      </c>
      <c r="R60" s="10" t="str">
        <f t="shared" si="3"/>
        <v>11</v>
      </c>
      <c r="S60" s="10" t="str">
        <f t="shared" si="4"/>
        <v>00</v>
      </c>
      <c r="T60" s="10" t="str">
        <f t="shared" si="5"/>
        <v>00</v>
      </c>
      <c r="U60" t="b">
        <f t="shared" si="6"/>
        <v>1</v>
      </c>
      <c r="X60" t="b">
        <f>ISNUMBER(SEARCH(X$1,test70[[#This Row],[actualResultV1]]))</f>
        <v>1</v>
      </c>
      <c r="Y60" t="b">
        <f>ISNUMBER(SEARCH(Y$1,test70[[#This Row],[actualResultV1]]))</f>
        <v>0</v>
      </c>
      <c r="Z60" t="b">
        <f>ISNUMBER(SEARCH(Z$1,test70[[#This Row],[actualResultV1]]))</f>
        <v>0</v>
      </c>
      <c r="AA60" s="10" t="str">
        <f t="shared" si="7"/>
        <v>11</v>
      </c>
      <c r="AB60" s="10" t="str">
        <f t="shared" si="8"/>
        <v>00</v>
      </c>
      <c r="AC60" s="10" t="str">
        <f t="shared" si="9"/>
        <v>00</v>
      </c>
      <c r="AD60" t="b">
        <f t="shared" si="10"/>
        <v>1</v>
      </c>
      <c r="AG60" t="b">
        <f>ISNUMBER(SEARCH(AG$1,test70[[#This Row],[actualResultGPT3]]))</f>
        <v>1</v>
      </c>
      <c r="AH60" t="b">
        <f>ISNUMBER(SEARCH(AH$1,test70[[#This Row],[actualResultGPT3]]))</f>
        <v>1</v>
      </c>
      <c r="AI60" t="b">
        <f>ISNUMBER(SEARCH(AI$1,test70[[#This Row],[actualResultGPT3]]))</f>
        <v>1</v>
      </c>
      <c r="AJ60" s="10" t="str">
        <f t="shared" si="12"/>
        <v>11</v>
      </c>
      <c r="AK60" s="10" t="str">
        <f t="shared" si="13"/>
        <v>01</v>
      </c>
      <c r="AL60" s="10" t="str">
        <f t="shared" si="14"/>
        <v>01</v>
      </c>
      <c r="AM60" t="b">
        <f t="shared" si="11"/>
        <v>0</v>
      </c>
    </row>
    <row r="61" spans="1:39" ht="14.5" customHeight="1" x14ac:dyDescent="0.35">
      <c r="A61" s="1" t="s">
        <v>890</v>
      </c>
      <c r="B61" s="1" t="s">
        <v>891</v>
      </c>
      <c r="C61" s="1" t="s">
        <v>1007</v>
      </c>
      <c r="D61" s="1" t="s">
        <v>7</v>
      </c>
      <c r="E61" s="1" t="s">
        <v>7</v>
      </c>
      <c r="F61" s="1" t="s">
        <v>926</v>
      </c>
      <c r="G61" s="6" t="s">
        <v>7</v>
      </c>
      <c r="J61" t="b">
        <f>ISNUMBER(SEARCH(J$1,test70[[#This Row],[expectedResult]]))</f>
        <v>0</v>
      </c>
      <c r="K61" t="b">
        <f>ISNUMBER(SEARCH(K$1,test70[[#This Row],[expectedResult]]))</f>
        <v>0</v>
      </c>
      <c r="L61" t="b">
        <f>ISNUMBER(SEARCH(L$1,test70[[#This Row],[expectedResult]]))</f>
        <v>1</v>
      </c>
      <c r="O61" t="b">
        <f>ISNUMBER(SEARCH(O$1,test70[[#This Row],[actualResult]]))</f>
        <v>0</v>
      </c>
      <c r="P61" t="b">
        <f>ISNUMBER(SEARCH(P$1,test70[[#This Row],[actualResult]]))</f>
        <v>0</v>
      </c>
      <c r="Q61" t="b">
        <f>ISNUMBER(SEARCH(Q$1,test70[[#This Row],[actualResult]]))</f>
        <v>1</v>
      </c>
      <c r="R61" s="10" t="str">
        <f t="shared" si="3"/>
        <v>00</v>
      </c>
      <c r="S61" s="10" t="str">
        <f t="shared" si="4"/>
        <v>00</v>
      </c>
      <c r="T61" s="10" t="str">
        <f t="shared" si="5"/>
        <v>11</v>
      </c>
      <c r="U61" t="b">
        <f t="shared" si="6"/>
        <v>1</v>
      </c>
      <c r="X61" t="b">
        <f>ISNUMBER(SEARCH(X$1,test70[[#This Row],[actualResultV1]]))</f>
        <v>0</v>
      </c>
      <c r="Y61" t="b">
        <f>ISNUMBER(SEARCH(Y$1,test70[[#This Row],[actualResultV1]]))</f>
        <v>0</v>
      </c>
      <c r="Z61" t="b">
        <f>ISNUMBER(SEARCH(Z$1,test70[[#This Row],[actualResultV1]]))</f>
        <v>1</v>
      </c>
      <c r="AA61" s="10" t="str">
        <f t="shared" si="7"/>
        <v>00</v>
      </c>
      <c r="AB61" s="10" t="str">
        <f t="shared" si="8"/>
        <v>00</v>
      </c>
      <c r="AC61" s="10" t="str">
        <f t="shared" si="9"/>
        <v>11</v>
      </c>
      <c r="AD61" t="b">
        <f t="shared" si="10"/>
        <v>1</v>
      </c>
      <c r="AG61" t="b">
        <f>ISNUMBER(SEARCH(AG$1,test70[[#This Row],[actualResultGPT3]]))</f>
        <v>0</v>
      </c>
      <c r="AH61" t="b">
        <f>ISNUMBER(SEARCH(AH$1,test70[[#This Row],[actualResultGPT3]]))</f>
        <v>1</v>
      </c>
      <c r="AI61" t="b">
        <f>ISNUMBER(SEARCH(AI$1,test70[[#This Row],[actualResultGPT3]]))</f>
        <v>1</v>
      </c>
      <c r="AJ61" s="10" t="str">
        <f t="shared" si="12"/>
        <v>00</v>
      </c>
      <c r="AK61" s="10" t="str">
        <f t="shared" si="13"/>
        <v>01</v>
      </c>
      <c r="AL61" s="10" t="str">
        <f t="shared" si="14"/>
        <v>11</v>
      </c>
      <c r="AM61" t="b">
        <f t="shared" si="11"/>
        <v>0</v>
      </c>
    </row>
    <row r="62" spans="1:39" ht="14.5" customHeight="1" x14ac:dyDescent="0.35">
      <c r="A62" s="4">
        <v>6444559661</v>
      </c>
      <c r="B62" s="4" t="s">
        <v>362</v>
      </c>
      <c r="C62" s="4" t="s">
        <v>1008</v>
      </c>
      <c r="D62" s="4" t="s">
        <v>13</v>
      </c>
      <c r="E62" s="4" t="s">
        <v>13</v>
      </c>
      <c r="F62" s="4" t="s">
        <v>935</v>
      </c>
      <c r="G62" s="5" t="s">
        <v>13</v>
      </c>
      <c r="J62" t="b">
        <f>ISNUMBER(SEARCH(J$1,test70[[#This Row],[expectedResult]]))</f>
        <v>1</v>
      </c>
      <c r="K62" t="b">
        <f>ISNUMBER(SEARCH(K$1,test70[[#This Row],[expectedResult]]))</f>
        <v>0</v>
      </c>
      <c r="L62" t="b">
        <f>ISNUMBER(SEARCH(L$1,test70[[#This Row],[expectedResult]]))</f>
        <v>0</v>
      </c>
      <c r="O62" t="b">
        <f>ISNUMBER(SEARCH(O$1,test70[[#This Row],[actualResult]]))</f>
        <v>1</v>
      </c>
      <c r="P62" t="b">
        <f>ISNUMBER(SEARCH(P$1,test70[[#This Row],[actualResult]]))</f>
        <v>0</v>
      </c>
      <c r="Q62" t="b">
        <f>ISNUMBER(SEARCH(Q$1,test70[[#This Row],[actualResult]]))</f>
        <v>0</v>
      </c>
      <c r="R62" s="10" t="str">
        <f t="shared" si="3"/>
        <v>11</v>
      </c>
      <c r="S62" s="10" t="str">
        <f t="shared" si="4"/>
        <v>00</v>
      </c>
      <c r="T62" s="10" t="str">
        <f t="shared" si="5"/>
        <v>00</v>
      </c>
      <c r="U62" t="b">
        <f t="shared" si="6"/>
        <v>1</v>
      </c>
      <c r="X62" t="b">
        <f>ISNUMBER(SEARCH(X$1,test70[[#This Row],[actualResultV1]]))</f>
        <v>1</v>
      </c>
      <c r="Y62" t="b">
        <f>ISNUMBER(SEARCH(Y$1,test70[[#This Row],[actualResultV1]]))</f>
        <v>0</v>
      </c>
      <c r="Z62" t="b">
        <f>ISNUMBER(SEARCH(Z$1,test70[[#This Row],[actualResultV1]]))</f>
        <v>0</v>
      </c>
      <c r="AA62" s="10" t="str">
        <f t="shared" si="7"/>
        <v>11</v>
      </c>
      <c r="AB62" s="10" t="str">
        <f t="shared" si="8"/>
        <v>00</v>
      </c>
      <c r="AC62" s="10" t="str">
        <f t="shared" si="9"/>
        <v>00</v>
      </c>
      <c r="AD62" t="b">
        <f t="shared" si="10"/>
        <v>1</v>
      </c>
      <c r="AG62" t="b">
        <f>ISNUMBER(SEARCH(AG$1,test70[[#This Row],[actualResultGPT3]]))</f>
        <v>1</v>
      </c>
      <c r="AH62" t="b">
        <f>ISNUMBER(SEARCH(AH$1,test70[[#This Row],[actualResultGPT3]]))</f>
        <v>0</v>
      </c>
      <c r="AI62" t="b">
        <f>ISNUMBER(SEARCH(AI$1,test70[[#This Row],[actualResultGPT3]]))</f>
        <v>0</v>
      </c>
      <c r="AJ62" s="10" t="str">
        <f t="shared" si="12"/>
        <v>11</v>
      </c>
      <c r="AK62" s="10" t="str">
        <f t="shared" si="13"/>
        <v>00</v>
      </c>
      <c r="AL62" s="10" t="str">
        <f t="shared" si="14"/>
        <v>00</v>
      </c>
      <c r="AM62" t="b">
        <f t="shared" si="11"/>
        <v>1</v>
      </c>
    </row>
    <row r="63" spans="1:39" ht="14.5" customHeight="1" x14ac:dyDescent="0.35">
      <c r="A63" s="1">
        <v>613398383</v>
      </c>
      <c r="B63" s="1" t="s">
        <v>639</v>
      </c>
      <c r="C63" s="1" t="s">
        <v>1009</v>
      </c>
      <c r="D63" s="1" t="s">
        <v>13</v>
      </c>
      <c r="E63" s="1" t="s">
        <v>13</v>
      </c>
      <c r="F63" s="1" t="s">
        <v>935</v>
      </c>
      <c r="G63" s="6" t="s">
        <v>13</v>
      </c>
      <c r="J63" t="b">
        <f>ISNUMBER(SEARCH(J$1,test70[[#This Row],[expectedResult]]))</f>
        <v>1</v>
      </c>
      <c r="K63" t="b">
        <f>ISNUMBER(SEARCH(K$1,test70[[#This Row],[expectedResult]]))</f>
        <v>0</v>
      </c>
      <c r="L63" t="b">
        <f>ISNUMBER(SEARCH(L$1,test70[[#This Row],[expectedResult]]))</f>
        <v>0</v>
      </c>
      <c r="O63" t="b">
        <f>ISNUMBER(SEARCH(O$1,test70[[#This Row],[actualResult]]))</f>
        <v>1</v>
      </c>
      <c r="P63" t="b">
        <f>ISNUMBER(SEARCH(P$1,test70[[#This Row],[actualResult]]))</f>
        <v>0</v>
      </c>
      <c r="Q63" t="b">
        <f>ISNUMBER(SEARCH(Q$1,test70[[#This Row],[actualResult]]))</f>
        <v>0</v>
      </c>
      <c r="R63" s="10" t="str">
        <f t="shared" si="3"/>
        <v>11</v>
      </c>
      <c r="S63" s="10" t="str">
        <f t="shared" si="4"/>
        <v>00</v>
      </c>
      <c r="T63" s="10" t="str">
        <f t="shared" si="5"/>
        <v>00</v>
      </c>
      <c r="U63" t="b">
        <f t="shared" si="6"/>
        <v>1</v>
      </c>
      <c r="X63" t="b">
        <f>ISNUMBER(SEARCH(X$1,test70[[#This Row],[actualResultV1]]))</f>
        <v>1</v>
      </c>
      <c r="Y63" t="b">
        <f>ISNUMBER(SEARCH(Y$1,test70[[#This Row],[actualResultV1]]))</f>
        <v>0</v>
      </c>
      <c r="Z63" t="b">
        <f>ISNUMBER(SEARCH(Z$1,test70[[#This Row],[actualResultV1]]))</f>
        <v>0</v>
      </c>
      <c r="AA63" s="10" t="str">
        <f t="shared" si="7"/>
        <v>11</v>
      </c>
      <c r="AB63" s="10" t="str">
        <f t="shared" si="8"/>
        <v>00</v>
      </c>
      <c r="AC63" s="10" t="str">
        <f t="shared" si="9"/>
        <v>00</v>
      </c>
      <c r="AD63" t="b">
        <f t="shared" si="10"/>
        <v>1</v>
      </c>
      <c r="AG63" t="b">
        <f>ISNUMBER(SEARCH(AG$1,test70[[#This Row],[actualResultGPT3]]))</f>
        <v>1</v>
      </c>
      <c r="AH63" t="b">
        <f>ISNUMBER(SEARCH(AH$1,test70[[#This Row],[actualResultGPT3]]))</f>
        <v>0</v>
      </c>
      <c r="AI63" t="b">
        <f>ISNUMBER(SEARCH(AI$1,test70[[#This Row],[actualResultGPT3]]))</f>
        <v>0</v>
      </c>
      <c r="AJ63" s="10" t="str">
        <f t="shared" si="12"/>
        <v>11</v>
      </c>
      <c r="AK63" s="10" t="str">
        <f t="shared" si="13"/>
        <v>00</v>
      </c>
      <c r="AL63" s="10" t="str">
        <f t="shared" si="14"/>
        <v>00</v>
      </c>
      <c r="AM63" t="b">
        <f t="shared" si="11"/>
        <v>1</v>
      </c>
    </row>
    <row r="64" spans="1:39" ht="14.5" customHeight="1" x14ac:dyDescent="0.35">
      <c r="A64" s="4" t="s">
        <v>387</v>
      </c>
      <c r="B64" s="4" t="s">
        <v>388</v>
      </c>
      <c r="C64" s="4" t="s">
        <v>1010</v>
      </c>
      <c r="D64" s="4" t="s">
        <v>13</v>
      </c>
      <c r="E64" s="4" t="s">
        <v>13</v>
      </c>
      <c r="F64" s="4" t="s">
        <v>935</v>
      </c>
      <c r="G64" s="1" t="s">
        <v>7</v>
      </c>
      <c r="J64" t="b">
        <f>ISNUMBER(SEARCH(J$1,test70[[#This Row],[expectedResult]]))</f>
        <v>1</v>
      </c>
      <c r="K64" t="b">
        <f>ISNUMBER(SEARCH(K$1,test70[[#This Row],[expectedResult]]))</f>
        <v>0</v>
      </c>
      <c r="L64" t="b">
        <f>ISNUMBER(SEARCH(L$1,test70[[#This Row],[expectedResult]]))</f>
        <v>0</v>
      </c>
      <c r="O64" t="b">
        <f>ISNUMBER(SEARCH(O$1,test70[[#This Row],[actualResult]]))</f>
        <v>0</v>
      </c>
      <c r="P64" t="b">
        <f>ISNUMBER(SEARCH(P$1,test70[[#This Row],[actualResult]]))</f>
        <v>0</v>
      </c>
      <c r="Q64" t="b">
        <f>ISNUMBER(SEARCH(Q$1,test70[[#This Row],[actualResult]]))</f>
        <v>1</v>
      </c>
      <c r="R64" s="10" t="str">
        <f t="shared" si="3"/>
        <v>10</v>
      </c>
      <c r="S64" s="10" t="str">
        <f t="shared" si="4"/>
        <v>00</v>
      </c>
      <c r="T64" s="10" t="str">
        <f t="shared" si="5"/>
        <v>01</v>
      </c>
      <c r="U64" t="b">
        <f t="shared" si="6"/>
        <v>0</v>
      </c>
      <c r="X64" t="b">
        <f>ISNUMBER(SEARCH(X$1,test70[[#This Row],[actualResultV1]]))</f>
        <v>1</v>
      </c>
      <c r="Y64" t="b">
        <f>ISNUMBER(SEARCH(Y$1,test70[[#This Row],[actualResultV1]]))</f>
        <v>0</v>
      </c>
      <c r="Z64" t="b">
        <f>ISNUMBER(SEARCH(Z$1,test70[[#This Row],[actualResultV1]]))</f>
        <v>0</v>
      </c>
      <c r="AA64" s="10" t="str">
        <f t="shared" si="7"/>
        <v>11</v>
      </c>
      <c r="AB64" s="10" t="str">
        <f t="shared" si="8"/>
        <v>00</v>
      </c>
      <c r="AC64" s="10" t="str">
        <f t="shared" si="9"/>
        <v>00</v>
      </c>
      <c r="AD64" t="b">
        <f t="shared" si="10"/>
        <v>1</v>
      </c>
      <c r="AG64" t="b">
        <f>ISNUMBER(SEARCH(AG$1,test70[[#This Row],[actualResultGPT3]]))</f>
        <v>1</v>
      </c>
      <c r="AH64" t="b">
        <f>ISNUMBER(SEARCH(AH$1,test70[[#This Row],[actualResultGPT3]]))</f>
        <v>0</v>
      </c>
      <c r="AI64" t="b">
        <f>ISNUMBER(SEARCH(AI$1,test70[[#This Row],[actualResultGPT3]]))</f>
        <v>0</v>
      </c>
      <c r="AJ64" s="10" t="str">
        <f t="shared" si="12"/>
        <v>11</v>
      </c>
      <c r="AK64" s="10" t="str">
        <f t="shared" si="13"/>
        <v>00</v>
      </c>
      <c r="AL64" s="10" t="str">
        <f t="shared" si="14"/>
        <v>00</v>
      </c>
      <c r="AM64" t="b">
        <f t="shared" si="11"/>
        <v>1</v>
      </c>
    </row>
    <row r="65" spans="1:39" ht="14.5" customHeight="1" x14ac:dyDescent="0.35">
      <c r="A65" s="1" t="s">
        <v>189</v>
      </c>
      <c r="B65" s="1" t="s">
        <v>190</v>
      </c>
      <c r="C65" s="1" t="s">
        <v>1011</v>
      </c>
      <c r="D65" s="1" t="s">
        <v>24</v>
      </c>
      <c r="E65" s="1" t="s">
        <v>34</v>
      </c>
      <c r="F65" s="1" t="s">
        <v>926</v>
      </c>
      <c r="G65" s="6" t="s">
        <v>24</v>
      </c>
      <c r="J65" t="b">
        <f>ISNUMBER(SEARCH(J$1,test70[[#This Row],[expectedResult]]))</f>
        <v>0</v>
      </c>
      <c r="K65" t="b">
        <f>ISNUMBER(SEARCH(K$1,test70[[#This Row],[expectedResult]]))</f>
        <v>1</v>
      </c>
      <c r="L65" t="b">
        <f>ISNUMBER(SEARCH(L$1,test70[[#This Row],[expectedResult]]))</f>
        <v>1</v>
      </c>
      <c r="O65" t="b">
        <f>ISNUMBER(SEARCH(O$1,test70[[#This Row],[actualResult]]))</f>
        <v>0</v>
      </c>
      <c r="P65" t="b">
        <f>ISNUMBER(SEARCH(P$1,test70[[#This Row],[actualResult]]))</f>
        <v>1</v>
      </c>
      <c r="Q65" t="b">
        <f>ISNUMBER(SEARCH(Q$1,test70[[#This Row],[actualResult]]))</f>
        <v>1</v>
      </c>
      <c r="R65" s="10" t="str">
        <f t="shared" si="3"/>
        <v>00</v>
      </c>
      <c r="S65" s="10" t="str">
        <f t="shared" si="4"/>
        <v>11</v>
      </c>
      <c r="T65" s="10" t="str">
        <f t="shared" si="5"/>
        <v>11</v>
      </c>
      <c r="U65" t="b">
        <f t="shared" si="6"/>
        <v>1</v>
      </c>
      <c r="X65" t="b">
        <f>ISNUMBER(SEARCH(X$1,test70[[#This Row],[actualResultV1]]))</f>
        <v>0</v>
      </c>
      <c r="Y65" t="b">
        <f>ISNUMBER(SEARCH(Y$1,test70[[#This Row],[actualResultV1]]))</f>
        <v>1</v>
      </c>
      <c r="Z65" t="b">
        <f>ISNUMBER(SEARCH(Z$1,test70[[#This Row],[actualResultV1]]))</f>
        <v>0</v>
      </c>
      <c r="AA65" s="10" t="str">
        <f t="shared" si="7"/>
        <v>00</v>
      </c>
      <c r="AB65" s="10" t="str">
        <f t="shared" si="8"/>
        <v>11</v>
      </c>
      <c r="AC65" s="10" t="str">
        <f t="shared" si="9"/>
        <v>10</v>
      </c>
      <c r="AD65" t="b">
        <f t="shared" si="10"/>
        <v>0</v>
      </c>
      <c r="AG65" t="b">
        <f>ISNUMBER(SEARCH(AG$1,test70[[#This Row],[actualResultGPT3]]))</f>
        <v>0</v>
      </c>
      <c r="AH65" t="b">
        <f>ISNUMBER(SEARCH(AH$1,test70[[#This Row],[actualResultGPT3]]))</f>
        <v>1</v>
      </c>
      <c r="AI65" t="b">
        <f>ISNUMBER(SEARCH(AI$1,test70[[#This Row],[actualResultGPT3]]))</f>
        <v>1</v>
      </c>
      <c r="AJ65" s="10" t="str">
        <f t="shared" si="12"/>
        <v>00</v>
      </c>
      <c r="AK65" s="10" t="str">
        <f t="shared" si="13"/>
        <v>11</v>
      </c>
      <c r="AL65" s="10" t="str">
        <f t="shared" si="14"/>
        <v>11</v>
      </c>
      <c r="AM65" t="b">
        <f t="shared" si="11"/>
        <v>1</v>
      </c>
    </row>
    <row r="66" spans="1:39" ht="14.5" customHeight="1" x14ac:dyDescent="0.35">
      <c r="A66" s="4" t="s">
        <v>613</v>
      </c>
      <c r="B66" s="4" t="s">
        <v>614</v>
      </c>
      <c r="C66" s="4" t="s">
        <v>615</v>
      </c>
      <c r="D66" s="4" t="s">
        <v>7</v>
      </c>
      <c r="E66" s="4" t="s">
        <v>7</v>
      </c>
      <c r="F66" s="4" t="s">
        <v>925</v>
      </c>
      <c r="G66" s="5" t="s">
        <v>7</v>
      </c>
      <c r="J66" t="b">
        <f>ISNUMBER(SEARCH(J$1,test70[[#This Row],[expectedResult]]))</f>
        <v>0</v>
      </c>
      <c r="K66" t="b">
        <f>ISNUMBER(SEARCH(K$1,test70[[#This Row],[expectedResult]]))</f>
        <v>0</v>
      </c>
      <c r="L66" t="b">
        <f>ISNUMBER(SEARCH(L$1,test70[[#This Row],[expectedResult]]))</f>
        <v>1</v>
      </c>
      <c r="O66" t="b">
        <f>ISNUMBER(SEARCH(O$1,test70[[#This Row],[actualResult]]))</f>
        <v>0</v>
      </c>
      <c r="P66" t="b">
        <f>ISNUMBER(SEARCH(P$1,test70[[#This Row],[actualResult]]))</f>
        <v>0</v>
      </c>
      <c r="Q66" t="b">
        <f>ISNUMBER(SEARCH(Q$1,test70[[#This Row],[actualResult]]))</f>
        <v>1</v>
      </c>
      <c r="R66" s="10" t="str">
        <f t="shared" si="3"/>
        <v>00</v>
      </c>
      <c r="S66" s="10" t="str">
        <f t="shared" si="4"/>
        <v>00</v>
      </c>
      <c r="T66" s="10" t="str">
        <f t="shared" si="5"/>
        <v>11</v>
      </c>
      <c r="U66" t="b">
        <f t="shared" si="6"/>
        <v>1</v>
      </c>
      <c r="X66" t="b">
        <f>ISNUMBER(SEARCH(X$1,test70[[#This Row],[actualResultV1]]))</f>
        <v>0</v>
      </c>
      <c r="Y66" t="b">
        <f>ISNUMBER(SEARCH(Y$1,test70[[#This Row],[actualResultV1]]))</f>
        <v>0</v>
      </c>
      <c r="Z66" t="b">
        <f>ISNUMBER(SEARCH(Z$1,test70[[#This Row],[actualResultV1]]))</f>
        <v>1</v>
      </c>
      <c r="AA66" s="10" t="str">
        <f t="shared" si="7"/>
        <v>00</v>
      </c>
      <c r="AB66" s="10" t="str">
        <f t="shared" si="8"/>
        <v>00</v>
      </c>
      <c r="AC66" s="10" t="str">
        <f t="shared" si="9"/>
        <v>11</v>
      </c>
      <c r="AD66" t="b">
        <f t="shared" si="10"/>
        <v>1</v>
      </c>
      <c r="AG66" t="b">
        <f>ISNUMBER(SEARCH(AG$1,test70[[#This Row],[actualResultGPT3]]))</f>
        <v>1</v>
      </c>
      <c r="AH66" t="b">
        <f>ISNUMBER(SEARCH(AH$1,test70[[#This Row],[actualResultGPT3]]))</f>
        <v>1</v>
      </c>
      <c r="AI66" t="b">
        <f>ISNUMBER(SEARCH(AI$1,test70[[#This Row],[actualResultGPT3]]))</f>
        <v>1</v>
      </c>
      <c r="AJ66" s="10" t="str">
        <f t="shared" ref="AJ66:AJ98" si="15">IF(AG66=$J66, IF(AG66=FALSE, "00","11"), IF(AG66=FALSE,"10","01"))</f>
        <v>01</v>
      </c>
      <c r="AK66" s="10" t="str">
        <f t="shared" ref="AK66:AK98" si="16">IF(AH66=$K66, IF(AH66=FALSE, "00","11"), IF(AH66=FALSE,"10","01"))</f>
        <v>01</v>
      </c>
      <c r="AL66" s="10" t="str">
        <f t="shared" ref="AL66:AL98" si="17">IF(AI66=$L66, IF(AI66=FALSE, "00","11"), IF(AI66=FALSE,"10","01"))</f>
        <v>11</v>
      </c>
      <c r="AM66" t="b">
        <f t="shared" si="11"/>
        <v>0</v>
      </c>
    </row>
    <row r="67" spans="1:39" ht="14.5" customHeight="1" x14ac:dyDescent="0.35">
      <c r="A67" s="1" t="s">
        <v>435</v>
      </c>
      <c r="B67" s="1" t="s">
        <v>1012</v>
      </c>
      <c r="C67" s="1" t="s">
        <v>1013</v>
      </c>
      <c r="D67" s="1" t="s">
        <v>34</v>
      </c>
      <c r="E67" s="1" t="s">
        <v>34</v>
      </c>
      <c r="F67" s="1" t="s">
        <v>925</v>
      </c>
      <c r="G67" s="1" t="s">
        <v>7</v>
      </c>
      <c r="J67" t="b">
        <f>ISNUMBER(SEARCH(J$1,test70[[#This Row],[expectedResult]]))</f>
        <v>0</v>
      </c>
      <c r="K67" t="b">
        <f>ISNUMBER(SEARCH(K$1,test70[[#This Row],[expectedResult]]))</f>
        <v>1</v>
      </c>
      <c r="L67" t="b">
        <f>ISNUMBER(SEARCH(L$1,test70[[#This Row],[expectedResult]]))</f>
        <v>0</v>
      </c>
      <c r="O67" t="b">
        <f>ISNUMBER(SEARCH(O$1,test70[[#This Row],[actualResult]]))</f>
        <v>0</v>
      </c>
      <c r="P67" t="b">
        <f>ISNUMBER(SEARCH(P$1,test70[[#This Row],[actualResult]]))</f>
        <v>0</v>
      </c>
      <c r="Q67" t="b">
        <f>ISNUMBER(SEARCH(Q$1,test70[[#This Row],[actualResult]]))</f>
        <v>1</v>
      </c>
      <c r="R67" s="10" t="str">
        <f t="shared" ref="R67:R98" si="18">IF(O67=$J67, IF(O67=FALSE, "00","11"), IF(O67=FALSE,"10","01"))</f>
        <v>00</v>
      </c>
      <c r="S67" s="10" t="str">
        <f t="shared" ref="S67:S98" si="19">IF(P67=$K67, IF(P67=FALSE, "00","11"), IF(P67=FALSE,"10","01"))</f>
        <v>10</v>
      </c>
      <c r="T67" s="10" t="str">
        <f t="shared" ref="T67:T98" si="20">IF(Q67=$L67, IF(Q67=FALSE, "00","11"), IF(Q67=FALSE,"10","01"))</f>
        <v>01</v>
      </c>
      <c r="U67" t="b">
        <f t="shared" ref="U67:U98" si="21">AND(O67=$J67,$K67=P67,$L67=Q67)</f>
        <v>0</v>
      </c>
      <c r="X67" t="b">
        <f>ISNUMBER(SEARCH(X$1,test70[[#This Row],[actualResultV1]]))</f>
        <v>0</v>
      </c>
      <c r="Y67" t="b">
        <f>ISNUMBER(SEARCH(Y$1,test70[[#This Row],[actualResultV1]]))</f>
        <v>1</v>
      </c>
      <c r="Z67" t="b">
        <f>ISNUMBER(SEARCH(Z$1,test70[[#This Row],[actualResultV1]]))</f>
        <v>0</v>
      </c>
      <c r="AA67" s="10" t="str">
        <f t="shared" ref="AA67:AA98" si="22">IF(X67=$J67, IF(X67=FALSE, "00","11"), IF(X67=FALSE,"10","01"))</f>
        <v>00</v>
      </c>
      <c r="AB67" s="10" t="str">
        <f t="shared" ref="AB67:AB98" si="23">IF(Y67=$K67, IF(Y67=FALSE, "00","11"), IF(Y67=FALSE,"10","01"))</f>
        <v>11</v>
      </c>
      <c r="AC67" s="10" t="str">
        <f t="shared" ref="AC67:AC98" si="24">IF(Z67=$L67, IF(Z67=FALSE, "00","11"), IF(Z67=FALSE,"10","01"))</f>
        <v>00</v>
      </c>
      <c r="AD67" t="b">
        <f t="shared" ref="AD67:AD98" si="25">AND(X67=$J67,$K67=Y67,$L67=Z67)</f>
        <v>1</v>
      </c>
      <c r="AG67" t="b">
        <f>ISNUMBER(SEARCH(AG$1,test70[[#This Row],[actualResultGPT3]]))</f>
        <v>1</v>
      </c>
      <c r="AH67" t="b">
        <f>ISNUMBER(SEARCH(AH$1,test70[[#This Row],[actualResultGPT3]]))</f>
        <v>1</v>
      </c>
      <c r="AI67" t="b">
        <f>ISNUMBER(SEARCH(AI$1,test70[[#This Row],[actualResultGPT3]]))</f>
        <v>1</v>
      </c>
      <c r="AJ67" s="10" t="str">
        <f t="shared" si="15"/>
        <v>01</v>
      </c>
      <c r="AK67" s="10" t="str">
        <f t="shared" si="16"/>
        <v>11</v>
      </c>
      <c r="AL67" s="10" t="str">
        <f t="shared" si="17"/>
        <v>01</v>
      </c>
      <c r="AM67" t="b">
        <f t="shared" ref="AM67:AM98" si="26">AND(AG67=$J67,$K67=AH67,$L67=AI67)</f>
        <v>0</v>
      </c>
    </row>
    <row r="68" spans="1:39" ht="14.5" customHeight="1" x14ac:dyDescent="0.35">
      <c r="A68" s="4" t="s">
        <v>242</v>
      </c>
      <c r="B68" s="4" t="s">
        <v>243</v>
      </c>
      <c r="C68" s="4" t="s">
        <v>244</v>
      </c>
      <c r="D68" s="4" t="s">
        <v>7</v>
      </c>
      <c r="E68" s="4" t="s">
        <v>7</v>
      </c>
      <c r="F68" s="4" t="s">
        <v>926</v>
      </c>
      <c r="G68" s="5" t="s">
        <v>24</v>
      </c>
      <c r="J68" t="b">
        <f>ISNUMBER(SEARCH(J$1,test70[[#This Row],[expectedResult]]))</f>
        <v>0</v>
      </c>
      <c r="K68" t="b">
        <f>ISNUMBER(SEARCH(K$1,test70[[#This Row],[expectedResult]]))</f>
        <v>0</v>
      </c>
      <c r="L68" t="b">
        <f>ISNUMBER(SEARCH(L$1,test70[[#This Row],[expectedResult]]))</f>
        <v>1</v>
      </c>
      <c r="O68" t="b">
        <f>ISNUMBER(SEARCH(O$1,test70[[#This Row],[actualResult]]))</f>
        <v>0</v>
      </c>
      <c r="P68" t="b">
        <f>ISNUMBER(SEARCH(P$1,test70[[#This Row],[actualResult]]))</f>
        <v>1</v>
      </c>
      <c r="Q68" t="b">
        <f>ISNUMBER(SEARCH(Q$1,test70[[#This Row],[actualResult]]))</f>
        <v>1</v>
      </c>
      <c r="R68" s="10" t="str">
        <f t="shared" si="18"/>
        <v>00</v>
      </c>
      <c r="S68" s="10" t="str">
        <f t="shared" si="19"/>
        <v>01</v>
      </c>
      <c r="T68" s="10" t="str">
        <f t="shared" si="20"/>
        <v>11</v>
      </c>
      <c r="U68" t="b">
        <f t="shared" si="21"/>
        <v>0</v>
      </c>
      <c r="X68" t="b">
        <f>ISNUMBER(SEARCH(X$1,test70[[#This Row],[actualResultV1]]))</f>
        <v>0</v>
      </c>
      <c r="Y68" t="b">
        <f>ISNUMBER(SEARCH(Y$1,test70[[#This Row],[actualResultV1]]))</f>
        <v>0</v>
      </c>
      <c r="Z68" t="b">
        <f>ISNUMBER(SEARCH(Z$1,test70[[#This Row],[actualResultV1]]))</f>
        <v>1</v>
      </c>
      <c r="AA68" s="10" t="str">
        <f t="shared" si="22"/>
        <v>00</v>
      </c>
      <c r="AB68" s="10" t="str">
        <f t="shared" si="23"/>
        <v>00</v>
      </c>
      <c r="AC68" s="10" t="str">
        <f t="shared" si="24"/>
        <v>11</v>
      </c>
      <c r="AD68" t="b">
        <f t="shared" si="25"/>
        <v>1</v>
      </c>
      <c r="AG68" t="b">
        <f>ISNUMBER(SEARCH(AG$1,test70[[#This Row],[actualResultGPT3]]))</f>
        <v>0</v>
      </c>
      <c r="AH68" t="b">
        <f>ISNUMBER(SEARCH(AH$1,test70[[#This Row],[actualResultGPT3]]))</f>
        <v>1</v>
      </c>
      <c r="AI68" t="b">
        <f>ISNUMBER(SEARCH(AI$1,test70[[#This Row],[actualResultGPT3]]))</f>
        <v>1</v>
      </c>
      <c r="AJ68" s="10" t="str">
        <f t="shared" si="15"/>
        <v>00</v>
      </c>
      <c r="AK68" s="10" t="str">
        <f t="shared" si="16"/>
        <v>01</v>
      </c>
      <c r="AL68" s="10" t="str">
        <f t="shared" si="17"/>
        <v>11</v>
      </c>
      <c r="AM68" t="b">
        <f t="shared" si="26"/>
        <v>0</v>
      </c>
    </row>
    <row r="69" spans="1:39" ht="14.5" customHeight="1" x14ac:dyDescent="0.35">
      <c r="A69" s="1">
        <v>512939461</v>
      </c>
      <c r="B69" s="1" t="s">
        <v>789</v>
      </c>
      <c r="C69" s="1" t="s">
        <v>790</v>
      </c>
      <c r="D69" s="1" t="s">
        <v>185</v>
      </c>
      <c r="E69" s="1" t="s">
        <v>34</v>
      </c>
      <c r="F69" s="1" t="s">
        <v>925</v>
      </c>
      <c r="G69" s="6" t="s">
        <v>34</v>
      </c>
      <c r="J69" t="b">
        <f>ISNUMBER(SEARCH(J$1,test70[[#This Row],[expectedResult]]))</f>
        <v>1</v>
      </c>
      <c r="K69" t="b">
        <f>ISNUMBER(SEARCH(K$1,test70[[#This Row],[expectedResult]]))</f>
        <v>1</v>
      </c>
      <c r="L69" t="b">
        <f>ISNUMBER(SEARCH(L$1,test70[[#This Row],[expectedResult]]))</f>
        <v>0</v>
      </c>
      <c r="O69" t="b">
        <f>ISNUMBER(SEARCH(O$1,test70[[#This Row],[actualResult]]))</f>
        <v>0</v>
      </c>
      <c r="P69" t="b">
        <f>ISNUMBER(SEARCH(P$1,test70[[#This Row],[actualResult]]))</f>
        <v>1</v>
      </c>
      <c r="Q69" t="b">
        <f>ISNUMBER(SEARCH(Q$1,test70[[#This Row],[actualResult]]))</f>
        <v>0</v>
      </c>
      <c r="R69" s="10" t="str">
        <f t="shared" si="18"/>
        <v>10</v>
      </c>
      <c r="S69" s="10" t="str">
        <f t="shared" si="19"/>
        <v>11</v>
      </c>
      <c r="T69" s="10" t="str">
        <f t="shared" si="20"/>
        <v>00</v>
      </c>
      <c r="U69" t="b">
        <f t="shared" si="21"/>
        <v>0</v>
      </c>
      <c r="X69" t="b">
        <f>ISNUMBER(SEARCH(X$1,test70[[#This Row],[actualResultV1]]))</f>
        <v>0</v>
      </c>
      <c r="Y69" t="b">
        <f>ISNUMBER(SEARCH(Y$1,test70[[#This Row],[actualResultV1]]))</f>
        <v>1</v>
      </c>
      <c r="Z69" t="b">
        <f>ISNUMBER(SEARCH(Z$1,test70[[#This Row],[actualResultV1]]))</f>
        <v>0</v>
      </c>
      <c r="AA69" s="10" t="str">
        <f t="shared" si="22"/>
        <v>10</v>
      </c>
      <c r="AB69" s="10" t="str">
        <f t="shared" si="23"/>
        <v>11</v>
      </c>
      <c r="AC69" s="10" t="str">
        <f t="shared" si="24"/>
        <v>00</v>
      </c>
      <c r="AD69" t="b">
        <f t="shared" si="25"/>
        <v>0</v>
      </c>
      <c r="AG69" t="b">
        <f>ISNUMBER(SEARCH(AG$1,test70[[#This Row],[actualResultGPT3]]))</f>
        <v>1</v>
      </c>
      <c r="AH69" t="b">
        <f>ISNUMBER(SEARCH(AH$1,test70[[#This Row],[actualResultGPT3]]))</f>
        <v>1</v>
      </c>
      <c r="AI69" t="b">
        <f>ISNUMBER(SEARCH(AI$1,test70[[#This Row],[actualResultGPT3]]))</f>
        <v>1</v>
      </c>
      <c r="AJ69" s="10" t="str">
        <f t="shared" si="15"/>
        <v>11</v>
      </c>
      <c r="AK69" s="10" t="str">
        <f t="shared" si="16"/>
        <v>11</v>
      </c>
      <c r="AL69" s="10" t="str">
        <f t="shared" si="17"/>
        <v>01</v>
      </c>
      <c r="AM69" t="b">
        <f t="shared" si="26"/>
        <v>0</v>
      </c>
    </row>
    <row r="70" spans="1:39" ht="14.5" customHeight="1" x14ac:dyDescent="0.35">
      <c r="A70" s="4" t="s">
        <v>50</v>
      </c>
      <c r="B70" s="4" t="s">
        <v>51</v>
      </c>
      <c r="C70" s="4" t="s">
        <v>1014</v>
      </c>
      <c r="D70" s="4" t="s">
        <v>13</v>
      </c>
      <c r="E70" s="4" t="s">
        <v>13</v>
      </c>
      <c r="F70" s="4" t="s">
        <v>935</v>
      </c>
      <c r="G70" s="5" t="s">
        <v>13</v>
      </c>
      <c r="J70" t="b">
        <f>ISNUMBER(SEARCH(J$1,test70[[#This Row],[expectedResult]]))</f>
        <v>1</v>
      </c>
      <c r="K70" t="b">
        <f>ISNUMBER(SEARCH(K$1,test70[[#This Row],[expectedResult]]))</f>
        <v>0</v>
      </c>
      <c r="L70" t="b">
        <f>ISNUMBER(SEARCH(L$1,test70[[#This Row],[expectedResult]]))</f>
        <v>0</v>
      </c>
      <c r="O70" t="b">
        <f>ISNUMBER(SEARCH(O$1,test70[[#This Row],[actualResult]]))</f>
        <v>1</v>
      </c>
      <c r="P70" t="b">
        <f>ISNUMBER(SEARCH(P$1,test70[[#This Row],[actualResult]]))</f>
        <v>0</v>
      </c>
      <c r="Q70" t="b">
        <f>ISNUMBER(SEARCH(Q$1,test70[[#This Row],[actualResult]]))</f>
        <v>0</v>
      </c>
      <c r="R70" s="10" t="str">
        <f t="shared" si="18"/>
        <v>11</v>
      </c>
      <c r="S70" s="10" t="str">
        <f t="shared" si="19"/>
        <v>00</v>
      </c>
      <c r="T70" s="10" t="str">
        <f t="shared" si="20"/>
        <v>00</v>
      </c>
      <c r="U70" t="b">
        <f t="shared" si="21"/>
        <v>1</v>
      </c>
      <c r="X70" t="b">
        <f>ISNUMBER(SEARCH(X$1,test70[[#This Row],[actualResultV1]]))</f>
        <v>1</v>
      </c>
      <c r="Y70" t="b">
        <f>ISNUMBER(SEARCH(Y$1,test70[[#This Row],[actualResultV1]]))</f>
        <v>0</v>
      </c>
      <c r="Z70" t="b">
        <f>ISNUMBER(SEARCH(Z$1,test70[[#This Row],[actualResultV1]]))</f>
        <v>0</v>
      </c>
      <c r="AA70" s="10" t="str">
        <f t="shared" si="22"/>
        <v>11</v>
      </c>
      <c r="AB70" s="10" t="str">
        <f t="shared" si="23"/>
        <v>00</v>
      </c>
      <c r="AC70" s="10" t="str">
        <f t="shared" si="24"/>
        <v>00</v>
      </c>
      <c r="AD70" t="b">
        <f t="shared" si="25"/>
        <v>1</v>
      </c>
      <c r="AG70" t="b">
        <f>ISNUMBER(SEARCH(AG$1,test70[[#This Row],[actualResultGPT3]]))</f>
        <v>1</v>
      </c>
      <c r="AH70" t="b">
        <f>ISNUMBER(SEARCH(AH$1,test70[[#This Row],[actualResultGPT3]]))</f>
        <v>0</v>
      </c>
      <c r="AI70" t="b">
        <f>ISNUMBER(SEARCH(AI$1,test70[[#This Row],[actualResultGPT3]]))</f>
        <v>0</v>
      </c>
      <c r="AJ70" s="10" t="str">
        <f t="shared" si="15"/>
        <v>11</v>
      </c>
      <c r="AK70" s="10" t="str">
        <f t="shared" si="16"/>
        <v>00</v>
      </c>
      <c r="AL70" s="10" t="str">
        <f t="shared" si="17"/>
        <v>00</v>
      </c>
      <c r="AM70" t="b">
        <f t="shared" si="26"/>
        <v>1</v>
      </c>
    </row>
    <row r="71" spans="1:39" ht="14.5" customHeight="1" x14ac:dyDescent="0.35">
      <c r="A71" s="1" t="s">
        <v>710</v>
      </c>
      <c r="B71" s="1" t="s">
        <v>711</v>
      </c>
      <c r="C71" s="1" t="s">
        <v>1015</v>
      </c>
      <c r="D71" s="1" t="s">
        <v>13</v>
      </c>
      <c r="E71" s="1" t="s">
        <v>13</v>
      </c>
      <c r="F71" s="1" t="s">
        <v>935</v>
      </c>
      <c r="G71" s="6" t="s">
        <v>13</v>
      </c>
      <c r="J71" t="b">
        <f>ISNUMBER(SEARCH(J$1,test70[[#This Row],[expectedResult]]))</f>
        <v>1</v>
      </c>
      <c r="K71" t="b">
        <f>ISNUMBER(SEARCH(K$1,test70[[#This Row],[expectedResult]]))</f>
        <v>0</v>
      </c>
      <c r="L71" t="b">
        <f>ISNUMBER(SEARCH(L$1,test70[[#This Row],[expectedResult]]))</f>
        <v>0</v>
      </c>
      <c r="O71" t="b">
        <f>ISNUMBER(SEARCH(O$1,test70[[#This Row],[actualResult]]))</f>
        <v>1</v>
      </c>
      <c r="P71" t="b">
        <f>ISNUMBER(SEARCH(P$1,test70[[#This Row],[actualResult]]))</f>
        <v>0</v>
      </c>
      <c r="Q71" t="b">
        <f>ISNUMBER(SEARCH(Q$1,test70[[#This Row],[actualResult]]))</f>
        <v>0</v>
      </c>
      <c r="R71" s="10" t="str">
        <f t="shared" si="18"/>
        <v>11</v>
      </c>
      <c r="S71" s="10" t="str">
        <f t="shared" si="19"/>
        <v>00</v>
      </c>
      <c r="T71" s="10" t="str">
        <f t="shared" si="20"/>
        <v>00</v>
      </c>
      <c r="U71" t="b">
        <f t="shared" si="21"/>
        <v>1</v>
      </c>
      <c r="X71" t="b">
        <f>ISNUMBER(SEARCH(X$1,test70[[#This Row],[actualResultV1]]))</f>
        <v>1</v>
      </c>
      <c r="Y71" t="b">
        <f>ISNUMBER(SEARCH(Y$1,test70[[#This Row],[actualResultV1]]))</f>
        <v>0</v>
      </c>
      <c r="Z71" t="b">
        <f>ISNUMBER(SEARCH(Z$1,test70[[#This Row],[actualResultV1]]))</f>
        <v>0</v>
      </c>
      <c r="AA71" s="10" t="str">
        <f t="shared" si="22"/>
        <v>11</v>
      </c>
      <c r="AB71" s="10" t="str">
        <f t="shared" si="23"/>
        <v>00</v>
      </c>
      <c r="AC71" s="10" t="str">
        <f t="shared" si="24"/>
        <v>00</v>
      </c>
      <c r="AD71" t="b">
        <f t="shared" si="25"/>
        <v>1</v>
      </c>
      <c r="AG71" t="b">
        <f>ISNUMBER(SEARCH(AG$1,test70[[#This Row],[actualResultGPT3]]))</f>
        <v>1</v>
      </c>
      <c r="AH71" t="b">
        <f>ISNUMBER(SEARCH(AH$1,test70[[#This Row],[actualResultGPT3]]))</f>
        <v>0</v>
      </c>
      <c r="AI71" t="b">
        <f>ISNUMBER(SEARCH(AI$1,test70[[#This Row],[actualResultGPT3]]))</f>
        <v>0</v>
      </c>
      <c r="AJ71" s="10" t="str">
        <f t="shared" si="15"/>
        <v>11</v>
      </c>
      <c r="AK71" s="10" t="str">
        <f t="shared" si="16"/>
        <v>00</v>
      </c>
      <c r="AL71" s="10" t="str">
        <f t="shared" si="17"/>
        <v>00</v>
      </c>
      <c r="AM71" t="b">
        <f t="shared" si="26"/>
        <v>1</v>
      </c>
    </row>
    <row r="72" spans="1:39" ht="14.5" customHeight="1" x14ac:dyDescent="0.35">
      <c r="A72" s="4" t="s">
        <v>587</v>
      </c>
      <c r="B72" s="4" t="s">
        <v>588</v>
      </c>
      <c r="C72" s="4" t="s">
        <v>1016</v>
      </c>
      <c r="D72" s="4" t="s">
        <v>7</v>
      </c>
      <c r="E72" s="4" t="s">
        <v>7</v>
      </c>
      <c r="F72" s="4" t="s">
        <v>926</v>
      </c>
      <c r="G72" s="5" t="s">
        <v>7</v>
      </c>
      <c r="J72" t="b">
        <f>ISNUMBER(SEARCH(J$1,test70[[#This Row],[expectedResult]]))</f>
        <v>0</v>
      </c>
      <c r="K72" t="b">
        <f>ISNUMBER(SEARCH(K$1,test70[[#This Row],[expectedResult]]))</f>
        <v>0</v>
      </c>
      <c r="L72" t="b">
        <f>ISNUMBER(SEARCH(L$1,test70[[#This Row],[expectedResult]]))</f>
        <v>1</v>
      </c>
      <c r="O72" t="b">
        <f>ISNUMBER(SEARCH(O$1,test70[[#This Row],[actualResult]]))</f>
        <v>0</v>
      </c>
      <c r="P72" t="b">
        <f>ISNUMBER(SEARCH(P$1,test70[[#This Row],[actualResult]]))</f>
        <v>0</v>
      </c>
      <c r="Q72" t="b">
        <f>ISNUMBER(SEARCH(Q$1,test70[[#This Row],[actualResult]]))</f>
        <v>1</v>
      </c>
      <c r="R72" s="10" t="str">
        <f t="shared" si="18"/>
        <v>00</v>
      </c>
      <c r="S72" s="10" t="str">
        <f t="shared" si="19"/>
        <v>00</v>
      </c>
      <c r="T72" s="10" t="str">
        <f t="shared" si="20"/>
        <v>11</v>
      </c>
      <c r="U72" t="b">
        <f t="shared" si="21"/>
        <v>1</v>
      </c>
      <c r="X72" t="b">
        <f>ISNUMBER(SEARCH(X$1,test70[[#This Row],[actualResultV1]]))</f>
        <v>0</v>
      </c>
      <c r="Y72" t="b">
        <f>ISNUMBER(SEARCH(Y$1,test70[[#This Row],[actualResultV1]]))</f>
        <v>0</v>
      </c>
      <c r="Z72" t="b">
        <f>ISNUMBER(SEARCH(Z$1,test70[[#This Row],[actualResultV1]]))</f>
        <v>1</v>
      </c>
      <c r="AA72" s="10" t="str">
        <f t="shared" si="22"/>
        <v>00</v>
      </c>
      <c r="AB72" s="10" t="str">
        <f t="shared" si="23"/>
        <v>00</v>
      </c>
      <c r="AC72" s="10" t="str">
        <f t="shared" si="24"/>
        <v>11</v>
      </c>
      <c r="AD72" t="b">
        <f t="shared" si="25"/>
        <v>1</v>
      </c>
      <c r="AG72" t="b">
        <f>ISNUMBER(SEARCH(AG$1,test70[[#This Row],[actualResultGPT3]]))</f>
        <v>0</v>
      </c>
      <c r="AH72" t="b">
        <f>ISNUMBER(SEARCH(AH$1,test70[[#This Row],[actualResultGPT3]]))</f>
        <v>1</v>
      </c>
      <c r="AI72" t="b">
        <f>ISNUMBER(SEARCH(AI$1,test70[[#This Row],[actualResultGPT3]]))</f>
        <v>1</v>
      </c>
      <c r="AJ72" s="10" t="str">
        <f t="shared" si="15"/>
        <v>00</v>
      </c>
      <c r="AK72" s="10" t="str">
        <f t="shared" si="16"/>
        <v>01</v>
      </c>
      <c r="AL72" s="10" t="str">
        <f t="shared" si="17"/>
        <v>11</v>
      </c>
      <c r="AM72" t="b">
        <f t="shared" si="26"/>
        <v>0</v>
      </c>
    </row>
    <row r="73" spans="1:39" ht="14.5" customHeight="1" x14ac:dyDescent="0.35">
      <c r="A73" s="1" t="s">
        <v>239</v>
      </c>
      <c r="B73" s="1" t="s">
        <v>240</v>
      </c>
      <c r="C73" s="1" t="s">
        <v>1017</v>
      </c>
      <c r="D73" s="1" t="s">
        <v>13</v>
      </c>
      <c r="E73" s="1" t="s">
        <v>13</v>
      </c>
      <c r="F73" s="1" t="s">
        <v>930</v>
      </c>
      <c r="G73" s="6" t="s">
        <v>13</v>
      </c>
      <c r="J73" t="b">
        <f>ISNUMBER(SEARCH(J$1,test70[[#This Row],[expectedResult]]))</f>
        <v>1</v>
      </c>
      <c r="K73" t="b">
        <f>ISNUMBER(SEARCH(K$1,test70[[#This Row],[expectedResult]]))</f>
        <v>0</v>
      </c>
      <c r="L73" t="b">
        <f>ISNUMBER(SEARCH(L$1,test70[[#This Row],[expectedResult]]))</f>
        <v>0</v>
      </c>
      <c r="O73" t="b">
        <f>ISNUMBER(SEARCH(O$1,test70[[#This Row],[actualResult]]))</f>
        <v>1</v>
      </c>
      <c r="P73" t="b">
        <f>ISNUMBER(SEARCH(P$1,test70[[#This Row],[actualResult]]))</f>
        <v>0</v>
      </c>
      <c r="Q73" t="b">
        <f>ISNUMBER(SEARCH(Q$1,test70[[#This Row],[actualResult]]))</f>
        <v>0</v>
      </c>
      <c r="R73" s="10" t="str">
        <f t="shared" si="18"/>
        <v>11</v>
      </c>
      <c r="S73" s="10" t="str">
        <f t="shared" si="19"/>
        <v>00</v>
      </c>
      <c r="T73" s="10" t="str">
        <f t="shared" si="20"/>
        <v>00</v>
      </c>
      <c r="U73" t="b">
        <f t="shared" si="21"/>
        <v>1</v>
      </c>
      <c r="X73" t="b">
        <f>ISNUMBER(SEARCH(X$1,test70[[#This Row],[actualResultV1]]))</f>
        <v>1</v>
      </c>
      <c r="Y73" t="b">
        <f>ISNUMBER(SEARCH(Y$1,test70[[#This Row],[actualResultV1]]))</f>
        <v>0</v>
      </c>
      <c r="Z73" t="b">
        <f>ISNUMBER(SEARCH(Z$1,test70[[#This Row],[actualResultV1]]))</f>
        <v>0</v>
      </c>
      <c r="AA73" s="10" t="str">
        <f t="shared" si="22"/>
        <v>11</v>
      </c>
      <c r="AB73" s="10" t="str">
        <f t="shared" si="23"/>
        <v>00</v>
      </c>
      <c r="AC73" s="10" t="str">
        <f t="shared" si="24"/>
        <v>00</v>
      </c>
      <c r="AD73" t="b">
        <f t="shared" si="25"/>
        <v>1</v>
      </c>
      <c r="AG73" t="b">
        <f>ISNUMBER(SEARCH(AG$1,test70[[#This Row],[actualResultGPT3]]))</f>
        <v>1</v>
      </c>
      <c r="AH73" t="b">
        <f>ISNUMBER(SEARCH(AH$1,test70[[#This Row],[actualResultGPT3]]))</f>
        <v>1</v>
      </c>
      <c r="AI73" t="b">
        <f>ISNUMBER(SEARCH(AI$1,test70[[#This Row],[actualResultGPT3]]))</f>
        <v>0</v>
      </c>
      <c r="AJ73" s="10" t="str">
        <f t="shared" si="15"/>
        <v>11</v>
      </c>
      <c r="AK73" s="10" t="str">
        <f t="shared" si="16"/>
        <v>01</v>
      </c>
      <c r="AL73" s="10" t="str">
        <f t="shared" si="17"/>
        <v>00</v>
      </c>
      <c r="AM73" t="b">
        <f t="shared" si="26"/>
        <v>0</v>
      </c>
    </row>
    <row r="74" spans="1:39" ht="14.5" customHeight="1" x14ac:dyDescent="0.35">
      <c r="A74" s="4" t="s">
        <v>879</v>
      </c>
      <c r="B74" s="4" t="s">
        <v>880</v>
      </c>
      <c r="C74" s="4" t="s">
        <v>881</v>
      </c>
      <c r="D74" s="4" t="s">
        <v>34</v>
      </c>
      <c r="E74" s="4" t="s">
        <v>34</v>
      </c>
      <c r="F74" s="4" t="s">
        <v>937</v>
      </c>
      <c r="G74" s="5" t="s">
        <v>34</v>
      </c>
      <c r="J74" t="b">
        <f>ISNUMBER(SEARCH(J$1,test70[[#This Row],[expectedResult]]))</f>
        <v>0</v>
      </c>
      <c r="K74" t="b">
        <f>ISNUMBER(SEARCH(K$1,test70[[#This Row],[expectedResult]]))</f>
        <v>1</v>
      </c>
      <c r="L74" t="b">
        <f>ISNUMBER(SEARCH(L$1,test70[[#This Row],[expectedResult]]))</f>
        <v>0</v>
      </c>
      <c r="O74" t="b">
        <f>ISNUMBER(SEARCH(O$1,test70[[#This Row],[actualResult]]))</f>
        <v>0</v>
      </c>
      <c r="P74" t="b">
        <f>ISNUMBER(SEARCH(P$1,test70[[#This Row],[actualResult]]))</f>
        <v>1</v>
      </c>
      <c r="Q74" t="b">
        <f>ISNUMBER(SEARCH(Q$1,test70[[#This Row],[actualResult]]))</f>
        <v>0</v>
      </c>
      <c r="R74" s="10" t="str">
        <f t="shared" si="18"/>
        <v>00</v>
      </c>
      <c r="S74" s="10" t="str">
        <f t="shared" si="19"/>
        <v>11</v>
      </c>
      <c r="T74" s="10" t="str">
        <f t="shared" si="20"/>
        <v>00</v>
      </c>
      <c r="U74" t="b">
        <f t="shared" si="21"/>
        <v>1</v>
      </c>
      <c r="X74" t="b">
        <f>ISNUMBER(SEARCH(X$1,test70[[#This Row],[actualResultV1]]))</f>
        <v>0</v>
      </c>
      <c r="Y74" t="b">
        <f>ISNUMBER(SEARCH(Y$1,test70[[#This Row],[actualResultV1]]))</f>
        <v>1</v>
      </c>
      <c r="Z74" t="b">
        <f>ISNUMBER(SEARCH(Z$1,test70[[#This Row],[actualResultV1]]))</f>
        <v>0</v>
      </c>
      <c r="AA74" s="10" t="str">
        <f t="shared" si="22"/>
        <v>00</v>
      </c>
      <c r="AB74" s="10" t="str">
        <f t="shared" si="23"/>
        <v>11</v>
      </c>
      <c r="AC74" s="10" t="str">
        <f t="shared" si="24"/>
        <v>00</v>
      </c>
      <c r="AD74" t="b">
        <f t="shared" si="25"/>
        <v>1</v>
      </c>
      <c r="AG74" t="b">
        <f>ISNUMBER(SEARCH(AG$1,test70[[#This Row],[actualResultGPT3]]))</f>
        <v>0</v>
      </c>
      <c r="AH74" t="b">
        <f>ISNUMBER(SEARCH(AH$1,test70[[#This Row],[actualResultGPT3]]))</f>
        <v>1</v>
      </c>
      <c r="AI74" t="b">
        <f>ISNUMBER(SEARCH(AI$1,test70[[#This Row],[actualResultGPT3]]))</f>
        <v>1</v>
      </c>
      <c r="AJ74" s="10" t="str">
        <f t="shared" si="15"/>
        <v>00</v>
      </c>
      <c r="AK74" s="10" t="str">
        <f t="shared" si="16"/>
        <v>11</v>
      </c>
      <c r="AL74" s="10" t="str">
        <f t="shared" si="17"/>
        <v>01</v>
      </c>
      <c r="AM74" t="b">
        <f t="shared" si="26"/>
        <v>0</v>
      </c>
    </row>
    <row r="75" spans="1:39" ht="14.5" customHeight="1" x14ac:dyDescent="0.35">
      <c r="A75" s="1" t="s">
        <v>83</v>
      </c>
      <c r="B75" s="1" t="s">
        <v>84</v>
      </c>
      <c r="C75" s="1" t="s">
        <v>1018</v>
      </c>
      <c r="D75" s="1" t="s">
        <v>7</v>
      </c>
      <c r="E75" s="1" t="s">
        <v>24</v>
      </c>
      <c r="F75" s="1" t="s">
        <v>926</v>
      </c>
      <c r="G75" s="6" t="s">
        <v>7</v>
      </c>
      <c r="J75" t="b">
        <f>ISNUMBER(SEARCH(J$1,test70[[#This Row],[expectedResult]]))</f>
        <v>0</v>
      </c>
      <c r="K75" t="b">
        <f>ISNUMBER(SEARCH(K$1,test70[[#This Row],[expectedResult]]))</f>
        <v>0</v>
      </c>
      <c r="L75" t="b">
        <f>ISNUMBER(SEARCH(L$1,test70[[#This Row],[expectedResult]]))</f>
        <v>1</v>
      </c>
      <c r="O75" t="b">
        <f>ISNUMBER(SEARCH(O$1,test70[[#This Row],[actualResult]]))</f>
        <v>0</v>
      </c>
      <c r="P75" t="b">
        <f>ISNUMBER(SEARCH(P$1,test70[[#This Row],[actualResult]]))</f>
        <v>0</v>
      </c>
      <c r="Q75" t="b">
        <f>ISNUMBER(SEARCH(Q$1,test70[[#This Row],[actualResult]]))</f>
        <v>1</v>
      </c>
      <c r="R75" s="10" t="str">
        <f t="shared" si="18"/>
        <v>00</v>
      </c>
      <c r="S75" s="10" t="str">
        <f t="shared" si="19"/>
        <v>00</v>
      </c>
      <c r="T75" s="10" t="str">
        <f t="shared" si="20"/>
        <v>11</v>
      </c>
      <c r="U75" t="b">
        <f t="shared" si="21"/>
        <v>1</v>
      </c>
      <c r="X75" t="b">
        <f>ISNUMBER(SEARCH(X$1,test70[[#This Row],[actualResultV1]]))</f>
        <v>0</v>
      </c>
      <c r="Y75" t="b">
        <f>ISNUMBER(SEARCH(Y$1,test70[[#This Row],[actualResultV1]]))</f>
        <v>1</v>
      </c>
      <c r="Z75" t="b">
        <f>ISNUMBER(SEARCH(Z$1,test70[[#This Row],[actualResultV1]]))</f>
        <v>1</v>
      </c>
      <c r="AA75" s="10" t="str">
        <f t="shared" si="22"/>
        <v>00</v>
      </c>
      <c r="AB75" s="10" t="str">
        <f t="shared" si="23"/>
        <v>01</v>
      </c>
      <c r="AC75" s="10" t="str">
        <f t="shared" si="24"/>
        <v>11</v>
      </c>
      <c r="AD75" t="b">
        <f t="shared" si="25"/>
        <v>0</v>
      </c>
      <c r="AG75" t="b">
        <f>ISNUMBER(SEARCH(AG$1,test70[[#This Row],[actualResultGPT3]]))</f>
        <v>0</v>
      </c>
      <c r="AH75" t="b">
        <f>ISNUMBER(SEARCH(AH$1,test70[[#This Row],[actualResultGPT3]]))</f>
        <v>1</v>
      </c>
      <c r="AI75" t="b">
        <f>ISNUMBER(SEARCH(AI$1,test70[[#This Row],[actualResultGPT3]]))</f>
        <v>1</v>
      </c>
      <c r="AJ75" s="10" t="str">
        <f t="shared" si="15"/>
        <v>00</v>
      </c>
      <c r="AK75" s="10" t="str">
        <f t="shared" si="16"/>
        <v>01</v>
      </c>
      <c r="AL75" s="10" t="str">
        <f t="shared" si="17"/>
        <v>11</v>
      </c>
      <c r="AM75" t="b">
        <f t="shared" si="26"/>
        <v>0</v>
      </c>
    </row>
    <row r="76" spans="1:39" ht="14.5" customHeight="1" x14ac:dyDescent="0.35">
      <c r="A76" s="4" t="s">
        <v>777</v>
      </c>
      <c r="B76" s="4" t="s">
        <v>778</v>
      </c>
      <c r="C76" s="4" t="s">
        <v>1019</v>
      </c>
      <c r="D76" s="4" t="s">
        <v>24</v>
      </c>
      <c r="E76" s="4" t="s">
        <v>24</v>
      </c>
      <c r="F76" s="4" t="s">
        <v>926</v>
      </c>
      <c r="G76" s="5" t="s">
        <v>24</v>
      </c>
      <c r="J76" t="b">
        <f>ISNUMBER(SEARCH(J$1,test70[[#This Row],[expectedResult]]))</f>
        <v>0</v>
      </c>
      <c r="K76" t="b">
        <f>ISNUMBER(SEARCH(K$1,test70[[#This Row],[expectedResult]]))</f>
        <v>1</v>
      </c>
      <c r="L76" t="b">
        <f>ISNUMBER(SEARCH(L$1,test70[[#This Row],[expectedResult]]))</f>
        <v>1</v>
      </c>
      <c r="O76" t="b">
        <f>ISNUMBER(SEARCH(O$1,test70[[#This Row],[actualResult]]))</f>
        <v>0</v>
      </c>
      <c r="P76" t="b">
        <f>ISNUMBER(SEARCH(P$1,test70[[#This Row],[actualResult]]))</f>
        <v>1</v>
      </c>
      <c r="Q76" t="b">
        <f>ISNUMBER(SEARCH(Q$1,test70[[#This Row],[actualResult]]))</f>
        <v>1</v>
      </c>
      <c r="R76" s="10" t="str">
        <f t="shared" si="18"/>
        <v>00</v>
      </c>
      <c r="S76" s="10" t="str">
        <f t="shared" si="19"/>
        <v>11</v>
      </c>
      <c r="T76" s="10" t="str">
        <f t="shared" si="20"/>
        <v>11</v>
      </c>
      <c r="U76" t="b">
        <f t="shared" si="21"/>
        <v>1</v>
      </c>
      <c r="X76" t="b">
        <f>ISNUMBER(SEARCH(X$1,test70[[#This Row],[actualResultV1]]))</f>
        <v>0</v>
      </c>
      <c r="Y76" t="b">
        <f>ISNUMBER(SEARCH(Y$1,test70[[#This Row],[actualResultV1]]))</f>
        <v>1</v>
      </c>
      <c r="Z76" t="b">
        <f>ISNUMBER(SEARCH(Z$1,test70[[#This Row],[actualResultV1]]))</f>
        <v>1</v>
      </c>
      <c r="AA76" s="10" t="str">
        <f t="shared" si="22"/>
        <v>00</v>
      </c>
      <c r="AB76" s="10" t="str">
        <f t="shared" si="23"/>
        <v>11</v>
      </c>
      <c r="AC76" s="10" t="str">
        <f t="shared" si="24"/>
        <v>11</v>
      </c>
      <c r="AD76" t="b">
        <f t="shared" si="25"/>
        <v>1</v>
      </c>
      <c r="AG76" t="b">
        <f>ISNUMBER(SEARCH(AG$1,test70[[#This Row],[actualResultGPT3]]))</f>
        <v>0</v>
      </c>
      <c r="AH76" t="b">
        <f>ISNUMBER(SEARCH(AH$1,test70[[#This Row],[actualResultGPT3]]))</f>
        <v>1</v>
      </c>
      <c r="AI76" t="b">
        <f>ISNUMBER(SEARCH(AI$1,test70[[#This Row],[actualResultGPT3]]))</f>
        <v>1</v>
      </c>
      <c r="AJ76" s="10" t="str">
        <f t="shared" si="15"/>
        <v>00</v>
      </c>
      <c r="AK76" s="10" t="str">
        <f t="shared" si="16"/>
        <v>11</v>
      </c>
      <c r="AL76" s="10" t="str">
        <f t="shared" si="17"/>
        <v>11</v>
      </c>
      <c r="AM76" t="b">
        <f t="shared" si="26"/>
        <v>1</v>
      </c>
    </row>
    <row r="77" spans="1:39" ht="14.5" customHeight="1" x14ac:dyDescent="0.35">
      <c r="A77" s="1" t="s">
        <v>142</v>
      </c>
      <c r="B77" s="1" t="s">
        <v>143</v>
      </c>
      <c r="C77" s="1" t="s">
        <v>144</v>
      </c>
      <c r="D77" s="1" t="s">
        <v>34</v>
      </c>
      <c r="E77" s="1" t="s">
        <v>34</v>
      </c>
      <c r="F77" s="1" t="s">
        <v>959</v>
      </c>
      <c r="G77" s="6" t="s">
        <v>34</v>
      </c>
      <c r="J77" t="b">
        <f>ISNUMBER(SEARCH(J$1,test70[[#This Row],[expectedResult]]))</f>
        <v>0</v>
      </c>
      <c r="K77" t="b">
        <f>ISNUMBER(SEARCH(K$1,test70[[#This Row],[expectedResult]]))</f>
        <v>1</v>
      </c>
      <c r="L77" t="b">
        <f>ISNUMBER(SEARCH(L$1,test70[[#This Row],[expectedResult]]))</f>
        <v>0</v>
      </c>
      <c r="O77" t="b">
        <f>ISNUMBER(SEARCH(O$1,test70[[#This Row],[actualResult]]))</f>
        <v>0</v>
      </c>
      <c r="P77" t="b">
        <f>ISNUMBER(SEARCH(P$1,test70[[#This Row],[actualResult]]))</f>
        <v>1</v>
      </c>
      <c r="Q77" t="b">
        <f>ISNUMBER(SEARCH(Q$1,test70[[#This Row],[actualResult]]))</f>
        <v>0</v>
      </c>
      <c r="R77" s="10" t="str">
        <f t="shared" si="18"/>
        <v>00</v>
      </c>
      <c r="S77" s="10" t="str">
        <f t="shared" si="19"/>
        <v>11</v>
      </c>
      <c r="T77" s="10" t="str">
        <f t="shared" si="20"/>
        <v>00</v>
      </c>
      <c r="U77" t="b">
        <f t="shared" si="21"/>
        <v>1</v>
      </c>
      <c r="X77" t="b">
        <f>ISNUMBER(SEARCH(X$1,test70[[#This Row],[actualResultV1]]))</f>
        <v>0</v>
      </c>
      <c r="Y77" t="b">
        <f>ISNUMBER(SEARCH(Y$1,test70[[#This Row],[actualResultV1]]))</f>
        <v>1</v>
      </c>
      <c r="Z77" t="b">
        <f>ISNUMBER(SEARCH(Z$1,test70[[#This Row],[actualResultV1]]))</f>
        <v>0</v>
      </c>
      <c r="AA77" s="10" t="str">
        <f t="shared" si="22"/>
        <v>00</v>
      </c>
      <c r="AB77" s="10" t="str">
        <f t="shared" si="23"/>
        <v>11</v>
      </c>
      <c r="AC77" s="10" t="str">
        <f t="shared" si="24"/>
        <v>00</v>
      </c>
      <c r="AD77" t="b">
        <f t="shared" si="25"/>
        <v>1</v>
      </c>
      <c r="AG77" t="b">
        <f>ISNUMBER(SEARCH(AG$1,test70[[#This Row],[actualResultGPT3]]))</f>
        <v>1</v>
      </c>
      <c r="AH77" t="b">
        <f>ISNUMBER(SEARCH(AH$1,test70[[#This Row],[actualResultGPT3]]))</f>
        <v>1</v>
      </c>
      <c r="AI77" t="b">
        <f>ISNUMBER(SEARCH(AI$1,test70[[#This Row],[actualResultGPT3]]))</f>
        <v>1</v>
      </c>
      <c r="AJ77" s="10" t="str">
        <f t="shared" si="15"/>
        <v>01</v>
      </c>
      <c r="AK77" s="10" t="str">
        <f t="shared" si="16"/>
        <v>11</v>
      </c>
      <c r="AL77" s="10" t="str">
        <f t="shared" si="17"/>
        <v>01</v>
      </c>
      <c r="AM77" t="b">
        <f t="shared" si="26"/>
        <v>0</v>
      </c>
    </row>
    <row r="78" spans="1:39" ht="14.5" customHeight="1" x14ac:dyDescent="0.35">
      <c r="A78" s="4" t="s">
        <v>902</v>
      </c>
      <c r="B78" s="4" t="s">
        <v>903</v>
      </c>
      <c r="C78" s="4" t="s">
        <v>1020</v>
      </c>
      <c r="D78" s="4" t="s">
        <v>24</v>
      </c>
      <c r="E78" s="4" t="s">
        <v>34</v>
      </c>
      <c r="F78" s="4" t="s">
        <v>926</v>
      </c>
      <c r="G78" s="5" t="s">
        <v>24</v>
      </c>
      <c r="J78" t="b">
        <f>ISNUMBER(SEARCH(J$1,test70[[#This Row],[expectedResult]]))</f>
        <v>0</v>
      </c>
      <c r="K78" t="b">
        <f>ISNUMBER(SEARCH(K$1,test70[[#This Row],[expectedResult]]))</f>
        <v>1</v>
      </c>
      <c r="L78" t="b">
        <f>ISNUMBER(SEARCH(L$1,test70[[#This Row],[expectedResult]]))</f>
        <v>1</v>
      </c>
      <c r="O78" t="b">
        <f>ISNUMBER(SEARCH(O$1,test70[[#This Row],[actualResult]]))</f>
        <v>0</v>
      </c>
      <c r="P78" t="b">
        <f>ISNUMBER(SEARCH(P$1,test70[[#This Row],[actualResult]]))</f>
        <v>1</v>
      </c>
      <c r="Q78" t="b">
        <f>ISNUMBER(SEARCH(Q$1,test70[[#This Row],[actualResult]]))</f>
        <v>1</v>
      </c>
      <c r="R78" s="10" t="str">
        <f t="shared" si="18"/>
        <v>00</v>
      </c>
      <c r="S78" s="10" t="str">
        <f t="shared" si="19"/>
        <v>11</v>
      </c>
      <c r="T78" s="10" t="str">
        <f t="shared" si="20"/>
        <v>11</v>
      </c>
      <c r="U78" t="b">
        <f t="shared" si="21"/>
        <v>1</v>
      </c>
      <c r="X78" t="b">
        <f>ISNUMBER(SEARCH(X$1,test70[[#This Row],[actualResultV1]]))</f>
        <v>0</v>
      </c>
      <c r="Y78" t="b">
        <f>ISNUMBER(SEARCH(Y$1,test70[[#This Row],[actualResultV1]]))</f>
        <v>1</v>
      </c>
      <c r="Z78" t="b">
        <f>ISNUMBER(SEARCH(Z$1,test70[[#This Row],[actualResultV1]]))</f>
        <v>0</v>
      </c>
      <c r="AA78" s="10" t="str">
        <f t="shared" si="22"/>
        <v>00</v>
      </c>
      <c r="AB78" s="10" t="str">
        <f t="shared" si="23"/>
        <v>11</v>
      </c>
      <c r="AC78" s="10" t="str">
        <f t="shared" si="24"/>
        <v>10</v>
      </c>
      <c r="AD78" t="b">
        <f t="shared" si="25"/>
        <v>0</v>
      </c>
      <c r="AG78" t="b">
        <f>ISNUMBER(SEARCH(AG$1,test70[[#This Row],[actualResultGPT3]]))</f>
        <v>0</v>
      </c>
      <c r="AH78" t="b">
        <f>ISNUMBER(SEARCH(AH$1,test70[[#This Row],[actualResultGPT3]]))</f>
        <v>1</v>
      </c>
      <c r="AI78" t="b">
        <f>ISNUMBER(SEARCH(AI$1,test70[[#This Row],[actualResultGPT3]]))</f>
        <v>1</v>
      </c>
      <c r="AJ78" s="10" t="str">
        <f t="shared" si="15"/>
        <v>00</v>
      </c>
      <c r="AK78" s="10" t="str">
        <f t="shared" si="16"/>
        <v>11</v>
      </c>
      <c r="AL78" s="10" t="str">
        <f t="shared" si="17"/>
        <v>11</v>
      </c>
      <c r="AM78" t="b">
        <f t="shared" si="26"/>
        <v>1</v>
      </c>
    </row>
    <row r="79" spans="1:39" ht="14.5" customHeight="1" x14ac:dyDescent="0.35">
      <c r="A79" s="1" t="s">
        <v>473</v>
      </c>
      <c r="B79" s="1" t="s">
        <v>474</v>
      </c>
      <c r="C79" s="1" t="s">
        <v>1021</v>
      </c>
      <c r="D79" s="1" t="s">
        <v>24</v>
      </c>
      <c r="E79" s="1" t="s">
        <v>24</v>
      </c>
      <c r="F79" s="1" t="s">
        <v>926</v>
      </c>
      <c r="G79" s="6" t="s">
        <v>24</v>
      </c>
      <c r="J79" t="b">
        <f>ISNUMBER(SEARCH(J$1,test70[[#This Row],[expectedResult]]))</f>
        <v>0</v>
      </c>
      <c r="K79" t="b">
        <f>ISNUMBER(SEARCH(K$1,test70[[#This Row],[expectedResult]]))</f>
        <v>1</v>
      </c>
      <c r="L79" t="b">
        <f>ISNUMBER(SEARCH(L$1,test70[[#This Row],[expectedResult]]))</f>
        <v>1</v>
      </c>
      <c r="O79" t="b">
        <f>ISNUMBER(SEARCH(O$1,test70[[#This Row],[actualResult]]))</f>
        <v>0</v>
      </c>
      <c r="P79" t="b">
        <f>ISNUMBER(SEARCH(P$1,test70[[#This Row],[actualResult]]))</f>
        <v>1</v>
      </c>
      <c r="Q79" t="b">
        <f>ISNUMBER(SEARCH(Q$1,test70[[#This Row],[actualResult]]))</f>
        <v>1</v>
      </c>
      <c r="R79" s="10" t="str">
        <f t="shared" si="18"/>
        <v>00</v>
      </c>
      <c r="S79" s="10" t="str">
        <f t="shared" si="19"/>
        <v>11</v>
      </c>
      <c r="T79" s="10" t="str">
        <f t="shared" si="20"/>
        <v>11</v>
      </c>
      <c r="U79" t="b">
        <f t="shared" si="21"/>
        <v>1</v>
      </c>
      <c r="X79" t="b">
        <f>ISNUMBER(SEARCH(X$1,test70[[#This Row],[actualResultV1]]))</f>
        <v>0</v>
      </c>
      <c r="Y79" t="b">
        <f>ISNUMBER(SEARCH(Y$1,test70[[#This Row],[actualResultV1]]))</f>
        <v>1</v>
      </c>
      <c r="Z79" t="b">
        <f>ISNUMBER(SEARCH(Z$1,test70[[#This Row],[actualResultV1]]))</f>
        <v>1</v>
      </c>
      <c r="AA79" s="10" t="str">
        <f t="shared" si="22"/>
        <v>00</v>
      </c>
      <c r="AB79" s="10" t="str">
        <f t="shared" si="23"/>
        <v>11</v>
      </c>
      <c r="AC79" s="10" t="str">
        <f t="shared" si="24"/>
        <v>11</v>
      </c>
      <c r="AD79" t="b">
        <f t="shared" si="25"/>
        <v>1</v>
      </c>
      <c r="AG79" t="b">
        <f>ISNUMBER(SEARCH(AG$1,test70[[#This Row],[actualResultGPT3]]))</f>
        <v>0</v>
      </c>
      <c r="AH79" t="b">
        <f>ISNUMBER(SEARCH(AH$1,test70[[#This Row],[actualResultGPT3]]))</f>
        <v>1</v>
      </c>
      <c r="AI79" t="b">
        <f>ISNUMBER(SEARCH(AI$1,test70[[#This Row],[actualResultGPT3]]))</f>
        <v>1</v>
      </c>
      <c r="AJ79" s="10" t="str">
        <f t="shared" si="15"/>
        <v>00</v>
      </c>
      <c r="AK79" s="10" t="str">
        <f t="shared" si="16"/>
        <v>11</v>
      </c>
      <c r="AL79" s="10" t="str">
        <f t="shared" si="17"/>
        <v>11</v>
      </c>
      <c r="AM79" t="b">
        <f t="shared" si="26"/>
        <v>1</v>
      </c>
    </row>
    <row r="80" spans="1:39" ht="14.5" customHeight="1" x14ac:dyDescent="0.35">
      <c r="A80" s="4" t="s">
        <v>179</v>
      </c>
      <c r="B80" s="4" t="s">
        <v>180</v>
      </c>
      <c r="C80" s="4" t="s">
        <v>1022</v>
      </c>
      <c r="D80" s="4" t="s">
        <v>7</v>
      </c>
      <c r="E80" s="4" t="s">
        <v>7</v>
      </c>
      <c r="F80" s="4" t="s">
        <v>926</v>
      </c>
      <c r="G80" s="5" t="s">
        <v>7</v>
      </c>
      <c r="J80" t="b">
        <f>ISNUMBER(SEARCH(J$1,test70[[#This Row],[expectedResult]]))</f>
        <v>0</v>
      </c>
      <c r="K80" t="b">
        <f>ISNUMBER(SEARCH(K$1,test70[[#This Row],[expectedResult]]))</f>
        <v>0</v>
      </c>
      <c r="L80" t="b">
        <f>ISNUMBER(SEARCH(L$1,test70[[#This Row],[expectedResult]]))</f>
        <v>1</v>
      </c>
      <c r="O80" t="b">
        <f>ISNUMBER(SEARCH(O$1,test70[[#This Row],[actualResult]]))</f>
        <v>0</v>
      </c>
      <c r="P80" t="b">
        <f>ISNUMBER(SEARCH(P$1,test70[[#This Row],[actualResult]]))</f>
        <v>0</v>
      </c>
      <c r="Q80" t="b">
        <f>ISNUMBER(SEARCH(Q$1,test70[[#This Row],[actualResult]]))</f>
        <v>1</v>
      </c>
      <c r="R80" s="10" t="str">
        <f t="shared" si="18"/>
        <v>00</v>
      </c>
      <c r="S80" s="10" t="str">
        <f t="shared" si="19"/>
        <v>00</v>
      </c>
      <c r="T80" s="10" t="str">
        <f t="shared" si="20"/>
        <v>11</v>
      </c>
      <c r="U80" t="b">
        <f t="shared" si="21"/>
        <v>1</v>
      </c>
      <c r="X80" t="b">
        <f>ISNUMBER(SEARCH(X$1,test70[[#This Row],[actualResultV1]]))</f>
        <v>0</v>
      </c>
      <c r="Y80" t="b">
        <f>ISNUMBER(SEARCH(Y$1,test70[[#This Row],[actualResultV1]]))</f>
        <v>0</v>
      </c>
      <c r="Z80" t="b">
        <f>ISNUMBER(SEARCH(Z$1,test70[[#This Row],[actualResultV1]]))</f>
        <v>1</v>
      </c>
      <c r="AA80" s="10" t="str">
        <f t="shared" si="22"/>
        <v>00</v>
      </c>
      <c r="AB80" s="10" t="str">
        <f t="shared" si="23"/>
        <v>00</v>
      </c>
      <c r="AC80" s="10" t="str">
        <f t="shared" si="24"/>
        <v>11</v>
      </c>
      <c r="AD80" t="b">
        <f t="shared" si="25"/>
        <v>1</v>
      </c>
      <c r="AG80" t="b">
        <f>ISNUMBER(SEARCH(AG$1,test70[[#This Row],[actualResultGPT3]]))</f>
        <v>0</v>
      </c>
      <c r="AH80" t="b">
        <f>ISNUMBER(SEARCH(AH$1,test70[[#This Row],[actualResultGPT3]]))</f>
        <v>1</v>
      </c>
      <c r="AI80" t="b">
        <f>ISNUMBER(SEARCH(AI$1,test70[[#This Row],[actualResultGPT3]]))</f>
        <v>1</v>
      </c>
      <c r="AJ80" s="10" t="str">
        <f t="shared" si="15"/>
        <v>00</v>
      </c>
      <c r="AK80" s="10" t="str">
        <f t="shared" si="16"/>
        <v>01</v>
      </c>
      <c r="AL80" s="10" t="str">
        <f t="shared" si="17"/>
        <v>11</v>
      </c>
      <c r="AM80" t="b">
        <f t="shared" si="26"/>
        <v>0</v>
      </c>
    </row>
    <row r="81" spans="1:39" ht="14.5" customHeight="1" x14ac:dyDescent="0.35">
      <c r="A81" s="1">
        <v>1577157578</v>
      </c>
      <c r="B81" s="1" t="s">
        <v>376</v>
      </c>
      <c r="C81" s="1" t="s">
        <v>377</v>
      </c>
      <c r="D81" s="1" t="s">
        <v>13</v>
      </c>
      <c r="E81" s="1" t="s">
        <v>13</v>
      </c>
      <c r="F81" s="1" t="s">
        <v>935</v>
      </c>
      <c r="G81" s="6" t="s">
        <v>13</v>
      </c>
      <c r="J81" t="b">
        <f>ISNUMBER(SEARCH(J$1,test70[[#This Row],[expectedResult]]))</f>
        <v>1</v>
      </c>
      <c r="K81" t="b">
        <f>ISNUMBER(SEARCH(K$1,test70[[#This Row],[expectedResult]]))</f>
        <v>0</v>
      </c>
      <c r="L81" t="b">
        <f>ISNUMBER(SEARCH(L$1,test70[[#This Row],[expectedResult]]))</f>
        <v>0</v>
      </c>
      <c r="O81" t="b">
        <f>ISNUMBER(SEARCH(O$1,test70[[#This Row],[actualResult]]))</f>
        <v>1</v>
      </c>
      <c r="P81" t="b">
        <f>ISNUMBER(SEARCH(P$1,test70[[#This Row],[actualResult]]))</f>
        <v>0</v>
      </c>
      <c r="Q81" t="b">
        <f>ISNUMBER(SEARCH(Q$1,test70[[#This Row],[actualResult]]))</f>
        <v>0</v>
      </c>
      <c r="R81" s="10" t="str">
        <f t="shared" si="18"/>
        <v>11</v>
      </c>
      <c r="S81" s="10" t="str">
        <f t="shared" si="19"/>
        <v>00</v>
      </c>
      <c r="T81" s="10" t="str">
        <f t="shared" si="20"/>
        <v>00</v>
      </c>
      <c r="U81" t="b">
        <f t="shared" si="21"/>
        <v>1</v>
      </c>
      <c r="X81" t="b">
        <f>ISNUMBER(SEARCH(X$1,test70[[#This Row],[actualResultV1]]))</f>
        <v>1</v>
      </c>
      <c r="Y81" t="b">
        <f>ISNUMBER(SEARCH(Y$1,test70[[#This Row],[actualResultV1]]))</f>
        <v>0</v>
      </c>
      <c r="Z81" t="b">
        <f>ISNUMBER(SEARCH(Z$1,test70[[#This Row],[actualResultV1]]))</f>
        <v>0</v>
      </c>
      <c r="AA81" s="10" t="str">
        <f t="shared" si="22"/>
        <v>11</v>
      </c>
      <c r="AB81" s="10" t="str">
        <f t="shared" si="23"/>
        <v>00</v>
      </c>
      <c r="AC81" s="10" t="str">
        <f t="shared" si="24"/>
        <v>00</v>
      </c>
      <c r="AD81" t="b">
        <f t="shared" si="25"/>
        <v>1</v>
      </c>
      <c r="AG81" t="b">
        <f>ISNUMBER(SEARCH(AG$1,test70[[#This Row],[actualResultGPT3]]))</f>
        <v>1</v>
      </c>
      <c r="AH81" t="b">
        <f>ISNUMBER(SEARCH(AH$1,test70[[#This Row],[actualResultGPT3]]))</f>
        <v>0</v>
      </c>
      <c r="AI81" t="b">
        <f>ISNUMBER(SEARCH(AI$1,test70[[#This Row],[actualResultGPT3]]))</f>
        <v>0</v>
      </c>
      <c r="AJ81" s="10" t="str">
        <f t="shared" si="15"/>
        <v>11</v>
      </c>
      <c r="AK81" s="10" t="str">
        <f t="shared" si="16"/>
        <v>00</v>
      </c>
      <c r="AL81" s="10" t="str">
        <f t="shared" si="17"/>
        <v>00</v>
      </c>
      <c r="AM81" t="b">
        <f t="shared" si="26"/>
        <v>1</v>
      </c>
    </row>
    <row r="82" spans="1:39" ht="14.5" customHeight="1" x14ac:dyDescent="0.35">
      <c r="A82" s="4" t="s">
        <v>753</v>
      </c>
      <c r="B82" s="4" t="s">
        <v>754</v>
      </c>
      <c r="C82" s="4" t="s">
        <v>1023</v>
      </c>
      <c r="D82" s="4" t="s">
        <v>34</v>
      </c>
      <c r="E82" s="4" t="s">
        <v>34</v>
      </c>
      <c r="F82" s="4" t="s">
        <v>926</v>
      </c>
      <c r="G82" s="5" t="s">
        <v>34</v>
      </c>
      <c r="J82" t="b">
        <f>ISNUMBER(SEARCH(J$1,test70[[#This Row],[expectedResult]]))</f>
        <v>0</v>
      </c>
      <c r="K82" t="b">
        <f>ISNUMBER(SEARCH(K$1,test70[[#This Row],[expectedResult]]))</f>
        <v>1</v>
      </c>
      <c r="L82" t="b">
        <f>ISNUMBER(SEARCH(L$1,test70[[#This Row],[expectedResult]]))</f>
        <v>0</v>
      </c>
      <c r="O82" t="b">
        <f>ISNUMBER(SEARCH(O$1,test70[[#This Row],[actualResult]]))</f>
        <v>0</v>
      </c>
      <c r="P82" t="b">
        <f>ISNUMBER(SEARCH(P$1,test70[[#This Row],[actualResult]]))</f>
        <v>1</v>
      </c>
      <c r="Q82" t="b">
        <f>ISNUMBER(SEARCH(Q$1,test70[[#This Row],[actualResult]]))</f>
        <v>0</v>
      </c>
      <c r="R82" s="10" t="str">
        <f t="shared" si="18"/>
        <v>00</v>
      </c>
      <c r="S82" s="10" t="str">
        <f t="shared" si="19"/>
        <v>11</v>
      </c>
      <c r="T82" s="10" t="str">
        <f t="shared" si="20"/>
        <v>00</v>
      </c>
      <c r="U82" t="b">
        <f t="shared" si="21"/>
        <v>1</v>
      </c>
      <c r="X82" t="b">
        <f>ISNUMBER(SEARCH(X$1,test70[[#This Row],[actualResultV1]]))</f>
        <v>0</v>
      </c>
      <c r="Y82" t="b">
        <f>ISNUMBER(SEARCH(Y$1,test70[[#This Row],[actualResultV1]]))</f>
        <v>1</v>
      </c>
      <c r="Z82" t="b">
        <f>ISNUMBER(SEARCH(Z$1,test70[[#This Row],[actualResultV1]]))</f>
        <v>0</v>
      </c>
      <c r="AA82" s="10" t="str">
        <f t="shared" si="22"/>
        <v>00</v>
      </c>
      <c r="AB82" s="10" t="str">
        <f t="shared" si="23"/>
        <v>11</v>
      </c>
      <c r="AC82" s="10" t="str">
        <f t="shared" si="24"/>
        <v>00</v>
      </c>
      <c r="AD82" t="b">
        <f t="shared" si="25"/>
        <v>1</v>
      </c>
      <c r="AG82" t="b">
        <f>ISNUMBER(SEARCH(AG$1,test70[[#This Row],[actualResultGPT3]]))</f>
        <v>0</v>
      </c>
      <c r="AH82" t="b">
        <f>ISNUMBER(SEARCH(AH$1,test70[[#This Row],[actualResultGPT3]]))</f>
        <v>1</v>
      </c>
      <c r="AI82" t="b">
        <f>ISNUMBER(SEARCH(AI$1,test70[[#This Row],[actualResultGPT3]]))</f>
        <v>1</v>
      </c>
      <c r="AJ82" s="10" t="str">
        <f t="shared" si="15"/>
        <v>00</v>
      </c>
      <c r="AK82" s="10" t="str">
        <f t="shared" si="16"/>
        <v>11</v>
      </c>
      <c r="AL82" s="10" t="str">
        <f t="shared" si="17"/>
        <v>01</v>
      </c>
      <c r="AM82" t="b">
        <f t="shared" si="26"/>
        <v>0</v>
      </c>
    </row>
    <row r="83" spans="1:39" ht="14.5" customHeight="1" x14ac:dyDescent="0.35">
      <c r="A83" s="1">
        <v>6445906099</v>
      </c>
      <c r="B83" s="1" t="s">
        <v>108</v>
      </c>
      <c r="C83" s="1" t="s">
        <v>1024</v>
      </c>
      <c r="D83" s="1" t="s">
        <v>34</v>
      </c>
      <c r="E83" s="1" t="s">
        <v>34</v>
      </c>
      <c r="F83" s="1" t="s">
        <v>926</v>
      </c>
      <c r="G83" s="6" t="s">
        <v>34</v>
      </c>
      <c r="J83" t="b">
        <f>ISNUMBER(SEARCH(J$1,test70[[#This Row],[expectedResult]]))</f>
        <v>0</v>
      </c>
      <c r="K83" t="b">
        <f>ISNUMBER(SEARCH(K$1,test70[[#This Row],[expectedResult]]))</f>
        <v>1</v>
      </c>
      <c r="L83" t="b">
        <f>ISNUMBER(SEARCH(L$1,test70[[#This Row],[expectedResult]]))</f>
        <v>0</v>
      </c>
      <c r="O83" t="b">
        <f>ISNUMBER(SEARCH(O$1,test70[[#This Row],[actualResult]]))</f>
        <v>0</v>
      </c>
      <c r="P83" t="b">
        <f>ISNUMBER(SEARCH(P$1,test70[[#This Row],[actualResult]]))</f>
        <v>1</v>
      </c>
      <c r="Q83" t="b">
        <f>ISNUMBER(SEARCH(Q$1,test70[[#This Row],[actualResult]]))</f>
        <v>0</v>
      </c>
      <c r="R83" s="10" t="str">
        <f t="shared" si="18"/>
        <v>00</v>
      </c>
      <c r="S83" s="10" t="str">
        <f t="shared" si="19"/>
        <v>11</v>
      </c>
      <c r="T83" s="10" t="str">
        <f t="shared" si="20"/>
        <v>00</v>
      </c>
      <c r="U83" t="b">
        <f t="shared" si="21"/>
        <v>1</v>
      </c>
      <c r="X83" t="b">
        <f>ISNUMBER(SEARCH(X$1,test70[[#This Row],[actualResultV1]]))</f>
        <v>0</v>
      </c>
      <c r="Y83" t="b">
        <f>ISNUMBER(SEARCH(Y$1,test70[[#This Row],[actualResultV1]]))</f>
        <v>1</v>
      </c>
      <c r="Z83" t="b">
        <f>ISNUMBER(SEARCH(Z$1,test70[[#This Row],[actualResultV1]]))</f>
        <v>0</v>
      </c>
      <c r="AA83" s="10" t="str">
        <f t="shared" si="22"/>
        <v>00</v>
      </c>
      <c r="AB83" s="10" t="str">
        <f t="shared" si="23"/>
        <v>11</v>
      </c>
      <c r="AC83" s="10" t="str">
        <f t="shared" si="24"/>
        <v>00</v>
      </c>
      <c r="AD83" t="b">
        <f t="shared" si="25"/>
        <v>1</v>
      </c>
      <c r="AG83" t="b">
        <f>ISNUMBER(SEARCH(AG$1,test70[[#This Row],[actualResultGPT3]]))</f>
        <v>0</v>
      </c>
      <c r="AH83" t="b">
        <f>ISNUMBER(SEARCH(AH$1,test70[[#This Row],[actualResultGPT3]]))</f>
        <v>1</v>
      </c>
      <c r="AI83" t="b">
        <f>ISNUMBER(SEARCH(AI$1,test70[[#This Row],[actualResultGPT3]]))</f>
        <v>1</v>
      </c>
      <c r="AJ83" s="10" t="str">
        <f t="shared" si="15"/>
        <v>00</v>
      </c>
      <c r="AK83" s="10" t="str">
        <f t="shared" si="16"/>
        <v>11</v>
      </c>
      <c r="AL83" s="10" t="str">
        <f t="shared" si="17"/>
        <v>01</v>
      </c>
      <c r="AM83" t="b">
        <f t="shared" si="26"/>
        <v>0</v>
      </c>
    </row>
    <row r="84" spans="1:39" ht="14.5" customHeight="1" x14ac:dyDescent="0.35">
      <c r="A84" s="4" t="s">
        <v>479</v>
      </c>
      <c r="B84" s="4" t="s">
        <v>480</v>
      </c>
      <c r="C84" s="4" t="s">
        <v>1025</v>
      </c>
      <c r="D84" s="4" t="s">
        <v>13</v>
      </c>
      <c r="E84" s="4" t="s">
        <v>13</v>
      </c>
      <c r="F84" s="4" t="s">
        <v>925</v>
      </c>
      <c r="G84" s="5" t="s">
        <v>13</v>
      </c>
      <c r="J84" t="b">
        <f>ISNUMBER(SEARCH(J$1,test70[[#This Row],[expectedResult]]))</f>
        <v>1</v>
      </c>
      <c r="K84" t="b">
        <f>ISNUMBER(SEARCH(K$1,test70[[#This Row],[expectedResult]]))</f>
        <v>0</v>
      </c>
      <c r="L84" t="b">
        <f>ISNUMBER(SEARCH(L$1,test70[[#This Row],[expectedResult]]))</f>
        <v>0</v>
      </c>
      <c r="O84" t="b">
        <f>ISNUMBER(SEARCH(O$1,test70[[#This Row],[actualResult]]))</f>
        <v>1</v>
      </c>
      <c r="P84" t="b">
        <f>ISNUMBER(SEARCH(P$1,test70[[#This Row],[actualResult]]))</f>
        <v>0</v>
      </c>
      <c r="Q84" t="b">
        <f>ISNUMBER(SEARCH(Q$1,test70[[#This Row],[actualResult]]))</f>
        <v>0</v>
      </c>
      <c r="R84" s="10" t="str">
        <f t="shared" si="18"/>
        <v>11</v>
      </c>
      <c r="S84" s="10" t="str">
        <f t="shared" si="19"/>
        <v>00</v>
      </c>
      <c r="T84" s="10" t="str">
        <f t="shared" si="20"/>
        <v>00</v>
      </c>
      <c r="U84" t="b">
        <f t="shared" si="21"/>
        <v>1</v>
      </c>
      <c r="X84" t="b">
        <f>ISNUMBER(SEARCH(X$1,test70[[#This Row],[actualResultV1]]))</f>
        <v>1</v>
      </c>
      <c r="Y84" t="b">
        <f>ISNUMBER(SEARCH(Y$1,test70[[#This Row],[actualResultV1]]))</f>
        <v>0</v>
      </c>
      <c r="Z84" t="b">
        <f>ISNUMBER(SEARCH(Z$1,test70[[#This Row],[actualResultV1]]))</f>
        <v>0</v>
      </c>
      <c r="AA84" s="10" t="str">
        <f t="shared" si="22"/>
        <v>11</v>
      </c>
      <c r="AB84" s="10" t="str">
        <f t="shared" si="23"/>
        <v>00</v>
      </c>
      <c r="AC84" s="10" t="str">
        <f t="shared" si="24"/>
        <v>00</v>
      </c>
      <c r="AD84" t="b">
        <f t="shared" si="25"/>
        <v>1</v>
      </c>
      <c r="AG84" t="b">
        <f>ISNUMBER(SEARCH(AG$1,test70[[#This Row],[actualResultGPT3]]))</f>
        <v>1</v>
      </c>
      <c r="AH84" t="b">
        <f>ISNUMBER(SEARCH(AH$1,test70[[#This Row],[actualResultGPT3]]))</f>
        <v>1</v>
      </c>
      <c r="AI84" t="b">
        <f>ISNUMBER(SEARCH(AI$1,test70[[#This Row],[actualResultGPT3]]))</f>
        <v>1</v>
      </c>
      <c r="AJ84" s="10" t="str">
        <f t="shared" si="15"/>
        <v>11</v>
      </c>
      <c r="AK84" s="10" t="str">
        <f t="shared" si="16"/>
        <v>01</v>
      </c>
      <c r="AL84" s="10" t="str">
        <f t="shared" si="17"/>
        <v>01</v>
      </c>
      <c r="AM84" t="b">
        <f t="shared" si="26"/>
        <v>0</v>
      </c>
    </row>
    <row r="85" spans="1:39" ht="14.5" customHeight="1" x14ac:dyDescent="0.35">
      <c r="A85" s="1" t="s">
        <v>581</v>
      </c>
      <c r="B85" s="1" t="s">
        <v>582</v>
      </c>
      <c r="C85" s="1" t="s">
        <v>1026</v>
      </c>
      <c r="D85" s="1" t="s">
        <v>13</v>
      </c>
      <c r="E85" s="1" t="s">
        <v>13</v>
      </c>
      <c r="F85" s="1" t="s">
        <v>935</v>
      </c>
      <c r="G85" s="6" t="s">
        <v>13</v>
      </c>
      <c r="J85" t="b">
        <f>ISNUMBER(SEARCH(J$1,test70[[#This Row],[expectedResult]]))</f>
        <v>1</v>
      </c>
      <c r="K85" t="b">
        <f>ISNUMBER(SEARCH(K$1,test70[[#This Row],[expectedResult]]))</f>
        <v>0</v>
      </c>
      <c r="L85" t="b">
        <f>ISNUMBER(SEARCH(L$1,test70[[#This Row],[expectedResult]]))</f>
        <v>0</v>
      </c>
      <c r="O85" t="b">
        <f>ISNUMBER(SEARCH(O$1,test70[[#This Row],[actualResult]]))</f>
        <v>1</v>
      </c>
      <c r="P85" t="b">
        <f>ISNUMBER(SEARCH(P$1,test70[[#This Row],[actualResult]]))</f>
        <v>0</v>
      </c>
      <c r="Q85" t="b">
        <f>ISNUMBER(SEARCH(Q$1,test70[[#This Row],[actualResult]]))</f>
        <v>0</v>
      </c>
      <c r="R85" s="10" t="str">
        <f t="shared" si="18"/>
        <v>11</v>
      </c>
      <c r="S85" s="10" t="str">
        <f t="shared" si="19"/>
        <v>00</v>
      </c>
      <c r="T85" s="10" t="str">
        <f t="shared" si="20"/>
        <v>00</v>
      </c>
      <c r="U85" t="b">
        <f t="shared" si="21"/>
        <v>1</v>
      </c>
      <c r="X85" t="b">
        <f>ISNUMBER(SEARCH(X$1,test70[[#This Row],[actualResultV1]]))</f>
        <v>1</v>
      </c>
      <c r="Y85" t="b">
        <f>ISNUMBER(SEARCH(Y$1,test70[[#This Row],[actualResultV1]]))</f>
        <v>0</v>
      </c>
      <c r="Z85" t="b">
        <f>ISNUMBER(SEARCH(Z$1,test70[[#This Row],[actualResultV1]]))</f>
        <v>0</v>
      </c>
      <c r="AA85" s="10" t="str">
        <f t="shared" si="22"/>
        <v>11</v>
      </c>
      <c r="AB85" s="10" t="str">
        <f t="shared" si="23"/>
        <v>00</v>
      </c>
      <c r="AC85" s="10" t="str">
        <f t="shared" si="24"/>
        <v>00</v>
      </c>
      <c r="AD85" t="b">
        <f t="shared" si="25"/>
        <v>1</v>
      </c>
      <c r="AG85" t="b">
        <f>ISNUMBER(SEARCH(AG$1,test70[[#This Row],[actualResultGPT3]]))</f>
        <v>1</v>
      </c>
      <c r="AH85" t="b">
        <f>ISNUMBER(SEARCH(AH$1,test70[[#This Row],[actualResultGPT3]]))</f>
        <v>0</v>
      </c>
      <c r="AI85" t="b">
        <f>ISNUMBER(SEARCH(AI$1,test70[[#This Row],[actualResultGPT3]]))</f>
        <v>0</v>
      </c>
      <c r="AJ85" s="10" t="str">
        <f t="shared" si="15"/>
        <v>11</v>
      </c>
      <c r="AK85" s="10" t="str">
        <f t="shared" si="16"/>
        <v>00</v>
      </c>
      <c r="AL85" s="10" t="str">
        <f t="shared" si="17"/>
        <v>00</v>
      </c>
      <c r="AM85" t="b">
        <f t="shared" si="26"/>
        <v>1</v>
      </c>
    </row>
    <row r="86" spans="1:39" ht="14.5" customHeight="1" x14ac:dyDescent="0.35">
      <c r="A86" s="4" t="s">
        <v>467</v>
      </c>
      <c r="B86" s="4" t="s">
        <v>468</v>
      </c>
      <c r="C86" s="4" t="s">
        <v>1027</v>
      </c>
      <c r="D86" s="4" t="s">
        <v>7</v>
      </c>
      <c r="E86" s="4" t="s">
        <v>7</v>
      </c>
      <c r="F86" s="4" t="s">
        <v>926</v>
      </c>
      <c r="G86" s="5" t="s">
        <v>7</v>
      </c>
      <c r="J86" t="b">
        <f>ISNUMBER(SEARCH(J$1,test70[[#This Row],[expectedResult]]))</f>
        <v>0</v>
      </c>
      <c r="K86" t="b">
        <f>ISNUMBER(SEARCH(K$1,test70[[#This Row],[expectedResult]]))</f>
        <v>0</v>
      </c>
      <c r="L86" t="b">
        <f>ISNUMBER(SEARCH(L$1,test70[[#This Row],[expectedResult]]))</f>
        <v>1</v>
      </c>
      <c r="O86" t="b">
        <f>ISNUMBER(SEARCH(O$1,test70[[#This Row],[actualResult]]))</f>
        <v>0</v>
      </c>
      <c r="P86" t="b">
        <f>ISNUMBER(SEARCH(P$1,test70[[#This Row],[actualResult]]))</f>
        <v>0</v>
      </c>
      <c r="Q86" t="b">
        <f>ISNUMBER(SEARCH(Q$1,test70[[#This Row],[actualResult]]))</f>
        <v>1</v>
      </c>
      <c r="R86" s="10" t="str">
        <f t="shared" si="18"/>
        <v>00</v>
      </c>
      <c r="S86" s="10" t="str">
        <f t="shared" si="19"/>
        <v>00</v>
      </c>
      <c r="T86" s="10" t="str">
        <f t="shared" si="20"/>
        <v>11</v>
      </c>
      <c r="U86" t="b">
        <f t="shared" si="21"/>
        <v>1</v>
      </c>
      <c r="X86" t="b">
        <f>ISNUMBER(SEARCH(X$1,test70[[#This Row],[actualResultV1]]))</f>
        <v>0</v>
      </c>
      <c r="Y86" t="b">
        <f>ISNUMBER(SEARCH(Y$1,test70[[#This Row],[actualResultV1]]))</f>
        <v>0</v>
      </c>
      <c r="Z86" t="b">
        <f>ISNUMBER(SEARCH(Z$1,test70[[#This Row],[actualResultV1]]))</f>
        <v>1</v>
      </c>
      <c r="AA86" s="10" t="str">
        <f t="shared" si="22"/>
        <v>00</v>
      </c>
      <c r="AB86" s="10" t="str">
        <f t="shared" si="23"/>
        <v>00</v>
      </c>
      <c r="AC86" s="10" t="str">
        <f t="shared" si="24"/>
        <v>11</v>
      </c>
      <c r="AD86" t="b">
        <f t="shared" si="25"/>
        <v>1</v>
      </c>
      <c r="AG86" t="b">
        <f>ISNUMBER(SEARCH(AG$1,test70[[#This Row],[actualResultGPT3]]))</f>
        <v>0</v>
      </c>
      <c r="AH86" t="b">
        <f>ISNUMBER(SEARCH(AH$1,test70[[#This Row],[actualResultGPT3]]))</f>
        <v>1</v>
      </c>
      <c r="AI86" t="b">
        <f>ISNUMBER(SEARCH(AI$1,test70[[#This Row],[actualResultGPT3]]))</f>
        <v>1</v>
      </c>
      <c r="AJ86" s="10" t="str">
        <f t="shared" si="15"/>
        <v>00</v>
      </c>
      <c r="AK86" s="10" t="str">
        <f t="shared" si="16"/>
        <v>01</v>
      </c>
      <c r="AL86" s="10" t="str">
        <f t="shared" si="17"/>
        <v>11</v>
      </c>
      <c r="AM86" t="b">
        <f t="shared" si="26"/>
        <v>0</v>
      </c>
    </row>
    <row r="87" spans="1:39" ht="14.5" customHeight="1" x14ac:dyDescent="0.35">
      <c r="A87" s="1">
        <v>1483744837</v>
      </c>
      <c r="B87" s="1" t="s">
        <v>418</v>
      </c>
      <c r="C87" s="1" t="s">
        <v>1028</v>
      </c>
      <c r="D87" s="1" t="s">
        <v>13</v>
      </c>
      <c r="E87" s="1" t="s">
        <v>13</v>
      </c>
      <c r="F87" s="1" t="s">
        <v>925</v>
      </c>
      <c r="G87" s="6" t="s">
        <v>13</v>
      </c>
      <c r="J87" t="b">
        <f>ISNUMBER(SEARCH(J$1,test70[[#This Row],[expectedResult]]))</f>
        <v>1</v>
      </c>
      <c r="K87" t="b">
        <f>ISNUMBER(SEARCH(K$1,test70[[#This Row],[expectedResult]]))</f>
        <v>0</v>
      </c>
      <c r="L87" t="b">
        <f>ISNUMBER(SEARCH(L$1,test70[[#This Row],[expectedResult]]))</f>
        <v>0</v>
      </c>
      <c r="O87" t="b">
        <f>ISNUMBER(SEARCH(O$1,test70[[#This Row],[actualResult]]))</f>
        <v>1</v>
      </c>
      <c r="P87" t="b">
        <f>ISNUMBER(SEARCH(P$1,test70[[#This Row],[actualResult]]))</f>
        <v>0</v>
      </c>
      <c r="Q87" t="b">
        <f>ISNUMBER(SEARCH(Q$1,test70[[#This Row],[actualResult]]))</f>
        <v>0</v>
      </c>
      <c r="R87" s="10" t="str">
        <f t="shared" si="18"/>
        <v>11</v>
      </c>
      <c r="S87" s="10" t="str">
        <f t="shared" si="19"/>
        <v>00</v>
      </c>
      <c r="T87" s="10" t="str">
        <f t="shared" si="20"/>
        <v>00</v>
      </c>
      <c r="U87" t="b">
        <f t="shared" si="21"/>
        <v>1</v>
      </c>
      <c r="X87" t="b">
        <f>ISNUMBER(SEARCH(X$1,test70[[#This Row],[actualResultV1]]))</f>
        <v>1</v>
      </c>
      <c r="Y87" t="b">
        <f>ISNUMBER(SEARCH(Y$1,test70[[#This Row],[actualResultV1]]))</f>
        <v>0</v>
      </c>
      <c r="Z87" t="b">
        <f>ISNUMBER(SEARCH(Z$1,test70[[#This Row],[actualResultV1]]))</f>
        <v>0</v>
      </c>
      <c r="AA87" s="10" t="str">
        <f t="shared" si="22"/>
        <v>11</v>
      </c>
      <c r="AB87" s="10" t="str">
        <f t="shared" si="23"/>
        <v>00</v>
      </c>
      <c r="AC87" s="10" t="str">
        <f t="shared" si="24"/>
        <v>00</v>
      </c>
      <c r="AD87" t="b">
        <f t="shared" si="25"/>
        <v>1</v>
      </c>
      <c r="AG87" t="b">
        <f>ISNUMBER(SEARCH(AG$1,test70[[#This Row],[actualResultGPT3]]))</f>
        <v>1</v>
      </c>
      <c r="AH87" t="b">
        <f>ISNUMBER(SEARCH(AH$1,test70[[#This Row],[actualResultGPT3]]))</f>
        <v>1</v>
      </c>
      <c r="AI87" t="b">
        <f>ISNUMBER(SEARCH(AI$1,test70[[#This Row],[actualResultGPT3]]))</f>
        <v>1</v>
      </c>
      <c r="AJ87" s="10" t="str">
        <f t="shared" si="15"/>
        <v>11</v>
      </c>
      <c r="AK87" s="10" t="str">
        <f t="shared" si="16"/>
        <v>01</v>
      </c>
      <c r="AL87" s="10" t="str">
        <f t="shared" si="17"/>
        <v>01</v>
      </c>
      <c r="AM87" t="b">
        <f t="shared" si="26"/>
        <v>0</v>
      </c>
    </row>
    <row r="88" spans="1:39" ht="14.5" customHeight="1" x14ac:dyDescent="0.35">
      <c r="A88" s="4" t="s">
        <v>214</v>
      </c>
      <c r="B88" s="4" t="s">
        <v>215</v>
      </c>
      <c r="C88" s="4" t="s">
        <v>1029</v>
      </c>
      <c r="D88" s="4" t="s">
        <v>13</v>
      </c>
      <c r="E88" s="4" t="s">
        <v>13</v>
      </c>
      <c r="F88" s="4" t="s">
        <v>925</v>
      </c>
      <c r="G88" s="5" t="s">
        <v>13</v>
      </c>
      <c r="J88" t="b">
        <f>ISNUMBER(SEARCH(J$1,test70[[#This Row],[expectedResult]]))</f>
        <v>1</v>
      </c>
      <c r="K88" t="b">
        <f>ISNUMBER(SEARCH(K$1,test70[[#This Row],[expectedResult]]))</f>
        <v>0</v>
      </c>
      <c r="L88" t="b">
        <f>ISNUMBER(SEARCH(L$1,test70[[#This Row],[expectedResult]]))</f>
        <v>0</v>
      </c>
      <c r="O88" t="b">
        <f>ISNUMBER(SEARCH(O$1,test70[[#This Row],[actualResult]]))</f>
        <v>1</v>
      </c>
      <c r="P88" t="b">
        <f>ISNUMBER(SEARCH(P$1,test70[[#This Row],[actualResult]]))</f>
        <v>0</v>
      </c>
      <c r="Q88" t="b">
        <f>ISNUMBER(SEARCH(Q$1,test70[[#This Row],[actualResult]]))</f>
        <v>0</v>
      </c>
      <c r="R88" s="10" t="str">
        <f t="shared" si="18"/>
        <v>11</v>
      </c>
      <c r="S88" s="10" t="str">
        <f t="shared" si="19"/>
        <v>00</v>
      </c>
      <c r="T88" s="10" t="str">
        <f t="shared" si="20"/>
        <v>00</v>
      </c>
      <c r="U88" t="b">
        <f t="shared" si="21"/>
        <v>1</v>
      </c>
      <c r="X88" t="b">
        <f>ISNUMBER(SEARCH(X$1,test70[[#This Row],[actualResultV1]]))</f>
        <v>1</v>
      </c>
      <c r="Y88" t="b">
        <f>ISNUMBER(SEARCH(Y$1,test70[[#This Row],[actualResultV1]]))</f>
        <v>0</v>
      </c>
      <c r="Z88" t="b">
        <f>ISNUMBER(SEARCH(Z$1,test70[[#This Row],[actualResultV1]]))</f>
        <v>0</v>
      </c>
      <c r="AA88" s="10" t="str">
        <f t="shared" si="22"/>
        <v>11</v>
      </c>
      <c r="AB88" s="10" t="str">
        <f t="shared" si="23"/>
        <v>00</v>
      </c>
      <c r="AC88" s="10" t="str">
        <f t="shared" si="24"/>
        <v>00</v>
      </c>
      <c r="AD88" t="b">
        <f t="shared" si="25"/>
        <v>1</v>
      </c>
      <c r="AG88" t="b">
        <f>ISNUMBER(SEARCH(AG$1,test70[[#This Row],[actualResultGPT3]]))</f>
        <v>1</v>
      </c>
      <c r="AH88" t="b">
        <f>ISNUMBER(SEARCH(AH$1,test70[[#This Row],[actualResultGPT3]]))</f>
        <v>1</v>
      </c>
      <c r="AI88" t="b">
        <f>ISNUMBER(SEARCH(AI$1,test70[[#This Row],[actualResultGPT3]]))</f>
        <v>1</v>
      </c>
      <c r="AJ88" s="10" t="str">
        <f t="shared" si="15"/>
        <v>11</v>
      </c>
      <c r="AK88" s="10" t="str">
        <f t="shared" si="16"/>
        <v>01</v>
      </c>
      <c r="AL88" s="10" t="str">
        <f t="shared" si="17"/>
        <v>01</v>
      </c>
      <c r="AM88" t="b">
        <f t="shared" si="26"/>
        <v>0</v>
      </c>
    </row>
    <row r="89" spans="1:39" ht="14.5" customHeight="1" x14ac:dyDescent="0.35">
      <c r="A89" s="1">
        <v>1183975734</v>
      </c>
      <c r="B89" s="1" t="s">
        <v>885</v>
      </c>
      <c r="C89" s="1" t="s">
        <v>1030</v>
      </c>
      <c r="D89" s="1" t="s">
        <v>13</v>
      </c>
      <c r="E89" s="1" t="s">
        <v>13</v>
      </c>
      <c r="F89" s="1" t="s">
        <v>925</v>
      </c>
      <c r="G89" s="6" t="s">
        <v>13</v>
      </c>
      <c r="J89" t="b">
        <f>ISNUMBER(SEARCH(J$1,test70[[#This Row],[expectedResult]]))</f>
        <v>1</v>
      </c>
      <c r="K89" t="b">
        <f>ISNUMBER(SEARCH(K$1,test70[[#This Row],[expectedResult]]))</f>
        <v>0</v>
      </c>
      <c r="L89" t="b">
        <f>ISNUMBER(SEARCH(L$1,test70[[#This Row],[expectedResult]]))</f>
        <v>0</v>
      </c>
      <c r="O89" t="b">
        <f>ISNUMBER(SEARCH(O$1,test70[[#This Row],[actualResult]]))</f>
        <v>1</v>
      </c>
      <c r="P89" t="b">
        <f>ISNUMBER(SEARCH(P$1,test70[[#This Row],[actualResult]]))</f>
        <v>0</v>
      </c>
      <c r="Q89" t="b">
        <f>ISNUMBER(SEARCH(Q$1,test70[[#This Row],[actualResult]]))</f>
        <v>0</v>
      </c>
      <c r="R89" s="10" t="str">
        <f t="shared" si="18"/>
        <v>11</v>
      </c>
      <c r="S89" s="10" t="str">
        <f t="shared" si="19"/>
        <v>00</v>
      </c>
      <c r="T89" s="10" t="str">
        <f t="shared" si="20"/>
        <v>00</v>
      </c>
      <c r="U89" t="b">
        <f t="shared" si="21"/>
        <v>1</v>
      </c>
      <c r="X89" t="b">
        <f>ISNUMBER(SEARCH(X$1,test70[[#This Row],[actualResultV1]]))</f>
        <v>1</v>
      </c>
      <c r="Y89" t="b">
        <f>ISNUMBER(SEARCH(Y$1,test70[[#This Row],[actualResultV1]]))</f>
        <v>0</v>
      </c>
      <c r="Z89" t="b">
        <f>ISNUMBER(SEARCH(Z$1,test70[[#This Row],[actualResultV1]]))</f>
        <v>0</v>
      </c>
      <c r="AA89" s="10" t="str">
        <f t="shared" si="22"/>
        <v>11</v>
      </c>
      <c r="AB89" s="10" t="str">
        <f t="shared" si="23"/>
        <v>00</v>
      </c>
      <c r="AC89" s="10" t="str">
        <f t="shared" si="24"/>
        <v>00</v>
      </c>
      <c r="AD89" t="b">
        <f t="shared" si="25"/>
        <v>1</v>
      </c>
      <c r="AG89" t="b">
        <f>ISNUMBER(SEARCH(AG$1,test70[[#This Row],[actualResultGPT3]]))</f>
        <v>1</v>
      </c>
      <c r="AH89" t="b">
        <f>ISNUMBER(SEARCH(AH$1,test70[[#This Row],[actualResultGPT3]]))</f>
        <v>1</v>
      </c>
      <c r="AI89" t="b">
        <f>ISNUMBER(SEARCH(AI$1,test70[[#This Row],[actualResultGPT3]]))</f>
        <v>1</v>
      </c>
      <c r="AJ89" s="10" t="str">
        <f t="shared" si="15"/>
        <v>11</v>
      </c>
      <c r="AK89" s="10" t="str">
        <f t="shared" si="16"/>
        <v>01</v>
      </c>
      <c r="AL89" s="10" t="str">
        <f t="shared" si="17"/>
        <v>01</v>
      </c>
      <c r="AM89" t="b">
        <f t="shared" si="26"/>
        <v>0</v>
      </c>
    </row>
    <row r="90" spans="1:39" ht="14.5" customHeight="1" x14ac:dyDescent="0.35">
      <c r="A90" s="4" t="s">
        <v>742</v>
      </c>
      <c r="B90" s="4" t="s">
        <v>1031</v>
      </c>
      <c r="C90" s="4" t="s">
        <v>1032</v>
      </c>
      <c r="D90" s="4" t="s">
        <v>7</v>
      </c>
      <c r="E90" s="4" t="s">
        <v>7</v>
      </c>
      <c r="F90" s="4" t="s">
        <v>925</v>
      </c>
      <c r="G90" s="5" t="s">
        <v>24</v>
      </c>
      <c r="J90" t="b">
        <f>ISNUMBER(SEARCH(J$1,test70[[#This Row],[expectedResult]]))</f>
        <v>0</v>
      </c>
      <c r="K90" t="b">
        <f>ISNUMBER(SEARCH(K$1,test70[[#This Row],[expectedResult]]))</f>
        <v>0</v>
      </c>
      <c r="L90" t="b">
        <f>ISNUMBER(SEARCH(L$1,test70[[#This Row],[expectedResult]]))</f>
        <v>1</v>
      </c>
      <c r="O90" t="b">
        <f>ISNUMBER(SEARCH(O$1,test70[[#This Row],[actualResult]]))</f>
        <v>0</v>
      </c>
      <c r="P90" t="b">
        <f>ISNUMBER(SEARCH(P$1,test70[[#This Row],[actualResult]]))</f>
        <v>1</v>
      </c>
      <c r="Q90" t="b">
        <f>ISNUMBER(SEARCH(Q$1,test70[[#This Row],[actualResult]]))</f>
        <v>1</v>
      </c>
      <c r="R90" s="10" t="str">
        <f t="shared" si="18"/>
        <v>00</v>
      </c>
      <c r="S90" s="10" t="str">
        <f t="shared" si="19"/>
        <v>01</v>
      </c>
      <c r="T90" s="10" t="str">
        <f t="shared" si="20"/>
        <v>11</v>
      </c>
      <c r="U90" t="b">
        <f t="shared" si="21"/>
        <v>0</v>
      </c>
      <c r="X90" t="b">
        <f>ISNUMBER(SEARCH(X$1,test70[[#This Row],[actualResultV1]]))</f>
        <v>0</v>
      </c>
      <c r="Y90" t="b">
        <f>ISNUMBER(SEARCH(Y$1,test70[[#This Row],[actualResultV1]]))</f>
        <v>0</v>
      </c>
      <c r="Z90" t="b">
        <f>ISNUMBER(SEARCH(Z$1,test70[[#This Row],[actualResultV1]]))</f>
        <v>1</v>
      </c>
      <c r="AA90" s="10" t="str">
        <f t="shared" si="22"/>
        <v>00</v>
      </c>
      <c r="AB90" s="10" t="str">
        <f t="shared" si="23"/>
        <v>00</v>
      </c>
      <c r="AC90" s="10" t="str">
        <f t="shared" si="24"/>
        <v>11</v>
      </c>
      <c r="AD90" t="b">
        <f t="shared" si="25"/>
        <v>1</v>
      </c>
      <c r="AG90" t="b">
        <f>ISNUMBER(SEARCH(AG$1,test70[[#This Row],[actualResultGPT3]]))</f>
        <v>1</v>
      </c>
      <c r="AH90" t="b">
        <f>ISNUMBER(SEARCH(AH$1,test70[[#This Row],[actualResultGPT3]]))</f>
        <v>1</v>
      </c>
      <c r="AI90" t="b">
        <f>ISNUMBER(SEARCH(AI$1,test70[[#This Row],[actualResultGPT3]]))</f>
        <v>1</v>
      </c>
      <c r="AJ90" s="10" t="str">
        <f t="shared" si="15"/>
        <v>01</v>
      </c>
      <c r="AK90" s="10" t="str">
        <f t="shared" si="16"/>
        <v>01</v>
      </c>
      <c r="AL90" s="10" t="str">
        <f t="shared" si="17"/>
        <v>11</v>
      </c>
      <c r="AM90" t="b">
        <f t="shared" si="26"/>
        <v>0</v>
      </c>
    </row>
    <row r="91" spans="1:39" ht="14.5" customHeight="1" x14ac:dyDescent="0.35">
      <c r="A91" s="1" t="s">
        <v>864</v>
      </c>
      <c r="B91" s="1" t="s">
        <v>865</v>
      </c>
      <c r="C91" s="1" t="s">
        <v>866</v>
      </c>
      <c r="D91" s="1" t="s">
        <v>7</v>
      </c>
      <c r="E91" s="1" t="s">
        <v>7</v>
      </c>
      <c r="F91" s="1" t="s">
        <v>926</v>
      </c>
      <c r="G91" s="6" t="s">
        <v>7</v>
      </c>
      <c r="J91" t="b">
        <f>ISNUMBER(SEARCH(J$1,test70[[#This Row],[expectedResult]]))</f>
        <v>0</v>
      </c>
      <c r="K91" t="b">
        <f>ISNUMBER(SEARCH(K$1,test70[[#This Row],[expectedResult]]))</f>
        <v>0</v>
      </c>
      <c r="L91" t="b">
        <f>ISNUMBER(SEARCH(L$1,test70[[#This Row],[expectedResult]]))</f>
        <v>1</v>
      </c>
      <c r="O91" t="b">
        <f>ISNUMBER(SEARCH(O$1,test70[[#This Row],[actualResult]]))</f>
        <v>0</v>
      </c>
      <c r="P91" t="b">
        <f>ISNUMBER(SEARCH(P$1,test70[[#This Row],[actualResult]]))</f>
        <v>0</v>
      </c>
      <c r="Q91" t="b">
        <f>ISNUMBER(SEARCH(Q$1,test70[[#This Row],[actualResult]]))</f>
        <v>1</v>
      </c>
      <c r="R91" s="10" t="str">
        <f t="shared" si="18"/>
        <v>00</v>
      </c>
      <c r="S91" s="10" t="str">
        <f t="shared" si="19"/>
        <v>00</v>
      </c>
      <c r="T91" s="10" t="str">
        <f t="shared" si="20"/>
        <v>11</v>
      </c>
      <c r="U91" t="b">
        <f t="shared" si="21"/>
        <v>1</v>
      </c>
      <c r="X91" t="b">
        <f>ISNUMBER(SEARCH(X$1,test70[[#This Row],[actualResultV1]]))</f>
        <v>0</v>
      </c>
      <c r="Y91" t="b">
        <f>ISNUMBER(SEARCH(Y$1,test70[[#This Row],[actualResultV1]]))</f>
        <v>0</v>
      </c>
      <c r="Z91" t="b">
        <f>ISNUMBER(SEARCH(Z$1,test70[[#This Row],[actualResultV1]]))</f>
        <v>1</v>
      </c>
      <c r="AA91" s="10" t="str">
        <f t="shared" si="22"/>
        <v>00</v>
      </c>
      <c r="AB91" s="10" t="str">
        <f t="shared" si="23"/>
        <v>00</v>
      </c>
      <c r="AC91" s="10" t="str">
        <f t="shared" si="24"/>
        <v>11</v>
      </c>
      <c r="AD91" t="b">
        <f t="shared" si="25"/>
        <v>1</v>
      </c>
      <c r="AG91" t="b">
        <f>ISNUMBER(SEARCH(AG$1,test70[[#This Row],[actualResultGPT3]]))</f>
        <v>0</v>
      </c>
      <c r="AH91" t="b">
        <f>ISNUMBER(SEARCH(AH$1,test70[[#This Row],[actualResultGPT3]]))</f>
        <v>1</v>
      </c>
      <c r="AI91" t="b">
        <f>ISNUMBER(SEARCH(AI$1,test70[[#This Row],[actualResultGPT3]]))</f>
        <v>1</v>
      </c>
      <c r="AJ91" s="10" t="str">
        <f t="shared" si="15"/>
        <v>00</v>
      </c>
      <c r="AK91" s="10" t="str">
        <f t="shared" si="16"/>
        <v>01</v>
      </c>
      <c r="AL91" s="10" t="str">
        <f t="shared" si="17"/>
        <v>11</v>
      </c>
      <c r="AM91" t="b">
        <f t="shared" si="26"/>
        <v>0</v>
      </c>
    </row>
    <row r="92" spans="1:39" ht="14.5" customHeight="1" x14ac:dyDescent="0.35">
      <c r="A92" s="4" t="s">
        <v>415</v>
      </c>
      <c r="B92" s="4" t="s">
        <v>416</v>
      </c>
      <c r="C92" s="4" t="s">
        <v>960</v>
      </c>
      <c r="D92" s="4" t="s">
        <v>13</v>
      </c>
      <c r="E92" s="4" t="s">
        <v>13</v>
      </c>
      <c r="F92" s="4" t="s">
        <v>935</v>
      </c>
      <c r="G92" s="5" t="s">
        <v>13</v>
      </c>
      <c r="J92" t="b">
        <f>ISNUMBER(SEARCH(J$1,test70[[#This Row],[expectedResult]]))</f>
        <v>1</v>
      </c>
      <c r="K92" t="b">
        <f>ISNUMBER(SEARCH(K$1,test70[[#This Row],[expectedResult]]))</f>
        <v>0</v>
      </c>
      <c r="L92" t="b">
        <f>ISNUMBER(SEARCH(L$1,test70[[#This Row],[expectedResult]]))</f>
        <v>0</v>
      </c>
      <c r="O92" t="b">
        <f>ISNUMBER(SEARCH(O$1,test70[[#This Row],[actualResult]]))</f>
        <v>1</v>
      </c>
      <c r="P92" t="b">
        <f>ISNUMBER(SEARCH(P$1,test70[[#This Row],[actualResult]]))</f>
        <v>0</v>
      </c>
      <c r="Q92" t="b">
        <f>ISNUMBER(SEARCH(Q$1,test70[[#This Row],[actualResult]]))</f>
        <v>0</v>
      </c>
      <c r="R92" s="10" t="str">
        <f t="shared" si="18"/>
        <v>11</v>
      </c>
      <c r="S92" s="10" t="str">
        <f t="shared" si="19"/>
        <v>00</v>
      </c>
      <c r="T92" s="10" t="str">
        <f t="shared" si="20"/>
        <v>00</v>
      </c>
      <c r="U92" t="b">
        <f t="shared" si="21"/>
        <v>1</v>
      </c>
      <c r="X92" t="b">
        <f>ISNUMBER(SEARCH(X$1,test70[[#This Row],[actualResultV1]]))</f>
        <v>1</v>
      </c>
      <c r="Y92" t="b">
        <f>ISNUMBER(SEARCH(Y$1,test70[[#This Row],[actualResultV1]]))</f>
        <v>0</v>
      </c>
      <c r="Z92" t="b">
        <f>ISNUMBER(SEARCH(Z$1,test70[[#This Row],[actualResultV1]]))</f>
        <v>0</v>
      </c>
      <c r="AA92" s="10" t="str">
        <f t="shared" si="22"/>
        <v>11</v>
      </c>
      <c r="AB92" s="10" t="str">
        <f t="shared" si="23"/>
        <v>00</v>
      </c>
      <c r="AC92" s="10" t="str">
        <f t="shared" si="24"/>
        <v>00</v>
      </c>
      <c r="AD92" t="b">
        <f t="shared" si="25"/>
        <v>1</v>
      </c>
      <c r="AG92" t="b">
        <f>ISNUMBER(SEARCH(AG$1,test70[[#This Row],[actualResultGPT3]]))</f>
        <v>1</v>
      </c>
      <c r="AH92" t="b">
        <f>ISNUMBER(SEARCH(AH$1,test70[[#This Row],[actualResultGPT3]]))</f>
        <v>0</v>
      </c>
      <c r="AI92" t="b">
        <f>ISNUMBER(SEARCH(AI$1,test70[[#This Row],[actualResultGPT3]]))</f>
        <v>0</v>
      </c>
      <c r="AJ92" s="10" t="str">
        <f t="shared" si="15"/>
        <v>11</v>
      </c>
      <c r="AK92" s="10" t="str">
        <f t="shared" si="16"/>
        <v>00</v>
      </c>
      <c r="AL92" s="10" t="str">
        <f t="shared" si="17"/>
        <v>00</v>
      </c>
      <c r="AM92" t="b">
        <f t="shared" si="26"/>
        <v>1</v>
      </c>
    </row>
    <row r="93" spans="1:39" ht="14.5" customHeight="1" x14ac:dyDescent="0.35">
      <c r="A93" s="1" t="s">
        <v>176</v>
      </c>
      <c r="B93" s="1" t="s">
        <v>177</v>
      </c>
      <c r="C93" s="1" t="s">
        <v>178</v>
      </c>
      <c r="D93" s="1" t="s">
        <v>7</v>
      </c>
      <c r="E93" s="1" t="s">
        <v>7</v>
      </c>
      <c r="F93" s="1" t="s">
        <v>926</v>
      </c>
      <c r="G93" s="6" t="s">
        <v>7</v>
      </c>
      <c r="J93" t="b">
        <f>ISNUMBER(SEARCH(J$1,test70[[#This Row],[expectedResult]]))</f>
        <v>0</v>
      </c>
      <c r="K93" t="b">
        <f>ISNUMBER(SEARCH(K$1,test70[[#This Row],[expectedResult]]))</f>
        <v>0</v>
      </c>
      <c r="L93" t="b">
        <f>ISNUMBER(SEARCH(L$1,test70[[#This Row],[expectedResult]]))</f>
        <v>1</v>
      </c>
      <c r="O93" t="b">
        <f>ISNUMBER(SEARCH(O$1,test70[[#This Row],[actualResult]]))</f>
        <v>0</v>
      </c>
      <c r="P93" t="b">
        <f>ISNUMBER(SEARCH(P$1,test70[[#This Row],[actualResult]]))</f>
        <v>0</v>
      </c>
      <c r="Q93" t="b">
        <f>ISNUMBER(SEARCH(Q$1,test70[[#This Row],[actualResult]]))</f>
        <v>1</v>
      </c>
      <c r="R93" s="10" t="str">
        <f t="shared" si="18"/>
        <v>00</v>
      </c>
      <c r="S93" s="10" t="str">
        <f t="shared" si="19"/>
        <v>00</v>
      </c>
      <c r="T93" s="10" t="str">
        <f t="shared" si="20"/>
        <v>11</v>
      </c>
      <c r="U93" t="b">
        <f t="shared" si="21"/>
        <v>1</v>
      </c>
      <c r="X93" t="b">
        <f>ISNUMBER(SEARCH(X$1,test70[[#This Row],[actualResultV1]]))</f>
        <v>0</v>
      </c>
      <c r="Y93" t="b">
        <f>ISNUMBER(SEARCH(Y$1,test70[[#This Row],[actualResultV1]]))</f>
        <v>0</v>
      </c>
      <c r="Z93" t="b">
        <f>ISNUMBER(SEARCH(Z$1,test70[[#This Row],[actualResultV1]]))</f>
        <v>1</v>
      </c>
      <c r="AA93" s="10" t="str">
        <f t="shared" si="22"/>
        <v>00</v>
      </c>
      <c r="AB93" s="10" t="str">
        <f t="shared" si="23"/>
        <v>00</v>
      </c>
      <c r="AC93" s="10" t="str">
        <f t="shared" si="24"/>
        <v>11</v>
      </c>
      <c r="AD93" t="b">
        <f t="shared" si="25"/>
        <v>1</v>
      </c>
      <c r="AG93" t="b">
        <f>ISNUMBER(SEARCH(AG$1,test70[[#This Row],[actualResultGPT3]]))</f>
        <v>0</v>
      </c>
      <c r="AH93" t="b">
        <f>ISNUMBER(SEARCH(AH$1,test70[[#This Row],[actualResultGPT3]]))</f>
        <v>1</v>
      </c>
      <c r="AI93" t="b">
        <f>ISNUMBER(SEARCH(AI$1,test70[[#This Row],[actualResultGPT3]]))</f>
        <v>1</v>
      </c>
      <c r="AJ93" s="10" t="str">
        <f t="shared" si="15"/>
        <v>00</v>
      </c>
      <c r="AK93" s="10" t="str">
        <f t="shared" si="16"/>
        <v>01</v>
      </c>
      <c r="AL93" s="10" t="str">
        <f t="shared" si="17"/>
        <v>11</v>
      </c>
      <c r="AM93" t="b">
        <f t="shared" si="26"/>
        <v>0</v>
      </c>
    </row>
    <row r="94" spans="1:39" ht="14.5" customHeight="1" x14ac:dyDescent="0.35">
      <c r="A94" s="4" t="s">
        <v>18</v>
      </c>
      <c r="B94" s="4" t="s">
        <v>19</v>
      </c>
      <c r="C94" s="4" t="s">
        <v>20</v>
      </c>
      <c r="D94" s="4" t="s">
        <v>7</v>
      </c>
      <c r="E94" s="4" t="s">
        <v>7</v>
      </c>
      <c r="F94" s="4" t="s">
        <v>926</v>
      </c>
      <c r="G94" s="5" t="s">
        <v>7</v>
      </c>
      <c r="J94" t="b">
        <f>ISNUMBER(SEARCH(J$1,test70[[#This Row],[expectedResult]]))</f>
        <v>0</v>
      </c>
      <c r="K94" t="b">
        <f>ISNUMBER(SEARCH(K$1,test70[[#This Row],[expectedResult]]))</f>
        <v>0</v>
      </c>
      <c r="L94" t="b">
        <f>ISNUMBER(SEARCH(L$1,test70[[#This Row],[expectedResult]]))</f>
        <v>1</v>
      </c>
      <c r="O94" t="b">
        <f>ISNUMBER(SEARCH(O$1,test70[[#This Row],[actualResult]]))</f>
        <v>0</v>
      </c>
      <c r="P94" t="b">
        <f>ISNUMBER(SEARCH(P$1,test70[[#This Row],[actualResult]]))</f>
        <v>0</v>
      </c>
      <c r="Q94" t="b">
        <f>ISNUMBER(SEARCH(Q$1,test70[[#This Row],[actualResult]]))</f>
        <v>1</v>
      </c>
      <c r="R94" s="10" t="str">
        <f t="shared" si="18"/>
        <v>00</v>
      </c>
      <c r="S94" s="10" t="str">
        <f t="shared" si="19"/>
        <v>00</v>
      </c>
      <c r="T94" s="10" t="str">
        <f t="shared" si="20"/>
        <v>11</v>
      </c>
      <c r="U94" t="b">
        <f t="shared" si="21"/>
        <v>1</v>
      </c>
      <c r="X94" t="b">
        <f>ISNUMBER(SEARCH(X$1,test70[[#This Row],[actualResultV1]]))</f>
        <v>0</v>
      </c>
      <c r="Y94" t="b">
        <f>ISNUMBER(SEARCH(Y$1,test70[[#This Row],[actualResultV1]]))</f>
        <v>0</v>
      </c>
      <c r="Z94" t="b">
        <f>ISNUMBER(SEARCH(Z$1,test70[[#This Row],[actualResultV1]]))</f>
        <v>1</v>
      </c>
      <c r="AA94" s="10" t="str">
        <f t="shared" si="22"/>
        <v>00</v>
      </c>
      <c r="AB94" s="10" t="str">
        <f t="shared" si="23"/>
        <v>00</v>
      </c>
      <c r="AC94" s="10" t="str">
        <f t="shared" si="24"/>
        <v>11</v>
      </c>
      <c r="AD94" t="b">
        <f t="shared" si="25"/>
        <v>1</v>
      </c>
      <c r="AG94" t="b">
        <f>ISNUMBER(SEARCH(AG$1,test70[[#This Row],[actualResultGPT3]]))</f>
        <v>0</v>
      </c>
      <c r="AH94" t="b">
        <f>ISNUMBER(SEARCH(AH$1,test70[[#This Row],[actualResultGPT3]]))</f>
        <v>1</v>
      </c>
      <c r="AI94" t="b">
        <f>ISNUMBER(SEARCH(AI$1,test70[[#This Row],[actualResultGPT3]]))</f>
        <v>1</v>
      </c>
      <c r="AJ94" s="10" t="str">
        <f t="shared" si="15"/>
        <v>00</v>
      </c>
      <c r="AK94" s="10" t="str">
        <f t="shared" si="16"/>
        <v>01</v>
      </c>
      <c r="AL94" s="10" t="str">
        <f t="shared" si="17"/>
        <v>11</v>
      </c>
      <c r="AM94" t="b">
        <f t="shared" si="26"/>
        <v>0</v>
      </c>
    </row>
    <row r="95" spans="1:39" ht="14.5" customHeight="1" x14ac:dyDescent="0.35">
      <c r="A95" s="1" t="s">
        <v>88</v>
      </c>
      <c r="B95" s="1" t="s">
        <v>89</v>
      </c>
      <c r="C95" s="1" t="s">
        <v>1033</v>
      </c>
      <c r="D95" s="1" t="s">
        <v>34</v>
      </c>
      <c r="E95" s="1" t="s">
        <v>34</v>
      </c>
      <c r="F95" s="1" t="s">
        <v>925</v>
      </c>
      <c r="G95" s="6" t="s">
        <v>34</v>
      </c>
      <c r="J95" t="b">
        <f>ISNUMBER(SEARCH(J$1,test70[[#This Row],[expectedResult]]))</f>
        <v>0</v>
      </c>
      <c r="K95" t="b">
        <f>ISNUMBER(SEARCH(K$1,test70[[#This Row],[expectedResult]]))</f>
        <v>1</v>
      </c>
      <c r="L95" t="b">
        <f>ISNUMBER(SEARCH(L$1,test70[[#This Row],[expectedResult]]))</f>
        <v>0</v>
      </c>
      <c r="O95" t="b">
        <f>ISNUMBER(SEARCH(O$1,test70[[#This Row],[actualResult]]))</f>
        <v>0</v>
      </c>
      <c r="P95" t="b">
        <f>ISNUMBER(SEARCH(P$1,test70[[#This Row],[actualResult]]))</f>
        <v>1</v>
      </c>
      <c r="Q95" t="b">
        <f>ISNUMBER(SEARCH(Q$1,test70[[#This Row],[actualResult]]))</f>
        <v>0</v>
      </c>
      <c r="R95" s="10" t="str">
        <f t="shared" si="18"/>
        <v>00</v>
      </c>
      <c r="S95" s="10" t="str">
        <f t="shared" si="19"/>
        <v>11</v>
      </c>
      <c r="T95" s="10" t="str">
        <f t="shared" si="20"/>
        <v>00</v>
      </c>
      <c r="U95" t="b">
        <f t="shared" si="21"/>
        <v>1</v>
      </c>
      <c r="X95" t="b">
        <f>ISNUMBER(SEARCH(X$1,test70[[#This Row],[actualResultV1]]))</f>
        <v>0</v>
      </c>
      <c r="Y95" t="b">
        <f>ISNUMBER(SEARCH(Y$1,test70[[#This Row],[actualResultV1]]))</f>
        <v>1</v>
      </c>
      <c r="Z95" t="b">
        <f>ISNUMBER(SEARCH(Z$1,test70[[#This Row],[actualResultV1]]))</f>
        <v>0</v>
      </c>
      <c r="AA95" s="10" t="str">
        <f t="shared" si="22"/>
        <v>00</v>
      </c>
      <c r="AB95" s="10" t="str">
        <f t="shared" si="23"/>
        <v>11</v>
      </c>
      <c r="AC95" s="10" t="str">
        <f t="shared" si="24"/>
        <v>00</v>
      </c>
      <c r="AD95" t="b">
        <f t="shared" si="25"/>
        <v>1</v>
      </c>
      <c r="AG95" t="b">
        <f>ISNUMBER(SEARCH(AG$1,test70[[#This Row],[actualResultGPT3]]))</f>
        <v>1</v>
      </c>
      <c r="AH95" t="b">
        <f>ISNUMBER(SEARCH(AH$1,test70[[#This Row],[actualResultGPT3]]))</f>
        <v>1</v>
      </c>
      <c r="AI95" t="b">
        <f>ISNUMBER(SEARCH(AI$1,test70[[#This Row],[actualResultGPT3]]))</f>
        <v>1</v>
      </c>
      <c r="AJ95" s="10" t="str">
        <f t="shared" si="15"/>
        <v>01</v>
      </c>
      <c r="AK95" s="10" t="str">
        <f t="shared" si="16"/>
        <v>11</v>
      </c>
      <c r="AL95" s="10" t="str">
        <f t="shared" si="17"/>
        <v>01</v>
      </c>
      <c r="AM95" t="b">
        <f t="shared" si="26"/>
        <v>0</v>
      </c>
    </row>
    <row r="96" spans="1:39" ht="14.5" customHeight="1" x14ac:dyDescent="0.35">
      <c r="A96" s="4" t="s">
        <v>283</v>
      </c>
      <c r="B96" s="4" t="s">
        <v>284</v>
      </c>
      <c r="C96" s="4" t="s">
        <v>1034</v>
      </c>
      <c r="D96" s="4" t="s">
        <v>7</v>
      </c>
      <c r="E96" s="4" t="s">
        <v>7</v>
      </c>
      <c r="F96" s="4" t="s">
        <v>926</v>
      </c>
      <c r="G96" s="5" t="s">
        <v>7</v>
      </c>
      <c r="J96" t="b">
        <f>ISNUMBER(SEARCH(J$1,test70[[#This Row],[expectedResult]]))</f>
        <v>0</v>
      </c>
      <c r="K96" t="b">
        <f>ISNUMBER(SEARCH(K$1,test70[[#This Row],[expectedResult]]))</f>
        <v>0</v>
      </c>
      <c r="L96" t="b">
        <f>ISNUMBER(SEARCH(L$1,test70[[#This Row],[expectedResult]]))</f>
        <v>1</v>
      </c>
      <c r="O96" t="b">
        <f>ISNUMBER(SEARCH(O$1,test70[[#This Row],[actualResult]]))</f>
        <v>0</v>
      </c>
      <c r="P96" t="b">
        <f>ISNUMBER(SEARCH(P$1,test70[[#This Row],[actualResult]]))</f>
        <v>0</v>
      </c>
      <c r="Q96" t="b">
        <f>ISNUMBER(SEARCH(Q$1,test70[[#This Row],[actualResult]]))</f>
        <v>1</v>
      </c>
      <c r="R96" s="10" t="str">
        <f t="shared" si="18"/>
        <v>00</v>
      </c>
      <c r="S96" s="10" t="str">
        <f t="shared" si="19"/>
        <v>00</v>
      </c>
      <c r="T96" s="10" t="str">
        <f t="shared" si="20"/>
        <v>11</v>
      </c>
      <c r="U96" t="b">
        <f t="shared" si="21"/>
        <v>1</v>
      </c>
      <c r="X96" t="b">
        <f>ISNUMBER(SEARCH(X$1,test70[[#This Row],[actualResultV1]]))</f>
        <v>0</v>
      </c>
      <c r="Y96" t="b">
        <f>ISNUMBER(SEARCH(Y$1,test70[[#This Row],[actualResultV1]]))</f>
        <v>0</v>
      </c>
      <c r="Z96" t="b">
        <f>ISNUMBER(SEARCH(Z$1,test70[[#This Row],[actualResultV1]]))</f>
        <v>1</v>
      </c>
      <c r="AA96" s="10" t="str">
        <f t="shared" si="22"/>
        <v>00</v>
      </c>
      <c r="AB96" s="10" t="str">
        <f t="shared" si="23"/>
        <v>00</v>
      </c>
      <c r="AC96" s="10" t="str">
        <f t="shared" si="24"/>
        <v>11</v>
      </c>
      <c r="AD96" t="b">
        <f t="shared" si="25"/>
        <v>1</v>
      </c>
      <c r="AG96" t="b">
        <f>ISNUMBER(SEARCH(AG$1,test70[[#This Row],[actualResultGPT3]]))</f>
        <v>0</v>
      </c>
      <c r="AH96" t="b">
        <f>ISNUMBER(SEARCH(AH$1,test70[[#This Row],[actualResultGPT3]]))</f>
        <v>1</v>
      </c>
      <c r="AI96" t="b">
        <f>ISNUMBER(SEARCH(AI$1,test70[[#This Row],[actualResultGPT3]]))</f>
        <v>1</v>
      </c>
      <c r="AJ96" s="10" t="str">
        <f t="shared" si="15"/>
        <v>00</v>
      </c>
      <c r="AK96" s="10" t="str">
        <f t="shared" si="16"/>
        <v>01</v>
      </c>
      <c r="AL96" s="10" t="str">
        <f t="shared" si="17"/>
        <v>11</v>
      </c>
      <c r="AM96" t="b">
        <f t="shared" si="26"/>
        <v>0</v>
      </c>
    </row>
    <row r="97" spans="1:39" ht="14.5" customHeight="1" x14ac:dyDescent="0.35">
      <c r="A97" s="1" t="s">
        <v>97</v>
      </c>
      <c r="B97" s="1" t="s">
        <v>98</v>
      </c>
      <c r="C97" s="1" t="s">
        <v>1035</v>
      </c>
      <c r="D97" s="1" t="s">
        <v>13</v>
      </c>
      <c r="E97" s="1" t="s">
        <v>13</v>
      </c>
      <c r="F97" s="1" t="s">
        <v>925</v>
      </c>
      <c r="G97" s="6" t="s">
        <v>13</v>
      </c>
      <c r="J97" t="b">
        <f>ISNUMBER(SEARCH(J$1,test70[[#This Row],[expectedResult]]))</f>
        <v>1</v>
      </c>
      <c r="K97" t="b">
        <f>ISNUMBER(SEARCH(K$1,test70[[#This Row],[expectedResult]]))</f>
        <v>0</v>
      </c>
      <c r="L97" t="b">
        <f>ISNUMBER(SEARCH(L$1,test70[[#This Row],[expectedResult]]))</f>
        <v>0</v>
      </c>
      <c r="O97" t="b">
        <f>ISNUMBER(SEARCH(O$1,test70[[#This Row],[actualResult]]))</f>
        <v>1</v>
      </c>
      <c r="P97" t="b">
        <f>ISNUMBER(SEARCH(P$1,test70[[#This Row],[actualResult]]))</f>
        <v>0</v>
      </c>
      <c r="Q97" t="b">
        <f>ISNUMBER(SEARCH(Q$1,test70[[#This Row],[actualResult]]))</f>
        <v>0</v>
      </c>
      <c r="R97" s="10" t="str">
        <f t="shared" si="18"/>
        <v>11</v>
      </c>
      <c r="S97" s="10" t="str">
        <f t="shared" si="19"/>
        <v>00</v>
      </c>
      <c r="T97" s="10" t="str">
        <f t="shared" si="20"/>
        <v>00</v>
      </c>
      <c r="U97" t="b">
        <f t="shared" si="21"/>
        <v>1</v>
      </c>
      <c r="X97" t="b">
        <f>ISNUMBER(SEARCH(X$1,test70[[#This Row],[actualResultV1]]))</f>
        <v>1</v>
      </c>
      <c r="Y97" t="b">
        <f>ISNUMBER(SEARCH(Y$1,test70[[#This Row],[actualResultV1]]))</f>
        <v>0</v>
      </c>
      <c r="Z97" t="b">
        <f>ISNUMBER(SEARCH(Z$1,test70[[#This Row],[actualResultV1]]))</f>
        <v>0</v>
      </c>
      <c r="AA97" s="10" t="str">
        <f t="shared" si="22"/>
        <v>11</v>
      </c>
      <c r="AB97" s="10" t="str">
        <f t="shared" si="23"/>
        <v>00</v>
      </c>
      <c r="AC97" s="10" t="str">
        <f t="shared" si="24"/>
        <v>00</v>
      </c>
      <c r="AD97" t="b">
        <f t="shared" si="25"/>
        <v>1</v>
      </c>
      <c r="AG97" t="b">
        <f>ISNUMBER(SEARCH(AG$1,test70[[#This Row],[actualResultGPT3]]))</f>
        <v>1</v>
      </c>
      <c r="AH97" t="b">
        <f>ISNUMBER(SEARCH(AH$1,test70[[#This Row],[actualResultGPT3]]))</f>
        <v>1</v>
      </c>
      <c r="AI97" t="b">
        <f>ISNUMBER(SEARCH(AI$1,test70[[#This Row],[actualResultGPT3]]))</f>
        <v>1</v>
      </c>
      <c r="AJ97" s="10" t="str">
        <f t="shared" si="15"/>
        <v>11</v>
      </c>
      <c r="AK97" s="10" t="str">
        <f t="shared" si="16"/>
        <v>01</v>
      </c>
      <c r="AL97" s="10" t="str">
        <f t="shared" si="17"/>
        <v>01</v>
      </c>
      <c r="AM97" t="b">
        <f t="shared" si="26"/>
        <v>0</v>
      </c>
    </row>
    <row r="98" spans="1:39" ht="14.5" customHeight="1" x14ac:dyDescent="0.35">
      <c r="A98" s="7" t="s">
        <v>217</v>
      </c>
      <c r="B98" s="7" t="s">
        <v>218</v>
      </c>
      <c r="C98" s="7" t="s">
        <v>1036</v>
      </c>
      <c r="D98" s="7" t="s">
        <v>24</v>
      </c>
      <c r="E98" s="7" t="s">
        <v>24</v>
      </c>
      <c r="F98" s="7" t="s">
        <v>926</v>
      </c>
      <c r="G98" s="8" t="s">
        <v>7</v>
      </c>
      <c r="J98" t="b">
        <f>ISNUMBER(SEARCH(J$1,test70[[#This Row],[expectedResult]]))</f>
        <v>0</v>
      </c>
      <c r="K98" t="b">
        <f>ISNUMBER(SEARCH(K$1,test70[[#This Row],[expectedResult]]))</f>
        <v>1</v>
      </c>
      <c r="L98" t="b">
        <f>ISNUMBER(SEARCH(L$1,test70[[#This Row],[expectedResult]]))</f>
        <v>1</v>
      </c>
      <c r="O98" t="b">
        <f>ISNUMBER(SEARCH(O$1,test70[[#This Row],[actualResult]]))</f>
        <v>0</v>
      </c>
      <c r="P98" t="b">
        <f>ISNUMBER(SEARCH(P$1,test70[[#This Row],[actualResult]]))</f>
        <v>0</v>
      </c>
      <c r="Q98" t="b">
        <f>ISNUMBER(SEARCH(Q$1,test70[[#This Row],[actualResult]]))</f>
        <v>1</v>
      </c>
      <c r="R98" s="10" t="str">
        <f t="shared" si="18"/>
        <v>00</v>
      </c>
      <c r="S98" s="10" t="str">
        <f t="shared" si="19"/>
        <v>10</v>
      </c>
      <c r="T98" s="10" t="str">
        <f t="shared" si="20"/>
        <v>11</v>
      </c>
      <c r="U98" t="b">
        <f t="shared" si="21"/>
        <v>0</v>
      </c>
      <c r="X98" t="b">
        <f>ISNUMBER(SEARCH(X$1,test70[[#This Row],[actualResultV1]]))</f>
        <v>0</v>
      </c>
      <c r="Y98" t="b">
        <f>ISNUMBER(SEARCH(Y$1,test70[[#This Row],[actualResultV1]]))</f>
        <v>1</v>
      </c>
      <c r="Z98" t="b">
        <f>ISNUMBER(SEARCH(Z$1,test70[[#This Row],[actualResultV1]]))</f>
        <v>1</v>
      </c>
      <c r="AA98" s="10" t="str">
        <f t="shared" si="22"/>
        <v>00</v>
      </c>
      <c r="AB98" s="10" t="str">
        <f t="shared" si="23"/>
        <v>11</v>
      </c>
      <c r="AC98" s="10" t="str">
        <f t="shared" si="24"/>
        <v>11</v>
      </c>
      <c r="AD98" t="b">
        <f t="shared" si="25"/>
        <v>1</v>
      </c>
      <c r="AG98" t="b">
        <f>ISNUMBER(SEARCH(AG$1,test70[[#This Row],[actualResultGPT3]]))</f>
        <v>0</v>
      </c>
      <c r="AH98" t="b">
        <f>ISNUMBER(SEARCH(AH$1,test70[[#This Row],[actualResultGPT3]]))</f>
        <v>1</v>
      </c>
      <c r="AI98" t="b">
        <f>ISNUMBER(SEARCH(AI$1,test70[[#This Row],[actualResultGPT3]]))</f>
        <v>1</v>
      </c>
      <c r="AJ98" s="10" t="str">
        <f t="shared" si="15"/>
        <v>00</v>
      </c>
      <c r="AK98" s="10" t="str">
        <f t="shared" si="16"/>
        <v>11</v>
      </c>
      <c r="AL98" s="10" t="str">
        <f t="shared" si="17"/>
        <v>11</v>
      </c>
      <c r="AM98" t="b">
        <f t="shared" si="26"/>
        <v>1</v>
      </c>
    </row>
    <row r="102" spans="1:39" ht="14.5" customHeight="1" x14ac:dyDescent="0.35">
      <c r="T102" t="s">
        <v>7466</v>
      </c>
      <c r="AC102" t="s">
        <v>7466</v>
      </c>
      <c r="AL102" t="s">
        <v>7466</v>
      </c>
    </row>
    <row r="103" spans="1:39" ht="14.5" customHeight="1" x14ac:dyDescent="0.35">
      <c r="T103" t="b">
        <v>1</v>
      </c>
      <c r="U103" t="b">
        <v>0</v>
      </c>
      <c r="AC103" t="b">
        <v>1</v>
      </c>
      <c r="AD103" t="b">
        <v>0</v>
      </c>
      <c r="AL103" t="b">
        <v>1</v>
      </c>
      <c r="AM103" t="b">
        <v>0</v>
      </c>
    </row>
    <row r="104" spans="1:39" ht="14.5" customHeight="1" x14ac:dyDescent="0.35">
      <c r="R104" t="s">
        <v>7465</v>
      </c>
      <c r="S104" t="b">
        <v>1</v>
      </c>
      <c r="T104">
        <f>COUNTIF(R2:T98, "11")</f>
        <v>108</v>
      </c>
      <c r="U104">
        <f>COUNTIF(R2:T98, "10")</f>
        <v>14</v>
      </c>
      <c r="AA104" t="s">
        <v>7465</v>
      </c>
      <c r="AB104" t="b">
        <v>1</v>
      </c>
      <c r="AC104">
        <f>COUNTIF(AA2:AC98, "11")</f>
        <v>105</v>
      </c>
      <c r="AD104">
        <f>COUNTIF(AA2:AC98, "10")</f>
        <v>17</v>
      </c>
      <c r="AJ104" t="s">
        <v>7465</v>
      </c>
      <c r="AK104" t="b">
        <v>1</v>
      </c>
      <c r="AL104">
        <f>COUNTIF(AJ2:AL98, "11")</f>
        <v>121</v>
      </c>
      <c r="AM104">
        <f>COUNTIF(AJ2:AL98, "10")</f>
        <v>1</v>
      </c>
    </row>
    <row r="105" spans="1:39" ht="14.5" customHeight="1" x14ac:dyDescent="0.35">
      <c r="S105" t="b">
        <v>0</v>
      </c>
      <c r="T105">
        <f>COUNTIF(R2:T98, "01")</f>
        <v>10</v>
      </c>
      <c r="U105">
        <f>COUNTIF(R2:T98, "00")</f>
        <v>159</v>
      </c>
      <c r="AB105" t="b">
        <v>0</v>
      </c>
      <c r="AC105">
        <f>COUNTIF(AA2:AC98, "01")</f>
        <v>6</v>
      </c>
      <c r="AD105">
        <f>COUNTIF(AA2:AC98, "00")</f>
        <v>163</v>
      </c>
      <c r="AK105" t="b">
        <v>0</v>
      </c>
      <c r="AL105">
        <f>COUNTIF(AJ2:AL98, "01")</f>
        <v>90</v>
      </c>
      <c r="AM105">
        <f>COUNTIF(AJ2:AL98, "00")</f>
        <v>79</v>
      </c>
    </row>
    <row r="107" spans="1:39" ht="14.5" customHeight="1" x14ac:dyDescent="0.35">
      <c r="S107" t="s">
        <v>7471</v>
      </c>
      <c r="T107">
        <f>SUM(T104,U105)/SUM(T104:U105)</f>
        <v>0.91752577319587625</v>
      </c>
      <c r="AB107" t="s">
        <v>7471</v>
      </c>
      <c r="AC107">
        <f>SUM(AC104,AD105)/SUM(AC104:AD105)</f>
        <v>0.92096219931271472</v>
      </c>
      <c r="AK107" t="s">
        <v>7471</v>
      </c>
      <c r="AL107">
        <f>SUM(AL104,AM105)/SUM(AL104:AM105)</f>
        <v>0.6872852233676976</v>
      </c>
    </row>
    <row r="108" spans="1:39" ht="14.5" customHeight="1" x14ac:dyDescent="0.35">
      <c r="S108" t="s">
        <v>7472</v>
      </c>
      <c r="T108">
        <f>T104/SUM(T104:T105)</f>
        <v>0.9152542372881356</v>
      </c>
      <c r="AB108" t="s">
        <v>7472</v>
      </c>
      <c r="AC108">
        <f>AC104/SUM(AC104:AC105)</f>
        <v>0.94594594594594594</v>
      </c>
      <c r="AD108">
        <f>AC104/SUM(AC104:AC105)</f>
        <v>0.94594594594594594</v>
      </c>
      <c r="AK108" t="s">
        <v>7472</v>
      </c>
      <c r="AL108">
        <f>AL104/SUM(AL104:AL105)</f>
        <v>0.57345971563981046</v>
      </c>
    </row>
    <row r="109" spans="1:39" ht="14.5" customHeight="1" x14ac:dyDescent="0.35">
      <c r="S109" t="s">
        <v>7473</v>
      </c>
      <c r="T109">
        <f>T104/SUM(T104:U104)</f>
        <v>0.88524590163934425</v>
      </c>
      <c r="AB109" t="s">
        <v>7473</v>
      </c>
      <c r="AC109">
        <f>AC104/SUM(AC104:AD104)</f>
        <v>0.86065573770491799</v>
      </c>
      <c r="AD109">
        <f>AC104/SUM(AC104:AD104)</f>
        <v>0.86065573770491799</v>
      </c>
      <c r="AK109" t="s">
        <v>7473</v>
      </c>
      <c r="AL109">
        <f>AL104/SUM(AL104:AM104)</f>
        <v>0.99180327868852458</v>
      </c>
    </row>
    <row r="221" spans="7:7" ht="14.5" customHeight="1" x14ac:dyDescent="0.35">
      <c r="G221" t="s">
        <v>7</v>
      </c>
    </row>
    <row r="222" spans="7:7" ht="14.5" customHeight="1" x14ac:dyDescent="0.35">
      <c r="G222" t="s">
        <v>34</v>
      </c>
    </row>
    <row r="223" spans="7:7" ht="14.5" customHeight="1" x14ac:dyDescent="0.35">
      <c r="G223" t="s">
        <v>7</v>
      </c>
    </row>
    <row r="224" spans="7:7" ht="14.5" customHeight="1" x14ac:dyDescent="0.35">
      <c r="G224" t="s">
        <v>34</v>
      </c>
    </row>
    <row r="225" spans="7:7" ht="14.5" customHeight="1" x14ac:dyDescent="0.35">
      <c r="G225" t="s">
        <v>13</v>
      </c>
    </row>
    <row r="226" spans="7:7" ht="14.5" customHeight="1" x14ac:dyDescent="0.35">
      <c r="G226" t="s">
        <v>13</v>
      </c>
    </row>
    <row r="227" spans="7:7" ht="14.5" customHeight="1" x14ac:dyDescent="0.35">
      <c r="G227" t="s">
        <v>13</v>
      </c>
    </row>
    <row r="228" spans="7:7" ht="14.5" customHeight="1" x14ac:dyDescent="0.35">
      <c r="G228" t="s">
        <v>24</v>
      </c>
    </row>
    <row r="229" spans="7:7" ht="14.5" customHeight="1" x14ac:dyDescent="0.35">
      <c r="G229" t="s">
        <v>24</v>
      </c>
    </row>
    <row r="230" spans="7:7" ht="14.5" customHeight="1" x14ac:dyDescent="0.35">
      <c r="G230" t="s">
        <v>13</v>
      </c>
    </row>
    <row r="231" spans="7:7" ht="14.5" customHeight="1" x14ac:dyDescent="0.35">
      <c r="G231" t="s">
        <v>13</v>
      </c>
    </row>
    <row r="232" spans="7:7" ht="14.5" customHeight="1" x14ac:dyDescent="0.35">
      <c r="G232" t="s">
        <v>7</v>
      </c>
    </row>
    <row r="233" spans="7:7" ht="14.5" customHeight="1" x14ac:dyDescent="0.35">
      <c r="G233" t="s">
        <v>24</v>
      </c>
    </row>
    <row r="234" spans="7:7" ht="14.5" customHeight="1" x14ac:dyDescent="0.35">
      <c r="G234" t="s">
        <v>34</v>
      </c>
    </row>
    <row r="235" spans="7:7" ht="14.5" customHeight="1" x14ac:dyDescent="0.35">
      <c r="G235" t="s">
        <v>7</v>
      </c>
    </row>
    <row r="236" spans="7:7" ht="14.5" customHeight="1" x14ac:dyDescent="0.35">
      <c r="G236" t="s">
        <v>7</v>
      </c>
    </row>
    <row r="237" spans="7:7" ht="14.5" customHeight="1" x14ac:dyDescent="0.35">
      <c r="G237" t="s">
        <v>24</v>
      </c>
    </row>
    <row r="238" spans="7:7" ht="14.5" customHeight="1" x14ac:dyDescent="0.35">
      <c r="G238" t="s">
        <v>34</v>
      </c>
    </row>
    <row r="239" spans="7:7" ht="14.5" customHeight="1" x14ac:dyDescent="0.35">
      <c r="G239" t="s">
        <v>13</v>
      </c>
    </row>
    <row r="240" spans="7:7" ht="14.5" customHeight="1" x14ac:dyDescent="0.35">
      <c r="G240" t="s">
        <v>34</v>
      </c>
    </row>
    <row r="241" spans="7:7" ht="14.5" customHeight="1" x14ac:dyDescent="0.35">
      <c r="G241" t="s">
        <v>7</v>
      </c>
    </row>
    <row r="242" spans="7:7" ht="14.5" customHeight="1" x14ac:dyDescent="0.35">
      <c r="G242" t="s">
        <v>7</v>
      </c>
    </row>
    <row r="243" spans="7:7" ht="14.5" customHeight="1" x14ac:dyDescent="0.35">
      <c r="G243" t="s">
        <v>24</v>
      </c>
    </row>
    <row r="244" spans="7:7" ht="14.5" customHeight="1" x14ac:dyDescent="0.35">
      <c r="G244" t="s">
        <v>34</v>
      </c>
    </row>
    <row r="245" spans="7:7" ht="14.5" customHeight="1" x14ac:dyDescent="0.35">
      <c r="G245" t="s">
        <v>24</v>
      </c>
    </row>
    <row r="246" spans="7:7" ht="14.5" customHeight="1" x14ac:dyDescent="0.35">
      <c r="G246" t="s">
        <v>24</v>
      </c>
    </row>
    <row r="247" spans="7:7" ht="14.5" customHeight="1" x14ac:dyDescent="0.35">
      <c r="G247" t="s">
        <v>34</v>
      </c>
    </row>
    <row r="248" spans="7:7" ht="14.5" customHeight="1" x14ac:dyDescent="0.35">
      <c r="G248" t="s">
        <v>24</v>
      </c>
    </row>
    <row r="249" spans="7:7" ht="14.5" customHeight="1" x14ac:dyDescent="0.35">
      <c r="G249" t="s">
        <v>24</v>
      </c>
    </row>
    <row r="250" spans="7:7" ht="14.5" customHeight="1" x14ac:dyDescent="0.35">
      <c r="G250" t="s">
        <v>13</v>
      </c>
    </row>
    <row r="251" spans="7:7" ht="14.5" customHeight="1" x14ac:dyDescent="0.35">
      <c r="G251" t="s">
        <v>13</v>
      </c>
    </row>
    <row r="252" spans="7:7" ht="14.5" customHeight="1" x14ac:dyDescent="0.35">
      <c r="G252" t="s">
        <v>13</v>
      </c>
    </row>
    <row r="253" spans="7:7" ht="14.5" customHeight="1" x14ac:dyDescent="0.35">
      <c r="G253" t="s">
        <v>72</v>
      </c>
    </row>
    <row r="254" spans="7:7" ht="14.5" customHeight="1" x14ac:dyDescent="0.35">
      <c r="G254" t="s">
        <v>34</v>
      </c>
    </row>
    <row r="255" spans="7:7" ht="14.5" customHeight="1" x14ac:dyDescent="0.35">
      <c r="G255" t="s">
        <v>7</v>
      </c>
    </row>
    <row r="256" spans="7:7" ht="14.5" customHeight="1" x14ac:dyDescent="0.35">
      <c r="G256" t="s">
        <v>7</v>
      </c>
    </row>
    <row r="257" spans="7:7" ht="14.5" customHeight="1" x14ac:dyDescent="0.35">
      <c r="G257" t="s">
        <v>13</v>
      </c>
    </row>
    <row r="258" spans="7:7" ht="14.5" customHeight="1" x14ac:dyDescent="0.35">
      <c r="G258" t="s">
        <v>7</v>
      </c>
    </row>
    <row r="259" spans="7:7" ht="14.5" customHeight="1" x14ac:dyDescent="0.35">
      <c r="G259" t="s">
        <v>24</v>
      </c>
    </row>
    <row r="260" spans="7:7" ht="14.5" customHeight="1" x14ac:dyDescent="0.35">
      <c r="G260" t="s">
        <v>13</v>
      </c>
    </row>
    <row r="261" spans="7:7" ht="14.5" customHeight="1" x14ac:dyDescent="0.35">
      <c r="G261" t="s">
        <v>24</v>
      </c>
    </row>
    <row r="262" spans="7:7" ht="14.5" customHeight="1" x14ac:dyDescent="0.35">
      <c r="G262" t="s">
        <v>7</v>
      </c>
    </row>
    <row r="263" spans="7:7" ht="14.5" customHeight="1" x14ac:dyDescent="0.35">
      <c r="G263" t="s">
        <v>24</v>
      </c>
    </row>
    <row r="264" spans="7:7" ht="14.5" customHeight="1" x14ac:dyDescent="0.35">
      <c r="G264" t="s">
        <v>34</v>
      </c>
    </row>
    <row r="265" spans="7:7" ht="14.5" customHeight="1" x14ac:dyDescent="0.35">
      <c r="G265" t="s">
        <v>7</v>
      </c>
    </row>
    <row r="266" spans="7:7" ht="14.5" customHeight="1" x14ac:dyDescent="0.35">
      <c r="G266" t="s">
        <v>34</v>
      </c>
    </row>
    <row r="267" spans="7:7" ht="14.5" customHeight="1" x14ac:dyDescent="0.35">
      <c r="G267" t="s">
        <v>7</v>
      </c>
    </row>
    <row r="268" spans="7:7" ht="14.5" customHeight="1" x14ac:dyDescent="0.35">
      <c r="G268" t="s">
        <v>13</v>
      </c>
    </row>
    <row r="269" spans="7:7" ht="14.5" customHeight="1" x14ac:dyDescent="0.35">
      <c r="G269" t="s">
        <v>7</v>
      </c>
    </row>
    <row r="270" spans="7:7" ht="14.5" customHeight="1" x14ac:dyDescent="0.35">
      <c r="G270" t="s">
        <v>13</v>
      </c>
    </row>
    <row r="271" spans="7:7" ht="14.5" customHeight="1" x14ac:dyDescent="0.35">
      <c r="G271" t="s">
        <v>24</v>
      </c>
    </row>
    <row r="272" spans="7:7" ht="14.5" customHeight="1" x14ac:dyDescent="0.35">
      <c r="G272" t="s">
        <v>7</v>
      </c>
    </row>
    <row r="273" spans="7:7" ht="14.5" customHeight="1" x14ac:dyDescent="0.35">
      <c r="G273" t="s">
        <v>24</v>
      </c>
    </row>
    <row r="274" spans="7:7" ht="14.5" customHeight="1" x14ac:dyDescent="0.35">
      <c r="G274" t="s">
        <v>13</v>
      </c>
    </row>
    <row r="275" spans="7:7" ht="14.5" customHeight="1" x14ac:dyDescent="0.35">
      <c r="G275" t="s">
        <v>13</v>
      </c>
    </row>
    <row r="276" spans="7:7" ht="14.5" customHeight="1" x14ac:dyDescent="0.35">
      <c r="G276" t="s">
        <v>7</v>
      </c>
    </row>
    <row r="277" spans="7:7" ht="14.5" customHeight="1" x14ac:dyDescent="0.35">
      <c r="G277" t="s">
        <v>7</v>
      </c>
    </row>
    <row r="278" spans="7:7" ht="14.5" customHeight="1" x14ac:dyDescent="0.35">
      <c r="G278" t="s">
        <v>7</v>
      </c>
    </row>
    <row r="279" spans="7:7" ht="14.5" customHeight="1" x14ac:dyDescent="0.35">
      <c r="G279" t="s">
        <v>13</v>
      </c>
    </row>
    <row r="280" spans="7:7" ht="14.5" customHeight="1" x14ac:dyDescent="0.35">
      <c r="G280" t="s">
        <v>7</v>
      </c>
    </row>
    <row r="281" spans="7:7" ht="14.5" customHeight="1" x14ac:dyDescent="0.35">
      <c r="G281" t="s">
        <v>13</v>
      </c>
    </row>
    <row r="282" spans="7:7" ht="14.5" customHeight="1" x14ac:dyDescent="0.35">
      <c r="G282" t="s">
        <v>13</v>
      </c>
    </row>
    <row r="283" spans="7:7" ht="14.5" customHeight="1" x14ac:dyDescent="0.35">
      <c r="G283" t="s">
        <v>13</v>
      </c>
    </row>
    <row r="284" spans="7:7" ht="14.5" customHeight="1" x14ac:dyDescent="0.35">
      <c r="G284" t="s">
        <v>24</v>
      </c>
    </row>
    <row r="285" spans="7:7" ht="14.5" customHeight="1" x14ac:dyDescent="0.35">
      <c r="G285" t="s">
        <v>7</v>
      </c>
    </row>
    <row r="286" spans="7:7" ht="14.5" customHeight="1" x14ac:dyDescent="0.35">
      <c r="G286" t="s">
        <v>34</v>
      </c>
    </row>
    <row r="287" spans="7:7" ht="14.5" customHeight="1" x14ac:dyDescent="0.35">
      <c r="G287" t="s">
        <v>24</v>
      </c>
    </row>
    <row r="288" spans="7:7" ht="14.5" customHeight="1" x14ac:dyDescent="0.35">
      <c r="G288" t="s">
        <v>34</v>
      </c>
    </row>
    <row r="289" spans="7:7" ht="14.5" customHeight="1" x14ac:dyDescent="0.35">
      <c r="G289" t="s">
        <v>13</v>
      </c>
    </row>
    <row r="290" spans="7:7" ht="14.5" customHeight="1" x14ac:dyDescent="0.35">
      <c r="G290" t="s">
        <v>13</v>
      </c>
    </row>
    <row r="291" spans="7:7" ht="14.5" customHeight="1" x14ac:dyDescent="0.35">
      <c r="G291" t="s">
        <v>7</v>
      </c>
    </row>
    <row r="292" spans="7:7" ht="14.5" customHeight="1" x14ac:dyDescent="0.35">
      <c r="G292" t="s">
        <v>13</v>
      </c>
    </row>
    <row r="293" spans="7:7" ht="14.5" customHeight="1" x14ac:dyDescent="0.35">
      <c r="G293" t="s">
        <v>34</v>
      </c>
    </row>
    <row r="294" spans="7:7" ht="14.5" customHeight="1" x14ac:dyDescent="0.35">
      <c r="G294" t="s">
        <v>7</v>
      </c>
    </row>
    <row r="295" spans="7:7" ht="14.5" customHeight="1" x14ac:dyDescent="0.35">
      <c r="G295" t="s">
        <v>24</v>
      </c>
    </row>
    <row r="296" spans="7:7" ht="14.5" customHeight="1" x14ac:dyDescent="0.35">
      <c r="G296" t="s">
        <v>34</v>
      </c>
    </row>
    <row r="297" spans="7:7" ht="14.5" customHeight="1" x14ac:dyDescent="0.35">
      <c r="G297" t="s">
        <v>24</v>
      </c>
    </row>
    <row r="298" spans="7:7" ht="14.5" customHeight="1" x14ac:dyDescent="0.35">
      <c r="G298" t="s">
        <v>24</v>
      </c>
    </row>
    <row r="299" spans="7:7" ht="14.5" customHeight="1" x14ac:dyDescent="0.35">
      <c r="G299" t="s">
        <v>7</v>
      </c>
    </row>
    <row r="300" spans="7:7" ht="14.5" customHeight="1" x14ac:dyDescent="0.35">
      <c r="G300" t="s">
        <v>13</v>
      </c>
    </row>
    <row r="301" spans="7:7" ht="14.5" customHeight="1" x14ac:dyDescent="0.35">
      <c r="G301" t="s">
        <v>34</v>
      </c>
    </row>
    <row r="302" spans="7:7" ht="14.5" customHeight="1" x14ac:dyDescent="0.35">
      <c r="G302" t="s">
        <v>34</v>
      </c>
    </row>
    <row r="303" spans="7:7" ht="14.5" customHeight="1" x14ac:dyDescent="0.35">
      <c r="G303" t="s">
        <v>13</v>
      </c>
    </row>
    <row r="304" spans="7:7" ht="14.5" customHeight="1" x14ac:dyDescent="0.35">
      <c r="G304" t="s">
        <v>13</v>
      </c>
    </row>
    <row r="305" spans="7:7" ht="14.5" customHeight="1" x14ac:dyDescent="0.35">
      <c r="G305" t="s">
        <v>7</v>
      </c>
    </row>
    <row r="306" spans="7:7" ht="14.5" customHeight="1" x14ac:dyDescent="0.35">
      <c r="G306" t="s">
        <v>13</v>
      </c>
    </row>
    <row r="307" spans="7:7" ht="14.5" customHeight="1" x14ac:dyDescent="0.35">
      <c r="G307" t="s">
        <v>13</v>
      </c>
    </row>
    <row r="308" spans="7:7" ht="14.5" customHeight="1" x14ac:dyDescent="0.35">
      <c r="G308" t="s">
        <v>13</v>
      </c>
    </row>
    <row r="309" spans="7:7" ht="14.5" customHeight="1" x14ac:dyDescent="0.35">
      <c r="G309" t="s">
        <v>24</v>
      </c>
    </row>
    <row r="310" spans="7:7" ht="14.5" customHeight="1" x14ac:dyDescent="0.35">
      <c r="G310" t="s">
        <v>7</v>
      </c>
    </row>
    <row r="311" spans="7:7" ht="14.5" customHeight="1" x14ac:dyDescent="0.35">
      <c r="G311" t="s">
        <v>13</v>
      </c>
    </row>
    <row r="312" spans="7:7" ht="14.5" customHeight="1" x14ac:dyDescent="0.35">
      <c r="G312" t="s">
        <v>7</v>
      </c>
    </row>
    <row r="313" spans="7:7" ht="14.5" customHeight="1" x14ac:dyDescent="0.35">
      <c r="G313" t="s">
        <v>7</v>
      </c>
    </row>
    <row r="314" spans="7:7" ht="14.5" customHeight="1" x14ac:dyDescent="0.35">
      <c r="G314" t="s">
        <v>34</v>
      </c>
    </row>
    <row r="315" spans="7:7" ht="14.5" customHeight="1" x14ac:dyDescent="0.35">
      <c r="G315" t="s">
        <v>7</v>
      </c>
    </row>
    <row r="316" spans="7:7" ht="14.5" customHeight="1" x14ac:dyDescent="0.35">
      <c r="G316" t="s">
        <v>13</v>
      </c>
    </row>
    <row r="317" spans="7:7" ht="14.5" customHeight="1" x14ac:dyDescent="0.35">
      <c r="G317" t="s">
        <v>7</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724"/>
  <sheetViews>
    <sheetView topLeftCell="A244" zoomScale="90" zoomScaleNormal="90" workbookViewId="0">
      <selection activeCell="C8" sqref="C8"/>
    </sheetView>
  </sheetViews>
  <sheetFormatPr defaultRowHeight="14.5" customHeight="1" x14ac:dyDescent="0.35"/>
  <cols>
    <col min="1" max="1" width="11" customWidth="1"/>
    <col min="2" max="4" width="10.81640625" customWidth="1"/>
    <col min="5" max="5" width="17.26953125" customWidth="1"/>
    <col min="6" max="6" width="17.81640625" customWidth="1"/>
    <col min="7" max="7" width="10.81640625" customWidth="1"/>
    <col min="8" max="8" width="14.6328125" customWidth="1"/>
    <col min="9" max="9" width="10.81640625" customWidth="1"/>
    <col min="10" max="10" width="13" customWidth="1"/>
    <col min="11" max="11" width="12" customWidth="1"/>
    <col min="12" max="12" width="16.26953125" customWidth="1"/>
    <col min="13" max="13" width="15.81640625" customWidth="1"/>
    <col min="14" max="14" width="25.1796875" customWidth="1"/>
    <col min="15" max="15" width="17.7265625" customWidth="1"/>
  </cols>
  <sheetData>
    <row r="1" spans="1:15" x14ac:dyDescent="0.25">
      <c r="A1" s="9" t="s">
        <v>1037</v>
      </c>
      <c r="B1" s="9" t="s">
        <v>0</v>
      </c>
      <c r="C1" s="9" t="s">
        <v>1038</v>
      </c>
      <c r="D1" s="9" t="s">
        <v>1</v>
      </c>
      <c r="E1" s="9" t="s">
        <v>1039</v>
      </c>
      <c r="F1" s="9" t="s">
        <v>1040</v>
      </c>
      <c r="G1" s="9" t="s">
        <v>1041</v>
      </c>
      <c r="H1" s="9" t="s">
        <v>1042</v>
      </c>
      <c r="I1" s="9" t="s">
        <v>1043</v>
      </c>
      <c r="J1" s="9" t="s">
        <v>1044</v>
      </c>
      <c r="K1" s="9" t="s">
        <v>1045</v>
      </c>
      <c r="L1" s="9" t="s">
        <v>1046</v>
      </c>
      <c r="M1" s="9" t="s">
        <v>3</v>
      </c>
      <c r="N1" s="9" t="s">
        <v>923</v>
      </c>
      <c r="O1" s="12" t="s">
        <v>922</v>
      </c>
    </row>
    <row r="2" spans="1:15" x14ac:dyDescent="0.35">
      <c r="A2" s="1" t="s">
        <v>1047</v>
      </c>
      <c r="B2" s="1" t="s">
        <v>1048</v>
      </c>
      <c r="C2" s="1" t="s">
        <v>1049</v>
      </c>
      <c r="D2" s="1" t="s">
        <v>1050</v>
      </c>
      <c r="E2" s="1" t="s">
        <v>1051</v>
      </c>
      <c r="F2" s="1" t="s">
        <v>1052</v>
      </c>
      <c r="G2" s="1" t="b">
        <v>0</v>
      </c>
      <c r="H2" s="1" t="s">
        <v>1053</v>
      </c>
      <c r="I2" s="1">
        <v>100000</v>
      </c>
      <c r="J2" s="1" t="s">
        <v>1054</v>
      </c>
      <c r="K2" s="1" t="s">
        <v>1055</v>
      </c>
      <c r="L2" s="1" t="s">
        <v>1056</v>
      </c>
      <c r="M2" s="1" t="s">
        <v>13</v>
      </c>
      <c r="N2" s="13" t="s">
        <v>13</v>
      </c>
      <c r="O2" s="13" t="s">
        <v>925</v>
      </c>
    </row>
    <row r="3" spans="1:15" x14ac:dyDescent="0.25">
      <c r="A3" s="1" t="s">
        <v>1047</v>
      </c>
      <c r="B3" s="1" t="s">
        <v>1057</v>
      </c>
      <c r="C3" s="1" t="s">
        <v>1058</v>
      </c>
      <c r="D3" s="1" t="s">
        <v>1059</v>
      </c>
      <c r="E3" s="1" t="s">
        <v>1060</v>
      </c>
      <c r="F3" s="1" t="s">
        <v>1052</v>
      </c>
      <c r="G3" s="1" t="b">
        <v>0</v>
      </c>
      <c r="H3" s="1" t="s">
        <v>1053</v>
      </c>
      <c r="I3" s="1">
        <v>1000000</v>
      </c>
      <c r="J3" s="1" t="s">
        <v>1061</v>
      </c>
      <c r="K3" s="1" t="s">
        <v>1062</v>
      </c>
      <c r="L3" s="1" t="s">
        <v>1063</v>
      </c>
      <c r="M3" s="1" t="s">
        <v>7</v>
      </c>
      <c r="N3" s="13" t="s">
        <v>7</v>
      </c>
      <c r="O3" s="13" t="s">
        <v>926</v>
      </c>
    </row>
    <row r="4" spans="1:15" x14ac:dyDescent="0.35">
      <c r="A4" s="1" t="s">
        <v>1064</v>
      </c>
      <c r="B4" s="1" t="s">
        <v>1065</v>
      </c>
      <c r="C4" s="1" t="s">
        <v>1066</v>
      </c>
      <c r="D4" s="1" t="s">
        <v>1067</v>
      </c>
      <c r="E4" s="1" t="s">
        <v>1068</v>
      </c>
      <c r="F4" s="1" t="s">
        <v>1069</v>
      </c>
      <c r="G4" s="1" t="b">
        <v>1</v>
      </c>
      <c r="H4" s="1" t="s">
        <v>1053</v>
      </c>
      <c r="I4" s="1">
        <v>10000000</v>
      </c>
      <c r="J4" s="1" t="s">
        <v>1070</v>
      </c>
      <c r="K4" s="1" t="s">
        <v>1071</v>
      </c>
      <c r="L4" s="1" t="s">
        <v>1072</v>
      </c>
      <c r="M4" s="1" t="s">
        <v>13</v>
      </c>
      <c r="N4" s="13" t="s">
        <v>13</v>
      </c>
      <c r="O4" s="13" t="s">
        <v>925</v>
      </c>
    </row>
    <row r="5" spans="1:15" x14ac:dyDescent="0.35">
      <c r="A5" s="1" t="s">
        <v>1064</v>
      </c>
      <c r="B5" s="1" t="s">
        <v>505</v>
      </c>
      <c r="C5" s="1" t="s">
        <v>1073</v>
      </c>
      <c r="D5" s="1" t="s">
        <v>506</v>
      </c>
      <c r="E5" s="1" t="s">
        <v>507</v>
      </c>
      <c r="F5" s="1" t="s">
        <v>1074</v>
      </c>
      <c r="G5" s="1" t="b">
        <v>1</v>
      </c>
      <c r="H5" s="1" t="s">
        <v>1053</v>
      </c>
      <c r="I5" s="1">
        <v>10000000</v>
      </c>
      <c r="J5" s="1" t="s">
        <v>1075</v>
      </c>
      <c r="K5" s="1" t="s">
        <v>1076</v>
      </c>
      <c r="L5" s="1" t="s">
        <v>1077</v>
      </c>
      <c r="M5" s="1" t="s">
        <v>13</v>
      </c>
      <c r="N5" s="13" t="s">
        <v>13</v>
      </c>
      <c r="O5" s="13" t="s">
        <v>935</v>
      </c>
    </row>
    <row r="6" spans="1:15" x14ac:dyDescent="0.25">
      <c r="A6" s="1" t="s">
        <v>1047</v>
      </c>
      <c r="B6" s="1" t="s">
        <v>136</v>
      </c>
      <c r="C6" s="1" t="s">
        <v>1078</v>
      </c>
      <c r="D6" s="1" t="s">
        <v>137</v>
      </c>
      <c r="E6" s="1" t="s">
        <v>138</v>
      </c>
      <c r="F6" s="1" t="s">
        <v>1052</v>
      </c>
      <c r="G6" s="1" t="b">
        <v>0</v>
      </c>
      <c r="H6" s="1" t="s">
        <v>1053</v>
      </c>
      <c r="I6" s="1">
        <v>50000</v>
      </c>
      <c r="J6" s="1" t="s">
        <v>1079</v>
      </c>
      <c r="K6" s="1" t="s">
        <v>1080</v>
      </c>
      <c r="L6" s="1" t="s">
        <v>1081</v>
      </c>
      <c r="M6" s="1" t="s">
        <v>7</v>
      </c>
      <c r="N6" s="13" t="s">
        <v>7</v>
      </c>
      <c r="O6" s="13" t="s">
        <v>937</v>
      </c>
    </row>
    <row r="7" spans="1:15" x14ac:dyDescent="0.25">
      <c r="A7" s="1" t="s">
        <v>1047</v>
      </c>
      <c r="B7" s="1" t="s">
        <v>1082</v>
      </c>
      <c r="C7" s="1" t="s">
        <v>1083</v>
      </c>
      <c r="D7" s="1" t="s">
        <v>1084</v>
      </c>
      <c r="E7" s="1" t="s">
        <v>1085</v>
      </c>
      <c r="F7" s="1" t="s">
        <v>1052</v>
      </c>
      <c r="G7" s="1" t="b">
        <v>0</v>
      </c>
      <c r="H7" s="1" t="s">
        <v>1053</v>
      </c>
      <c r="I7" s="1">
        <v>10000</v>
      </c>
      <c r="J7" s="1" t="s">
        <v>1086</v>
      </c>
      <c r="K7" s="1" t="s">
        <v>1087</v>
      </c>
      <c r="L7" s="1" t="s">
        <v>1088</v>
      </c>
      <c r="M7" s="1"/>
      <c r="N7" s="1" t="s">
        <v>7</v>
      </c>
      <c r="O7" s="13" t="s">
        <v>926</v>
      </c>
    </row>
    <row r="8" spans="1:15" x14ac:dyDescent="0.25">
      <c r="A8" s="1" t="s">
        <v>1064</v>
      </c>
      <c r="B8" s="1" t="s">
        <v>1089</v>
      </c>
      <c r="C8" s="1" t="s">
        <v>1090</v>
      </c>
      <c r="D8" s="1" t="s">
        <v>1091</v>
      </c>
      <c r="E8" s="1" t="s">
        <v>1092</v>
      </c>
      <c r="F8" s="1" t="s">
        <v>1052</v>
      </c>
      <c r="G8" s="1" t="b">
        <v>1</v>
      </c>
      <c r="H8" s="1" t="s">
        <v>1053</v>
      </c>
      <c r="I8" s="1">
        <v>1000000</v>
      </c>
      <c r="J8" s="1" t="s">
        <v>1093</v>
      </c>
      <c r="K8" s="1" t="s">
        <v>1094</v>
      </c>
      <c r="L8" s="1" t="s">
        <v>1095</v>
      </c>
      <c r="M8" s="1"/>
      <c r="N8" s="1" t="s">
        <v>7</v>
      </c>
      <c r="O8" s="13" t="s">
        <v>926</v>
      </c>
    </row>
    <row r="9" spans="1:15" x14ac:dyDescent="0.35">
      <c r="A9" s="1" t="s">
        <v>1064</v>
      </c>
      <c r="B9" s="1" t="s">
        <v>1096</v>
      </c>
      <c r="C9" s="1" t="s">
        <v>1097</v>
      </c>
      <c r="D9" s="1" t="s">
        <v>1098</v>
      </c>
      <c r="E9" s="1" t="s">
        <v>1099</v>
      </c>
      <c r="F9" s="1" t="s">
        <v>1052</v>
      </c>
      <c r="G9" s="1" t="b">
        <v>1</v>
      </c>
      <c r="H9" s="1" t="s">
        <v>1100</v>
      </c>
      <c r="I9" s="1">
        <v>10000000</v>
      </c>
      <c r="J9" s="1" t="s">
        <v>1101</v>
      </c>
      <c r="K9" s="1" t="s">
        <v>1102</v>
      </c>
      <c r="L9" s="1" t="s">
        <v>1103</v>
      </c>
      <c r="M9" s="1"/>
      <c r="N9" s="1" t="s">
        <v>7</v>
      </c>
      <c r="O9" s="13" t="s">
        <v>926</v>
      </c>
    </row>
    <row r="10" spans="1:15" x14ac:dyDescent="0.25">
      <c r="A10" s="1" t="s">
        <v>1064</v>
      </c>
      <c r="B10" s="1" t="s">
        <v>94</v>
      </c>
      <c r="C10" s="1" t="s">
        <v>1104</v>
      </c>
      <c r="D10" s="1" t="s">
        <v>95</v>
      </c>
      <c r="E10" s="1" t="s">
        <v>1105</v>
      </c>
      <c r="F10" s="1" t="s">
        <v>1106</v>
      </c>
      <c r="G10" s="1" t="b">
        <v>1</v>
      </c>
      <c r="H10" s="1" t="s">
        <v>1107</v>
      </c>
      <c r="I10" s="1">
        <v>100000000</v>
      </c>
      <c r="J10" s="1" t="s">
        <v>1108</v>
      </c>
      <c r="K10" s="1" t="s">
        <v>1109</v>
      </c>
      <c r="L10" s="1" t="s">
        <v>1110</v>
      </c>
      <c r="M10" s="1"/>
      <c r="N10" s="1" t="s">
        <v>34</v>
      </c>
      <c r="O10" s="13" t="s">
        <v>925</v>
      </c>
    </row>
    <row r="11" spans="1:15" x14ac:dyDescent="0.35">
      <c r="A11" s="1" t="s">
        <v>1064</v>
      </c>
      <c r="B11" s="1" t="s">
        <v>768</v>
      </c>
      <c r="C11" s="1" t="s">
        <v>1111</v>
      </c>
      <c r="D11" s="1" t="s">
        <v>769</v>
      </c>
      <c r="E11" s="1" t="s">
        <v>770</v>
      </c>
      <c r="F11" s="1" t="s">
        <v>1112</v>
      </c>
      <c r="G11" s="1" t="b">
        <v>1</v>
      </c>
      <c r="H11" s="1" t="s">
        <v>1107</v>
      </c>
      <c r="I11" s="1">
        <v>10000000</v>
      </c>
      <c r="J11" s="1" t="s">
        <v>1113</v>
      </c>
      <c r="K11" s="1" t="s">
        <v>1114</v>
      </c>
      <c r="L11" s="1" t="s">
        <v>1110</v>
      </c>
      <c r="M11" s="1"/>
      <c r="N11" s="1" t="s">
        <v>34</v>
      </c>
      <c r="O11" s="13" t="s">
        <v>926</v>
      </c>
    </row>
    <row r="12" spans="1:15" x14ac:dyDescent="0.25">
      <c r="A12" s="1" t="s">
        <v>1047</v>
      </c>
      <c r="B12" s="1" t="s">
        <v>1115</v>
      </c>
      <c r="C12" s="1" t="s">
        <v>1116</v>
      </c>
      <c r="D12" s="1" t="s">
        <v>1117</v>
      </c>
      <c r="E12" s="1" t="s">
        <v>1118</v>
      </c>
      <c r="F12" s="1" t="s">
        <v>1119</v>
      </c>
      <c r="G12" s="1" t="b">
        <v>0</v>
      </c>
      <c r="H12" s="1" t="s">
        <v>1053</v>
      </c>
      <c r="I12" s="1">
        <v>500000</v>
      </c>
      <c r="J12" s="1" t="s">
        <v>1120</v>
      </c>
      <c r="K12" s="1" t="s">
        <v>1121</v>
      </c>
      <c r="L12" s="1" t="s">
        <v>1122</v>
      </c>
      <c r="M12" s="1"/>
      <c r="N12" s="1" t="s">
        <v>34</v>
      </c>
      <c r="O12" s="13" t="s">
        <v>925</v>
      </c>
    </row>
    <row r="13" spans="1:15" x14ac:dyDescent="0.25">
      <c r="A13" s="1" t="s">
        <v>1047</v>
      </c>
      <c r="B13" s="1" t="s">
        <v>1123</v>
      </c>
      <c r="C13" s="1" t="s">
        <v>1124</v>
      </c>
      <c r="D13" s="1" t="s">
        <v>1125</v>
      </c>
      <c r="E13" s="1" t="s">
        <v>1126</v>
      </c>
      <c r="F13" s="1" t="s">
        <v>1127</v>
      </c>
      <c r="G13" s="1" t="b">
        <v>0</v>
      </c>
      <c r="H13" s="1" t="s">
        <v>1100</v>
      </c>
      <c r="I13" s="1">
        <v>500000</v>
      </c>
      <c r="J13" s="1" t="s">
        <v>1128</v>
      </c>
      <c r="K13" s="1" t="s">
        <v>1129</v>
      </c>
      <c r="L13" s="1" t="s">
        <v>1130</v>
      </c>
      <c r="M13" s="1"/>
      <c r="N13" s="1" t="s">
        <v>34</v>
      </c>
      <c r="O13" s="13" t="s">
        <v>937</v>
      </c>
    </row>
    <row r="14" spans="1:15" x14ac:dyDescent="0.25">
      <c r="A14" s="1" t="s">
        <v>1047</v>
      </c>
      <c r="B14" s="1" t="s">
        <v>1131</v>
      </c>
      <c r="C14" s="1" t="s">
        <v>1132</v>
      </c>
      <c r="D14" s="1" t="s">
        <v>1133</v>
      </c>
      <c r="E14" s="1" t="s">
        <v>1134</v>
      </c>
      <c r="F14" s="1" t="s">
        <v>1135</v>
      </c>
      <c r="G14" s="1" t="b">
        <v>0</v>
      </c>
      <c r="H14" s="1" t="s">
        <v>1053</v>
      </c>
      <c r="I14" s="1">
        <v>1000</v>
      </c>
      <c r="J14" s="1" t="s">
        <v>1136</v>
      </c>
      <c r="K14" s="1" t="s">
        <v>1137</v>
      </c>
      <c r="L14" s="1" t="s">
        <v>1138</v>
      </c>
      <c r="M14" s="1"/>
      <c r="N14" s="1" t="s">
        <v>7</v>
      </c>
      <c r="O14" s="13" t="s">
        <v>926</v>
      </c>
    </row>
    <row r="15" spans="1:15" x14ac:dyDescent="0.25">
      <c r="A15" s="1" t="s">
        <v>1047</v>
      </c>
      <c r="B15" s="1" t="s">
        <v>1139</v>
      </c>
      <c r="C15" s="1" t="s">
        <v>1140</v>
      </c>
      <c r="D15" s="1" t="s">
        <v>1141</v>
      </c>
      <c r="E15" s="1" t="s">
        <v>1142</v>
      </c>
      <c r="F15" s="1" t="s">
        <v>1127</v>
      </c>
      <c r="G15" s="1" t="b">
        <v>0</v>
      </c>
      <c r="H15" s="1" t="s">
        <v>1100</v>
      </c>
      <c r="I15" s="1">
        <v>1000000</v>
      </c>
      <c r="J15" s="1" t="s">
        <v>1143</v>
      </c>
      <c r="K15" s="1" t="s">
        <v>1129</v>
      </c>
      <c r="L15" s="1" t="s">
        <v>1130</v>
      </c>
      <c r="M15" s="1"/>
      <c r="N15" s="1" t="s">
        <v>34</v>
      </c>
      <c r="O15" s="13" t="s">
        <v>959</v>
      </c>
    </row>
    <row r="16" spans="1:15" x14ac:dyDescent="0.25">
      <c r="A16" s="1" t="s">
        <v>1047</v>
      </c>
      <c r="B16" s="1" t="s">
        <v>1144</v>
      </c>
      <c r="C16" s="1" t="s">
        <v>1145</v>
      </c>
      <c r="D16" s="1" t="s">
        <v>1146</v>
      </c>
      <c r="E16" s="1" t="s">
        <v>1147</v>
      </c>
      <c r="F16" s="1" t="s">
        <v>1148</v>
      </c>
      <c r="G16" s="1" t="b">
        <v>0</v>
      </c>
      <c r="H16" s="1" t="s">
        <v>1100</v>
      </c>
      <c r="I16" s="1">
        <v>1000000</v>
      </c>
      <c r="J16" s="1" t="s">
        <v>1149</v>
      </c>
      <c r="K16" s="1" t="s">
        <v>1150</v>
      </c>
      <c r="L16" s="1" t="s">
        <v>1151</v>
      </c>
      <c r="M16" s="1"/>
      <c r="N16" s="1" t="s">
        <v>34</v>
      </c>
      <c r="O16" s="13" t="s">
        <v>926</v>
      </c>
    </row>
    <row r="17" spans="1:15" x14ac:dyDescent="0.25">
      <c r="A17" s="1" t="s">
        <v>1047</v>
      </c>
      <c r="B17" s="1" t="s">
        <v>514</v>
      </c>
      <c r="C17" s="1" t="s">
        <v>1152</v>
      </c>
      <c r="D17" s="1" t="s">
        <v>515</v>
      </c>
      <c r="E17" s="1" t="s">
        <v>516</v>
      </c>
      <c r="F17" s="1" t="s">
        <v>1153</v>
      </c>
      <c r="G17" s="1" t="b">
        <v>0</v>
      </c>
      <c r="H17" s="1" t="s">
        <v>1107</v>
      </c>
      <c r="I17" s="1">
        <v>50000000</v>
      </c>
      <c r="J17" s="1" t="s">
        <v>1154</v>
      </c>
      <c r="K17" s="1" t="s">
        <v>1155</v>
      </c>
      <c r="L17" s="1" t="s">
        <v>1156</v>
      </c>
      <c r="M17" s="1"/>
      <c r="N17" s="1" t="s">
        <v>34</v>
      </c>
      <c r="O17" s="13" t="s">
        <v>925</v>
      </c>
    </row>
    <row r="18" spans="1:15" x14ac:dyDescent="0.25">
      <c r="A18" s="1" t="s">
        <v>1047</v>
      </c>
      <c r="B18" s="1" t="s">
        <v>1157</v>
      </c>
      <c r="C18" s="1" t="s">
        <v>1158</v>
      </c>
      <c r="D18" s="1" t="s">
        <v>1159</v>
      </c>
      <c r="E18" s="1" t="s">
        <v>1160</v>
      </c>
      <c r="F18" s="1" t="s">
        <v>1052</v>
      </c>
      <c r="G18" s="1" t="b">
        <v>0</v>
      </c>
      <c r="H18" s="1" t="s">
        <v>1053</v>
      </c>
      <c r="I18" s="1">
        <v>50000</v>
      </c>
      <c r="J18" s="1" t="s">
        <v>1161</v>
      </c>
      <c r="K18" s="1" t="s">
        <v>1162</v>
      </c>
      <c r="L18" s="1" t="s">
        <v>1163</v>
      </c>
      <c r="M18" s="1"/>
      <c r="N18" s="1" t="s">
        <v>7</v>
      </c>
      <c r="O18" s="13" t="s">
        <v>926</v>
      </c>
    </row>
    <row r="19" spans="1:15" x14ac:dyDescent="0.25">
      <c r="A19" s="1" t="s">
        <v>1047</v>
      </c>
      <c r="B19" s="1" t="s">
        <v>1164</v>
      </c>
      <c r="C19" s="1" t="s">
        <v>1165</v>
      </c>
      <c r="D19" s="1" t="s">
        <v>1166</v>
      </c>
      <c r="E19" s="1" t="s">
        <v>1167</v>
      </c>
      <c r="F19" s="1" t="s">
        <v>1168</v>
      </c>
      <c r="G19" s="1" t="b">
        <v>0</v>
      </c>
      <c r="H19" s="1" t="s">
        <v>1053</v>
      </c>
      <c r="I19" s="1">
        <v>1000</v>
      </c>
      <c r="J19" s="1" t="s">
        <v>1169</v>
      </c>
      <c r="K19" s="1" t="s">
        <v>1170</v>
      </c>
      <c r="L19" s="1" t="s">
        <v>1171</v>
      </c>
      <c r="M19" s="1"/>
      <c r="N19" s="1" t="s">
        <v>7</v>
      </c>
      <c r="O19" s="13" t="s">
        <v>926</v>
      </c>
    </row>
    <row r="20" spans="1:15" x14ac:dyDescent="0.25">
      <c r="A20" s="1" t="s">
        <v>1047</v>
      </c>
      <c r="B20" s="1" t="s">
        <v>1172</v>
      </c>
      <c r="C20" s="1" t="s">
        <v>1173</v>
      </c>
      <c r="D20" s="1" t="s">
        <v>1174</v>
      </c>
      <c r="E20" s="1" t="s">
        <v>1175</v>
      </c>
      <c r="F20" s="1" t="s">
        <v>1168</v>
      </c>
      <c r="G20" s="1" t="b">
        <v>0</v>
      </c>
      <c r="H20" s="1" t="s">
        <v>1053</v>
      </c>
      <c r="I20" s="1">
        <v>50000</v>
      </c>
      <c r="J20" s="1" t="s">
        <v>1176</v>
      </c>
      <c r="K20" s="1" t="s">
        <v>1177</v>
      </c>
      <c r="L20" s="1" t="s">
        <v>1178</v>
      </c>
      <c r="M20" s="1"/>
      <c r="N20" s="1" t="s">
        <v>7</v>
      </c>
      <c r="O20" s="13" t="s">
        <v>926</v>
      </c>
    </row>
    <row r="21" spans="1:15" x14ac:dyDescent="0.35">
      <c r="A21" s="1" t="s">
        <v>1064</v>
      </c>
      <c r="B21" s="1" t="s">
        <v>148</v>
      </c>
      <c r="C21" s="1" t="s">
        <v>1179</v>
      </c>
      <c r="D21" s="1" t="s">
        <v>149</v>
      </c>
      <c r="E21" s="1" t="s">
        <v>150</v>
      </c>
      <c r="F21" s="1" t="s">
        <v>1052</v>
      </c>
      <c r="G21" s="1" t="b">
        <v>1</v>
      </c>
      <c r="H21" s="1" t="s">
        <v>1053</v>
      </c>
      <c r="I21" s="1">
        <v>10000000</v>
      </c>
      <c r="J21" s="1" t="s">
        <v>1180</v>
      </c>
      <c r="K21" s="1" t="s">
        <v>1181</v>
      </c>
      <c r="L21" s="1" t="s">
        <v>1182</v>
      </c>
      <c r="M21" s="1"/>
      <c r="N21" s="1" t="s">
        <v>7</v>
      </c>
      <c r="O21" s="13" t="s">
        <v>925</v>
      </c>
    </row>
    <row r="22" spans="1:15" x14ac:dyDescent="0.25">
      <c r="A22" s="1" t="s">
        <v>1064</v>
      </c>
      <c r="B22" s="1" t="s">
        <v>214</v>
      </c>
      <c r="C22" s="1" t="s">
        <v>1183</v>
      </c>
      <c r="D22" s="1" t="s">
        <v>215</v>
      </c>
      <c r="E22" s="1" t="s">
        <v>216</v>
      </c>
      <c r="F22" s="1" t="s">
        <v>1184</v>
      </c>
      <c r="G22" s="1" t="b">
        <v>1</v>
      </c>
      <c r="H22" s="1" t="s">
        <v>1053</v>
      </c>
      <c r="I22" s="1">
        <v>10000000</v>
      </c>
      <c r="J22" s="1" t="s">
        <v>1185</v>
      </c>
      <c r="K22" s="1" t="s">
        <v>1186</v>
      </c>
      <c r="L22" s="1" t="s">
        <v>1187</v>
      </c>
      <c r="M22" s="1"/>
      <c r="N22" s="1" t="s">
        <v>13</v>
      </c>
      <c r="O22" s="13" t="s">
        <v>925</v>
      </c>
    </row>
    <row r="23" spans="1:15" ht="14.5" customHeight="1" x14ac:dyDescent="0.25">
      <c r="A23" s="1" t="s">
        <v>1064</v>
      </c>
      <c r="B23" s="1" t="s">
        <v>1188</v>
      </c>
      <c r="C23" s="1" t="s">
        <v>1189</v>
      </c>
      <c r="D23" s="1" t="s">
        <v>1190</v>
      </c>
      <c r="E23" s="1" t="s">
        <v>1191</v>
      </c>
      <c r="F23" s="1" t="s">
        <v>1168</v>
      </c>
      <c r="G23" s="1" t="b">
        <v>1</v>
      </c>
      <c r="H23" s="1" t="s">
        <v>1100</v>
      </c>
      <c r="I23" s="1">
        <v>10000000</v>
      </c>
      <c r="J23" s="1" t="s">
        <v>1192</v>
      </c>
      <c r="K23" s="1" t="s">
        <v>1193</v>
      </c>
      <c r="L23" s="1" t="s">
        <v>1194</v>
      </c>
      <c r="M23" s="1"/>
      <c r="N23" s="1" t="s">
        <v>34</v>
      </c>
      <c r="O23" s="13" t="s">
        <v>926</v>
      </c>
    </row>
    <row r="24" spans="1:15" x14ac:dyDescent="0.25">
      <c r="A24" s="1" t="s">
        <v>1064</v>
      </c>
      <c r="B24" s="1" t="s">
        <v>470</v>
      </c>
      <c r="C24" s="1" t="s">
        <v>1195</v>
      </c>
      <c r="D24" s="1" t="s">
        <v>471</v>
      </c>
      <c r="E24" s="1" t="s">
        <v>472</v>
      </c>
      <c r="F24" s="1" t="s">
        <v>1168</v>
      </c>
      <c r="G24" s="1" t="b">
        <v>1</v>
      </c>
      <c r="H24" s="1" t="s">
        <v>1100</v>
      </c>
      <c r="I24" s="1">
        <v>500000</v>
      </c>
      <c r="J24" s="1" t="s">
        <v>1196</v>
      </c>
      <c r="K24" s="1" t="s">
        <v>1197</v>
      </c>
      <c r="L24" s="1" t="s">
        <v>1198</v>
      </c>
      <c r="M24" s="1"/>
      <c r="N24" s="1" t="s">
        <v>24</v>
      </c>
      <c r="O24" s="13" t="s">
        <v>926</v>
      </c>
    </row>
    <row r="25" spans="1:15" x14ac:dyDescent="0.35">
      <c r="A25" s="1" t="s">
        <v>1064</v>
      </c>
      <c r="B25" s="1" t="s">
        <v>678</v>
      </c>
      <c r="C25" s="1" t="s">
        <v>1199</v>
      </c>
      <c r="D25" s="1" t="s">
        <v>679</v>
      </c>
      <c r="E25" s="1" t="s">
        <v>680</v>
      </c>
      <c r="F25" s="1" t="s">
        <v>1052</v>
      </c>
      <c r="G25" s="1" t="b">
        <v>1</v>
      </c>
      <c r="H25" s="1" t="s">
        <v>1053</v>
      </c>
      <c r="I25" s="1">
        <v>10000000</v>
      </c>
      <c r="J25" s="1" t="s">
        <v>1200</v>
      </c>
      <c r="K25" s="1" t="s">
        <v>1201</v>
      </c>
      <c r="L25" s="1" t="s">
        <v>1202</v>
      </c>
      <c r="M25" s="1"/>
      <c r="N25" s="1" t="s">
        <v>24</v>
      </c>
      <c r="O25" s="13" t="s">
        <v>926</v>
      </c>
    </row>
    <row r="26" spans="1:15" x14ac:dyDescent="0.35">
      <c r="A26" s="1" t="s">
        <v>1064</v>
      </c>
      <c r="B26" s="1" t="s">
        <v>1203</v>
      </c>
      <c r="C26" s="1" t="s">
        <v>1204</v>
      </c>
      <c r="D26" s="1" t="s">
        <v>1205</v>
      </c>
      <c r="E26" s="1" t="s">
        <v>1206</v>
      </c>
      <c r="F26" s="1" t="s">
        <v>1052</v>
      </c>
      <c r="G26" s="1" t="b">
        <v>1</v>
      </c>
      <c r="H26" s="1" t="s">
        <v>1053</v>
      </c>
      <c r="I26" s="1">
        <v>50000000</v>
      </c>
      <c r="J26" s="1" t="s">
        <v>1207</v>
      </c>
      <c r="K26" s="1" t="s">
        <v>1208</v>
      </c>
      <c r="L26" s="1" t="s">
        <v>1209</v>
      </c>
      <c r="M26" s="1"/>
      <c r="N26" s="1" t="s">
        <v>7</v>
      </c>
      <c r="O26" s="13" t="s">
        <v>926</v>
      </c>
    </row>
    <row r="27" spans="1:15" x14ac:dyDescent="0.35">
      <c r="A27" s="1" t="s">
        <v>1047</v>
      </c>
      <c r="B27" s="1" t="s">
        <v>1210</v>
      </c>
      <c r="C27" s="1" t="s">
        <v>1211</v>
      </c>
      <c r="D27" s="1" t="s">
        <v>596</v>
      </c>
      <c r="E27" s="1" t="s">
        <v>1212</v>
      </c>
      <c r="F27" s="1" t="s">
        <v>1213</v>
      </c>
      <c r="G27" s="1" t="b">
        <v>0</v>
      </c>
      <c r="H27" s="1" t="s">
        <v>1053</v>
      </c>
      <c r="I27" s="1">
        <v>500000</v>
      </c>
      <c r="J27" s="1" t="s">
        <v>1214</v>
      </c>
      <c r="K27" s="1" t="s">
        <v>1215</v>
      </c>
      <c r="L27" s="1" t="s">
        <v>1216</v>
      </c>
      <c r="M27" s="1"/>
      <c r="N27" s="1" t="s">
        <v>34</v>
      </c>
      <c r="O27" s="13" t="s">
        <v>925</v>
      </c>
    </row>
    <row r="28" spans="1:15" x14ac:dyDescent="0.35">
      <c r="A28" s="1" t="s">
        <v>1047</v>
      </c>
      <c r="B28" s="1" t="s">
        <v>908</v>
      </c>
      <c r="C28" s="1" t="s">
        <v>1217</v>
      </c>
      <c r="D28" s="1" t="s">
        <v>909</v>
      </c>
      <c r="E28" s="1" t="s">
        <v>910</v>
      </c>
      <c r="F28" s="1" t="s">
        <v>1218</v>
      </c>
      <c r="G28" s="1" t="b">
        <v>0</v>
      </c>
      <c r="H28" s="1" t="s">
        <v>1100</v>
      </c>
      <c r="I28" s="1">
        <v>10000</v>
      </c>
      <c r="J28" s="1" t="s">
        <v>1219</v>
      </c>
      <c r="K28" s="1" t="s">
        <v>1220</v>
      </c>
      <c r="L28" s="1" t="s">
        <v>1221</v>
      </c>
      <c r="M28" s="1"/>
      <c r="N28" s="1" t="s">
        <v>7</v>
      </c>
      <c r="O28" s="13" t="s">
        <v>926</v>
      </c>
    </row>
    <row r="29" spans="1:15" x14ac:dyDescent="0.35">
      <c r="A29" s="1" t="s">
        <v>1047</v>
      </c>
      <c r="B29" s="1" t="s">
        <v>1222</v>
      </c>
      <c r="C29" s="1" t="s">
        <v>1223</v>
      </c>
      <c r="D29" s="1" t="s">
        <v>1224</v>
      </c>
      <c r="E29" s="1" t="s">
        <v>1225</v>
      </c>
      <c r="F29" s="1" t="s">
        <v>1168</v>
      </c>
      <c r="G29" s="1" t="b">
        <v>0</v>
      </c>
      <c r="H29" s="1" t="s">
        <v>1053</v>
      </c>
      <c r="I29" s="1">
        <v>1000</v>
      </c>
      <c r="J29" s="1" t="s">
        <v>1226</v>
      </c>
      <c r="K29" s="1" t="s">
        <v>1227</v>
      </c>
      <c r="L29" s="1" t="s">
        <v>1228</v>
      </c>
      <c r="M29" s="1"/>
      <c r="N29" s="1" t="s">
        <v>7</v>
      </c>
      <c r="O29" s="13" t="s">
        <v>926</v>
      </c>
    </row>
    <row r="30" spans="1:15" x14ac:dyDescent="0.35">
      <c r="A30" s="1" t="s">
        <v>1047</v>
      </c>
      <c r="B30" s="1" t="s">
        <v>349</v>
      </c>
      <c r="C30" s="1" t="s">
        <v>1229</v>
      </c>
      <c r="D30" s="1" t="s">
        <v>350</v>
      </c>
      <c r="E30" s="1" t="s">
        <v>351</v>
      </c>
      <c r="F30" s="1" t="s">
        <v>1230</v>
      </c>
      <c r="G30" s="1" t="b">
        <v>0</v>
      </c>
      <c r="H30" s="1" t="s">
        <v>1231</v>
      </c>
      <c r="I30" s="1">
        <v>10000000</v>
      </c>
      <c r="J30" s="1" t="s">
        <v>1232</v>
      </c>
      <c r="K30" s="1" t="s">
        <v>1233</v>
      </c>
      <c r="L30" s="1" t="s">
        <v>1234</v>
      </c>
      <c r="M30" s="1"/>
      <c r="N30" s="1" t="s">
        <v>24</v>
      </c>
      <c r="O30" s="13" t="s">
        <v>926</v>
      </c>
    </row>
    <row r="31" spans="1:15" x14ac:dyDescent="0.35">
      <c r="A31" s="1" t="s">
        <v>1064</v>
      </c>
      <c r="B31" s="1" t="s">
        <v>1235</v>
      </c>
      <c r="C31" s="1" t="s">
        <v>1236</v>
      </c>
      <c r="D31" s="1" t="s">
        <v>1237</v>
      </c>
      <c r="E31" s="1" t="s">
        <v>1238</v>
      </c>
      <c r="F31" s="1" t="s">
        <v>1239</v>
      </c>
      <c r="G31" s="1" t="b">
        <v>1</v>
      </c>
      <c r="H31" s="1" t="s">
        <v>1053</v>
      </c>
      <c r="I31" s="1">
        <v>100000000</v>
      </c>
      <c r="J31" s="1" t="s">
        <v>1240</v>
      </c>
      <c r="K31" s="1" t="s">
        <v>1241</v>
      </c>
      <c r="L31" s="1" t="s">
        <v>1056</v>
      </c>
      <c r="M31" s="1"/>
      <c r="N31" s="1" t="s">
        <v>13</v>
      </c>
      <c r="O31" s="13" t="s">
        <v>930</v>
      </c>
    </row>
    <row r="32" spans="1:15" x14ac:dyDescent="0.35">
      <c r="A32" s="1" t="s">
        <v>1064</v>
      </c>
      <c r="B32" s="1" t="s">
        <v>1242</v>
      </c>
      <c r="C32" s="1" t="s">
        <v>1243</v>
      </c>
      <c r="D32" s="1" t="s">
        <v>916</v>
      </c>
      <c r="E32" s="1" t="s">
        <v>1244</v>
      </c>
      <c r="F32" s="1" t="s">
        <v>1245</v>
      </c>
      <c r="G32" s="1" t="b">
        <v>1</v>
      </c>
      <c r="H32" s="1" t="s">
        <v>1053</v>
      </c>
      <c r="I32" s="1">
        <v>500000000</v>
      </c>
      <c r="J32" s="1" t="s">
        <v>1246</v>
      </c>
      <c r="K32" s="1" t="s">
        <v>1247</v>
      </c>
      <c r="L32" s="1" t="s">
        <v>1248</v>
      </c>
      <c r="M32" s="1"/>
      <c r="N32" s="1" t="s">
        <v>13</v>
      </c>
      <c r="O32" s="13" t="s">
        <v>935</v>
      </c>
    </row>
    <row r="33" spans="1:15" x14ac:dyDescent="0.35">
      <c r="A33" s="1" t="s">
        <v>1064</v>
      </c>
      <c r="B33" s="1" t="s">
        <v>1249</v>
      </c>
      <c r="C33" s="1" t="s">
        <v>1250</v>
      </c>
      <c r="D33" s="1" t="s">
        <v>1251</v>
      </c>
      <c r="E33" s="1" t="s">
        <v>1252</v>
      </c>
      <c r="F33" s="1" t="s">
        <v>1135</v>
      </c>
      <c r="G33" s="1" t="b">
        <v>1</v>
      </c>
      <c r="H33" s="1" t="s">
        <v>1053</v>
      </c>
      <c r="I33" s="1">
        <v>1000000</v>
      </c>
      <c r="J33" s="1" t="s">
        <v>1253</v>
      </c>
      <c r="K33" s="1" t="s">
        <v>1254</v>
      </c>
      <c r="L33" s="1" t="s">
        <v>1255</v>
      </c>
      <c r="M33" s="1"/>
      <c r="N33" s="1" t="s">
        <v>7</v>
      </c>
      <c r="O33" s="13" t="s">
        <v>926</v>
      </c>
    </row>
    <row r="34" spans="1:15" x14ac:dyDescent="0.35">
      <c r="A34" s="1" t="s">
        <v>1064</v>
      </c>
      <c r="B34" s="1" t="s">
        <v>1256</v>
      </c>
      <c r="C34" s="1" t="s">
        <v>1257</v>
      </c>
      <c r="D34" s="1" t="s">
        <v>1258</v>
      </c>
      <c r="E34" s="1" t="s">
        <v>1259</v>
      </c>
      <c r="F34" s="1" t="s">
        <v>1260</v>
      </c>
      <c r="G34" s="1" t="b">
        <v>1</v>
      </c>
      <c r="H34" s="1" t="s">
        <v>1053</v>
      </c>
      <c r="I34" s="1">
        <v>10000000</v>
      </c>
      <c r="J34" s="1" t="s">
        <v>1261</v>
      </c>
      <c r="K34" s="1" t="s">
        <v>1262</v>
      </c>
      <c r="L34" s="1" t="s">
        <v>1263</v>
      </c>
      <c r="M34" s="1"/>
      <c r="N34" s="1" t="s">
        <v>34</v>
      </c>
      <c r="O34" s="13" t="s">
        <v>925</v>
      </c>
    </row>
    <row r="35" spans="1:15" x14ac:dyDescent="0.35">
      <c r="A35" s="1" t="s">
        <v>1047</v>
      </c>
      <c r="B35" s="1" t="s">
        <v>1264</v>
      </c>
      <c r="C35" s="1" t="s">
        <v>1265</v>
      </c>
      <c r="D35" s="1" t="s">
        <v>1266</v>
      </c>
      <c r="E35" s="1" t="s">
        <v>1267</v>
      </c>
      <c r="F35" s="1" t="s">
        <v>1268</v>
      </c>
      <c r="G35" s="1" t="b">
        <v>0</v>
      </c>
      <c r="H35" s="1" t="s">
        <v>1107</v>
      </c>
      <c r="I35" s="1">
        <v>100000</v>
      </c>
      <c r="J35" s="1" t="s">
        <v>1269</v>
      </c>
      <c r="K35" s="1" t="s">
        <v>1270</v>
      </c>
      <c r="L35" s="1" t="s">
        <v>1271</v>
      </c>
      <c r="M35" s="1"/>
      <c r="N35" s="1" t="s">
        <v>13</v>
      </c>
      <c r="O35" s="13" t="s">
        <v>935</v>
      </c>
    </row>
    <row r="36" spans="1:15" x14ac:dyDescent="0.35">
      <c r="A36" s="1" t="s">
        <v>1047</v>
      </c>
      <c r="B36" s="1" t="s">
        <v>1272</v>
      </c>
      <c r="C36" s="1" t="s">
        <v>1273</v>
      </c>
      <c r="D36" s="1" t="s">
        <v>1274</v>
      </c>
      <c r="E36" s="1" t="s">
        <v>1275</v>
      </c>
      <c r="F36" s="1" t="s">
        <v>1276</v>
      </c>
      <c r="G36" s="1" t="b">
        <v>0</v>
      </c>
      <c r="H36" s="1" t="s">
        <v>1053</v>
      </c>
      <c r="I36" s="1">
        <v>50000</v>
      </c>
      <c r="J36" s="1" t="s">
        <v>1277</v>
      </c>
      <c r="K36" s="1" t="s">
        <v>1278</v>
      </c>
      <c r="L36" s="1" t="s">
        <v>1279</v>
      </c>
      <c r="M36" s="1"/>
      <c r="N36" s="1" t="s">
        <v>13</v>
      </c>
      <c r="O36" s="13" t="s">
        <v>925</v>
      </c>
    </row>
    <row r="37" spans="1:15" x14ac:dyDescent="0.35">
      <c r="A37" s="1" t="s">
        <v>1064</v>
      </c>
      <c r="B37" s="1" t="s">
        <v>1280</v>
      </c>
      <c r="C37" s="1" t="s">
        <v>1281</v>
      </c>
      <c r="D37" s="1" t="s">
        <v>1282</v>
      </c>
      <c r="E37" s="1" t="s">
        <v>1283</v>
      </c>
      <c r="F37" s="1" t="s">
        <v>1284</v>
      </c>
      <c r="G37" s="1" t="b">
        <v>1</v>
      </c>
      <c r="H37" s="1" t="s">
        <v>1053</v>
      </c>
      <c r="I37" s="1">
        <v>100000000</v>
      </c>
      <c r="J37" s="1" t="s">
        <v>1285</v>
      </c>
      <c r="K37" s="1" t="s">
        <v>1286</v>
      </c>
      <c r="L37" s="1" t="s">
        <v>1287</v>
      </c>
      <c r="M37" s="1"/>
      <c r="N37" s="1" t="s">
        <v>24</v>
      </c>
      <c r="O37" s="13" t="s">
        <v>926</v>
      </c>
    </row>
    <row r="38" spans="1:15" x14ac:dyDescent="0.35">
      <c r="A38" s="1" t="s">
        <v>1064</v>
      </c>
      <c r="B38" s="1" t="s">
        <v>1288</v>
      </c>
      <c r="C38" s="1" t="s">
        <v>1289</v>
      </c>
      <c r="D38" s="1" t="s">
        <v>789</v>
      </c>
      <c r="E38" s="1" t="s">
        <v>1290</v>
      </c>
      <c r="F38" s="1" t="s">
        <v>1291</v>
      </c>
      <c r="G38" s="1" t="b">
        <v>1</v>
      </c>
      <c r="H38" s="1" t="s">
        <v>1107</v>
      </c>
      <c r="I38" s="1">
        <v>1000000000</v>
      </c>
      <c r="J38" s="1" t="s">
        <v>1054</v>
      </c>
      <c r="K38" s="1" t="s">
        <v>1292</v>
      </c>
      <c r="L38" s="1" t="s">
        <v>1293</v>
      </c>
      <c r="M38" s="1"/>
      <c r="N38" s="1" t="s">
        <v>34</v>
      </c>
      <c r="O38" s="13" t="s">
        <v>959</v>
      </c>
    </row>
    <row r="39" spans="1:15" x14ac:dyDescent="0.35">
      <c r="A39" s="1" t="s">
        <v>1064</v>
      </c>
      <c r="B39" s="1" t="s">
        <v>1294</v>
      </c>
      <c r="C39" s="1" t="s">
        <v>1295</v>
      </c>
      <c r="D39" s="1" t="s">
        <v>1296</v>
      </c>
      <c r="E39" s="1" t="s">
        <v>1297</v>
      </c>
      <c r="F39" s="1" t="s">
        <v>1298</v>
      </c>
      <c r="G39" s="1" t="b">
        <v>1</v>
      </c>
      <c r="H39" s="1" t="s">
        <v>1053</v>
      </c>
      <c r="I39" s="1">
        <v>10000000</v>
      </c>
      <c r="J39" s="1" t="s">
        <v>1299</v>
      </c>
      <c r="K39" s="1" t="s">
        <v>1300</v>
      </c>
      <c r="L39" s="1" t="s">
        <v>1301</v>
      </c>
      <c r="M39" s="1"/>
      <c r="N39" s="1" t="s">
        <v>34</v>
      </c>
      <c r="O39" s="13" t="s">
        <v>925</v>
      </c>
    </row>
    <row r="40" spans="1:15" x14ac:dyDescent="0.35">
      <c r="A40" s="1" t="s">
        <v>1064</v>
      </c>
      <c r="B40" s="1" t="s">
        <v>1302</v>
      </c>
      <c r="C40" s="1" t="s">
        <v>1303</v>
      </c>
      <c r="D40" s="1" t="s">
        <v>1304</v>
      </c>
      <c r="E40" s="1" t="s">
        <v>1305</v>
      </c>
      <c r="F40" s="1" t="s">
        <v>1168</v>
      </c>
      <c r="G40" s="1" t="b">
        <v>1</v>
      </c>
      <c r="H40" s="1" t="s">
        <v>1100</v>
      </c>
      <c r="I40" s="1">
        <v>1000000</v>
      </c>
      <c r="J40" s="1" t="s">
        <v>1306</v>
      </c>
      <c r="K40" s="1" t="s">
        <v>1307</v>
      </c>
      <c r="L40" s="1" t="s">
        <v>1308</v>
      </c>
      <c r="M40" s="1"/>
      <c r="N40" s="1" t="s">
        <v>34</v>
      </c>
      <c r="O40" s="13" t="s">
        <v>925</v>
      </c>
    </row>
    <row r="41" spans="1:15" x14ac:dyDescent="0.35">
      <c r="A41" s="1" t="s">
        <v>1064</v>
      </c>
      <c r="B41" s="1" t="s">
        <v>1309</v>
      </c>
      <c r="C41" s="1" t="s">
        <v>1310</v>
      </c>
      <c r="D41" s="1" t="s">
        <v>1311</v>
      </c>
      <c r="E41" s="1" t="s">
        <v>1312</v>
      </c>
      <c r="F41" s="1" t="s">
        <v>1168</v>
      </c>
      <c r="G41" s="1" t="b">
        <v>1</v>
      </c>
      <c r="H41" s="1" t="s">
        <v>1100</v>
      </c>
      <c r="I41" s="1">
        <v>50000</v>
      </c>
      <c r="J41" s="1" t="s">
        <v>1313</v>
      </c>
      <c r="K41" s="1" t="s">
        <v>1314</v>
      </c>
      <c r="L41" s="1" t="s">
        <v>1315</v>
      </c>
      <c r="M41" s="1"/>
      <c r="N41" s="1" t="s">
        <v>7</v>
      </c>
      <c r="O41" s="13" t="s">
        <v>926</v>
      </c>
    </row>
    <row r="42" spans="1:15" x14ac:dyDescent="0.35">
      <c r="A42" s="1" t="s">
        <v>1064</v>
      </c>
      <c r="B42" s="1" t="s">
        <v>1316</v>
      </c>
      <c r="C42" s="1" t="s">
        <v>1317</v>
      </c>
      <c r="D42" s="1" t="s">
        <v>1318</v>
      </c>
      <c r="E42" s="1" t="s">
        <v>1319</v>
      </c>
      <c r="F42" s="1" t="s">
        <v>1168</v>
      </c>
      <c r="G42" s="1" t="b">
        <v>1</v>
      </c>
      <c r="H42" s="1" t="s">
        <v>1107</v>
      </c>
      <c r="I42" s="1">
        <v>10000000</v>
      </c>
      <c r="J42" s="1" t="s">
        <v>1320</v>
      </c>
      <c r="K42" s="1" t="s">
        <v>1321</v>
      </c>
      <c r="L42" s="1" t="s">
        <v>1322</v>
      </c>
      <c r="M42" s="1"/>
      <c r="N42" s="1" t="s">
        <v>34</v>
      </c>
      <c r="O42" s="13" t="s">
        <v>957</v>
      </c>
    </row>
    <row r="43" spans="1:15" x14ac:dyDescent="0.35">
      <c r="A43" s="1" t="s">
        <v>1064</v>
      </c>
      <c r="B43" s="1" t="s">
        <v>1323</v>
      </c>
      <c r="C43" s="1" t="s">
        <v>1324</v>
      </c>
      <c r="D43" s="1" t="s">
        <v>1325</v>
      </c>
      <c r="E43" s="1" t="s">
        <v>1326</v>
      </c>
      <c r="F43" s="1" t="s">
        <v>1168</v>
      </c>
      <c r="G43" s="1" t="b">
        <v>1</v>
      </c>
      <c r="H43" s="1" t="s">
        <v>1053</v>
      </c>
      <c r="I43" s="1">
        <v>10000</v>
      </c>
      <c r="J43" s="1" t="s">
        <v>1327</v>
      </c>
      <c r="K43" s="1" t="s">
        <v>1328</v>
      </c>
      <c r="L43" s="1" t="s">
        <v>1329</v>
      </c>
      <c r="M43" s="1"/>
      <c r="N43" s="1" t="s">
        <v>24</v>
      </c>
      <c r="O43" s="13" t="s">
        <v>925</v>
      </c>
    </row>
    <row r="44" spans="1:15" x14ac:dyDescent="0.35">
      <c r="A44" s="1" t="s">
        <v>1047</v>
      </c>
      <c r="B44" s="1" t="s">
        <v>1330</v>
      </c>
      <c r="C44" s="1" t="s">
        <v>1331</v>
      </c>
      <c r="D44" s="1" t="s">
        <v>1332</v>
      </c>
      <c r="E44" s="1" t="s">
        <v>1333</v>
      </c>
      <c r="F44" s="1" t="s">
        <v>1334</v>
      </c>
      <c r="G44" s="1" t="b">
        <v>0</v>
      </c>
      <c r="H44" s="1" t="s">
        <v>1053</v>
      </c>
      <c r="I44" s="1">
        <v>1000000</v>
      </c>
      <c r="J44" s="1" t="s">
        <v>1149</v>
      </c>
      <c r="K44" s="1" t="s">
        <v>1335</v>
      </c>
      <c r="L44" s="1" t="s">
        <v>1336</v>
      </c>
      <c r="M44" s="1"/>
      <c r="N44" s="1" t="s">
        <v>7</v>
      </c>
      <c r="O44" s="13" t="s">
        <v>926</v>
      </c>
    </row>
    <row r="45" spans="1:15" x14ac:dyDescent="0.35">
      <c r="A45" s="1" t="s">
        <v>1047</v>
      </c>
      <c r="B45" s="1" t="s">
        <v>1337</v>
      </c>
      <c r="C45" s="1" t="s">
        <v>1338</v>
      </c>
      <c r="D45" s="1" t="s">
        <v>1339</v>
      </c>
      <c r="E45" s="1" t="s">
        <v>1340</v>
      </c>
      <c r="F45" s="1" t="s">
        <v>1341</v>
      </c>
      <c r="G45" s="1" t="b">
        <v>0</v>
      </c>
      <c r="H45" s="1" t="s">
        <v>1053</v>
      </c>
      <c r="I45" s="1">
        <v>500000</v>
      </c>
      <c r="J45" s="1" t="s">
        <v>1342</v>
      </c>
      <c r="K45" s="1" t="s">
        <v>1343</v>
      </c>
      <c r="L45" s="1" t="s">
        <v>1344</v>
      </c>
      <c r="M45" s="1"/>
      <c r="N45" s="1" t="s">
        <v>7</v>
      </c>
      <c r="O45" s="13" t="s">
        <v>926</v>
      </c>
    </row>
    <row r="46" spans="1:15" x14ac:dyDescent="0.35">
      <c r="A46" s="1" t="s">
        <v>1047</v>
      </c>
      <c r="B46" s="1" t="s">
        <v>1345</v>
      </c>
      <c r="C46" s="1" t="s">
        <v>1346</v>
      </c>
      <c r="D46" s="1" t="s">
        <v>1347</v>
      </c>
      <c r="E46" s="1" t="s">
        <v>1348</v>
      </c>
      <c r="F46" s="1" t="s">
        <v>1349</v>
      </c>
      <c r="G46" s="1" t="b">
        <v>0</v>
      </c>
      <c r="H46" s="1" t="s">
        <v>1053</v>
      </c>
      <c r="I46" s="1">
        <v>10000</v>
      </c>
      <c r="J46" s="1" t="s">
        <v>1350</v>
      </c>
      <c r="K46" s="1" t="s">
        <v>1351</v>
      </c>
      <c r="L46" s="1" t="s">
        <v>1352</v>
      </c>
      <c r="M46" s="1"/>
      <c r="N46" s="1" t="s">
        <v>13</v>
      </c>
      <c r="O46" s="13" t="s">
        <v>935</v>
      </c>
    </row>
    <row r="47" spans="1:15" x14ac:dyDescent="0.35">
      <c r="A47" s="1" t="s">
        <v>1047</v>
      </c>
      <c r="B47" s="1" t="s">
        <v>1353</v>
      </c>
      <c r="C47" s="1" t="s">
        <v>1354</v>
      </c>
      <c r="D47" s="1" t="s">
        <v>1355</v>
      </c>
      <c r="E47" s="1" t="s">
        <v>1356</v>
      </c>
      <c r="F47" s="1" t="s">
        <v>1357</v>
      </c>
      <c r="G47" s="1" t="b">
        <v>0</v>
      </c>
      <c r="H47" s="1" t="s">
        <v>1107</v>
      </c>
      <c r="I47" s="1">
        <v>100000</v>
      </c>
      <c r="J47" s="1" t="s">
        <v>1358</v>
      </c>
      <c r="K47" s="1" t="s">
        <v>1359</v>
      </c>
      <c r="L47" s="1" t="s">
        <v>1360</v>
      </c>
      <c r="M47" s="1"/>
      <c r="N47" s="1" t="s">
        <v>34</v>
      </c>
      <c r="O47" s="13" t="s">
        <v>925</v>
      </c>
    </row>
    <row r="48" spans="1:15" x14ac:dyDescent="0.35">
      <c r="A48" s="1" t="s">
        <v>1047</v>
      </c>
      <c r="B48" s="1" t="s">
        <v>1361</v>
      </c>
      <c r="C48" s="1" t="s">
        <v>1362</v>
      </c>
      <c r="D48" s="1" t="s">
        <v>1363</v>
      </c>
      <c r="E48" s="1" t="s">
        <v>1364</v>
      </c>
      <c r="F48" s="1" t="s">
        <v>1052</v>
      </c>
      <c r="G48" s="1" t="b">
        <v>0</v>
      </c>
      <c r="H48" s="1" t="s">
        <v>1053</v>
      </c>
      <c r="I48" s="1">
        <v>10000</v>
      </c>
      <c r="J48" s="1" t="s">
        <v>1365</v>
      </c>
      <c r="K48" s="1" t="s">
        <v>1366</v>
      </c>
      <c r="L48" s="1" t="s">
        <v>1367</v>
      </c>
      <c r="M48" s="1"/>
      <c r="N48" s="1" t="s">
        <v>7</v>
      </c>
      <c r="O48" s="13" t="s">
        <v>926</v>
      </c>
    </row>
    <row r="49" spans="1:15" x14ac:dyDescent="0.35">
      <c r="A49" s="1" t="s">
        <v>1047</v>
      </c>
      <c r="B49" s="1" t="s">
        <v>1368</v>
      </c>
      <c r="C49" s="1" t="s">
        <v>1369</v>
      </c>
      <c r="D49" s="1" t="s">
        <v>1370</v>
      </c>
      <c r="E49" s="1" t="s">
        <v>1371</v>
      </c>
      <c r="F49" s="1" t="s">
        <v>1168</v>
      </c>
      <c r="G49" s="1" t="b">
        <v>0</v>
      </c>
      <c r="H49" s="1" t="s">
        <v>1053</v>
      </c>
      <c r="I49" s="1">
        <v>1</v>
      </c>
      <c r="J49" s="1" t="s">
        <v>1149</v>
      </c>
      <c r="K49" s="1" t="s">
        <v>1372</v>
      </c>
      <c r="L49" s="1" t="s">
        <v>1373</v>
      </c>
      <c r="M49" s="1"/>
      <c r="N49" s="1" t="s">
        <v>7</v>
      </c>
      <c r="O49" s="13" t="s">
        <v>1374</v>
      </c>
    </row>
    <row r="50" spans="1:15" x14ac:dyDescent="0.35">
      <c r="A50" s="1" t="s">
        <v>1064</v>
      </c>
      <c r="B50" s="1" t="s">
        <v>1375</v>
      </c>
      <c r="C50" s="1" t="s">
        <v>1376</v>
      </c>
      <c r="D50" s="1" t="s">
        <v>14</v>
      </c>
      <c r="E50" s="1" t="s">
        <v>1377</v>
      </c>
      <c r="F50" s="1" t="s">
        <v>1052</v>
      </c>
      <c r="G50" s="1" t="b">
        <v>1</v>
      </c>
      <c r="H50" s="1" t="s">
        <v>1053</v>
      </c>
      <c r="I50" s="1">
        <v>10000000</v>
      </c>
      <c r="J50" s="1" t="s">
        <v>1378</v>
      </c>
      <c r="K50" s="1" t="s">
        <v>1379</v>
      </c>
      <c r="L50" s="1" t="s">
        <v>1380</v>
      </c>
      <c r="M50" s="1"/>
      <c r="N50" s="1" t="s">
        <v>13</v>
      </c>
      <c r="O50" s="13" t="s">
        <v>935</v>
      </c>
    </row>
    <row r="51" spans="1:15" x14ac:dyDescent="0.35">
      <c r="A51" s="1" t="s">
        <v>1064</v>
      </c>
      <c r="B51" s="1" t="s">
        <v>1381</v>
      </c>
      <c r="C51" s="1" t="s">
        <v>1382</v>
      </c>
      <c r="D51" s="1" t="s">
        <v>1383</v>
      </c>
      <c r="E51" s="1" t="s">
        <v>1384</v>
      </c>
      <c r="F51" s="1" t="s">
        <v>1052</v>
      </c>
      <c r="G51" s="1" t="b">
        <v>1</v>
      </c>
      <c r="H51" s="1" t="s">
        <v>1107</v>
      </c>
      <c r="I51" s="1">
        <v>10000000</v>
      </c>
      <c r="J51" s="1" t="s">
        <v>1385</v>
      </c>
      <c r="K51" s="1" t="s">
        <v>1386</v>
      </c>
      <c r="L51" s="1" t="s">
        <v>1387</v>
      </c>
      <c r="M51" s="1"/>
      <c r="N51" s="1" t="s">
        <v>7</v>
      </c>
      <c r="O51" s="13" t="s">
        <v>926</v>
      </c>
    </row>
    <row r="52" spans="1:15" x14ac:dyDescent="0.35">
      <c r="A52" s="1" t="s">
        <v>1047</v>
      </c>
      <c r="B52" s="1" t="s">
        <v>1388</v>
      </c>
      <c r="C52" s="1" t="s">
        <v>1389</v>
      </c>
      <c r="D52" s="1" t="s">
        <v>1390</v>
      </c>
      <c r="E52" s="1" t="s">
        <v>1391</v>
      </c>
      <c r="F52" s="1" t="s">
        <v>1052</v>
      </c>
      <c r="G52" s="1" t="b">
        <v>0</v>
      </c>
      <c r="H52" s="1" t="s">
        <v>1053</v>
      </c>
      <c r="I52" s="1">
        <v>10000</v>
      </c>
      <c r="J52" s="1" t="s">
        <v>1392</v>
      </c>
      <c r="K52" s="1" t="s">
        <v>1393</v>
      </c>
      <c r="L52" s="1" t="s">
        <v>1394</v>
      </c>
      <c r="M52" s="1"/>
      <c r="N52" s="1" t="s">
        <v>72</v>
      </c>
      <c r="O52" s="13" t="s">
        <v>925</v>
      </c>
    </row>
    <row r="53" spans="1:15" x14ac:dyDescent="0.35">
      <c r="A53" s="1" t="s">
        <v>1047</v>
      </c>
      <c r="B53" s="1" t="s">
        <v>1395</v>
      </c>
      <c r="C53" s="1" t="s">
        <v>1396</v>
      </c>
      <c r="D53" s="1" t="s">
        <v>1397</v>
      </c>
      <c r="E53" s="1" t="s">
        <v>1398</v>
      </c>
      <c r="F53" s="1" t="s">
        <v>1052</v>
      </c>
      <c r="G53" s="1" t="b">
        <v>0</v>
      </c>
      <c r="H53" s="1" t="s">
        <v>1053</v>
      </c>
      <c r="I53" s="1">
        <v>50000</v>
      </c>
      <c r="J53" s="1" t="s">
        <v>1399</v>
      </c>
      <c r="K53" s="1" t="s">
        <v>1400</v>
      </c>
      <c r="L53" s="1" t="s">
        <v>1401</v>
      </c>
      <c r="M53" s="1"/>
      <c r="N53" s="1" t="s">
        <v>7</v>
      </c>
      <c r="O53" s="13" t="s">
        <v>926</v>
      </c>
    </row>
    <row r="54" spans="1:15" x14ac:dyDescent="0.35">
      <c r="A54" s="1" t="s">
        <v>1047</v>
      </c>
      <c r="B54" s="1" t="s">
        <v>1402</v>
      </c>
      <c r="C54" s="1" t="s">
        <v>1403</v>
      </c>
      <c r="D54" s="1" t="s">
        <v>1404</v>
      </c>
      <c r="E54" s="1" t="s">
        <v>1405</v>
      </c>
      <c r="F54" s="1" t="s">
        <v>1052</v>
      </c>
      <c r="G54" s="1" t="b">
        <v>0</v>
      </c>
      <c r="H54" s="1" t="s">
        <v>1053</v>
      </c>
      <c r="I54" s="1">
        <v>5000</v>
      </c>
      <c r="J54" s="1" t="s">
        <v>1277</v>
      </c>
      <c r="K54" s="1" t="s">
        <v>1406</v>
      </c>
      <c r="L54" s="1" t="s">
        <v>1352</v>
      </c>
      <c r="M54" s="1"/>
      <c r="N54" s="1" t="s">
        <v>13</v>
      </c>
      <c r="O54" s="13" t="s">
        <v>935</v>
      </c>
    </row>
    <row r="55" spans="1:15" x14ac:dyDescent="0.35">
      <c r="A55" s="1" t="s">
        <v>1047</v>
      </c>
      <c r="B55" s="1" t="s">
        <v>1407</v>
      </c>
      <c r="C55" s="1" t="s">
        <v>1408</v>
      </c>
      <c r="D55" s="1" t="s">
        <v>1409</v>
      </c>
      <c r="E55" s="1" t="s">
        <v>1410</v>
      </c>
      <c r="F55" s="1" t="s">
        <v>1052</v>
      </c>
      <c r="G55" s="1" t="b">
        <v>0</v>
      </c>
      <c r="H55" s="1" t="s">
        <v>1053</v>
      </c>
      <c r="I55" s="1">
        <v>100000</v>
      </c>
      <c r="J55" s="1" t="s">
        <v>1411</v>
      </c>
      <c r="K55" s="1" t="s">
        <v>1412</v>
      </c>
      <c r="L55" s="1" t="s">
        <v>1413</v>
      </c>
      <c r="M55" s="1"/>
      <c r="N55" s="1" t="s">
        <v>7</v>
      </c>
      <c r="O55" s="13" t="s">
        <v>925</v>
      </c>
    </row>
    <row r="56" spans="1:15" x14ac:dyDescent="0.35">
      <c r="A56" s="1" t="s">
        <v>1047</v>
      </c>
      <c r="B56" s="1" t="s">
        <v>1414</v>
      </c>
      <c r="C56" s="1" t="s">
        <v>1415</v>
      </c>
      <c r="D56" s="1" t="s">
        <v>1416</v>
      </c>
      <c r="E56" s="1" t="s">
        <v>1417</v>
      </c>
      <c r="F56" s="1" t="s">
        <v>1052</v>
      </c>
      <c r="G56" s="1" t="b">
        <v>0</v>
      </c>
      <c r="H56" s="1" t="s">
        <v>1053</v>
      </c>
      <c r="I56" s="1">
        <v>10000</v>
      </c>
      <c r="J56" s="1" t="s">
        <v>1214</v>
      </c>
      <c r="K56" s="1" t="s">
        <v>1418</v>
      </c>
      <c r="L56" s="1" t="s">
        <v>1419</v>
      </c>
      <c r="M56" s="1"/>
      <c r="N56" s="1" t="s">
        <v>13</v>
      </c>
      <c r="O56" s="13" t="s">
        <v>925</v>
      </c>
    </row>
    <row r="57" spans="1:15" x14ac:dyDescent="0.35">
      <c r="A57" s="1" t="s">
        <v>1047</v>
      </c>
      <c r="B57" s="1" t="s">
        <v>1420</v>
      </c>
      <c r="C57" s="1" t="s">
        <v>1421</v>
      </c>
      <c r="D57" s="1" t="s">
        <v>1422</v>
      </c>
      <c r="E57" s="1" t="s">
        <v>1423</v>
      </c>
      <c r="F57" s="1" t="s">
        <v>1168</v>
      </c>
      <c r="G57" s="1" t="b">
        <v>0</v>
      </c>
      <c r="H57" s="1" t="s">
        <v>1053</v>
      </c>
      <c r="I57" s="1">
        <v>10000</v>
      </c>
      <c r="J57" s="1" t="s">
        <v>1424</v>
      </c>
      <c r="K57" s="1" t="s">
        <v>1425</v>
      </c>
      <c r="L57" s="1" t="s">
        <v>1426</v>
      </c>
      <c r="M57" s="1"/>
      <c r="N57" s="1" t="s">
        <v>7</v>
      </c>
      <c r="O57" s="13" t="s">
        <v>926</v>
      </c>
    </row>
    <row r="58" spans="1:15" x14ac:dyDescent="0.35">
      <c r="A58" s="1" t="s">
        <v>1047</v>
      </c>
      <c r="B58" s="1" t="s">
        <v>1427</v>
      </c>
      <c r="C58" s="1" t="s">
        <v>1428</v>
      </c>
      <c r="D58" s="1" t="s">
        <v>1429</v>
      </c>
      <c r="E58" s="1" t="s">
        <v>1430</v>
      </c>
      <c r="F58" s="1" t="s">
        <v>1052</v>
      </c>
      <c r="G58" s="1" t="b">
        <v>0</v>
      </c>
      <c r="H58" s="1" t="s">
        <v>1053</v>
      </c>
      <c r="I58" s="1">
        <v>100</v>
      </c>
      <c r="J58" s="1" t="s">
        <v>1431</v>
      </c>
      <c r="K58" s="1" t="s">
        <v>1432</v>
      </c>
      <c r="L58" s="1" t="s">
        <v>1433</v>
      </c>
      <c r="M58" s="1"/>
      <c r="N58" s="1" t="s">
        <v>7</v>
      </c>
      <c r="O58" s="13" t="s">
        <v>926</v>
      </c>
    </row>
    <row r="59" spans="1:15" x14ac:dyDescent="0.35">
      <c r="A59" s="1" t="s">
        <v>1064</v>
      </c>
      <c r="B59" s="1" t="s">
        <v>1434</v>
      </c>
      <c r="C59" s="1" t="s">
        <v>1435</v>
      </c>
      <c r="D59" s="1" t="s">
        <v>1436</v>
      </c>
      <c r="E59" s="1" t="s">
        <v>1437</v>
      </c>
      <c r="F59" s="1" t="s">
        <v>1168</v>
      </c>
      <c r="G59" s="1" t="b">
        <v>1</v>
      </c>
      <c r="H59" s="1" t="s">
        <v>1053</v>
      </c>
      <c r="I59" s="1">
        <v>100000</v>
      </c>
      <c r="J59" s="1" t="s">
        <v>1438</v>
      </c>
      <c r="K59" s="1" t="s">
        <v>1439</v>
      </c>
      <c r="L59" s="1" t="s">
        <v>1440</v>
      </c>
      <c r="M59" s="1"/>
      <c r="N59" s="1" t="s">
        <v>7</v>
      </c>
      <c r="O59" s="13" t="s">
        <v>926</v>
      </c>
    </row>
    <row r="60" spans="1:15" x14ac:dyDescent="0.35">
      <c r="A60" s="1" t="s">
        <v>1047</v>
      </c>
      <c r="B60" s="1" t="s">
        <v>1441</v>
      </c>
      <c r="C60" s="1" t="s">
        <v>1442</v>
      </c>
      <c r="D60" s="1" t="s">
        <v>1443</v>
      </c>
      <c r="E60" s="1" t="s">
        <v>1444</v>
      </c>
      <c r="F60" s="1" t="s">
        <v>1168</v>
      </c>
      <c r="G60" s="1" t="b">
        <v>0</v>
      </c>
      <c r="H60" s="1" t="s">
        <v>1100</v>
      </c>
      <c r="I60" s="1">
        <v>50000</v>
      </c>
      <c r="J60" s="1" t="s">
        <v>1445</v>
      </c>
      <c r="K60" s="1" t="s">
        <v>1446</v>
      </c>
      <c r="L60" s="1" t="s">
        <v>1447</v>
      </c>
      <c r="M60" s="1"/>
      <c r="N60" s="1" t="s">
        <v>7</v>
      </c>
      <c r="O60" s="13" t="s">
        <v>926</v>
      </c>
    </row>
    <row r="61" spans="1:15" x14ac:dyDescent="0.35">
      <c r="A61" s="1" t="s">
        <v>1064</v>
      </c>
      <c r="B61" s="1" t="s">
        <v>1448</v>
      </c>
      <c r="C61" s="1" t="s">
        <v>1449</v>
      </c>
      <c r="D61" s="1" t="s">
        <v>1450</v>
      </c>
      <c r="E61" s="1" t="s">
        <v>1451</v>
      </c>
      <c r="F61" s="1" t="s">
        <v>1168</v>
      </c>
      <c r="G61" s="1" t="b">
        <v>1</v>
      </c>
      <c r="H61" s="1" t="s">
        <v>1100</v>
      </c>
      <c r="I61" s="1">
        <v>5000000</v>
      </c>
      <c r="J61" s="1" t="s">
        <v>1452</v>
      </c>
      <c r="K61" s="1" t="s">
        <v>1453</v>
      </c>
      <c r="L61" s="1" t="s">
        <v>1454</v>
      </c>
      <c r="M61" s="1"/>
      <c r="N61" s="1" t="s">
        <v>24</v>
      </c>
      <c r="O61" s="13" t="s">
        <v>926</v>
      </c>
    </row>
    <row r="62" spans="1:15" x14ac:dyDescent="0.35">
      <c r="A62" s="1" t="s">
        <v>1064</v>
      </c>
      <c r="B62" s="1" t="s">
        <v>1455</v>
      </c>
      <c r="C62" s="1" t="s">
        <v>1456</v>
      </c>
      <c r="D62" s="1" t="s">
        <v>1457</v>
      </c>
      <c r="E62" s="1" t="s">
        <v>1458</v>
      </c>
      <c r="F62" s="1" t="s">
        <v>1168</v>
      </c>
      <c r="G62" s="1" t="b">
        <v>1</v>
      </c>
      <c r="H62" s="1" t="s">
        <v>1100</v>
      </c>
      <c r="I62" s="1">
        <v>100000000</v>
      </c>
      <c r="J62" s="1" t="s">
        <v>1459</v>
      </c>
      <c r="K62" s="1" t="s">
        <v>1460</v>
      </c>
      <c r="L62" s="1" t="s">
        <v>1461</v>
      </c>
      <c r="M62" s="1"/>
      <c r="N62" s="1" t="s">
        <v>34</v>
      </c>
      <c r="O62" s="13" t="s">
        <v>926</v>
      </c>
    </row>
    <row r="63" spans="1:15" x14ac:dyDescent="0.35">
      <c r="A63" s="1" t="s">
        <v>1047</v>
      </c>
      <c r="B63" s="1" t="s">
        <v>1462</v>
      </c>
      <c r="C63" s="1" t="s">
        <v>1463</v>
      </c>
      <c r="D63" s="1" t="s">
        <v>1464</v>
      </c>
      <c r="E63" s="1" t="s">
        <v>1465</v>
      </c>
      <c r="F63" s="1" t="s">
        <v>1052</v>
      </c>
      <c r="G63" s="1" t="b">
        <v>0</v>
      </c>
      <c r="H63" s="1" t="s">
        <v>1053</v>
      </c>
      <c r="I63" s="1">
        <v>10000</v>
      </c>
      <c r="J63" s="1" t="s">
        <v>1445</v>
      </c>
      <c r="K63" s="1" t="s">
        <v>1466</v>
      </c>
      <c r="L63" s="1" t="s">
        <v>1467</v>
      </c>
      <c r="M63" s="1"/>
      <c r="N63" s="1" t="s">
        <v>7</v>
      </c>
      <c r="O63" s="13" t="s">
        <v>926</v>
      </c>
    </row>
    <row r="64" spans="1:15" x14ac:dyDescent="0.35">
      <c r="A64" s="1" t="s">
        <v>1047</v>
      </c>
      <c r="B64" s="1" t="s">
        <v>1468</v>
      </c>
      <c r="C64" s="1" t="s">
        <v>1469</v>
      </c>
      <c r="D64" s="1" t="s">
        <v>1470</v>
      </c>
      <c r="E64" s="1" t="s">
        <v>1471</v>
      </c>
      <c r="F64" s="1" t="s">
        <v>1052</v>
      </c>
      <c r="G64" s="1" t="b">
        <v>0</v>
      </c>
      <c r="H64" s="1" t="s">
        <v>1053</v>
      </c>
      <c r="I64" s="1">
        <v>10000</v>
      </c>
      <c r="J64" s="1" t="s">
        <v>1350</v>
      </c>
      <c r="K64" s="1" t="s">
        <v>1472</v>
      </c>
      <c r="L64" s="1" t="s">
        <v>1473</v>
      </c>
      <c r="M64" s="1"/>
      <c r="N64" s="1" t="s">
        <v>7</v>
      </c>
      <c r="O64" s="13" t="s">
        <v>937</v>
      </c>
    </row>
    <row r="65" spans="1:15" x14ac:dyDescent="0.35">
      <c r="A65" s="1" t="s">
        <v>1064</v>
      </c>
      <c r="B65" s="1" t="s">
        <v>1474</v>
      </c>
      <c r="C65" s="1" t="s">
        <v>1475</v>
      </c>
      <c r="D65" s="1" t="s">
        <v>1476</v>
      </c>
      <c r="E65" s="1" t="s">
        <v>1477</v>
      </c>
      <c r="F65" s="1" t="s">
        <v>1052</v>
      </c>
      <c r="G65" s="1" t="b">
        <v>1</v>
      </c>
      <c r="H65" s="1" t="s">
        <v>1053</v>
      </c>
      <c r="I65" s="1">
        <v>1000000</v>
      </c>
      <c r="J65" s="1" t="s">
        <v>1143</v>
      </c>
      <c r="K65" s="1" t="s">
        <v>1478</v>
      </c>
      <c r="L65" s="1" t="s">
        <v>1479</v>
      </c>
      <c r="M65" s="1"/>
      <c r="N65" s="1" t="s">
        <v>13</v>
      </c>
      <c r="O65" s="13" t="s">
        <v>935</v>
      </c>
    </row>
    <row r="66" spans="1:15" x14ac:dyDescent="0.35">
      <c r="A66" s="1" t="s">
        <v>1064</v>
      </c>
      <c r="B66" s="1" t="s">
        <v>1480</v>
      </c>
      <c r="C66" s="1" t="s">
        <v>1481</v>
      </c>
      <c r="D66" s="1" t="s">
        <v>1482</v>
      </c>
      <c r="E66" s="1" t="s">
        <v>1483</v>
      </c>
      <c r="F66" s="1" t="s">
        <v>1484</v>
      </c>
      <c r="G66" s="1" t="b">
        <v>1</v>
      </c>
      <c r="H66" s="1" t="s">
        <v>1107</v>
      </c>
      <c r="I66" s="1">
        <v>500000000</v>
      </c>
      <c r="J66" s="1" t="s">
        <v>1485</v>
      </c>
      <c r="K66" s="1" t="s">
        <v>1486</v>
      </c>
      <c r="L66" s="1" t="s">
        <v>1487</v>
      </c>
      <c r="M66" s="1"/>
      <c r="N66" s="1" t="s">
        <v>34</v>
      </c>
      <c r="O66" s="13" t="s">
        <v>925</v>
      </c>
    </row>
    <row r="67" spans="1:15" x14ac:dyDescent="0.35">
      <c r="A67" s="1" t="s">
        <v>1047</v>
      </c>
      <c r="B67" s="1" t="s">
        <v>1488</v>
      </c>
      <c r="C67" s="1" t="s">
        <v>1489</v>
      </c>
      <c r="D67" s="1" t="s">
        <v>1490</v>
      </c>
      <c r="E67" s="1" t="s">
        <v>1491</v>
      </c>
      <c r="F67" s="1" t="s">
        <v>1213</v>
      </c>
      <c r="G67" s="1" t="b">
        <v>0</v>
      </c>
      <c r="H67" s="1" t="s">
        <v>1053</v>
      </c>
      <c r="I67" s="1">
        <v>10000</v>
      </c>
      <c r="J67" s="1" t="s">
        <v>1492</v>
      </c>
      <c r="K67" s="1" t="s">
        <v>1493</v>
      </c>
      <c r="L67" s="1" t="s">
        <v>1494</v>
      </c>
      <c r="M67" s="1"/>
      <c r="N67" s="1" t="s">
        <v>7</v>
      </c>
      <c r="O67" s="13" t="s">
        <v>925</v>
      </c>
    </row>
    <row r="68" spans="1:15" x14ac:dyDescent="0.35">
      <c r="A68" s="1" t="s">
        <v>1064</v>
      </c>
      <c r="B68" s="1" t="s">
        <v>1495</v>
      </c>
      <c r="C68" s="1" t="s">
        <v>1496</v>
      </c>
      <c r="D68" s="1" t="s">
        <v>1497</v>
      </c>
      <c r="E68" s="1" t="s">
        <v>1498</v>
      </c>
      <c r="F68" s="1" t="s">
        <v>1052</v>
      </c>
      <c r="G68" s="1" t="b">
        <v>1</v>
      </c>
      <c r="H68" s="1" t="s">
        <v>1053</v>
      </c>
      <c r="I68" s="1">
        <v>500000000</v>
      </c>
      <c r="J68" s="1" t="s">
        <v>1499</v>
      </c>
      <c r="K68" s="1" t="s">
        <v>1500</v>
      </c>
      <c r="L68" s="1" t="s">
        <v>1501</v>
      </c>
      <c r="M68" s="1"/>
      <c r="N68" s="1" t="s">
        <v>24</v>
      </c>
      <c r="O68" s="13" t="s">
        <v>925</v>
      </c>
    </row>
    <row r="69" spans="1:15" x14ac:dyDescent="0.35">
      <c r="A69" s="1" t="s">
        <v>1064</v>
      </c>
      <c r="B69" s="1" t="s">
        <v>1502</v>
      </c>
      <c r="C69" s="1" t="s">
        <v>1503</v>
      </c>
      <c r="D69" s="1" t="s">
        <v>1504</v>
      </c>
      <c r="E69" s="1" t="s">
        <v>1505</v>
      </c>
      <c r="F69" s="1" t="s">
        <v>1052</v>
      </c>
      <c r="G69" s="1" t="b">
        <v>1</v>
      </c>
      <c r="H69" s="1" t="s">
        <v>1053</v>
      </c>
      <c r="I69" s="1">
        <v>10000000</v>
      </c>
      <c r="J69" s="1" t="s">
        <v>1506</v>
      </c>
      <c r="K69" s="1" t="s">
        <v>1507</v>
      </c>
      <c r="L69" s="1" t="s">
        <v>1508</v>
      </c>
      <c r="M69" s="1"/>
      <c r="N69" s="1" t="s">
        <v>24</v>
      </c>
      <c r="O69" s="13" t="s">
        <v>925</v>
      </c>
    </row>
    <row r="70" spans="1:15" x14ac:dyDescent="0.35">
      <c r="A70" s="1" t="s">
        <v>1047</v>
      </c>
      <c r="B70" s="1" t="s">
        <v>1509</v>
      </c>
      <c r="C70" s="1" t="s">
        <v>1510</v>
      </c>
      <c r="D70" s="1" t="s">
        <v>1511</v>
      </c>
      <c r="E70" s="1" t="s">
        <v>1512</v>
      </c>
      <c r="F70" s="1" t="s">
        <v>1052</v>
      </c>
      <c r="G70" s="1" t="b">
        <v>0</v>
      </c>
      <c r="H70" s="1" t="s">
        <v>1053</v>
      </c>
      <c r="I70" s="1">
        <v>10000</v>
      </c>
      <c r="J70" s="1" t="s">
        <v>1358</v>
      </c>
      <c r="K70" s="1" t="s">
        <v>1513</v>
      </c>
      <c r="L70" s="1" t="s">
        <v>1514</v>
      </c>
      <c r="M70" s="1"/>
      <c r="N70" s="1" t="s">
        <v>7</v>
      </c>
      <c r="O70" s="13" t="s">
        <v>1374</v>
      </c>
    </row>
    <row r="71" spans="1:15" x14ac:dyDescent="0.35">
      <c r="A71" s="1" t="s">
        <v>1047</v>
      </c>
      <c r="B71" s="1" t="s">
        <v>1515</v>
      </c>
      <c r="C71" s="1" t="s">
        <v>1516</v>
      </c>
      <c r="D71" s="1" t="s">
        <v>1517</v>
      </c>
      <c r="E71" s="1" t="s">
        <v>1518</v>
      </c>
      <c r="F71" s="1" t="s">
        <v>1052</v>
      </c>
      <c r="G71" s="1" t="b">
        <v>0</v>
      </c>
      <c r="H71" s="1" t="s">
        <v>1053</v>
      </c>
      <c r="I71" s="1">
        <v>10000</v>
      </c>
      <c r="J71" s="1" t="s">
        <v>1519</v>
      </c>
      <c r="K71" s="1" t="s">
        <v>1520</v>
      </c>
      <c r="L71" s="1" t="s">
        <v>1521</v>
      </c>
      <c r="M71" s="1"/>
      <c r="N71" s="1" t="s">
        <v>7</v>
      </c>
      <c r="O71" s="13" t="s">
        <v>926</v>
      </c>
    </row>
    <row r="72" spans="1:15" x14ac:dyDescent="0.35">
      <c r="A72" s="1" t="s">
        <v>1064</v>
      </c>
      <c r="B72" s="1" t="s">
        <v>1522</v>
      </c>
      <c r="C72" s="1" t="s">
        <v>1523</v>
      </c>
      <c r="D72" s="1" t="s">
        <v>1524</v>
      </c>
      <c r="E72" s="1" t="s">
        <v>1525</v>
      </c>
      <c r="F72" s="1" t="s">
        <v>1526</v>
      </c>
      <c r="G72" s="1" t="b">
        <v>1</v>
      </c>
      <c r="H72" s="1" t="s">
        <v>1053</v>
      </c>
      <c r="I72" s="1">
        <v>100000000</v>
      </c>
      <c r="J72" s="1" t="s">
        <v>1261</v>
      </c>
      <c r="K72" s="1" t="s">
        <v>1527</v>
      </c>
      <c r="L72" s="1" t="s">
        <v>1528</v>
      </c>
      <c r="M72" s="1"/>
      <c r="N72" s="1" t="s">
        <v>7</v>
      </c>
      <c r="O72" s="13" t="s">
        <v>926</v>
      </c>
    </row>
    <row r="73" spans="1:15" x14ac:dyDescent="0.35">
      <c r="A73" s="1" t="s">
        <v>1064</v>
      </c>
      <c r="B73" s="1" t="s">
        <v>1529</v>
      </c>
      <c r="C73" s="1" t="s">
        <v>1530</v>
      </c>
      <c r="D73" s="1" t="s">
        <v>1531</v>
      </c>
      <c r="E73" s="1" t="s">
        <v>1532</v>
      </c>
      <c r="F73" s="1" t="s">
        <v>1533</v>
      </c>
      <c r="G73" s="1" t="b">
        <v>1</v>
      </c>
      <c r="H73" s="1" t="s">
        <v>1053</v>
      </c>
      <c r="I73" s="1">
        <v>100000000</v>
      </c>
      <c r="J73" s="1" t="s">
        <v>1534</v>
      </c>
      <c r="K73" s="1" t="s">
        <v>1535</v>
      </c>
      <c r="L73" s="1" t="s">
        <v>1536</v>
      </c>
      <c r="M73" s="1"/>
      <c r="N73" s="1" t="s">
        <v>7</v>
      </c>
      <c r="O73" s="13" t="s">
        <v>925</v>
      </c>
    </row>
    <row r="74" spans="1:15" x14ac:dyDescent="0.35">
      <c r="A74" s="1" t="s">
        <v>1047</v>
      </c>
      <c r="B74" s="1" t="s">
        <v>1537</v>
      </c>
      <c r="C74" s="1" t="s">
        <v>1538</v>
      </c>
      <c r="D74" s="1" t="s">
        <v>1539</v>
      </c>
      <c r="E74" s="1" t="s">
        <v>1540</v>
      </c>
      <c r="F74" s="1" t="s">
        <v>1541</v>
      </c>
      <c r="G74" s="1" t="b">
        <v>0</v>
      </c>
      <c r="H74" s="1" t="s">
        <v>1053</v>
      </c>
      <c r="I74" s="1">
        <v>100000</v>
      </c>
      <c r="J74" s="1" t="s">
        <v>1542</v>
      </c>
      <c r="K74" s="1" t="s">
        <v>1543</v>
      </c>
      <c r="L74" s="1" t="s">
        <v>1544</v>
      </c>
      <c r="M74" s="1"/>
      <c r="N74" s="1" t="s">
        <v>34</v>
      </c>
      <c r="O74" s="13" t="s">
        <v>925</v>
      </c>
    </row>
    <row r="75" spans="1:15" x14ac:dyDescent="0.35">
      <c r="A75" s="1" t="s">
        <v>1047</v>
      </c>
      <c r="B75" s="1" t="s">
        <v>1545</v>
      </c>
      <c r="C75" s="1" t="s">
        <v>1546</v>
      </c>
      <c r="D75" s="1" t="s">
        <v>1547</v>
      </c>
      <c r="E75" s="1" t="s">
        <v>1548</v>
      </c>
      <c r="F75" s="1" t="s">
        <v>1127</v>
      </c>
      <c r="G75" s="1" t="b">
        <v>0</v>
      </c>
      <c r="H75" s="1" t="s">
        <v>1100</v>
      </c>
      <c r="I75" s="1">
        <v>100000</v>
      </c>
      <c r="J75" s="1" t="s">
        <v>1549</v>
      </c>
      <c r="K75" s="1" t="s">
        <v>1550</v>
      </c>
      <c r="L75" s="1" t="s">
        <v>1551</v>
      </c>
      <c r="M75" s="1"/>
      <c r="N75" s="1" t="s">
        <v>34</v>
      </c>
      <c r="O75" s="13" t="s">
        <v>926</v>
      </c>
    </row>
    <row r="76" spans="1:15" x14ac:dyDescent="0.35">
      <c r="A76" s="1" t="s">
        <v>1064</v>
      </c>
      <c r="B76" s="1" t="s">
        <v>1552</v>
      </c>
      <c r="C76" s="1" t="s">
        <v>1553</v>
      </c>
      <c r="D76" s="1" t="s">
        <v>1554</v>
      </c>
      <c r="E76" s="1" t="s">
        <v>1555</v>
      </c>
      <c r="F76" s="1" t="s">
        <v>1168</v>
      </c>
      <c r="G76" s="1" t="b">
        <v>1</v>
      </c>
      <c r="H76" s="1" t="s">
        <v>1100</v>
      </c>
      <c r="I76" s="1">
        <v>100000</v>
      </c>
      <c r="J76" s="1" t="s">
        <v>1556</v>
      </c>
      <c r="K76" s="1" t="s">
        <v>1557</v>
      </c>
      <c r="L76" s="1" t="s">
        <v>1558</v>
      </c>
      <c r="M76" s="1"/>
      <c r="N76" s="1" t="s">
        <v>24</v>
      </c>
      <c r="O76" s="13" t="s">
        <v>926</v>
      </c>
    </row>
    <row r="77" spans="1:15" x14ac:dyDescent="0.35">
      <c r="A77" s="1" t="s">
        <v>1064</v>
      </c>
      <c r="B77" s="1" t="s">
        <v>1559</v>
      </c>
      <c r="C77" s="1" t="s">
        <v>1560</v>
      </c>
      <c r="D77" s="1" t="s">
        <v>1561</v>
      </c>
      <c r="E77" s="1" t="s">
        <v>1562</v>
      </c>
      <c r="F77" s="1" t="s">
        <v>1168</v>
      </c>
      <c r="G77" s="1" t="b">
        <v>1</v>
      </c>
      <c r="H77" s="1" t="s">
        <v>1100</v>
      </c>
      <c r="I77" s="1">
        <v>100000</v>
      </c>
      <c r="J77" s="1" t="s">
        <v>1563</v>
      </c>
      <c r="K77" s="1" t="s">
        <v>1564</v>
      </c>
      <c r="L77" s="1" t="s">
        <v>1565</v>
      </c>
      <c r="M77" s="1"/>
      <c r="N77" s="1" t="s">
        <v>34</v>
      </c>
      <c r="O77" s="13" t="s">
        <v>925</v>
      </c>
    </row>
    <row r="78" spans="1:15" x14ac:dyDescent="0.35">
      <c r="A78" s="1" t="s">
        <v>1064</v>
      </c>
      <c r="B78" s="1" t="s">
        <v>1566</v>
      </c>
      <c r="C78" s="1" t="s">
        <v>1567</v>
      </c>
      <c r="D78" s="1" t="s">
        <v>1568</v>
      </c>
      <c r="E78" s="1" t="s">
        <v>1569</v>
      </c>
      <c r="F78" s="1" t="s">
        <v>1570</v>
      </c>
      <c r="G78" s="1" t="b">
        <v>1</v>
      </c>
      <c r="H78" s="1" t="s">
        <v>1053</v>
      </c>
      <c r="I78" s="1">
        <v>1000000</v>
      </c>
      <c r="J78" s="1" t="s">
        <v>1261</v>
      </c>
      <c r="K78" s="1" t="s">
        <v>1571</v>
      </c>
      <c r="L78" s="1" t="s">
        <v>1572</v>
      </c>
      <c r="M78" s="1"/>
      <c r="N78" s="1" t="s">
        <v>13</v>
      </c>
      <c r="O78" s="13" t="s">
        <v>935</v>
      </c>
    </row>
    <row r="79" spans="1:15" x14ac:dyDescent="0.35">
      <c r="A79" s="1" t="s">
        <v>1064</v>
      </c>
      <c r="B79" s="1" t="s">
        <v>1573</v>
      </c>
      <c r="C79" s="1" t="s">
        <v>1574</v>
      </c>
      <c r="D79" s="1" t="s">
        <v>1575</v>
      </c>
      <c r="E79" s="1" t="s">
        <v>1576</v>
      </c>
      <c r="F79" s="1" t="s">
        <v>1577</v>
      </c>
      <c r="G79" s="1" t="b">
        <v>1</v>
      </c>
      <c r="H79" s="1" t="s">
        <v>1107</v>
      </c>
      <c r="I79" s="1">
        <v>100000000</v>
      </c>
      <c r="J79" s="1" t="s">
        <v>1578</v>
      </c>
      <c r="K79" s="1" t="s">
        <v>1579</v>
      </c>
      <c r="L79" s="1" t="s">
        <v>1580</v>
      </c>
      <c r="M79" s="1"/>
      <c r="N79" s="1" t="s">
        <v>34</v>
      </c>
      <c r="O79" s="13" t="s">
        <v>925</v>
      </c>
    </row>
    <row r="80" spans="1:15" x14ac:dyDescent="0.35">
      <c r="A80" s="1" t="s">
        <v>1047</v>
      </c>
      <c r="B80" s="1" t="s">
        <v>1581</v>
      </c>
      <c r="C80" s="1" t="s">
        <v>1582</v>
      </c>
      <c r="D80" s="1" t="s">
        <v>1583</v>
      </c>
      <c r="E80" s="1" t="s">
        <v>1584</v>
      </c>
      <c r="F80" s="1" t="s">
        <v>1585</v>
      </c>
      <c r="G80" s="1" t="b">
        <v>0</v>
      </c>
      <c r="H80" s="1" t="s">
        <v>1053</v>
      </c>
      <c r="I80" s="1">
        <v>1000000</v>
      </c>
      <c r="J80" s="1" t="s">
        <v>1327</v>
      </c>
      <c r="K80" s="1" t="s">
        <v>1586</v>
      </c>
      <c r="L80" s="1" t="s">
        <v>1587</v>
      </c>
      <c r="M80" s="1"/>
      <c r="N80" s="1" t="s">
        <v>34</v>
      </c>
      <c r="O80" s="13" t="s">
        <v>925</v>
      </c>
    </row>
    <row r="81" spans="1:15" x14ac:dyDescent="0.35">
      <c r="A81" s="1" t="s">
        <v>1064</v>
      </c>
      <c r="B81" s="1" t="s">
        <v>1588</v>
      </c>
      <c r="C81" s="1" t="s">
        <v>1589</v>
      </c>
      <c r="D81" s="1" t="s">
        <v>1590</v>
      </c>
      <c r="E81" s="1" t="s">
        <v>1591</v>
      </c>
      <c r="F81" s="1" t="s">
        <v>1592</v>
      </c>
      <c r="G81" s="1" t="b">
        <v>1</v>
      </c>
      <c r="H81" s="1" t="s">
        <v>1053</v>
      </c>
      <c r="I81" s="1">
        <v>10000000</v>
      </c>
      <c r="J81" s="1" t="s">
        <v>1269</v>
      </c>
      <c r="K81" s="1" t="s">
        <v>1593</v>
      </c>
      <c r="L81" s="1" t="s">
        <v>1594</v>
      </c>
      <c r="M81" s="1"/>
      <c r="N81" s="1" t="s">
        <v>13</v>
      </c>
      <c r="O81" s="13" t="s">
        <v>959</v>
      </c>
    </row>
    <row r="82" spans="1:15" x14ac:dyDescent="0.35">
      <c r="A82" s="1" t="s">
        <v>1064</v>
      </c>
      <c r="B82" s="1" t="s">
        <v>277</v>
      </c>
      <c r="C82" s="1" t="s">
        <v>1595</v>
      </c>
      <c r="D82" s="1" t="s">
        <v>278</v>
      </c>
      <c r="E82" s="1" t="s">
        <v>1596</v>
      </c>
      <c r="F82" s="1" t="s">
        <v>1597</v>
      </c>
      <c r="G82" s="1" t="b">
        <v>1</v>
      </c>
      <c r="H82" s="1" t="s">
        <v>1053</v>
      </c>
      <c r="I82" s="1">
        <v>50000000</v>
      </c>
      <c r="J82" s="1" t="s">
        <v>1598</v>
      </c>
      <c r="K82" s="1" t="s">
        <v>1599</v>
      </c>
      <c r="L82" s="1" t="s">
        <v>1600</v>
      </c>
      <c r="M82" s="1"/>
      <c r="N82" s="1" t="s">
        <v>13</v>
      </c>
      <c r="O82" s="13" t="s">
        <v>957</v>
      </c>
    </row>
    <row r="83" spans="1:15" x14ac:dyDescent="0.35">
      <c r="A83" s="1" t="s">
        <v>1064</v>
      </c>
      <c r="B83" s="1" t="s">
        <v>1601</v>
      </c>
      <c r="C83" s="1" t="s">
        <v>1602</v>
      </c>
      <c r="D83" s="1" t="s">
        <v>1603</v>
      </c>
      <c r="E83" s="1" t="s">
        <v>1604</v>
      </c>
      <c r="F83" s="1" t="s">
        <v>1052</v>
      </c>
      <c r="G83" s="1" t="b">
        <v>1</v>
      </c>
      <c r="H83" s="1" t="s">
        <v>1053</v>
      </c>
      <c r="I83" s="1">
        <v>5000000</v>
      </c>
      <c r="J83" s="1" t="s">
        <v>1605</v>
      </c>
      <c r="K83" s="1" t="s">
        <v>1606</v>
      </c>
      <c r="L83" s="1" t="s">
        <v>1607</v>
      </c>
      <c r="M83" s="1"/>
      <c r="N83" s="1" t="s">
        <v>7</v>
      </c>
      <c r="O83" s="13" t="s">
        <v>926</v>
      </c>
    </row>
    <row r="84" spans="1:15" x14ac:dyDescent="0.35">
      <c r="A84" s="1" t="s">
        <v>1064</v>
      </c>
      <c r="B84" s="1" t="s">
        <v>1608</v>
      </c>
      <c r="C84" s="1" t="s">
        <v>1609</v>
      </c>
      <c r="D84" s="1" t="s">
        <v>1610</v>
      </c>
      <c r="E84" s="1" t="s">
        <v>1611</v>
      </c>
      <c r="F84" s="1" t="s">
        <v>1052</v>
      </c>
      <c r="G84" s="1" t="b">
        <v>1</v>
      </c>
      <c r="H84" s="1" t="s">
        <v>1107</v>
      </c>
      <c r="I84" s="1">
        <v>10000000</v>
      </c>
      <c r="J84" s="1" t="s">
        <v>1612</v>
      </c>
      <c r="K84" s="1" t="s">
        <v>1613</v>
      </c>
      <c r="L84" s="1" t="s">
        <v>1614</v>
      </c>
      <c r="M84" s="1"/>
      <c r="N84" s="1" t="s">
        <v>34</v>
      </c>
      <c r="O84" s="13" t="s">
        <v>925</v>
      </c>
    </row>
    <row r="85" spans="1:15" x14ac:dyDescent="0.35">
      <c r="A85" s="1" t="s">
        <v>1047</v>
      </c>
      <c r="B85" s="1" t="s">
        <v>1615</v>
      </c>
      <c r="C85" s="1" t="s">
        <v>1616</v>
      </c>
      <c r="D85" s="1" t="s">
        <v>1617</v>
      </c>
      <c r="E85" s="1" t="s">
        <v>1618</v>
      </c>
      <c r="F85" s="1" t="s">
        <v>1619</v>
      </c>
      <c r="G85" s="1" t="b">
        <v>0</v>
      </c>
      <c r="H85" s="1" t="s">
        <v>1053</v>
      </c>
      <c r="I85" s="1">
        <v>5000</v>
      </c>
      <c r="J85" s="1" t="s">
        <v>1620</v>
      </c>
      <c r="K85" s="1" t="s">
        <v>1621</v>
      </c>
      <c r="L85" s="1" t="s">
        <v>1622</v>
      </c>
      <c r="M85" s="1"/>
      <c r="N85" s="1" t="s">
        <v>13</v>
      </c>
      <c r="O85" s="13" t="s">
        <v>925</v>
      </c>
    </row>
    <row r="86" spans="1:15" x14ac:dyDescent="0.35">
      <c r="A86" s="1" t="s">
        <v>1047</v>
      </c>
      <c r="B86" s="1" t="s">
        <v>1623</v>
      </c>
      <c r="C86" s="1" t="s">
        <v>1624</v>
      </c>
      <c r="D86" s="1" t="s">
        <v>1625</v>
      </c>
      <c r="E86" s="1" t="s">
        <v>1626</v>
      </c>
      <c r="F86" s="1" t="s">
        <v>1627</v>
      </c>
      <c r="G86" s="1" t="b">
        <v>0</v>
      </c>
      <c r="H86" s="1" t="s">
        <v>1053</v>
      </c>
      <c r="I86" s="1">
        <v>100000</v>
      </c>
      <c r="J86" s="1" t="s">
        <v>1628</v>
      </c>
      <c r="K86" s="1" t="s">
        <v>1629</v>
      </c>
      <c r="L86" s="1" t="s">
        <v>1271</v>
      </c>
      <c r="M86" s="1"/>
      <c r="N86" s="1" t="s">
        <v>13</v>
      </c>
      <c r="O86" s="13" t="s">
        <v>935</v>
      </c>
    </row>
    <row r="87" spans="1:15" x14ac:dyDescent="0.35">
      <c r="A87" s="1" t="s">
        <v>1064</v>
      </c>
      <c r="B87" s="1" t="s">
        <v>1630</v>
      </c>
      <c r="C87" s="1" t="s">
        <v>1631</v>
      </c>
      <c r="D87" s="1" t="s">
        <v>1632</v>
      </c>
      <c r="E87" s="1" t="s">
        <v>1633</v>
      </c>
      <c r="F87" s="1" t="s">
        <v>1634</v>
      </c>
      <c r="G87" s="1" t="b">
        <v>1</v>
      </c>
      <c r="H87" s="1" t="s">
        <v>1053</v>
      </c>
      <c r="I87" s="1">
        <v>10000000</v>
      </c>
      <c r="J87" s="1" t="s">
        <v>1261</v>
      </c>
      <c r="K87" s="1" t="s">
        <v>1635</v>
      </c>
      <c r="L87" s="1" t="s">
        <v>1636</v>
      </c>
      <c r="M87" s="1"/>
      <c r="N87" s="1" t="s">
        <v>34</v>
      </c>
      <c r="O87" s="13" t="s">
        <v>959</v>
      </c>
    </row>
    <row r="88" spans="1:15" x14ac:dyDescent="0.35">
      <c r="A88" s="1" t="s">
        <v>1064</v>
      </c>
      <c r="B88" s="1" t="s">
        <v>1637</v>
      </c>
      <c r="C88" s="1" t="s">
        <v>1638</v>
      </c>
      <c r="D88" s="1" t="s">
        <v>603</v>
      </c>
      <c r="E88" s="1" t="s">
        <v>1639</v>
      </c>
      <c r="F88" s="1" t="s">
        <v>1640</v>
      </c>
      <c r="G88" s="1" t="b">
        <v>1</v>
      </c>
      <c r="H88" s="1" t="s">
        <v>1053</v>
      </c>
      <c r="I88" s="1">
        <v>10000000</v>
      </c>
      <c r="J88" s="1" t="s">
        <v>1641</v>
      </c>
      <c r="K88" s="1" t="s">
        <v>1406</v>
      </c>
      <c r="L88" s="1" t="s">
        <v>1352</v>
      </c>
      <c r="M88" s="1"/>
      <c r="N88" s="1" t="s">
        <v>13</v>
      </c>
      <c r="O88" s="13" t="s">
        <v>935</v>
      </c>
    </row>
    <row r="89" spans="1:15" x14ac:dyDescent="0.35">
      <c r="A89" s="1" t="s">
        <v>1064</v>
      </c>
      <c r="B89" s="1" t="s">
        <v>1642</v>
      </c>
      <c r="C89" s="1" t="s">
        <v>1643</v>
      </c>
      <c r="D89" s="1" t="s">
        <v>1644</v>
      </c>
      <c r="E89" s="1" t="s">
        <v>1645</v>
      </c>
      <c r="F89" s="1" t="s">
        <v>1597</v>
      </c>
      <c r="G89" s="1" t="b">
        <v>1</v>
      </c>
      <c r="H89" s="1" t="s">
        <v>1053</v>
      </c>
      <c r="I89" s="1">
        <v>10000000</v>
      </c>
      <c r="J89" s="1" t="s">
        <v>1646</v>
      </c>
      <c r="K89" s="1" t="s">
        <v>1647</v>
      </c>
      <c r="L89" s="1" t="s">
        <v>1648</v>
      </c>
      <c r="M89" s="1"/>
      <c r="N89" s="1" t="s">
        <v>13</v>
      </c>
      <c r="O89" s="13" t="s">
        <v>925</v>
      </c>
    </row>
    <row r="90" spans="1:15" x14ac:dyDescent="0.35">
      <c r="A90" s="1" t="s">
        <v>1047</v>
      </c>
      <c r="B90" s="1" t="s">
        <v>1649</v>
      </c>
      <c r="C90" s="1" t="s">
        <v>1650</v>
      </c>
      <c r="D90" s="1" t="s">
        <v>1651</v>
      </c>
      <c r="E90" s="1" t="s">
        <v>1652</v>
      </c>
      <c r="F90" s="1" t="s">
        <v>1168</v>
      </c>
      <c r="G90" s="1" t="b">
        <v>0</v>
      </c>
      <c r="H90" s="1" t="s">
        <v>1053</v>
      </c>
      <c r="I90" s="1">
        <v>5000</v>
      </c>
      <c r="J90" s="1" t="s">
        <v>1358</v>
      </c>
      <c r="K90" s="1" t="s">
        <v>1653</v>
      </c>
      <c r="L90" s="1" t="s">
        <v>1654</v>
      </c>
      <c r="M90" s="1"/>
      <c r="N90" s="1" t="s">
        <v>13</v>
      </c>
      <c r="O90" s="13" t="s">
        <v>925</v>
      </c>
    </row>
    <row r="91" spans="1:15" x14ac:dyDescent="0.35">
      <c r="A91" s="1" t="s">
        <v>1064</v>
      </c>
      <c r="B91" s="1" t="s">
        <v>1655</v>
      </c>
      <c r="C91" s="1" t="s">
        <v>1656</v>
      </c>
      <c r="D91" s="1" t="s">
        <v>1657</v>
      </c>
      <c r="E91" s="1" t="s">
        <v>1658</v>
      </c>
      <c r="F91" s="1" t="s">
        <v>1052</v>
      </c>
      <c r="G91" s="1" t="b">
        <v>1</v>
      </c>
      <c r="H91" s="1" t="s">
        <v>1053</v>
      </c>
      <c r="I91" s="1">
        <v>100000000</v>
      </c>
      <c r="J91" s="1" t="s">
        <v>1659</v>
      </c>
      <c r="K91" s="1" t="s">
        <v>1660</v>
      </c>
      <c r="L91" s="1" t="s">
        <v>1661</v>
      </c>
      <c r="M91" s="1"/>
      <c r="N91" s="1" t="s">
        <v>34</v>
      </c>
      <c r="O91" s="13" t="s">
        <v>926</v>
      </c>
    </row>
    <row r="92" spans="1:15" x14ac:dyDescent="0.35">
      <c r="A92" s="1" t="s">
        <v>1064</v>
      </c>
      <c r="B92" s="1" t="s">
        <v>1662</v>
      </c>
      <c r="C92" s="1" t="s">
        <v>1663</v>
      </c>
      <c r="D92" s="1" t="s">
        <v>605</v>
      </c>
      <c r="E92" s="1" t="s">
        <v>1664</v>
      </c>
      <c r="F92" s="1" t="s">
        <v>1052</v>
      </c>
      <c r="G92" s="1" t="b">
        <v>1</v>
      </c>
      <c r="H92" s="1" t="s">
        <v>1053</v>
      </c>
      <c r="I92" s="1">
        <v>10000000</v>
      </c>
      <c r="J92" s="1" t="s">
        <v>1665</v>
      </c>
      <c r="K92" s="1" t="s">
        <v>1666</v>
      </c>
      <c r="L92" s="1" t="s">
        <v>1667</v>
      </c>
      <c r="M92" s="1"/>
      <c r="N92" s="1" t="s">
        <v>13</v>
      </c>
      <c r="O92" s="13" t="s">
        <v>925</v>
      </c>
    </row>
    <row r="93" spans="1:15" x14ac:dyDescent="0.35">
      <c r="A93" s="1" t="s">
        <v>1047</v>
      </c>
      <c r="B93" s="1" t="s">
        <v>1668</v>
      </c>
      <c r="C93" s="1" t="s">
        <v>1669</v>
      </c>
      <c r="D93" s="1" t="s">
        <v>1670</v>
      </c>
      <c r="E93" s="1" t="s">
        <v>1671</v>
      </c>
      <c r="F93" s="1" t="s">
        <v>1052</v>
      </c>
      <c r="G93" s="1" t="b">
        <v>0</v>
      </c>
      <c r="H93" s="1" t="s">
        <v>1053</v>
      </c>
      <c r="I93" s="1">
        <v>100000</v>
      </c>
      <c r="J93" s="1" t="s">
        <v>1506</v>
      </c>
      <c r="K93" s="1" t="s">
        <v>1507</v>
      </c>
      <c r="L93" s="1" t="s">
        <v>1508</v>
      </c>
      <c r="M93" s="1"/>
      <c r="N93" s="1" t="s">
        <v>7</v>
      </c>
      <c r="O93" s="13" t="s">
        <v>925</v>
      </c>
    </row>
    <row r="94" spans="1:15" x14ac:dyDescent="0.35">
      <c r="A94" s="1" t="s">
        <v>1047</v>
      </c>
      <c r="B94" s="1" t="s">
        <v>1672</v>
      </c>
      <c r="C94" s="1" t="s">
        <v>1673</v>
      </c>
      <c r="D94" s="1" t="s">
        <v>1674</v>
      </c>
      <c r="E94" s="1" t="s">
        <v>1675</v>
      </c>
      <c r="F94" s="1" t="s">
        <v>1676</v>
      </c>
      <c r="G94" s="1" t="b">
        <v>0</v>
      </c>
      <c r="H94" s="1" t="s">
        <v>1053</v>
      </c>
      <c r="I94" s="1">
        <v>500000</v>
      </c>
      <c r="J94" s="1" t="s">
        <v>1677</v>
      </c>
      <c r="K94" s="1" t="s">
        <v>1678</v>
      </c>
      <c r="L94" s="1" t="s">
        <v>1679</v>
      </c>
      <c r="M94" s="1"/>
      <c r="N94" s="1" t="s">
        <v>34</v>
      </c>
      <c r="O94" s="13" t="s">
        <v>937</v>
      </c>
    </row>
    <row r="95" spans="1:15" x14ac:dyDescent="0.35">
      <c r="A95" s="1" t="s">
        <v>1047</v>
      </c>
      <c r="B95" s="1" t="s">
        <v>1680</v>
      </c>
      <c r="C95" s="1" t="s">
        <v>1681</v>
      </c>
      <c r="D95" s="1" t="s">
        <v>1682</v>
      </c>
      <c r="E95" s="1" t="s">
        <v>1683</v>
      </c>
      <c r="F95" s="1" t="s">
        <v>1684</v>
      </c>
      <c r="G95" s="1" t="b">
        <v>0</v>
      </c>
      <c r="H95" s="1" t="s">
        <v>1053</v>
      </c>
      <c r="I95" s="1">
        <v>100000</v>
      </c>
      <c r="J95" s="1" t="s">
        <v>1646</v>
      </c>
      <c r="K95" s="1" t="s">
        <v>1685</v>
      </c>
      <c r="L95" s="1" t="s">
        <v>1686</v>
      </c>
      <c r="M95" s="1"/>
      <c r="N95" s="1" t="s">
        <v>7</v>
      </c>
      <c r="O95" s="13" t="s">
        <v>925</v>
      </c>
    </row>
    <row r="96" spans="1:15" x14ac:dyDescent="0.35">
      <c r="A96" s="1" t="s">
        <v>1047</v>
      </c>
      <c r="B96" s="1" t="s">
        <v>1687</v>
      </c>
      <c r="C96" s="1" t="s">
        <v>1688</v>
      </c>
      <c r="D96" s="1" t="s">
        <v>1689</v>
      </c>
      <c r="E96" s="1" t="s">
        <v>1690</v>
      </c>
      <c r="F96" s="1" t="s">
        <v>1691</v>
      </c>
      <c r="G96" s="1" t="b">
        <v>0</v>
      </c>
      <c r="H96" s="1" t="s">
        <v>1231</v>
      </c>
      <c r="I96" s="1">
        <v>100000</v>
      </c>
      <c r="J96" s="1" t="s">
        <v>1219</v>
      </c>
      <c r="K96" s="1" t="s">
        <v>1692</v>
      </c>
      <c r="L96" s="1" t="s">
        <v>1693</v>
      </c>
      <c r="M96" s="1"/>
      <c r="N96" s="1" t="s">
        <v>7</v>
      </c>
      <c r="O96" s="13" t="s">
        <v>926</v>
      </c>
    </row>
    <row r="97" spans="1:15" x14ac:dyDescent="0.35">
      <c r="A97" s="1" t="s">
        <v>1064</v>
      </c>
      <c r="B97" s="1" t="s">
        <v>1694</v>
      </c>
      <c r="C97" s="1" t="s">
        <v>1695</v>
      </c>
      <c r="D97" s="1" t="s">
        <v>1696</v>
      </c>
      <c r="E97" s="1" t="s">
        <v>1697</v>
      </c>
      <c r="F97" s="1" t="s">
        <v>1698</v>
      </c>
      <c r="G97" s="1" t="b">
        <v>1</v>
      </c>
      <c r="H97" s="1" t="s">
        <v>1053</v>
      </c>
      <c r="I97" s="1">
        <v>100000000</v>
      </c>
      <c r="J97" s="1" t="s">
        <v>1699</v>
      </c>
      <c r="K97" s="1" t="s">
        <v>1700</v>
      </c>
      <c r="L97" s="1" t="s">
        <v>1701</v>
      </c>
      <c r="M97" s="1"/>
      <c r="N97" s="1" t="s">
        <v>13</v>
      </c>
      <c r="O97" s="13" t="s">
        <v>935</v>
      </c>
    </row>
    <row r="98" spans="1:15" x14ac:dyDescent="0.35">
      <c r="A98" s="1" t="s">
        <v>1047</v>
      </c>
      <c r="B98" s="1" t="s">
        <v>1702</v>
      </c>
      <c r="C98" s="1" t="s">
        <v>1703</v>
      </c>
      <c r="D98" s="1" t="s">
        <v>1704</v>
      </c>
      <c r="E98" s="1" t="s">
        <v>1705</v>
      </c>
      <c r="F98" s="1" t="s">
        <v>1052</v>
      </c>
      <c r="G98" s="1" t="b">
        <v>0</v>
      </c>
      <c r="H98" s="1" t="s">
        <v>1053</v>
      </c>
      <c r="I98" s="1">
        <v>100000</v>
      </c>
      <c r="J98" s="1" t="s">
        <v>1269</v>
      </c>
      <c r="K98" s="1" t="s">
        <v>1706</v>
      </c>
      <c r="L98" s="1" t="s">
        <v>1707</v>
      </c>
      <c r="M98" s="1"/>
      <c r="N98" s="1" t="s">
        <v>13</v>
      </c>
      <c r="O98" s="13" t="s">
        <v>925</v>
      </c>
    </row>
    <row r="99" spans="1:15" x14ac:dyDescent="0.35">
      <c r="A99" s="1" t="s">
        <v>1064</v>
      </c>
      <c r="B99" s="1" t="s">
        <v>1708</v>
      </c>
      <c r="C99" s="1" t="s">
        <v>1709</v>
      </c>
      <c r="D99" s="1" t="s">
        <v>1710</v>
      </c>
      <c r="E99" s="1" t="s">
        <v>1711</v>
      </c>
      <c r="F99" s="1" t="s">
        <v>1168</v>
      </c>
      <c r="G99" s="1" t="b">
        <v>1</v>
      </c>
      <c r="H99" s="1" t="s">
        <v>1231</v>
      </c>
      <c r="I99" s="1">
        <v>1000</v>
      </c>
      <c r="J99" s="1" t="s">
        <v>1712</v>
      </c>
      <c r="K99" s="1" t="s">
        <v>1713</v>
      </c>
      <c r="L99" s="1" t="s">
        <v>1714</v>
      </c>
      <c r="M99" s="1"/>
      <c r="N99" s="1" t="s">
        <v>7</v>
      </c>
      <c r="O99" s="13" t="s">
        <v>926</v>
      </c>
    </row>
    <row r="100" spans="1:15" x14ac:dyDescent="0.35">
      <c r="A100" s="1" t="s">
        <v>1064</v>
      </c>
      <c r="B100" s="1" t="s">
        <v>1715</v>
      </c>
      <c r="C100" s="1" t="s">
        <v>1716</v>
      </c>
      <c r="D100" s="1" t="s">
        <v>1717</v>
      </c>
      <c r="E100" s="1" t="s">
        <v>1718</v>
      </c>
      <c r="F100" s="1" t="s">
        <v>1719</v>
      </c>
      <c r="G100" s="1" t="b">
        <v>1</v>
      </c>
      <c r="H100" s="1" t="s">
        <v>1053</v>
      </c>
      <c r="I100" s="1">
        <v>10000000</v>
      </c>
      <c r="J100" s="1" t="s">
        <v>1720</v>
      </c>
      <c r="K100" s="1" t="s">
        <v>1721</v>
      </c>
      <c r="L100" s="1" t="s">
        <v>1722</v>
      </c>
      <c r="M100" s="1"/>
      <c r="N100" s="1" t="s">
        <v>24</v>
      </c>
      <c r="O100" s="13" t="s">
        <v>925</v>
      </c>
    </row>
    <row r="101" spans="1:15" x14ac:dyDescent="0.35">
      <c r="A101" s="1" t="s">
        <v>1064</v>
      </c>
      <c r="B101" s="1" t="s">
        <v>534</v>
      </c>
      <c r="C101" s="1" t="s">
        <v>1723</v>
      </c>
      <c r="D101" s="1" t="s">
        <v>535</v>
      </c>
      <c r="E101" s="1" t="s">
        <v>536</v>
      </c>
      <c r="F101" s="1" t="s">
        <v>1724</v>
      </c>
      <c r="G101" s="1" t="b">
        <v>1</v>
      </c>
      <c r="H101" s="1" t="s">
        <v>1053</v>
      </c>
      <c r="I101" s="1">
        <v>50000000</v>
      </c>
      <c r="J101" s="1" t="s">
        <v>1725</v>
      </c>
      <c r="K101" s="1" t="s">
        <v>1726</v>
      </c>
      <c r="L101" s="1" t="s">
        <v>1727</v>
      </c>
      <c r="M101" s="1"/>
      <c r="N101" s="1" t="s">
        <v>7</v>
      </c>
      <c r="O101" s="13" t="s">
        <v>925</v>
      </c>
    </row>
    <row r="102" spans="1:15" x14ac:dyDescent="0.35">
      <c r="A102" s="1" t="s">
        <v>1047</v>
      </c>
      <c r="B102" s="1" t="s">
        <v>1728</v>
      </c>
      <c r="C102" s="1" t="s">
        <v>1729</v>
      </c>
      <c r="D102" s="1" t="s">
        <v>1730</v>
      </c>
      <c r="E102" s="1" t="s">
        <v>1731</v>
      </c>
      <c r="F102" s="1" t="s">
        <v>1732</v>
      </c>
      <c r="G102" s="1" t="b">
        <v>0</v>
      </c>
      <c r="H102" s="1" t="s">
        <v>1053</v>
      </c>
      <c r="I102" s="1">
        <v>10000</v>
      </c>
      <c r="J102" s="1" t="s">
        <v>1214</v>
      </c>
      <c r="K102" s="1" t="s">
        <v>1733</v>
      </c>
      <c r="L102" s="1" t="s">
        <v>1734</v>
      </c>
      <c r="M102" s="1"/>
      <c r="N102" s="1" t="s">
        <v>34</v>
      </c>
      <c r="O102" s="13" t="s">
        <v>925</v>
      </c>
    </row>
    <row r="103" spans="1:15" x14ac:dyDescent="0.35">
      <c r="A103" s="1" t="s">
        <v>1064</v>
      </c>
      <c r="B103" s="1" t="s">
        <v>1735</v>
      </c>
      <c r="C103" s="1" t="s">
        <v>1736</v>
      </c>
      <c r="D103" s="1" t="s">
        <v>1737</v>
      </c>
      <c r="E103" s="1" t="s">
        <v>1738</v>
      </c>
      <c r="F103" s="1" t="s">
        <v>1052</v>
      </c>
      <c r="G103" s="1" t="b">
        <v>1</v>
      </c>
      <c r="H103" s="1" t="s">
        <v>1053</v>
      </c>
      <c r="I103" s="1">
        <v>100000</v>
      </c>
      <c r="J103" s="1" t="s">
        <v>1739</v>
      </c>
      <c r="K103" s="1" t="s">
        <v>1740</v>
      </c>
      <c r="L103" s="1" t="s">
        <v>1741</v>
      </c>
      <c r="M103" s="1"/>
      <c r="N103" s="1" t="s">
        <v>7</v>
      </c>
      <c r="O103" s="13" t="s">
        <v>925</v>
      </c>
    </row>
    <row r="104" spans="1:15" x14ac:dyDescent="0.35">
      <c r="A104" s="1" t="s">
        <v>1064</v>
      </c>
      <c r="B104" s="1" t="s">
        <v>1742</v>
      </c>
      <c r="C104" s="1" t="s">
        <v>1743</v>
      </c>
      <c r="D104" s="1" t="s">
        <v>1744</v>
      </c>
      <c r="E104" s="1" t="s">
        <v>1745</v>
      </c>
      <c r="F104" s="1" t="s">
        <v>1052</v>
      </c>
      <c r="G104" s="1" t="b">
        <v>1</v>
      </c>
      <c r="H104" s="1" t="s">
        <v>1053</v>
      </c>
      <c r="I104" s="1">
        <v>1000000</v>
      </c>
      <c r="J104" s="1" t="s">
        <v>1746</v>
      </c>
      <c r="K104" s="1" t="s">
        <v>1747</v>
      </c>
      <c r="L104" s="1" t="s">
        <v>1748</v>
      </c>
      <c r="M104" s="1"/>
      <c r="N104" s="1" t="s">
        <v>7</v>
      </c>
      <c r="O104" s="13" t="s">
        <v>926</v>
      </c>
    </row>
    <row r="105" spans="1:15" x14ac:dyDescent="0.35">
      <c r="A105" s="1" t="s">
        <v>1064</v>
      </c>
      <c r="B105" s="1" t="s">
        <v>1749</v>
      </c>
      <c r="C105" s="1" t="s">
        <v>1750</v>
      </c>
      <c r="D105" s="1" t="s">
        <v>1751</v>
      </c>
      <c r="E105" s="1" t="s">
        <v>1752</v>
      </c>
      <c r="F105" s="1" t="s">
        <v>1052</v>
      </c>
      <c r="G105" s="1" t="b">
        <v>1</v>
      </c>
      <c r="H105" s="1" t="s">
        <v>1053</v>
      </c>
      <c r="I105" s="1">
        <v>10000000</v>
      </c>
      <c r="J105" s="1" t="s">
        <v>1269</v>
      </c>
      <c r="K105" s="1" t="s">
        <v>1753</v>
      </c>
      <c r="L105" s="1" t="s">
        <v>1754</v>
      </c>
      <c r="M105" s="1"/>
      <c r="N105" s="1" t="s">
        <v>13</v>
      </c>
      <c r="O105" s="13" t="s">
        <v>935</v>
      </c>
    </row>
    <row r="106" spans="1:15" x14ac:dyDescent="0.35">
      <c r="A106" s="1" t="s">
        <v>1047</v>
      </c>
      <c r="B106" s="1" t="s">
        <v>1755</v>
      </c>
      <c r="C106" s="1" t="s">
        <v>1756</v>
      </c>
      <c r="D106" s="1" t="s">
        <v>1757</v>
      </c>
      <c r="E106" s="1" t="s">
        <v>1758</v>
      </c>
      <c r="F106" s="1" t="s">
        <v>1759</v>
      </c>
      <c r="G106" s="1" t="b">
        <v>0</v>
      </c>
      <c r="H106" s="1" t="s">
        <v>1053</v>
      </c>
      <c r="I106" s="1">
        <v>100000</v>
      </c>
      <c r="J106" s="1" t="s">
        <v>1760</v>
      </c>
      <c r="K106" s="1" t="s">
        <v>1761</v>
      </c>
      <c r="L106" s="1" t="s">
        <v>1762</v>
      </c>
      <c r="M106" s="1"/>
      <c r="N106" s="1" t="s">
        <v>34</v>
      </c>
      <c r="O106" s="13" t="s">
        <v>925</v>
      </c>
    </row>
    <row r="107" spans="1:15" x14ac:dyDescent="0.35">
      <c r="A107" s="1" t="s">
        <v>1047</v>
      </c>
      <c r="B107" s="1" t="s">
        <v>1763</v>
      </c>
      <c r="C107" s="1" t="s">
        <v>1764</v>
      </c>
      <c r="D107" s="1" t="s">
        <v>1765</v>
      </c>
      <c r="E107" s="1" t="s">
        <v>1766</v>
      </c>
      <c r="F107" s="1" t="s">
        <v>1767</v>
      </c>
      <c r="G107" s="1" t="b">
        <v>0</v>
      </c>
      <c r="H107" s="1" t="s">
        <v>1053</v>
      </c>
      <c r="I107" s="1">
        <v>1000000</v>
      </c>
      <c r="J107" s="1" t="s">
        <v>1143</v>
      </c>
      <c r="K107" s="1" t="s">
        <v>1768</v>
      </c>
      <c r="L107" s="1" t="s">
        <v>1769</v>
      </c>
      <c r="M107" s="1"/>
      <c r="N107" s="1" t="s">
        <v>7</v>
      </c>
      <c r="O107" s="13" t="s">
        <v>925</v>
      </c>
    </row>
    <row r="108" spans="1:15" x14ac:dyDescent="0.35">
      <c r="A108" s="1" t="s">
        <v>1064</v>
      </c>
      <c r="B108" s="1" t="s">
        <v>1770</v>
      </c>
      <c r="C108" s="1" t="s">
        <v>1771</v>
      </c>
      <c r="D108" s="1" t="s">
        <v>1772</v>
      </c>
      <c r="E108" s="1" t="s">
        <v>1773</v>
      </c>
      <c r="F108" s="1" t="s">
        <v>1168</v>
      </c>
      <c r="G108" s="1" t="b">
        <v>1</v>
      </c>
      <c r="H108" s="1" t="s">
        <v>1100</v>
      </c>
      <c r="I108" s="1">
        <v>5000000</v>
      </c>
      <c r="J108" s="1" t="s">
        <v>1774</v>
      </c>
      <c r="K108" s="1" t="s">
        <v>1775</v>
      </c>
      <c r="L108" s="1" t="s">
        <v>1776</v>
      </c>
      <c r="M108" s="1"/>
      <c r="N108" s="1" t="s">
        <v>24</v>
      </c>
      <c r="O108" s="13" t="s">
        <v>926</v>
      </c>
    </row>
    <row r="109" spans="1:15" x14ac:dyDescent="0.35">
      <c r="A109" s="1" t="s">
        <v>1064</v>
      </c>
      <c r="B109" s="1" t="s">
        <v>1777</v>
      </c>
      <c r="C109" s="1" t="s">
        <v>1778</v>
      </c>
      <c r="D109" s="1" t="s">
        <v>1779</v>
      </c>
      <c r="E109" s="1" t="s">
        <v>1780</v>
      </c>
      <c r="F109" s="1" t="s">
        <v>1052</v>
      </c>
      <c r="G109" s="1" t="b">
        <v>1</v>
      </c>
      <c r="H109" s="1" t="s">
        <v>1053</v>
      </c>
      <c r="I109" s="1">
        <v>100000000</v>
      </c>
      <c r="J109" s="1" t="s">
        <v>1781</v>
      </c>
      <c r="K109" s="1" t="s">
        <v>1782</v>
      </c>
      <c r="L109" s="1" t="s">
        <v>1783</v>
      </c>
      <c r="M109" s="1"/>
      <c r="N109" s="1" t="s">
        <v>7</v>
      </c>
      <c r="O109" s="13" t="s">
        <v>925</v>
      </c>
    </row>
    <row r="110" spans="1:15" x14ac:dyDescent="0.35">
      <c r="A110" s="1" t="s">
        <v>1064</v>
      </c>
      <c r="B110" s="1" t="s">
        <v>1784</v>
      </c>
      <c r="C110" s="1" t="s">
        <v>1785</v>
      </c>
      <c r="D110" s="1" t="s">
        <v>1786</v>
      </c>
      <c r="E110" s="1" t="s">
        <v>1787</v>
      </c>
      <c r="F110" s="1" t="s">
        <v>1788</v>
      </c>
      <c r="G110" s="1" t="b">
        <v>1</v>
      </c>
      <c r="H110" s="1" t="s">
        <v>1100</v>
      </c>
      <c r="I110" s="1">
        <v>10000000</v>
      </c>
      <c r="J110" s="1" t="s">
        <v>1789</v>
      </c>
      <c r="K110" s="1" t="s">
        <v>1790</v>
      </c>
      <c r="L110" s="1" t="s">
        <v>1791</v>
      </c>
      <c r="M110" s="1"/>
      <c r="N110" s="1" t="s">
        <v>24</v>
      </c>
      <c r="O110" s="13" t="s">
        <v>926</v>
      </c>
    </row>
    <row r="111" spans="1:15" x14ac:dyDescent="0.35">
      <c r="A111" s="1" t="s">
        <v>1064</v>
      </c>
      <c r="B111" s="1" t="s">
        <v>1792</v>
      </c>
      <c r="C111" s="1" t="s">
        <v>1793</v>
      </c>
      <c r="D111" s="1" t="s">
        <v>1794</v>
      </c>
      <c r="E111" s="1" t="s">
        <v>1795</v>
      </c>
      <c r="F111" s="1" t="s">
        <v>1796</v>
      </c>
      <c r="G111" s="1" t="b">
        <v>1</v>
      </c>
      <c r="H111" s="1" t="s">
        <v>1053</v>
      </c>
      <c r="I111" s="1">
        <v>100000000</v>
      </c>
      <c r="J111" s="1" t="s">
        <v>1797</v>
      </c>
      <c r="K111" s="1" t="s">
        <v>1798</v>
      </c>
      <c r="L111" s="1" t="s">
        <v>1799</v>
      </c>
      <c r="M111" s="1"/>
      <c r="N111" s="1" t="s">
        <v>34</v>
      </c>
      <c r="O111" s="13" t="s">
        <v>926</v>
      </c>
    </row>
    <row r="112" spans="1:15" x14ac:dyDescent="0.35">
      <c r="A112" s="1" t="s">
        <v>1064</v>
      </c>
      <c r="B112" s="1" t="s">
        <v>1800</v>
      </c>
      <c r="C112" s="1" t="s">
        <v>1801</v>
      </c>
      <c r="D112" s="1" t="s">
        <v>1802</v>
      </c>
      <c r="E112" s="1" t="s">
        <v>1803</v>
      </c>
      <c r="F112" s="1" t="s">
        <v>1804</v>
      </c>
      <c r="G112" s="1" t="b">
        <v>1</v>
      </c>
      <c r="H112" s="1" t="s">
        <v>1053</v>
      </c>
      <c r="I112" s="1">
        <v>50000000</v>
      </c>
      <c r="J112" s="1" t="s">
        <v>1805</v>
      </c>
      <c r="K112" s="1" t="s">
        <v>1806</v>
      </c>
      <c r="L112" s="1" t="s">
        <v>1807</v>
      </c>
      <c r="M112" s="1"/>
      <c r="N112" s="1" t="s">
        <v>7</v>
      </c>
      <c r="O112" s="13" t="s">
        <v>925</v>
      </c>
    </row>
    <row r="113" spans="1:15" x14ac:dyDescent="0.35">
      <c r="A113" s="1" t="s">
        <v>1047</v>
      </c>
      <c r="B113" s="1" t="s">
        <v>1808</v>
      </c>
      <c r="C113" s="1" t="s">
        <v>1809</v>
      </c>
      <c r="D113" s="1" t="s">
        <v>1810</v>
      </c>
      <c r="E113" s="1" t="s">
        <v>1811</v>
      </c>
      <c r="F113" s="1" t="s">
        <v>1052</v>
      </c>
      <c r="G113" s="1" t="b">
        <v>0</v>
      </c>
      <c r="H113" s="1" t="s">
        <v>1053</v>
      </c>
      <c r="I113" s="1">
        <v>50000</v>
      </c>
      <c r="J113" s="1" t="s">
        <v>1350</v>
      </c>
      <c r="K113" s="1" t="s">
        <v>1472</v>
      </c>
      <c r="L113" s="1" t="s">
        <v>1473</v>
      </c>
      <c r="M113" s="1"/>
      <c r="N113" s="1" t="s">
        <v>7</v>
      </c>
      <c r="O113" s="13" t="s">
        <v>926</v>
      </c>
    </row>
    <row r="114" spans="1:15" x14ac:dyDescent="0.35">
      <c r="A114" s="1" t="s">
        <v>1064</v>
      </c>
      <c r="B114" s="1" t="s">
        <v>1812</v>
      </c>
      <c r="C114" s="1" t="s">
        <v>1813</v>
      </c>
      <c r="D114" s="1" t="s">
        <v>1814</v>
      </c>
      <c r="E114" s="1" t="s">
        <v>1815</v>
      </c>
      <c r="F114" s="1" t="s">
        <v>1816</v>
      </c>
      <c r="G114" s="1" t="b">
        <v>1</v>
      </c>
      <c r="H114" s="1" t="s">
        <v>1053</v>
      </c>
      <c r="I114" s="1">
        <v>10000000</v>
      </c>
      <c r="J114" s="1" t="s">
        <v>1817</v>
      </c>
      <c r="K114" s="1" t="s">
        <v>1818</v>
      </c>
      <c r="L114" s="1" t="s">
        <v>1819</v>
      </c>
      <c r="M114" s="1"/>
      <c r="N114" s="1" t="s">
        <v>7</v>
      </c>
      <c r="O114" s="13" t="s">
        <v>925</v>
      </c>
    </row>
    <row r="115" spans="1:15" x14ac:dyDescent="0.35">
      <c r="A115" s="1" t="s">
        <v>1064</v>
      </c>
      <c r="B115" s="1" t="s">
        <v>1820</v>
      </c>
      <c r="C115" s="1" t="s">
        <v>1821</v>
      </c>
      <c r="D115" s="1" t="s">
        <v>1822</v>
      </c>
      <c r="E115" s="1" t="s">
        <v>1823</v>
      </c>
      <c r="F115" s="1" t="s">
        <v>1168</v>
      </c>
      <c r="G115" s="1" t="b">
        <v>1</v>
      </c>
      <c r="H115" s="1" t="s">
        <v>1100</v>
      </c>
      <c r="I115" s="1">
        <v>5000000</v>
      </c>
      <c r="J115" s="1" t="s">
        <v>1824</v>
      </c>
      <c r="K115" s="1" t="s">
        <v>1825</v>
      </c>
      <c r="L115" s="1" t="s">
        <v>1826</v>
      </c>
      <c r="M115" s="1"/>
      <c r="N115" s="1" t="s">
        <v>24</v>
      </c>
      <c r="O115" s="13" t="s">
        <v>926</v>
      </c>
    </row>
    <row r="116" spans="1:15" x14ac:dyDescent="0.35">
      <c r="A116" s="1" t="s">
        <v>1064</v>
      </c>
      <c r="B116" s="1" t="s">
        <v>1827</v>
      </c>
      <c r="C116" s="1" t="s">
        <v>1828</v>
      </c>
      <c r="D116" s="1" t="s">
        <v>1829</v>
      </c>
      <c r="E116" s="1" t="s">
        <v>1830</v>
      </c>
      <c r="F116" s="1" t="s">
        <v>1168</v>
      </c>
      <c r="G116" s="1" t="b">
        <v>1</v>
      </c>
      <c r="H116" s="1" t="s">
        <v>1231</v>
      </c>
      <c r="I116" s="1">
        <v>10000</v>
      </c>
      <c r="J116" s="1" t="s">
        <v>1831</v>
      </c>
      <c r="K116" s="1" t="s">
        <v>1832</v>
      </c>
      <c r="L116" s="1" t="s">
        <v>1833</v>
      </c>
      <c r="M116" s="1"/>
      <c r="N116" s="1" t="s">
        <v>34</v>
      </c>
      <c r="O116" s="13" t="s">
        <v>926</v>
      </c>
    </row>
    <row r="117" spans="1:15" x14ac:dyDescent="0.35">
      <c r="A117" s="1" t="s">
        <v>1064</v>
      </c>
      <c r="B117" s="1" t="s">
        <v>1834</v>
      </c>
      <c r="C117" s="1" t="s">
        <v>1835</v>
      </c>
      <c r="D117" s="1" t="s">
        <v>1836</v>
      </c>
      <c r="E117" s="1" t="s">
        <v>1837</v>
      </c>
      <c r="F117" s="1" t="s">
        <v>1168</v>
      </c>
      <c r="G117" s="1" t="b">
        <v>1</v>
      </c>
      <c r="H117" s="1" t="s">
        <v>1100</v>
      </c>
      <c r="I117" s="1">
        <v>100000</v>
      </c>
      <c r="J117" s="1" t="s">
        <v>1838</v>
      </c>
      <c r="K117" s="1" t="s">
        <v>1839</v>
      </c>
      <c r="L117" s="1" t="s">
        <v>1840</v>
      </c>
      <c r="M117" s="1"/>
      <c r="N117" s="1" t="s">
        <v>7</v>
      </c>
      <c r="O117" s="13" t="s">
        <v>926</v>
      </c>
    </row>
    <row r="118" spans="1:15" x14ac:dyDescent="0.35">
      <c r="A118" s="1" t="s">
        <v>1064</v>
      </c>
      <c r="B118" s="1" t="s">
        <v>1841</v>
      </c>
      <c r="C118" s="1" t="s">
        <v>1842</v>
      </c>
      <c r="D118" s="1" t="s">
        <v>1843</v>
      </c>
      <c r="E118" s="1" t="s">
        <v>1844</v>
      </c>
      <c r="F118" s="1" t="s">
        <v>1168</v>
      </c>
      <c r="G118" s="1" t="b">
        <v>1</v>
      </c>
      <c r="H118" s="1" t="s">
        <v>1100</v>
      </c>
      <c r="I118" s="1">
        <v>10000000</v>
      </c>
      <c r="J118" s="1" t="s">
        <v>1845</v>
      </c>
      <c r="K118" s="1" t="s">
        <v>1846</v>
      </c>
      <c r="L118" s="1" t="s">
        <v>1847</v>
      </c>
      <c r="M118" s="1"/>
      <c r="N118" s="1" t="s">
        <v>34</v>
      </c>
      <c r="O118" s="13" t="s">
        <v>926</v>
      </c>
    </row>
    <row r="119" spans="1:15" x14ac:dyDescent="0.35">
      <c r="A119" s="1" t="s">
        <v>1064</v>
      </c>
      <c r="B119" s="1" t="s">
        <v>1848</v>
      </c>
      <c r="C119" s="1" t="s">
        <v>1849</v>
      </c>
      <c r="D119" s="1" t="s">
        <v>1850</v>
      </c>
      <c r="E119" s="1" t="s">
        <v>1851</v>
      </c>
      <c r="F119" s="1" t="s">
        <v>1052</v>
      </c>
      <c r="G119" s="1" t="b">
        <v>1</v>
      </c>
      <c r="H119" s="1" t="s">
        <v>1053</v>
      </c>
      <c r="I119" s="1">
        <v>50000000</v>
      </c>
      <c r="J119" s="1" t="s">
        <v>1852</v>
      </c>
      <c r="K119" s="1" t="s">
        <v>1853</v>
      </c>
      <c r="L119" s="1" t="s">
        <v>1854</v>
      </c>
      <c r="M119" s="1"/>
      <c r="N119" s="1" t="s">
        <v>7</v>
      </c>
      <c r="O119" s="13" t="s">
        <v>925</v>
      </c>
    </row>
    <row r="120" spans="1:15" x14ac:dyDescent="0.35">
      <c r="A120" s="1" t="s">
        <v>1064</v>
      </c>
      <c r="B120" s="1" t="s">
        <v>1855</v>
      </c>
      <c r="C120" s="1" t="s">
        <v>1856</v>
      </c>
      <c r="D120" s="1" t="s">
        <v>1857</v>
      </c>
      <c r="E120" s="1" t="s">
        <v>1858</v>
      </c>
      <c r="F120" s="1" t="s">
        <v>1052</v>
      </c>
      <c r="G120" s="1" t="b">
        <v>1</v>
      </c>
      <c r="H120" s="1" t="s">
        <v>1053</v>
      </c>
      <c r="I120" s="1">
        <v>10000000</v>
      </c>
      <c r="J120" s="1" t="s">
        <v>1859</v>
      </c>
      <c r="K120" s="1" t="s">
        <v>1860</v>
      </c>
      <c r="L120" s="1" t="s">
        <v>1861</v>
      </c>
      <c r="M120" s="1"/>
      <c r="N120" s="1" t="s">
        <v>34</v>
      </c>
      <c r="O120" s="13" t="s">
        <v>926</v>
      </c>
    </row>
    <row r="121" spans="1:15" x14ac:dyDescent="0.35">
      <c r="A121" s="1" t="s">
        <v>1047</v>
      </c>
      <c r="B121" s="1" t="s">
        <v>1862</v>
      </c>
      <c r="C121" s="1" t="s">
        <v>1863</v>
      </c>
      <c r="D121" s="1" t="s">
        <v>1864</v>
      </c>
      <c r="E121" s="1" t="s">
        <v>1865</v>
      </c>
      <c r="F121" s="1" t="s">
        <v>1052</v>
      </c>
      <c r="G121" s="1" t="b">
        <v>0</v>
      </c>
      <c r="H121" s="1" t="s">
        <v>1100</v>
      </c>
      <c r="I121" s="1">
        <v>1000</v>
      </c>
      <c r="J121" s="1" t="s">
        <v>1646</v>
      </c>
      <c r="K121" s="1" t="s">
        <v>1866</v>
      </c>
      <c r="L121" s="1" t="s">
        <v>1867</v>
      </c>
      <c r="M121" s="1"/>
      <c r="N121" s="1" t="s">
        <v>7</v>
      </c>
      <c r="O121" s="13" t="s">
        <v>926</v>
      </c>
    </row>
    <row r="122" spans="1:15" x14ac:dyDescent="0.35">
      <c r="A122" s="1" t="s">
        <v>1064</v>
      </c>
      <c r="B122" s="1" t="s">
        <v>1868</v>
      </c>
      <c r="C122" s="1" t="s">
        <v>1869</v>
      </c>
      <c r="D122" s="1" t="s">
        <v>1870</v>
      </c>
      <c r="E122" s="1" t="s">
        <v>1871</v>
      </c>
      <c r="F122" s="1" t="s">
        <v>1168</v>
      </c>
      <c r="G122" s="1" t="b">
        <v>1</v>
      </c>
      <c r="H122" s="1" t="s">
        <v>1231</v>
      </c>
      <c r="I122" s="1">
        <v>50000</v>
      </c>
      <c r="J122" s="1" t="s">
        <v>1872</v>
      </c>
      <c r="K122" s="1" t="s">
        <v>1873</v>
      </c>
      <c r="L122" s="1" t="s">
        <v>1874</v>
      </c>
      <c r="M122" s="1"/>
      <c r="N122" s="1" t="s">
        <v>24</v>
      </c>
      <c r="O122" s="13" t="s">
        <v>926</v>
      </c>
    </row>
    <row r="123" spans="1:15" x14ac:dyDescent="0.35">
      <c r="A123" s="1" t="s">
        <v>1064</v>
      </c>
      <c r="B123" s="1" t="s">
        <v>1875</v>
      </c>
      <c r="C123" s="1" t="s">
        <v>1876</v>
      </c>
      <c r="D123" s="1" t="s">
        <v>1877</v>
      </c>
      <c r="E123" s="1" t="s">
        <v>1878</v>
      </c>
      <c r="F123" s="1" t="s">
        <v>1168</v>
      </c>
      <c r="G123" s="1" t="b">
        <v>1</v>
      </c>
      <c r="H123" s="1" t="s">
        <v>1100</v>
      </c>
      <c r="I123" s="1">
        <v>1000000</v>
      </c>
      <c r="J123" s="1" t="s">
        <v>1879</v>
      </c>
      <c r="K123" s="1" t="s">
        <v>1880</v>
      </c>
      <c r="L123" s="1" t="s">
        <v>1881</v>
      </c>
      <c r="M123" s="1"/>
      <c r="N123" s="1" t="s">
        <v>34</v>
      </c>
      <c r="O123" s="13" t="s">
        <v>926</v>
      </c>
    </row>
    <row r="124" spans="1:15" x14ac:dyDescent="0.35">
      <c r="A124" s="1" t="s">
        <v>1064</v>
      </c>
      <c r="B124" s="1" t="s">
        <v>55</v>
      </c>
      <c r="C124" s="1" t="s">
        <v>1882</v>
      </c>
      <c r="D124" s="1" t="s">
        <v>56</v>
      </c>
      <c r="E124" s="1" t="s">
        <v>57</v>
      </c>
      <c r="F124" s="1" t="s">
        <v>1883</v>
      </c>
      <c r="G124" s="1" t="b">
        <v>1</v>
      </c>
      <c r="H124" s="1" t="s">
        <v>1053</v>
      </c>
      <c r="I124" s="1">
        <v>50000000</v>
      </c>
      <c r="J124" s="1" t="s">
        <v>1219</v>
      </c>
      <c r="K124" s="1" t="s">
        <v>1884</v>
      </c>
      <c r="L124" s="1" t="s">
        <v>1885</v>
      </c>
      <c r="M124" s="1"/>
      <c r="N124" s="1" t="s">
        <v>13</v>
      </c>
      <c r="O124" s="13" t="s">
        <v>925</v>
      </c>
    </row>
    <row r="125" spans="1:15" x14ac:dyDescent="0.35">
      <c r="A125" s="1" t="s">
        <v>1047</v>
      </c>
      <c r="B125" s="1" t="s">
        <v>1886</v>
      </c>
      <c r="C125" s="1" t="s">
        <v>1887</v>
      </c>
      <c r="D125" s="1" t="s">
        <v>1888</v>
      </c>
      <c r="E125" s="1" t="s">
        <v>1889</v>
      </c>
      <c r="F125" s="1" t="s">
        <v>1052</v>
      </c>
      <c r="G125" s="1" t="b">
        <v>0</v>
      </c>
      <c r="H125" s="1" t="s">
        <v>1053</v>
      </c>
      <c r="I125" s="1">
        <v>100000</v>
      </c>
      <c r="J125" s="1" t="s">
        <v>1214</v>
      </c>
      <c r="K125" s="1" t="s">
        <v>1418</v>
      </c>
      <c r="L125" s="1" t="s">
        <v>1419</v>
      </c>
      <c r="M125" s="1"/>
      <c r="N125" s="1" t="s">
        <v>13</v>
      </c>
      <c r="O125" s="13" t="s">
        <v>925</v>
      </c>
    </row>
    <row r="126" spans="1:15" x14ac:dyDescent="0.35">
      <c r="A126" s="1" t="s">
        <v>1047</v>
      </c>
      <c r="B126" s="1" t="s">
        <v>1890</v>
      </c>
      <c r="C126" s="1" t="s">
        <v>1891</v>
      </c>
      <c r="D126" s="1" t="s">
        <v>1892</v>
      </c>
      <c r="E126" s="1" t="s">
        <v>1893</v>
      </c>
      <c r="F126" s="1" t="s">
        <v>1052</v>
      </c>
      <c r="G126" s="1" t="b">
        <v>0</v>
      </c>
      <c r="H126" s="1" t="s">
        <v>1053</v>
      </c>
      <c r="I126" s="1">
        <v>50000</v>
      </c>
      <c r="J126" s="1" t="s">
        <v>1894</v>
      </c>
      <c r="K126" s="1" t="s">
        <v>1895</v>
      </c>
      <c r="L126" s="1" t="s">
        <v>1401</v>
      </c>
      <c r="M126" s="1"/>
      <c r="N126" s="1" t="s">
        <v>7</v>
      </c>
      <c r="O126" s="13" t="s">
        <v>926</v>
      </c>
    </row>
    <row r="127" spans="1:15" x14ac:dyDescent="0.35">
      <c r="A127" s="1" t="s">
        <v>1047</v>
      </c>
      <c r="B127" s="1" t="s">
        <v>1896</v>
      </c>
      <c r="C127" s="1" t="s">
        <v>1897</v>
      </c>
      <c r="D127" s="1" t="s">
        <v>1898</v>
      </c>
      <c r="E127" s="1" t="s">
        <v>1899</v>
      </c>
      <c r="F127" s="1" t="s">
        <v>1127</v>
      </c>
      <c r="G127" s="1" t="b">
        <v>0</v>
      </c>
      <c r="H127" s="1" t="s">
        <v>1100</v>
      </c>
      <c r="I127" s="1">
        <v>500000</v>
      </c>
      <c r="J127" s="1" t="s">
        <v>1128</v>
      </c>
      <c r="K127" s="1" t="s">
        <v>1129</v>
      </c>
      <c r="L127" s="1" t="s">
        <v>1130</v>
      </c>
      <c r="M127" s="1"/>
      <c r="N127" s="1" t="s">
        <v>34</v>
      </c>
      <c r="O127" s="13" t="s">
        <v>926</v>
      </c>
    </row>
    <row r="128" spans="1:15" x14ac:dyDescent="0.35">
      <c r="A128" s="1" t="s">
        <v>1047</v>
      </c>
      <c r="B128" s="1" t="s">
        <v>1900</v>
      </c>
      <c r="C128" s="1" t="s">
        <v>1901</v>
      </c>
      <c r="D128" s="1" t="s">
        <v>1902</v>
      </c>
      <c r="E128" s="1" t="s">
        <v>1903</v>
      </c>
      <c r="F128" s="1" t="s">
        <v>1052</v>
      </c>
      <c r="G128" s="1" t="b">
        <v>0</v>
      </c>
      <c r="H128" s="1" t="s">
        <v>1053</v>
      </c>
      <c r="I128" s="1">
        <v>10000</v>
      </c>
      <c r="J128" s="1" t="s">
        <v>1904</v>
      </c>
      <c r="K128" s="1" t="s">
        <v>1905</v>
      </c>
      <c r="L128" s="1" t="s">
        <v>1906</v>
      </c>
      <c r="M128" s="1"/>
      <c r="N128" s="1" t="s">
        <v>7</v>
      </c>
      <c r="O128" s="13" t="s">
        <v>925</v>
      </c>
    </row>
    <row r="129" spans="1:15" x14ac:dyDescent="0.35">
      <c r="A129" s="1" t="s">
        <v>1047</v>
      </c>
      <c r="B129" s="1" t="s">
        <v>1907</v>
      </c>
      <c r="C129" s="1" t="s">
        <v>1908</v>
      </c>
      <c r="D129" s="1" t="s">
        <v>1909</v>
      </c>
      <c r="E129" s="1" t="s">
        <v>1910</v>
      </c>
      <c r="F129" s="1" t="s">
        <v>1911</v>
      </c>
      <c r="G129" s="1" t="b">
        <v>0</v>
      </c>
      <c r="H129" s="1" t="s">
        <v>1053</v>
      </c>
      <c r="I129" s="1">
        <v>100000</v>
      </c>
      <c r="J129" s="1" t="s">
        <v>1149</v>
      </c>
      <c r="K129" s="1" t="s">
        <v>1912</v>
      </c>
      <c r="L129" s="1" t="s">
        <v>1913</v>
      </c>
      <c r="M129" s="1"/>
      <c r="N129" s="1" t="s">
        <v>13</v>
      </c>
      <c r="O129" s="13" t="s">
        <v>925</v>
      </c>
    </row>
    <row r="130" spans="1:15" x14ac:dyDescent="0.35">
      <c r="A130" s="1" t="s">
        <v>1047</v>
      </c>
      <c r="B130" s="1" t="s">
        <v>1914</v>
      </c>
      <c r="C130" s="1" t="s">
        <v>1915</v>
      </c>
      <c r="D130" s="1" t="s">
        <v>1916</v>
      </c>
      <c r="E130" s="1" t="s">
        <v>1917</v>
      </c>
      <c r="F130" s="1" t="s">
        <v>1918</v>
      </c>
      <c r="G130" s="1" t="b">
        <v>0</v>
      </c>
      <c r="H130" s="1" t="s">
        <v>1107</v>
      </c>
      <c r="I130" s="1">
        <v>100000</v>
      </c>
      <c r="J130" s="1" t="s">
        <v>1677</v>
      </c>
      <c r="K130" s="1" t="s">
        <v>1919</v>
      </c>
      <c r="L130" s="1" t="s">
        <v>1920</v>
      </c>
      <c r="M130" s="1"/>
      <c r="N130" s="1" t="s">
        <v>34</v>
      </c>
      <c r="O130" s="13" t="s">
        <v>959</v>
      </c>
    </row>
    <row r="131" spans="1:15" x14ac:dyDescent="0.35">
      <c r="A131" s="1" t="s">
        <v>1064</v>
      </c>
      <c r="B131" s="1" t="s">
        <v>1921</v>
      </c>
      <c r="C131" s="1" t="s">
        <v>1922</v>
      </c>
      <c r="D131" s="1" t="s">
        <v>1923</v>
      </c>
      <c r="E131" s="1" t="s">
        <v>1924</v>
      </c>
      <c r="F131" s="1" t="s">
        <v>1052</v>
      </c>
      <c r="G131" s="1" t="b">
        <v>1</v>
      </c>
      <c r="H131" s="1" t="s">
        <v>1053</v>
      </c>
      <c r="I131" s="1">
        <v>10000000</v>
      </c>
      <c r="J131" s="1" t="s">
        <v>1925</v>
      </c>
      <c r="K131" s="1" t="s">
        <v>1926</v>
      </c>
      <c r="L131" s="1" t="s">
        <v>1927</v>
      </c>
      <c r="M131" s="1"/>
      <c r="N131" s="1" t="s">
        <v>34</v>
      </c>
      <c r="O131" s="13" t="s">
        <v>926</v>
      </c>
    </row>
    <row r="132" spans="1:15" x14ac:dyDescent="0.35">
      <c r="A132" s="1" t="s">
        <v>1047</v>
      </c>
      <c r="B132" s="1" t="s">
        <v>1928</v>
      </c>
      <c r="C132" s="1" t="s">
        <v>1929</v>
      </c>
      <c r="D132" s="1" t="s">
        <v>1930</v>
      </c>
      <c r="E132" s="1" t="s">
        <v>1931</v>
      </c>
      <c r="F132" s="1" t="s">
        <v>1932</v>
      </c>
      <c r="G132" s="1" t="b">
        <v>0</v>
      </c>
      <c r="H132" s="1" t="s">
        <v>1053</v>
      </c>
      <c r="I132" s="1">
        <v>50000</v>
      </c>
      <c r="J132" s="1" t="s">
        <v>1431</v>
      </c>
      <c r="K132" s="1" t="s">
        <v>1933</v>
      </c>
      <c r="L132" s="1" t="s">
        <v>1934</v>
      </c>
      <c r="M132" s="1"/>
      <c r="N132" s="1" t="s">
        <v>34</v>
      </c>
      <c r="O132" s="13" t="s">
        <v>926</v>
      </c>
    </row>
    <row r="133" spans="1:15" x14ac:dyDescent="0.35">
      <c r="A133" s="1" t="s">
        <v>1047</v>
      </c>
      <c r="B133" s="1" t="s">
        <v>1935</v>
      </c>
      <c r="C133" s="1" t="s">
        <v>1936</v>
      </c>
      <c r="D133" s="1" t="s">
        <v>1937</v>
      </c>
      <c r="E133" s="1" t="s">
        <v>1938</v>
      </c>
      <c r="F133" s="1" t="s">
        <v>1939</v>
      </c>
      <c r="G133" s="1" t="b">
        <v>0</v>
      </c>
      <c r="H133" s="1" t="s">
        <v>1053</v>
      </c>
      <c r="I133" s="1">
        <v>100000</v>
      </c>
      <c r="J133" s="1" t="s">
        <v>1269</v>
      </c>
      <c r="K133" s="1" t="s">
        <v>1940</v>
      </c>
      <c r="L133" s="1" t="s">
        <v>1941</v>
      </c>
      <c r="M133" s="1"/>
      <c r="N133" s="1" t="s">
        <v>24</v>
      </c>
      <c r="O133" s="13" t="s">
        <v>957</v>
      </c>
    </row>
    <row r="134" spans="1:15" x14ac:dyDescent="0.35">
      <c r="A134" s="1" t="s">
        <v>1064</v>
      </c>
      <c r="B134" s="1" t="s">
        <v>1942</v>
      </c>
      <c r="C134" s="1" t="s">
        <v>1943</v>
      </c>
      <c r="D134" s="1" t="s">
        <v>1944</v>
      </c>
      <c r="E134" s="1" t="s">
        <v>1945</v>
      </c>
      <c r="F134" s="1" t="s">
        <v>1946</v>
      </c>
      <c r="G134" s="1" t="b">
        <v>1</v>
      </c>
      <c r="H134" s="1" t="s">
        <v>1053</v>
      </c>
      <c r="I134" s="1">
        <v>100000000</v>
      </c>
      <c r="J134" s="1" t="s">
        <v>1947</v>
      </c>
      <c r="K134" s="1" t="s">
        <v>1948</v>
      </c>
      <c r="L134" s="1" t="s">
        <v>1949</v>
      </c>
      <c r="M134" s="1"/>
      <c r="N134" s="1" t="s">
        <v>13</v>
      </c>
      <c r="O134" s="13" t="s">
        <v>925</v>
      </c>
    </row>
    <row r="135" spans="1:15" x14ac:dyDescent="0.35">
      <c r="A135" s="1" t="s">
        <v>1064</v>
      </c>
      <c r="B135" s="1" t="s">
        <v>1950</v>
      </c>
      <c r="C135" s="1" t="s">
        <v>1951</v>
      </c>
      <c r="D135" s="1" t="s">
        <v>1952</v>
      </c>
      <c r="E135" s="1" t="s">
        <v>1953</v>
      </c>
      <c r="F135" s="1" t="s">
        <v>1954</v>
      </c>
      <c r="G135" s="1" t="b">
        <v>1</v>
      </c>
      <c r="H135" s="1" t="s">
        <v>1053</v>
      </c>
      <c r="I135" s="1">
        <v>10000000</v>
      </c>
      <c r="J135" s="1" t="s">
        <v>1955</v>
      </c>
      <c r="K135" s="1" t="s">
        <v>1956</v>
      </c>
      <c r="L135" s="1" t="s">
        <v>1957</v>
      </c>
      <c r="M135" s="1"/>
      <c r="N135" s="1" t="s">
        <v>13</v>
      </c>
      <c r="O135" s="13" t="s">
        <v>935</v>
      </c>
    </row>
    <row r="136" spans="1:15" x14ac:dyDescent="0.35">
      <c r="A136" s="1" t="s">
        <v>1064</v>
      </c>
      <c r="B136" s="1" t="s">
        <v>1958</v>
      </c>
      <c r="C136" s="1" t="s">
        <v>1959</v>
      </c>
      <c r="D136" s="1" t="s">
        <v>1960</v>
      </c>
      <c r="E136" s="1" t="s">
        <v>1961</v>
      </c>
      <c r="F136" s="1" t="s">
        <v>1168</v>
      </c>
      <c r="G136" s="1" t="b">
        <v>1</v>
      </c>
      <c r="H136" s="1" t="s">
        <v>1231</v>
      </c>
      <c r="I136" s="1">
        <v>100000</v>
      </c>
      <c r="J136" s="1" t="s">
        <v>1962</v>
      </c>
      <c r="K136" s="1" t="s">
        <v>1963</v>
      </c>
      <c r="L136" s="1" t="s">
        <v>1964</v>
      </c>
      <c r="M136" s="1"/>
      <c r="N136" s="1" t="s">
        <v>34</v>
      </c>
      <c r="O136" s="13" t="s">
        <v>925</v>
      </c>
    </row>
    <row r="137" spans="1:15" x14ac:dyDescent="0.35">
      <c r="A137" s="1" t="s">
        <v>1064</v>
      </c>
      <c r="B137" s="1" t="s">
        <v>1965</v>
      </c>
      <c r="C137" s="1" t="s">
        <v>1966</v>
      </c>
      <c r="D137" s="1" t="s">
        <v>1967</v>
      </c>
      <c r="E137" s="1" t="s">
        <v>1968</v>
      </c>
      <c r="F137" s="1" t="s">
        <v>1168</v>
      </c>
      <c r="G137" s="1" t="b">
        <v>1</v>
      </c>
      <c r="H137" s="1" t="s">
        <v>1100</v>
      </c>
      <c r="I137" s="1">
        <v>10000000</v>
      </c>
      <c r="J137" s="1" t="s">
        <v>1969</v>
      </c>
      <c r="K137" s="1" t="s">
        <v>1970</v>
      </c>
      <c r="L137" s="1" t="s">
        <v>1971</v>
      </c>
      <c r="M137" s="1"/>
      <c r="N137" s="1" t="s">
        <v>24</v>
      </c>
      <c r="O137" s="13" t="s">
        <v>937</v>
      </c>
    </row>
    <row r="138" spans="1:15" x14ac:dyDescent="0.35">
      <c r="A138" s="1" t="s">
        <v>1047</v>
      </c>
      <c r="B138" s="1" t="s">
        <v>1972</v>
      </c>
      <c r="C138" s="1" t="s">
        <v>1973</v>
      </c>
      <c r="D138" s="1" t="s">
        <v>1974</v>
      </c>
      <c r="E138" s="1" t="s">
        <v>1975</v>
      </c>
      <c r="F138" s="1" t="s">
        <v>1976</v>
      </c>
      <c r="G138" s="1" t="b">
        <v>0</v>
      </c>
      <c r="H138" s="1" t="s">
        <v>1053</v>
      </c>
      <c r="I138" s="1">
        <v>10000</v>
      </c>
      <c r="J138" s="1" t="s">
        <v>1977</v>
      </c>
      <c r="K138" s="1" t="s">
        <v>1978</v>
      </c>
      <c r="L138" s="1" t="s">
        <v>1979</v>
      </c>
      <c r="M138" s="1"/>
      <c r="N138" s="1" t="s">
        <v>7</v>
      </c>
      <c r="O138" s="13" t="s">
        <v>926</v>
      </c>
    </row>
    <row r="139" spans="1:15" x14ac:dyDescent="0.35">
      <c r="A139" s="1" t="s">
        <v>1064</v>
      </c>
      <c r="B139" s="1" t="s">
        <v>1980</v>
      </c>
      <c r="C139" s="1" t="s">
        <v>1981</v>
      </c>
      <c r="D139" s="1" t="s">
        <v>1982</v>
      </c>
      <c r="E139" s="1" t="s">
        <v>1983</v>
      </c>
      <c r="F139" s="1" t="s">
        <v>1052</v>
      </c>
      <c r="G139" s="1" t="b">
        <v>1</v>
      </c>
      <c r="H139" s="1" t="s">
        <v>1053</v>
      </c>
      <c r="I139" s="1">
        <v>50000000</v>
      </c>
      <c r="J139" s="1" t="s">
        <v>1984</v>
      </c>
      <c r="K139" s="1" t="s">
        <v>1985</v>
      </c>
      <c r="L139" s="1" t="s">
        <v>1986</v>
      </c>
      <c r="M139" s="1"/>
      <c r="N139" s="1" t="s">
        <v>24</v>
      </c>
      <c r="O139" s="13" t="s">
        <v>925</v>
      </c>
    </row>
    <row r="140" spans="1:15" x14ac:dyDescent="0.35">
      <c r="A140" s="1" t="s">
        <v>1064</v>
      </c>
      <c r="B140" s="1" t="s">
        <v>1987</v>
      </c>
      <c r="C140" s="1" t="s">
        <v>1988</v>
      </c>
      <c r="D140" s="1" t="s">
        <v>11</v>
      </c>
      <c r="E140" s="1" t="s">
        <v>1989</v>
      </c>
      <c r="F140" s="1" t="s">
        <v>1954</v>
      </c>
      <c r="G140" s="1" t="b">
        <v>1</v>
      </c>
      <c r="H140" s="1" t="s">
        <v>1053</v>
      </c>
      <c r="I140" s="1">
        <v>50000000</v>
      </c>
      <c r="J140" s="1" t="s">
        <v>1149</v>
      </c>
      <c r="K140" s="1" t="s">
        <v>1884</v>
      </c>
      <c r="L140" s="1" t="s">
        <v>1885</v>
      </c>
      <c r="M140" s="1"/>
      <c r="N140" s="1" t="s">
        <v>13</v>
      </c>
      <c r="O140" s="13" t="s">
        <v>925</v>
      </c>
    </row>
    <row r="141" spans="1:15" x14ac:dyDescent="0.35">
      <c r="A141" s="1" t="s">
        <v>1064</v>
      </c>
      <c r="B141" s="1" t="s">
        <v>1990</v>
      </c>
      <c r="C141" s="1" t="s">
        <v>1991</v>
      </c>
      <c r="D141" s="1" t="s">
        <v>1992</v>
      </c>
      <c r="E141" s="1" t="s">
        <v>1993</v>
      </c>
      <c r="F141" s="1" t="s">
        <v>1052</v>
      </c>
      <c r="G141" s="1" t="b">
        <v>1</v>
      </c>
      <c r="H141" s="1" t="s">
        <v>1053</v>
      </c>
      <c r="I141" s="1">
        <v>10000</v>
      </c>
      <c r="J141" s="1" t="s">
        <v>1994</v>
      </c>
      <c r="K141" s="1" t="s">
        <v>1995</v>
      </c>
      <c r="L141" s="1" t="s">
        <v>1996</v>
      </c>
      <c r="M141" s="1"/>
      <c r="N141" s="1" t="s">
        <v>13</v>
      </c>
      <c r="O141" s="13" t="s">
        <v>935</v>
      </c>
    </row>
    <row r="142" spans="1:15" x14ac:dyDescent="0.35">
      <c r="A142" s="1" t="s">
        <v>1064</v>
      </c>
      <c r="B142" s="1" t="s">
        <v>1997</v>
      </c>
      <c r="C142" s="1" t="s">
        <v>1998</v>
      </c>
      <c r="D142" s="1" t="s">
        <v>81</v>
      </c>
      <c r="E142" s="1" t="s">
        <v>1999</v>
      </c>
      <c r="F142" s="1" t="s">
        <v>2000</v>
      </c>
      <c r="G142" s="1" t="b">
        <v>1</v>
      </c>
      <c r="H142" s="1" t="s">
        <v>1053</v>
      </c>
      <c r="I142" s="1">
        <v>10000000</v>
      </c>
      <c r="J142" s="1" t="s">
        <v>1445</v>
      </c>
      <c r="K142" s="1" t="s">
        <v>2001</v>
      </c>
      <c r="L142" s="1" t="s">
        <v>2002</v>
      </c>
      <c r="M142" s="1"/>
      <c r="N142" s="1" t="s">
        <v>13</v>
      </c>
      <c r="O142" s="13" t="s">
        <v>925</v>
      </c>
    </row>
    <row r="143" spans="1:15" x14ac:dyDescent="0.35">
      <c r="A143" s="1" t="s">
        <v>1064</v>
      </c>
      <c r="B143" s="1" t="s">
        <v>2003</v>
      </c>
      <c r="C143" s="1" t="s">
        <v>2004</v>
      </c>
      <c r="D143" s="1" t="s">
        <v>2005</v>
      </c>
      <c r="E143" s="1" t="s">
        <v>2006</v>
      </c>
      <c r="F143" s="1" t="s">
        <v>2007</v>
      </c>
      <c r="G143" s="1" t="b">
        <v>1</v>
      </c>
      <c r="H143" s="1" t="s">
        <v>1053</v>
      </c>
      <c r="I143" s="1">
        <v>10000000</v>
      </c>
      <c r="J143" s="1" t="s">
        <v>1269</v>
      </c>
      <c r="K143" s="1" t="s">
        <v>2008</v>
      </c>
      <c r="L143" s="1" t="s">
        <v>2002</v>
      </c>
      <c r="M143" s="1"/>
      <c r="N143" s="1" t="s">
        <v>13</v>
      </c>
      <c r="O143" s="13" t="s">
        <v>925</v>
      </c>
    </row>
    <row r="144" spans="1:15" x14ac:dyDescent="0.35">
      <c r="A144" s="1" t="s">
        <v>1064</v>
      </c>
      <c r="B144" s="1" t="s">
        <v>2009</v>
      </c>
      <c r="C144" s="1" t="s">
        <v>2010</v>
      </c>
      <c r="D144" s="1" t="s">
        <v>2011</v>
      </c>
      <c r="E144" s="1" t="s">
        <v>2012</v>
      </c>
      <c r="F144" s="1" t="s">
        <v>2013</v>
      </c>
      <c r="G144" s="1" t="b">
        <v>1</v>
      </c>
      <c r="H144" s="1" t="s">
        <v>1053</v>
      </c>
      <c r="I144" s="1">
        <v>1000000</v>
      </c>
      <c r="J144" s="1" t="s">
        <v>2014</v>
      </c>
      <c r="K144" s="1" t="s">
        <v>2015</v>
      </c>
      <c r="L144" s="1" t="s">
        <v>2016</v>
      </c>
      <c r="M144" s="1"/>
      <c r="N144" s="1" t="s">
        <v>13</v>
      </c>
      <c r="O144" s="13" t="s">
        <v>925</v>
      </c>
    </row>
    <row r="145" spans="1:15" x14ac:dyDescent="0.35">
      <c r="A145" s="1" t="s">
        <v>1064</v>
      </c>
      <c r="B145" s="1" t="s">
        <v>2017</v>
      </c>
      <c r="C145" s="1" t="s">
        <v>2018</v>
      </c>
      <c r="D145" s="1" t="s">
        <v>2019</v>
      </c>
      <c r="E145" s="1" t="s">
        <v>2020</v>
      </c>
      <c r="F145" s="1" t="s">
        <v>2021</v>
      </c>
      <c r="G145" s="1" t="b">
        <v>1</v>
      </c>
      <c r="H145" s="1" t="s">
        <v>1053</v>
      </c>
      <c r="I145" s="1">
        <v>100000000</v>
      </c>
      <c r="J145" s="1" t="s">
        <v>1699</v>
      </c>
      <c r="K145" s="1" t="s">
        <v>2022</v>
      </c>
      <c r="L145" s="1" t="s">
        <v>2023</v>
      </c>
      <c r="M145" s="1"/>
      <c r="N145" s="1" t="s">
        <v>13</v>
      </c>
      <c r="O145" s="13" t="s">
        <v>935</v>
      </c>
    </row>
    <row r="146" spans="1:15" x14ac:dyDescent="0.35">
      <c r="A146" s="1" t="s">
        <v>1064</v>
      </c>
      <c r="B146" s="1" t="s">
        <v>2024</v>
      </c>
      <c r="C146" s="1" t="s">
        <v>2025</v>
      </c>
      <c r="D146" s="1" t="s">
        <v>2026</v>
      </c>
      <c r="E146" s="1" t="s">
        <v>2027</v>
      </c>
      <c r="F146" s="1" t="s">
        <v>2028</v>
      </c>
      <c r="G146" s="1" t="b">
        <v>1</v>
      </c>
      <c r="H146" s="1" t="s">
        <v>1053</v>
      </c>
      <c r="I146" s="1">
        <v>100000000</v>
      </c>
      <c r="J146" s="1" t="s">
        <v>1253</v>
      </c>
      <c r="K146" s="1" t="s">
        <v>2029</v>
      </c>
      <c r="L146" s="1" t="s">
        <v>2030</v>
      </c>
      <c r="M146" s="1"/>
      <c r="N146" s="1" t="s">
        <v>7</v>
      </c>
      <c r="O146" s="13" t="s">
        <v>925</v>
      </c>
    </row>
    <row r="147" spans="1:15" x14ac:dyDescent="0.35">
      <c r="A147" s="1" t="s">
        <v>1064</v>
      </c>
      <c r="B147" s="1" t="s">
        <v>2031</v>
      </c>
      <c r="C147" s="1" t="s">
        <v>2032</v>
      </c>
      <c r="D147" s="1" t="s">
        <v>2033</v>
      </c>
      <c r="E147" s="1" t="s">
        <v>2034</v>
      </c>
      <c r="F147" s="1" t="s">
        <v>2035</v>
      </c>
      <c r="G147" s="1" t="b">
        <v>1</v>
      </c>
      <c r="H147" s="1" t="s">
        <v>1053</v>
      </c>
      <c r="I147" s="1">
        <v>10000000</v>
      </c>
      <c r="J147" s="1" t="s">
        <v>1261</v>
      </c>
      <c r="K147" s="1" t="s">
        <v>2036</v>
      </c>
      <c r="L147" s="1" t="s">
        <v>2037</v>
      </c>
      <c r="M147" s="1"/>
      <c r="N147" s="1" t="s">
        <v>7</v>
      </c>
      <c r="O147" s="13" t="s">
        <v>925</v>
      </c>
    </row>
    <row r="148" spans="1:15" x14ac:dyDescent="0.35">
      <c r="A148" s="1" t="s">
        <v>1064</v>
      </c>
      <c r="B148" s="1" t="s">
        <v>2038</v>
      </c>
      <c r="C148" s="1" t="s">
        <v>2039</v>
      </c>
      <c r="D148" s="1" t="s">
        <v>2040</v>
      </c>
      <c r="E148" s="1" t="s">
        <v>2041</v>
      </c>
      <c r="F148" s="1" t="s">
        <v>1168</v>
      </c>
      <c r="G148" s="1" t="b">
        <v>1</v>
      </c>
      <c r="H148" s="1" t="s">
        <v>1100</v>
      </c>
      <c r="I148" s="1">
        <v>500000</v>
      </c>
      <c r="J148" s="1" t="s">
        <v>2042</v>
      </c>
      <c r="K148" s="1" t="s">
        <v>2043</v>
      </c>
      <c r="L148" s="1" t="s">
        <v>2044</v>
      </c>
      <c r="M148" s="1"/>
      <c r="N148" s="1" t="s">
        <v>34</v>
      </c>
      <c r="O148" s="13" t="s">
        <v>925</v>
      </c>
    </row>
    <row r="149" spans="1:15" x14ac:dyDescent="0.35">
      <c r="A149" s="1" t="s">
        <v>1047</v>
      </c>
      <c r="B149" s="1" t="s">
        <v>2045</v>
      </c>
      <c r="C149" s="1" t="s">
        <v>2046</v>
      </c>
      <c r="D149" s="1" t="s">
        <v>2047</v>
      </c>
      <c r="E149" s="1" t="s">
        <v>2048</v>
      </c>
      <c r="F149" s="1" t="s">
        <v>2049</v>
      </c>
      <c r="G149" s="1" t="b">
        <v>0</v>
      </c>
      <c r="H149" s="1" t="s">
        <v>1100</v>
      </c>
      <c r="I149" s="1">
        <v>5000000</v>
      </c>
      <c r="J149" s="1" t="s">
        <v>1070</v>
      </c>
      <c r="K149" s="1" t="s">
        <v>2050</v>
      </c>
      <c r="L149" s="1" t="s">
        <v>2051</v>
      </c>
      <c r="M149" s="1"/>
      <c r="N149" s="1" t="s">
        <v>34</v>
      </c>
      <c r="O149" s="13" t="s">
        <v>926</v>
      </c>
    </row>
    <row r="150" spans="1:15" x14ac:dyDescent="0.35">
      <c r="A150" s="1" t="s">
        <v>1064</v>
      </c>
      <c r="B150" s="1" t="s">
        <v>2052</v>
      </c>
      <c r="C150" s="1" t="s">
        <v>2053</v>
      </c>
      <c r="D150" s="1" t="s">
        <v>2054</v>
      </c>
      <c r="E150" s="1" t="s">
        <v>2055</v>
      </c>
      <c r="F150" s="1" t="s">
        <v>1052</v>
      </c>
      <c r="G150" s="1" t="b">
        <v>1</v>
      </c>
      <c r="H150" s="1" t="s">
        <v>1053</v>
      </c>
      <c r="I150" s="1">
        <v>1000000</v>
      </c>
      <c r="J150" s="1" t="s">
        <v>2056</v>
      </c>
      <c r="K150" s="1" t="s">
        <v>2057</v>
      </c>
      <c r="L150" s="1" t="s">
        <v>2058</v>
      </c>
      <c r="M150" s="1"/>
      <c r="N150" s="1" t="s">
        <v>13</v>
      </c>
      <c r="O150" s="13" t="s">
        <v>925</v>
      </c>
    </row>
    <row r="151" spans="1:15" x14ac:dyDescent="0.35">
      <c r="A151" s="1" t="s">
        <v>1064</v>
      </c>
      <c r="B151" s="1" t="s">
        <v>2059</v>
      </c>
      <c r="C151" s="1" t="s">
        <v>2060</v>
      </c>
      <c r="D151" s="1" t="s">
        <v>2061</v>
      </c>
      <c r="E151" s="1" t="s">
        <v>2062</v>
      </c>
      <c r="F151" s="1" t="s">
        <v>1052</v>
      </c>
      <c r="G151" s="1" t="b">
        <v>1</v>
      </c>
      <c r="H151" s="1" t="s">
        <v>1053</v>
      </c>
      <c r="I151" s="1">
        <v>1000000</v>
      </c>
      <c r="J151" s="1" t="s">
        <v>2063</v>
      </c>
      <c r="K151" s="1" t="s">
        <v>2064</v>
      </c>
      <c r="L151" s="1" t="s">
        <v>2065</v>
      </c>
      <c r="M151" s="1"/>
      <c r="N151" s="1" t="s">
        <v>7</v>
      </c>
      <c r="O151" s="13" t="s">
        <v>926</v>
      </c>
    </row>
    <row r="152" spans="1:15" x14ac:dyDescent="0.35">
      <c r="A152" s="1" t="s">
        <v>1064</v>
      </c>
      <c r="B152" s="1" t="s">
        <v>2066</v>
      </c>
      <c r="C152" s="1" t="s">
        <v>2067</v>
      </c>
      <c r="D152" s="1" t="s">
        <v>2068</v>
      </c>
      <c r="E152" s="1" t="s">
        <v>2069</v>
      </c>
      <c r="F152" s="1" t="s">
        <v>1168</v>
      </c>
      <c r="G152" s="1" t="b">
        <v>1</v>
      </c>
      <c r="H152" s="1" t="s">
        <v>1100</v>
      </c>
      <c r="I152" s="1">
        <v>1000000</v>
      </c>
      <c r="J152" s="1" t="s">
        <v>2070</v>
      </c>
      <c r="K152" s="1" t="s">
        <v>2071</v>
      </c>
      <c r="L152" s="1" t="s">
        <v>2072</v>
      </c>
      <c r="M152" s="1"/>
      <c r="N152" s="1" t="s">
        <v>24</v>
      </c>
      <c r="O152" s="13" t="s">
        <v>926</v>
      </c>
    </row>
    <row r="153" spans="1:15" x14ac:dyDescent="0.35">
      <c r="A153" s="1" t="s">
        <v>1064</v>
      </c>
      <c r="B153" s="1" t="s">
        <v>2073</v>
      </c>
      <c r="C153" s="1" t="s">
        <v>2074</v>
      </c>
      <c r="D153" s="1" t="s">
        <v>2075</v>
      </c>
      <c r="E153" s="1" t="s">
        <v>2076</v>
      </c>
      <c r="F153" s="1" t="s">
        <v>1168</v>
      </c>
      <c r="G153" s="1" t="b">
        <v>1</v>
      </c>
      <c r="H153" s="1" t="s">
        <v>1053</v>
      </c>
      <c r="I153" s="1">
        <v>1000000</v>
      </c>
      <c r="J153" s="1" t="s">
        <v>2077</v>
      </c>
      <c r="K153" s="1" t="s">
        <v>2078</v>
      </c>
      <c r="L153" s="1" t="s">
        <v>2079</v>
      </c>
      <c r="M153" s="1"/>
      <c r="N153" s="1" t="s">
        <v>13</v>
      </c>
      <c r="O153" s="13" t="s">
        <v>925</v>
      </c>
    </row>
    <row r="154" spans="1:15" x14ac:dyDescent="0.35">
      <c r="A154" s="1" t="s">
        <v>1064</v>
      </c>
      <c r="B154" s="1" t="s">
        <v>2080</v>
      </c>
      <c r="C154" s="1" t="s">
        <v>2081</v>
      </c>
      <c r="D154" s="1" t="s">
        <v>2082</v>
      </c>
      <c r="E154" s="1" t="s">
        <v>2083</v>
      </c>
      <c r="F154" s="1" t="s">
        <v>2084</v>
      </c>
      <c r="G154" s="1" t="b">
        <v>1</v>
      </c>
      <c r="H154" s="1" t="s">
        <v>1053</v>
      </c>
      <c r="I154" s="1">
        <v>100000000</v>
      </c>
      <c r="J154" s="1" t="s">
        <v>2085</v>
      </c>
      <c r="K154" s="1" t="s">
        <v>2086</v>
      </c>
      <c r="L154" s="1" t="s">
        <v>2087</v>
      </c>
      <c r="M154" s="1"/>
      <c r="N154" s="1" t="s">
        <v>34</v>
      </c>
      <c r="O154" s="13" t="s">
        <v>925</v>
      </c>
    </row>
    <row r="155" spans="1:15" x14ac:dyDescent="0.35">
      <c r="A155" s="1" t="s">
        <v>1064</v>
      </c>
      <c r="B155" s="1" t="s">
        <v>2088</v>
      </c>
      <c r="C155" s="1" t="s">
        <v>2089</v>
      </c>
      <c r="D155" s="1" t="s">
        <v>2090</v>
      </c>
      <c r="E155" s="1" t="s">
        <v>2091</v>
      </c>
      <c r="F155" s="1" t="s">
        <v>1691</v>
      </c>
      <c r="G155" s="1" t="b">
        <v>1</v>
      </c>
      <c r="H155" s="1" t="s">
        <v>1053</v>
      </c>
      <c r="I155" s="1">
        <v>5000000</v>
      </c>
      <c r="J155" s="1" t="s">
        <v>1185</v>
      </c>
      <c r="K155" s="1" t="s">
        <v>2092</v>
      </c>
      <c r="L155" s="1" t="s">
        <v>2093</v>
      </c>
      <c r="M155" s="1"/>
      <c r="N155" s="1" t="s">
        <v>7</v>
      </c>
      <c r="O155" s="13" t="s">
        <v>926</v>
      </c>
    </row>
    <row r="156" spans="1:15" x14ac:dyDescent="0.35">
      <c r="A156" s="1" t="s">
        <v>1064</v>
      </c>
      <c r="B156" s="1" t="s">
        <v>2094</v>
      </c>
      <c r="C156" s="1" t="s">
        <v>2095</v>
      </c>
      <c r="D156" s="1" t="s">
        <v>598</v>
      </c>
      <c r="E156" s="1" t="s">
        <v>2096</v>
      </c>
      <c r="F156" s="1" t="s">
        <v>2097</v>
      </c>
      <c r="G156" s="1" t="b">
        <v>1</v>
      </c>
      <c r="H156" s="1" t="s">
        <v>1053</v>
      </c>
      <c r="I156" s="1">
        <v>50000000</v>
      </c>
      <c r="J156" s="1" t="s">
        <v>1269</v>
      </c>
      <c r="K156" s="1" t="s">
        <v>2098</v>
      </c>
      <c r="L156" s="1" t="s">
        <v>2099</v>
      </c>
      <c r="M156" s="1"/>
      <c r="N156" s="1" t="s">
        <v>13</v>
      </c>
      <c r="O156" s="13" t="s">
        <v>925</v>
      </c>
    </row>
    <row r="157" spans="1:15" x14ac:dyDescent="0.35">
      <c r="A157" s="1" t="s">
        <v>1047</v>
      </c>
      <c r="B157" s="1" t="s">
        <v>2100</v>
      </c>
      <c r="C157" s="1" t="s">
        <v>2101</v>
      </c>
      <c r="D157" s="1" t="s">
        <v>2102</v>
      </c>
      <c r="E157" s="1" t="s">
        <v>2103</v>
      </c>
      <c r="F157" s="1" t="s">
        <v>2035</v>
      </c>
      <c r="G157" s="1" t="b">
        <v>0</v>
      </c>
      <c r="H157" s="1" t="s">
        <v>1053</v>
      </c>
      <c r="I157" s="1">
        <v>100000</v>
      </c>
      <c r="J157" s="1" t="s">
        <v>1492</v>
      </c>
      <c r="K157" s="1" t="s">
        <v>2104</v>
      </c>
      <c r="L157" s="1" t="s">
        <v>2105</v>
      </c>
      <c r="M157" s="1"/>
      <c r="N157" s="1" t="s">
        <v>7</v>
      </c>
      <c r="O157" s="13" t="s">
        <v>925</v>
      </c>
    </row>
    <row r="158" spans="1:15" x14ac:dyDescent="0.35">
      <c r="A158" s="1" t="s">
        <v>1047</v>
      </c>
      <c r="B158" s="1" t="s">
        <v>2106</v>
      </c>
      <c r="C158" s="1" t="s">
        <v>2107</v>
      </c>
      <c r="D158" s="1" t="s">
        <v>2108</v>
      </c>
      <c r="E158" s="1" t="s">
        <v>2109</v>
      </c>
      <c r="F158" s="1" t="s">
        <v>1245</v>
      </c>
      <c r="G158" s="1" t="b">
        <v>0</v>
      </c>
      <c r="H158" s="1" t="s">
        <v>1053</v>
      </c>
      <c r="I158" s="1">
        <v>100000</v>
      </c>
      <c r="J158" s="1" t="s">
        <v>1492</v>
      </c>
      <c r="K158" s="1" t="s">
        <v>2110</v>
      </c>
      <c r="L158" s="1" t="s">
        <v>2111</v>
      </c>
      <c r="M158" s="1"/>
      <c r="N158" s="1" t="s">
        <v>7</v>
      </c>
      <c r="O158" s="13" t="s">
        <v>925</v>
      </c>
    </row>
    <row r="159" spans="1:15" x14ac:dyDescent="0.35">
      <c r="A159" s="1" t="s">
        <v>1047</v>
      </c>
      <c r="B159" s="1" t="s">
        <v>2112</v>
      </c>
      <c r="C159" s="1" t="s">
        <v>2113</v>
      </c>
      <c r="D159" s="1" t="s">
        <v>2114</v>
      </c>
      <c r="E159" s="1" t="s">
        <v>2115</v>
      </c>
      <c r="F159" s="1" t="s">
        <v>1357</v>
      </c>
      <c r="G159" s="1" t="b">
        <v>0</v>
      </c>
      <c r="H159" s="1" t="s">
        <v>1231</v>
      </c>
      <c r="I159" s="1">
        <v>5000000</v>
      </c>
      <c r="J159" s="1" t="s">
        <v>2116</v>
      </c>
      <c r="K159" s="1" t="s">
        <v>2117</v>
      </c>
      <c r="L159" s="1" t="s">
        <v>2118</v>
      </c>
      <c r="M159" s="1"/>
      <c r="N159" s="1" t="s">
        <v>24</v>
      </c>
      <c r="O159" s="13" t="s">
        <v>926</v>
      </c>
    </row>
    <row r="160" spans="1:15" x14ac:dyDescent="0.35">
      <c r="A160" s="1" t="s">
        <v>1047</v>
      </c>
      <c r="B160" s="1" t="s">
        <v>2119</v>
      </c>
      <c r="C160" s="1" t="s">
        <v>2120</v>
      </c>
      <c r="D160" s="1" t="s">
        <v>2121</v>
      </c>
      <c r="E160" s="1" t="s">
        <v>2122</v>
      </c>
      <c r="F160" s="1" t="s">
        <v>1341</v>
      </c>
      <c r="G160" s="1" t="b">
        <v>0</v>
      </c>
      <c r="H160" s="1" t="s">
        <v>1053</v>
      </c>
      <c r="I160" s="1">
        <v>1000000</v>
      </c>
      <c r="J160" s="1" t="s">
        <v>2123</v>
      </c>
      <c r="K160" s="1" t="s">
        <v>1343</v>
      </c>
      <c r="L160" s="1" t="s">
        <v>1344</v>
      </c>
      <c r="M160" s="1"/>
      <c r="N160" s="1" t="s">
        <v>24</v>
      </c>
      <c r="O160" s="13" t="s">
        <v>926</v>
      </c>
    </row>
    <row r="161" spans="1:15" x14ac:dyDescent="0.35">
      <c r="A161" s="1" t="s">
        <v>1047</v>
      </c>
      <c r="B161" s="1" t="s">
        <v>2124</v>
      </c>
      <c r="C161" s="1" t="s">
        <v>2125</v>
      </c>
      <c r="D161" s="1" t="s">
        <v>2126</v>
      </c>
      <c r="E161" s="1" t="s">
        <v>2127</v>
      </c>
      <c r="F161" s="1" t="s">
        <v>1127</v>
      </c>
      <c r="G161" s="1" t="b">
        <v>0</v>
      </c>
      <c r="H161" s="1" t="s">
        <v>1100</v>
      </c>
      <c r="I161" s="1">
        <v>500000</v>
      </c>
      <c r="J161" s="1" t="s">
        <v>1128</v>
      </c>
      <c r="K161" s="1" t="s">
        <v>1129</v>
      </c>
      <c r="L161" s="1" t="s">
        <v>1130</v>
      </c>
      <c r="M161" s="1"/>
      <c r="N161" s="1" t="s">
        <v>34</v>
      </c>
      <c r="O161" s="13" t="s">
        <v>925</v>
      </c>
    </row>
    <row r="162" spans="1:15" x14ac:dyDescent="0.35">
      <c r="A162" s="1" t="s">
        <v>1047</v>
      </c>
      <c r="B162" s="1" t="s">
        <v>2128</v>
      </c>
      <c r="C162" s="1" t="s">
        <v>2129</v>
      </c>
      <c r="D162" s="1" t="s">
        <v>2130</v>
      </c>
      <c r="E162" s="1" t="s">
        <v>2131</v>
      </c>
      <c r="F162" s="1" t="s">
        <v>2132</v>
      </c>
      <c r="G162" s="1" t="b">
        <v>0</v>
      </c>
      <c r="H162" s="1" t="s">
        <v>1053</v>
      </c>
      <c r="I162" s="1">
        <v>5000000</v>
      </c>
      <c r="J162" s="1" t="s">
        <v>2133</v>
      </c>
      <c r="K162" s="1" t="s">
        <v>2134</v>
      </c>
      <c r="L162" s="1" t="s">
        <v>2135</v>
      </c>
      <c r="M162" s="1"/>
      <c r="N162" s="1" t="s">
        <v>34</v>
      </c>
      <c r="O162" s="13" t="s">
        <v>925</v>
      </c>
    </row>
    <row r="163" spans="1:15" x14ac:dyDescent="0.35">
      <c r="A163" s="1" t="s">
        <v>1047</v>
      </c>
      <c r="B163" s="1" t="s">
        <v>2136</v>
      </c>
      <c r="C163" s="1" t="s">
        <v>2137</v>
      </c>
      <c r="D163" s="1" t="s">
        <v>2138</v>
      </c>
      <c r="E163" s="1" t="s">
        <v>2139</v>
      </c>
      <c r="F163" s="1" t="s">
        <v>2140</v>
      </c>
      <c r="G163" s="1" t="b">
        <v>0</v>
      </c>
      <c r="H163" s="1" t="s">
        <v>1053</v>
      </c>
      <c r="I163" s="1">
        <v>1000000</v>
      </c>
      <c r="J163" s="1" t="s">
        <v>2141</v>
      </c>
      <c r="K163" s="1" t="s">
        <v>2142</v>
      </c>
      <c r="L163" s="1" t="s">
        <v>2143</v>
      </c>
      <c r="M163" s="1"/>
      <c r="N163" s="1" t="s">
        <v>24</v>
      </c>
      <c r="O163" s="13" t="s">
        <v>1374</v>
      </c>
    </row>
    <row r="164" spans="1:15" x14ac:dyDescent="0.35">
      <c r="A164" s="1" t="s">
        <v>1047</v>
      </c>
      <c r="B164" s="1" t="s">
        <v>2144</v>
      </c>
      <c r="C164" s="1" t="s">
        <v>2145</v>
      </c>
      <c r="D164" s="1" t="s">
        <v>2146</v>
      </c>
      <c r="E164" s="1" t="s">
        <v>2147</v>
      </c>
      <c r="F164" s="1" t="s">
        <v>1213</v>
      </c>
      <c r="G164" s="1" t="b">
        <v>0</v>
      </c>
      <c r="H164" s="1" t="s">
        <v>1053</v>
      </c>
      <c r="I164" s="1">
        <v>100000</v>
      </c>
      <c r="J164" s="1" t="s">
        <v>1214</v>
      </c>
      <c r="K164" s="1" t="s">
        <v>1215</v>
      </c>
      <c r="L164" s="1" t="s">
        <v>1216</v>
      </c>
      <c r="M164" s="1"/>
      <c r="N164" s="1" t="s">
        <v>34</v>
      </c>
      <c r="O164" s="13" t="s">
        <v>925</v>
      </c>
    </row>
    <row r="165" spans="1:15" x14ac:dyDescent="0.35">
      <c r="A165" s="1" t="s">
        <v>1064</v>
      </c>
      <c r="B165" s="1" t="s">
        <v>2148</v>
      </c>
      <c r="C165" s="1" t="s">
        <v>2149</v>
      </c>
      <c r="D165" s="1" t="s">
        <v>2150</v>
      </c>
      <c r="E165" s="1" t="s">
        <v>2151</v>
      </c>
      <c r="F165" s="1" t="s">
        <v>1168</v>
      </c>
      <c r="G165" s="1" t="b">
        <v>1</v>
      </c>
      <c r="H165" s="1" t="s">
        <v>1053</v>
      </c>
      <c r="I165" s="1">
        <v>1000000</v>
      </c>
      <c r="J165" s="1" t="s">
        <v>2152</v>
      </c>
      <c r="K165" s="1" t="s">
        <v>2153</v>
      </c>
      <c r="L165" s="1" t="s">
        <v>2154</v>
      </c>
      <c r="M165" s="1"/>
      <c r="N165" s="1" t="s">
        <v>34</v>
      </c>
      <c r="O165" s="13" t="s">
        <v>926</v>
      </c>
    </row>
    <row r="166" spans="1:15" x14ac:dyDescent="0.35">
      <c r="A166" s="1" t="s">
        <v>1047</v>
      </c>
      <c r="B166" s="1" t="s">
        <v>461</v>
      </c>
      <c r="C166" s="1" t="s">
        <v>2155</v>
      </c>
      <c r="D166" s="1" t="s">
        <v>462</v>
      </c>
      <c r="E166" s="1" t="s">
        <v>463</v>
      </c>
      <c r="F166" s="1" t="s">
        <v>1135</v>
      </c>
      <c r="G166" s="1" t="b">
        <v>0</v>
      </c>
      <c r="H166" s="1" t="s">
        <v>1053</v>
      </c>
      <c r="I166" s="1">
        <v>5000</v>
      </c>
      <c r="J166" s="1" t="s">
        <v>2156</v>
      </c>
      <c r="K166" s="1" t="s">
        <v>1933</v>
      </c>
      <c r="L166" s="1" t="s">
        <v>1934</v>
      </c>
      <c r="M166" s="1"/>
      <c r="N166" s="1" t="s">
        <v>34</v>
      </c>
      <c r="O166" s="13" t="s">
        <v>926</v>
      </c>
    </row>
    <row r="167" spans="1:15" x14ac:dyDescent="0.35">
      <c r="A167" s="1" t="s">
        <v>1047</v>
      </c>
      <c r="B167" s="1" t="s">
        <v>2157</v>
      </c>
      <c r="C167" s="1" t="s">
        <v>2158</v>
      </c>
      <c r="D167" s="1" t="s">
        <v>2159</v>
      </c>
      <c r="E167" s="1" t="s">
        <v>2160</v>
      </c>
      <c r="F167" s="1" t="s">
        <v>1357</v>
      </c>
      <c r="G167" s="1" t="b">
        <v>0</v>
      </c>
      <c r="H167" s="1" t="s">
        <v>1107</v>
      </c>
      <c r="I167" s="1">
        <v>500000</v>
      </c>
      <c r="J167" s="1" t="s">
        <v>1628</v>
      </c>
      <c r="K167" s="1" t="s">
        <v>2161</v>
      </c>
      <c r="L167" s="1" t="s">
        <v>1360</v>
      </c>
      <c r="M167" s="1"/>
      <c r="N167" s="1" t="s">
        <v>34</v>
      </c>
      <c r="O167" s="13" t="s">
        <v>925</v>
      </c>
    </row>
    <row r="168" spans="1:15" x14ac:dyDescent="0.35">
      <c r="A168" s="1" t="s">
        <v>1047</v>
      </c>
      <c r="B168" s="1" t="s">
        <v>2162</v>
      </c>
      <c r="C168" s="1" t="s">
        <v>2163</v>
      </c>
      <c r="D168" s="1" t="s">
        <v>2164</v>
      </c>
      <c r="E168" s="1" t="s">
        <v>2165</v>
      </c>
      <c r="F168" s="1" t="s">
        <v>2166</v>
      </c>
      <c r="G168" s="1" t="b">
        <v>0</v>
      </c>
      <c r="H168" s="1" t="s">
        <v>1053</v>
      </c>
      <c r="I168" s="1">
        <v>1000000</v>
      </c>
      <c r="J168" s="1" t="s">
        <v>2167</v>
      </c>
      <c r="K168" s="1" t="s">
        <v>2168</v>
      </c>
      <c r="L168" s="1" t="s">
        <v>2169</v>
      </c>
      <c r="M168" s="1"/>
      <c r="N168" s="1" t="s">
        <v>7</v>
      </c>
      <c r="O168" s="13" t="s">
        <v>926</v>
      </c>
    </row>
    <row r="169" spans="1:15" x14ac:dyDescent="0.35">
      <c r="A169" s="1" t="s">
        <v>1064</v>
      </c>
      <c r="B169" s="1" t="s">
        <v>2170</v>
      </c>
      <c r="C169" s="1" t="s">
        <v>2171</v>
      </c>
      <c r="D169" s="1" t="s">
        <v>2172</v>
      </c>
      <c r="E169" s="1" t="s">
        <v>2173</v>
      </c>
      <c r="F169" s="1" t="s">
        <v>2174</v>
      </c>
      <c r="G169" s="1" t="b">
        <v>1</v>
      </c>
      <c r="H169" s="1" t="s">
        <v>1053</v>
      </c>
      <c r="I169" s="1">
        <v>100000000</v>
      </c>
      <c r="J169" s="1" t="s">
        <v>2175</v>
      </c>
      <c r="K169" s="1" t="s">
        <v>2176</v>
      </c>
      <c r="L169" s="1" t="s">
        <v>2135</v>
      </c>
      <c r="M169" s="1"/>
      <c r="N169" s="1" t="s">
        <v>34</v>
      </c>
      <c r="O169" s="13" t="s">
        <v>925</v>
      </c>
    </row>
    <row r="170" spans="1:15" x14ac:dyDescent="0.35">
      <c r="A170" s="1" t="s">
        <v>1047</v>
      </c>
      <c r="B170" s="1" t="s">
        <v>2177</v>
      </c>
      <c r="C170" s="1" t="s">
        <v>2178</v>
      </c>
      <c r="D170" s="1" t="s">
        <v>2179</v>
      </c>
      <c r="E170" s="1" t="s">
        <v>2180</v>
      </c>
      <c r="F170" s="1" t="s">
        <v>2181</v>
      </c>
      <c r="G170" s="1" t="b">
        <v>0</v>
      </c>
      <c r="H170" s="1" t="s">
        <v>1053</v>
      </c>
      <c r="I170" s="1">
        <v>100000</v>
      </c>
      <c r="J170" s="1" t="s">
        <v>1399</v>
      </c>
      <c r="K170" s="1" t="s">
        <v>2182</v>
      </c>
      <c r="L170" s="1" t="s">
        <v>2183</v>
      </c>
      <c r="M170" s="1"/>
      <c r="N170" s="1" t="s">
        <v>7</v>
      </c>
      <c r="O170" s="13" t="s">
        <v>926</v>
      </c>
    </row>
    <row r="171" spans="1:15" x14ac:dyDescent="0.35">
      <c r="A171" s="1" t="s">
        <v>1047</v>
      </c>
      <c r="B171" s="1" t="s">
        <v>2184</v>
      </c>
      <c r="C171" s="1" t="s">
        <v>2185</v>
      </c>
      <c r="D171" s="1" t="s">
        <v>2186</v>
      </c>
      <c r="E171" s="1" t="s">
        <v>2187</v>
      </c>
      <c r="F171" s="1" t="s">
        <v>2188</v>
      </c>
      <c r="G171" s="1" t="b">
        <v>0</v>
      </c>
      <c r="H171" s="1" t="s">
        <v>1053</v>
      </c>
      <c r="I171" s="1">
        <v>100000</v>
      </c>
      <c r="J171" s="1" t="s">
        <v>2189</v>
      </c>
      <c r="K171" s="1" t="s">
        <v>2190</v>
      </c>
      <c r="L171" s="1" t="s">
        <v>2191</v>
      </c>
      <c r="M171" s="1"/>
      <c r="N171" s="1" t="s">
        <v>7</v>
      </c>
      <c r="O171" s="13" t="s">
        <v>926</v>
      </c>
    </row>
    <row r="172" spans="1:15" x14ac:dyDescent="0.35">
      <c r="A172" s="1" t="s">
        <v>1064</v>
      </c>
      <c r="B172" s="1" t="s">
        <v>2192</v>
      </c>
      <c r="C172" s="1" t="s">
        <v>2193</v>
      </c>
      <c r="D172" s="1" t="s">
        <v>2194</v>
      </c>
      <c r="E172" s="1" t="s">
        <v>2195</v>
      </c>
      <c r="F172" s="1" t="s">
        <v>2196</v>
      </c>
      <c r="G172" s="1" t="b">
        <v>1</v>
      </c>
      <c r="H172" s="1" t="s">
        <v>1053</v>
      </c>
      <c r="I172" s="1">
        <v>10000000</v>
      </c>
      <c r="J172" s="1" t="s">
        <v>2197</v>
      </c>
      <c r="K172" s="1" t="s">
        <v>2198</v>
      </c>
      <c r="L172" s="1" t="s">
        <v>1636</v>
      </c>
      <c r="M172" s="1"/>
      <c r="N172" s="1" t="s">
        <v>7</v>
      </c>
      <c r="O172" s="13" t="s">
        <v>925</v>
      </c>
    </row>
    <row r="173" spans="1:15" x14ac:dyDescent="0.35">
      <c r="A173" s="1" t="s">
        <v>1064</v>
      </c>
      <c r="B173" s="1" t="s">
        <v>750</v>
      </c>
      <c r="C173" s="1" t="s">
        <v>2199</v>
      </c>
      <c r="D173" s="1" t="s">
        <v>751</v>
      </c>
      <c r="E173" s="1" t="s">
        <v>752</v>
      </c>
      <c r="F173" s="1" t="s">
        <v>1298</v>
      </c>
      <c r="G173" s="1" t="b">
        <v>1</v>
      </c>
      <c r="H173" s="1" t="s">
        <v>1053</v>
      </c>
      <c r="I173" s="1">
        <v>500000000</v>
      </c>
      <c r="J173" s="1" t="s">
        <v>2200</v>
      </c>
      <c r="K173" s="1" t="s">
        <v>2201</v>
      </c>
      <c r="L173" s="1" t="s">
        <v>2202</v>
      </c>
      <c r="M173" s="1"/>
      <c r="N173" s="1" t="s">
        <v>34</v>
      </c>
      <c r="O173" s="13" t="s">
        <v>959</v>
      </c>
    </row>
    <row r="174" spans="1:15" x14ac:dyDescent="0.35">
      <c r="A174" s="1" t="s">
        <v>1064</v>
      </c>
      <c r="B174" s="1" t="s">
        <v>239</v>
      </c>
      <c r="C174" s="1" t="s">
        <v>2203</v>
      </c>
      <c r="D174" s="1" t="s">
        <v>240</v>
      </c>
      <c r="E174" s="1" t="s">
        <v>241</v>
      </c>
      <c r="F174" s="1" t="s">
        <v>1052</v>
      </c>
      <c r="G174" s="1" t="b">
        <v>1</v>
      </c>
      <c r="H174" s="1" t="s">
        <v>1053</v>
      </c>
      <c r="I174" s="1">
        <v>10000000</v>
      </c>
      <c r="J174" s="1" t="s">
        <v>2204</v>
      </c>
      <c r="K174" s="1" t="s">
        <v>2205</v>
      </c>
      <c r="L174" s="1" t="s">
        <v>2206</v>
      </c>
      <c r="M174" s="1"/>
      <c r="N174" s="1" t="s">
        <v>13</v>
      </c>
      <c r="O174" s="13" t="s">
        <v>930</v>
      </c>
    </row>
    <row r="175" spans="1:15" x14ac:dyDescent="0.35">
      <c r="A175" s="1" t="s">
        <v>1047</v>
      </c>
      <c r="B175" s="1" t="s">
        <v>641</v>
      </c>
      <c r="C175" s="1" t="s">
        <v>2207</v>
      </c>
      <c r="D175" s="1" t="s">
        <v>642</v>
      </c>
      <c r="E175" s="1" t="s">
        <v>643</v>
      </c>
      <c r="F175" s="1" t="s">
        <v>2208</v>
      </c>
      <c r="G175" s="1" t="b">
        <v>0</v>
      </c>
      <c r="H175" s="1" t="s">
        <v>1053</v>
      </c>
      <c r="I175" s="1">
        <v>500000</v>
      </c>
      <c r="J175" s="1" t="s">
        <v>1070</v>
      </c>
      <c r="K175" s="1" t="s">
        <v>2209</v>
      </c>
      <c r="L175" s="1" t="s">
        <v>2210</v>
      </c>
      <c r="M175" s="1"/>
      <c r="N175" s="1" t="s">
        <v>34</v>
      </c>
      <c r="O175" s="13" t="s">
        <v>925</v>
      </c>
    </row>
    <row r="176" spans="1:15" x14ac:dyDescent="0.35">
      <c r="A176" s="1" t="s">
        <v>1047</v>
      </c>
      <c r="B176" s="1" t="s">
        <v>142</v>
      </c>
      <c r="C176" s="1" t="s">
        <v>2211</v>
      </c>
      <c r="D176" s="1" t="s">
        <v>143</v>
      </c>
      <c r="E176" s="1" t="s">
        <v>144</v>
      </c>
      <c r="F176" s="1" t="s">
        <v>2212</v>
      </c>
      <c r="G176" s="1" t="b">
        <v>0</v>
      </c>
      <c r="H176" s="1" t="s">
        <v>1053</v>
      </c>
      <c r="I176" s="1">
        <v>100000</v>
      </c>
      <c r="J176" s="1" t="s">
        <v>2213</v>
      </c>
      <c r="K176" s="1" t="s">
        <v>2214</v>
      </c>
      <c r="L176" s="1" t="s">
        <v>2215</v>
      </c>
      <c r="M176" s="1"/>
      <c r="N176" s="1" t="s">
        <v>34</v>
      </c>
      <c r="O176" s="13" t="s">
        <v>959</v>
      </c>
    </row>
    <row r="177" spans="1:15" x14ac:dyDescent="0.35">
      <c r="A177" s="1" t="s">
        <v>1047</v>
      </c>
      <c r="B177" s="1" t="s">
        <v>438</v>
      </c>
      <c r="C177" s="1" t="s">
        <v>2216</v>
      </c>
      <c r="D177" s="1" t="s">
        <v>439</v>
      </c>
      <c r="E177" s="1" t="s">
        <v>440</v>
      </c>
      <c r="F177" s="1" t="s">
        <v>1357</v>
      </c>
      <c r="G177" s="1" t="b">
        <v>0</v>
      </c>
      <c r="H177" s="1" t="s">
        <v>1107</v>
      </c>
      <c r="I177" s="1">
        <v>100000</v>
      </c>
      <c r="J177" s="1" t="s">
        <v>2217</v>
      </c>
      <c r="K177" s="1" t="s">
        <v>2161</v>
      </c>
      <c r="L177" s="1" t="s">
        <v>1360</v>
      </c>
      <c r="M177" s="1"/>
      <c r="N177" s="1" t="s">
        <v>34</v>
      </c>
      <c r="O177" s="13" t="s">
        <v>925</v>
      </c>
    </row>
    <row r="178" spans="1:15" x14ac:dyDescent="0.35">
      <c r="A178" s="1" t="s">
        <v>1064</v>
      </c>
      <c r="B178" s="1" t="s">
        <v>97</v>
      </c>
      <c r="C178" s="1" t="s">
        <v>2218</v>
      </c>
      <c r="D178" s="1" t="s">
        <v>98</v>
      </c>
      <c r="E178" s="1" t="s">
        <v>99</v>
      </c>
      <c r="F178" s="1" t="s">
        <v>1052</v>
      </c>
      <c r="G178" s="1" t="b">
        <v>1</v>
      </c>
      <c r="H178" s="1" t="s">
        <v>1053</v>
      </c>
      <c r="I178" s="1">
        <v>10000000</v>
      </c>
      <c r="J178" s="1" t="s">
        <v>2219</v>
      </c>
      <c r="K178" s="1" t="s">
        <v>2220</v>
      </c>
      <c r="L178" s="1" t="s">
        <v>2221</v>
      </c>
      <c r="M178" s="1"/>
      <c r="N178" s="1" t="s">
        <v>13</v>
      </c>
      <c r="O178" s="13" t="s">
        <v>925</v>
      </c>
    </row>
    <row r="179" spans="1:15" x14ac:dyDescent="0.35">
      <c r="A179" s="1" t="s">
        <v>1047</v>
      </c>
      <c r="B179" s="1" t="s">
        <v>693</v>
      </c>
      <c r="C179" s="1" t="s">
        <v>2222</v>
      </c>
      <c r="D179" s="1" t="s">
        <v>694</v>
      </c>
      <c r="E179" s="1" t="s">
        <v>695</v>
      </c>
      <c r="F179" s="1" t="s">
        <v>2223</v>
      </c>
      <c r="G179" s="1" t="b">
        <v>0</v>
      </c>
      <c r="H179" s="1" t="s">
        <v>1053</v>
      </c>
      <c r="I179" s="1">
        <v>100000</v>
      </c>
      <c r="J179" s="1" t="s">
        <v>2224</v>
      </c>
      <c r="K179" s="1" t="s">
        <v>2225</v>
      </c>
      <c r="L179" s="1" t="s">
        <v>2226</v>
      </c>
      <c r="M179" s="1"/>
      <c r="N179" s="1" t="s">
        <v>7</v>
      </c>
      <c r="O179" s="13" t="s">
        <v>925</v>
      </c>
    </row>
    <row r="180" spans="1:15" x14ac:dyDescent="0.35">
      <c r="A180" s="1" t="s">
        <v>1064</v>
      </c>
      <c r="B180" s="1" t="s">
        <v>613</v>
      </c>
      <c r="C180" s="1" t="s">
        <v>2227</v>
      </c>
      <c r="D180" s="1" t="s">
        <v>614</v>
      </c>
      <c r="E180" s="1" t="s">
        <v>615</v>
      </c>
      <c r="F180" s="1" t="s">
        <v>1052</v>
      </c>
      <c r="G180" s="1" t="b">
        <v>1</v>
      </c>
      <c r="H180" s="1" t="s">
        <v>1053</v>
      </c>
      <c r="I180" s="1">
        <v>1000000</v>
      </c>
      <c r="J180" s="1" t="s">
        <v>1852</v>
      </c>
      <c r="K180" s="1" t="s">
        <v>2228</v>
      </c>
      <c r="L180" s="1" t="s">
        <v>2229</v>
      </c>
      <c r="M180" s="1"/>
      <c r="N180" s="1" t="s">
        <v>7</v>
      </c>
      <c r="O180" s="13" t="s">
        <v>925</v>
      </c>
    </row>
    <row r="181" spans="1:15" x14ac:dyDescent="0.35">
      <c r="A181" s="1" t="s">
        <v>1064</v>
      </c>
      <c r="B181" s="1" t="s">
        <v>340</v>
      </c>
      <c r="C181" s="1" t="s">
        <v>2230</v>
      </c>
      <c r="D181" s="1" t="s">
        <v>341</v>
      </c>
      <c r="E181" s="1" t="s">
        <v>342</v>
      </c>
      <c r="F181" s="1" t="s">
        <v>2231</v>
      </c>
      <c r="G181" s="1" t="b">
        <v>1</v>
      </c>
      <c r="H181" s="1" t="s">
        <v>1053</v>
      </c>
      <c r="I181" s="1">
        <v>100000000</v>
      </c>
      <c r="J181" s="1" t="s">
        <v>2232</v>
      </c>
      <c r="K181" s="1" t="s">
        <v>2233</v>
      </c>
      <c r="L181" s="1" t="s">
        <v>2099</v>
      </c>
      <c r="M181" s="1"/>
      <c r="N181" s="1" t="s">
        <v>13</v>
      </c>
      <c r="O181" s="13" t="s">
        <v>925</v>
      </c>
    </row>
    <row r="182" spans="1:15" x14ac:dyDescent="0.35">
      <c r="A182" s="1" t="s">
        <v>1064</v>
      </c>
      <c r="B182" s="1" t="s">
        <v>119</v>
      </c>
      <c r="C182" s="1" t="s">
        <v>2234</v>
      </c>
      <c r="D182" s="1" t="s">
        <v>120</v>
      </c>
      <c r="E182" s="1" t="s">
        <v>121</v>
      </c>
      <c r="F182" s="1" t="s">
        <v>1052</v>
      </c>
      <c r="G182" s="1" t="b">
        <v>1</v>
      </c>
      <c r="H182" s="1" t="s">
        <v>1053</v>
      </c>
      <c r="I182" s="1">
        <v>10000000</v>
      </c>
      <c r="J182" s="1" t="s">
        <v>2235</v>
      </c>
      <c r="K182" s="1" t="s">
        <v>2236</v>
      </c>
      <c r="L182" s="1" t="s">
        <v>2237</v>
      </c>
      <c r="M182" s="1"/>
      <c r="N182" s="1" t="s">
        <v>7</v>
      </c>
      <c r="O182" s="13" t="s">
        <v>957</v>
      </c>
    </row>
    <row r="183" spans="1:15" x14ac:dyDescent="0.35">
      <c r="A183" s="1" t="s">
        <v>1064</v>
      </c>
      <c r="B183" s="1" t="s">
        <v>479</v>
      </c>
      <c r="C183" s="1" t="s">
        <v>2238</v>
      </c>
      <c r="D183" s="1" t="s">
        <v>480</v>
      </c>
      <c r="E183" s="1" t="s">
        <v>481</v>
      </c>
      <c r="F183" s="1" t="s">
        <v>2239</v>
      </c>
      <c r="G183" s="1" t="b">
        <v>1</v>
      </c>
      <c r="H183" s="1" t="s">
        <v>1053</v>
      </c>
      <c r="I183" s="1">
        <v>50000000</v>
      </c>
      <c r="J183" s="1" t="s">
        <v>1646</v>
      </c>
      <c r="K183" s="1" t="s">
        <v>1647</v>
      </c>
      <c r="L183" s="1" t="s">
        <v>1648</v>
      </c>
      <c r="M183" s="1"/>
      <c r="N183" s="1" t="s">
        <v>13</v>
      </c>
      <c r="O183" s="13" t="s">
        <v>925</v>
      </c>
    </row>
    <row r="184" spans="1:15" x14ac:dyDescent="0.35">
      <c r="A184" s="1" t="s">
        <v>1047</v>
      </c>
      <c r="B184" s="1" t="s">
        <v>777</v>
      </c>
      <c r="C184" s="1" t="s">
        <v>2240</v>
      </c>
      <c r="D184" s="1" t="s">
        <v>778</v>
      </c>
      <c r="E184" s="1" t="s">
        <v>779</v>
      </c>
      <c r="F184" s="1" t="s">
        <v>2241</v>
      </c>
      <c r="G184" s="1" t="b">
        <v>0</v>
      </c>
      <c r="H184" s="1" t="s">
        <v>1107</v>
      </c>
      <c r="I184" s="1">
        <v>1000000</v>
      </c>
      <c r="J184" s="1" t="s">
        <v>1240</v>
      </c>
      <c r="K184" s="1" t="s">
        <v>2242</v>
      </c>
      <c r="L184" s="1" t="s">
        <v>2243</v>
      </c>
      <c r="M184" s="1"/>
      <c r="N184" s="1" t="s">
        <v>24</v>
      </c>
      <c r="O184" s="13" t="s">
        <v>926</v>
      </c>
    </row>
    <row r="185" spans="1:15" x14ac:dyDescent="0.35">
      <c r="A185" s="1" t="s">
        <v>1064</v>
      </c>
      <c r="B185" s="1" t="s">
        <v>762</v>
      </c>
      <c r="C185" s="1" t="s">
        <v>2244</v>
      </c>
      <c r="D185" s="1" t="s">
        <v>763</v>
      </c>
      <c r="E185" s="1" t="s">
        <v>764</v>
      </c>
      <c r="F185" s="1" t="s">
        <v>1052</v>
      </c>
      <c r="G185" s="1" t="b">
        <v>1</v>
      </c>
      <c r="H185" s="1" t="s">
        <v>1053</v>
      </c>
      <c r="I185" s="1">
        <v>1000000</v>
      </c>
      <c r="J185" s="1" t="s">
        <v>2245</v>
      </c>
      <c r="K185" s="1" t="s">
        <v>2246</v>
      </c>
      <c r="L185" s="1" t="s">
        <v>2247</v>
      </c>
      <c r="M185" s="1"/>
      <c r="N185" s="1" t="s">
        <v>7</v>
      </c>
      <c r="O185" s="13" t="s">
        <v>926</v>
      </c>
    </row>
    <row r="186" spans="1:15" x14ac:dyDescent="0.35">
      <c r="A186" s="1" t="s">
        <v>1047</v>
      </c>
      <c r="B186" s="1" t="s">
        <v>105</v>
      </c>
      <c r="C186" s="1" t="s">
        <v>2248</v>
      </c>
      <c r="D186" s="1" t="s">
        <v>106</v>
      </c>
      <c r="E186" s="1" t="s">
        <v>107</v>
      </c>
      <c r="F186" s="1" t="s">
        <v>1052</v>
      </c>
      <c r="G186" s="1" t="b">
        <v>0</v>
      </c>
      <c r="H186" s="1" t="s">
        <v>1053</v>
      </c>
      <c r="I186" s="1">
        <v>5000</v>
      </c>
      <c r="J186" s="1" t="s">
        <v>1358</v>
      </c>
      <c r="K186" s="1" t="s">
        <v>2249</v>
      </c>
      <c r="L186" s="1" t="s">
        <v>2250</v>
      </c>
      <c r="M186" s="1"/>
      <c r="N186" s="1" t="s">
        <v>7</v>
      </c>
      <c r="O186" s="13" t="s">
        <v>926</v>
      </c>
    </row>
    <row r="187" spans="1:15" x14ac:dyDescent="0.35">
      <c r="A187" s="1" t="s">
        <v>1064</v>
      </c>
      <c r="B187" s="1" t="s">
        <v>424</v>
      </c>
      <c r="C187" s="1" t="s">
        <v>2251</v>
      </c>
      <c r="D187" s="1" t="s">
        <v>425</v>
      </c>
      <c r="E187" s="1" t="s">
        <v>426</v>
      </c>
      <c r="F187" s="1" t="s">
        <v>1245</v>
      </c>
      <c r="G187" s="1" t="b">
        <v>1</v>
      </c>
      <c r="H187" s="1" t="s">
        <v>1053</v>
      </c>
      <c r="I187" s="1">
        <v>10000000</v>
      </c>
      <c r="J187" s="1" t="s">
        <v>2252</v>
      </c>
      <c r="K187" s="1" t="s">
        <v>2253</v>
      </c>
      <c r="L187" s="1" t="s">
        <v>2254</v>
      </c>
      <c r="M187" s="1"/>
      <c r="N187" s="1" t="s">
        <v>13</v>
      </c>
      <c r="O187" s="13" t="s">
        <v>925</v>
      </c>
    </row>
    <row r="188" spans="1:15" x14ac:dyDescent="0.35">
      <c r="A188" s="1" t="s">
        <v>1064</v>
      </c>
      <c r="B188" s="1" t="s">
        <v>636</v>
      </c>
      <c r="C188" s="1" t="s">
        <v>2255</v>
      </c>
      <c r="D188" s="1" t="s">
        <v>637</v>
      </c>
      <c r="E188" s="1" t="s">
        <v>638</v>
      </c>
      <c r="F188" s="1" t="s">
        <v>1052</v>
      </c>
      <c r="G188" s="1" t="b">
        <v>1</v>
      </c>
      <c r="H188" s="1" t="s">
        <v>1053</v>
      </c>
      <c r="I188" s="1">
        <v>1000000</v>
      </c>
      <c r="J188" s="1" t="s">
        <v>2256</v>
      </c>
      <c r="K188" s="1" t="s">
        <v>2257</v>
      </c>
      <c r="L188" s="1" t="s">
        <v>2258</v>
      </c>
      <c r="M188" s="1"/>
      <c r="N188" s="1" t="s">
        <v>7</v>
      </c>
      <c r="O188" s="13" t="s">
        <v>926</v>
      </c>
    </row>
    <row r="189" spans="1:15" x14ac:dyDescent="0.35">
      <c r="A189" s="1" t="s">
        <v>1047</v>
      </c>
      <c r="B189" s="1" t="s">
        <v>2259</v>
      </c>
      <c r="C189" s="1" t="s">
        <v>2260</v>
      </c>
      <c r="D189" s="1" t="s">
        <v>2261</v>
      </c>
      <c r="E189" s="1" t="s">
        <v>2262</v>
      </c>
      <c r="F189" s="1" t="s">
        <v>2263</v>
      </c>
      <c r="G189" s="1" t="b">
        <v>0</v>
      </c>
      <c r="H189" s="1" t="s">
        <v>1053</v>
      </c>
      <c r="I189" s="1">
        <v>100000</v>
      </c>
      <c r="J189" s="1" t="s">
        <v>1214</v>
      </c>
      <c r="K189" s="1" t="s">
        <v>1215</v>
      </c>
      <c r="L189" s="1" t="s">
        <v>1216</v>
      </c>
      <c r="M189" s="1"/>
      <c r="N189" s="1" t="s">
        <v>34</v>
      </c>
      <c r="O189" s="13" t="s">
        <v>925</v>
      </c>
    </row>
    <row r="190" spans="1:15" x14ac:dyDescent="0.35">
      <c r="A190" s="1" t="s">
        <v>1064</v>
      </c>
      <c r="B190" s="1" t="s">
        <v>222</v>
      </c>
      <c r="C190" s="1" t="s">
        <v>2264</v>
      </c>
      <c r="D190" s="1" t="s">
        <v>223</v>
      </c>
      <c r="E190" s="1" t="s">
        <v>224</v>
      </c>
      <c r="F190" s="1" t="s">
        <v>1052</v>
      </c>
      <c r="G190" s="1" t="b">
        <v>1</v>
      </c>
      <c r="H190" s="1" t="s">
        <v>1053</v>
      </c>
      <c r="I190" s="1">
        <v>1000000</v>
      </c>
      <c r="J190" s="1" t="s">
        <v>1628</v>
      </c>
      <c r="K190" s="1" t="s">
        <v>2265</v>
      </c>
      <c r="L190" s="1" t="s">
        <v>2266</v>
      </c>
      <c r="M190" s="1"/>
      <c r="N190" s="1" t="s">
        <v>7</v>
      </c>
      <c r="O190" s="13" t="s">
        <v>926</v>
      </c>
    </row>
    <row r="191" spans="1:15" x14ac:dyDescent="0.35">
      <c r="A191" s="1" t="s">
        <v>1064</v>
      </c>
      <c r="B191" s="1" t="s">
        <v>412</v>
      </c>
      <c r="C191" s="1" t="s">
        <v>2267</v>
      </c>
      <c r="D191" s="1" t="s">
        <v>413</v>
      </c>
      <c r="E191" s="1" t="s">
        <v>414</v>
      </c>
      <c r="F191" s="1" t="s">
        <v>1052</v>
      </c>
      <c r="G191" s="1" t="b">
        <v>1</v>
      </c>
      <c r="H191" s="1" t="s">
        <v>1053</v>
      </c>
      <c r="I191" s="1">
        <v>5000000</v>
      </c>
      <c r="J191" s="1" t="s">
        <v>1327</v>
      </c>
      <c r="K191" s="1" t="s">
        <v>2268</v>
      </c>
      <c r="L191" s="1" t="s">
        <v>2269</v>
      </c>
      <c r="M191" s="1"/>
      <c r="N191" s="1" t="s">
        <v>13</v>
      </c>
      <c r="O191" s="13" t="s">
        <v>935</v>
      </c>
    </row>
    <row r="192" spans="1:15" x14ac:dyDescent="0.35">
      <c r="A192" s="1" t="s">
        <v>1047</v>
      </c>
      <c r="B192" s="1" t="s">
        <v>432</v>
      </c>
      <c r="C192" s="1" t="s">
        <v>2270</v>
      </c>
      <c r="D192" s="1" t="s">
        <v>433</v>
      </c>
      <c r="E192" s="1" t="s">
        <v>434</v>
      </c>
      <c r="F192" s="1" t="s">
        <v>2271</v>
      </c>
      <c r="G192" s="1" t="b">
        <v>0</v>
      </c>
      <c r="H192" s="1" t="s">
        <v>1107</v>
      </c>
      <c r="I192" s="1">
        <v>500000</v>
      </c>
      <c r="J192" s="1" t="s">
        <v>2272</v>
      </c>
      <c r="K192" s="1" t="s">
        <v>2161</v>
      </c>
      <c r="L192" s="1" t="s">
        <v>1360</v>
      </c>
      <c r="M192" s="1"/>
      <c r="N192" s="1" t="s">
        <v>34</v>
      </c>
      <c r="O192" s="13" t="s">
        <v>925</v>
      </c>
    </row>
    <row r="193" spans="1:15" x14ac:dyDescent="0.35">
      <c r="A193" s="1" t="s">
        <v>1047</v>
      </c>
      <c r="B193" s="1" t="s">
        <v>242</v>
      </c>
      <c r="C193" s="1" t="s">
        <v>2273</v>
      </c>
      <c r="D193" s="1" t="s">
        <v>243</v>
      </c>
      <c r="E193" s="1" t="s">
        <v>244</v>
      </c>
      <c r="F193" s="1" t="s">
        <v>1341</v>
      </c>
      <c r="G193" s="1" t="b">
        <v>0</v>
      </c>
      <c r="H193" s="1" t="s">
        <v>1053</v>
      </c>
      <c r="I193" s="1">
        <v>1000000</v>
      </c>
      <c r="J193" s="1" t="s">
        <v>2274</v>
      </c>
      <c r="K193" s="1" t="s">
        <v>2275</v>
      </c>
      <c r="L193" s="1" t="s">
        <v>2276</v>
      </c>
      <c r="M193" s="1"/>
      <c r="N193" s="1" t="s">
        <v>7</v>
      </c>
      <c r="O193" s="13" t="s">
        <v>926</v>
      </c>
    </row>
    <row r="194" spans="1:15" x14ac:dyDescent="0.35">
      <c r="A194" s="1" t="s">
        <v>1064</v>
      </c>
      <c r="B194" s="1" t="s">
        <v>69</v>
      </c>
      <c r="C194" s="1" t="s">
        <v>2277</v>
      </c>
      <c r="D194" s="1" t="s">
        <v>70</v>
      </c>
      <c r="E194" s="1" t="s">
        <v>71</v>
      </c>
      <c r="F194" s="1" t="s">
        <v>1052</v>
      </c>
      <c r="G194" s="1" t="b">
        <v>1</v>
      </c>
      <c r="H194" s="1" t="s">
        <v>1053</v>
      </c>
      <c r="I194" s="1">
        <v>100000</v>
      </c>
      <c r="J194" s="1" t="s">
        <v>2278</v>
      </c>
      <c r="K194" s="1" t="s">
        <v>2279</v>
      </c>
      <c r="L194" s="1" t="s">
        <v>2280</v>
      </c>
      <c r="M194" s="1"/>
      <c r="N194" s="1" t="s">
        <v>72</v>
      </c>
      <c r="O194" s="13" t="s">
        <v>925</v>
      </c>
    </row>
    <row r="195" spans="1:15" x14ac:dyDescent="0.35">
      <c r="A195" s="1" t="s">
        <v>1064</v>
      </c>
      <c r="B195" s="1" t="s">
        <v>631</v>
      </c>
      <c r="C195" s="1" t="s">
        <v>2281</v>
      </c>
      <c r="D195" s="1" t="s">
        <v>632</v>
      </c>
      <c r="E195" s="1" t="s">
        <v>633</v>
      </c>
      <c r="F195" s="1" t="s">
        <v>1052</v>
      </c>
      <c r="G195" s="1" t="b">
        <v>1</v>
      </c>
      <c r="H195" s="1" t="s">
        <v>1231</v>
      </c>
      <c r="I195" s="1">
        <v>5000000</v>
      </c>
      <c r="J195" s="1" t="s">
        <v>2282</v>
      </c>
      <c r="K195" s="1" t="s">
        <v>2283</v>
      </c>
      <c r="L195" s="1" t="s">
        <v>2284</v>
      </c>
      <c r="M195" s="1"/>
      <c r="N195" s="1" t="s">
        <v>7</v>
      </c>
      <c r="O195" s="13" t="s">
        <v>926</v>
      </c>
    </row>
    <row r="196" spans="1:15" x14ac:dyDescent="0.35">
      <c r="A196" s="1" t="s">
        <v>1064</v>
      </c>
      <c r="B196" s="1" t="s">
        <v>2285</v>
      </c>
      <c r="C196" s="1" t="s">
        <v>2286</v>
      </c>
      <c r="D196" s="1" t="s">
        <v>447</v>
      </c>
      <c r="E196" s="1" t="s">
        <v>2287</v>
      </c>
      <c r="F196" s="1" t="s">
        <v>1052</v>
      </c>
      <c r="G196" s="1" t="b">
        <v>1</v>
      </c>
      <c r="H196" s="1" t="s">
        <v>1053</v>
      </c>
      <c r="I196" s="1">
        <v>50000000</v>
      </c>
      <c r="J196" s="1" t="s">
        <v>1620</v>
      </c>
      <c r="K196" s="1" t="s">
        <v>2288</v>
      </c>
      <c r="L196" s="1" t="s">
        <v>2289</v>
      </c>
      <c r="M196" s="1"/>
      <c r="N196" s="1" t="s">
        <v>13</v>
      </c>
      <c r="O196" s="13" t="s">
        <v>935</v>
      </c>
    </row>
    <row r="197" spans="1:15" x14ac:dyDescent="0.35">
      <c r="A197" s="1" t="s">
        <v>1064</v>
      </c>
      <c r="B197" s="1" t="s">
        <v>867</v>
      </c>
      <c r="C197" s="1" t="s">
        <v>2290</v>
      </c>
      <c r="D197" s="1" t="s">
        <v>868</v>
      </c>
      <c r="E197" s="1" t="s">
        <v>869</v>
      </c>
      <c r="F197" s="1" t="s">
        <v>2291</v>
      </c>
      <c r="G197" s="1" t="b">
        <v>1</v>
      </c>
      <c r="H197" s="1" t="s">
        <v>1107</v>
      </c>
      <c r="I197" s="1">
        <v>10000000</v>
      </c>
      <c r="J197" s="1" t="s">
        <v>1261</v>
      </c>
      <c r="K197" s="1" t="s">
        <v>2292</v>
      </c>
      <c r="L197" s="1" t="s">
        <v>2293</v>
      </c>
      <c r="M197" s="1"/>
      <c r="N197" s="1" t="s">
        <v>34</v>
      </c>
      <c r="O197" s="13" t="s">
        <v>926</v>
      </c>
    </row>
    <row r="198" spans="1:15" x14ac:dyDescent="0.35">
      <c r="A198" s="1" t="s">
        <v>1047</v>
      </c>
      <c r="B198" s="1" t="s">
        <v>644</v>
      </c>
      <c r="C198" s="1" t="s">
        <v>2294</v>
      </c>
      <c r="D198" s="1" t="s">
        <v>645</v>
      </c>
      <c r="E198" s="1" t="s">
        <v>646</v>
      </c>
      <c r="F198" s="1" t="s">
        <v>1127</v>
      </c>
      <c r="G198" s="1" t="b">
        <v>0</v>
      </c>
      <c r="H198" s="1" t="s">
        <v>1100</v>
      </c>
      <c r="I198" s="1">
        <v>500000</v>
      </c>
      <c r="J198" s="1" t="s">
        <v>2295</v>
      </c>
      <c r="K198" s="1" t="s">
        <v>1550</v>
      </c>
      <c r="L198" s="1" t="s">
        <v>1551</v>
      </c>
      <c r="M198" s="1"/>
      <c r="N198" s="1" t="s">
        <v>34</v>
      </c>
      <c r="O198" s="13" t="s">
        <v>926</v>
      </c>
    </row>
    <row r="199" spans="1:15" x14ac:dyDescent="0.35">
      <c r="A199" s="1" t="s">
        <v>1047</v>
      </c>
      <c r="B199" s="1" t="s">
        <v>316</v>
      </c>
      <c r="C199" s="1" t="s">
        <v>2296</v>
      </c>
      <c r="D199" s="1" t="s">
        <v>317</v>
      </c>
      <c r="E199" s="1" t="s">
        <v>318</v>
      </c>
      <c r="F199" s="1" t="s">
        <v>2297</v>
      </c>
      <c r="G199" s="1" t="b">
        <v>0</v>
      </c>
      <c r="H199" s="1" t="s">
        <v>1053</v>
      </c>
      <c r="I199" s="1">
        <v>100000</v>
      </c>
      <c r="J199" s="1" t="s">
        <v>2298</v>
      </c>
      <c r="K199" s="1" t="s">
        <v>2299</v>
      </c>
      <c r="L199" s="1" t="s">
        <v>2300</v>
      </c>
      <c r="M199" s="1"/>
      <c r="N199" s="1" t="s">
        <v>7</v>
      </c>
      <c r="O199" s="13" t="s">
        <v>925</v>
      </c>
    </row>
    <row r="200" spans="1:15" x14ac:dyDescent="0.35">
      <c r="A200" s="1" t="s">
        <v>1047</v>
      </c>
      <c r="B200" s="1" t="s">
        <v>590</v>
      </c>
      <c r="C200" s="1" t="s">
        <v>2301</v>
      </c>
      <c r="D200" s="1" t="s">
        <v>591</v>
      </c>
      <c r="E200" s="1" t="s">
        <v>592</v>
      </c>
      <c r="F200" s="1" t="s">
        <v>1052</v>
      </c>
      <c r="G200" s="1" t="b">
        <v>0</v>
      </c>
      <c r="H200" s="1" t="s">
        <v>1053</v>
      </c>
      <c r="I200" s="1">
        <v>5000</v>
      </c>
      <c r="J200" s="1" t="s">
        <v>2302</v>
      </c>
      <c r="K200" s="1" t="s">
        <v>2303</v>
      </c>
      <c r="L200" s="1" t="s">
        <v>2304</v>
      </c>
      <c r="M200" s="1"/>
      <c r="N200" s="1" t="s">
        <v>7</v>
      </c>
      <c r="O200" s="13" t="s">
        <v>926</v>
      </c>
    </row>
    <row r="201" spans="1:15" x14ac:dyDescent="0.35">
      <c r="A201" s="1" t="s">
        <v>1064</v>
      </c>
      <c r="B201" s="1" t="s">
        <v>508</v>
      </c>
      <c r="C201" s="1" t="s">
        <v>2305</v>
      </c>
      <c r="D201" s="1" t="s">
        <v>509</v>
      </c>
      <c r="E201" s="1" t="s">
        <v>510</v>
      </c>
      <c r="F201" s="1" t="s">
        <v>1168</v>
      </c>
      <c r="G201" s="1" t="b">
        <v>1</v>
      </c>
      <c r="H201" s="1" t="s">
        <v>1100</v>
      </c>
      <c r="I201" s="1">
        <v>10000</v>
      </c>
      <c r="J201" s="1" t="s">
        <v>2063</v>
      </c>
      <c r="K201" s="1" t="s">
        <v>2306</v>
      </c>
      <c r="L201" s="1" t="s">
        <v>2307</v>
      </c>
      <c r="M201" s="1"/>
      <c r="N201" s="1" t="s">
        <v>7</v>
      </c>
      <c r="O201" s="13" t="s">
        <v>925</v>
      </c>
    </row>
    <row r="202" spans="1:15" x14ac:dyDescent="0.35">
      <c r="A202" s="1" t="s">
        <v>1047</v>
      </c>
      <c r="B202" s="1" t="s">
        <v>268</v>
      </c>
      <c r="C202" s="1" t="s">
        <v>2308</v>
      </c>
      <c r="D202" s="1" t="s">
        <v>269</v>
      </c>
      <c r="E202" s="1" t="s">
        <v>270</v>
      </c>
      <c r="F202" s="1" t="s">
        <v>1052</v>
      </c>
      <c r="G202" s="1" t="b">
        <v>0</v>
      </c>
      <c r="H202" s="1" t="s">
        <v>1053</v>
      </c>
      <c r="I202" s="1">
        <v>10000</v>
      </c>
      <c r="J202" s="1" t="s">
        <v>2309</v>
      </c>
      <c r="K202" s="1" t="s">
        <v>2310</v>
      </c>
      <c r="L202" s="1" t="s">
        <v>2311</v>
      </c>
      <c r="M202" s="1"/>
      <c r="N202" s="1" t="s">
        <v>13</v>
      </c>
      <c r="O202" s="13" t="s">
        <v>925</v>
      </c>
    </row>
    <row r="203" spans="1:15" x14ac:dyDescent="0.35">
      <c r="A203" s="1" t="s">
        <v>1064</v>
      </c>
      <c r="B203" s="1" t="s">
        <v>625</v>
      </c>
      <c r="C203" s="1" t="s">
        <v>2312</v>
      </c>
      <c r="D203" s="1" t="s">
        <v>626</v>
      </c>
      <c r="E203" s="1" t="s">
        <v>627</v>
      </c>
      <c r="F203" s="1" t="s">
        <v>1213</v>
      </c>
      <c r="G203" s="1" t="b">
        <v>1</v>
      </c>
      <c r="H203" s="1" t="s">
        <v>1053</v>
      </c>
      <c r="I203" s="1">
        <v>50000000</v>
      </c>
      <c r="J203" s="1" t="s">
        <v>2313</v>
      </c>
      <c r="K203" s="1" t="s">
        <v>2314</v>
      </c>
      <c r="L203" s="1" t="s">
        <v>2315</v>
      </c>
      <c r="M203" s="1"/>
      <c r="N203" s="1" t="s">
        <v>34</v>
      </c>
      <c r="O203" s="13" t="s">
        <v>926</v>
      </c>
    </row>
    <row r="204" spans="1:15" x14ac:dyDescent="0.35">
      <c r="A204" s="1" t="s">
        <v>1064</v>
      </c>
      <c r="B204" s="1" t="s">
        <v>343</v>
      </c>
      <c r="C204" s="1" t="s">
        <v>2316</v>
      </c>
      <c r="D204" s="1" t="s">
        <v>344</v>
      </c>
      <c r="E204" s="1" t="s">
        <v>345</v>
      </c>
      <c r="F204" s="1" t="s">
        <v>2317</v>
      </c>
      <c r="G204" s="1" t="b">
        <v>1</v>
      </c>
      <c r="H204" s="1" t="s">
        <v>1053</v>
      </c>
      <c r="I204" s="1">
        <v>5000000</v>
      </c>
      <c r="J204" s="1" t="s">
        <v>2318</v>
      </c>
      <c r="K204" s="1" t="s">
        <v>2319</v>
      </c>
      <c r="L204" s="1" t="s">
        <v>2320</v>
      </c>
      <c r="M204" s="1"/>
      <c r="N204" s="1" t="s">
        <v>7</v>
      </c>
      <c r="O204" s="13" t="s">
        <v>926</v>
      </c>
    </row>
    <row r="205" spans="1:15" x14ac:dyDescent="0.35">
      <c r="A205" s="1" t="s">
        <v>1064</v>
      </c>
      <c r="B205" s="1" t="s">
        <v>313</v>
      </c>
      <c r="C205" s="1" t="s">
        <v>2321</v>
      </c>
      <c r="D205" s="1" t="s">
        <v>314</v>
      </c>
      <c r="E205" s="1" t="s">
        <v>315</v>
      </c>
      <c r="F205" s="1" t="s">
        <v>2322</v>
      </c>
      <c r="G205" s="1" t="b">
        <v>1</v>
      </c>
      <c r="H205" s="1" t="s">
        <v>1053</v>
      </c>
      <c r="I205" s="1">
        <v>100000000</v>
      </c>
      <c r="J205" s="1" t="s">
        <v>2323</v>
      </c>
      <c r="K205" s="1" t="s">
        <v>2324</v>
      </c>
      <c r="L205" s="1" t="s">
        <v>2325</v>
      </c>
      <c r="M205" s="1"/>
      <c r="N205" s="1" t="s">
        <v>34</v>
      </c>
      <c r="O205" s="13" t="s">
        <v>925</v>
      </c>
    </row>
    <row r="206" spans="1:15" x14ac:dyDescent="0.35">
      <c r="A206" s="1" t="s">
        <v>1047</v>
      </c>
      <c r="B206" s="1" t="s">
        <v>435</v>
      </c>
      <c r="C206" s="1" t="s">
        <v>2326</v>
      </c>
      <c r="D206" s="1" t="s">
        <v>436</v>
      </c>
      <c r="E206" s="1" t="s">
        <v>437</v>
      </c>
      <c r="F206" s="1" t="s">
        <v>2271</v>
      </c>
      <c r="G206" s="1" t="b">
        <v>0</v>
      </c>
      <c r="H206" s="1" t="s">
        <v>1107</v>
      </c>
      <c r="I206" s="1">
        <v>100000</v>
      </c>
      <c r="J206" s="1" t="s">
        <v>2327</v>
      </c>
      <c r="K206" s="1" t="s">
        <v>2161</v>
      </c>
      <c r="L206" s="1" t="s">
        <v>1360</v>
      </c>
      <c r="M206" s="1"/>
      <c r="N206" s="1" t="s">
        <v>34</v>
      </c>
      <c r="O206" s="13" t="s">
        <v>925</v>
      </c>
    </row>
    <row r="207" spans="1:15" x14ac:dyDescent="0.35">
      <c r="A207" s="1" t="s">
        <v>1047</v>
      </c>
      <c r="B207" s="1" t="s">
        <v>661</v>
      </c>
      <c r="C207" s="1" t="s">
        <v>2328</v>
      </c>
      <c r="D207" s="1" t="s">
        <v>662</v>
      </c>
      <c r="E207" s="1" t="s">
        <v>663</v>
      </c>
      <c r="F207" s="1" t="s">
        <v>1052</v>
      </c>
      <c r="G207" s="1" t="b">
        <v>0</v>
      </c>
      <c r="H207" s="1" t="s">
        <v>1053</v>
      </c>
      <c r="I207" s="1">
        <v>10000</v>
      </c>
      <c r="J207" s="1" t="s">
        <v>1350</v>
      </c>
      <c r="K207" s="1" t="s">
        <v>2329</v>
      </c>
      <c r="L207" s="1" t="s">
        <v>2330</v>
      </c>
      <c r="M207" s="1"/>
      <c r="N207" s="1" t="s">
        <v>7</v>
      </c>
      <c r="O207" s="13" t="s">
        <v>926</v>
      </c>
    </row>
    <row r="208" spans="1:15" x14ac:dyDescent="0.35">
      <c r="A208" s="1" t="s">
        <v>1047</v>
      </c>
      <c r="B208" s="1" t="s">
        <v>913</v>
      </c>
      <c r="C208" s="1" t="s">
        <v>2331</v>
      </c>
      <c r="D208" s="1" t="s">
        <v>914</v>
      </c>
      <c r="E208" s="1" t="s">
        <v>2332</v>
      </c>
      <c r="F208" s="1" t="s">
        <v>2333</v>
      </c>
      <c r="G208" s="1" t="b">
        <v>0</v>
      </c>
      <c r="H208" s="1" t="s">
        <v>1053</v>
      </c>
      <c r="I208" s="1">
        <v>100000</v>
      </c>
      <c r="J208" s="1" t="s">
        <v>1445</v>
      </c>
      <c r="K208" s="1" t="s">
        <v>2334</v>
      </c>
      <c r="L208" s="1" t="s">
        <v>2335</v>
      </c>
      <c r="M208" s="1"/>
      <c r="N208" s="1" t="s">
        <v>34</v>
      </c>
      <c r="O208" s="13" t="s">
        <v>926</v>
      </c>
    </row>
    <row r="209" spans="1:15" x14ac:dyDescent="0.35">
      <c r="A209" s="1" t="s">
        <v>1047</v>
      </c>
      <c r="B209" s="1" t="s">
        <v>581</v>
      </c>
      <c r="C209" s="1" t="s">
        <v>2336</v>
      </c>
      <c r="D209" s="1" t="s">
        <v>582</v>
      </c>
      <c r="E209" s="1" t="s">
        <v>583</v>
      </c>
      <c r="F209" s="1" t="s">
        <v>2337</v>
      </c>
      <c r="G209" s="1" t="b">
        <v>0</v>
      </c>
      <c r="H209" s="1" t="s">
        <v>1053</v>
      </c>
      <c r="I209" s="1">
        <v>50000</v>
      </c>
      <c r="J209" s="1" t="s">
        <v>1149</v>
      </c>
      <c r="K209" s="1" t="s">
        <v>2338</v>
      </c>
      <c r="L209" s="1" t="s">
        <v>2339</v>
      </c>
      <c r="M209" s="1"/>
      <c r="N209" s="1" t="s">
        <v>13</v>
      </c>
      <c r="O209" s="13" t="s">
        <v>935</v>
      </c>
    </row>
    <row r="210" spans="1:15" x14ac:dyDescent="0.35">
      <c r="A210" s="1" t="s">
        <v>1064</v>
      </c>
      <c r="B210" s="1" t="s">
        <v>406</v>
      </c>
      <c r="C210" s="1" t="s">
        <v>2340</v>
      </c>
      <c r="D210" s="1" t="s">
        <v>407</v>
      </c>
      <c r="E210" s="1" t="s">
        <v>408</v>
      </c>
      <c r="F210" s="1" t="s">
        <v>1052</v>
      </c>
      <c r="G210" s="1" t="b">
        <v>1</v>
      </c>
      <c r="H210" s="1" t="s">
        <v>1053</v>
      </c>
      <c r="I210" s="1">
        <v>1000000</v>
      </c>
      <c r="J210" s="1" t="s">
        <v>2341</v>
      </c>
      <c r="K210" s="1" t="s">
        <v>2342</v>
      </c>
      <c r="L210" s="1" t="s">
        <v>2343</v>
      </c>
      <c r="M210" s="1"/>
      <c r="N210" s="1" t="s">
        <v>7</v>
      </c>
      <c r="O210" s="13" t="s">
        <v>926</v>
      </c>
    </row>
    <row r="211" spans="1:15" x14ac:dyDescent="0.35">
      <c r="A211" s="1" t="s">
        <v>1064</v>
      </c>
      <c r="B211" s="1" t="s">
        <v>846</v>
      </c>
      <c r="C211" s="1" t="s">
        <v>2344</v>
      </c>
      <c r="D211" s="1" t="s">
        <v>847</v>
      </c>
      <c r="E211" s="1" t="s">
        <v>848</v>
      </c>
      <c r="F211" s="1" t="s">
        <v>2345</v>
      </c>
      <c r="G211" s="1" t="b">
        <v>1</v>
      </c>
      <c r="H211" s="1" t="s">
        <v>1053</v>
      </c>
      <c r="I211" s="1">
        <v>10000000</v>
      </c>
      <c r="J211" s="1" t="s">
        <v>1277</v>
      </c>
      <c r="K211" s="1" t="s">
        <v>2346</v>
      </c>
      <c r="L211" s="1" t="s">
        <v>2347</v>
      </c>
      <c r="M211" s="1"/>
      <c r="N211" s="1" t="s">
        <v>13</v>
      </c>
      <c r="O211" s="13" t="s">
        <v>925</v>
      </c>
    </row>
    <row r="212" spans="1:15" x14ac:dyDescent="0.35">
      <c r="A212" s="1" t="s">
        <v>1047</v>
      </c>
      <c r="B212" s="1" t="s">
        <v>297</v>
      </c>
      <c r="C212" s="1" t="s">
        <v>2348</v>
      </c>
      <c r="D212" s="1" t="s">
        <v>298</v>
      </c>
      <c r="E212" s="1" t="s">
        <v>299</v>
      </c>
      <c r="F212" s="1" t="s">
        <v>1052</v>
      </c>
      <c r="G212" s="1" t="b">
        <v>0</v>
      </c>
      <c r="H212" s="1" t="s">
        <v>1053</v>
      </c>
      <c r="I212" s="1">
        <v>5000</v>
      </c>
      <c r="J212" s="1" t="s">
        <v>2349</v>
      </c>
      <c r="K212" s="1" t="s">
        <v>1513</v>
      </c>
      <c r="L212" s="1" t="s">
        <v>1514</v>
      </c>
      <c r="M212" s="1"/>
      <c r="N212" s="1" t="s">
        <v>7</v>
      </c>
      <c r="O212" s="13" t="s">
        <v>926</v>
      </c>
    </row>
    <row r="213" spans="1:15" x14ac:dyDescent="0.35">
      <c r="A213" s="1" t="s">
        <v>1064</v>
      </c>
      <c r="B213" s="1" t="s">
        <v>171</v>
      </c>
      <c r="C213" s="1" t="s">
        <v>2350</v>
      </c>
      <c r="D213" s="1" t="s">
        <v>172</v>
      </c>
      <c r="E213" s="1" t="s">
        <v>173</v>
      </c>
      <c r="F213" s="1" t="s">
        <v>1135</v>
      </c>
      <c r="G213" s="1" t="b">
        <v>1</v>
      </c>
      <c r="H213" s="1" t="s">
        <v>1107</v>
      </c>
      <c r="I213" s="1">
        <v>10000000</v>
      </c>
      <c r="J213" s="1" t="s">
        <v>2351</v>
      </c>
      <c r="K213" s="1" t="s">
        <v>2352</v>
      </c>
      <c r="L213" s="1" t="s">
        <v>2353</v>
      </c>
      <c r="M213" s="1"/>
      <c r="N213" s="1" t="s">
        <v>34</v>
      </c>
      <c r="O213" s="13" t="s">
        <v>959</v>
      </c>
    </row>
    <row r="214" spans="1:15" x14ac:dyDescent="0.35">
      <c r="A214" s="1" t="s">
        <v>1064</v>
      </c>
      <c r="B214" s="1" t="s">
        <v>899</v>
      </c>
      <c r="C214" s="1" t="s">
        <v>2354</v>
      </c>
      <c r="D214" s="1" t="s">
        <v>900</v>
      </c>
      <c r="E214" s="1" t="s">
        <v>901</v>
      </c>
      <c r="F214" s="1" t="s">
        <v>1168</v>
      </c>
      <c r="G214" s="1" t="b">
        <v>1</v>
      </c>
      <c r="H214" s="1" t="s">
        <v>1231</v>
      </c>
      <c r="I214" s="1">
        <v>10000</v>
      </c>
      <c r="J214" s="1" t="s">
        <v>2355</v>
      </c>
      <c r="K214" s="1" t="s">
        <v>2356</v>
      </c>
      <c r="L214" s="1" t="s">
        <v>2357</v>
      </c>
      <c r="M214" s="1"/>
      <c r="N214" s="1" t="s">
        <v>24</v>
      </c>
      <c r="O214" s="13" t="s">
        <v>926</v>
      </c>
    </row>
    <row r="215" spans="1:15" x14ac:dyDescent="0.35">
      <c r="A215" s="1" t="s">
        <v>1064</v>
      </c>
      <c r="B215" s="1" t="s">
        <v>2358</v>
      </c>
      <c r="C215" s="1" t="s">
        <v>2359</v>
      </c>
      <c r="D215" s="1" t="s">
        <v>16</v>
      </c>
      <c r="E215" s="1" t="s">
        <v>2360</v>
      </c>
      <c r="F215" s="1" t="s">
        <v>2000</v>
      </c>
      <c r="G215" s="1" t="b">
        <v>1</v>
      </c>
      <c r="H215" s="1" t="s">
        <v>1053</v>
      </c>
      <c r="I215" s="1">
        <v>10000000</v>
      </c>
      <c r="J215" s="1" t="s">
        <v>2361</v>
      </c>
      <c r="K215" s="1" t="s">
        <v>2362</v>
      </c>
      <c r="L215" s="1" t="s">
        <v>2363</v>
      </c>
      <c r="M215" s="1"/>
      <c r="N215" s="1" t="s">
        <v>13</v>
      </c>
      <c r="O215" s="13" t="s">
        <v>930</v>
      </c>
    </row>
    <row r="216" spans="1:15" x14ac:dyDescent="0.35">
      <c r="A216" s="1" t="s">
        <v>1047</v>
      </c>
      <c r="B216" s="1" t="s">
        <v>331</v>
      </c>
      <c r="C216" s="1" t="s">
        <v>2364</v>
      </c>
      <c r="D216" s="1" t="s">
        <v>332</v>
      </c>
      <c r="E216" s="1" t="s">
        <v>333</v>
      </c>
      <c r="F216" s="1" t="s">
        <v>2365</v>
      </c>
      <c r="G216" s="1" t="b">
        <v>0</v>
      </c>
      <c r="H216" s="1" t="s">
        <v>1053</v>
      </c>
      <c r="I216" s="1">
        <v>10000</v>
      </c>
      <c r="J216" s="1" t="s">
        <v>2366</v>
      </c>
      <c r="K216" s="1" t="s">
        <v>2367</v>
      </c>
      <c r="L216" s="1" t="s">
        <v>2368</v>
      </c>
      <c r="M216" s="1"/>
      <c r="N216" s="1" t="s">
        <v>7</v>
      </c>
      <c r="O216" s="13" t="s">
        <v>926</v>
      </c>
    </row>
    <row r="217" spans="1:15" x14ac:dyDescent="0.35">
      <c r="A217" s="1" t="s">
        <v>1047</v>
      </c>
      <c r="B217" s="1" t="s">
        <v>802</v>
      </c>
      <c r="C217" s="1" t="s">
        <v>2369</v>
      </c>
      <c r="D217" s="1" t="s">
        <v>803</v>
      </c>
      <c r="E217" s="1" t="s">
        <v>804</v>
      </c>
      <c r="F217" s="1" t="s">
        <v>1640</v>
      </c>
      <c r="G217" s="1" t="b">
        <v>0</v>
      </c>
      <c r="H217" s="1" t="s">
        <v>1053</v>
      </c>
      <c r="I217" s="1">
        <v>1000000</v>
      </c>
      <c r="J217" s="1" t="s">
        <v>1646</v>
      </c>
      <c r="K217" s="1" t="s">
        <v>2370</v>
      </c>
      <c r="L217" s="1" t="s">
        <v>2371</v>
      </c>
      <c r="M217" s="1"/>
      <c r="N217" s="1" t="s">
        <v>13</v>
      </c>
      <c r="O217" s="13" t="s">
        <v>935</v>
      </c>
    </row>
    <row r="218" spans="1:15" x14ac:dyDescent="0.35">
      <c r="A218" s="1" t="s">
        <v>1064</v>
      </c>
      <c r="B218" s="1" t="s">
        <v>47</v>
      </c>
      <c r="C218" s="1" t="s">
        <v>2372</v>
      </c>
      <c r="D218" s="1" t="s">
        <v>48</v>
      </c>
      <c r="E218" s="1" t="s">
        <v>49</v>
      </c>
      <c r="F218" s="1" t="s">
        <v>2373</v>
      </c>
      <c r="G218" s="1" t="b">
        <v>1</v>
      </c>
      <c r="H218" s="1" t="s">
        <v>1053</v>
      </c>
      <c r="I218" s="1">
        <v>10000000</v>
      </c>
      <c r="J218" s="1" t="s">
        <v>2374</v>
      </c>
      <c r="K218" s="1" t="s">
        <v>2375</v>
      </c>
      <c r="L218" s="1" t="s">
        <v>2376</v>
      </c>
      <c r="M218" s="1"/>
      <c r="N218" s="1" t="s">
        <v>13</v>
      </c>
      <c r="O218" s="13" t="s">
        <v>930</v>
      </c>
    </row>
    <row r="219" spans="1:15" x14ac:dyDescent="0.35">
      <c r="A219" s="1" t="s">
        <v>1047</v>
      </c>
      <c r="B219" s="1" t="s">
        <v>2377</v>
      </c>
      <c r="C219" s="1" t="s">
        <v>2378</v>
      </c>
      <c r="D219" s="1" t="s">
        <v>2379</v>
      </c>
      <c r="E219" s="1" t="s">
        <v>2380</v>
      </c>
      <c r="F219" s="1" t="s">
        <v>1052</v>
      </c>
      <c r="G219" s="1" t="b">
        <v>0</v>
      </c>
      <c r="H219" s="1" t="s">
        <v>1053</v>
      </c>
      <c r="I219" s="1">
        <v>50000</v>
      </c>
      <c r="J219" s="1" t="s">
        <v>2381</v>
      </c>
      <c r="K219" s="1" t="s">
        <v>2382</v>
      </c>
      <c r="L219" s="1" t="s">
        <v>2383</v>
      </c>
      <c r="M219" s="1"/>
      <c r="N219" s="1" t="s">
        <v>7</v>
      </c>
      <c r="O219" s="13" t="s">
        <v>926</v>
      </c>
    </row>
    <row r="220" spans="1:15" x14ac:dyDescent="0.35">
      <c r="A220" s="1" t="s">
        <v>1047</v>
      </c>
      <c r="B220" s="1" t="s">
        <v>2384</v>
      </c>
      <c r="C220" s="1" t="s">
        <v>2385</v>
      </c>
      <c r="D220" s="1" t="s">
        <v>2386</v>
      </c>
      <c r="E220" s="1" t="s">
        <v>2387</v>
      </c>
      <c r="F220" s="1" t="s">
        <v>1052</v>
      </c>
      <c r="G220" s="1" t="b">
        <v>0</v>
      </c>
      <c r="H220" s="1" t="s">
        <v>1053</v>
      </c>
      <c r="I220" s="1">
        <v>1000</v>
      </c>
      <c r="J220" s="1" t="s">
        <v>2388</v>
      </c>
      <c r="K220" s="1" t="s">
        <v>2389</v>
      </c>
      <c r="L220" s="1" t="s">
        <v>2390</v>
      </c>
      <c r="M220" s="1"/>
      <c r="N220" s="1" t="s">
        <v>7</v>
      </c>
      <c r="O220" s="13" t="s">
        <v>926</v>
      </c>
    </row>
    <row r="221" spans="1:15" x14ac:dyDescent="0.35">
      <c r="A221" s="1" t="s">
        <v>1047</v>
      </c>
      <c r="B221" s="1" t="s">
        <v>8</v>
      </c>
      <c r="C221" s="1" t="s">
        <v>2391</v>
      </c>
      <c r="D221" s="1" t="s">
        <v>9</v>
      </c>
      <c r="E221" s="1" t="s">
        <v>10</v>
      </c>
      <c r="F221" s="1" t="s">
        <v>1052</v>
      </c>
      <c r="G221" s="1" t="b">
        <v>0</v>
      </c>
      <c r="H221" s="1" t="s">
        <v>1053</v>
      </c>
      <c r="I221" s="1">
        <v>5000</v>
      </c>
      <c r="J221" s="1" t="s">
        <v>2392</v>
      </c>
      <c r="K221" s="1" t="s">
        <v>2393</v>
      </c>
      <c r="L221" s="1" t="s">
        <v>2394</v>
      </c>
      <c r="M221" s="1"/>
      <c r="N221" s="1" t="s">
        <v>7</v>
      </c>
      <c r="O221" s="13" t="s">
        <v>926</v>
      </c>
    </row>
    <row r="222" spans="1:15" x14ac:dyDescent="0.35">
      <c r="A222" s="1" t="s">
        <v>1064</v>
      </c>
      <c r="B222" s="1" t="s">
        <v>780</v>
      </c>
      <c r="C222" s="1" t="s">
        <v>2395</v>
      </c>
      <c r="D222" s="1" t="s">
        <v>781</v>
      </c>
      <c r="E222" s="1" t="s">
        <v>782</v>
      </c>
      <c r="F222" s="1" t="s">
        <v>1052</v>
      </c>
      <c r="G222" s="1" t="b">
        <v>1</v>
      </c>
      <c r="H222" s="1" t="s">
        <v>1053</v>
      </c>
      <c r="I222" s="1">
        <v>5000000</v>
      </c>
      <c r="J222" s="1" t="s">
        <v>2396</v>
      </c>
      <c r="K222" s="1" t="s">
        <v>2397</v>
      </c>
      <c r="L222" s="1" t="s">
        <v>2398</v>
      </c>
      <c r="M222" s="1"/>
      <c r="N222" s="1" t="s">
        <v>13</v>
      </c>
      <c r="O222" s="13" t="s">
        <v>925</v>
      </c>
    </row>
    <row r="223" spans="1:15" x14ac:dyDescent="0.35">
      <c r="A223" s="1" t="s">
        <v>1047</v>
      </c>
      <c r="B223" s="1" t="s">
        <v>870</v>
      </c>
      <c r="C223" s="1" t="s">
        <v>2399</v>
      </c>
      <c r="D223" s="1" t="s">
        <v>871</v>
      </c>
      <c r="E223" s="1" t="s">
        <v>872</v>
      </c>
      <c r="F223" s="1" t="s">
        <v>2400</v>
      </c>
      <c r="G223" s="1" t="b">
        <v>0</v>
      </c>
      <c r="H223" s="1" t="s">
        <v>1053</v>
      </c>
      <c r="I223" s="1">
        <v>100000</v>
      </c>
      <c r="J223" s="1" t="s">
        <v>1149</v>
      </c>
      <c r="K223" s="1" t="s">
        <v>2401</v>
      </c>
      <c r="L223" s="1" t="s">
        <v>2402</v>
      </c>
      <c r="M223" s="1"/>
      <c r="N223" s="1" t="s">
        <v>7</v>
      </c>
      <c r="O223" s="13" t="s">
        <v>959</v>
      </c>
    </row>
    <row r="224" spans="1:15" x14ac:dyDescent="0.35">
      <c r="A224" s="1" t="s">
        <v>1047</v>
      </c>
      <c r="B224" s="1" t="s">
        <v>2403</v>
      </c>
      <c r="C224" s="1" t="s">
        <v>2404</v>
      </c>
      <c r="D224" s="1" t="s">
        <v>2405</v>
      </c>
      <c r="E224" s="1" t="s">
        <v>2406</v>
      </c>
      <c r="F224" s="1" t="s">
        <v>2337</v>
      </c>
      <c r="G224" s="1" t="b">
        <v>0</v>
      </c>
      <c r="H224" s="1" t="s">
        <v>1053</v>
      </c>
      <c r="I224" s="1">
        <v>500</v>
      </c>
      <c r="J224" s="1" t="s">
        <v>1214</v>
      </c>
      <c r="K224" s="1" t="s">
        <v>2407</v>
      </c>
      <c r="L224" s="1" t="s">
        <v>2408</v>
      </c>
      <c r="M224" s="1"/>
      <c r="N224" s="1" t="s">
        <v>7</v>
      </c>
      <c r="O224" s="13" t="s">
        <v>959</v>
      </c>
    </row>
    <row r="225" spans="1:15" x14ac:dyDescent="0.35">
      <c r="A225" s="1" t="s">
        <v>1064</v>
      </c>
      <c r="B225" s="1" t="s">
        <v>364</v>
      </c>
      <c r="C225" s="1" t="s">
        <v>2409</v>
      </c>
      <c r="D225" s="1" t="s">
        <v>365</v>
      </c>
      <c r="E225" s="1" t="s">
        <v>366</v>
      </c>
      <c r="F225" s="1" t="s">
        <v>1168</v>
      </c>
      <c r="G225" s="1" t="b">
        <v>1</v>
      </c>
      <c r="H225" s="1" t="s">
        <v>1100</v>
      </c>
      <c r="I225" s="1">
        <v>500000</v>
      </c>
      <c r="J225" s="1" t="s">
        <v>2410</v>
      </c>
      <c r="K225" s="1" t="s">
        <v>2411</v>
      </c>
      <c r="L225" s="1" t="s">
        <v>2412</v>
      </c>
      <c r="M225" s="1"/>
      <c r="N225" s="1" t="s">
        <v>24</v>
      </c>
      <c r="O225" s="13" t="s">
        <v>926</v>
      </c>
    </row>
    <row r="226" spans="1:15" x14ac:dyDescent="0.35">
      <c r="A226" s="1" t="s">
        <v>1064</v>
      </c>
      <c r="B226" s="1" t="s">
        <v>198</v>
      </c>
      <c r="C226" s="1" t="s">
        <v>2413</v>
      </c>
      <c r="D226" s="1" t="s">
        <v>199</v>
      </c>
      <c r="E226" s="1" t="s">
        <v>200</v>
      </c>
      <c r="F226" s="1" t="s">
        <v>1168</v>
      </c>
      <c r="G226" s="1" t="b">
        <v>1</v>
      </c>
      <c r="H226" s="1" t="s">
        <v>1100</v>
      </c>
      <c r="I226" s="1">
        <v>5000000</v>
      </c>
      <c r="J226" s="1" t="s">
        <v>2414</v>
      </c>
      <c r="K226" s="1" t="s">
        <v>2415</v>
      </c>
      <c r="L226" s="1" t="s">
        <v>2416</v>
      </c>
      <c r="M226" s="1"/>
      <c r="N226" s="1" t="s">
        <v>24</v>
      </c>
      <c r="O226" s="13" t="s">
        <v>925</v>
      </c>
    </row>
    <row r="227" spans="1:15" x14ac:dyDescent="0.35">
      <c r="A227" s="1" t="s">
        <v>1047</v>
      </c>
      <c r="B227" s="1" t="s">
        <v>593</v>
      </c>
      <c r="C227" s="1" t="s">
        <v>2417</v>
      </c>
      <c r="D227" s="1" t="s">
        <v>594</v>
      </c>
      <c r="E227" s="1" t="s">
        <v>595</v>
      </c>
      <c r="F227" s="1" t="s">
        <v>1213</v>
      </c>
      <c r="G227" s="1" t="b">
        <v>0</v>
      </c>
      <c r="H227" s="1" t="s">
        <v>1053</v>
      </c>
      <c r="I227" s="1">
        <v>100000</v>
      </c>
      <c r="J227" s="1" t="s">
        <v>1214</v>
      </c>
      <c r="K227" s="1" t="s">
        <v>1215</v>
      </c>
      <c r="L227" s="1" t="s">
        <v>1216</v>
      </c>
      <c r="M227" s="1"/>
      <c r="N227" s="1" t="s">
        <v>34</v>
      </c>
      <c r="O227" s="13" t="s">
        <v>925</v>
      </c>
    </row>
    <row r="228" spans="1:15" x14ac:dyDescent="0.35">
      <c r="A228" s="1" t="s">
        <v>1064</v>
      </c>
      <c r="B228" s="1" t="s">
        <v>133</v>
      </c>
      <c r="C228" s="1" t="s">
        <v>2418</v>
      </c>
      <c r="D228" s="1" t="s">
        <v>134</v>
      </c>
      <c r="E228" s="1" t="s">
        <v>135</v>
      </c>
      <c r="F228" s="1" t="s">
        <v>1168</v>
      </c>
      <c r="G228" s="1" t="b">
        <v>1</v>
      </c>
      <c r="H228" s="1" t="s">
        <v>1053</v>
      </c>
      <c r="I228" s="1">
        <v>500000</v>
      </c>
      <c r="J228" s="1" t="s">
        <v>1277</v>
      </c>
      <c r="K228" s="1" t="s">
        <v>2419</v>
      </c>
      <c r="L228" s="1" t="s">
        <v>1178</v>
      </c>
      <c r="M228" s="1"/>
      <c r="N228" s="1" t="s">
        <v>7</v>
      </c>
      <c r="O228" s="13" t="s">
        <v>926</v>
      </c>
    </row>
    <row r="229" spans="1:15" x14ac:dyDescent="0.35">
      <c r="A229" s="1" t="s">
        <v>1064</v>
      </c>
      <c r="B229" s="1" t="s">
        <v>476</v>
      </c>
      <c r="C229" s="1" t="s">
        <v>2420</v>
      </c>
      <c r="D229" s="1" t="s">
        <v>477</v>
      </c>
      <c r="E229" s="1" t="s">
        <v>478</v>
      </c>
      <c r="F229" s="1" t="s">
        <v>1168</v>
      </c>
      <c r="G229" s="1" t="b">
        <v>1</v>
      </c>
      <c r="H229" s="1" t="s">
        <v>1100</v>
      </c>
      <c r="I229" s="1">
        <v>5000000</v>
      </c>
      <c r="J229" s="1" t="s">
        <v>2421</v>
      </c>
      <c r="K229" s="1" t="s">
        <v>2422</v>
      </c>
      <c r="L229" s="1" t="s">
        <v>2423</v>
      </c>
      <c r="M229" s="1"/>
      <c r="N229" s="1" t="s">
        <v>24</v>
      </c>
      <c r="O229" s="13" t="s">
        <v>926</v>
      </c>
    </row>
    <row r="230" spans="1:15" x14ac:dyDescent="0.35">
      <c r="A230" s="1" t="s">
        <v>1064</v>
      </c>
      <c r="B230" s="1" t="s">
        <v>397</v>
      </c>
      <c r="C230" s="1" t="s">
        <v>2424</v>
      </c>
      <c r="D230" s="1" t="s">
        <v>398</v>
      </c>
      <c r="E230" s="1" t="s">
        <v>399</v>
      </c>
      <c r="F230" s="1" t="s">
        <v>1954</v>
      </c>
      <c r="G230" s="1" t="b">
        <v>1</v>
      </c>
      <c r="H230" s="1" t="s">
        <v>1053</v>
      </c>
      <c r="I230" s="1">
        <v>10000000</v>
      </c>
      <c r="J230" s="1" t="s">
        <v>1219</v>
      </c>
      <c r="K230" s="1" t="s">
        <v>1884</v>
      </c>
      <c r="L230" s="1" t="s">
        <v>1885</v>
      </c>
      <c r="M230" s="1"/>
      <c r="N230" s="1" t="s">
        <v>13</v>
      </c>
      <c r="O230" s="13" t="s">
        <v>925</v>
      </c>
    </row>
    <row r="231" spans="1:15" x14ac:dyDescent="0.35">
      <c r="A231" s="1" t="s">
        <v>1064</v>
      </c>
      <c r="B231" s="1" t="s">
        <v>902</v>
      </c>
      <c r="C231" s="1" t="s">
        <v>2425</v>
      </c>
      <c r="D231" s="1" t="s">
        <v>903</v>
      </c>
      <c r="E231" s="1" t="s">
        <v>904</v>
      </c>
      <c r="F231" s="1" t="s">
        <v>1168</v>
      </c>
      <c r="G231" s="1" t="b">
        <v>1</v>
      </c>
      <c r="H231" s="1" t="s">
        <v>1100</v>
      </c>
      <c r="I231" s="1">
        <v>10000000</v>
      </c>
      <c r="J231" s="1" t="s">
        <v>2426</v>
      </c>
      <c r="K231" s="1" t="s">
        <v>2427</v>
      </c>
      <c r="L231" s="1" t="s">
        <v>2428</v>
      </c>
      <c r="M231" s="1"/>
      <c r="N231" s="1" t="s">
        <v>34</v>
      </c>
      <c r="O231" s="13" t="s">
        <v>926</v>
      </c>
    </row>
    <row r="232" spans="1:15" x14ac:dyDescent="0.35">
      <c r="A232" s="1" t="s">
        <v>1064</v>
      </c>
      <c r="B232" s="1" t="s">
        <v>163</v>
      </c>
      <c r="C232" s="1" t="s">
        <v>2429</v>
      </c>
      <c r="D232" s="1" t="s">
        <v>164</v>
      </c>
      <c r="E232" s="1" t="s">
        <v>165</v>
      </c>
      <c r="F232" s="1" t="s">
        <v>1168</v>
      </c>
      <c r="G232" s="1" t="b">
        <v>1</v>
      </c>
      <c r="H232" s="1" t="s">
        <v>1100</v>
      </c>
      <c r="I232" s="1">
        <v>50000</v>
      </c>
      <c r="J232" s="1" t="s">
        <v>2430</v>
      </c>
      <c r="K232" s="1" t="s">
        <v>2431</v>
      </c>
      <c r="L232" s="1" t="s">
        <v>2432</v>
      </c>
      <c r="M232" s="1"/>
      <c r="N232" s="1" t="s">
        <v>34</v>
      </c>
      <c r="O232" s="13" t="s">
        <v>925</v>
      </c>
    </row>
    <row r="233" spans="1:15" x14ac:dyDescent="0.35">
      <c r="A233" s="1" t="s">
        <v>1047</v>
      </c>
      <c r="B233" s="1" t="s">
        <v>523</v>
      </c>
      <c r="C233" s="1" t="s">
        <v>2433</v>
      </c>
      <c r="D233" s="1" t="s">
        <v>524</v>
      </c>
      <c r="E233" s="1" t="s">
        <v>525</v>
      </c>
      <c r="F233" s="1" t="s">
        <v>2434</v>
      </c>
      <c r="G233" s="1" t="b">
        <v>0</v>
      </c>
      <c r="H233" s="1" t="s">
        <v>1053</v>
      </c>
      <c r="I233" s="1">
        <v>1000000</v>
      </c>
      <c r="J233" s="1" t="s">
        <v>1143</v>
      </c>
      <c r="K233" s="1" t="s">
        <v>2435</v>
      </c>
      <c r="L233" s="1" t="s">
        <v>2436</v>
      </c>
      <c r="M233" s="1"/>
      <c r="N233" s="1" t="s">
        <v>7</v>
      </c>
      <c r="O233" s="13" t="s">
        <v>925</v>
      </c>
    </row>
    <row r="234" spans="1:15" x14ac:dyDescent="0.35">
      <c r="A234" s="1" t="s">
        <v>1064</v>
      </c>
      <c r="B234" s="1" t="s">
        <v>786</v>
      </c>
      <c r="C234" s="1" t="s">
        <v>2437</v>
      </c>
      <c r="D234" s="1" t="s">
        <v>787</v>
      </c>
      <c r="E234" s="1" t="s">
        <v>788</v>
      </c>
      <c r="F234" s="1" t="s">
        <v>2438</v>
      </c>
      <c r="G234" s="1" t="b">
        <v>1</v>
      </c>
      <c r="H234" s="1" t="s">
        <v>1053</v>
      </c>
      <c r="I234" s="1">
        <v>100000000</v>
      </c>
      <c r="J234" s="1" t="s">
        <v>1253</v>
      </c>
      <c r="K234" s="1" t="s">
        <v>2439</v>
      </c>
      <c r="L234" s="1" t="s">
        <v>2440</v>
      </c>
      <c r="M234" s="1"/>
      <c r="N234" s="1" t="s">
        <v>34</v>
      </c>
      <c r="O234" s="13" t="s">
        <v>925</v>
      </c>
    </row>
    <row r="235" spans="1:15" x14ac:dyDescent="0.35">
      <c r="A235" s="1" t="s">
        <v>1047</v>
      </c>
      <c r="B235" s="1" t="s">
        <v>699</v>
      </c>
      <c r="C235" s="1" t="s">
        <v>2441</v>
      </c>
      <c r="D235" s="1" t="s">
        <v>700</v>
      </c>
      <c r="E235" s="1" t="s">
        <v>701</v>
      </c>
      <c r="F235" s="1" t="s">
        <v>2442</v>
      </c>
      <c r="G235" s="1" t="b">
        <v>0</v>
      </c>
      <c r="H235" s="1" t="s">
        <v>1053</v>
      </c>
      <c r="I235" s="1">
        <v>5000000</v>
      </c>
      <c r="J235" s="1" t="s">
        <v>2063</v>
      </c>
      <c r="K235" s="1" t="s">
        <v>2443</v>
      </c>
      <c r="L235" s="1" t="s">
        <v>2444</v>
      </c>
      <c r="M235" s="1"/>
      <c r="N235" s="1" t="s">
        <v>7</v>
      </c>
      <c r="O235" s="13" t="s">
        <v>926</v>
      </c>
    </row>
    <row r="236" spans="1:15" x14ac:dyDescent="0.35">
      <c r="A236" s="1" t="s">
        <v>1064</v>
      </c>
      <c r="B236" s="1" t="s">
        <v>60</v>
      </c>
      <c r="C236" s="1" t="s">
        <v>2445</v>
      </c>
      <c r="D236" s="1" t="s">
        <v>61</v>
      </c>
      <c r="E236" s="1" t="s">
        <v>62</v>
      </c>
      <c r="F236" s="1" t="s">
        <v>1218</v>
      </c>
      <c r="G236" s="1" t="b">
        <v>1</v>
      </c>
      <c r="H236" s="1" t="s">
        <v>1053</v>
      </c>
      <c r="I236" s="1">
        <v>1000000</v>
      </c>
      <c r="J236" s="1" t="s">
        <v>1185</v>
      </c>
      <c r="K236" s="1" t="s">
        <v>2446</v>
      </c>
      <c r="L236" s="1" t="s">
        <v>2447</v>
      </c>
      <c r="M236" s="1"/>
      <c r="N236" s="1" t="s">
        <v>13</v>
      </c>
      <c r="O236" s="13" t="s">
        <v>930</v>
      </c>
    </row>
    <row r="237" spans="1:15" x14ac:dyDescent="0.35">
      <c r="A237" s="1" t="s">
        <v>1047</v>
      </c>
      <c r="B237" s="1" t="s">
        <v>234</v>
      </c>
      <c r="C237" s="1" t="s">
        <v>2448</v>
      </c>
      <c r="D237" s="1" t="s">
        <v>235</v>
      </c>
      <c r="E237" s="1" t="s">
        <v>236</v>
      </c>
      <c r="F237" s="1" t="s">
        <v>1052</v>
      </c>
      <c r="G237" s="1" t="b">
        <v>0</v>
      </c>
      <c r="H237" s="1" t="s">
        <v>1053</v>
      </c>
      <c r="I237" s="1">
        <v>10000</v>
      </c>
      <c r="J237" s="1" t="s">
        <v>2449</v>
      </c>
      <c r="K237" s="1" t="s">
        <v>2450</v>
      </c>
      <c r="L237" s="1" t="s">
        <v>2451</v>
      </c>
      <c r="M237" s="1"/>
      <c r="N237" s="1" t="s">
        <v>7</v>
      </c>
      <c r="O237" s="13" t="s">
        <v>926</v>
      </c>
    </row>
    <row r="238" spans="1:15" x14ac:dyDescent="0.35">
      <c r="A238" s="1" t="s">
        <v>1047</v>
      </c>
      <c r="B238" s="1" t="s">
        <v>771</v>
      </c>
      <c r="C238" s="1" t="s">
        <v>2452</v>
      </c>
      <c r="D238" s="1" t="s">
        <v>772</v>
      </c>
      <c r="E238" s="1" t="s">
        <v>773</v>
      </c>
      <c r="F238" s="1" t="s">
        <v>2453</v>
      </c>
      <c r="G238" s="1" t="b">
        <v>0</v>
      </c>
      <c r="H238" s="1" t="s">
        <v>1053</v>
      </c>
      <c r="I238" s="1">
        <v>10000</v>
      </c>
      <c r="J238" s="1" t="s">
        <v>2454</v>
      </c>
      <c r="K238" s="1" t="s">
        <v>2455</v>
      </c>
      <c r="L238" s="1" t="s">
        <v>2456</v>
      </c>
      <c r="M238" s="1"/>
      <c r="N238" s="1" t="s">
        <v>13</v>
      </c>
      <c r="O238" s="13" t="s">
        <v>925</v>
      </c>
    </row>
    <row r="239" spans="1:15" x14ac:dyDescent="0.35">
      <c r="A239" s="1" t="s">
        <v>1047</v>
      </c>
      <c r="B239" s="1" t="s">
        <v>745</v>
      </c>
      <c r="C239" s="1" t="s">
        <v>2457</v>
      </c>
      <c r="D239" s="1" t="s">
        <v>746</v>
      </c>
      <c r="E239" s="1" t="s">
        <v>747</v>
      </c>
      <c r="F239" s="1" t="s">
        <v>2458</v>
      </c>
      <c r="G239" s="1" t="b">
        <v>0</v>
      </c>
      <c r="H239" s="1" t="s">
        <v>1107</v>
      </c>
      <c r="I239" s="1">
        <v>500000</v>
      </c>
      <c r="J239" s="1" t="s">
        <v>1628</v>
      </c>
      <c r="K239" s="1" t="s">
        <v>2459</v>
      </c>
      <c r="L239" s="1" t="s">
        <v>2460</v>
      </c>
      <c r="M239" s="1"/>
      <c r="N239" s="1" t="s">
        <v>7</v>
      </c>
      <c r="O239" s="13" t="s">
        <v>937</v>
      </c>
    </row>
    <row r="240" spans="1:15" x14ac:dyDescent="0.35">
      <c r="A240" s="1" t="s">
        <v>1064</v>
      </c>
      <c r="B240" s="1" t="s">
        <v>160</v>
      </c>
      <c r="C240" s="1" t="s">
        <v>2461</v>
      </c>
      <c r="D240" s="1" t="s">
        <v>161</v>
      </c>
      <c r="E240" s="1" t="s">
        <v>162</v>
      </c>
      <c r="F240" s="1" t="s">
        <v>2462</v>
      </c>
      <c r="G240" s="1" t="b">
        <v>1</v>
      </c>
      <c r="H240" s="1" t="s">
        <v>1053</v>
      </c>
      <c r="I240" s="1">
        <v>100000000</v>
      </c>
      <c r="J240" s="1" t="s">
        <v>1149</v>
      </c>
      <c r="K240" s="1" t="s">
        <v>1884</v>
      </c>
      <c r="L240" s="1" t="s">
        <v>1885</v>
      </c>
      <c r="M240" s="1"/>
      <c r="N240" s="1" t="s">
        <v>13</v>
      </c>
      <c r="O240" s="13" t="s">
        <v>935</v>
      </c>
    </row>
    <row r="241" spans="1:15" x14ac:dyDescent="0.35">
      <c r="A241" s="1" t="s">
        <v>1047</v>
      </c>
      <c r="B241" s="1" t="s">
        <v>186</v>
      </c>
      <c r="C241" s="1" t="s">
        <v>2463</v>
      </c>
      <c r="D241" s="1" t="s">
        <v>187</v>
      </c>
      <c r="E241" s="1" t="s">
        <v>188</v>
      </c>
      <c r="F241" s="1" t="s">
        <v>1052</v>
      </c>
      <c r="G241" s="1" t="b">
        <v>0</v>
      </c>
      <c r="H241" s="1" t="s">
        <v>1053</v>
      </c>
      <c r="I241" s="1">
        <v>5000</v>
      </c>
      <c r="J241" s="1" t="s">
        <v>1149</v>
      </c>
      <c r="K241" s="1" t="s">
        <v>2464</v>
      </c>
      <c r="L241" s="1" t="s">
        <v>2465</v>
      </c>
      <c r="M241" s="1"/>
      <c r="N241" s="1" t="s">
        <v>13</v>
      </c>
      <c r="O241" s="13" t="s">
        <v>935</v>
      </c>
    </row>
    <row r="242" spans="1:15" x14ac:dyDescent="0.35">
      <c r="A242" s="1" t="s">
        <v>1047</v>
      </c>
      <c r="B242" s="1" t="s">
        <v>652</v>
      </c>
      <c r="C242" s="1" t="s">
        <v>2466</v>
      </c>
      <c r="D242" s="1" t="s">
        <v>653</v>
      </c>
      <c r="E242" s="1" t="s">
        <v>654</v>
      </c>
      <c r="F242" s="1" t="s">
        <v>2467</v>
      </c>
      <c r="G242" s="1" t="b">
        <v>0</v>
      </c>
      <c r="H242" s="1" t="s">
        <v>1053</v>
      </c>
      <c r="I242" s="1">
        <v>500000</v>
      </c>
      <c r="J242" s="1" t="s">
        <v>2468</v>
      </c>
      <c r="K242" s="1" t="s">
        <v>2469</v>
      </c>
      <c r="L242" s="1" t="s">
        <v>2470</v>
      </c>
      <c r="M242" s="1"/>
      <c r="N242" s="1" t="s">
        <v>24</v>
      </c>
      <c r="O242" s="13" t="s">
        <v>937</v>
      </c>
    </row>
    <row r="243" spans="1:15" x14ac:dyDescent="0.35">
      <c r="A243" s="1" t="s">
        <v>1064</v>
      </c>
      <c r="B243" s="1" t="s">
        <v>271</v>
      </c>
      <c r="C243" s="1" t="s">
        <v>2471</v>
      </c>
      <c r="D243" s="1" t="s">
        <v>272</v>
      </c>
      <c r="E243" s="1" t="s">
        <v>273</v>
      </c>
      <c r="F243" s="1" t="s">
        <v>1597</v>
      </c>
      <c r="G243" s="1" t="b">
        <v>1</v>
      </c>
      <c r="H243" s="1" t="s">
        <v>1053</v>
      </c>
      <c r="I243" s="1">
        <v>10000000</v>
      </c>
      <c r="J243" s="1" t="s">
        <v>1143</v>
      </c>
      <c r="K243" s="1" t="s">
        <v>2472</v>
      </c>
      <c r="L243" s="1" t="s">
        <v>1072</v>
      </c>
      <c r="M243" s="1"/>
      <c r="N243" s="1" t="s">
        <v>13</v>
      </c>
      <c r="O243" s="13" t="s">
        <v>925</v>
      </c>
    </row>
    <row r="244" spans="1:15" x14ac:dyDescent="0.35">
      <c r="A244" s="1" t="s">
        <v>1064</v>
      </c>
      <c r="B244" s="1" t="s">
        <v>2473</v>
      </c>
      <c r="C244" s="1" t="s">
        <v>2474</v>
      </c>
      <c r="D244" s="1" t="s">
        <v>852</v>
      </c>
      <c r="E244" s="1" t="s">
        <v>2475</v>
      </c>
      <c r="F244" s="1" t="s">
        <v>1052</v>
      </c>
      <c r="G244" s="1" t="b">
        <v>1</v>
      </c>
      <c r="H244" s="1" t="s">
        <v>1053</v>
      </c>
      <c r="I244" s="1">
        <v>50000000</v>
      </c>
      <c r="J244" s="1" t="s">
        <v>1327</v>
      </c>
      <c r="K244" s="1" t="s">
        <v>2476</v>
      </c>
      <c r="L244" s="1" t="s">
        <v>2477</v>
      </c>
      <c r="M244" s="1"/>
      <c r="N244" s="1" t="s">
        <v>13</v>
      </c>
      <c r="O244" s="13" t="s">
        <v>935</v>
      </c>
    </row>
    <row r="245" spans="1:15" x14ac:dyDescent="0.35">
      <c r="A245" s="1" t="s">
        <v>1047</v>
      </c>
      <c r="B245" s="1" t="s">
        <v>584</v>
      </c>
      <c r="C245" s="1" t="s">
        <v>2478</v>
      </c>
      <c r="D245" s="1" t="s">
        <v>585</v>
      </c>
      <c r="E245" s="1" t="s">
        <v>586</v>
      </c>
      <c r="F245" s="1" t="s">
        <v>1052</v>
      </c>
      <c r="G245" s="1" t="b">
        <v>0</v>
      </c>
      <c r="H245" s="1" t="s">
        <v>1053</v>
      </c>
      <c r="I245" s="1">
        <v>500000</v>
      </c>
      <c r="J245" s="1" t="s">
        <v>2479</v>
      </c>
      <c r="K245" s="1" t="s">
        <v>2480</v>
      </c>
      <c r="L245" s="1" t="s">
        <v>2481</v>
      </c>
      <c r="M245" s="1"/>
      <c r="N245" s="1" t="s">
        <v>7</v>
      </c>
      <c r="O245" s="13" t="s">
        <v>926</v>
      </c>
    </row>
    <row r="246" spans="1:15" x14ac:dyDescent="0.35">
      <c r="A246" s="1" t="s">
        <v>1064</v>
      </c>
      <c r="B246" s="1" t="s">
        <v>231</v>
      </c>
      <c r="C246" s="1" t="s">
        <v>2482</v>
      </c>
      <c r="D246" s="1" t="s">
        <v>232</v>
      </c>
      <c r="E246" s="1" t="s">
        <v>233</v>
      </c>
      <c r="F246" s="1" t="s">
        <v>1052</v>
      </c>
      <c r="G246" s="1" t="b">
        <v>1</v>
      </c>
      <c r="H246" s="1" t="s">
        <v>1053</v>
      </c>
      <c r="I246" s="1">
        <v>10000000</v>
      </c>
      <c r="J246" s="1" t="s">
        <v>2483</v>
      </c>
      <c r="K246" s="1" t="s">
        <v>2484</v>
      </c>
      <c r="L246" s="1" t="s">
        <v>2485</v>
      </c>
      <c r="M246" s="1"/>
      <c r="N246" s="1" t="s">
        <v>7</v>
      </c>
      <c r="O246" s="13" t="s">
        <v>926</v>
      </c>
    </row>
    <row r="247" spans="1:15" x14ac:dyDescent="0.35">
      <c r="A247" s="1" t="s">
        <v>1064</v>
      </c>
      <c r="B247" s="1" t="s">
        <v>551</v>
      </c>
      <c r="C247" s="1" t="s">
        <v>2486</v>
      </c>
      <c r="D247" s="1" t="s">
        <v>552</v>
      </c>
      <c r="E247" s="1" t="s">
        <v>553</v>
      </c>
      <c r="F247" s="1" t="s">
        <v>2487</v>
      </c>
      <c r="G247" s="1" t="b">
        <v>1</v>
      </c>
      <c r="H247" s="1" t="s">
        <v>1053</v>
      </c>
      <c r="I247" s="1">
        <v>100000000</v>
      </c>
      <c r="J247" s="1" t="s">
        <v>2488</v>
      </c>
      <c r="K247" s="1" t="s">
        <v>2292</v>
      </c>
      <c r="L247" s="1" t="s">
        <v>2293</v>
      </c>
      <c r="M247" s="1"/>
      <c r="N247" s="1" t="s">
        <v>7</v>
      </c>
      <c r="O247" s="13" t="s">
        <v>925</v>
      </c>
    </row>
    <row r="248" spans="1:15" x14ac:dyDescent="0.35">
      <c r="A248" s="1" t="s">
        <v>1064</v>
      </c>
      <c r="B248" s="1" t="s">
        <v>66</v>
      </c>
      <c r="C248" s="1" t="s">
        <v>2489</v>
      </c>
      <c r="D248" s="1" t="s">
        <v>67</v>
      </c>
      <c r="E248" s="1" t="s">
        <v>68</v>
      </c>
      <c r="F248" s="1" t="s">
        <v>2490</v>
      </c>
      <c r="G248" s="1" t="b">
        <v>1</v>
      </c>
      <c r="H248" s="1" t="s">
        <v>1100</v>
      </c>
      <c r="I248" s="1">
        <v>500000</v>
      </c>
      <c r="J248" s="1" t="s">
        <v>1185</v>
      </c>
      <c r="K248" s="1" t="s">
        <v>2491</v>
      </c>
      <c r="L248" s="1" t="s">
        <v>2492</v>
      </c>
      <c r="M248" s="1"/>
      <c r="N248" s="1" t="s">
        <v>34</v>
      </c>
      <c r="O248" s="13" t="s">
        <v>925</v>
      </c>
    </row>
    <row r="249" spans="1:15" x14ac:dyDescent="0.35">
      <c r="A249" s="1" t="s">
        <v>1064</v>
      </c>
      <c r="B249" s="1" t="s">
        <v>166</v>
      </c>
      <c r="C249" s="1" t="s">
        <v>2493</v>
      </c>
      <c r="D249" s="1" t="s">
        <v>167</v>
      </c>
      <c r="E249" s="1" t="s">
        <v>168</v>
      </c>
      <c r="F249" s="1" t="s">
        <v>1168</v>
      </c>
      <c r="G249" s="1" t="b">
        <v>1</v>
      </c>
      <c r="H249" s="1" t="s">
        <v>1053</v>
      </c>
      <c r="I249" s="1">
        <v>1000000</v>
      </c>
      <c r="J249" s="1" t="s">
        <v>1838</v>
      </c>
      <c r="K249" s="1" t="s">
        <v>2494</v>
      </c>
      <c r="L249" s="1" t="s">
        <v>2495</v>
      </c>
      <c r="M249" s="1"/>
      <c r="N249" s="1" t="s">
        <v>7</v>
      </c>
      <c r="O249" s="13" t="s">
        <v>937</v>
      </c>
    </row>
    <row r="250" spans="1:15" x14ac:dyDescent="0.35">
      <c r="A250" s="1" t="s">
        <v>1047</v>
      </c>
      <c r="B250" s="1" t="s">
        <v>742</v>
      </c>
      <c r="C250" s="1" t="s">
        <v>2496</v>
      </c>
      <c r="D250" s="1" t="s">
        <v>743</v>
      </c>
      <c r="E250" s="1" t="s">
        <v>744</v>
      </c>
      <c r="F250" s="1" t="s">
        <v>1052</v>
      </c>
      <c r="G250" s="1" t="b">
        <v>0</v>
      </c>
      <c r="H250" s="1" t="s">
        <v>1053</v>
      </c>
      <c r="I250" s="1">
        <v>500000</v>
      </c>
      <c r="J250" s="1" t="s">
        <v>2497</v>
      </c>
      <c r="K250" s="1" t="s">
        <v>2498</v>
      </c>
      <c r="L250" s="1" t="s">
        <v>2499</v>
      </c>
      <c r="M250" s="1"/>
      <c r="N250" s="1" t="s">
        <v>7</v>
      </c>
      <c r="O250" s="13" t="s">
        <v>925</v>
      </c>
    </row>
    <row r="251" spans="1:15" x14ac:dyDescent="0.35">
      <c r="A251" s="1" t="s">
        <v>1047</v>
      </c>
      <c r="B251" s="1" t="s">
        <v>658</v>
      </c>
      <c r="C251" s="1" t="s">
        <v>2500</v>
      </c>
      <c r="D251" s="1" t="s">
        <v>659</v>
      </c>
      <c r="E251" s="1" t="s">
        <v>660</v>
      </c>
      <c r="F251" s="1" t="s">
        <v>1052</v>
      </c>
      <c r="G251" s="1" t="b">
        <v>0</v>
      </c>
      <c r="H251" s="1" t="s">
        <v>1053</v>
      </c>
      <c r="I251" s="1">
        <v>10000</v>
      </c>
      <c r="J251" s="1" t="s">
        <v>1350</v>
      </c>
      <c r="K251" s="1" t="s">
        <v>1472</v>
      </c>
      <c r="L251" s="1" t="s">
        <v>1473</v>
      </c>
      <c r="M251" s="1"/>
      <c r="N251" s="1" t="s">
        <v>7</v>
      </c>
      <c r="O251" s="13" t="s">
        <v>926</v>
      </c>
    </row>
    <row r="252" spans="1:15" x14ac:dyDescent="0.35">
      <c r="A252" s="1" t="s">
        <v>1047</v>
      </c>
      <c r="B252" s="1" t="s">
        <v>280</v>
      </c>
      <c r="C252" s="1" t="s">
        <v>2501</v>
      </c>
      <c r="D252" s="1" t="s">
        <v>281</v>
      </c>
      <c r="E252" s="1" t="s">
        <v>282</v>
      </c>
      <c r="F252" s="1" t="s">
        <v>1127</v>
      </c>
      <c r="G252" s="1" t="b">
        <v>0</v>
      </c>
      <c r="H252" s="1" t="s">
        <v>1100</v>
      </c>
      <c r="I252" s="1">
        <v>100000</v>
      </c>
      <c r="J252" s="1" t="s">
        <v>1143</v>
      </c>
      <c r="K252" s="1" t="s">
        <v>1129</v>
      </c>
      <c r="L252" s="1" t="s">
        <v>1130</v>
      </c>
      <c r="M252" s="1"/>
      <c r="N252" s="1" t="s">
        <v>34</v>
      </c>
      <c r="O252" s="13" t="s">
        <v>926</v>
      </c>
    </row>
    <row r="253" spans="1:15" x14ac:dyDescent="0.35">
      <c r="A253" s="1" t="s">
        <v>1064</v>
      </c>
      <c r="B253" s="1" t="s">
        <v>38</v>
      </c>
      <c r="C253" s="1" t="s">
        <v>2502</v>
      </c>
      <c r="D253" s="1" t="s">
        <v>39</v>
      </c>
      <c r="E253" s="1" t="s">
        <v>40</v>
      </c>
      <c r="F253" s="1" t="s">
        <v>1168</v>
      </c>
      <c r="G253" s="1" t="b">
        <v>1</v>
      </c>
      <c r="H253" s="1" t="s">
        <v>1100</v>
      </c>
      <c r="I253" s="1">
        <v>500000</v>
      </c>
      <c r="J253" s="1" t="s">
        <v>2503</v>
      </c>
      <c r="K253" s="1" t="s">
        <v>2504</v>
      </c>
      <c r="L253" s="1" t="s">
        <v>2505</v>
      </c>
      <c r="M253" s="1"/>
      <c r="N253" s="1" t="s">
        <v>34</v>
      </c>
      <c r="O253" s="13" t="s">
        <v>959</v>
      </c>
    </row>
    <row r="254" spans="1:15" x14ac:dyDescent="0.35">
      <c r="A254" s="1" t="s">
        <v>1064</v>
      </c>
      <c r="B254" s="1" t="s">
        <v>628</v>
      </c>
      <c r="C254" s="1" t="s">
        <v>2506</v>
      </c>
      <c r="D254" s="1" t="s">
        <v>629</v>
      </c>
      <c r="E254" s="1" t="s">
        <v>630</v>
      </c>
      <c r="F254" s="1" t="s">
        <v>1052</v>
      </c>
      <c r="G254" s="1" t="b">
        <v>1</v>
      </c>
      <c r="H254" s="1" t="s">
        <v>1053</v>
      </c>
      <c r="I254" s="1">
        <v>1000000</v>
      </c>
      <c r="J254" s="1" t="s">
        <v>2507</v>
      </c>
      <c r="K254" s="1" t="s">
        <v>2508</v>
      </c>
      <c r="L254" s="1" t="s">
        <v>2509</v>
      </c>
      <c r="M254" s="1"/>
      <c r="N254" s="1" t="s">
        <v>7</v>
      </c>
      <c r="O254" s="13" t="s">
        <v>925</v>
      </c>
    </row>
    <row r="255" spans="1:15" x14ac:dyDescent="0.35">
      <c r="A255" s="1" t="s">
        <v>1047</v>
      </c>
      <c r="B255" s="1" t="s">
        <v>887</v>
      </c>
      <c r="C255" s="1" t="s">
        <v>2510</v>
      </c>
      <c r="D255" s="1" t="s">
        <v>888</v>
      </c>
      <c r="E255" s="1" t="s">
        <v>889</v>
      </c>
      <c r="F255" s="1" t="s">
        <v>1052</v>
      </c>
      <c r="G255" s="1" t="b">
        <v>0</v>
      </c>
      <c r="H255" s="1" t="s">
        <v>1053</v>
      </c>
      <c r="I255" s="1">
        <v>100000</v>
      </c>
      <c r="J255" s="1" t="s">
        <v>1214</v>
      </c>
      <c r="K255" s="1" t="s">
        <v>2511</v>
      </c>
      <c r="L255" s="1" t="s">
        <v>2512</v>
      </c>
      <c r="M255" s="1"/>
      <c r="N255" s="1" t="s">
        <v>7</v>
      </c>
      <c r="O255" s="13" t="s">
        <v>925</v>
      </c>
    </row>
    <row r="256" spans="1:15" x14ac:dyDescent="0.35">
      <c r="A256" s="1" t="s">
        <v>1064</v>
      </c>
      <c r="B256" s="1" t="s">
        <v>427</v>
      </c>
      <c r="C256" s="1" t="s">
        <v>2513</v>
      </c>
      <c r="D256" s="1" t="s">
        <v>428</v>
      </c>
      <c r="E256" s="1" t="s">
        <v>429</v>
      </c>
      <c r="F256" s="1" t="s">
        <v>2337</v>
      </c>
      <c r="G256" s="1" t="b">
        <v>1</v>
      </c>
      <c r="H256" s="1" t="s">
        <v>1053</v>
      </c>
      <c r="I256" s="1">
        <v>100000</v>
      </c>
      <c r="J256" s="1" t="s">
        <v>1628</v>
      </c>
      <c r="K256" s="1" t="s">
        <v>2514</v>
      </c>
      <c r="L256" s="1" t="s">
        <v>2515</v>
      </c>
      <c r="M256" s="1"/>
      <c r="N256" s="1" t="s">
        <v>13</v>
      </c>
      <c r="O256" s="13" t="s">
        <v>935</v>
      </c>
    </row>
    <row r="257" spans="1:15" x14ac:dyDescent="0.35">
      <c r="A257" s="1" t="s">
        <v>1064</v>
      </c>
      <c r="B257" s="1" t="s">
        <v>201</v>
      </c>
      <c r="C257" s="1" t="s">
        <v>2516</v>
      </c>
      <c r="D257" s="1" t="s">
        <v>202</v>
      </c>
      <c r="E257" s="1" t="s">
        <v>203</v>
      </c>
      <c r="F257" s="1" t="s">
        <v>1218</v>
      </c>
      <c r="G257" s="1" t="b">
        <v>1</v>
      </c>
      <c r="H257" s="1" t="s">
        <v>1053</v>
      </c>
      <c r="I257" s="1">
        <v>100000</v>
      </c>
      <c r="J257" s="1" t="s">
        <v>2517</v>
      </c>
      <c r="K257" s="1" t="s">
        <v>2518</v>
      </c>
      <c r="L257" s="1" t="s">
        <v>2519</v>
      </c>
      <c r="M257" s="1"/>
      <c r="N257" s="1" t="s">
        <v>7</v>
      </c>
      <c r="O257" s="13" t="s">
        <v>925</v>
      </c>
    </row>
    <row r="258" spans="1:15" x14ac:dyDescent="0.35">
      <c r="A258" s="1" t="s">
        <v>1047</v>
      </c>
      <c r="B258" s="1" t="s">
        <v>262</v>
      </c>
      <c r="C258" s="1" t="s">
        <v>2520</v>
      </c>
      <c r="D258" s="1" t="s">
        <v>263</v>
      </c>
      <c r="E258" s="1" t="s">
        <v>264</v>
      </c>
      <c r="F258" s="1" t="s">
        <v>2521</v>
      </c>
      <c r="G258" s="1" t="b">
        <v>0</v>
      </c>
      <c r="H258" s="1" t="s">
        <v>1100</v>
      </c>
      <c r="I258" s="1">
        <v>1000000</v>
      </c>
      <c r="J258" s="1" t="s">
        <v>1143</v>
      </c>
      <c r="K258" s="1" t="s">
        <v>1129</v>
      </c>
      <c r="L258" s="1" t="s">
        <v>1130</v>
      </c>
      <c r="M258" s="1"/>
      <c r="N258" s="1" t="s">
        <v>34</v>
      </c>
      <c r="O258" s="13" t="s">
        <v>937</v>
      </c>
    </row>
    <row r="259" spans="1:15" x14ac:dyDescent="0.35">
      <c r="A259" s="1" t="s">
        <v>1047</v>
      </c>
      <c r="B259" s="1" t="s">
        <v>294</v>
      </c>
      <c r="C259" s="1" t="s">
        <v>2522</v>
      </c>
      <c r="D259" s="1" t="s">
        <v>295</v>
      </c>
      <c r="E259" s="1" t="s">
        <v>296</v>
      </c>
      <c r="F259" s="1" t="s">
        <v>2523</v>
      </c>
      <c r="G259" s="1" t="b">
        <v>0</v>
      </c>
      <c r="H259" s="1" t="s">
        <v>1100</v>
      </c>
      <c r="I259" s="1">
        <v>10000</v>
      </c>
      <c r="J259" s="1" t="s">
        <v>1549</v>
      </c>
      <c r="K259" s="1" t="s">
        <v>2524</v>
      </c>
      <c r="L259" s="1" t="s">
        <v>2525</v>
      </c>
      <c r="M259" s="1"/>
      <c r="N259" s="1" t="s">
        <v>34</v>
      </c>
      <c r="O259" s="13" t="s">
        <v>926</v>
      </c>
    </row>
    <row r="260" spans="1:15" x14ac:dyDescent="0.35">
      <c r="A260" s="1" t="s">
        <v>1047</v>
      </c>
      <c r="B260" s="1" t="s">
        <v>248</v>
      </c>
      <c r="C260" s="1" t="s">
        <v>2526</v>
      </c>
      <c r="D260" s="1" t="s">
        <v>249</v>
      </c>
      <c r="E260" s="1" t="s">
        <v>250</v>
      </c>
      <c r="F260" s="1" t="s">
        <v>2527</v>
      </c>
      <c r="G260" s="1" t="b">
        <v>0</v>
      </c>
      <c r="H260" s="1" t="s">
        <v>1107</v>
      </c>
      <c r="I260" s="1">
        <v>500000</v>
      </c>
      <c r="J260" s="1" t="s">
        <v>1646</v>
      </c>
      <c r="K260" s="1" t="s">
        <v>2528</v>
      </c>
      <c r="L260" s="1" t="s">
        <v>2529</v>
      </c>
      <c r="M260" s="1"/>
      <c r="N260" s="1" t="s">
        <v>24</v>
      </c>
      <c r="O260" s="13" t="s">
        <v>926</v>
      </c>
    </row>
    <row r="261" spans="1:15" x14ac:dyDescent="0.35">
      <c r="A261" s="1" t="s">
        <v>1047</v>
      </c>
      <c r="B261" s="1" t="s">
        <v>130</v>
      </c>
      <c r="C261" s="1" t="s">
        <v>2530</v>
      </c>
      <c r="D261" s="1" t="s">
        <v>131</v>
      </c>
      <c r="E261" s="1" t="s">
        <v>132</v>
      </c>
      <c r="F261" s="1" t="s">
        <v>1052</v>
      </c>
      <c r="G261" s="1" t="b">
        <v>0</v>
      </c>
      <c r="H261" s="1" t="s">
        <v>1053</v>
      </c>
      <c r="I261" s="1">
        <v>1000</v>
      </c>
      <c r="J261" s="1" t="s">
        <v>1327</v>
      </c>
      <c r="K261" s="1" t="s">
        <v>1432</v>
      </c>
      <c r="L261" s="1" t="s">
        <v>1433</v>
      </c>
      <c r="M261" s="1"/>
      <c r="N261" s="1" t="s">
        <v>7</v>
      </c>
      <c r="O261" s="13" t="s">
        <v>926</v>
      </c>
    </row>
    <row r="262" spans="1:15" x14ac:dyDescent="0.35">
      <c r="A262" s="1" t="s">
        <v>1047</v>
      </c>
      <c r="B262" s="1" t="s">
        <v>334</v>
      </c>
      <c r="C262" s="1" t="s">
        <v>2531</v>
      </c>
      <c r="D262" s="1" t="s">
        <v>335</v>
      </c>
      <c r="E262" s="1" t="s">
        <v>336</v>
      </c>
      <c r="F262" s="1" t="s">
        <v>1052</v>
      </c>
      <c r="G262" s="1" t="b">
        <v>0</v>
      </c>
      <c r="H262" s="1" t="s">
        <v>1053</v>
      </c>
      <c r="I262" s="1">
        <v>10000</v>
      </c>
      <c r="J262" s="1" t="s">
        <v>2532</v>
      </c>
      <c r="K262" s="1" t="s">
        <v>2533</v>
      </c>
      <c r="L262" s="1" t="s">
        <v>2534</v>
      </c>
      <c r="M262" s="1"/>
      <c r="N262" s="1" t="s">
        <v>7</v>
      </c>
      <c r="O262" s="13" t="s">
        <v>926</v>
      </c>
    </row>
    <row r="263" spans="1:15" x14ac:dyDescent="0.35">
      <c r="A263" s="1" t="s">
        <v>1064</v>
      </c>
      <c r="B263" s="1" t="s">
        <v>25</v>
      </c>
      <c r="C263" s="1" t="s">
        <v>2535</v>
      </c>
      <c r="D263" s="1" t="s">
        <v>26</v>
      </c>
      <c r="E263" s="1" t="s">
        <v>27</v>
      </c>
      <c r="F263" s="1" t="s">
        <v>1168</v>
      </c>
      <c r="G263" s="1" t="b">
        <v>1</v>
      </c>
      <c r="H263" s="1" t="s">
        <v>1231</v>
      </c>
      <c r="I263" s="1">
        <v>100000</v>
      </c>
      <c r="J263" s="1" t="s">
        <v>1838</v>
      </c>
      <c r="K263" s="1" t="s">
        <v>2536</v>
      </c>
      <c r="L263" s="1" t="s">
        <v>2537</v>
      </c>
      <c r="M263" s="1"/>
      <c r="N263" s="1" t="s">
        <v>34</v>
      </c>
      <c r="O263" s="13" t="s">
        <v>925</v>
      </c>
    </row>
    <row r="264" spans="1:15" x14ac:dyDescent="0.35">
      <c r="A264" s="1" t="s">
        <v>1064</v>
      </c>
      <c r="B264" s="1" t="s">
        <v>873</v>
      </c>
      <c r="C264" s="1" t="s">
        <v>2538</v>
      </c>
      <c r="D264" s="1" t="s">
        <v>874</v>
      </c>
      <c r="E264" s="1" t="s">
        <v>875</v>
      </c>
      <c r="F264" s="1" t="s">
        <v>2539</v>
      </c>
      <c r="G264" s="1" t="b">
        <v>1</v>
      </c>
      <c r="H264" s="1" t="s">
        <v>1053</v>
      </c>
      <c r="I264" s="1">
        <v>100000000</v>
      </c>
      <c r="J264" s="1" t="s">
        <v>2540</v>
      </c>
      <c r="K264" s="1" t="s">
        <v>2541</v>
      </c>
      <c r="L264" s="1" t="s">
        <v>2542</v>
      </c>
      <c r="M264" s="1"/>
      <c r="N264" s="1" t="s">
        <v>7</v>
      </c>
      <c r="O264" s="13" t="s">
        <v>925</v>
      </c>
    </row>
    <row r="265" spans="1:15" x14ac:dyDescent="0.35">
      <c r="A265" s="1" t="s">
        <v>1064</v>
      </c>
      <c r="B265" s="1" t="s">
        <v>403</v>
      </c>
      <c r="C265" s="1" t="s">
        <v>2543</v>
      </c>
      <c r="D265" s="1" t="s">
        <v>404</v>
      </c>
      <c r="E265" s="1" t="s">
        <v>405</v>
      </c>
      <c r="F265" s="1" t="s">
        <v>2000</v>
      </c>
      <c r="G265" s="1" t="b">
        <v>1</v>
      </c>
      <c r="H265" s="1" t="s">
        <v>1053</v>
      </c>
      <c r="I265" s="1">
        <v>10000000</v>
      </c>
      <c r="J265" s="1" t="s">
        <v>1070</v>
      </c>
      <c r="K265" s="1" t="s">
        <v>2472</v>
      </c>
      <c r="L265" s="1" t="s">
        <v>1072</v>
      </c>
      <c r="M265" s="1"/>
      <c r="N265" s="1" t="s">
        <v>13</v>
      </c>
      <c r="O265" s="13" t="s">
        <v>925</v>
      </c>
    </row>
    <row r="266" spans="1:15" x14ac:dyDescent="0.35">
      <c r="A266" s="1" t="s">
        <v>1047</v>
      </c>
      <c r="B266" s="1" t="s">
        <v>444</v>
      </c>
      <c r="C266" s="1" t="s">
        <v>2544</v>
      </c>
      <c r="D266" s="1" t="s">
        <v>445</v>
      </c>
      <c r="E266" s="1" t="s">
        <v>446</v>
      </c>
      <c r="F266" s="1" t="s">
        <v>1052</v>
      </c>
      <c r="G266" s="1" t="b">
        <v>0</v>
      </c>
      <c r="H266" s="1" t="s">
        <v>1053</v>
      </c>
      <c r="I266" s="1">
        <v>1000</v>
      </c>
      <c r="J266" s="1" t="s">
        <v>1358</v>
      </c>
      <c r="K266" s="1" t="s">
        <v>2545</v>
      </c>
      <c r="L266" s="1" t="s">
        <v>2546</v>
      </c>
      <c r="M266" s="1"/>
      <c r="N266" s="1" t="s">
        <v>7</v>
      </c>
      <c r="O266" s="13" t="s">
        <v>926</v>
      </c>
    </row>
    <row r="267" spans="1:15" x14ac:dyDescent="0.35">
      <c r="A267" s="1" t="s">
        <v>1047</v>
      </c>
      <c r="B267" s="1" t="s">
        <v>774</v>
      </c>
      <c r="C267" s="1" t="s">
        <v>2547</v>
      </c>
      <c r="D267" s="1" t="s">
        <v>775</v>
      </c>
      <c r="E267" s="1" t="s">
        <v>776</v>
      </c>
      <c r="F267" s="1" t="s">
        <v>1052</v>
      </c>
      <c r="G267" s="1" t="b">
        <v>0</v>
      </c>
      <c r="H267" s="1" t="s">
        <v>1053</v>
      </c>
      <c r="I267" s="1">
        <v>500000</v>
      </c>
      <c r="J267" s="1" t="s">
        <v>2548</v>
      </c>
      <c r="K267" s="1" t="s">
        <v>2549</v>
      </c>
      <c r="L267" s="1" t="s">
        <v>1413</v>
      </c>
      <c r="M267" s="1"/>
      <c r="N267" s="1" t="s">
        <v>7</v>
      </c>
      <c r="O267" s="13" t="s">
        <v>925</v>
      </c>
    </row>
    <row r="268" spans="1:15" x14ac:dyDescent="0.35">
      <c r="A268" s="1" t="s">
        <v>1047</v>
      </c>
      <c r="B268" s="1" t="s">
        <v>228</v>
      </c>
      <c r="C268" s="1" t="s">
        <v>2550</v>
      </c>
      <c r="D268" s="1" t="s">
        <v>229</v>
      </c>
      <c r="E268" s="1" t="s">
        <v>230</v>
      </c>
      <c r="F268" s="1" t="s">
        <v>1052</v>
      </c>
      <c r="G268" s="1" t="b">
        <v>0</v>
      </c>
      <c r="H268" s="1" t="s">
        <v>1053</v>
      </c>
      <c r="I268" s="1">
        <v>500</v>
      </c>
      <c r="J268" s="1" t="s">
        <v>2551</v>
      </c>
      <c r="K268" s="1" t="s">
        <v>2552</v>
      </c>
      <c r="L268" s="1" t="s">
        <v>2553</v>
      </c>
      <c r="M268" s="1"/>
      <c r="N268" s="1" t="s">
        <v>7</v>
      </c>
      <c r="O268" s="13" t="s">
        <v>926</v>
      </c>
    </row>
    <row r="269" spans="1:15" x14ac:dyDescent="0.35">
      <c r="A269" s="1" t="s">
        <v>1064</v>
      </c>
      <c r="B269" s="1" t="s">
        <v>384</v>
      </c>
      <c r="C269" s="1" t="s">
        <v>2554</v>
      </c>
      <c r="D269" s="1" t="s">
        <v>385</v>
      </c>
      <c r="E269" s="1" t="s">
        <v>386</v>
      </c>
      <c r="F269" s="1" t="s">
        <v>1168</v>
      </c>
      <c r="G269" s="1" t="b">
        <v>1</v>
      </c>
      <c r="H269" s="1" t="s">
        <v>1231</v>
      </c>
      <c r="I269" s="1">
        <v>10000</v>
      </c>
      <c r="J269" s="1" t="s">
        <v>2555</v>
      </c>
      <c r="K269" s="1" t="s">
        <v>2556</v>
      </c>
      <c r="L269" s="1" t="s">
        <v>2557</v>
      </c>
      <c r="M269" s="1"/>
      <c r="N269" s="1" t="s">
        <v>7</v>
      </c>
      <c r="O269" s="13" t="s">
        <v>926</v>
      </c>
    </row>
    <row r="270" spans="1:15" x14ac:dyDescent="0.35">
      <c r="A270" s="1" t="s">
        <v>1047</v>
      </c>
      <c r="B270" s="1" t="s">
        <v>655</v>
      </c>
      <c r="C270" s="1" t="s">
        <v>2558</v>
      </c>
      <c r="D270" s="1" t="s">
        <v>656</v>
      </c>
      <c r="E270" s="1" t="s">
        <v>657</v>
      </c>
      <c r="F270" s="1" t="s">
        <v>1052</v>
      </c>
      <c r="G270" s="1" t="b">
        <v>0</v>
      </c>
      <c r="H270" s="1" t="s">
        <v>1053</v>
      </c>
      <c r="I270" s="1">
        <v>50000</v>
      </c>
      <c r="J270" s="1" t="s">
        <v>1350</v>
      </c>
      <c r="K270" s="1" t="s">
        <v>1472</v>
      </c>
      <c r="L270" s="1" t="s">
        <v>1473</v>
      </c>
      <c r="M270" s="1"/>
      <c r="N270" s="1" t="s">
        <v>7</v>
      </c>
      <c r="O270" s="13" t="s">
        <v>937</v>
      </c>
    </row>
    <row r="271" spans="1:15" x14ac:dyDescent="0.35">
      <c r="A271" s="1" t="s">
        <v>1047</v>
      </c>
      <c r="B271" s="1" t="s">
        <v>21</v>
      </c>
      <c r="C271" s="1" t="s">
        <v>2559</v>
      </c>
      <c r="D271" s="1" t="s">
        <v>22</v>
      </c>
      <c r="E271" s="1" t="s">
        <v>23</v>
      </c>
      <c r="F271" s="1" t="s">
        <v>1052</v>
      </c>
      <c r="G271" s="1" t="b">
        <v>0</v>
      </c>
      <c r="H271" s="1" t="s">
        <v>1053</v>
      </c>
      <c r="I271" s="1">
        <v>10000</v>
      </c>
      <c r="J271" s="1" t="s">
        <v>2540</v>
      </c>
      <c r="K271" s="1" t="s">
        <v>2560</v>
      </c>
      <c r="L271" s="1" t="s">
        <v>2561</v>
      </c>
      <c r="M271" s="1"/>
      <c r="N271" s="1" t="s">
        <v>7</v>
      </c>
      <c r="O271" s="13" t="s">
        <v>926</v>
      </c>
    </row>
    <row r="272" spans="1:15" x14ac:dyDescent="0.35">
      <c r="A272" s="1" t="s">
        <v>1047</v>
      </c>
      <c r="B272" s="1" t="s">
        <v>2562</v>
      </c>
      <c r="C272" s="1" t="s">
        <v>2563</v>
      </c>
      <c r="D272" s="1" t="s">
        <v>2564</v>
      </c>
      <c r="E272" s="1" t="s">
        <v>2565</v>
      </c>
      <c r="F272" s="1" t="s">
        <v>1052</v>
      </c>
      <c r="G272" s="1" t="b">
        <v>0</v>
      </c>
      <c r="H272" s="1" t="s">
        <v>1053</v>
      </c>
      <c r="I272" s="1">
        <v>100</v>
      </c>
      <c r="J272" s="1" t="s">
        <v>1628</v>
      </c>
      <c r="K272" s="1" t="s">
        <v>2566</v>
      </c>
      <c r="L272" s="1" t="s">
        <v>2567</v>
      </c>
      <c r="M272" s="1"/>
      <c r="N272" s="1" t="s">
        <v>7</v>
      </c>
      <c r="O272" s="13" t="s">
        <v>925</v>
      </c>
    </row>
    <row r="273" spans="1:15" x14ac:dyDescent="0.35">
      <c r="A273" s="1" t="s">
        <v>1064</v>
      </c>
      <c r="B273" s="1" t="s">
        <v>154</v>
      </c>
      <c r="C273" s="1" t="s">
        <v>2568</v>
      </c>
      <c r="D273" s="1" t="s">
        <v>155</v>
      </c>
      <c r="E273" s="1" t="s">
        <v>156</v>
      </c>
      <c r="F273" s="1" t="s">
        <v>1168</v>
      </c>
      <c r="G273" s="1" t="b">
        <v>1</v>
      </c>
      <c r="H273" s="1" t="s">
        <v>1053</v>
      </c>
      <c r="I273" s="1">
        <v>100000</v>
      </c>
      <c r="J273" s="1" t="s">
        <v>2569</v>
      </c>
      <c r="K273" s="1" t="s">
        <v>2570</v>
      </c>
      <c r="L273" s="1" t="s">
        <v>2571</v>
      </c>
      <c r="M273" s="1"/>
      <c r="N273" s="1" t="s">
        <v>7</v>
      </c>
      <c r="O273" s="13" t="s">
        <v>926</v>
      </c>
    </row>
    <row r="274" spans="1:15" x14ac:dyDescent="0.35">
      <c r="A274" s="1" t="s">
        <v>1064</v>
      </c>
      <c r="B274" s="1" t="s">
        <v>473</v>
      </c>
      <c r="C274" s="1" t="s">
        <v>2572</v>
      </c>
      <c r="D274" s="1" t="s">
        <v>474</v>
      </c>
      <c r="E274" s="1" t="s">
        <v>475</v>
      </c>
      <c r="F274" s="1" t="s">
        <v>1168</v>
      </c>
      <c r="G274" s="1" t="b">
        <v>1</v>
      </c>
      <c r="H274" s="1" t="s">
        <v>1100</v>
      </c>
      <c r="I274" s="1">
        <v>5000000</v>
      </c>
      <c r="J274" s="1" t="s">
        <v>1185</v>
      </c>
      <c r="K274" s="1" t="s">
        <v>2573</v>
      </c>
      <c r="L274" s="1" t="s">
        <v>2574</v>
      </c>
      <c r="M274" s="1"/>
      <c r="N274" s="1" t="s">
        <v>24</v>
      </c>
      <c r="O274" s="13" t="s">
        <v>926</v>
      </c>
    </row>
    <row r="275" spans="1:15" x14ac:dyDescent="0.35">
      <c r="A275" s="1" t="s">
        <v>1047</v>
      </c>
      <c r="B275" s="1" t="s">
        <v>879</v>
      </c>
      <c r="C275" s="1" t="s">
        <v>2575</v>
      </c>
      <c r="D275" s="1" t="s">
        <v>880</v>
      </c>
      <c r="E275" s="1" t="s">
        <v>881</v>
      </c>
      <c r="F275" s="1" t="s">
        <v>1127</v>
      </c>
      <c r="G275" s="1" t="b">
        <v>0</v>
      </c>
      <c r="H275" s="1" t="s">
        <v>1100</v>
      </c>
      <c r="I275" s="1">
        <v>500000</v>
      </c>
      <c r="J275" s="1" t="s">
        <v>1143</v>
      </c>
      <c r="K275" s="1" t="s">
        <v>1129</v>
      </c>
      <c r="L275" s="1" t="s">
        <v>1130</v>
      </c>
      <c r="M275" s="1"/>
      <c r="N275" s="1" t="s">
        <v>34</v>
      </c>
      <c r="O275" s="13" t="s">
        <v>937</v>
      </c>
    </row>
    <row r="276" spans="1:15" x14ac:dyDescent="0.35">
      <c r="A276" s="1" t="s">
        <v>1064</v>
      </c>
      <c r="B276" s="1" t="s">
        <v>116</v>
      </c>
      <c r="C276" s="1" t="s">
        <v>2576</v>
      </c>
      <c r="D276" s="1" t="s">
        <v>117</v>
      </c>
      <c r="E276" s="1" t="s">
        <v>118</v>
      </c>
      <c r="F276" s="1" t="s">
        <v>2577</v>
      </c>
      <c r="G276" s="1" t="b">
        <v>1</v>
      </c>
      <c r="H276" s="1" t="s">
        <v>1053</v>
      </c>
      <c r="I276" s="1">
        <v>1000000000</v>
      </c>
      <c r="J276" s="1" t="s">
        <v>1261</v>
      </c>
      <c r="K276" s="1" t="s">
        <v>2578</v>
      </c>
      <c r="L276" s="1" t="s">
        <v>2579</v>
      </c>
      <c r="M276" s="1"/>
      <c r="N276" s="1" t="s">
        <v>24</v>
      </c>
      <c r="O276" s="13" t="s">
        <v>925</v>
      </c>
    </row>
    <row r="277" spans="1:15" x14ac:dyDescent="0.35">
      <c r="A277" s="1" t="s">
        <v>1064</v>
      </c>
      <c r="B277" s="1" t="s">
        <v>905</v>
      </c>
      <c r="C277" s="1" t="s">
        <v>2580</v>
      </c>
      <c r="D277" s="1" t="s">
        <v>906</v>
      </c>
      <c r="E277" s="1" t="s">
        <v>907</v>
      </c>
      <c r="F277" s="1" t="s">
        <v>1788</v>
      </c>
      <c r="G277" s="1" t="b">
        <v>1</v>
      </c>
      <c r="H277" s="1" t="s">
        <v>1107</v>
      </c>
      <c r="I277" s="1">
        <v>10000000</v>
      </c>
      <c r="J277" s="1" t="s">
        <v>2581</v>
      </c>
      <c r="K277" s="1" t="s">
        <v>2582</v>
      </c>
      <c r="L277" s="1" t="s">
        <v>2583</v>
      </c>
      <c r="M277" s="1"/>
      <c r="N277" s="1" t="s">
        <v>24</v>
      </c>
      <c r="O277" s="13" t="s">
        <v>926</v>
      </c>
    </row>
    <row r="278" spans="1:15" x14ac:dyDescent="0.35">
      <c r="A278" s="1" t="s">
        <v>1064</v>
      </c>
      <c r="B278" s="1" t="s">
        <v>835</v>
      </c>
      <c r="C278" s="1" t="s">
        <v>2584</v>
      </c>
      <c r="D278" s="1" t="s">
        <v>836</v>
      </c>
      <c r="E278" s="1" t="s">
        <v>837</v>
      </c>
      <c r="F278" s="1" t="s">
        <v>1218</v>
      </c>
      <c r="G278" s="1" t="b">
        <v>1</v>
      </c>
      <c r="H278" s="1" t="s">
        <v>1053</v>
      </c>
      <c r="I278" s="1">
        <v>1000000</v>
      </c>
      <c r="J278" s="1" t="s">
        <v>2063</v>
      </c>
      <c r="K278" s="1" t="s">
        <v>2585</v>
      </c>
      <c r="L278" s="1" t="s">
        <v>2586</v>
      </c>
      <c r="M278" s="1"/>
      <c r="N278" s="1" t="s">
        <v>7</v>
      </c>
      <c r="O278" s="13" t="s">
        <v>926</v>
      </c>
    </row>
    <row r="279" spans="1:15" x14ac:dyDescent="0.35">
      <c r="A279" s="1" t="s">
        <v>1064</v>
      </c>
      <c r="B279" s="1" t="s">
        <v>619</v>
      </c>
      <c r="C279" s="1" t="s">
        <v>2587</v>
      </c>
      <c r="D279" s="1" t="s">
        <v>620</v>
      </c>
      <c r="E279" s="1" t="s">
        <v>621</v>
      </c>
      <c r="F279" s="1" t="s">
        <v>1052</v>
      </c>
      <c r="G279" s="1" t="b">
        <v>1</v>
      </c>
      <c r="H279" s="1" t="s">
        <v>1053</v>
      </c>
      <c r="I279" s="1">
        <v>10000000</v>
      </c>
      <c r="J279" s="1" t="s">
        <v>1838</v>
      </c>
      <c r="K279" s="1" t="s">
        <v>2588</v>
      </c>
      <c r="L279" s="1" t="s">
        <v>2589</v>
      </c>
      <c r="M279" s="1"/>
      <c r="N279" s="1" t="s">
        <v>13</v>
      </c>
      <c r="O279" s="13" t="s">
        <v>925</v>
      </c>
    </row>
    <row r="280" spans="1:15" x14ac:dyDescent="0.35">
      <c r="A280" s="1" t="s">
        <v>1064</v>
      </c>
      <c r="B280" s="1" t="s">
        <v>189</v>
      </c>
      <c r="C280" s="1" t="s">
        <v>2590</v>
      </c>
      <c r="D280" s="1" t="s">
        <v>190</v>
      </c>
      <c r="E280" s="1" t="s">
        <v>191</v>
      </c>
      <c r="F280" s="1" t="s">
        <v>1168</v>
      </c>
      <c r="G280" s="1" t="b">
        <v>1</v>
      </c>
      <c r="H280" s="1" t="s">
        <v>1100</v>
      </c>
      <c r="I280" s="1">
        <v>100000</v>
      </c>
      <c r="J280" s="1" t="s">
        <v>2591</v>
      </c>
      <c r="K280" s="1" t="s">
        <v>2592</v>
      </c>
      <c r="L280" s="1" t="s">
        <v>2593</v>
      </c>
      <c r="M280" s="1"/>
      <c r="N280" s="1" t="s">
        <v>34</v>
      </c>
      <c r="O280" s="13" t="s">
        <v>926</v>
      </c>
    </row>
    <row r="281" spans="1:15" x14ac:dyDescent="0.35">
      <c r="A281" s="1" t="s">
        <v>1064</v>
      </c>
      <c r="B281" s="1" t="s">
        <v>387</v>
      </c>
      <c r="C281" s="1" t="s">
        <v>2594</v>
      </c>
      <c r="D281" s="1" t="s">
        <v>388</v>
      </c>
      <c r="E281" s="1" t="s">
        <v>389</v>
      </c>
      <c r="F281" s="1" t="s">
        <v>1052</v>
      </c>
      <c r="G281" s="1" t="b">
        <v>1</v>
      </c>
      <c r="H281" s="1" t="s">
        <v>1053</v>
      </c>
      <c r="I281" s="1">
        <v>5000000</v>
      </c>
      <c r="J281" s="1" t="s">
        <v>2595</v>
      </c>
      <c r="K281" s="1" t="s">
        <v>2596</v>
      </c>
      <c r="L281" s="1" t="s">
        <v>2597</v>
      </c>
      <c r="M281" s="1"/>
      <c r="N281" s="1" t="s">
        <v>13</v>
      </c>
      <c r="O281" s="13" t="s">
        <v>935</v>
      </c>
    </row>
    <row r="282" spans="1:15" x14ac:dyDescent="0.35">
      <c r="A282" s="1" t="s">
        <v>1047</v>
      </c>
      <c r="B282" s="1" t="s">
        <v>539</v>
      </c>
      <c r="C282" s="1" t="s">
        <v>2598</v>
      </c>
      <c r="D282" s="1" t="s">
        <v>540</v>
      </c>
      <c r="E282" s="1" t="s">
        <v>541</v>
      </c>
      <c r="F282" s="1" t="s">
        <v>2297</v>
      </c>
      <c r="G282" s="1" t="b">
        <v>0</v>
      </c>
      <c r="H282" s="1" t="s">
        <v>1053</v>
      </c>
      <c r="I282" s="1">
        <v>5000000</v>
      </c>
      <c r="J282" s="1" t="s">
        <v>1269</v>
      </c>
      <c r="K282" s="1" t="s">
        <v>2599</v>
      </c>
      <c r="L282" s="1" t="s">
        <v>2600</v>
      </c>
      <c r="M282" s="1"/>
      <c r="N282" s="1" t="s">
        <v>7</v>
      </c>
      <c r="O282" s="13" t="s">
        <v>925</v>
      </c>
    </row>
    <row r="283" spans="1:15" x14ac:dyDescent="0.35">
      <c r="A283" s="1" t="s">
        <v>1047</v>
      </c>
      <c r="B283" s="1" t="s">
        <v>78</v>
      </c>
      <c r="C283" s="1" t="s">
        <v>2601</v>
      </c>
      <c r="D283" s="1" t="s">
        <v>79</v>
      </c>
      <c r="E283" s="1" t="s">
        <v>80</v>
      </c>
      <c r="F283" s="1" t="s">
        <v>1585</v>
      </c>
      <c r="G283" s="1" t="b">
        <v>0</v>
      </c>
      <c r="H283" s="1" t="s">
        <v>1053</v>
      </c>
      <c r="I283" s="1">
        <v>1000000</v>
      </c>
      <c r="J283" s="1" t="s">
        <v>1628</v>
      </c>
      <c r="K283" s="1" t="s">
        <v>2602</v>
      </c>
      <c r="L283" s="1" t="s">
        <v>2603</v>
      </c>
      <c r="M283" s="1"/>
      <c r="N283" s="1" t="s">
        <v>34</v>
      </c>
      <c r="O283" s="13" t="s">
        <v>925</v>
      </c>
    </row>
    <row r="284" spans="1:15" x14ac:dyDescent="0.35">
      <c r="A284" s="1" t="s">
        <v>1047</v>
      </c>
      <c r="B284" s="1" t="s">
        <v>759</v>
      </c>
      <c r="C284" s="1" t="s">
        <v>2604</v>
      </c>
      <c r="D284" s="1" t="s">
        <v>760</v>
      </c>
      <c r="E284" s="1" t="s">
        <v>761</v>
      </c>
      <c r="F284" s="1" t="s">
        <v>2605</v>
      </c>
      <c r="G284" s="1" t="b">
        <v>0</v>
      </c>
      <c r="H284" s="1" t="s">
        <v>1053</v>
      </c>
      <c r="I284" s="1">
        <v>10000</v>
      </c>
      <c r="J284" s="1" t="s">
        <v>2606</v>
      </c>
      <c r="K284" s="1" t="s">
        <v>2607</v>
      </c>
      <c r="L284" s="1" t="s">
        <v>2608</v>
      </c>
      <c r="M284" s="1"/>
      <c r="N284" s="1" t="s">
        <v>34</v>
      </c>
      <c r="O284" s="13" t="s">
        <v>925</v>
      </c>
    </row>
    <row r="285" spans="1:15" x14ac:dyDescent="0.35">
      <c r="A285" s="1" t="s">
        <v>1064</v>
      </c>
      <c r="B285" s="1" t="s">
        <v>458</v>
      </c>
      <c r="C285" s="1" t="s">
        <v>2609</v>
      </c>
      <c r="D285" s="1" t="s">
        <v>459</v>
      </c>
      <c r="E285" s="1" t="s">
        <v>460</v>
      </c>
      <c r="F285" s="1" t="s">
        <v>2610</v>
      </c>
      <c r="G285" s="1" t="b">
        <v>1</v>
      </c>
      <c r="H285" s="1" t="s">
        <v>1053</v>
      </c>
      <c r="I285" s="1">
        <v>10000000</v>
      </c>
      <c r="J285" s="1" t="s">
        <v>1665</v>
      </c>
      <c r="K285" s="1" t="s">
        <v>2611</v>
      </c>
      <c r="L285" s="1" t="s">
        <v>2612</v>
      </c>
      <c r="M285" s="1"/>
      <c r="N285" s="1" t="s">
        <v>13</v>
      </c>
      <c r="O285" s="13" t="s">
        <v>925</v>
      </c>
    </row>
    <row r="286" spans="1:15" x14ac:dyDescent="0.35">
      <c r="A286" s="1" t="s">
        <v>1064</v>
      </c>
      <c r="B286" s="1" t="s">
        <v>854</v>
      </c>
      <c r="C286" s="1" t="s">
        <v>2613</v>
      </c>
      <c r="D286" s="1" t="s">
        <v>855</v>
      </c>
      <c r="E286" s="1" t="s">
        <v>856</v>
      </c>
      <c r="F286" s="1" t="s">
        <v>2614</v>
      </c>
      <c r="G286" s="1" t="b">
        <v>1</v>
      </c>
      <c r="H286" s="1" t="s">
        <v>1053</v>
      </c>
      <c r="I286" s="1">
        <v>10000000</v>
      </c>
      <c r="J286" s="1" t="s">
        <v>2615</v>
      </c>
      <c r="K286" s="1" t="s">
        <v>2616</v>
      </c>
      <c r="L286" s="1" t="s">
        <v>2617</v>
      </c>
      <c r="M286" s="1"/>
      <c r="N286" s="1" t="s">
        <v>13</v>
      </c>
      <c r="O286" s="13" t="s">
        <v>925</v>
      </c>
    </row>
    <row r="287" spans="1:15" x14ac:dyDescent="0.35">
      <c r="A287" s="1" t="s">
        <v>1064</v>
      </c>
      <c r="B287" s="1" t="s">
        <v>211</v>
      </c>
      <c r="C287" s="1" t="s">
        <v>2618</v>
      </c>
      <c r="D287" s="1" t="s">
        <v>212</v>
      </c>
      <c r="E287" s="1" t="s">
        <v>213</v>
      </c>
      <c r="F287" s="1" t="s">
        <v>1052</v>
      </c>
      <c r="G287" s="1" t="b">
        <v>1</v>
      </c>
      <c r="H287" s="1" t="s">
        <v>1053</v>
      </c>
      <c r="I287" s="1">
        <v>100000</v>
      </c>
      <c r="J287" s="1" t="s">
        <v>1277</v>
      </c>
      <c r="K287" s="1" t="s">
        <v>2619</v>
      </c>
      <c r="L287" s="1" t="s">
        <v>2620</v>
      </c>
      <c r="M287" s="1"/>
      <c r="N287" s="1" t="s">
        <v>7</v>
      </c>
      <c r="O287" s="13" t="s">
        <v>926</v>
      </c>
    </row>
    <row r="288" spans="1:15" x14ac:dyDescent="0.35">
      <c r="A288" s="1" t="s">
        <v>1047</v>
      </c>
      <c r="B288" s="1" t="s">
        <v>378</v>
      </c>
      <c r="C288" s="1" t="s">
        <v>2621</v>
      </c>
      <c r="D288" s="1" t="s">
        <v>379</v>
      </c>
      <c r="E288" s="1" t="s">
        <v>380</v>
      </c>
      <c r="F288" s="1" t="s">
        <v>1052</v>
      </c>
      <c r="G288" s="1" t="b">
        <v>0</v>
      </c>
      <c r="H288" s="1" t="s">
        <v>1053</v>
      </c>
      <c r="I288" s="1">
        <v>5000</v>
      </c>
      <c r="J288" s="1" t="s">
        <v>1269</v>
      </c>
      <c r="K288" s="1" t="s">
        <v>2622</v>
      </c>
      <c r="L288" s="1" t="s">
        <v>2623</v>
      </c>
      <c r="M288" s="1"/>
      <c r="N288" s="1" t="s">
        <v>7</v>
      </c>
      <c r="O288" s="13" t="s">
        <v>937</v>
      </c>
    </row>
    <row r="289" spans="1:15" x14ac:dyDescent="0.35">
      <c r="A289" s="1" t="s">
        <v>1064</v>
      </c>
      <c r="B289" s="1" t="s">
        <v>849</v>
      </c>
      <c r="C289" s="1" t="s">
        <v>2624</v>
      </c>
      <c r="D289" s="1" t="s">
        <v>850</v>
      </c>
      <c r="E289" s="1" t="s">
        <v>2625</v>
      </c>
      <c r="F289" s="1" t="s">
        <v>2626</v>
      </c>
      <c r="G289" s="1" t="b">
        <v>1</v>
      </c>
      <c r="H289" s="1" t="s">
        <v>1053</v>
      </c>
      <c r="I289" s="1">
        <v>100000000</v>
      </c>
      <c r="J289" s="1" t="s">
        <v>1277</v>
      </c>
      <c r="K289" s="1" t="s">
        <v>2627</v>
      </c>
      <c r="L289" s="1" t="s">
        <v>2477</v>
      </c>
      <c r="M289" s="1"/>
      <c r="N289" s="1" t="s">
        <v>13</v>
      </c>
      <c r="O289" s="13" t="s">
        <v>935</v>
      </c>
    </row>
    <row r="290" spans="1:15" x14ac:dyDescent="0.35">
      <c r="A290" s="1" t="s">
        <v>1064</v>
      </c>
      <c r="B290" s="1" t="s">
        <v>2628</v>
      </c>
      <c r="C290" s="1" t="s">
        <v>2629</v>
      </c>
      <c r="D290" s="1" t="s">
        <v>2630</v>
      </c>
      <c r="E290" s="1" t="s">
        <v>2631</v>
      </c>
      <c r="F290" s="1" t="s">
        <v>1052</v>
      </c>
      <c r="G290" s="1" t="b">
        <v>1</v>
      </c>
      <c r="H290" s="1" t="s">
        <v>1053</v>
      </c>
      <c r="I290" s="1">
        <v>10000000</v>
      </c>
      <c r="J290" s="1" t="s">
        <v>2632</v>
      </c>
      <c r="K290" s="1" t="s">
        <v>2633</v>
      </c>
      <c r="L290" s="1" t="s">
        <v>2634</v>
      </c>
      <c r="M290" s="1"/>
      <c r="N290" s="1" t="s">
        <v>7</v>
      </c>
      <c r="O290" s="13" t="s">
        <v>959</v>
      </c>
    </row>
    <row r="291" spans="1:15" x14ac:dyDescent="0.35">
      <c r="A291" s="1" t="s">
        <v>1064</v>
      </c>
      <c r="B291" s="1" t="s">
        <v>736</v>
      </c>
      <c r="C291" s="1" t="s">
        <v>2635</v>
      </c>
      <c r="D291" s="1" t="s">
        <v>737</v>
      </c>
      <c r="E291" s="1" t="s">
        <v>738</v>
      </c>
      <c r="F291" s="1" t="s">
        <v>1052</v>
      </c>
      <c r="G291" s="1" t="b">
        <v>1</v>
      </c>
      <c r="H291" s="1" t="s">
        <v>1053</v>
      </c>
      <c r="I291" s="1">
        <v>50000000</v>
      </c>
      <c r="J291" s="1" t="s">
        <v>2636</v>
      </c>
      <c r="K291" s="1" t="s">
        <v>2637</v>
      </c>
      <c r="L291" s="1" t="s">
        <v>2638</v>
      </c>
      <c r="M291" s="1"/>
      <c r="N291" s="1" t="s">
        <v>24</v>
      </c>
      <c r="O291" s="13" t="s">
        <v>925</v>
      </c>
    </row>
    <row r="292" spans="1:15" x14ac:dyDescent="0.35">
      <c r="A292" s="1" t="s">
        <v>1064</v>
      </c>
      <c r="B292" s="1" t="s">
        <v>502</v>
      </c>
      <c r="C292" s="1" t="s">
        <v>2639</v>
      </c>
      <c r="D292" s="1" t="s">
        <v>503</v>
      </c>
      <c r="E292" s="1" t="s">
        <v>504</v>
      </c>
      <c r="F292" s="1" t="s">
        <v>1918</v>
      </c>
      <c r="G292" s="1" t="b">
        <v>1</v>
      </c>
      <c r="H292" s="1" t="s">
        <v>1100</v>
      </c>
      <c r="I292" s="1">
        <v>10000000</v>
      </c>
      <c r="J292" s="1" t="s">
        <v>1838</v>
      </c>
      <c r="K292" s="1" t="s">
        <v>2640</v>
      </c>
      <c r="L292" s="1" t="s">
        <v>2641</v>
      </c>
      <c r="M292" s="1"/>
      <c r="N292" s="1" t="s">
        <v>34</v>
      </c>
      <c r="O292" s="13" t="s">
        <v>925</v>
      </c>
    </row>
    <row r="293" spans="1:15" x14ac:dyDescent="0.35">
      <c r="A293" s="1" t="s">
        <v>1064</v>
      </c>
      <c r="B293" s="1" t="s">
        <v>829</v>
      </c>
      <c r="C293" s="1" t="s">
        <v>2642</v>
      </c>
      <c r="D293" s="1" t="s">
        <v>830</v>
      </c>
      <c r="E293" s="1" t="s">
        <v>831</v>
      </c>
      <c r="F293" s="1" t="s">
        <v>2643</v>
      </c>
      <c r="G293" s="1" t="b">
        <v>1</v>
      </c>
      <c r="H293" s="1" t="s">
        <v>1053</v>
      </c>
      <c r="I293" s="1">
        <v>50000000</v>
      </c>
      <c r="J293" s="1" t="s">
        <v>2014</v>
      </c>
      <c r="K293" s="1" t="s">
        <v>2644</v>
      </c>
      <c r="L293" s="1" t="s">
        <v>2645</v>
      </c>
      <c r="M293" s="1"/>
      <c r="N293" s="1" t="s">
        <v>34</v>
      </c>
      <c r="O293" s="13" t="s">
        <v>925</v>
      </c>
    </row>
    <row r="294" spans="1:15" x14ac:dyDescent="0.35">
      <c r="A294" s="1" t="s">
        <v>1064</v>
      </c>
      <c r="B294" s="1" t="s">
        <v>793</v>
      </c>
      <c r="C294" s="1" t="s">
        <v>2646</v>
      </c>
      <c r="D294" s="1" t="s">
        <v>794</v>
      </c>
      <c r="E294" s="1" t="s">
        <v>795</v>
      </c>
      <c r="F294" s="1" t="s">
        <v>2373</v>
      </c>
      <c r="G294" s="1" t="b">
        <v>1</v>
      </c>
      <c r="H294" s="1" t="s">
        <v>1053</v>
      </c>
      <c r="I294" s="1">
        <v>50000000</v>
      </c>
      <c r="J294" s="1" t="s">
        <v>1070</v>
      </c>
      <c r="K294" s="1" t="s">
        <v>2647</v>
      </c>
      <c r="L294" s="1" t="s">
        <v>1072</v>
      </c>
      <c r="M294" s="1"/>
      <c r="N294" s="1" t="s">
        <v>13</v>
      </c>
      <c r="O294" s="13" t="s">
        <v>930</v>
      </c>
    </row>
    <row r="295" spans="1:15" x14ac:dyDescent="0.35">
      <c r="A295" s="1" t="s">
        <v>1064</v>
      </c>
      <c r="B295" s="1" t="s">
        <v>684</v>
      </c>
      <c r="C295" s="1" t="s">
        <v>2648</v>
      </c>
      <c r="D295" s="1" t="s">
        <v>685</v>
      </c>
      <c r="E295" s="1" t="s">
        <v>686</v>
      </c>
      <c r="F295" s="1" t="s">
        <v>2649</v>
      </c>
      <c r="G295" s="1" t="b">
        <v>1</v>
      </c>
      <c r="H295" s="1" t="s">
        <v>1053</v>
      </c>
      <c r="I295" s="1">
        <v>100000000</v>
      </c>
      <c r="J295" s="1" t="s">
        <v>1261</v>
      </c>
      <c r="K295" s="1" t="s">
        <v>2650</v>
      </c>
      <c r="L295" s="1" t="s">
        <v>2293</v>
      </c>
      <c r="M295" s="1"/>
      <c r="N295" s="1" t="s">
        <v>34</v>
      </c>
      <c r="O295" s="13" t="s">
        <v>926</v>
      </c>
    </row>
    <row r="296" spans="1:15" x14ac:dyDescent="0.35">
      <c r="A296" s="1" t="s">
        <v>1064</v>
      </c>
      <c r="B296" s="1" t="s">
        <v>102</v>
      </c>
      <c r="C296" s="1" t="s">
        <v>2651</v>
      </c>
      <c r="D296" s="1" t="s">
        <v>103</v>
      </c>
      <c r="E296" s="1" t="s">
        <v>104</v>
      </c>
      <c r="F296" s="1" t="s">
        <v>1052</v>
      </c>
      <c r="G296" s="1" t="b">
        <v>1</v>
      </c>
      <c r="H296" s="1" t="s">
        <v>1053</v>
      </c>
      <c r="I296" s="1">
        <v>10000000</v>
      </c>
      <c r="J296" s="1" t="s">
        <v>2652</v>
      </c>
      <c r="K296" s="1" t="s">
        <v>2653</v>
      </c>
      <c r="L296" s="1" t="s">
        <v>2654</v>
      </c>
      <c r="M296" s="1"/>
      <c r="N296" s="1" t="s">
        <v>24</v>
      </c>
      <c r="O296" s="13" t="s">
        <v>926</v>
      </c>
    </row>
    <row r="297" spans="1:15" x14ac:dyDescent="0.35">
      <c r="A297" s="1" t="s">
        <v>1047</v>
      </c>
      <c r="B297" s="1" t="s">
        <v>400</v>
      </c>
      <c r="C297" s="1" t="s">
        <v>2655</v>
      </c>
      <c r="D297" s="1" t="s">
        <v>401</v>
      </c>
      <c r="E297" s="1" t="s">
        <v>402</v>
      </c>
      <c r="F297" s="1" t="s">
        <v>1585</v>
      </c>
      <c r="G297" s="1" t="b">
        <v>0</v>
      </c>
      <c r="H297" s="1" t="s">
        <v>1107</v>
      </c>
      <c r="I297" s="1">
        <v>1000000</v>
      </c>
      <c r="J297" s="1" t="s">
        <v>2656</v>
      </c>
      <c r="K297" s="1" t="s">
        <v>2657</v>
      </c>
      <c r="L297" s="1" t="s">
        <v>2658</v>
      </c>
      <c r="M297" s="1"/>
      <c r="N297" s="1" t="s">
        <v>34</v>
      </c>
      <c r="O297" s="13" t="s">
        <v>925</v>
      </c>
    </row>
    <row r="298" spans="1:15" x14ac:dyDescent="0.35">
      <c r="A298" s="1" t="s">
        <v>1064</v>
      </c>
      <c r="B298" s="1" t="s">
        <v>721</v>
      </c>
      <c r="C298" s="1" t="s">
        <v>2659</v>
      </c>
      <c r="D298" s="1" t="s">
        <v>722</v>
      </c>
      <c r="E298" s="1" t="s">
        <v>723</v>
      </c>
      <c r="F298" s="1" t="s">
        <v>1260</v>
      </c>
      <c r="G298" s="1" t="b">
        <v>1</v>
      </c>
      <c r="H298" s="1" t="s">
        <v>1053</v>
      </c>
      <c r="I298" s="1">
        <v>10000000</v>
      </c>
      <c r="J298" s="1" t="s">
        <v>2042</v>
      </c>
      <c r="K298" s="1" t="s">
        <v>2660</v>
      </c>
      <c r="L298" s="1" t="s">
        <v>2661</v>
      </c>
      <c r="M298" s="1"/>
      <c r="N298" s="1" t="s">
        <v>7</v>
      </c>
      <c r="O298" s="13" t="s">
        <v>925</v>
      </c>
    </row>
    <row r="299" spans="1:15" x14ac:dyDescent="0.35">
      <c r="A299" s="1" t="s">
        <v>1064</v>
      </c>
      <c r="B299" s="1" t="s">
        <v>896</v>
      </c>
      <c r="C299" s="1" t="s">
        <v>2662</v>
      </c>
      <c r="D299" s="1" t="s">
        <v>897</v>
      </c>
      <c r="E299" s="1" t="s">
        <v>898</v>
      </c>
      <c r="F299" s="1" t="s">
        <v>2663</v>
      </c>
      <c r="G299" s="1" t="b">
        <v>1</v>
      </c>
      <c r="H299" s="1" t="s">
        <v>1053</v>
      </c>
      <c r="I299" s="1">
        <v>1000000</v>
      </c>
      <c r="J299" s="1" t="s">
        <v>1185</v>
      </c>
      <c r="K299" s="1" t="s">
        <v>2664</v>
      </c>
      <c r="L299" s="1" t="s">
        <v>2665</v>
      </c>
      <c r="M299" s="1"/>
      <c r="N299" s="1" t="s">
        <v>7</v>
      </c>
      <c r="O299" s="13" t="s">
        <v>958</v>
      </c>
    </row>
    <row r="300" spans="1:15" x14ac:dyDescent="0.35">
      <c r="A300" s="1" t="s">
        <v>1047</v>
      </c>
      <c r="B300" s="1" t="s">
        <v>2666</v>
      </c>
      <c r="C300" s="1" t="s">
        <v>2667</v>
      </c>
      <c r="D300" s="1" t="s">
        <v>2668</v>
      </c>
      <c r="E300" s="1" t="s">
        <v>2669</v>
      </c>
      <c r="F300" s="1" t="s">
        <v>1052</v>
      </c>
      <c r="G300" s="1" t="b">
        <v>0</v>
      </c>
      <c r="H300" s="1" t="s">
        <v>1053</v>
      </c>
      <c r="I300" s="1">
        <v>10000</v>
      </c>
      <c r="J300" s="1" t="s">
        <v>1214</v>
      </c>
      <c r="K300" s="1" t="s">
        <v>1472</v>
      </c>
      <c r="L300" s="1" t="s">
        <v>1473</v>
      </c>
      <c r="M300" s="1"/>
      <c r="N300" s="1" t="s">
        <v>7</v>
      </c>
      <c r="O300" s="13" t="s">
        <v>926</v>
      </c>
    </row>
    <row r="301" spans="1:15" x14ac:dyDescent="0.35">
      <c r="A301" s="1" t="s">
        <v>1047</v>
      </c>
      <c r="B301" s="1" t="s">
        <v>2670</v>
      </c>
      <c r="C301" s="1" t="s">
        <v>2671</v>
      </c>
      <c r="D301" s="1" t="s">
        <v>2672</v>
      </c>
      <c r="E301" s="1" t="s">
        <v>2673</v>
      </c>
      <c r="F301" s="1" t="s">
        <v>1341</v>
      </c>
      <c r="G301" s="1" t="b">
        <v>0</v>
      </c>
      <c r="H301" s="1" t="s">
        <v>1053</v>
      </c>
      <c r="I301" s="1">
        <v>50000</v>
      </c>
      <c r="J301" s="1" t="s">
        <v>2674</v>
      </c>
      <c r="K301" s="1" t="s">
        <v>2675</v>
      </c>
      <c r="L301" s="1" t="s">
        <v>2676</v>
      </c>
      <c r="M301" s="1"/>
      <c r="N301" s="1" t="s">
        <v>7</v>
      </c>
      <c r="O301" s="13" t="s">
        <v>926</v>
      </c>
    </row>
    <row r="302" spans="1:15" x14ac:dyDescent="0.35">
      <c r="A302" s="1" t="s">
        <v>1064</v>
      </c>
      <c r="B302" s="1" t="s">
        <v>2677</v>
      </c>
      <c r="C302" s="1" t="s">
        <v>2678</v>
      </c>
      <c r="D302" s="1" t="s">
        <v>2679</v>
      </c>
      <c r="E302" s="1" t="s">
        <v>2680</v>
      </c>
      <c r="F302" s="1" t="s">
        <v>1168</v>
      </c>
      <c r="G302" s="1" t="b">
        <v>1</v>
      </c>
      <c r="H302" s="1" t="s">
        <v>1053</v>
      </c>
      <c r="I302" s="1">
        <v>100000</v>
      </c>
      <c r="J302" s="1" t="s">
        <v>2392</v>
      </c>
      <c r="K302" s="1" t="s">
        <v>2681</v>
      </c>
      <c r="L302" s="1" t="s">
        <v>2682</v>
      </c>
      <c r="M302" s="1"/>
      <c r="N302" s="1" t="s">
        <v>34</v>
      </c>
      <c r="O302" s="13" t="s">
        <v>925</v>
      </c>
    </row>
    <row r="303" spans="1:15" x14ac:dyDescent="0.35">
      <c r="A303" s="1" t="s">
        <v>1064</v>
      </c>
      <c r="B303" s="1" t="s">
        <v>2683</v>
      </c>
      <c r="C303" s="1" t="s">
        <v>2684</v>
      </c>
      <c r="D303" s="1" t="s">
        <v>2685</v>
      </c>
      <c r="E303" s="1" t="s">
        <v>2686</v>
      </c>
      <c r="F303" s="1" t="s">
        <v>2687</v>
      </c>
      <c r="G303" s="1" t="b">
        <v>1</v>
      </c>
      <c r="H303" s="1" t="s">
        <v>1053</v>
      </c>
      <c r="I303" s="1">
        <v>1000000</v>
      </c>
      <c r="J303" s="1" t="s">
        <v>2688</v>
      </c>
      <c r="K303" s="1" t="s">
        <v>2689</v>
      </c>
      <c r="L303" s="1" t="s">
        <v>2617</v>
      </c>
      <c r="M303" s="1"/>
      <c r="N303" s="1" t="s">
        <v>13</v>
      </c>
      <c r="O303" s="13" t="s">
        <v>957</v>
      </c>
    </row>
    <row r="304" spans="1:15" x14ac:dyDescent="0.35">
      <c r="A304" s="1" t="s">
        <v>1047</v>
      </c>
      <c r="B304" s="1" t="s">
        <v>2690</v>
      </c>
      <c r="C304" s="1" t="s">
        <v>2691</v>
      </c>
      <c r="D304" s="1" t="s">
        <v>2692</v>
      </c>
      <c r="E304" s="1" t="s">
        <v>2693</v>
      </c>
      <c r="F304" s="1" t="s">
        <v>2694</v>
      </c>
      <c r="G304" s="1" t="b">
        <v>0</v>
      </c>
      <c r="H304" s="1" t="s">
        <v>1053</v>
      </c>
      <c r="I304" s="1">
        <v>1000</v>
      </c>
      <c r="J304" s="1" t="s">
        <v>1327</v>
      </c>
      <c r="K304" s="1" t="s">
        <v>2695</v>
      </c>
      <c r="L304" s="1" t="s">
        <v>2696</v>
      </c>
      <c r="M304" s="1"/>
      <c r="N304" s="1" t="s">
        <v>7</v>
      </c>
      <c r="O304" s="13" t="s">
        <v>925</v>
      </c>
    </row>
    <row r="305" spans="1:15" x14ac:dyDescent="0.35">
      <c r="A305" s="1" t="s">
        <v>1064</v>
      </c>
      <c r="B305" s="1" t="s">
        <v>2697</v>
      </c>
      <c r="C305" s="1" t="s">
        <v>2698</v>
      </c>
      <c r="D305" s="1" t="s">
        <v>2699</v>
      </c>
      <c r="E305" s="1" t="s">
        <v>2700</v>
      </c>
      <c r="F305" s="1" t="s">
        <v>2701</v>
      </c>
      <c r="G305" s="1" t="b">
        <v>1</v>
      </c>
      <c r="H305" s="1" t="s">
        <v>1100</v>
      </c>
      <c r="I305" s="1">
        <v>1000000</v>
      </c>
      <c r="J305" s="1" t="s">
        <v>2702</v>
      </c>
      <c r="K305" s="1" t="s">
        <v>2703</v>
      </c>
      <c r="L305" s="1" t="s">
        <v>2704</v>
      </c>
      <c r="M305" s="1"/>
      <c r="N305" s="1" t="s">
        <v>34</v>
      </c>
      <c r="O305" s="13" t="s">
        <v>1374</v>
      </c>
    </row>
    <row r="306" spans="1:15" x14ac:dyDescent="0.35">
      <c r="A306" s="1" t="s">
        <v>1064</v>
      </c>
      <c r="B306" s="1" t="s">
        <v>2705</v>
      </c>
      <c r="C306" s="1" t="s">
        <v>2706</v>
      </c>
      <c r="D306" s="1" t="s">
        <v>2707</v>
      </c>
      <c r="E306" s="1" t="s">
        <v>2708</v>
      </c>
      <c r="F306" s="1" t="s">
        <v>1341</v>
      </c>
      <c r="G306" s="1" t="b">
        <v>1</v>
      </c>
      <c r="H306" s="1" t="s">
        <v>1053</v>
      </c>
      <c r="I306" s="1">
        <v>1000000</v>
      </c>
      <c r="J306" s="1" t="s">
        <v>1261</v>
      </c>
      <c r="K306" s="1" t="s">
        <v>2709</v>
      </c>
      <c r="L306" s="1" t="s">
        <v>2710</v>
      </c>
      <c r="M306" s="1"/>
      <c r="N306" s="1" t="s">
        <v>34</v>
      </c>
      <c r="O306" s="13" t="s">
        <v>925</v>
      </c>
    </row>
    <row r="307" spans="1:15" x14ac:dyDescent="0.35">
      <c r="A307" s="1" t="s">
        <v>1064</v>
      </c>
      <c r="B307" s="1" t="s">
        <v>2711</v>
      </c>
      <c r="C307" s="1" t="s">
        <v>2712</v>
      </c>
      <c r="D307" s="1" t="s">
        <v>2713</v>
      </c>
      <c r="E307" s="1" t="s">
        <v>2714</v>
      </c>
      <c r="F307" s="1" t="s">
        <v>2035</v>
      </c>
      <c r="G307" s="1" t="b">
        <v>1</v>
      </c>
      <c r="H307" s="1" t="s">
        <v>1053</v>
      </c>
      <c r="I307" s="1">
        <v>5000000</v>
      </c>
      <c r="J307" s="1" t="s">
        <v>2063</v>
      </c>
      <c r="K307" s="1" t="s">
        <v>2715</v>
      </c>
      <c r="L307" s="1" t="s">
        <v>2716</v>
      </c>
      <c r="M307" s="1"/>
      <c r="N307" s="1" t="s">
        <v>7</v>
      </c>
      <c r="O307" s="13" t="s">
        <v>926</v>
      </c>
    </row>
    <row r="308" spans="1:15" x14ac:dyDescent="0.35">
      <c r="A308" s="1" t="s">
        <v>1064</v>
      </c>
      <c r="B308" s="1" t="s">
        <v>528</v>
      </c>
      <c r="C308" s="1" t="s">
        <v>2717</v>
      </c>
      <c r="D308" s="1" t="s">
        <v>529</v>
      </c>
      <c r="E308" s="1" t="s">
        <v>530</v>
      </c>
      <c r="F308" s="1" t="s">
        <v>2718</v>
      </c>
      <c r="G308" s="1" t="b">
        <v>1</v>
      </c>
      <c r="H308" s="1" t="s">
        <v>1053</v>
      </c>
      <c r="I308" s="1">
        <v>100000000</v>
      </c>
      <c r="J308" s="1" t="s">
        <v>1261</v>
      </c>
      <c r="K308" s="1" t="s">
        <v>2719</v>
      </c>
      <c r="L308" s="1" t="s">
        <v>1799</v>
      </c>
      <c r="M308" s="1"/>
      <c r="N308" s="1" t="s">
        <v>34</v>
      </c>
      <c r="O308" s="13" t="s">
        <v>926</v>
      </c>
    </row>
    <row r="309" spans="1:15" x14ac:dyDescent="0.35">
      <c r="A309" s="1" t="s">
        <v>1064</v>
      </c>
      <c r="B309" s="1" t="s">
        <v>710</v>
      </c>
      <c r="C309" s="1" t="s">
        <v>2720</v>
      </c>
      <c r="D309" s="1" t="s">
        <v>711</v>
      </c>
      <c r="E309" s="1" t="s">
        <v>712</v>
      </c>
      <c r="F309" s="1" t="s">
        <v>1052</v>
      </c>
      <c r="G309" s="1" t="b">
        <v>1</v>
      </c>
      <c r="H309" s="1" t="s">
        <v>1053</v>
      </c>
      <c r="I309" s="1">
        <v>1000000</v>
      </c>
      <c r="J309" s="1" t="s">
        <v>2721</v>
      </c>
      <c r="K309" s="1" t="s">
        <v>2722</v>
      </c>
      <c r="L309" s="1" t="s">
        <v>2477</v>
      </c>
      <c r="M309" s="1"/>
      <c r="N309" s="1" t="s">
        <v>13</v>
      </c>
      <c r="O309" s="13" t="s">
        <v>935</v>
      </c>
    </row>
    <row r="310" spans="1:15" x14ac:dyDescent="0.35">
      <c r="A310" s="1" t="s">
        <v>1064</v>
      </c>
      <c r="B310" s="1" t="s">
        <v>2723</v>
      </c>
      <c r="C310" s="1" t="s">
        <v>2724</v>
      </c>
      <c r="D310" s="1" t="s">
        <v>2725</v>
      </c>
      <c r="E310" s="1" t="s">
        <v>2726</v>
      </c>
      <c r="F310" s="1" t="s">
        <v>2467</v>
      </c>
      <c r="G310" s="1" t="b">
        <v>1</v>
      </c>
      <c r="H310" s="1" t="s">
        <v>1053</v>
      </c>
      <c r="I310" s="1">
        <v>1000000</v>
      </c>
      <c r="J310" s="1" t="s">
        <v>1261</v>
      </c>
      <c r="K310" s="1" t="s">
        <v>2727</v>
      </c>
      <c r="L310" s="1" t="s">
        <v>2728</v>
      </c>
      <c r="M310" s="1"/>
      <c r="N310" s="1" t="s">
        <v>34</v>
      </c>
      <c r="O310" s="13" t="s">
        <v>925</v>
      </c>
    </row>
    <row r="311" spans="1:15" x14ac:dyDescent="0.35">
      <c r="A311" s="1" t="s">
        <v>1047</v>
      </c>
      <c r="B311" s="1" t="s">
        <v>2729</v>
      </c>
      <c r="C311" s="1" t="s">
        <v>2730</v>
      </c>
      <c r="D311" s="1" t="s">
        <v>2731</v>
      </c>
      <c r="E311" s="1" t="s">
        <v>2732</v>
      </c>
      <c r="F311" s="1" t="s">
        <v>1052</v>
      </c>
      <c r="G311" s="1" t="b">
        <v>0</v>
      </c>
      <c r="H311" s="1" t="s">
        <v>1053</v>
      </c>
      <c r="I311" s="1">
        <v>1000</v>
      </c>
      <c r="J311" s="1" t="s">
        <v>1358</v>
      </c>
      <c r="K311" s="1" t="s">
        <v>1513</v>
      </c>
      <c r="L311" s="1" t="s">
        <v>1514</v>
      </c>
      <c r="M311" s="1"/>
      <c r="N311" s="1" t="s">
        <v>7</v>
      </c>
      <c r="O311" s="13" t="s">
        <v>1374</v>
      </c>
    </row>
    <row r="312" spans="1:15" x14ac:dyDescent="0.35">
      <c r="A312" s="1" t="s">
        <v>1064</v>
      </c>
      <c r="B312" s="1" t="s">
        <v>2733</v>
      </c>
      <c r="C312" s="1" t="s">
        <v>2734</v>
      </c>
      <c r="D312" s="1" t="s">
        <v>2735</v>
      </c>
      <c r="E312" s="1" t="s">
        <v>2736</v>
      </c>
      <c r="F312" s="1" t="s">
        <v>1168</v>
      </c>
      <c r="G312" s="1" t="b">
        <v>1</v>
      </c>
      <c r="H312" s="1" t="s">
        <v>1100</v>
      </c>
      <c r="I312" s="1">
        <v>5000000</v>
      </c>
      <c r="J312" s="1" t="s">
        <v>2737</v>
      </c>
      <c r="K312" s="1" t="s">
        <v>2738</v>
      </c>
      <c r="L312" s="1" t="s">
        <v>2739</v>
      </c>
      <c r="M312" s="1"/>
      <c r="N312" s="1" t="s">
        <v>7</v>
      </c>
      <c r="O312" s="13" t="s">
        <v>926</v>
      </c>
    </row>
    <row r="313" spans="1:15" x14ac:dyDescent="0.35">
      <c r="A313" s="1" t="s">
        <v>1064</v>
      </c>
      <c r="B313" s="1" t="s">
        <v>452</v>
      </c>
      <c r="C313" s="1" t="s">
        <v>2740</v>
      </c>
      <c r="D313" s="1" t="s">
        <v>453</v>
      </c>
      <c r="E313" s="1" t="s">
        <v>454</v>
      </c>
      <c r="F313" s="1" t="s">
        <v>1052</v>
      </c>
      <c r="G313" s="1" t="b">
        <v>1</v>
      </c>
      <c r="H313" s="1" t="s">
        <v>1053</v>
      </c>
      <c r="I313" s="1">
        <v>5000000</v>
      </c>
      <c r="J313" s="1" t="s">
        <v>2741</v>
      </c>
      <c r="K313" s="1" t="s">
        <v>2742</v>
      </c>
      <c r="L313" s="1" t="s">
        <v>2743</v>
      </c>
      <c r="M313" s="1"/>
      <c r="N313" s="1" t="s">
        <v>24</v>
      </c>
      <c r="O313" s="13" t="s">
        <v>926</v>
      </c>
    </row>
    <row r="314" spans="1:15" x14ac:dyDescent="0.35">
      <c r="A314" s="1" t="s">
        <v>1047</v>
      </c>
      <c r="B314" s="1" t="s">
        <v>2744</v>
      </c>
      <c r="C314" s="1" t="s">
        <v>2745</v>
      </c>
      <c r="D314" s="1" t="s">
        <v>2746</v>
      </c>
      <c r="E314" s="1" t="s">
        <v>2747</v>
      </c>
      <c r="F314" s="1" t="s">
        <v>2748</v>
      </c>
      <c r="G314" s="1" t="b">
        <v>0</v>
      </c>
      <c r="H314" s="1" t="s">
        <v>1053</v>
      </c>
      <c r="I314" s="1">
        <v>100000</v>
      </c>
      <c r="J314" s="1" t="s">
        <v>1838</v>
      </c>
      <c r="K314" s="1" t="s">
        <v>2749</v>
      </c>
      <c r="L314" s="1" t="s">
        <v>2750</v>
      </c>
      <c r="M314" s="1"/>
      <c r="N314" s="1" t="s">
        <v>13</v>
      </c>
      <c r="O314" s="13" t="s">
        <v>930</v>
      </c>
    </row>
    <row r="315" spans="1:15" x14ac:dyDescent="0.35">
      <c r="A315" s="1" t="s">
        <v>1047</v>
      </c>
      <c r="B315" s="1" t="s">
        <v>2751</v>
      </c>
      <c r="C315" s="1" t="s">
        <v>2752</v>
      </c>
      <c r="D315" s="1" t="s">
        <v>2753</v>
      </c>
      <c r="E315" s="1" t="s">
        <v>2754</v>
      </c>
      <c r="F315" s="1" t="s">
        <v>2322</v>
      </c>
      <c r="G315" s="1" t="b">
        <v>0</v>
      </c>
      <c r="H315" s="1" t="s">
        <v>1053</v>
      </c>
      <c r="I315" s="1">
        <v>10000</v>
      </c>
      <c r="J315" s="1" t="s">
        <v>2755</v>
      </c>
      <c r="K315" s="1" t="s">
        <v>2464</v>
      </c>
      <c r="L315" s="1" t="s">
        <v>2465</v>
      </c>
      <c r="M315" s="1"/>
      <c r="N315" s="1" t="s">
        <v>13</v>
      </c>
      <c r="O315" s="13" t="s">
        <v>935</v>
      </c>
    </row>
    <row r="316" spans="1:15" x14ac:dyDescent="0.35">
      <c r="A316" s="1" t="s">
        <v>1047</v>
      </c>
      <c r="B316" s="1" t="s">
        <v>2756</v>
      </c>
      <c r="C316" s="1" t="s">
        <v>2757</v>
      </c>
      <c r="D316" s="1" t="s">
        <v>2758</v>
      </c>
      <c r="E316" s="1" t="s">
        <v>2759</v>
      </c>
      <c r="F316" s="1" t="s">
        <v>2760</v>
      </c>
      <c r="G316" s="1" t="b">
        <v>0</v>
      </c>
      <c r="H316" s="1" t="s">
        <v>1053</v>
      </c>
      <c r="I316" s="1">
        <v>100000</v>
      </c>
      <c r="J316" s="1" t="s">
        <v>1214</v>
      </c>
      <c r="K316" s="1" t="s">
        <v>2761</v>
      </c>
      <c r="L316" s="1" t="s">
        <v>1667</v>
      </c>
      <c r="M316" s="1"/>
      <c r="N316" s="1" t="s">
        <v>13</v>
      </c>
      <c r="O316" s="13" t="s">
        <v>935</v>
      </c>
    </row>
    <row r="317" spans="1:15" x14ac:dyDescent="0.35">
      <c r="A317" s="1" t="s">
        <v>1047</v>
      </c>
      <c r="B317" s="1" t="s">
        <v>2762</v>
      </c>
      <c r="C317" s="1" t="s">
        <v>2763</v>
      </c>
      <c r="D317" s="1" t="s">
        <v>2764</v>
      </c>
      <c r="E317" s="1" t="s">
        <v>2765</v>
      </c>
      <c r="F317" s="1" t="s">
        <v>2766</v>
      </c>
      <c r="G317" s="1" t="b">
        <v>0</v>
      </c>
      <c r="H317" s="1" t="s">
        <v>1053</v>
      </c>
      <c r="I317" s="1">
        <v>5000</v>
      </c>
      <c r="J317" s="1" t="s">
        <v>2767</v>
      </c>
      <c r="K317" s="1" t="s">
        <v>2768</v>
      </c>
      <c r="L317" s="1" t="s">
        <v>2769</v>
      </c>
      <c r="M317" s="1"/>
      <c r="N317" s="1" t="s">
        <v>7</v>
      </c>
      <c r="O317" s="13" t="s">
        <v>925</v>
      </c>
    </row>
    <row r="318" spans="1:15" x14ac:dyDescent="0.35">
      <c r="A318" s="1" t="s">
        <v>1064</v>
      </c>
      <c r="B318" s="1" t="s">
        <v>2770</v>
      </c>
      <c r="C318" s="1" t="s">
        <v>2771</v>
      </c>
      <c r="D318" s="1" t="s">
        <v>2772</v>
      </c>
      <c r="E318" s="1" t="s">
        <v>2773</v>
      </c>
      <c r="F318" s="1" t="s">
        <v>2766</v>
      </c>
      <c r="G318" s="1" t="b">
        <v>1</v>
      </c>
      <c r="H318" s="1" t="s">
        <v>1053</v>
      </c>
      <c r="I318" s="1">
        <v>100000000</v>
      </c>
      <c r="J318" s="1" t="s">
        <v>2774</v>
      </c>
      <c r="K318" s="1" t="s">
        <v>2775</v>
      </c>
      <c r="L318" s="1" t="s">
        <v>2776</v>
      </c>
      <c r="M318" s="1"/>
      <c r="N318" s="1" t="s">
        <v>34</v>
      </c>
      <c r="O318" s="13" t="s">
        <v>926</v>
      </c>
    </row>
    <row r="319" spans="1:15" x14ac:dyDescent="0.35">
      <c r="A319" s="1" t="s">
        <v>1064</v>
      </c>
      <c r="B319" s="1" t="s">
        <v>2777</v>
      </c>
      <c r="C319" s="1" t="s">
        <v>2778</v>
      </c>
      <c r="D319" s="1" t="s">
        <v>2779</v>
      </c>
      <c r="E319" s="1" t="s">
        <v>2780</v>
      </c>
      <c r="F319" s="1" t="s">
        <v>2766</v>
      </c>
      <c r="G319" s="1" t="b">
        <v>1</v>
      </c>
      <c r="H319" s="1" t="s">
        <v>1053</v>
      </c>
      <c r="I319" s="1">
        <v>500000</v>
      </c>
      <c r="J319" s="1" t="s">
        <v>2781</v>
      </c>
      <c r="K319" s="1" t="s">
        <v>2782</v>
      </c>
      <c r="L319" s="1" t="s">
        <v>2783</v>
      </c>
      <c r="M319" s="1"/>
      <c r="N319" s="1" t="s">
        <v>34</v>
      </c>
      <c r="O319" s="13" t="s">
        <v>925</v>
      </c>
    </row>
    <row r="320" spans="1:15" x14ac:dyDescent="0.35">
      <c r="A320" s="1" t="s">
        <v>1064</v>
      </c>
      <c r="B320" s="1" t="s">
        <v>2784</v>
      </c>
      <c r="C320" s="1" t="s">
        <v>2785</v>
      </c>
      <c r="D320" s="1" t="s">
        <v>2786</v>
      </c>
      <c r="E320" s="1" t="s">
        <v>2787</v>
      </c>
      <c r="F320" s="1" t="s">
        <v>2766</v>
      </c>
      <c r="G320" s="1" t="b">
        <v>1</v>
      </c>
      <c r="H320" s="1" t="s">
        <v>1053</v>
      </c>
      <c r="I320" s="1">
        <v>100000000</v>
      </c>
      <c r="J320" s="1" t="s">
        <v>2788</v>
      </c>
      <c r="K320" s="1" t="s">
        <v>2789</v>
      </c>
      <c r="L320" s="1" t="s">
        <v>2790</v>
      </c>
      <c r="M320" s="1"/>
      <c r="N320" s="1" t="s">
        <v>24</v>
      </c>
      <c r="O320" s="13" t="s">
        <v>959</v>
      </c>
    </row>
    <row r="321" spans="1:15" x14ac:dyDescent="0.35">
      <c r="A321" s="1" t="s">
        <v>1064</v>
      </c>
      <c r="B321" s="1" t="s">
        <v>2791</v>
      </c>
      <c r="C321" s="1" t="s">
        <v>2792</v>
      </c>
      <c r="D321" s="1" t="s">
        <v>2793</v>
      </c>
      <c r="E321" s="1" t="s">
        <v>2794</v>
      </c>
      <c r="F321" s="1" t="s">
        <v>2766</v>
      </c>
      <c r="G321" s="1" t="b">
        <v>1</v>
      </c>
      <c r="H321" s="1" t="s">
        <v>1053</v>
      </c>
      <c r="I321" s="1">
        <v>5000000</v>
      </c>
      <c r="J321" s="1" t="s">
        <v>2795</v>
      </c>
      <c r="K321" s="1" t="s">
        <v>2796</v>
      </c>
      <c r="L321" s="1" t="s">
        <v>2797</v>
      </c>
      <c r="M321" s="1"/>
      <c r="N321" s="1" t="s">
        <v>13</v>
      </c>
      <c r="O321" s="13" t="s">
        <v>925</v>
      </c>
    </row>
    <row r="322" spans="1:15" x14ac:dyDescent="0.35">
      <c r="A322" s="1" t="s">
        <v>1064</v>
      </c>
      <c r="B322" s="1" t="s">
        <v>2798</v>
      </c>
      <c r="C322" s="1" t="s">
        <v>2799</v>
      </c>
      <c r="D322" s="1" t="s">
        <v>2800</v>
      </c>
      <c r="E322" s="1" t="s">
        <v>2801</v>
      </c>
      <c r="F322" s="1" t="s">
        <v>2766</v>
      </c>
      <c r="G322" s="1" t="b">
        <v>1</v>
      </c>
      <c r="H322" s="1" t="s">
        <v>1053</v>
      </c>
      <c r="I322" s="1">
        <v>1000000</v>
      </c>
      <c r="J322" s="1" t="s">
        <v>2802</v>
      </c>
      <c r="K322" s="1" t="s">
        <v>2803</v>
      </c>
      <c r="L322" s="1" t="s">
        <v>2804</v>
      </c>
      <c r="M322" s="1"/>
      <c r="N322" s="1" t="s">
        <v>7</v>
      </c>
      <c r="O322" s="13" t="s">
        <v>957</v>
      </c>
    </row>
    <row r="323" spans="1:15" x14ac:dyDescent="0.35">
      <c r="A323" s="1" t="s">
        <v>1064</v>
      </c>
      <c r="B323" s="1" t="s">
        <v>2805</v>
      </c>
      <c r="C323" s="1" t="s">
        <v>2806</v>
      </c>
      <c r="D323" s="1" t="s">
        <v>2807</v>
      </c>
      <c r="E323" s="1" t="s">
        <v>2808</v>
      </c>
      <c r="F323" s="1" t="s">
        <v>1168</v>
      </c>
      <c r="G323" s="1" t="b">
        <v>1</v>
      </c>
      <c r="H323" s="1" t="s">
        <v>1053</v>
      </c>
      <c r="I323" s="1">
        <v>1000000</v>
      </c>
      <c r="J323" s="1" t="s">
        <v>2795</v>
      </c>
      <c r="K323" s="1" t="s">
        <v>2809</v>
      </c>
      <c r="L323" s="1" t="s">
        <v>2810</v>
      </c>
      <c r="M323" s="1"/>
      <c r="N323" s="1" t="s">
        <v>34</v>
      </c>
      <c r="O323" s="13" t="s">
        <v>926</v>
      </c>
    </row>
    <row r="324" spans="1:15" x14ac:dyDescent="0.35">
      <c r="A324" s="1" t="s">
        <v>1047</v>
      </c>
      <c r="B324" s="1" t="s">
        <v>2811</v>
      </c>
      <c r="C324" s="1" t="s">
        <v>2812</v>
      </c>
      <c r="D324" s="1" t="s">
        <v>2813</v>
      </c>
      <c r="E324" s="1" t="s">
        <v>2814</v>
      </c>
      <c r="F324" s="1" t="s">
        <v>2766</v>
      </c>
      <c r="G324" s="1" t="b">
        <v>0</v>
      </c>
      <c r="H324" s="1" t="s">
        <v>1053</v>
      </c>
      <c r="I324" s="1">
        <v>10000</v>
      </c>
      <c r="J324" s="1" t="s">
        <v>2815</v>
      </c>
      <c r="K324" s="1" t="s">
        <v>2816</v>
      </c>
      <c r="L324" s="1" t="s">
        <v>2817</v>
      </c>
      <c r="M324" s="1"/>
      <c r="N324" s="1" t="s">
        <v>7</v>
      </c>
      <c r="O324" s="13" t="s">
        <v>959</v>
      </c>
    </row>
    <row r="325" spans="1:15" x14ac:dyDescent="0.35">
      <c r="A325" s="1" t="s">
        <v>1047</v>
      </c>
      <c r="B325" s="1" t="s">
        <v>2818</v>
      </c>
      <c r="C325" s="1" t="s">
        <v>2819</v>
      </c>
      <c r="D325" s="1" t="s">
        <v>2820</v>
      </c>
      <c r="E325" s="1" t="s">
        <v>2821</v>
      </c>
      <c r="F325" s="1" t="s">
        <v>2766</v>
      </c>
      <c r="G325" s="1" t="b">
        <v>0</v>
      </c>
      <c r="H325" s="1" t="s">
        <v>1053</v>
      </c>
      <c r="I325" s="1">
        <v>100000</v>
      </c>
      <c r="J325" s="1" t="s">
        <v>2822</v>
      </c>
      <c r="K325" s="1" t="s">
        <v>2823</v>
      </c>
      <c r="L325" s="1" t="s">
        <v>2776</v>
      </c>
      <c r="M325" s="1"/>
      <c r="N325" s="1" t="s">
        <v>34</v>
      </c>
      <c r="O325" s="13" t="s">
        <v>926</v>
      </c>
    </row>
    <row r="326" spans="1:15" x14ac:dyDescent="0.35">
      <c r="A326" s="1" t="s">
        <v>1047</v>
      </c>
      <c r="B326" s="1" t="s">
        <v>2824</v>
      </c>
      <c r="C326" s="1" t="s">
        <v>2825</v>
      </c>
      <c r="D326" s="1" t="s">
        <v>2826</v>
      </c>
      <c r="E326" s="1" t="s">
        <v>2827</v>
      </c>
      <c r="F326" s="1" t="s">
        <v>2766</v>
      </c>
      <c r="G326" s="1" t="b">
        <v>0</v>
      </c>
      <c r="H326" s="1" t="s">
        <v>1053</v>
      </c>
      <c r="I326" s="1">
        <v>5000</v>
      </c>
      <c r="J326" s="1" t="s">
        <v>1358</v>
      </c>
      <c r="K326" s="1" t="s">
        <v>2828</v>
      </c>
      <c r="L326" s="1" t="s">
        <v>2829</v>
      </c>
      <c r="M326" s="1"/>
      <c r="N326" s="1" t="s">
        <v>7</v>
      </c>
      <c r="O326" s="13" t="s">
        <v>926</v>
      </c>
    </row>
    <row r="327" spans="1:15" x14ac:dyDescent="0.35">
      <c r="A327" s="1" t="s">
        <v>1047</v>
      </c>
      <c r="B327" s="1" t="s">
        <v>2830</v>
      </c>
      <c r="C327" s="1" t="s">
        <v>2831</v>
      </c>
      <c r="D327" s="1" t="s">
        <v>2832</v>
      </c>
      <c r="E327" s="1" t="s">
        <v>2833</v>
      </c>
      <c r="F327" s="1" t="s">
        <v>2766</v>
      </c>
      <c r="G327" s="1" t="b">
        <v>0</v>
      </c>
      <c r="H327" s="1" t="s">
        <v>1053</v>
      </c>
      <c r="I327" s="1">
        <v>50000</v>
      </c>
      <c r="J327" s="1" t="s">
        <v>2834</v>
      </c>
      <c r="K327" s="1" t="s">
        <v>2835</v>
      </c>
      <c r="L327" s="1" t="s">
        <v>2836</v>
      </c>
      <c r="M327" s="1"/>
      <c r="N327" s="1" t="s">
        <v>7</v>
      </c>
      <c r="O327" s="13" t="s">
        <v>926</v>
      </c>
    </row>
    <row r="328" spans="1:15" x14ac:dyDescent="0.35">
      <c r="A328" s="1" t="s">
        <v>1047</v>
      </c>
      <c r="B328" s="1" t="s">
        <v>2837</v>
      </c>
      <c r="C328" s="1" t="s">
        <v>2838</v>
      </c>
      <c r="D328" s="1" t="s">
        <v>2839</v>
      </c>
      <c r="E328" s="1" t="s">
        <v>2840</v>
      </c>
      <c r="F328" s="1" t="s">
        <v>2766</v>
      </c>
      <c r="G328" s="1" t="b">
        <v>0</v>
      </c>
      <c r="H328" s="1" t="s">
        <v>1053</v>
      </c>
      <c r="I328" s="1">
        <v>100</v>
      </c>
      <c r="J328" s="1" t="s">
        <v>2841</v>
      </c>
      <c r="K328" s="1" t="s">
        <v>2842</v>
      </c>
      <c r="L328" s="1" t="s">
        <v>2843</v>
      </c>
      <c r="M328" s="1"/>
      <c r="N328" s="1" t="s">
        <v>7</v>
      </c>
      <c r="O328" s="13" t="s">
        <v>926</v>
      </c>
    </row>
    <row r="329" spans="1:15" x14ac:dyDescent="0.35">
      <c r="A329" s="1" t="s">
        <v>1064</v>
      </c>
      <c r="B329" s="1" t="s">
        <v>2844</v>
      </c>
      <c r="C329" s="1" t="s">
        <v>2845</v>
      </c>
      <c r="D329" s="1" t="s">
        <v>2846</v>
      </c>
      <c r="E329" s="1" t="s">
        <v>2847</v>
      </c>
      <c r="F329" s="1" t="s">
        <v>2848</v>
      </c>
      <c r="G329" s="1" t="b">
        <v>1</v>
      </c>
      <c r="H329" s="1" t="s">
        <v>1053</v>
      </c>
      <c r="I329" s="1">
        <v>5000000</v>
      </c>
      <c r="J329" s="1" t="s">
        <v>2849</v>
      </c>
      <c r="K329" s="1" t="s">
        <v>2850</v>
      </c>
      <c r="L329" s="1" t="s">
        <v>2851</v>
      </c>
      <c r="M329" s="1"/>
      <c r="N329" s="1" t="s">
        <v>7</v>
      </c>
      <c r="O329" s="13" t="s">
        <v>926</v>
      </c>
    </row>
    <row r="330" spans="1:15" x14ac:dyDescent="0.35">
      <c r="A330" s="1" t="s">
        <v>1064</v>
      </c>
      <c r="B330" s="1" t="s">
        <v>2852</v>
      </c>
      <c r="C330" s="1" t="s">
        <v>2853</v>
      </c>
      <c r="D330" s="1" t="s">
        <v>2854</v>
      </c>
      <c r="E330" s="1" t="s">
        <v>2855</v>
      </c>
      <c r="F330" s="1" t="s">
        <v>2848</v>
      </c>
      <c r="G330" s="1" t="b">
        <v>1</v>
      </c>
      <c r="H330" s="1" t="s">
        <v>1053</v>
      </c>
      <c r="I330" s="1">
        <v>5000000</v>
      </c>
      <c r="J330" s="1" t="s">
        <v>2856</v>
      </c>
      <c r="K330" s="1" t="s">
        <v>2857</v>
      </c>
      <c r="L330" s="1" t="s">
        <v>2858</v>
      </c>
      <c r="M330" s="1"/>
      <c r="N330" s="1" t="s">
        <v>7</v>
      </c>
      <c r="O330" s="13" t="s">
        <v>1374</v>
      </c>
    </row>
    <row r="331" spans="1:15" x14ac:dyDescent="0.35">
      <c r="A331" s="1" t="s">
        <v>1064</v>
      </c>
      <c r="B331" s="1" t="s">
        <v>2859</v>
      </c>
      <c r="C331" s="1" t="s">
        <v>2860</v>
      </c>
      <c r="D331" s="1" t="s">
        <v>2861</v>
      </c>
      <c r="E331" s="1" t="s">
        <v>2862</v>
      </c>
      <c r="F331" s="1" t="s">
        <v>2848</v>
      </c>
      <c r="G331" s="1" t="b">
        <v>1</v>
      </c>
      <c r="H331" s="1" t="s">
        <v>1053</v>
      </c>
      <c r="I331" s="1">
        <v>10000000</v>
      </c>
      <c r="J331" s="1" t="s">
        <v>2863</v>
      </c>
      <c r="K331" s="1" t="s">
        <v>2864</v>
      </c>
      <c r="L331" s="1" t="s">
        <v>2865</v>
      </c>
      <c r="M331" s="1"/>
      <c r="N331" s="1" t="s">
        <v>7</v>
      </c>
      <c r="O331" s="13" t="s">
        <v>926</v>
      </c>
    </row>
    <row r="332" spans="1:15" x14ac:dyDescent="0.35">
      <c r="A332" s="1" t="s">
        <v>1064</v>
      </c>
      <c r="B332" s="1" t="s">
        <v>2866</v>
      </c>
      <c r="C332" s="1" t="s">
        <v>2867</v>
      </c>
      <c r="D332" s="1" t="s">
        <v>2868</v>
      </c>
      <c r="E332" s="1" t="s">
        <v>2869</v>
      </c>
      <c r="F332" s="1" t="s">
        <v>2848</v>
      </c>
      <c r="G332" s="1" t="b">
        <v>1</v>
      </c>
      <c r="H332" s="1" t="s">
        <v>1053</v>
      </c>
      <c r="I332" s="1">
        <v>1000000</v>
      </c>
      <c r="J332" s="1" t="s">
        <v>2870</v>
      </c>
      <c r="K332" s="1" t="s">
        <v>2871</v>
      </c>
      <c r="L332" s="1" t="s">
        <v>2872</v>
      </c>
      <c r="M332" s="1"/>
      <c r="N332" s="1" t="s">
        <v>7</v>
      </c>
      <c r="O332" s="13" t="s">
        <v>926</v>
      </c>
    </row>
    <row r="333" spans="1:15" x14ac:dyDescent="0.35">
      <c r="A333" s="1" t="s">
        <v>1064</v>
      </c>
      <c r="B333" s="1" t="s">
        <v>2873</v>
      </c>
      <c r="C333" s="1" t="s">
        <v>2874</v>
      </c>
      <c r="D333" s="1" t="s">
        <v>2875</v>
      </c>
      <c r="E333" s="1" t="s">
        <v>2876</v>
      </c>
      <c r="F333" s="1" t="s">
        <v>2848</v>
      </c>
      <c r="G333" s="1" t="b">
        <v>1</v>
      </c>
      <c r="H333" s="1" t="s">
        <v>1053</v>
      </c>
      <c r="I333" s="1">
        <v>10000000</v>
      </c>
      <c r="J333" s="1" t="s">
        <v>2877</v>
      </c>
      <c r="K333" s="1" t="s">
        <v>2878</v>
      </c>
      <c r="L333" s="1" t="s">
        <v>2879</v>
      </c>
      <c r="M333" s="1"/>
      <c r="N333" s="1" t="s">
        <v>7</v>
      </c>
      <c r="O333" s="13" t="s">
        <v>926</v>
      </c>
    </row>
    <row r="334" spans="1:15" x14ac:dyDescent="0.35">
      <c r="A334" s="1" t="s">
        <v>1064</v>
      </c>
      <c r="B334" s="1" t="s">
        <v>2880</v>
      </c>
      <c r="C334" s="1" t="s">
        <v>2881</v>
      </c>
      <c r="D334" s="1" t="s">
        <v>2882</v>
      </c>
      <c r="E334" s="1" t="s">
        <v>2883</v>
      </c>
      <c r="F334" s="1" t="s">
        <v>2848</v>
      </c>
      <c r="G334" s="1" t="b">
        <v>1</v>
      </c>
      <c r="H334" s="1" t="s">
        <v>1053</v>
      </c>
      <c r="I334" s="1">
        <v>1000000</v>
      </c>
      <c r="J334" s="1" t="s">
        <v>2884</v>
      </c>
      <c r="K334" s="1" t="s">
        <v>2885</v>
      </c>
      <c r="L334" s="1" t="s">
        <v>2886</v>
      </c>
      <c r="M334" s="1"/>
      <c r="N334" s="1" t="s">
        <v>7</v>
      </c>
      <c r="O334" s="13" t="s">
        <v>926</v>
      </c>
    </row>
    <row r="335" spans="1:15" x14ac:dyDescent="0.35">
      <c r="A335" s="1" t="s">
        <v>1064</v>
      </c>
      <c r="B335" s="1" t="s">
        <v>2887</v>
      </c>
      <c r="C335" s="1" t="s">
        <v>2888</v>
      </c>
      <c r="D335" s="1" t="s">
        <v>2889</v>
      </c>
      <c r="E335" s="1" t="s">
        <v>2890</v>
      </c>
      <c r="F335" s="1" t="s">
        <v>2848</v>
      </c>
      <c r="G335" s="1" t="b">
        <v>1</v>
      </c>
      <c r="H335" s="1" t="s">
        <v>1053</v>
      </c>
      <c r="I335" s="1">
        <v>10000000</v>
      </c>
      <c r="J335" s="1" t="s">
        <v>2891</v>
      </c>
      <c r="K335" s="1" t="s">
        <v>2892</v>
      </c>
      <c r="L335" s="1" t="s">
        <v>2893</v>
      </c>
      <c r="M335" s="1"/>
      <c r="N335" s="1" t="s">
        <v>7</v>
      </c>
      <c r="O335" s="13" t="s">
        <v>926</v>
      </c>
    </row>
    <row r="336" spans="1:15" x14ac:dyDescent="0.35">
      <c r="A336" s="1" t="s">
        <v>1064</v>
      </c>
      <c r="B336" s="1" t="s">
        <v>2894</v>
      </c>
      <c r="C336" s="1" t="s">
        <v>2895</v>
      </c>
      <c r="D336" s="1" t="s">
        <v>2896</v>
      </c>
      <c r="E336" s="1" t="s">
        <v>2897</v>
      </c>
      <c r="F336" s="1" t="s">
        <v>2848</v>
      </c>
      <c r="G336" s="1" t="b">
        <v>1</v>
      </c>
      <c r="H336" s="1" t="s">
        <v>1053</v>
      </c>
      <c r="I336" s="1">
        <v>10000000</v>
      </c>
      <c r="J336" s="1" t="s">
        <v>2898</v>
      </c>
      <c r="K336" s="1" t="s">
        <v>2899</v>
      </c>
      <c r="L336" s="1" t="s">
        <v>2900</v>
      </c>
      <c r="M336" s="1"/>
      <c r="N336" s="1" t="s">
        <v>7</v>
      </c>
      <c r="O336" s="13" t="s">
        <v>926</v>
      </c>
    </row>
    <row r="337" spans="1:15" x14ac:dyDescent="0.35">
      <c r="A337" s="1" t="s">
        <v>1064</v>
      </c>
      <c r="B337" s="1" t="s">
        <v>600</v>
      </c>
      <c r="C337" s="1" t="s">
        <v>2901</v>
      </c>
      <c r="D337" s="1" t="s">
        <v>601</v>
      </c>
      <c r="E337" s="1" t="s">
        <v>602</v>
      </c>
      <c r="F337" s="1" t="s">
        <v>2848</v>
      </c>
      <c r="G337" s="1" t="b">
        <v>1</v>
      </c>
      <c r="H337" s="1" t="s">
        <v>1053</v>
      </c>
      <c r="I337" s="1">
        <v>100000000</v>
      </c>
      <c r="J337" s="1" t="s">
        <v>2902</v>
      </c>
      <c r="K337" s="1" t="s">
        <v>2903</v>
      </c>
      <c r="L337" s="1" t="s">
        <v>2904</v>
      </c>
      <c r="M337" s="1"/>
      <c r="N337" s="1" t="s">
        <v>7</v>
      </c>
      <c r="O337" s="13" t="s">
        <v>926</v>
      </c>
    </row>
    <row r="338" spans="1:15" x14ac:dyDescent="0.35">
      <c r="A338" s="1" t="s">
        <v>1064</v>
      </c>
      <c r="B338" s="1" t="s">
        <v>2905</v>
      </c>
      <c r="C338" s="1" t="s">
        <v>2906</v>
      </c>
      <c r="D338" s="1" t="s">
        <v>2907</v>
      </c>
      <c r="E338" s="1" t="s">
        <v>2908</v>
      </c>
      <c r="F338" s="1" t="s">
        <v>2848</v>
      </c>
      <c r="G338" s="1" t="b">
        <v>1</v>
      </c>
      <c r="H338" s="1" t="s">
        <v>1053</v>
      </c>
      <c r="I338" s="1">
        <v>10000000</v>
      </c>
      <c r="J338" s="1" t="s">
        <v>2909</v>
      </c>
      <c r="K338" s="1" t="s">
        <v>2910</v>
      </c>
      <c r="L338" s="1" t="s">
        <v>2911</v>
      </c>
      <c r="M338" s="1"/>
      <c r="N338" s="1" t="s">
        <v>7</v>
      </c>
      <c r="O338" s="13" t="s">
        <v>926</v>
      </c>
    </row>
    <row r="339" spans="1:15" x14ac:dyDescent="0.35">
      <c r="A339" s="1" t="s">
        <v>1047</v>
      </c>
      <c r="B339" s="1" t="s">
        <v>2912</v>
      </c>
      <c r="C339" s="1" t="s">
        <v>2913</v>
      </c>
      <c r="D339" s="1" t="s">
        <v>2914</v>
      </c>
      <c r="E339" s="1" t="s">
        <v>2915</v>
      </c>
      <c r="F339" s="1" t="s">
        <v>2916</v>
      </c>
      <c r="G339" s="1" t="b">
        <v>0</v>
      </c>
      <c r="H339" s="1" t="s">
        <v>1053</v>
      </c>
      <c r="I339" s="1">
        <v>10</v>
      </c>
      <c r="J339" s="1" t="s">
        <v>1358</v>
      </c>
      <c r="K339" s="1" t="s">
        <v>2917</v>
      </c>
      <c r="L339" s="1" t="s">
        <v>2918</v>
      </c>
      <c r="M339" s="1"/>
      <c r="N339" s="1" t="s">
        <v>7</v>
      </c>
      <c r="O339" s="13" t="s">
        <v>926</v>
      </c>
    </row>
    <row r="340" spans="1:15" x14ac:dyDescent="0.35">
      <c r="A340" s="1" t="s">
        <v>1064</v>
      </c>
      <c r="B340" s="1" t="s">
        <v>2919</v>
      </c>
      <c r="C340" s="1" t="s">
        <v>2920</v>
      </c>
      <c r="D340" s="1" t="s">
        <v>2921</v>
      </c>
      <c r="E340" s="1" t="s">
        <v>2922</v>
      </c>
      <c r="F340" s="1" t="s">
        <v>2848</v>
      </c>
      <c r="G340" s="1" t="b">
        <v>1</v>
      </c>
      <c r="H340" s="1" t="s">
        <v>1053</v>
      </c>
      <c r="I340" s="1">
        <v>5000000</v>
      </c>
      <c r="J340" s="1" t="s">
        <v>2923</v>
      </c>
      <c r="K340" s="1" t="s">
        <v>2924</v>
      </c>
      <c r="L340" s="1" t="s">
        <v>2925</v>
      </c>
      <c r="M340" s="1"/>
      <c r="N340" s="1" t="s">
        <v>7</v>
      </c>
      <c r="O340" s="13" t="s">
        <v>937</v>
      </c>
    </row>
    <row r="341" spans="1:15" x14ac:dyDescent="0.35">
      <c r="A341" s="1" t="s">
        <v>1064</v>
      </c>
      <c r="B341" s="1" t="s">
        <v>2926</v>
      </c>
      <c r="C341" s="1" t="s">
        <v>2927</v>
      </c>
      <c r="D341" s="1" t="s">
        <v>2928</v>
      </c>
      <c r="E341" s="1" t="s">
        <v>2929</v>
      </c>
      <c r="F341" s="1" t="s">
        <v>2848</v>
      </c>
      <c r="G341" s="1" t="b">
        <v>1</v>
      </c>
      <c r="H341" s="1" t="s">
        <v>1053</v>
      </c>
      <c r="I341" s="1">
        <v>10000000</v>
      </c>
      <c r="J341" s="1" t="s">
        <v>2930</v>
      </c>
      <c r="K341" s="1" t="s">
        <v>2931</v>
      </c>
      <c r="L341" s="1" t="s">
        <v>2932</v>
      </c>
      <c r="M341" s="1"/>
      <c r="N341" s="1" t="s">
        <v>7</v>
      </c>
      <c r="O341" s="13" t="s">
        <v>926</v>
      </c>
    </row>
    <row r="342" spans="1:15" x14ac:dyDescent="0.35">
      <c r="A342" s="1" t="s">
        <v>1064</v>
      </c>
      <c r="B342" s="1" t="s">
        <v>2933</v>
      </c>
      <c r="C342" s="1" t="s">
        <v>2934</v>
      </c>
      <c r="D342" s="1" t="s">
        <v>2935</v>
      </c>
      <c r="E342" s="1" t="s">
        <v>2936</v>
      </c>
      <c r="F342" s="1" t="s">
        <v>2848</v>
      </c>
      <c r="G342" s="1" t="b">
        <v>1</v>
      </c>
      <c r="H342" s="1" t="s">
        <v>1053</v>
      </c>
      <c r="I342" s="1">
        <v>10000000</v>
      </c>
      <c r="J342" s="1" t="s">
        <v>2937</v>
      </c>
      <c r="K342" s="1" t="s">
        <v>2938</v>
      </c>
      <c r="L342" s="1" t="s">
        <v>2939</v>
      </c>
      <c r="M342" s="1"/>
      <c r="N342" s="1" t="s">
        <v>7</v>
      </c>
      <c r="O342" s="13" t="s">
        <v>926</v>
      </c>
    </row>
    <row r="343" spans="1:15" x14ac:dyDescent="0.35">
      <c r="A343" s="1" t="s">
        <v>1064</v>
      </c>
      <c r="B343" s="1" t="s">
        <v>2940</v>
      </c>
      <c r="C343" s="1" t="s">
        <v>2941</v>
      </c>
      <c r="D343" s="1" t="s">
        <v>2942</v>
      </c>
      <c r="E343" s="1" t="s">
        <v>2943</v>
      </c>
      <c r="F343" s="1" t="s">
        <v>2848</v>
      </c>
      <c r="G343" s="1" t="b">
        <v>1</v>
      </c>
      <c r="H343" s="1" t="s">
        <v>1053</v>
      </c>
      <c r="I343" s="1">
        <v>10000000</v>
      </c>
      <c r="J343" s="1" t="s">
        <v>2944</v>
      </c>
      <c r="K343" s="1" t="s">
        <v>2945</v>
      </c>
      <c r="L343" s="1" t="s">
        <v>2946</v>
      </c>
      <c r="M343" s="1"/>
      <c r="N343" s="1" t="s">
        <v>7</v>
      </c>
      <c r="O343" s="13" t="s">
        <v>937</v>
      </c>
    </row>
    <row r="344" spans="1:15" x14ac:dyDescent="0.35">
      <c r="A344" s="1" t="s">
        <v>1047</v>
      </c>
      <c r="B344" s="1" t="s">
        <v>2947</v>
      </c>
      <c r="C344" s="1" t="s">
        <v>2948</v>
      </c>
      <c r="D344" s="1" t="s">
        <v>2949</v>
      </c>
      <c r="E344" s="1" t="s">
        <v>2950</v>
      </c>
      <c r="F344" s="1" t="s">
        <v>1052</v>
      </c>
      <c r="G344" s="1" t="b">
        <v>0</v>
      </c>
      <c r="H344" s="1" t="s">
        <v>1053</v>
      </c>
      <c r="I344" s="1">
        <v>5000</v>
      </c>
      <c r="J344" s="1" t="s">
        <v>1214</v>
      </c>
      <c r="K344" s="1" t="s">
        <v>2951</v>
      </c>
      <c r="L344" s="1" t="s">
        <v>2952</v>
      </c>
      <c r="M344" s="1"/>
      <c r="N344" s="1" t="s">
        <v>13</v>
      </c>
      <c r="O344" s="13" t="s">
        <v>935</v>
      </c>
    </row>
    <row r="345" spans="1:15" x14ac:dyDescent="0.35">
      <c r="A345" s="1" t="s">
        <v>1047</v>
      </c>
      <c r="B345" s="1" t="s">
        <v>2953</v>
      </c>
      <c r="C345" s="1" t="s">
        <v>2954</v>
      </c>
      <c r="D345" s="1" t="s">
        <v>2955</v>
      </c>
      <c r="E345" s="1" t="s">
        <v>2956</v>
      </c>
      <c r="F345" s="1" t="s">
        <v>2766</v>
      </c>
      <c r="G345" s="1" t="b">
        <v>0</v>
      </c>
      <c r="H345" s="1" t="s">
        <v>1053</v>
      </c>
      <c r="I345" s="1">
        <v>10</v>
      </c>
      <c r="J345" s="1" t="s">
        <v>2957</v>
      </c>
      <c r="K345" s="1" t="s">
        <v>2958</v>
      </c>
      <c r="L345" s="1" t="s">
        <v>2959</v>
      </c>
      <c r="M345" s="1"/>
      <c r="N345" s="1" t="s">
        <v>7</v>
      </c>
      <c r="O345" s="13" t="s">
        <v>926</v>
      </c>
    </row>
    <row r="346" spans="1:15" x14ac:dyDescent="0.35">
      <c r="A346" s="1" t="s">
        <v>1047</v>
      </c>
      <c r="B346" s="1" t="s">
        <v>2960</v>
      </c>
      <c r="C346" s="1" t="s">
        <v>2961</v>
      </c>
      <c r="D346" s="1" t="s">
        <v>2962</v>
      </c>
      <c r="E346" s="1" t="s">
        <v>2963</v>
      </c>
      <c r="F346" s="1" t="s">
        <v>2766</v>
      </c>
      <c r="G346" s="1" t="b">
        <v>0</v>
      </c>
      <c r="H346" s="1" t="s">
        <v>1053</v>
      </c>
      <c r="I346" s="1">
        <v>100</v>
      </c>
      <c r="J346" s="1" t="s">
        <v>2964</v>
      </c>
      <c r="K346" s="1" t="s">
        <v>2842</v>
      </c>
      <c r="L346" s="1" t="s">
        <v>2843</v>
      </c>
      <c r="M346" s="1"/>
      <c r="N346" s="1" t="s">
        <v>7</v>
      </c>
      <c r="O346" s="13" t="s">
        <v>926</v>
      </c>
    </row>
    <row r="347" spans="1:15" x14ac:dyDescent="0.35">
      <c r="A347" s="1" t="s">
        <v>1047</v>
      </c>
      <c r="B347" s="1" t="s">
        <v>2965</v>
      </c>
      <c r="C347" s="1" t="s">
        <v>2966</v>
      </c>
      <c r="D347" s="1" t="s">
        <v>2967</v>
      </c>
      <c r="E347" s="1" t="s">
        <v>2968</v>
      </c>
      <c r="F347" s="1" t="s">
        <v>2766</v>
      </c>
      <c r="G347" s="1" t="b">
        <v>0</v>
      </c>
      <c r="H347" s="1" t="s">
        <v>1053</v>
      </c>
      <c r="I347" s="1">
        <v>5000</v>
      </c>
      <c r="J347" s="1" t="s">
        <v>2969</v>
      </c>
      <c r="K347" s="1" t="s">
        <v>2970</v>
      </c>
      <c r="L347" s="1" t="s">
        <v>2971</v>
      </c>
      <c r="M347" s="1"/>
      <c r="N347" s="1" t="s">
        <v>7</v>
      </c>
      <c r="O347" s="13" t="s">
        <v>926</v>
      </c>
    </row>
    <row r="348" spans="1:15" x14ac:dyDescent="0.35">
      <c r="A348" s="1" t="s">
        <v>1047</v>
      </c>
      <c r="B348" s="1" t="s">
        <v>2972</v>
      </c>
      <c r="C348" s="1" t="s">
        <v>2973</v>
      </c>
      <c r="D348" s="1" t="s">
        <v>2974</v>
      </c>
      <c r="E348" s="1" t="s">
        <v>2975</v>
      </c>
      <c r="F348" s="1" t="s">
        <v>2766</v>
      </c>
      <c r="G348" s="1" t="b">
        <v>0</v>
      </c>
      <c r="H348" s="1" t="s">
        <v>1053</v>
      </c>
      <c r="I348" s="1">
        <v>1000</v>
      </c>
      <c r="J348" s="1" t="s">
        <v>1492</v>
      </c>
      <c r="K348" s="1" t="s">
        <v>2976</v>
      </c>
      <c r="L348" s="1" t="s">
        <v>2977</v>
      </c>
      <c r="M348" s="1"/>
      <c r="N348" s="1" t="s">
        <v>7</v>
      </c>
      <c r="O348" s="13" t="s">
        <v>926</v>
      </c>
    </row>
    <row r="349" spans="1:15" x14ac:dyDescent="0.35">
      <c r="A349" s="1" t="s">
        <v>1047</v>
      </c>
      <c r="B349" s="1" t="s">
        <v>2978</v>
      </c>
      <c r="C349" s="1" t="s">
        <v>2979</v>
      </c>
      <c r="D349" s="1" t="s">
        <v>2980</v>
      </c>
      <c r="E349" s="1" t="s">
        <v>2981</v>
      </c>
      <c r="F349" s="1" t="s">
        <v>1245</v>
      </c>
      <c r="G349" s="1" t="b">
        <v>0</v>
      </c>
      <c r="H349" s="1" t="s">
        <v>1053</v>
      </c>
      <c r="I349" s="1">
        <v>1000</v>
      </c>
      <c r="J349" s="1" t="s">
        <v>1350</v>
      </c>
      <c r="K349" s="1" t="s">
        <v>2982</v>
      </c>
      <c r="L349" s="1" t="s">
        <v>2983</v>
      </c>
      <c r="M349" s="1"/>
      <c r="N349" s="1" t="s">
        <v>7</v>
      </c>
      <c r="O349" s="13" t="s">
        <v>937</v>
      </c>
    </row>
    <row r="350" spans="1:15" x14ac:dyDescent="0.35">
      <c r="A350" s="1" t="s">
        <v>1047</v>
      </c>
      <c r="B350" s="1" t="s">
        <v>2984</v>
      </c>
      <c r="C350" s="1" t="s">
        <v>2985</v>
      </c>
      <c r="D350" s="1" t="s">
        <v>2986</v>
      </c>
      <c r="E350" s="1" t="s">
        <v>2987</v>
      </c>
      <c r="F350" s="1" t="s">
        <v>1245</v>
      </c>
      <c r="G350" s="1" t="b">
        <v>0</v>
      </c>
      <c r="H350" s="1" t="s">
        <v>1100</v>
      </c>
      <c r="I350" s="1">
        <v>5000</v>
      </c>
      <c r="J350" s="1" t="s">
        <v>2988</v>
      </c>
      <c r="K350" s="1" t="s">
        <v>2989</v>
      </c>
      <c r="L350" s="1" t="s">
        <v>2990</v>
      </c>
      <c r="M350" s="1"/>
      <c r="N350" s="1" t="s">
        <v>7</v>
      </c>
      <c r="O350" s="13" t="s">
        <v>926</v>
      </c>
    </row>
    <row r="351" spans="1:15" x14ac:dyDescent="0.35">
      <c r="A351" s="1" t="s">
        <v>1047</v>
      </c>
      <c r="B351" s="1" t="s">
        <v>2991</v>
      </c>
      <c r="C351" s="1" t="s">
        <v>2992</v>
      </c>
      <c r="D351" s="1" t="s">
        <v>2993</v>
      </c>
      <c r="E351" s="1" t="s">
        <v>2994</v>
      </c>
      <c r="F351" s="1" t="s">
        <v>1245</v>
      </c>
      <c r="G351" s="1" t="b">
        <v>0</v>
      </c>
      <c r="H351" s="1" t="s">
        <v>1053</v>
      </c>
      <c r="I351" s="1">
        <v>50000</v>
      </c>
      <c r="J351" s="1" t="s">
        <v>1269</v>
      </c>
      <c r="K351" s="1" t="s">
        <v>2995</v>
      </c>
      <c r="L351" s="1" t="s">
        <v>2996</v>
      </c>
      <c r="M351" s="1"/>
      <c r="N351" s="1" t="s">
        <v>34</v>
      </c>
      <c r="O351" s="13" t="s">
        <v>925</v>
      </c>
    </row>
    <row r="352" spans="1:15" x14ac:dyDescent="0.35">
      <c r="A352" s="1" t="s">
        <v>1047</v>
      </c>
      <c r="B352" s="1" t="s">
        <v>2997</v>
      </c>
      <c r="C352" s="1" t="s">
        <v>2998</v>
      </c>
      <c r="D352" s="1" t="s">
        <v>2999</v>
      </c>
      <c r="E352" s="1" t="s">
        <v>3000</v>
      </c>
      <c r="F352" s="1" t="s">
        <v>1245</v>
      </c>
      <c r="G352" s="1" t="b">
        <v>0</v>
      </c>
      <c r="H352" s="1" t="s">
        <v>1053</v>
      </c>
      <c r="I352" s="1">
        <v>5000</v>
      </c>
      <c r="J352" s="1" t="s">
        <v>1358</v>
      </c>
      <c r="K352" s="1" t="s">
        <v>3001</v>
      </c>
      <c r="L352" s="1" t="s">
        <v>3002</v>
      </c>
      <c r="M352" s="1"/>
      <c r="N352" s="1" t="s">
        <v>13</v>
      </c>
      <c r="O352" s="13" t="s">
        <v>13</v>
      </c>
    </row>
    <row r="353" spans="1:15" x14ac:dyDescent="0.35">
      <c r="A353" s="1" t="s">
        <v>1047</v>
      </c>
      <c r="B353" s="1" t="s">
        <v>3003</v>
      </c>
      <c r="C353" s="1" t="s">
        <v>3004</v>
      </c>
      <c r="D353" s="1" t="s">
        <v>3005</v>
      </c>
      <c r="E353" s="1" t="s">
        <v>3006</v>
      </c>
      <c r="F353" s="1" t="s">
        <v>1245</v>
      </c>
      <c r="G353" s="1" t="b">
        <v>0</v>
      </c>
      <c r="H353" s="1" t="s">
        <v>1053</v>
      </c>
      <c r="I353" s="1">
        <v>10000</v>
      </c>
      <c r="J353" s="1" t="s">
        <v>3007</v>
      </c>
      <c r="K353" s="1" t="s">
        <v>3008</v>
      </c>
      <c r="L353" s="1" t="s">
        <v>3009</v>
      </c>
      <c r="M353" s="1"/>
      <c r="N353" s="1" t="s">
        <v>7</v>
      </c>
      <c r="O353" s="13" t="s">
        <v>926</v>
      </c>
    </row>
    <row r="354" spans="1:15" x14ac:dyDescent="0.35">
      <c r="A354" s="1" t="s">
        <v>1064</v>
      </c>
      <c r="B354" s="1" t="s">
        <v>3010</v>
      </c>
      <c r="C354" s="1" t="s">
        <v>3011</v>
      </c>
      <c r="D354" s="1" t="s">
        <v>3012</v>
      </c>
      <c r="E354" s="1" t="s">
        <v>3013</v>
      </c>
      <c r="F354" s="1" t="s">
        <v>2916</v>
      </c>
      <c r="G354" s="1" t="b">
        <v>1</v>
      </c>
      <c r="H354" s="1" t="s">
        <v>1231</v>
      </c>
      <c r="I354" s="1">
        <v>10000000</v>
      </c>
      <c r="J354" s="1" t="s">
        <v>3014</v>
      </c>
      <c r="K354" s="1" t="s">
        <v>3015</v>
      </c>
      <c r="L354" s="1" t="s">
        <v>3016</v>
      </c>
      <c r="M354" s="1"/>
      <c r="N354" s="1" t="s">
        <v>7</v>
      </c>
      <c r="O354" s="13" t="s">
        <v>926</v>
      </c>
    </row>
    <row r="355" spans="1:15" x14ac:dyDescent="0.35">
      <c r="A355" s="1" t="s">
        <v>1064</v>
      </c>
      <c r="B355" s="1" t="s">
        <v>3017</v>
      </c>
      <c r="C355" s="1" t="s">
        <v>3018</v>
      </c>
      <c r="D355" s="1" t="s">
        <v>3019</v>
      </c>
      <c r="E355" s="1" t="s">
        <v>3020</v>
      </c>
      <c r="F355" s="1" t="s">
        <v>2916</v>
      </c>
      <c r="G355" s="1" t="b">
        <v>1</v>
      </c>
      <c r="H355" s="1" t="s">
        <v>1231</v>
      </c>
      <c r="I355" s="1">
        <v>1000000</v>
      </c>
      <c r="J355" s="1" t="s">
        <v>3021</v>
      </c>
      <c r="K355" s="1" t="s">
        <v>3022</v>
      </c>
      <c r="L355" s="1" t="s">
        <v>3023</v>
      </c>
      <c r="M355" s="1"/>
      <c r="N355" s="1" t="s">
        <v>7</v>
      </c>
      <c r="O355" s="13" t="s">
        <v>926</v>
      </c>
    </row>
    <row r="356" spans="1:15" x14ac:dyDescent="0.35">
      <c r="A356" s="1" t="s">
        <v>1064</v>
      </c>
      <c r="B356" s="1" t="s">
        <v>3024</v>
      </c>
      <c r="C356" s="1" t="s">
        <v>3025</v>
      </c>
      <c r="D356" s="1" t="s">
        <v>3026</v>
      </c>
      <c r="E356" s="1" t="s">
        <v>3027</v>
      </c>
      <c r="F356" s="1" t="s">
        <v>2916</v>
      </c>
      <c r="G356" s="1" t="b">
        <v>1</v>
      </c>
      <c r="H356" s="1" t="s">
        <v>1231</v>
      </c>
      <c r="I356" s="1">
        <v>1000000</v>
      </c>
      <c r="J356" s="1" t="s">
        <v>3028</v>
      </c>
      <c r="K356" s="1" t="s">
        <v>3029</v>
      </c>
      <c r="L356" s="1" t="s">
        <v>3030</v>
      </c>
      <c r="M356" s="1"/>
      <c r="N356" s="1" t="s">
        <v>7</v>
      </c>
      <c r="O356" s="13" t="s">
        <v>958</v>
      </c>
    </row>
    <row r="357" spans="1:15" x14ac:dyDescent="0.35">
      <c r="A357" s="1" t="s">
        <v>1064</v>
      </c>
      <c r="B357" s="1" t="s">
        <v>3031</v>
      </c>
      <c r="C357" s="1" t="s">
        <v>3032</v>
      </c>
      <c r="D357" s="1" t="s">
        <v>3033</v>
      </c>
      <c r="E357" s="1" t="s">
        <v>3034</v>
      </c>
      <c r="F357" s="1" t="s">
        <v>2916</v>
      </c>
      <c r="G357" s="1" t="b">
        <v>1</v>
      </c>
      <c r="H357" s="1" t="s">
        <v>1231</v>
      </c>
      <c r="I357" s="1">
        <v>100000</v>
      </c>
      <c r="J357" s="1" t="s">
        <v>3035</v>
      </c>
      <c r="K357" s="1" t="s">
        <v>3036</v>
      </c>
      <c r="L357" s="1" t="s">
        <v>3037</v>
      </c>
      <c r="M357" s="1"/>
      <c r="N357" s="1" t="s">
        <v>7</v>
      </c>
      <c r="O357" s="13" t="s">
        <v>926</v>
      </c>
    </row>
    <row r="358" spans="1:15" x14ac:dyDescent="0.35">
      <c r="A358" s="1" t="s">
        <v>1064</v>
      </c>
      <c r="B358" s="1" t="s">
        <v>3038</v>
      </c>
      <c r="C358" s="1" t="s">
        <v>3039</v>
      </c>
      <c r="D358" s="1" t="s">
        <v>3040</v>
      </c>
      <c r="E358" s="1" t="s">
        <v>3041</v>
      </c>
      <c r="F358" s="1" t="s">
        <v>2916</v>
      </c>
      <c r="G358" s="1" t="b">
        <v>1</v>
      </c>
      <c r="H358" s="1" t="s">
        <v>1231</v>
      </c>
      <c r="I358" s="1">
        <v>100000</v>
      </c>
      <c r="J358" s="1" t="s">
        <v>3042</v>
      </c>
      <c r="K358" s="1" t="s">
        <v>3043</v>
      </c>
      <c r="L358" s="1" t="s">
        <v>3044</v>
      </c>
      <c r="M358" s="1"/>
      <c r="N358" s="1" t="s">
        <v>7</v>
      </c>
      <c r="O358" s="13" t="s">
        <v>1374</v>
      </c>
    </row>
    <row r="359" spans="1:15" x14ac:dyDescent="0.35">
      <c r="A359" s="1" t="s">
        <v>1047</v>
      </c>
      <c r="B359" s="1" t="s">
        <v>3045</v>
      </c>
      <c r="C359" s="1" t="s">
        <v>3046</v>
      </c>
      <c r="D359" s="1" t="s">
        <v>3047</v>
      </c>
      <c r="E359" s="1" t="s">
        <v>3048</v>
      </c>
      <c r="F359" s="1" t="s">
        <v>1245</v>
      </c>
      <c r="G359" s="1" t="b">
        <v>0</v>
      </c>
      <c r="H359" s="1" t="s">
        <v>1053</v>
      </c>
      <c r="I359" s="1">
        <v>500</v>
      </c>
      <c r="J359" s="1" t="s">
        <v>3049</v>
      </c>
      <c r="K359" s="1" t="s">
        <v>3050</v>
      </c>
      <c r="L359" s="1" t="s">
        <v>3051</v>
      </c>
      <c r="M359" s="1"/>
      <c r="N359" s="1" t="s">
        <v>34</v>
      </c>
      <c r="O359" s="13" t="s">
        <v>925</v>
      </c>
    </row>
    <row r="360" spans="1:15" x14ac:dyDescent="0.35">
      <c r="A360" s="1" t="s">
        <v>1047</v>
      </c>
      <c r="B360" s="1" t="s">
        <v>3052</v>
      </c>
      <c r="C360" s="1" t="s">
        <v>3053</v>
      </c>
      <c r="D360" s="1" t="s">
        <v>3054</v>
      </c>
      <c r="E360" s="1" t="s">
        <v>3055</v>
      </c>
      <c r="F360" s="1" t="s">
        <v>1245</v>
      </c>
      <c r="G360" s="1" t="b">
        <v>0</v>
      </c>
      <c r="H360" s="1" t="s">
        <v>1053</v>
      </c>
      <c r="I360" s="1">
        <v>10000</v>
      </c>
      <c r="J360" s="1" t="s">
        <v>3056</v>
      </c>
      <c r="K360" s="1" t="s">
        <v>3057</v>
      </c>
      <c r="L360" s="1" t="s">
        <v>3058</v>
      </c>
      <c r="M360" s="1"/>
      <c r="N360" s="1" t="s">
        <v>7</v>
      </c>
      <c r="O360" s="13" t="s">
        <v>926</v>
      </c>
    </row>
    <row r="361" spans="1:15" x14ac:dyDescent="0.35">
      <c r="A361" s="1" t="s">
        <v>1047</v>
      </c>
      <c r="B361" s="1" t="s">
        <v>3059</v>
      </c>
      <c r="C361" s="1" t="s">
        <v>3060</v>
      </c>
      <c r="D361" s="1" t="s">
        <v>3061</v>
      </c>
      <c r="E361" s="1" t="s">
        <v>3062</v>
      </c>
      <c r="F361" s="1" t="s">
        <v>1245</v>
      </c>
      <c r="G361" s="1" t="b">
        <v>0</v>
      </c>
      <c r="H361" s="1" t="s">
        <v>1053</v>
      </c>
      <c r="I361" s="1">
        <v>5000</v>
      </c>
      <c r="J361" s="1" t="s">
        <v>1358</v>
      </c>
      <c r="K361" s="1" t="s">
        <v>3063</v>
      </c>
      <c r="L361" s="1" t="s">
        <v>3064</v>
      </c>
      <c r="M361" s="1"/>
      <c r="N361" s="1" t="s">
        <v>7</v>
      </c>
      <c r="O361" s="13" t="s">
        <v>926</v>
      </c>
    </row>
    <row r="362" spans="1:15" x14ac:dyDescent="0.35">
      <c r="A362" s="1" t="s">
        <v>1047</v>
      </c>
      <c r="B362" s="1" t="s">
        <v>3065</v>
      </c>
      <c r="C362" s="1" t="s">
        <v>3066</v>
      </c>
      <c r="D362" s="1" t="s">
        <v>3067</v>
      </c>
      <c r="E362" s="1" t="s">
        <v>3068</v>
      </c>
      <c r="F362" s="1" t="s">
        <v>1245</v>
      </c>
      <c r="G362" s="1" t="b">
        <v>0</v>
      </c>
      <c r="H362" s="1" t="s">
        <v>1053</v>
      </c>
      <c r="I362" s="1">
        <v>1000</v>
      </c>
      <c r="J362" s="1" t="s">
        <v>1549</v>
      </c>
      <c r="K362" s="1" t="s">
        <v>3069</v>
      </c>
      <c r="L362" s="1" t="s">
        <v>3070</v>
      </c>
      <c r="M362" s="1"/>
      <c r="N362" s="1" t="s">
        <v>7</v>
      </c>
      <c r="O362" s="13" t="s">
        <v>937</v>
      </c>
    </row>
    <row r="363" spans="1:15" x14ac:dyDescent="0.35">
      <c r="A363" s="1" t="s">
        <v>1047</v>
      </c>
      <c r="B363" s="1" t="s">
        <v>3071</v>
      </c>
      <c r="C363" s="1" t="s">
        <v>3072</v>
      </c>
      <c r="D363" s="1" t="s">
        <v>3073</v>
      </c>
      <c r="E363" s="1" t="s">
        <v>3074</v>
      </c>
      <c r="F363" s="1" t="s">
        <v>1245</v>
      </c>
      <c r="G363" s="1" t="b">
        <v>0</v>
      </c>
      <c r="H363" s="1" t="s">
        <v>1053</v>
      </c>
      <c r="I363" s="1">
        <v>1000</v>
      </c>
      <c r="J363" s="1" t="s">
        <v>1358</v>
      </c>
      <c r="K363" s="1" t="s">
        <v>3075</v>
      </c>
      <c r="L363" s="1" t="s">
        <v>3076</v>
      </c>
      <c r="M363" s="1"/>
      <c r="N363" s="1" t="s">
        <v>7</v>
      </c>
      <c r="O363" s="13" t="s">
        <v>1374</v>
      </c>
    </row>
    <row r="364" spans="1:15" x14ac:dyDescent="0.35">
      <c r="A364" s="1" t="s">
        <v>1047</v>
      </c>
      <c r="B364" s="1" t="s">
        <v>3077</v>
      </c>
      <c r="C364" s="1" t="s">
        <v>3078</v>
      </c>
      <c r="D364" s="1" t="s">
        <v>3079</v>
      </c>
      <c r="E364" s="1" t="s">
        <v>3080</v>
      </c>
      <c r="F364" s="1" t="s">
        <v>2848</v>
      </c>
      <c r="G364" s="1" t="b">
        <v>0</v>
      </c>
      <c r="H364" s="1" t="s">
        <v>1053</v>
      </c>
      <c r="I364" s="1">
        <v>50000</v>
      </c>
      <c r="J364" s="1" t="s">
        <v>2298</v>
      </c>
      <c r="K364" s="1" t="s">
        <v>3081</v>
      </c>
      <c r="L364" s="1" t="s">
        <v>3082</v>
      </c>
      <c r="M364" s="1"/>
      <c r="N364" s="1" t="s">
        <v>7</v>
      </c>
      <c r="O364" s="13" t="s">
        <v>926</v>
      </c>
    </row>
    <row r="365" spans="1:15" x14ac:dyDescent="0.35">
      <c r="A365" s="1" t="s">
        <v>1047</v>
      </c>
      <c r="B365" s="1" t="s">
        <v>3083</v>
      </c>
      <c r="C365" s="1" t="s">
        <v>3084</v>
      </c>
      <c r="D365" s="1" t="s">
        <v>3085</v>
      </c>
      <c r="E365" s="1" t="s">
        <v>3086</v>
      </c>
      <c r="F365" s="1" t="s">
        <v>2848</v>
      </c>
      <c r="G365" s="1" t="b">
        <v>0</v>
      </c>
      <c r="H365" s="1" t="s">
        <v>1053</v>
      </c>
      <c r="I365" s="1">
        <v>10000</v>
      </c>
      <c r="J365" s="1" t="s">
        <v>1665</v>
      </c>
      <c r="K365" s="1" t="s">
        <v>3087</v>
      </c>
      <c r="L365" s="1" t="s">
        <v>3088</v>
      </c>
      <c r="M365" s="1"/>
      <c r="N365" s="1" t="s">
        <v>7</v>
      </c>
      <c r="O365" s="13" t="s">
        <v>926</v>
      </c>
    </row>
    <row r="366" spans="1:15" x14ac:dyDescent="0.35">
      <c r="A366" s="1" t="s">
        <v>1047</v>
      </c>
      <c r="B366" s="1" t="s">
        <v>3089</v>
      </c>
      <c r="C366" s="1" t="s">
        <v>3090</v>
      </c>
      <c r="D366" s="1" t="s">
        <v>3091</v>
      </c>
      <c r="E366" s="1" t="s">
        <v>3092</v>
      </c>
      <c r="F366" s="1" t="s">
        <v>2848</v>
      </c>
      <c r="G366" s="1" t="b">
        <v>0</v>
      </c>
      <c r="H366" s="1" t="s">
        <v>1053</v>
      </c>
      <c r="I366" s="1">
        <v>500</v>
      </c>
      <c r="J366" s="1" t="s">
        <v>2133</v>
      </c>
      <c r="K366" s="1" t="s">
        <v>3093</v>
      </c>
      <c r="L366" s="1" t="s">
        <v>3094</v>
      </c>
      <c r="M366" s="1"/>
      <c r="N366" s="1" t="s">
        <v>7</v>
      </c>
      <c r="O366" s="13" t="s">
        <v>926</v>
      </c>
    </row>
    <row r="367" spans="1:15" x14ac:dyDescent="0.35">
      <c r="A367" s="1" t="s">
        <v>1047</v>
      </c>
      <c r="B367" s="1" t="s">
        <v>3095</v>
      </c>
      <c r="C367" s="1" t="s">
        <v>3096</v>
      </c>
      <c r="D367" s="1" t="s">
        <v>3097</v>
      </c>
      <c r="E367" s="1" t="s">
        <v>3098</v>
      </c>
      <c r="F367" s="1" t="s">
        <v>2848</v>
      </c>
      <c r="G367" s="1" t="b">
        <v>0</v>
      </c>
      <c r="H367" s="1" t="s">
        <v>1053</v>
      </c>
      <c r="I367" s="1">
        <v>1000</v>
      </c>
      <c r="J367" s="1" t="s">
        <v>1358</v>
      </c>
      <c r="K367" s="1" t="s">
        <v>3099</v>
      </c>
      <c r="L367" s="1" t="s">
        <v>3100</v>
      </c>
      <c r="M367" s="1"/>
      <c r="N367" s="1" t="s">
        <v>7</v>
      </c>
      <c r="O367" s="13" t="s">
        <v>926</v>
      </c>
    </row>
    <row r="368" spans="1:15" x14ac:dyDescent="0.35">
      <c r="A368" s="1" t="s">
        <v>1047</v>
      </c>
      <c r="B368" s="1" t="s">
        <v>3101</v>
      </c>
      <c r="C368" s="1" t="s">
        <v>3102</v>
      </c>
      <c r="D368" s="1" t="s">
        <v>3103</v>
      </c>
      <c r="E368" s="1" t="s">
        <v>3104</v>
      </c>
      <c r="F368" s="1" t="s">
        <v>2848</v>
      </c>
      <c r="G368" s="1" t="b">
        <v>0</v>
      </c>
      <c r="H368" s="1" t="s">
        <v>1053</v>
      </c>
      <c r="I368" s="1">
        <v>5000</v>
      </c>
      <c r="J368" s="1" t="s">
        <v>1358</v>
      </c>
      <c r="K368" s="1" t="s">
        <v>3105</v>
      </c>
      <c r="L368" s="1" t="s">
        <v>3106</v>
      </c>
      <c r="M368" s="1"/>
      <c r="N368" s="1" t="s">
        <v>7</v>
      </c>
      <c r="O368" s="13" t="s">
        <v>1374</v>
      </c>
    </row>
    <row r="369" spans="1:15" x14ac:dyDescent="0.35">
      <c r="A369" s="1" t="s">
        <v>1047</v>
      </c>
      <c r="B369" s="1" t="s">
        <v>3107</v>
      </c>
      <c r="C369" s="1" t="s">
        <v>3108</v>
      </c>
      <c r="D369" s="1" t="s">
        <v>3109</v>
      </c>
      <c r="E369" s="1" t="s">
        <v>3110</v>
      </c>
      <c r="F369" s="1" t="s">
        <v>1245</v>
      </c>
      <c r="G369" s="1" t="b">
        <v>0</v>
      </c>
      <c r="H369" s="1" t="s">
        <v>1053</v>
      </c>
      <c r="I369" s="1">
        <v>1000</v>
      </c>
      <c r="J369" s="1" t="s">
        <v>1277</v>
      </c>
      <c r="K369" s="1" t="s">
        <v>3111</v>
      </c>
      <c r="L369" s="1" t="s">
        <v>3112</v>
      </c>
      <c r="M369" s="1"/>
      <c r="N369" s="1" t="s">
        <v>7</v>
      </c>
      <c r="O369" s="13" t="s">
        <v>937</v>
      </c>
    </row>
    <row r="370" spans="1:15" x14ac:dyDescent="0.35">
      <c r="A370" s="1" t="s">
        <v>1047</v>
      </c>
      <c r="B370" s="1" t="s">
        <v>3113</v>
      </c>
      <c r="C370" s="1" t="s">
        <v>3114</v>
      </c>
      <c r="D370" s="1" t="s">
        <v>3115</v>
      </c>
      <c r="E370" s="1" t="s">
        <v>3116</v>
      </c>
      <c r="F370" s="1" t="s">
        <v>1245</v>
      </c>
      <c r="G370" s="1" t="b">
        <v>0</v>
      </c>
      <c r="H370" s="1" t="s">
        <v>1053</v>
      </c>
      <c r="I370" s="1">
        <v>500</v>
      </c>
      <c r="J370" s="1" t="s">
        <v>1214</v>
      </c>
      <c r="K370" s="1" t="s">
        <v>3117</v>
      </c>
      <c r="L370" s="1" t="s">
        <v>3118</v>
      </c>
      <c r="M370" s="1"/>
      <c r="N370" s="1" t="s">
        <v>7</v>
      </c>
      <c r="O370" s="13" t="s">
        <v>926</v>
      </c>
    </row>
    <row r="371" spans="1:15" x14ac:dyDescent="0.35">
      <c r="A371" s="1" t="s">
        <v>1064</v>
      </c>
      <c r="B371" s="1" t="s">
        <v>3119</v>
      </c>
      <c r="C371" s="1" t="s">
        <v>3120</v>
      </c>
      <c r="D371" s="1" t="s">
        <v>702</v>
      </c>
      <c r="E371" s="1" t="s">
        <v>3121</v>
      </c>
      <c r="F371" s="1" t="s">
        <v>3122</v>
      </c>
      <c r="G371" s="1" t="b">
        <v>1</v>
      </c>
      <c r="H371" s="1" t="s">
        <v>1100</v>
      </c>
      <c r="I371" s="1">
        <v>500000000</v>
      </c>
      <c r="J371" s="1" t="s">
        <v>3123</v>
      </c>
      <c r="K371" s="1" t="s">
        <v>3124</v>
      </c>
      <c r="L371" s="1" t="s">
        <v>3125</v>
      </c>
      <c r="M371" s="1"/>
      <c r="N371" s="1" t="s">
        <v>34</v>
      </c>
      <c r="O371" s="13" t="s">
        <v>925</v>
      </c>
    </row>
    <row r="372" spans="1:15" x14ac:dyDescent="0.35">
      <c r="A372" s="1" t="s">
        <v>1064</v>
      </c>
      <c r="B372" s="1" t="s">
        <v>3126</v>
      </c>
      <c r="C372" s="1" t="s">
        <v>3127</v>
      </c>
      <c r="D372" s="1" t="s">
        <v>3128</v>
      </c>
      <c r="E372" s="1" t="s">
        <v>3129</v>
      </c>
      <c r="F372" s="1" t="s">
        <v>1168</v>
      </c>
      <c r="G372" s="1" t="b">
        <v>1</v>
      </c>
      <c r="H372" s="1" t="s">
        <v>1231</v>
      </c>
      <c r="I372" s="1">
        <v>1000000</v>
      </c>
      <c r="J372" s="1" t="s">
        <v>3130</v>
      </c>
      <c r="K372" s="1" t="s">
        <v>3131</v>
      </c>
      <c r="L372" s="1" t="s">
        <v>3132</v>
      </c>
      <c r="M372" s="1"/>
      <c r="N372" s="1" t="s">
        <v>24</v>
      </c>
      <c r="O372" s="13" t="s">
        <v>926</v>
      </c>
    </row>
    <row r="373" spans="1:15" x14ac:dyDescent="0.35">
      <c r="A373" s="1" t="s">
        <v>1064</v>
      </c>
      <c r="B373" s="1" t="s">
        <v>3133</v>
      </c>
      <c r="C373" s="1" t="s">
        <v>3134</v>
      </c>
      <c r="D373" s="1" t="s">
        <v>3135</v>
      </c>
      <c r="E373" s="1" t="s">
        <v>3136</v>
      </c>
      <c r="F373" s="1" t="s">
        <v>1168</v>
      </c>
      <c r="G373" s="1" t="b">
        <v>1</v>
      </c>
      <c r="H373" s="1" t="s">
        <v>1100</v>
      </c>
      <c r="I373" s="1">
        <v>10000000</v>
      </c>
      <c r="J373" s="1" t="s">
        <v>1720</v>
      </c>
      <c r="K373" s="1" t="s">
        <v>3137</v>
      </c>
      <c r="L373" s="1" t="s">
        <v>3138</v>
      </c>
      <c r="M373" s="1"/>
      <c r="N373" s="1" t="s">
        <v>24</v>
      </c>
      <c r="O373" s="13" t="s">
        <v>926</v>
      </c>
    </row>
    <row r="374" spans="1:15" x14ac:dyDescent="0.35">
      <c r="A374" s="1" t="s">
        <v>1064</v>
      </c>
      <c r="B374" s="1" t="s">
        <v>3139</v>
      </c>
      <c r="C374" s="1" t="s">
        <v>3140</v>
      </c>
      <c r="D374" s="1" t="s">
        <v>3141</v>
      </c>
      <c r="E374" s="1" t="s">
        <v>3142</v>
      </c>
      <c r="F374" s="1" t="s">
        <v>2848</v>
      </c>
      <c r="G374" s="1" t="b">
        <v>1</v>
      </c>
      <c r="H374" s="1" t="s">
        <v>1053</v>
      </c>
      <c r="I374" s="1">
        <v>5000000</v>
      </c>
      <c r="J374" s="1" t="s">
        <v>3143</v>
      </c>
      <c r="K374" s="1" t="s">
        <v>3144</v>
      </c>
      <c r="L374" s="1" t="s">
        <v>2946</v>
      </c>
      <c r="M374" s="1"/>
      <c r="N374" s="1" t="s">
        <v>7</v>
      </c>
      <c r="O374" s="13" t="s">
        <v>926</v>
      </c>
    </row>
    <row r="375" spans="1:15" x14ac:dyDescent="0.35">
      <c r="A375" s="1" t="s">
        <v>1064</v>
      </c>
      <c r="B375" s="1" t="s">
        <v>3145</v>
      </c>
      <c r="C375" s="1" t="s">
        <v>3146</v>
      </c>
      <c r="D375" s="1" t="s">
        <v>3147</v>
      </c>
      <c r="E375" s="1" t="s">
        <v>3148</v>
      </c>
      <c r="F375" s="1" t="s">
        <v>2848</v>
      </c>
      <c r="G375" s="1" t="b">
        <v>1</v>
      </c>
      <c r="H375" s="1" t="s">
        <v>1053</v>
      </c>
      <c r="I375" s="1">
        <v>10000000</v>
      </c>
      <c r="J375" s="1" t="s">
        <v>3149</v>
      </c>
      <c r="K375" s="1" t="s">
        <v>3150</v>
      </c>
      <c r="L375" s="1" t="s">
        <v>3151</v>
      </c>
      <c r="M375" s="1"/>
      <c r="N375" s="1" t="s">
        <v>7</v>
      </c>
      <c r="O375" s="13" t="s">
        <v>926</v>
      </c>
    </row>
    <row r="376" spans="1:15" x14ac:dyDescent="0.35">
      <c r="A376" s="1" t="s">
        <v>1064</v>
      </c>
      <c r="B376" s="1" t="s">
        <v>490</v>
      </c>
      <c r="C376" s="1" t="s">
        <v>3152</v>
      </c>
      <c r="D376" s="1" t="s">
        <v>491</v>
      </c>
      <c r="E376" s="1" t="s">
        <v>492</v>
      </c>
      <c r="F376" s="1" t="s">
        <v>1245</v>
      </c>
      <c r="G376" s="1" t="b">
        <v>1</v>
      </c>
      <c r="H376" s="1" t="s">
        <v>1100</v>
      </c>
      <c r="I376" s="1">
        <v>50000000</v>
      </c>
      <c r="J376" s="1" t="s">
        <v>3153</v>
      </c>
      <c r="K376" s="1" t="s">
        <v>3154</v>
      </c>
      <c r="L376" s="1" t="s">
        <v>3155</v>
      </c>
      <c r="M376" s="1"/>
      <c r="N376" s="1" t="s">
        <v>24</v>
      </c>
      <c r="O376" s="13" t="s">
        <v>926</v>
      </c>
    </row>
    <row r="377" spans="1:15" x14ac:dyDescent="0.35">
      <c r="A377" s="1" t="s">
        <v>1064</v>
      </c>
      <c r="B377" s="1" t="s">
        <v>3156</v>
      </c>
      <c r="C377" s="1" t="s">
        <v>3157</v>
      </c>
      <c r="D377" s="1" t="s">
        <v>3158</v>
      </c>
      <c r="E377" s="1" t="s">
        <v>3159</v>
      </c>
      <c r="F377" s="1" t="s">
        <v>1245</v>
      </c>
      <c r="G377" s="1" t="b">
        <v>1</v>
      </c>
      <c r="H377" s="1" t="s">
        <v>1100</v>
      </c>
      <c r="I377" s="1">
        <v>100000000</v>
      </c>
      <c r="J377" s="1" t="s">
        <v>3160</v>
      </c>
      <c r="K377" s="1" t="s">
        <v>3161</v>
      </c>
      <c r="L377" s="1" t="s">
        <v>3162</v>
      </c>
      <c r="M377" s="1"/>
      <c r="N377" s="1" t="s">
        <v>72</v>
      </c>
      <c r="O377" s="13" t="s">
        <v>925</v>
      </c>
    </row>
    <row r="378" spans="1:15" x14ac:dyDescent="0.35">
      <c r="A378" s="1" t="s">
        <v>1064</v>
      </c>
      <c r="B378" s="1" t="s">
        <v>3163</v>
      </c>
      <c r="C378" s="1" t="s">
        <v>3164</v>
      </c>
      <c r="D378" s="1" t="s">
        <v>3165</v>
      </c>
      <c r="E378" s="1" t="s">
        <v>3166</v>
      </c>
      <c r="F378" s="1" t="s">
        <v>1245</v>
      </c>
      <c r="G378" s="1" t="b">
        <v>1</v>
      </c>
      <c r="H378" s="1" t="s">
        <v>1053</v>
      </c>
      <c r="I378" s="1">
        <v>10000000</v>
      </c>
      <c r="J378" s="1" t="s">
        <v>3167</v>
      </c>
      <c r="K378" s="1" t="s">
        <v>3168</v>
      </c>
      <c r="L378" s="1" t="s">
        <v>3169</v>
      </c>
      <c r="M378" s="1"/>
      <c r="N378" s="1" t="s">
        <v>7</v>
      </c>
      <c r="O378" s="13" t="s">
        <v>926</v>
      </c>
    </row>
    <row r="379" spans="1:15" x14ac:dyDescent="0.35">
      <c r="A379" s="1" t="s">
        <v>1064</v>
      </c>
      <c r="B379" s="1" t="s">
        <v>3170</v>
      </c>
      <c r="C379" s="1" t="s">
        <v>3171</v>
      </c>
      <c r="D379" s="1" t="s">
        <v>3172</v>
      </c>
      <c r="E379" s="1" t="s">
        <v>3173</v>
      </c>
      <c r="F379" s="1" t="s">
        <v>1245</v>
      </c>
      <c r="G379" s="1" t="b">
        <v>1</v>
      </c>
      <c r="H379" s="1" t="s">
        <v>1100</v>
      </c>
      <c r="I379" s="1">
        <v>100000000</v>
      </c>
      <c r="J379" s="1" t="s">
        <v>3174</v>
      </c>
      <c r="K379" s="1" t="s">
        <v>3175</v>
      </c>
      <c r="L379" s="1" t="s">
        <v>3176</v>
      </c>
      <c r="M379" s="1"/>
      <c r="N379" s="1" t="s">
        <v>24</v>
      </c>
      <c r="O379" s="13" t="s">
        <v>926</v>
      </c>
    </row>
    <row r="380" spans="1:15" x14ac:dyDescent="0.35">
      <c r="A380" s="1" t="s">
        <v>1064</v>
      </c>
      <c r="B380" s="1" t="s">
        <v>3177</v>
      </c>
      <c r="C380" s="1" t="s">
        <v>3178</v>
      </c>
      <c r="D380" s="1" t="s">
        <v>3179</v>
      </c>
      <c r="E380" s="1" t="s">
        <v>3180</v>
      </c>
      <c r="F380" s="1" t="s">
        <v>1245</v>
      </c>
      <c r="G380" s="1" t="b">
        <v>1</v>
      </c>
      <c r="H380" s="1" t="s">
        <v>1100</v>
      </c>
      <c r="I380" s="1">
        <v>1000000</v>
      </c>
      <c r="J380" s="1" t="s">
        <v>1838</v>
      </c>
      <c r="K380" s="1" t="s">
        <v>3181</v>
      </c>
      <c r="L380" s="1" t="s">
        <v>3182</v>
      </c>
      <c r="M380" s="1"/>
      <c r="N380" s="1" t="s">
        <v>34</v>
      </c>
      <c r="O380" s="13" t="s">
        <v>925</v>
      </c>
    </row>
    <row r="381" spans="1:15" x14ac:dyDescent="0.35">
      <c r="A381" s="1" t="s">
        <v>1047</v>
      </c>
      <c r="B381" s="1" t="s">
        <v>3183</v>
      </c>
      <c r="C381" s="1" t="s">
        <v>3184</v>
      </c>
      <c r="D381" s="1" t="s">
        <v>3185</v>
      </c>
      <c r="E381" s="1" t="s">
        <v>3186</v>
      </c>
      <c r="F381" s="1" t="s">
        <v>3187</v>
      </c>
      <c r="G381" s="1" t="b">
        <v>0</v>
      </c>
      <c r="H381" s="1" t="s">
        <v>1053</v>
      </c>
      <c r="I381" s="1">
        <v>1000000</v>
      </c>
      <c r="J381" s="1" t="s">
        <v>1445</v>
      </c>
      <c r="K381" s="1" t="s">
        <v>3188</v>
      </c>
      <c r="L381" s="1" t="s">
        <v>3189</v>
      </c>
      <c r="M381" s="1"/>
      <c r="N381" s="1" t="s">
        <v>13</v>
      </c>
      <c r="O381" s="13" t="s">
        <v>930</v>
      </c>
    </row>
    <row r="382" spans="1:15" x14ac:dyDescent="0.35">
      <c r="A382" s="1" t="s">
        <v>1064</v>
      </c>
      <c r="B382" s="1" t="s">
        <v>3190</v>
      </c>
      <c r="C382" s="1" t="s">
        <v>3191</v>
      </c>
      <c r="D382" s="1" t="s">
        <v>3192</v>
      </c>
      <c r="E382" s="1" t="s">
        <v>3193</v>
      </c>
      <c r="F382" s="1" t="s">
        <v>2766</v>
      </c>
      <c r="G382" s="1" t="b">
        <v>1</v>
      </c>
      <c r="H382" s="1" t="s">
        <v>1053</v>
      </c>
      <c r="I382" s="1">
        <v>1000000</v>
      </c>
      <c r="J382" s="1" t="s">
        <v>3194</v>
      </c>
      <c r="K382" s="1" t="s">
        <v>3195</v>
      </c>
      <c r="L382" s="1" t="s">
        <v>3196</v>
      </c>
      <c r="M382" s="1"/>
      <c r="N382" s="1" t="s">
        <v>34</v>
      </c>
      <c r="O382" s="13" t="s">
        <v>925</v>
      </c>
    </row>
    <row r="383" spans="1:15" x14ac:dyDescent="0.35">
      <c r="A383" s="1" t="s">
        <v>1064</v>
      </c>
      <c r="B383" s="1" t="s">
        <v>3197</v>
      </c>
      <c r="C383" s="1" t="s">
        <v>3198</v>
      </c>
      <c r="D383" s="1" t="s">
        <v>3199</v>
      </c>
      <c r="E383" s="1" t="s">
        <v>3200</v>
      </c>
      <c r="F383" s="1" t="s">
        <v>2766</v>
      </c>
      <c r="G383" s="1" t="b">
        <v>1</v>
      </c>
      <c r="H383" s="1" t="s">
        <v>1053</v>
      </c>
      <c r="I383" s="1">
        <v>10000000</v>
      </c>
      <c r="J383" s="1" t="s">
        <v>3201</v>
      </c>
      <c r="K383" s="1" t="s">
        <v>3202</v>
      </c>
      <c r="L383" s="1" t="s">
        <v>3203</v>
      </c>
      <c r="M383" s="1"/>
      <c r="N383" s="1" t="s">
        <v>7</v>
      </c>
      <c r="O383" s="13" t="s">
        <v>959</v>
      </c>
    </row>
    <row r="384" spans="1:15" x14ac:dyDescent="0.35">
      <c r="A384" s="1" t="s">
        <v>1064</v>
      </c>
      <c r="B384" s="1" t="s">
        <v>3204</v>
      </c>
      <c r="C384" s="1" t="s">
        <v>3205</v>
      </c>
      <c r="D384" s="1" t="s">
        <v>3206</v>
      </c>
      <c r="E384" s="1" t="s">
        <v>3207</v>
      </c>
      <c r="F384" s="1" t="s">
        <v>2766</v>
      </c>
      <c r="G384" s="1" t="b">
        <v>1</v>
      </c>
      <c r="H384" s="1" t="s">
        <v>1107</v>
      </c>
      <c r="I384" s="1">
        <v>100000000</v>
      </c>
      <c r="J384" s="1" t="s">
        <v>3208</v>
      </c>
      <c r="K384" s="1" t="s">
        <v>3209</v>
      </c>
      <c r="L384" s="1" t="s">
        <v>3210</v>
      </c>
      <c r="M384" s="1"/>
      <c r="N384" s="1" t="s">
        <v>24</v>
      </c>
      <c r="O384" s="13" t="s">
        <v>1374</v>
      </c>
    </row>
    <row r="385" spans="1:15" x14ac:dyDescent="0.35">
      <c r="A385" s="1" t="s">
        <v>1064</v>
      </c>
      <c r="B385" s="1" t="s">
        <v>3211</v>
      </c>
      <c r="C385" s="1" t="s">
        <v>3212</v>
      </c>
      <c r="D385" s="1" t="s">
        <v>3213</v>
      </c>
      <c r="E385" s="1" t="s">
        <v>3214</v>
      </c>
      <c r="F385" s="1" t="s">
        <v>2766</v>
      </c>
      <c r="G385" s="1" t="b">
        <v>1</v>
      </c>
      <c r="H385" s="1" t="s">
        <v>1100</v>
      </c>
      <c r="I385" s="1">
        <v>10000000</v>
      </c>
      <c r="J385" s="1" t="s">
        <v>3215</v>
      </c>
      <c r="K385" s="1" t="s">
        <v>3216</v>
      </c>
      <c r="L385" s="1" t="s">
        <v>3217</v>
      </c>
      <c r="M385" s="1"/>
      <c r="N385" s="1" t="s">
        <v>24</v>
      </c>
      <c r="O385" s="13" t="s">
        <v>926</v>
      </c>
    </row>
    <row r="386" spans="1:15" x14ac:dyDescent="0.35">
      <c r="A386" s="1" t="s">
        <v>1064</v>
      </c>
      <c r="B386" s="1" t="s">
        <v>3218</v>
      </c>
      <c r="C386" s="1" t="s">
        <v>3219</v>
      </c>
      <c r="D386" s="1" t="s">
        <v>3220</v>
      </c>
      <c r="E386" s="1" t="s">
        <v>3221</v>
      </c>
      <c r="F386" s="1" t="s">
        <v>2766</v>
      </c>
      <c r="G386" s="1" t="b">
        <v>1</v>
      </c>
      <c r="H386" s="1" t="s">
        <v>1100</v>
      </c>
      <c r="I386" s="1">
        <v>5000000</v>
      </c>
      <c r="J386" s="1" t="s">
        <v>3222</v>
      </c>
      <c r="K386" s="1" t="s">
        <v>3223</v>
      </c>
      <c r="L386" s="1" t="s">
        <v>3224</v>
      </c>
      <c r="M386" s="1"/>
      <c r="N386" s="1" t="s">
        <v>34</v>
      </c>
      <c r="O386" s="13" t="s">
        <v>959</v>
      </c>
    </row>
    <row r="387" spans="1:15" x14ac:dyDescent="0.35">
      <c r="A387" s="1" t="s">
        <v>1064</v>
      </c>
      <c r="B387" s="1" t="s">
        <v>3225</v>
      </c>
      <c r="C387" s="1" t="s">
        <v>3226</v>
      </c>
      <c r="D387" s="1" t="s">
        <v>3227</v>
      </c>
      <c r="E387" s="1" t="s">
        <v>3228</v>
      </c>
      <c r="F387" s="1" t="s">
        <v>2766</v>
      </c>
      <c r="G387" s="1" t="b">
        <v>1</v>
      </c>
      <c r="H387" s="1" t="s">
        <v>1100</v>
      </c>
      <c r="I387" s="1">
        <v>1000000</v>
      </c>
      <c r="J387" s="1" t="s">
        <v>1984</v>
      </c>
      <c r="K387" s="1" t="s">
        <v>3229</v>
      </c>
      <c r="L387" s="1" t="s">
        <v>3230</v>
      </c>
      <c r="M387" s="1"/>
      <c r="N387" s="1" t="s">
        <v>7</v>
      </c>
      <c r="O387" s="13" t="s">
        <v>926</v>
      </c>
    </row>
    <row r="388" spans="1:15" x14ac:dyDescent="0.35">
      <c r="A388" s="1" t="s">
        <v>1064</v>
      </c>
      <c r="B388" s="1" t="s">
        <v>3231</v>
      </c>
      <c r="C388" s="1" t="s">
        <v>3232</v>
      </c>
      <c r="D388" s="1" t="s">
        <v>3233</v>
      </c>
      <c r="E388" s="1" t="s">
        <v>3234</v>
      </c>
      <c r="F388" s="1" t="s">
        <v>2766</v>
      </c>
      <c r="G388" s="1" t="b">
        <v>1</v>
      </c>
      <c r="H388" s="1" t="s">
        <v>1053</v>
      </c>
      <c r="I388" s="1">
        <v>1000000</v>
      </c>
      <c r="J388" s="1" t="s">
        <v>1185</v>
      </c>
      <c r="K388" s="1" t="s">
        <v>3235</v>
      </c>
      <c r="L388" s="1" t="s">
        <v>3236</v>
      </c>
      <c r="M388" s="1"/>
      <c r="N388" s="1" t="s">
        <v>7</v>
      </c>
      <c r="O388" s="13" t="s">
        <v>925</v>
      </c>
    </row>
    <row r="389" spans="1:15" x14ac:dyDescent="0.35">
      <c r="A389" s="1" t="s">
        <v>1064</v>
      </c>
      <c r="B389" s="1" t="s">
        <v>3237</v>
      </c>
      <c r="C389" s="1" t="s">
        <v>3238</v>
      </c>
      <c r="D389" s="1" t="s">
        <v>3239</v>
      </c>
      <c r="E389" s="1" t="s">
        <v>3240</v>
      </c>
      <c r="F389" s="1" t="s">
        <v>2766</v>
      </c>
      <c r="G389" s="1" t="b">
        <v>1</v>
      </c>
      <c r="H389" s="1" t="s">
        <v>1053</v>
      </c>
      <c r="I389" s="1">
        <v>1000000</v>
      </c>
      <c r="J389" s="1" t="s">
        <v>1838</v>
      </c>
      <c r="K389" s="1" t="s">
        <v>3241</v>
      </c>
      <c r="L389" s="1" t="s">
        <v>3242</v>
      </c>
      <c r="M389" s="1"/>
      <c r="N389" s="1" t="s">
        <v>7</v>
      </c>
      <c r="O389" s="13" t="s">
        <v>925</v>
      </c>
    </row>
    <row r="390" spans="1:15" x14ac:dyDescent="0.35">
      <c r="A390" s="1" t="s">
        <v>1064</v>
      </c>
      <c r="B390" s="1" t="s">
        <v>3243</v>
      </c>
      <c r="C390" s="1" t="s">
        <v>3244</v>
      </c>
      <c r="D390" s="1" t="s">
        <v>3245</v>
      </c>
      <c r="E390" s="1" t="s">
        <v>3246</v>
      </c>
      <c r="F390" s="1" t="s">
        <v>1168</v>
      </c>
      <c r="G390" s="1" t="b">
        <v>1</v>
      </c>
      <c r="H390" s="1" t="s">
        <v>1100</v>
      </c>
      <c r="I390" s="1">
        <v>500000</v>
      </c>
      <c r="J390" s="1" t="s">
        <v>1306</v>
      </c>
      <c r="K390" s="1" t="s">
        <v>3247</v>
      </c>
      <c r="L390" s="1" t="s">
        <v>1308</v>
      </c>
      <c r="M390" s="1"/>
      <c r="N390" s="1" t="s">
        <v>24</v>
      </c>
      <c r="O390" s="13" t="s">
        <v>926</v>
      </c>
    </row>
    <row r="391" spans="1:15" x14ac:dyDescent="0.35">
      <c r="A391" s="1" t="s">
        <v>1064</v>
      </c>
      <c r="B391" s="1" t="s">
        <v>3248</v>
      </c>
      <c r="C391" s="1" t="s">
        <v>3249</v>
      </c>
      <c r="D391" s="1" t="s">
        <v>3250</v>
      </c>
      <c r="E391" s="1" t="s">
        <v>3251</v>
      </c>
      <c r="F391" s="1" t="s">
        <v>1168</v>
      </c>
      <c r="G391" s="1" t="b">
        <v>1</v>
      </c>
      <c r="H391" s="1" t="s">
        <v>1100</v>
      </c>
      <c r="I391" s="1">
        <v>100000</v>
      </c>
      <c r="J391" s="1" t="s">
        <v>3252</v>
      </c>
      <c r="K391" s="1" t="s">
        <v>3253</v>
      </c>
      <c r="L391" s="1" t="s">
        <v>2505</v>
      </c>
      <c r="M391" s="1"/>
      <c r="N391" s="1" t="s">
        <v>34</v>
      </c>
      <c r="O391" s="13" t="s">
        <v>957</v>
      </c>
    </row>
    <row r="392" spans="1:15" x14ac:dyDescent="0.35">
      <c r="A392" s="1" t="s">
        <v>1047</v>
      </c>
      <c r="B392" s="1" t="s">
        <v>3254</v>
      </c>
      <c r="C392" s="1" t="s">
        <v>3255</v>
      </c>
      <c r="D392" s="1" t="s">
        <v>3256</v>
      </c>
      <c r="E392" s="1" t="s">
        <v>3257</v>
      </c>
      <c r="F392" s="1" t="s">
        <v>3258</v>
      </c>
      <c r="G392" s="1" t="b">
        <v>0</v>
      </c>
      <c r="H392" s="1" t="s">
        <v>1107</v>
      </c>
      <c r="I392" s="1">
        <v>100000</v>
      </c>
      <c r="J392" s="1" t="s">
        <v>1358</v>
      </c>
      <c r="K392" s="1" t="s">
        <v>3259</v>
      </c>
      <c r="L392" s="1" t="s">
        <v>3260</v>
      </c>
      <c r="M392" s="1"/>
      <c r="N392" s="1" t="s">
        <v>7</v>
      </c>
      <c r="O392" s="13" t="s">
        <v>926</v>
      </c>
    </row>
    <row r="393" spans="1:15" x14ac:dyDescent="0.35">
      <c r="A393" s="1" t="s">
        <v>1064</v>
      </c>
      <c r="B393" s="1" t="s">
        <v>3261</v>
      </c>
      <c r="C393" s="1" t="s">
        <v>3262</v>
      </c>
      <c r="D393" s="1" t="s">
        <v>3263</v>
      </c>
      <c r="E393" s="1" t="s">
        <v>3264</v>
      </c>
      <c r="F393" s="1" t="s">
        <v>2766</v>
      </c>
      <c r="G393" s="1" t="b">
        <v>1</v>
      </c>
      <c r="H393" s="1" t="s">
        <v>1053</v>
      </c>
      <c r="I393" s="1">
        <v>100000</v>
      </c>
      <c r="J393" s="1" t="s">
        <v>3265</v>
      </c>
      <c r="K393" s="1" t="s">
        <v>3266</v>
      </c>
      <c r="L393" s="1" t="s">
        <v>3267</v>
      </c>
      <c r="M393" s="1"/>
      <c r="N393" s="1" t="s">
        <v>7</v>
      </c>
      <c r="O393" s="13" t="s">
        <v>926</v>
      </c>
    </row>
    <row r="394" spans="1:15" x14ac:dyDescent="0.35">
      <c r="A394" s="1" t="s">
        <v>1064</v>
      </c>
      <c r="B394" s="1" t="s">
        <v>3268</v>
      </c>
      <c r="C394" s="1" t="s">
        <v>3269</v>
      </c>
      <c r="D394" s="1" t="s">
        <v>3270</v>
      </c>
      <c r="E394" s="1" t="s">
        <v>3271</v>
      </c>
      <c r="F394" s="1" t="s">
        <v>2766</v>
      </c>
      <c r="G394" s="1" t="b">
        <v>1</v>
      </c>
      <c r="H394" s="1" t="s">
        <v>1231</v>
      </c>
      <c r="I394" s="1">
        <v>100000</v>
      </c>
      <c r="J394" s="1" t="s">
        <v>3272</v>
      </c>
      <c r="K394" s="1" t="s">
        <v>3273</v>
      </c>
      <c r="L394" s="1" t="s">
        <v>3274</v>
      </c>
      <c r="M394" s="1"/>
      <c r="N394" s="1" t="s">
        <v>24</v>
      </c>
      <c r="O394" s="13" t="s">
        <v>926</v>
      </c>
    </row>
    <row r="395" spans="1:15" x14ac:dyDescent="0.35">
      <c r="A395" s="1" t="s">
        <v>1064</v>
      </c>
      <c r="B395" s="1" t="s">
        <v>3275</v>
      </c>
      <c r="C395" s="1" t="s">
        <v>3276</v>
      </c>
      <c r="D395" s="1" t="s">
        <v>3277</v>
      </c>
      <c r="E395" s="1" t="s">
        <v>3278</v>
      </c>
      <c r="F395" s="1" t="s">
        <v>2766</v>
      </c>
      <c r="G395" s="1" t="b">
        <v>1</v>
      </c>
      <c r="H395" s="1" t="s">
        <v>1053</v>
      </c>
      <c r="I395" s="1">
        <v>100000</v>
      </c>
      <c r="J395" s="1" t="s">
        <v>3279</v>
      </c>
      <c r="K395" s="1" t="s">
        <v>3280</v>
      </c>
      <c r="L395" s="1" t="s">
        <v>3281</v>
      </c>
      <c r="M395" s="1"/>
      <c r="N395" s="1" t="s">
        <v>7</v>
      </c>
      <c r="O395" s="13" t="s">
        <v>926</v>
      </c>
    </row>
    <row r="396" spans="1:15" x14ac:dyDescent="0.35">
      <c r="A396" s="1" t="s">
        <v>1064</v>
      </c>
      <c r="B396" s="1" t="s">
        <v>3282</v>
      </c>
      <c r="C396" s="1" t="s">
        <v>3283</v>
      </c>
      <c r="D396" s="1" t="s">
        <v>3284</v>
      </c>
      <c r="E396" s="1" t="s">
        <v>3285</v>
      </c>
      <c r="F396" s="1" t="s">
        <v>2848</v>
      </c>
      <c r="G396" s="1" t="b">
        <v>1</v>
      </c>
      <c r="H396" s="1" t="s">
        <v>1053</v>
      </c>
      <c r="I396" s="1">
        <v>10000000</v>
      </c>
      <c r="J396" s="1" t="s">
        <v>3286</v>
      </c>
      <c r="K396" s="1" t="s">
        <v>3287</v>
      </c>
      <c r="L396" s="1" t="s">
        <v>3288</v>
      </c>
      <c r="M396" s="1"/>
      <c r="N396" s="1" t="s">
        <v>7</v>
      </c>
      <c r="O396" s="13" t="s">
        <v>926</v>
      </c>
    </row>
    <row r="397" spans="1:15" x14ac:dyDescent="0.35">
      <c r="A397" s="1" t="s">
        <v>1064</v>
      </c>
      <c r="B397" s="1" t="s">
        <v>3289</v>
      </c>
      <c r="C397" s="1" t="s">
        <v>3290</v>
      </c>
      <c r="D397" s="1" t="s">
        <v>3291</v>
      </c>
      <c r="E397" s="1" t="s">
        <v>3292</v>
      </c>
      <c r="F397" s="1" t="s">
        <v>2848</v>
      </c>
      <c r="G397" s="1" t="b">
        <v>1</v>
      </c>
      <c r="H397" s="1" t="s">
        <v>1053</v>
      </c>
      <c r="I397" s="1">
        <v>500000000</v>
      </c>
      <c r="J397" s="1" t="s">
        <v>3293</v>
      </c>
      <c r="K397" s="1" t="s">
        <v>3294</v>
      </c>
      <c r="L397" s="1" t="s">
        <v>3295</v>
      </c>
      <c r="M397" s="1"/>
      <c r="N397" s="1" t="s">
        <v>7</v>
      </c>
      <c r="O397" s="13" t="s">
        <v>926</v>
      </c>
    </row>
    <row r="398" spans="1:15" x14ac:dyDescent="0.35">
      <c r="A398" s="1" t="s">
        <v>1064</v>
      </c>
      <c r="B398" s="1" t="s">
        <v>3296</v>
      </c>
      <c r="C398" s="1" t="s">
        <v>3297</v>
      </c>
      <c r="D398" s="1" t="s">
        <v>3298</v>
      </c>
      <c r="E398" s="1" t="s">
        <v>3299</v>
      </c>
      <c r="F398" s="1" t="s">
        <v>2848</v>
      </c>
      <c r="G398" s="1" t="b">
        <v>1</v>
      </c>
      <c r="H398" s="1" t="s">
        <v>1053</v>
      </c>
      <c r="I398" s="1">
        <v>1000000</v>
      </c>
      <c r="J398" s="1" t="s">
        <v>3300</v>
      </c>
      <c r="K398" s="1" t="s">
        <v>3301</v>
      </c>
      <c r="L398" s="1" t="s">
        <v>3302</v>
      </c>
      <c r="M398" s="1"/>
      <c r="N398" s="1" t="s">
        <v>7</v>
      </c>
      <c r="O398" s="13" t="s">
        <v>926</v>
      </c>
    </row>
    <row r="399" spans="1:15" x14ac:dyDescent="0.35">
      <c r="A399" s="1" t="s">
        <v>1047</v>
      </c>
      <c r="B399" s="1" t="s">
        <v>3303</v>
      </c>
      <c r="C399" s="1" t="s">
        <v>3304</v>
      </c>
      <c r="D399" s="1" t="s">
        <v>3305</v>
      </c>
      <c r="E399" s="1" t="s">
        <v>3306</v>
      </c>
      <c r="F399" s="1" t="s">
        <v>2848</v>
      </c>
      <c r="G399" s="1" t="b">
        <v>0</v>
      </c>
      <c r="H399" s="1" t="s">
        <v>1053</v>
      </c>
      <c r="I399" s="1">
        <v>100000</v>
      </c>
      <c r="J399" s="1" t="s">
        <v>3307</v>
      </c>
      <c r="K399" s="1" t="s">
        <v>3308</v>
      </c>
      <c r="L399" s="1" t="s">
        <v>3309</v>
      </c>
      <c r="M399" s="1"/>
      <c r="N399" s="1" t="s">
        <v>7</v>
      </c>
      <c r="O399" s="13" t="s">
        <v>926</v>
      </c>
    </row>
    <row r="400" spans="1:15" x14ac:dyDescent="0.35">
      <c r="A400" s="1" t="s">
        <v>1047</v>
      </c>
      <c r="B400" s="1" t="s">
        <v>3310</v>
      </c>
      <c r="C400" s="1" t="s">
        <v>3311</v>
      </c>
      <c r="D400" s="1" t="s">
        <v>3312</v>
      </c>
      <c r="E400" s="1" t="s">
        <v>3313</v>
      </c>
      <c r="F400" s="1" t="s">
        <v>2848</v>
      </c>
      <c r="G400" s="1" t="b">
        <v>0</v>
      </c>
      <c r="H400" s="1" t="s">
        <v>1053</v>
      </c>
      <c r="I400" s="1">
        <v>10000</v>
      </c>
      <c r="J400" s="1" t="s">
        <v>3314</v>
      </c>
      <c r="K400" s="1" t="s">
        <v>3315</v>
      </c>
      <c r="L400" s="1" t="s">
        <v>3316</v>
      </c>
      <c r="M400" s="1"/>
      <c r="N400" s="1" t="s">
        <v>7</v>
      </c>
      <c r="O400" s="13" t="s">
        <v>926</v>
      </c>
    </row>
    <row r="401" spans="1:15" x14ac:dyDescent="0.35">
      <c r="A401" s="1" t="s">
        <v>1047</v>
      </c>
      <c r="B401" s="1" t="s">
        <v>3317</v>
      </c>
      <c r="C401" s="1" t="s">
        <v>3318</v>
      </c>
      <c r="D401" s="1" t="s">
        <v>3319</v>
      </c>
      <c r="E401" s="1" t="s">
        <v>3320</v>
      </c>
      <c r="F401" s="1" t="s">
        <v>2848</v>
      </c>
      <c r="G401" s="1" t="b">
        <v>0</v>
      </c>
      <c r="H401" s="1" t="s">
        <v>1053</v>
      </c>
      <c r="I401" s="1">
        <v>100000</v>
      </c>
      <c r="J401" s="1" t="s">
        <v>3321</v>
      </c>
      <c r="K401" s="1" t="s">
        <v>3322</v>
      </c>
      <c r="L401" s="1" t="s">
        <v>3323</v>
      </c>
      <c r="M401" s="1"/>
      <c r="N401" s="1" t="s">
        <v>7</v>
      </c>
      <c r="O401" s="13" t="s">
        <v>926</v>
      </c>
    </row>
    <row r="402" spans="1:15" x14ac:dyDescent="0.35">
      <c r="A402" s="1" t="s">
        <v>1047</v>
      </c>
      <c r="B402" s="1" t="s">
        <v>3324</v>
      </c>
      <c r="C402" s="1" t="s">
        <v>3325</v>
      </c>
      <c r="D402" s="1" t="s">
        <v>3326</v>
      </c>
      <c r="E402" s="1" t="s">
        <v>3327</v>
      </c>
      <c r="F402" s="1" t="s">
        <v>2848</v>
      </c>
      <c r="G402" s="1" t="b">
        <v>0</v>
      </c>
      <c r="H402" s="1" t="s">
        <v>1053</v>
      </c>
      <c r="I402" s="1">
        <v>1000</v>
      </c>
      <c r="J402" s="1" t="s">
        <v>1712</v>
      </c>
      <c r="K402" s="1" t="s">
        <v>3328</v>
      </c>
      <c r="L402" s="1" t="s">
        <v>3329</v>
      </c>
      <c r="M402" s="1"/>
      <c r="N402" s="1" t="s">
        <v>7</v>
      </c>
      <c r="O402" s="13" t="s">
        <v>926</v>
      </c>
    </row>
    <row r="403" spans="1:15" x14ac:dyDescent="0.35">
      <c r="A403" s="1" t="s">
        <v>1064</v>
      </c>
      <c r="B403" s="1" t="s">
        <v>3330</v>
      </c>
      <c r="C403" s="1" t="s">
        <v>3331</v>
      </c>
      <c r="D403" s="1" t="s">
        <v>3332</v>
      </c>
      <c r="E403" s="1" t="s">
        <v>3333</v>
      </c>
      <c r="F403" s="1" t="s">
        <v>1168</v>
      </c>
      <c r="G403" s="1" t="b">
        <v>1</v>
      </c>
      <c r="H403" s="1" t="s">
        <v>1100</v>
      </c>
      <c r="I403" s="1">
        <v>100000</v>
      </c>
      <c r="J403" s="1" t="s">
        <v>3334</v>
      </c>
      <c r="K403" s="1" t="s">
        <v>3335</v>
      </c>
      <c r="L403" s="1" t="s">
        <v>3336</v>
      </c>
      <c r="M403" s="1"/>
      <c r="N403" s="1" t="s">
        <v>24</v>
      </c>
      <c r="O403" s="13" t="s">
        <v>926</v>
      </c>
    </row>
    <row r="404" spans="1:15" x14ac:dyDescent="0.35">
      <c r="A404" s="1" t="s">
        <v>1064</v>
      </c>
      <c r="B404" s="1" t="s">
        <v>3337</v>
      </c>
      <c r="C404" s="1" t="s">
        <v>3338</v>
      </c>
      <c r="D404" s="1" t="s">
        <v>3339</v>
      </c>
      <c r="E404" s="1" t="s">
        <v>3340</v>
      </c>
      <c r="F404" s="1" t="s">
        <v>2848</v>
      </c>
      <c r="G404" s="1" t="b">
        <v>1</v>
      </c>
      <c r="H404" s="1" t="s">
        <v>1053</v>
      </c>
      <c r="I404" s="1">
        <v>10000000</v>
      </c>
      <c r="J404" s="1" t="s">
        <v>3341</v>
      </c>
      <c r="K404" s="1" t="s">
        <v>3342</v>
      </c>
      <c r="L404" s="1" t="s">
        <v>3343</v>
      </c>
      <c r="M404" s="1"/>
      <c r="N404" s="1" t="s">
        <v>7</v>
      </c>
      <c r="O404" s="13" t="s">
        <v>926</v>
      </c>
    </row>
    <row r="405" spans="1:15" x14ac:dyDescent="0.35">
      <c r="A405" s="1" t="s">
        <v>1064</v>
      </c>
      <c r="B405" s="1" t="s">
        <v>3344</v>
      </c>
      <c r="C405" s="1" t="s">
        <v>3345</v>
      </c>
      <c r="D405" s="1" t="s">
        <v>3346</v>
      </c>
      <c r="E405" s="1" t="s">
        <v>3347</v>
      </c>
      <c r="F405" s="1" t="s">
        <v>2848</v>
      </c>
      <c r="G405" s="1" t="b">
        <v>1</v>
      </c>
      <c r="H405" s="1" t="s">
        <v>1053</v>
      </c>
      <c r="I405" s="1">
        <v>5000000</v>
      </c>
      <c r="J405" s="1" t="s">
        <v>3348</v>
      </c>
      <c r="K405" s="1" t="s">
        <v>3349</v>
      </c>
      <c r="L405" s="1" t="s">
        <v>3350</v>
      </c>
      <c r="M405" s="1"/>
      <c r="N405" s="1" t="s">
        <v>7</v>
      </c>
      <c r="O405" s="13" t="s">
        <v>926</v>
      </c>
    </row>
    <row r="406" spans="1:15" x14ac:dyDescent="0.35">
      <c r="A406" s="1" t="s">
        <v>1064</v>
      </c>
      <c r="B406" s="1" t="s">
        <v>3351</v>
      </c>
      <c r="C406" s="1" t="s">
        <v>3352</v>
      </c>
      <c r="D406" s="1" t="s">
        <v>3353</v>
      </c>
      <c r="E406" s="1" t="s">
        <v>3354</v>
      </c>
      <c r="F406" s="1" t="s">
        <v>2848</v>
      </c>
      <c r="G406" s="1" t="b">
        <v>1</v>
      </c>
      <c r="H406" s="1" t="s">
        <v>1053</v>
      </c>
      <c r="I406" s="1">
        <v>50000000</v>
      </c>
      <c r="J406" s="1" t="s">
        <v>3355</v>
      </c>
      <c r="K406" s="1" t="s">
        <v>3356</v>
      </c>
      <c r="L406" s="1" t="s">
        <v>3357</v>
      </c>
      <c r="M406" s="1"/>
      <c r="N406" s="1" t="s">
        <v>24</v>
      </c>
      <c r="O406" s="13" t="s">
        <v>926</v>
      </c>
    </row>
    <row r="407" spans="1:15" x14ac:dyDescent="0.35">
      <c r="A407" s="1" t="s">
        <v>1064</v>
      </c>
      <c r="B407" s="1" t="s">
        <v>3358</v>
      </c>
      <c r="C407" s="1" t="s">
        <v>3359</v>
      </c>
      <c r="D407" s="1" t="s">
        <v>3360</v>
      </c>
      <c r="E407" s="1" t="s">
        <v>3361</v>
      </c>
      <c r="F407" s="1" t="s">
        <v>2848</v>
      </c>
      <c r="G407" s="1" t="b">
        <v>1</v>
      </c>
      <c r="H407" s="1" t="s">
        <v>1053</v>
      </c>
      <c r="I407" s="1">
        <v>100000000</v>
      </c>
      <c r="J407" s="1" t="s">
        <v>3362</v>
      </c>
      <c r="K407" s="1" t="s">
        <v>3363</v>
      </c>
      <c r="L407" s="1" t="s">
        <v>3364</v>
      </c>
      <c r="M407" s="1"/>
      <c r="N407" s="1" t="s">
        <v>24</v>
      </c>
      <c r="O407" s="13" t="s">
        <v>925</v>
      </c>
    </row>
    <row r="408" spans="1:15" x14ac:dyDescent="0.35">
      <c r="A408" s="1" t="s">
        <v>1064</v>
      </c>
      <c r="B408" s="1" t="s">
        <v>3365</v>
      </c>
      <c r="C408" s="1" t="s">
        <v>3366</v>
      </c>
      <c r="D408" s="1" t="s">
        <v>3367</v>
      </c>
      <c r="E408" s="1" t="s">
        <v>3368</v>
      </c>
      <c r="F408" s="1" t="s">
        <v>2848</v>
      </c>
      <c r="G408" s="1" t="b">
        <v>1</v>
      </c>
      <c r="H408" s="1" t="s">
        <v>1053</v>
      </c>
      <c r="I408" s="1">
        <v>10000000</v>
      </c>
      <c r="J408" s="1" t="s">
        <v>1659</v>
      </c>
      <c r="K408" s="1" t="s">
        <v>3369</v>
      </c>
      <c r="L408" s="1" t="s">
        <v>3370</v>
      </c>
      <c r="M408" s="1"/>
      <c r="N408" s="1" t="s">
        <v>7</v>
      </c>
      <c r="O408" s="13" t="s">
        <v>926</v>
      </c>
    </row>
    <row r="409" spans="1:15" x14ac:dyDescent="0.35">
      <c r="A409" s="1" t="s">
        <v>1064</v>
      </c>
      <c r="B409" s="1" t="s">
        <v>3371</v>
      </c>
      <c r="C409" s="1" t="s">
        <v>3372</v>
      </c>
      <c r="D409" s="1" t="s">
        <v>3373</v>
      </c>
      <c r="E409" s="1" t="s">
        <v>3374</v>
      </c>
      <c r="F409" s="1" t="s">
        <v>2848</v>
      </c>
      <c r="G409" s="1" t="b">
        <v>1</v>
      </c>
      <c r="H409" s="1" t="s">
        <v>1053</v>
      </c>
      <c r="I409" s="1">
        <v>10000000</v>
      </c>
      <c r="J409" s="1" t="s">
        <v>3375</v>
      </c>
      <c r="K409" s="1" t="s">
        <v>3376</v>
      </c>
      <c r="L409" s="1" t="s">
        <v>3377</v>
      </c>
      <c r="M409" s="1"/>
      <c r="N409" s="1" t="s">
        <v>7</v>
      </c>
      <c r="O409" s="13" t="s">
        <v>926</v>
      </c>
    </row>
    <row r="410" spans="1:15" x14ac:dyDescent="0.35">
      <c r="A410" s="1" t="s">
        <v>1064</v>
      </c>
      <c r="B410" s="1" t="s">
        <v>3378</v>
      </c>
      <c r="C410" s="1" t="s">
        <v>3379</v>
      </c>
      <c r="D410" s="1" t="s">
        <v>3380</v>
      </c>
      <c r="E410" s="1" t="s">
        <v>3381</v>
      </c>
      <c r="F410" s="1" t="s">
        <v>2848</v>
      </c>
      <c r="G410" s="1" t="b">
        <v>1</v>
      </c>
      <c r="H410" s="1" t="s">
        <v>1053</v>
      </c>
      <c r="I410" s="1">
        <v>1000000</v>
      </c>
      <c r="J410" s="1" t="s">
        <v>3382</v>
      </c>
      <c r="K410" s="1" t="s">
        <v>3383</v>
      </c>
      <c r="L410" s="1" t="s">
        <v>3384</v>
      </c>
      <c r="M410" s="1"/>
      <c r="N410" s="1" t="s">
        <v>7</v>
      </c>
      <c r="O410" s="13" t="s">
        <v>926</v>
      </c>
    </row>
    <row r="411" spans="1:15" x14ac:dyDescent="0.35">
      <c r="A411" s="1" t="s">
        <v>1064</v>
      </c>
      <c r="B411" s="1" t="s">
        <v>3385</v>
      </c>
      <c r="C411" s="1" t="s">
        <v>3386</v>
      </c>
      <c r="D411" s="1" t="s">
        <v>3387</v>
      </c>
      <c r="E411" s="1" t="s">
        <v>3388</v>
      </c>
      <c r="F411" s="1" t="s">
        <v>2848</v>
      </c>
      <c r="G411" s="1" t="b">
        <v>1</v>
      </c>
      <c r="H411" s="1" t="s">
        <v>1053</v>
      </c>
      <c r="I411" s="1">
        <v>50000</v>
      </c>
      <c r="J411" s="1" t="s">
        <v>3389</v>
      </c>
      <c r="K411" s="1" t="s">
        <v>3390</v>
      </c>
      <c r="L411" s="1" t="s">
        <v>3391</v>
      </c>
      <c r="M411" s="1"/>
      <c r="N411" s="1" t="s">
        <v>7</v>
      </c>
      <c r="O411" s="13" t="s">
        <v>937</v>
      </c>
    </row>
    <row r="412" spans="1:15" x14ac:dyDescent="0.35">
      <c r="A412" s="1" t="s">
        <v>1064</v>
      </c>
      <c r="B412" s="1" t="s">
        <v>3392</v>
      </c>
      <c r="C412" s="1" t="s">
        <v>3393</v>
      </c>
      <c r="D412" s="1" t="s">
        <v>3394</v>
      </c>
      <c r="E412" s="1" t="s">
        <v>3395</v>
      </c>
      <c r="F412" s="1" t="s">
        <v>2916</v>
      </c>
      <c r="G412" s="1" t="b">
        <v>1</v>
      </c>
      <c r="H412" s="1" t="s">
        <v>1231</v>
      </c>
      <c r="I412" s="1">
        <v>10000000</v>
      </c>
      <c r="J412" s="1" t="s">
        <v>3396</v>
      </c>
      <c r="K412" s="1" t="s">
        <v>3397</v>
      </c>
      <c r="L412" s="1" t="s">
        <v>3398</v>
      </c>
      <c r="M412" s="1"/>
      <c r="N412" s="1" t="s">
        <v>7</v>
      </c>
      <c r="O412" s="13" t="s">
        <v>926</v>
      </c>
    </row>
    <row r="413" spans="1:15" x14ac:dyDescent="0.35">
      <c r="A413" s="1" t="s">
        <v>1064</v>
      </c>
      <c r="B413" s="1" t="s">
        <v>3399</v>
      </c>
      <c r="C413" s="1" t="s">
        <v>3400</v>
      </c>
      <c r="D413" s="1" t="s">
        <v>3401</v>
      </c>
      <c r="E413" s="1" t="s">
        <v>3402</v>
      </c>
      <c r="F413" s="1" t="s">
        <v>2916</v>
      </c>
      <c r="G413" s="1" t="b">
        <v>1</v>
      </c>
      <c r="H413" s="1" t="s">
        <v>1231</v>
      </c>
      <c r="I413" s="1">
        <v>5000000</v>
      </c>
      <c r="J413" s="1" t="s">
        <v>3403</v>
      </c>
      <c r="K413" s="1" t="s">
        <v>3404</v>
      </c>
      <c r="L413" s="1" t="s">
        <v>3405</v>
      </c>
      <c r="M413" s="1"/>
      <c r="N413" s="1" t="s">
        <v>7</v>
      </c>
      <c r="O413" s="13" t="s">
        <v>958</v>
      </c>
    </row>
    <row r="414" spans="1:15" x14ac:dyDescent="0.35">
      <c r="A414" s="1" t="s">
        <v>1064</v>
      </c>
      <c r="B414" s="1" t="s">
        <v>3406</v>
      </c>
      <c r="C414" s="1" t="s">
        <v>3407</v>
      </c>
      <c r="D414" s="1" t="s">
        <v>3408</v>
      </c>
      <c r="E414" s="1" t="s">
        <v>3409</v>
      </c>
      <c r="F414" s="1" t="s">
        <v>2916</v>
      </c>
      <c r="G414" s="1" t="b">
        <v>1</v>
      </c>
      <c r="H414" s="1" t="s">
        <v>1231</v>
      </c>
      <c r="I414" s="1">
        <v>1000000</v>
      </c>
      <c r="J414" s="1" t="s">
        <v>3014</v>
      </c>
      <c r="K414" s="1" t="s">
        <v>3410</v>
      </c>
      <c r="L414" s="1" t="s">
        <v>3411</v>
      </c>
      <c r="M414" s="1"/>
      <c r="N414" s="1" t="s">
        <v>7</v>
      </c>
      <c r="O414" s="13" t="s">
        <v>958</v>
      </c>
    </row>
    <row r="415" spans="1:15" x14ac:dyDescent="0.35">
      <c r="A415" s="1" t="s">
        <v>1064</v>
      </c>
      <c r="B415" s="1" t="s">
        <v>3412</v>
      </c>
      <c r="C415" s="1" t="s">
        <v>3413</v>
      </c>
      <c r="D415" s="1" t="s">
        <v>3414</v>
      </c>
      <c r="E415" s="1" t="s">
        <v>3415</v>
      </c>
      <c r="F415" s="1" t="s">
        <v>2916</v>
      </c>
      <c r="G415" s="1" t="b">
        <v>1</v>
      </c>
      <c r="H415" s="1" t="s">
        <v>1231</v>
      </c>
      <c r="I415" s="1">
        <v>5000000</v>
      </c>
      <c r="J415" s="1" t="s">
        <v>3416</v>
      </c>
      <c r="K415" s="1" t="s">
        <v>3417</v>
      </c>
      <c r="L415" s="1" t="s">
        <v>3418</v>
      </c>
      <c r="M415" s="1"/>
      <c r="N415" s="1" t="s">
        <v>7</v>
      </c>
      <c r="O415" s="13" t="s">
        <v>926</v>
      </c>
    </row>
    <row r="416" spans="1:15" x14ac:dyDescent="0.35">
      <c r="A416" s="1" t="s">
        <v>1047</v>
      </c>
      <c r="B416" s="1" t="s">
        <v>3419</v>
      </c>
      <c r="C416" s="1" t="s">
        <v>3420</v>
      </c>
      <c r="D416" s="1" t="s">
        <v>3421</v>
      </c>
      <c r="E416" s="1" t="s">
        <v>3422</v>
      </c>
      <c r="F416" s="1" t="s">
        <v>1245</v>
      </c>
      <c r="G416" s="1" t="b">
        <v>0</v>
      </c>
      <c r="H416" s="1" t="s">
        <v>1231</v>
      </c>
      <c r="I416" s="1">
        <v>5000</v>
      </c>
      <c r="J416" s="1" t="s">
        <v>1350</v>
      </c>
      <c r="K416" s="1" t="s">
        <v>3423</v>
      </c>
      <c r="L416" s="1" t="s">
        <v>3424</v>
      </c>
      <c r="M416" s="1"/>
      <c r="N416" s="1" t="s">
        <v>7</v>
      </c>
      <c r="O416" s="13" t="s">
        <v>926</v>
      </c>
    </row>
    <row r="417" spans="1:15" x14ac:dyDescent="0.35">
      <c r="A417" s="1" t="s">
        <v>1047</v>
      </c>
      <c r="B417" s="1" t="s">
        <v>3425</v>
      </c>
      <c r="C417" s="1" t="s">
        <v>3426</v>
      </c>
      <c r="D417" s="1" t="s">
        <v>3427</v>
      </c>
      <c r="E417" s="1" t="s">
        <v>3428</v>
      </c>
      <c r="F417" s="1" t="s">
        <v>1245</v>
      </c>
      <c r="G417" s="1" t="b">
        <v>0</v>
      </c>
      <c r="H417" s="1" t="s">
        <v>1100</v>
      </c>
      <c r="I417" s="1">
        <v>5000</v>
      </c>
      <c r="J417" s="1" t="s">
        <v>3429</v>
      </c>
      <c r="K417" s="1" t="s">
        <v>3430</v>
      </c>
      <c r="L417" s="1" t="s">
        <v>3431</v>
      </c>
      <c r="M417" s="1"/>
      <c r="N417" s="1" t="s">
        <v>7</v>
      </c>
      <c r="O417" s="13" t="s">
        <v>926</v>
      </c>
    </row>
    <row r="418" spans="1:15" x14ac:dyDescent="0.35">
      <c r="A418" s="1" t="s">
        <v>1047</v>
      </c>
      <c r="B418" s="1" t="s">
        <v>3432</v>
      </c>
      <c r="C418" s="1" t="s">
        <v>3433</v>
      </c>
      <c r="D418" s="1" t="s">
        <v>3434</v>
      </c>
      <c r="E418" s="1" t="s">
        <v>3435</v>
      </c>
      <c r="F418" s="1" t="s">
        <v>1245</v>
      </c>
      <c r="G418" s="1" t="b">
        <v>0</v>
      </c>
      <c r="H418" s="1" t="s">
        <v>1100</v>
      </c>
      <c r="I418" s="1">
        <v>1000000</v>
      </c>
      <c r="J418" s="1" t="s">
        <v>3436</v>
      </c>
      <c r="K418" s="1" t="s">
        <v>3437</v>
      </c>
      <c r="L418" s="1" t="s">
        <v>3438</v>
      </c>
      <c r="M418" s="1"/>
      <c r="N418" s="1" t="s">
        <v>34</v>
      </c>
      <c r="O418" s="13" t="s">
        <v>925</v>
      </c>
    </row>
    <row r="419" spans="1:15" x14ac:dyDescent="0.35">
      <c r="A419" s="1" t="s">
        <v>1047</v>
      </c>
      <c r="B419" s="1" t="s">
        <v>3439</v>
      </c>
      <c r="C419" s="1" t="s">
        <v>3440</v>
      </c>
      <c r="D419" s="1" t="s">
        <v>3441</v>
      </c>
      <c r="E419" s="1" t="s">
        <v>3442</v>
      </c>
      <c r="F419" s="1" t="s">
        <v>1245</v>
      </c>
      <c r="G419" s="1" t="b">
        <v>0</v>
      </c>
      <c r="H419" s="1" t="s">
        <v>1100</v>
      </c>
      <c r="I419" s="1">
        <v>10000</v>
      </c>
      <c r="J419" s="1" t="s">
        <v>1327</v>
      </c>
      <c r="K419" s="1" t="s">
        <v>3443</v>
      </c>
      <c r="L419" s="1" t="s">
        <v>3444</v>
      </c>
      <c r="M419" s="1"/>
      <c r="N419" s="1" t="s">
        <v>7</v>
      </c>
      <c r="O419" s="13" t="s">
        <v>925</v>
      </c>
    </row>
    <row r="420" spans="1:15" x14ac:dyDescent="0.35">
      <c r="A420" s="1" t="s">
        <v>1047</v>
      </c>
      <c r="B420" s="1" t="s">
        <v>3445</v>
      </c>
      <c r="C420" s="1" t="s">
        <v>3446</v>
      </c>
      <c r="D420" s="1" t="s">
        <v>3447</v>
      </c>
      <c r="E420" s="1" t="s">
        <v>3448</v>
      </c>
      <c r="F420" s="1" t="s">
        <v>2766</v>
      </c>
      <c r="G420" s="1" t="b">
        <v>0</v>
      </c>
      <c r="H420" s="1" t="s">
        <v>1053</v>
      </c>
      <c r="I420" s="1">
        <v>5000</v>
      </c>
      <c r="J420" s="1" t="s">
        <v>2767</v>
      </c>
      <c r="K420" s="1" t="s">
        <v>3449</v>
      </c>
      <c r="L420" s="1" t="s">
        <v>1957</v>
      </c>
      <c r="M420" s="1"/>
      <c r="N420" s="1" t="s">
        <v>13</v>
      </c>
      <c r="O420" s="13" t="s">
        <v>935</v>
      </c>
    </row>
    <row r="421" spans="1:15" x14ac:dyDescent="0.35">
      <c r="A421" s="1" t="s">
        <v>1047</v>
      </c>
      <c r="B421" s="1" t="s">
        <v>3450</v>
      </c>
      <c r="C421" s="1" t="s">
        <v>3451</v>
      </c>
      <c r="D421" s="1" t="s">
        <v>3452</v>
      </c>
      <c r="E421" s="1" t="s">
        <v>3453</v>
      </c>
      <c r="F421" s="1" t="s">
        <v>2766</v>
      </c>
      <c r="G421" s="1" t="b">
        <v>0</v>
      </c>
      <c r="H421" s="1" t="s">
        <v>1053</v>
      </c>
      <c r="I421" s="1">
        <v>100000</v>
      </c>
      <c r="J421" s="1" t="s">
        <v>1445</v>
      </c>
      <c r="K421" s="1" t="s">
        <v>3454</v>
      </c>
      <c r="L421" s="1" t="s">
        <v>3455</v>
      </c>
      <c r="M421" s="1"/>
      <c r="N421" s="1" t="s">
        <v>7</v>
      </c>
      <c r="O421" s="13" t="s">
        <v>959</v>
      </c>
    </row>
    <row r="422" spans="1:15" x14ac:dyDescent="0.35">
      <c r="A422" s="1" t="s">
        <v>1047</v>
      </c>
      <c r="B422" s="1" t="s">
        <v>3456</v>
      </c>
      <c r="C422" s="1" t="s">
        <v>3457</v>
      </c>
      <c r="D422" s="1" t="s">
        <v>3458</v>
      </c>
      <c r="E422" s="1" t="s">
        <v>3459</v>
      </c>
      <c r="F422" s="1" t="s">
        <v>2766</v>
      </c>
      <c r="G422" s="1" t="b">
        <v>0</v>
      </c>
      <c r="H422" s="1" t="s">
        <v>1053</v>
      </c>
      <c r="I422" s="1">
        <v>1000</v>
      </c>
      <c r="J422" s="1" t="s">
        <v>3460</v>
      </c>
      <c r="K422" s="1" t="s">
        <v>3461</v>
      </c>
      <c r="L422" s="1" t="s">
        <v>3462</v>
      </c>
      <c r="M422" s="1"/>
      <c r="N422" s="1" t="s">
        <v>7</v>
      </c>
      <c r="O422" s="13" t="s">
        <v>926</v>
      </c>
    </row>
    <row r="423" spans="1:15" x14ac:dyDescent="0.35">
      <c r="A423" s="1" t="s">
        <v>1047</v>
      </c>
      <c r="B423" s="1" t="s">
        <v>3463</v>
      </c>
      <c r="C423" s="1" t="s">
        <v>3464</v>
      </c>
      <c r="D423" s="1" t="s">
        <v>3465</v>
      </c>
      <c r="E423" s="1" t="s">
        <v>3466</v>
      </c>
      <c r="F423" s="1" t="s">
        <v>2766</v>
      </c>
      <c r="G423" s="1" t="b">
        <v>0</v>
      </c>
      <c r="H423" s="1" t="s">
        <v>1053</v>
      </c>
      <c r="I423" s="1">
        <v>5000</v>
      </c>
      <c r="J423" s="1" t="s">
        <v>1350</v>
      </c>
      <c r="K423" s="1" t="s">
        <v>3467</v>
      </c>
      <c r="L423" s="1" t="s">
        <v>3468</v>
      </c>
      <c r="M423" s="1"/>
      <c r="N423" s="1" t="s">
        <v>7</v>
      </c>
      <c r="O423" s="13" t="s">
        <v>926</v>
      </c>
    </row>
    <row r="424" spans="1:15" x14ac:dyDescent="0.35">
      <c r="A424" s="1" t="s">
        <v>1047</v>
      </c>
      <c r="B424" s="1" t="s">
        <v>3469</v>
      </c>
      <c r="C424" s="1" t="s">
        <v>3470</v>
      </c>
      <c r="D424" s="1" t="s">
        <v>3471</v>
      </c>
      <c r="E424" s="1" t="s">
        <v>3472</v>
      </c>
      <c r="F424" s="1" t="s">
        <v>2766</v>
      </c>
      <c r="G424" s="1" t="b">
        <v>0</v>
      </c>
      <c r="H424" s="1" t="s">
        <v>1053</v>
      </c>
      <c r="I424" s="1">
        <v>500</v>
      </c>
      <c r="J424" s="1" t="s">
        <v>2964</v>
      </c>
      <c r="K424" s="1" t="s">
        <v>3473</v>
      </c>
      <c r="L424" s="1" t="s">
        <v>3474</v>
      </c>
      <c r="M424" s="1"/>
      <c r="N424" s="1" t="s">
        <v>7</v>
      </c>
      <c r="O424" s="13" t="s">
        <v>926</v>
      </c>
    </row>
    <row r="425" spans="1:15" x14ac:dyDescent="0.35">
      <c r="A425" s="1" t="s">
        <v>1064</v>
      </c>
      <c r="B425" s="1" t="s">
        <v>3475</v>
      </c>
      <c r="C425" s="1" t="s">
        <v>3476</v>
      </c>
      <c r="D425" s="1" t="s">
        <v>84</v>
      </c>
      <c r="E425" s="1" t="s">
        <v>3477</v>
      </c>
      <c r="F425" s="1" t="s">
        <v>2916</v>
      </c>
      <c r="G425" s="1" t="b">
        <v>1</v>
      </c>
      <c r="H425" s="1" t="s">
        <v>1231</v>
      </c>
      <c r="I425" s="1">
        <v>10000000</v>
      </c>
      <c r="J425" s="1" t="s">
        <v>3478</v>
      </c>
      <c r="K425" s="1" t="s">
        <v>3479</v>
      </c>
      <c r="L425" s="1" t="s">
        <v>3480</v>
      </c>
      <c r="M425" s="1"/>
      <c r="N425" s="1" t="s">
        <v>24</v>
      </c>
      <c r="O425" s="13" t="s">
        <v>926</v>
      </c>
    </row>
    <row r="426" spans="1:15" x14ac:dyDescent="0.35">
      <c r="A426" s="1" t="s">
        <v>1064</v>
      </c>
      <c r="B426" s="1" t="s">
        <v>3481</v>
      </c>
      <c r="C426" s="1" t="s">
        <v>3482</v>
      </c>
      <c r="D426" s="1" t="s">
        <v>3483</v>
      </c>
      <c r="E426" s="1" t="s">
        <v>3484</v>
      </c>
      <c r="F426" s="1" t="s">
        <v>2916</v>
      </c>
      <c r="G426" s="1" t="b">
        <v>1</v>
      </c>
      <c r="H426" s="1" t="s">
        <v>1231</v>
      </c>
      <c r="I426" s="1">
        <v>10000000</v>
      </c>
      <c r="J426" s="1" t="s">
        <v>3485</v>
      </c>
      <c r="K426" s="1" t="s">
        <v>3486</v>
      </c>
      <c r="L426" s="1" t="s">
        <v>3487</v>
      </c>
      <c r="M426" s="1"/>
      <c r="N426" s="1" t="s">
        <v>7</v>
      </c>
      <c r="O426" s="13" t="s">
        <v>926</v>
      </c>
    </row>
    <row r="427" spans="1:15" x14ac:dyDescent="0.35">
      <c r="A427" s="1" t="s">
        <v>1064</v>
      </c>
      <c r="B427" s="1" t="s">
        <v>3488</v>
      </c>
      <c r="C427" s="1" t="s">
        <v>3489</v>
      </c>
      <c r="D427" s="1" t="s">
        <v>3490</v>
      </c>
      <c r="E427" s="1" t="s">
        <v>3491</v>
      </c>
      <c r="F427" s="1" t="s">
        <v>2916</v>
      </c>
      <c r="G427" s="1" t="b">
        <v>1</v>
      </c>
      <c r="H427" s="1" t="s">
        <v>1231</v>
      </c>
      <c r="I427" s="1">
        <v>10000000</v>
      </c>
      <c r="J427" s="1" t="s">
        <v>3492</v>
      </c>
      <c r="K427" s="1" t="s">
        <v>3493</v>
      </c>
      <c r="L427" s="1" t="s">
        <v>3494</v>
      </c>
      <c r="M427" s="1"/>
      <c r="N427" s="1" t="s">
        <v>7</v>
      </c>
      <c r="O427" s="13" t="s">
        <v>926</v>
      </c>
    </row>
    <row r="428" spans="1:15" x14ac:dyDescent="0.35">
      <c r="A428" s="1" t="s">
        <v>1064</v>
      </c>
      <c r="B428" s="1" t="s">
        <v>3495</v>
      </c>
      <c r="C428" s="1" t="s">
        <v>3496</v>
      </c>
      <c r="D428" s="1" t="s">
        <v>3497</v>
      </c>
      <c r="E428" s="1" t="s">
        <v>3498</v>
      </c>
      <c r="F428" s="1" t="s">
        <v>2916</v>
      </c>
      <c r="G428" s="1" t="b">
        <v>1</v>
      </c>
      <c r="H428" s="1" t="s">
        <v>1231</v>
      </c>
      <c r="I428" s="1">
        <v>5000000</v>
      </c>
      <c r="J428" s="1" t="s">
        <v>3499</v>
      </c>
      <c r="K428" s="1" t="s">
        <v>3500</v>
      </c>
      <c r="L428" s="1" t="s">
        <v>3501</v>
      </c>
      <c r="M428" s="1"/>
      <c r="N428" s="1" t="s">
        <v>7</v>
      </c>
      <c r="O428" s="13" t="s">
        <v>926</v>
      </c>
    </row>
    <row r="429" spans="1:15" x14ac:dyDescent="0.35">
      <c r="A429" s="1" t="s">
        <v>1064</v>
      </c>
      <c r="B429" s="1" t="s">
        <v>3502</v>
      </c>
      <c r="C429" s="1" t="s">
        <v>3503</v>
      </c>
      <c r="D429" s="1" t="s">
        <v>3504</v>
      </c>
      <c r="E429" s="1" t="s">
        <v>3505</v>
      </c>
      <c r="F429" s="1" t="s">
        <v>2848</v>
      </c>
      <c r="G429" s="1" t="b">
        <v>1</v>
      </c>
      <c r="H429" s="1" t="s">
        <v>1053</v>
      </c>
      <c r="I429" s="1">
        <v>10000000</v>
      </c>
      <c r="J429" s="1" t="s">
        <v>3506</v>
      </c>
      <c r="K429" s="1" t="s">
        <v>3507</v>
      </c>
      <c r="L429" s="1" t="s">
        <v>3508</v>
      </c>
      <c r="M429" s="1"/>
      <c r="N429" s="1" t="s">
        <v>7</v>
      </c>
      <c r="O429" s="13" t="s">
        <v>926</v>
      </c>
    </row>
    <row r="430" spans="1:15" x14ac:dyDescent="0.35">
      <c r="A430" s="1" t="s">
        <v>1047</v>
      </c>
      <c r="B430" s="1" t="s">
        <v>3509</v>
      </c>
      <c r="C430" s="1" t="s">
        <v>3510</v>
      </c>
      <c r="D430" s="1" t="s">
        <v>3511</v>
      </c>
      <c r="E430" s="1" t="s">
        <v>3512</v>
      </c>
      <c r="F430" s="1" t="s">
        <v>2848</v>
      </c>
      <c r="G430" s="1" t="b">
        <v>0</v>
      </c>
      <c r="H430" s="1" t="s">
        <v>1053</v>
      </c>
      <c r="I430" s="1">
        <v>5000</v>
      </c>
      <c r="J430" s="1" t="s">
        <v>3513</v>
      </c>
      <c r="K430" s="1" t="s">
        <v>3514</v>
      </c>
      <c r="L430" s="1" t="s">
        <v>3515</v>
      </c>
      <c r="M430" s="1"/>
      <c r="N430" s="1" t="s">
        <v>7</v>
      </c>
      <c r="O430" s="13" t="s">
        <v>926</v>
      </c>
    </row>
    <row r="431" spans="1:15" x14ac:dyDescent="0.35">
      <c r="A431" s="1" t="s">
        <v>1047</v>
      </c>
      <c r="B431" s="1" t="s">
        <v>3516</v>
      </c>
      <c r="C431" s="1" t="s">
        <v>3517</v>
      </c>
      <c r="D431" s="1" t="s">
        <v>3518</v>
      </c>
      <c r="E431" s="1" t="s">
        <v>3519</v>
      </c>
      <c r="F431" s="1" t="s">
        <v>2848</v>
      </c>
      <c r="G431" s="1" t="b">
        <v>0</v>
      </c>
      <c r="H431" s="1" t="s">
        <v>1053</v>
      </c>
      <c r="I431" s="1">
        <v>5000</v>
      </c>
      <c r="J431" s="1" t="s">
        <v>1149</v>
      </c>
      <c r="K431" s="1" t="s">
        <v>3520</v>
      </c>
      <c r="L431" s="1" t="s">
        <v>3521</v>
      </c>
      <c r="M431" s="1"/>
      <c r="N431" s="1" t="s">
        <v>7</v>
      </c>
      <c r="O431" s="13" t="s">
        <v>926</v>
      </c>
    </row>
    <row r="432" spans="1:15" x14ac:dyDescent="0.35">
      <c r="A432" s="1" t="s">
        <v>1047</v>
      </c>
      <c r="B432" s="1" t="s">
        <v>3522</v>
      </c>
      <c r="C432" s="1" t="s">
        <v>3523</v>
      </c>
      <c r="D432" s="1" t="s">
        <v>3524</v>
      </c>
      <c r="E432" s="1" t="s">
        <v>3525</v>
      </c>
      <c r="F432" s="1" t="s">
        <v>2848</v>
      </c>
      <c r="G432" s="1" t="b">
        <v>0</v>
      </c>
      <c r="H432" s="1" t="s">
        <v>1053</v>
      </c>
      <c r="I432" s="1">
        <v>1000</v>
      </c>
      <c r="J432" s="1" t="s">
        <v>1831</v>
      </c>
      <c r="K432" s="1" t="s">
        <v>3526</v>
      </c>
      <c r="L432" s="1" t="s">
        <v>3527</v>
      </c>
      <c r="M432" s="1"/>
      <c r="N432" s="1" t="s">
        <v>7</v>
      </c>
      <c r="O432" s="13" t="s">
        <v>926</v>
      </c>
    </row>
    <row r="433" spans="1:15" x14ac:dyDescent="0.35">
      <c r="A433" s="1" t="s">
        <v>1047</v>
      </c>
      <c r="B433" s="1" t="s">
        <v>3528</v>
      </c>
      <c r="C433" s="1" t="s">
        <v>3529</v>
      </c>
      <c r="D433" s="1" t="s">
        <v>3530</v>
      </c>
      <c r="E433" s="1" t="s">
        <v>3531</v>
      </c>
      <c r="F433" s="1" t="s">
        <v>2848</v>
      </c>
      <c r="G433" s="1" t="b">
        <v>0</v>
      </c>
      <c r="H433" s="1" t="s">
        <v>1053</v>
      </c>
      <c r="I433" s="1">
        <v>10000</v>
      </c>
      <c r="J433" s="1" t="s">
        <v>3532</v>
      </c>
      <c r="K433" s="1" t="s">
        <v>3533</v>
      </c>
      <c r="L433" s="1" t="s">
        <v>3534</v>
      </c>
      <c r="M433" s="1"/>
      <c r="N433" s="1" t="s">
        <v>7</v>
      </c>
      <c r="O433" s="13" t="s">
        <v>926</v>
      </c>
    </row>
    <row r="434" spans="1:15" x14ac:dyDescent="0.35">
      <c r="A434" s="1" t="s">
        <v>1047</v>
      </c>
      <c r="B434" s="1" t="s">
        <v>3535</v>
      </c>
      <c r="C434" s="1" t="s">
        <v>3536</v>
      </c>
      <c r="D434" s="1" t="s">
        <v>3537</v>
      </c>
      <c r="E434" s="1" t="s">
        <v>3538</v>
      </c>
      <c r="F434" s="1" t="s">
        <v>2766</v>
      </c>
      <c r="G434" s="1" t="b">
        <v>0</v>
      </c>
      <c r="H434" s="1" t="s">
        <v>1053</v>
      </c>
      <c r="I434" s="1">
        <v>10000</v>
      </c>
      <c r="J434" s="1" t="s">
        <v>3539</v>
      </c>
      <c r="K434" s="1" t="s">
        <v>3540</v>
      </c>
      <c r="L434" s="1" t="s">
        <v>3541</v>
      </c>
      <c r="M434" s="1"/>
      <c r="N434" s="1" t="s">
        <v>34</v>
      </c>
      <c r="O434" s="13" t="s">
        <v>925</v>
      </c>
    </row>
    <row r="435" spans="1:15" x14ac:dyDescent="0.35">
      <c r="A435" s="1" t="s">
        <v>1047</v>
      </c>
      <c r="B435" s="1" t="s">
        <v>3542</v>
      </c>
      <c r="C435" s="1" t="s">
        <v>3543</v>
      </c>
      <c r="D435" s="1" t="s">
        <v>3544</v>
      </c>
      <c r="E435" s="1" t="s">
        <v>3545</v>
      </c>
      <c r="F435" s="1" t="s">
        <v>2766</v>
      </c>
      <c r="G435" s="1" t="b">
        <v>0</v>
      </c>
      <c r="H435" s="1" t="s">
        <v>1053</v>
      </c>
      <c r="I435" s="1">
        <v>10000</v>
      </c>
      <c r="J435" s="1" t="s">
        <v>1350</v>
      </c>
      <c r="K435" s="1" t="s">
        <v>3546</v>
      </c>
      <c r="L435" s="1" t="s">
        <v>3547</v>
      </c>
      <c r="M435" s="1"/>
      <c r="N435" s="1" t="s">
        <v>7</v>
      </c>
      <c r="O435" s="13" t="s">
        <v>959</v>
      </c>
    </row>
    <row r="436" spans="1:15" x14ac:dyDescent="0.35">
      <c r="A436" s="1" t="s">
        <v>1047</v>
      </c>
      <c r="B436" s="1" t="s">
        <v>3548</v>
      </c>
      <c r="C436" s="1" t="s">
        <v>3549</v>
      </c>
      <c r="D436" s="1" t="s">
        <v>3550</v>
      </c>
      <c r="E436" s="1" t="s">
        <v>3551</v>
      </c>
      <c r="F436" s="1" t="s">
        <v>2766</v>
      </c>
      <c r="G436" s="1" t="b">
        <v>0</v>
      </c>
      <c r="H436" s="1" t="s">
        <v>1053</v>
      </c>
      <c r="I436" s="1">
        <v>100</v>
      </c>
      <c r="J436" s="1" t="s">
        <v>3552</v>
      </c>
      <c r="K436" s="1" t="s">
        <v>3553</v>
      </c>
      <c r="L436" s="1" t="s">
        <v>3554</v>
      </c>
      <c r="M436" s="1"/>
      <c r="N436" s="1" t="s">
        <v>34</v>
      </c>
      <c r="O436" s="13" t="s">
        <v>926</v>
      </c>
    </row>
    <row r="437" spans="1:15" x14ac:dyDescent="0.35">
      <c r="A437" s="1" t="s">
        <v>1064</v>
      </c>
      <c r="B437" s="1" t="s">
        <v>3555</v>
      </c>
      <c r="C437" s="1" t="s">
        <v>3556</v>
      </c>
      <c r="D437" s="1" t="s">
        <v>3557</v>
      </c>
      <c r="E437" s="1" t="s">
        <v>3558</v>
      </c>
      <c r="F437" s="1" t="s">
        <v>1245</v>
      </c>
      <c r="G437" s="1" t="b">
        <v>1</v>
      </c>
      <c r="H437" s="1" t="s">
        <v>1231</v>
      </c>
      <c r="I437" s="1">
        <v>1000000</v>
      </c>
      <c r="J437" s="1" t="s">
        <v>3559</v>
      </c>
      <c r="K437" s="1" t="s">
        <v>3560</v>
      </c>
      <c r="L437" s="1" t="s">
        <v>3561</v>
      </c>
      <c r="M437" s="1"/>
      <c r="N437" s="1" t="s">
        <v>24</v>
      </c>
      <c r="O437" s="13" t="s">
        <v>926</v>
      </c>
    </row>
    <row r="438" spans="1:15" x14ac:dyDescent="0.35">
      <c r="A438" s="1" t="s">
        <v>1064</v>
      </c>
      <c r="B438" s="1" t="s">
        <v>3562</v>
      </c>
      <c r="C438" s="1" t="s">
        <v>3563</v>
      </c>
      <c r="D438" s="1" t="s">
        <v>3564</v>
      </c>
      <c r="E438" s="1" t="s">
        <v>3565</v>
      </c>
      <c r="F438" s="1" t="s">
        <v>1245</v>
      </c>
      <c r="G438" s="1" t="b">
        <v>1</v>
      </c>
      <c r="H438" s="1" t="s">
        <v>1100</v>
      </c>
      <c r="I438" s="1">
        <v>10000000</v>
      </c>
      <c r="J438" s="1" t="s">
        <v>3566</v>
      </c>
      <c r="K438" s="1" t="s">
        <v>3567</v>
      </c>
      <c r="L438" s="1" t="s">
        <v>3568</v>
      </c>
      <c r="M438" s="1"/>
      <c r="N438" s="1" t="s">
        <v>24</v>
      </c>
      <c r="O438" s="13" t="s">
        <v>926</v>
      </c>
    </row>
    <row r="439" spans="1:15" x14ac:dyDescent="0.35">
      <c r="A439" s="1" t="s">
        <v>1064</v>
      </c>
      <c r="B439" s="1" t="s">
        <v>796</v>
      </c>
      <c r="C439" s="1" t="s">
        <v>3569</v>
      </c>
      <c r="D439" s="1" t="s">
        <v>797</v>
      </c>
      <c r="E439" s="1" t="s">
        <v>798</v>
      </c>
      <c r="F439" s="1" t="s">
        <v>1245</v>
      </c>
      <c r="G439" s="1" t="b">
        <v>1</v>
      </c>
      <c r="H439" s="1" t="s">
        <v>1100</v>
      </c>
      <c r="I439" s="1">
        <v>10000000</v>
      </c>
      <c r="J439" s="1" t="s">
        <v>3570</v>
      </c>
      <c r="K439" s="1" t="s">
        <v>3571</v>
      </c>
      <c r="L439" s="1" t="s">
        <v>3572</v>
      </c>
      <c r="M439" s="1"/>
      <c r="N439" s="1" t="s">
        <v>34</v>
      </c>
      <c r="O439" s="13" t="s">
        <v>926</v>
      </c>
    </row>
    <row r="440" spans="1:15" x14ac:dyDescent="0.35">
      <c r="A440" s="1" t="s">
        <v>1064</v>
      </c>
      <c r="B440" s="1" t="s">
        <v>3573</v>
      </c>
      <c r="C440" s="1" t="s">
        <v>3574</v>
      </c>
      <c r="D440" s="1" t="s">
        <v>3575</v>
      </c>
      <c r="E440" s="1" t="s">
        <v>3576</v>
      </c>
      <c r="F440" s="1" t="s">
        <v>2848</v>
      </c>
      <c r="G440" s="1" t="b">
        <v>1</v>
      </c>
      <c r="H440" s="1" t="s">
        <v>1053</v>
      </c>
      <c r="I440" s="1">
        <v>1000000</v>
      </c>
      <c r="J440" s="1" t="s">
        <v>3577</v>
      </c>
      <c r="K440" s="1" t="s">
        <v>3578</v>
      </c>
      <c r="L440" s="1" t="s">
        <v>3579</v>
      </c>
      <c r="M440" s="1"/>
      <c r="N440" s="1" t="s">
        <v>7</v>
      </c>
      <c r="O440" s="13" t="s">
        <v>926</v>
      </c>
    </row>
    <row r="441" spans="1:15" x14ac:dyDescent="0.35">
      <c r="A441" s="1" t="s">
        <v>1064</v>
      </c>
      <c r="B441" s="1" t="s">
        <v>3580</v>
      </c>
      <c r="C441" s="1" t="s">
        <v>3581</v>
      </c>
      <c r="D441" s="1" t="s">
        <v>3582</v>
      </c>
      <c r="E441" s="1" t="s">
        <v>3583</v>
      </c>
      <c r="F441" s="1" t="s">
        <v>2848</v>
      </c>
      <c r="G441" s="1" t="b">
        <v>1</v>
      </c>
      <c r="H441" s="1" t="s">
        <v>1053</v>
      </c>
      <c r="I441" s="1">
        <v>5000000</v>
      </c>
      <c r="J441" s="1" t="s">
        <v>1699</v>
      </c>
      <c r="K441" s="1" t="s">
        <v>3584</v>
      </c>
      <c r="L441" s="1" t="s">
        <v>3585</v>
      </c>
      <c r="M441" s="1"/>
      <c r="N441" s="1" t="s">
        <v>24</v>
      </c>
      <c r="O441" s="13" t="s">
        <v>926</v>
      </c>
    </row>
    <row r="442" spans="1:15" x14ac:dyDescent="0.35">
      <c r="A442" s="1" t="s">
        <v>1064</v>
      </c>
      <c r="B442" s="1" t="s">
        <v>3586</v>
      </c>
      <c r="C442" s="1" t="s">
        <v>3587</v>
      </c>
      <c r="D442" s="1" t="s">
        <v>3588</v>
      </c>
      <c r="E442" s="1" t="s">
        <v>3589</v>
      </c>
      <c r="F442" s="1" t="s">
        <v>2916</v>
      </c>
      <c r="G442" s="1" t="b">
        <v>1</v>
      </c>
      <c r="H442" s="1" t="s">
        <v>1231</v>
      </c>
      <c r="I442" s="1">
        <v>100000</v>
      </c>
      <c r="J442" s="1" t="s">
        <v>3590</v>
      </c>
      <c r="K442" s="1" t="s">
        <v>3591</v>
      </c>
      <c r="L442" s="1" t="s">
        <v>3592</v>
      </c>
      <c r="M442" s="1"/>
      <c r="N442" s="1" t="s">
        <v>7</v>
      </c>
      <c r="O442" s="13" t="s">
        <v>926</v>
      </c>
    </row>
    <row r="443" spans="1:15" x14ac:dyDescent="0.35">
      <c r="A443" s="1" t="s">
        <v>1064</v>
      </c>
      <c r="B443" s="1" t="s">
        <v>3593</v>
      </c>
      <c r="C443" s="1" t="s">
        <v>3594</v>
      </c>
      <c r="D443" s="1" t="s">
        <v>3595</v>
      </c>
      <c r="E443" s="1" t="s">
        <v>3596</v>
      </c>
      <c r="F443" s="1" t="s">
        <v>2916</v>
      </c>
      <c r="G443" s="1" t="b">
        <v>1</v>
      </c>
      <c r="H443" s="1" t="s">
        <v>1231</v>
      </c>
      <c r="I443" s="1">
        <v>10000000</v>
      </c>
      <c r="J443" s="1" t="s">
        <v>3597</v>
      </c>
      <c r="K443" s="1" t="s">
        <v>3598</v>
      </c>
      <c r="L443" s="1" t="s">
        <v>3599</v>
      </c>
      <c r="M443" s="1"/>
      <c r="N443" s="1" t="s">
        <v>7</v>
      </c>
      <c r="O443" s="13" t="s">
        <v>926</v>
      </c>
    </row>
    <row r="444" spans="1:15" x14ac:dyDescent="0.35">
      <c r="A444" s="1" t="s">
        <v>1064</v>
      </c>
      <c r="B444" s="1" t="s">
        <v>3600</v>
      </c>
      <c r="C444" s="1" t="s">
        <v>3601</v>
      </c>
      <c r="D444" s="1" t="s">
        <v>3602</v>
      </c>
      <c r="E444" s="1" t="s">
        <v>3603</v>
      </c>
      <c r="F444" s="1" t="s">
        <v>2916</v>
      </c>
      <c r="G444" s="1" t="b">
        <v>1</v>
      </c>
      <c r="H444" s="1" t="s">
        <v>1231</v>
      </c>
      <c r="I444" s="1">
        <v>5000000</v>
      </c>
      <c r="J444" s="1" t="s">
        <v>3604</v>
      </c>
      <c r="K444" s="1" t="s">
        <v>3605</v>
      </c>
      <c r="L444" s="1" t="s">
        <v>3606</v>
      </c>
      <c r="M444" s="1"/>
      <c r="N444" s="1" t="s">
        <v>7</v>
      </c>
      <c r="O444" s="13" t="s">
        <v>926</v>
      </c>
    </row>
    <row r="445" spans="1:15" x14ac:dyDescent="0.35">
      <c r="A445" s="1" t="s">
        <v>1064</v>
      </c>
      <c r="B445" s="1" t="s">
        <v>3607</v>
      </c>
      <c r="C445" s="1" t="s">
        <v>3608</v>
      </c>
      <c r="D445" s="1" t="s">
        <v>3609</v>
      </c>
      <c r="E445" s="1" t="s">
        <v>3610</v>
      </c>
      <c r="F445" s="1" t="s">
        <v>2916</v>
      </c>
      <c r="G445" s="1" t="b">
        <v>1</v>
      </c>
      <c r="H445" s="1" t="s">
        <v>1231</v>
      </c>
      <c r="I445" s="1">
        <v>100000</v>
      </c>
      <c r="J445" s="1" t="s">
        <v>3611</v>
      </c>
      <c r="K445" s="1" t="s">
        <v>3612</v>
      </c>
      <c r="L445" s="1" t="s">
        <v>3613</v>
      </c>
      <c r="M445" s="1"/>
      <c r="N445" s="1" t="s">
        <v>24</v>
      </c>
      <c r="O445" s="13" t="s">
        <v>926</v>
      </c>
    </row>
    <row r="446" spans="1:15" x14ac:dyDescent="0.35">
      <c r="A446" s="1" t="s">
        <v>1064</v>
      </c>
      <c r="B446" s="1" t="s">
        <v>3614</v>
      </c>
      <c r="C446" s="1" t="s">
        <v>3615</v>
      </c>
      <c r="D446" s="1" t="s">
        <v>3616</v>
      </c>
      <c r="E446" s="1" t="s">
        <v>3617</v>
      </c>
      <c r="F446" s="1" t="s">
        <v>2916</v>
      </c>
      <c r="G446" s="1" t="b">
        <v>1</v>
      </c>
      <c r="H446" s="1" t="s">
        <v>1231</v>
      </c>
      <c r="I446" s="1">
        <v>1000000</v>
      </c>
      <c r="J446" s="1" t="s">
        <v>3618</v>
      </c>
      <c r="K446" s="1" t="s">
        <v>3619</v>
      </c>
      <c r="L446" s="1" t="s">
        <v>3620</v>
      </c>
      <c r="M446" s="1"/>
      <c r="N446" s="1" t="s">
        <v>7</v>
      </c>
      <c r="O446" s="13" t="s">
        <v>926</v>
      </c>
    </row>
    <row r="447" spans="1:15" x14ac:dyDescent="0.35">
      <c r="A447" s="1" t="s">
        <v>1047</v>
      </c>
      <c r="B447" s="1" t="s">
        <v>3621</v>
      </c>
      <c r="C447" s="1" t="s">
        <v>3622</v>
      </c>
      <c r="D447" s="1" t="s">
        <v>3623</v>
      </c>
      <c r="E447" s="1" t="s">
        <v>3624</v>
      </c>
      <c r="F447" s="1" t="s">
        <v>3625</v>
      </c>
      <c r="G447" s="1" t="b">
        <v>0</v>
      </c>
      <c r="H447" s="1" t="s">
        <v>1107</v>
      </c>
      <c r="I447" s="1">
        <v>100000</v>
      </c>
      <c r="J447" s="1" t="s">
        <v>2327</v>
      </c>
      <c r="K447" s="1" t="s">
        <v>2161</v>
      </c>
      <c r="L447" s="1" t="s">
        <v>1360</v>
      </c>
      <c r="M447" s="1"/>
      <c r="N447" s="1" t="s">
        <v>34</v>
      </c>
      <c r="O447" s="13" t="s">
        <v>959</v>
      </c>
    </row>
    <row r="448" spans="1:15" x14ac:dyDescent="0.35">
      <c r="A448" s="1" t="s">
        <v>1064</v>
      </c>
      <c r="B448" s="1" t="s">
        <v>3626</v>
      </c>
      <c r="C448" s="1" t="s">
        <v>3627</v>
      </c>
      <c r="D448" s="1" t="s">
        <v>3628</v>
      </c>
      <c r="E448" s="1" t="s">
        <v>3629</v>
      </c>
      <c r="F448" s="1" t="s">
        <v>2916</v>
      </c>
      <c r="G448" s="1" t="b">
        <v>1</v>
      </c>
      <c r="H448" s="1" t="s">
        <v>1231</v>
      </c>
      <c r="I448" s="1">
        <v>100000000</v>
      </c>
      <c r="J448" s="1" t="s">
        <v>3630</v>
      </c>
      <c r="K448" s="1" t="s">
        <v>3631</v>
      </c>
      <c r="L448" s="1" t="s">
        <v>3632</v>
      </c>
      <c r="M448" s="1"/>
      <c r="N448" s="1" t="s">
        <v>24</v>
      </c>
      <c r="O448" s="13" t="s">
        <v>926</v>
      </c>
    </row>
    <row r="449" spans="1:15" x14ac:dyDescent="0.35">
      <c r="A449" s="1" t="s">
        <v>1064</v>
      </c>
      <c r="B449" s="1" t="s">
        <v>3633</v>
      </c>
      <c r="C449" s="1" t="s">
        <v>3634</v>
      </c>
      <c r="D449" s="1" t="s">
        <v>3635</v>
      </c>
      <c r="E449" s="1" t="s">
        <v>3636</v>
      </c>
      <c r="F449" s="1" t="s">
        <v>2916</v>
      </c>
      <c r="G449" s="1" t="b">
        <v>1</v>
      </c>
      <c r="H449" s="1" t="s">
        <v>1231</v>
      </c>
      <c r="I449" s="1">
        <v>500000</v>
      </c>
      <c r="J449" s="1" t="s">
        <v>1253</v>
      </c>
      <c r="K449" s="1" t="s">
        <v>3637</v>
      </c>
      <c r="L449" s="1" t="s">
        <v>3638</v>
      </c>
      <c r="M449" s="1"/>
      <c r="N449" s="1" t="s">
        <v>7</v>
      </c>
      <c r="O449" s="13" t="s">
        <v>958</v>
      </c>
    </row>
    <row r="450" spans="1:15" x14ac:dyDescent="0.35">
      <c r="A450" s="1" t="s">
        <v>1064</v>
      </c>
      <c r="B450" s="1" t="s">
        <v>3639</v>
      </c>
      <c r="C450" s="1" t="s">
        <v>3640</v>
      </c>
      <c r="D450" s="1" t="s">
        <v>3641</v>
      </c>
      <c r="E450" s="1" t="s">
        <v>3642</v>
      </c>
      <c r="F450" s="1" t="s">
        <v>2916</v>
      </c>
      <c r="G450" s="1" t="b">
        <v>1</v>
      </c>
      <c r="H450" s="1" t="s">
        <v>1231</v>
      </c>
      <c r="I450" s="1">
        <v>50000000</v>
      </c>
      <c r="J450" s="1" t="s">
        <v>3643</v>
      </c>
      <c r="K450" s="1" t="s">
        <v>3644</v>
      </c>
      <c r="L450" s="1" t="s">
        <v>3645</v>
      </c>
      <c r="M450" s="1"/>
      <c r="N450" s="1" t="s">
        <v>24</v>
      </c>
      <c r="O450" s="13" t="s">
        <v>926</v>
      </c>
    </row>
    <row r="451" spans="1:15" x14ac:dyDescent="0.35">
      <c r="A451" s="1" t="s">
        <v>1064</v>
      </c>
      <c r="B451" s="1" t="s">
        <v>3646</v>
      </c>
      <c r="C451" s="1" t="s">
        <v>3647</v>
      </c>
      <c r="D451" s="1" t="s">
        <v>3648</v>
      </c>
      <c r="E451" s="1" t="s">
        <v>3649</v>
      </c>
      <c r="F451" s="1" t="s">
        <v>2916</v>
      </c>
      <c r="G451" s="1" t="b">
        <v>1</v>
      </c>
      <c r="H451" s="1" t="s">
        <v>1231</v>
      </c>
      <c r="I451" s="1">
        <v>10000000</v>
      </c>
      <c r="J451" s="1" t="s">
        <v>3650</v>
      </c>
      <c r="K451" s="1" t="s">
        <v>3651</v>
      </c>
      <c r="L451" s="1" t="s">
        <v>3652</v>
      </c>
      <c r="M451" s="1"/>
      <c r="N451" s="1" t="s">
        <v>7</v>
      </c>
      <c r="O451" s="13" t="s">
        <v>926</v>
      </c>
    </row>
    <row r="452" spans="1:15" x14ac:dyDescent="0.35">
      <c r="A452" s="1" t="s">
        <v>1064</v>
      </c>
      <c r="B452" s="1" t="s">
        <v>3653</v>
      </c>
      <c r="C452" s="1" t="s">
        <v>3654</v>
      </c>
      <c r="D452" s="1" t="s">
        <v>3655</v>
      </c>
      <c r="E452" s="1" t="s">
        <v>3656</v>
      </c>
      <c r="F452" s="1" t="s">
        <v>1245</v>
      </c>
      <c r="G452" s="1" t="b">
        <v>1</v>
      </c>
      <c r="H452" s="1" t="s">
        <v>1100</v>
      </c>
      <c r="I452" s="1">
        <v>50000000</v>
      </c>
      <c r="J452" s="1" t="s">
        <v>3657</v>
      </c>
      <c r="K452" s="1" t="s">
        <v>3658</v>
      </c>
      <c r="L452" s="1" t="s">
        <v>3659</v>
      </c>
      <c r="M452" s="1"/>
      <c r="N452" s="1" t="s">
        <v>24</v>
      </c>
      <c r="O452" s="13" t="s">
        <v>926</v>
      </c>
    </row>
    <row r="453" spans="1:15" x14ac:dyDescent="0.35">
      <c r="A453" s="1" t="s">
        <v>1064</v>
      </c>
      <c r="B453" s="1" t="s">
        <v>3660</v>
      </c>
      <c r="C453" s="1" t="s">
        <v>3661</v>
      </c>
      <c r="D453" s="1" t="s">
        <v>3662</v>
      </c>
      <c r="E453" s="1" t="s">
        <v>3663</v>
      </c>
      <c r="F453" s="1" t="s">
        <v>1245</v>
      </c>
      <c r="G453" s="1" t="b">
        <v>1</v>
      </c>
      <c r="H453" s="1" t="s">
        <v>1107</v>
      </c>
      <c r="I453" s="1">
        <v>10000000</v>
      </c>
      <c r="J453" s="1" t="s">
        <v>3664</v>
      </c>
      <c r="K453" s="1" t="s">
        <v>3665</v>
      </c>
      <c r="L453" s="1" t="s">
        <v>1741</v>
      </c>
      <c r="M453" s="1"/>
      <c r="N453" s="1" t="s">
        <v>34</v>
      </c>
      <c r="O453" s="13" t="s">
        <v>925</v>
      </c>
    </row>
    <row r="454" spans="1:15" x14ac:dyDescent="0.35">
      <c r="A454" s="1" t="s">
        <v>1064</v>
      </c>
      <c r="B454" s="1" t="s">
        <v>3666</v>
      </c>
      <c r="C454" s="1" t="s">
        <v>3667</v>
      </c>
      <c r="D454" s="1" t="s">
        <v>3668</v>
      </c>
      <c r="E454" s="1" t="s">
        <v>3669</v>
      </c>
      <c r="F454" s="1" t="s">
        <v>1245</v>
      </c>
      <c r="G454" s="1" t="b">
        <v>1</v>
      </c>
      <c r="H454" s="1" t="s">
        <v>1100</v>
      </c>
      <c r="I454" s="1">
        <v>100000000</v>
      </c>
      <c r="J454" s="1" t="s">
        <v>3670</v>
      </c>
      <c r="K454" s="1" t="s">
        <v>3671</v>
      </c>
      <c r="L454" s="1" t="s">
        <v>3672</v>
      </c>
      <c r="M454" s="1"/>
      <c r="N454" s="1" t="s">
        <v>24</v>
      </c>
      <c r="O454" s="13" t="s">
        <v>957</v>
      </c>
    </row>
    <row r="455" spans="1:15" x14ac:dyDescent="0.35">
      <c r="A455" s="1" t="s">
        <v>1064</v>
      </c>
      <c r="B455" s="1" t="s">
        <v>3673</v>
      </c>
      <c r="C455" s="1" t="s">
        <v>3674</v>
      </c>
      <c r="D455" s="1" t="s">
        <v>3675</v>
      </c>
      <c r="E455" s="1" t="s">
        <v>3676</v>
      </c>
      <c r="F455" s="1" t="s">
        <v>1245</v>
      </c>
      <c r="G455" s="1" t="b">
        <v>1</v>
      </c>
      <c r="H455" s="1" t="s">
        <v>1100</v>
      </c>
      <c r="I455" s="1">
        <v>10000000</v>
      </c>
      <c r="J455" s="1" t="s">
        <v>3677</v>
      </c>
      <c r="K455" s="1" t="s">
        <v>3678</v>
      </c>
      <c r="L455" s="1" t="s">
        <v>3679</v>
      </c>
      <c r="M455" s="1"/>
      <c r="N455" s="1" t="s">
        <v>24</v>
      </c>
      <c r="O455" s="13" t="s">
        <v>1374</v>
      </c>
    </row>
    <row r="456" spans="1:15" x14ac:dyDescent="0.35">
      <c r="A456" s="1" t="s">
        <v>1064</v>
      </c>
      <c r="B456" s="1" t="s">
        <v>3680</v>
      </c>
      <c r="C456" s="1" t="s">
        <v>3681</v>
      </c>
      <c r="D456" s="1" t="s">
        <v>3682</v>
      </c>
      <c r="E456" s="1" t="s">
        <v>3683</v>
      </c>
      <c r="F456" s="1" t="s">
        <v>1245</v>
      </c>
      <c r="G456" s="1" t="b">
        <v>1</v>
      </c>
      <c r="H456" s="1" t="s">
        <v>1100</v>
      </c>
      <c r="I456" s="1">
        <v>10000000</v>
      </c>
      <c r="J456" s="1" t="s">
        <v>3684</v>
      </c>
      <c r="K456" s="1" t="s">
        <v>3685</v>
      </c>
      <c r="L456" s="1" t="s">
        <v>3686</v>
      </c>
      <c r="M456" s="1"/>
      <c r="N456" s="1" t="s">
        <v>24</v>
      </c>
      <c r="O456" s="13" t="s">
        <v>926</v>
      </c>
    </row>
    <row r="457" spans="1:15" x14ac:dyDescent="0.35">
      <c r="A457" s="1" t="s">
        <v>1047</v>
      </c>
      <c r="B457" s="1" t="s">
        <v>3687</v>
      </c>
      <c r="C457" s="1" t="s">
        <v>3688</v>
      </c>
      <c r="D457" s="1" t="s">
        <v>3689</v>
      </c>
      <c r="E457" s="1" t="s">
        <v>3690</v>
      </c>
      <c r="F457" s="1" t="s">
        <v>2848</v>
      </c>
      <c r="G457" s="1" t="b">
        <v>0</v>
      </c>
      <c r="H457" s="1" t="s">
        <v>1053</v>
      </c>
      <c r="I457" s="1">
        <v>1</v>
      </c>
      <c r="J457" s="1" t="s">
        <v>3691</v>
      </c>
      <c r="K457" s="1" t="s">
        <v>3692</v>
      </c>
      <c r="L457" s="1" t="s">
        <v>3693</v>
      </c>
      <c r="M457" s="1"/>
      <c r="N457" s="1" t="s">
        <v>7</v>
      </c>
      <c r="O457" s="13" t="s">
        <v>926</v>
      </c>
    </row>
    <row r="458" spans="1:15" x14ac:dyDescent="0.35">
      <c r="A458" s="1" t="s">
        <v>1047</v>
      </c>
      <c r="B458" s="1" t="s">
        <v>3694</v>
      </c>
      <c r="C458" s="1" t="s">
        <v>3695</v>
      </c>
      <c r="D458" s="1" t="s">
        <v>3696</v>
      </c>
      <c r="E458" s="1" t="s">
        <v>3697</v>
      </c>
      <c r="F458" s="1" t="s">
        <v>2848</v>
      </c>
      <c r="G458" s="1" t="b">
        <v>0</v>
      </c>
      <c r="H458" s="1" t="s">
        <v>1053</v>
      </c>
      <c r="I458" s="1">
        <v>5000</v>
      </c>
      <c r="J458" s="1" t="s">
        <v>3698</v>
      </c>
      <c r="K458" s="1" t="s">
        <v>3699</v>
      </c>
      <c r="L458" s="1" t="s">
        <v>3700</v>
      </c>
      <c r="M458" s="1"/>
      <c r="N458" s="1" t="s">
        <v>7</v>
      </c>
      <c r="O458" s="13" t="s">
        <v>926</v>
      </c>
    </row>
    <row r="459" spans="1:15" x14ac:dyDescent="0.35">
      <c r="A459" s="1" t="s">
        <v>1047</v>
      </c>
      <c r="B459" s="1" t="s">
        <v>3701</v>
      </c>
      <c r="C459" s="1" t="s">
        <v>3702</v>
      </c>
      <c r="D459" s="1" t="s">
        <v>3703</v>
      </c>
      <c r="E459" s="1" t="s">
        <v>3704</v>
      </c>
      <c r="F459" s="1" t="s">
        <v>1052</v>
      </c>
      <c r="G459" s="1" t="b">
        <v>0</v>
      </c>
      <c r="H459" s="1" t="s">
        <v>1053</v>
      </c>
      <c r="I459" s="1">
        <v>10000</v>
      </c>
      <c r="J459" s="1" t="s">
        <v>3705</v>
      </c>
      <c r="K459" s="1" t="s">
        <v>3706</v>
      </c>
      <c r="L459" s="1" t="s">
        <v>3707</v>
      </c>
      <c r="M459" s="1"/>
      <c r="N459" s="1" t="s">
        <v>7</v>
      </c>
      <c r="O459" s="13" t="s">
        <v>926</v>
      </c>
    </row>
    <row r="460" spans="1:15" x14ac:dyDescent="0.35">
      <c r="A460" s="1" t="s">
        <v>1064</v>
      </c>
      <c r="B460" s="1" t="s">
        <v>3708</v>
      </c>
      <c r="C460" s="1" t="s">
        <v>3709</v>
      </c>
      <c r="D460" s="1" t="s">
        <v>3710</v>
      </c>
      <c r="E460" s="1" t="s">
        <v>3711</v>
      </c>
      <c r="F460" s="1" t="s">
        <v>2766</v>
      </c>
      <c r="G460" s="1" t="b">
        <v>1</v>
      </c>
      <c r="H460" s="1" t="s">
        <v>1053</v>
      </c>
      <c r="I460" s="1">
        <v>10000000</v>
      </c>
      <c r="J460" s="1" t="s">
        <v>1506</v>
      </c>
      <c r="K460" s="1" t="s">
        <v>3712</v>
      </c>
      <c r="L460" s="1" t="s">
        <v>3713</v>
      </c>
      <c r="M460" s="1"/>
      <c r="N460" s="1" t="s">
        <v>7</v>
      </c>
      <c r="O460" s="13" t="s">
        <v>926</v>
      </c>
    </row>
    <row r="461" spans="1:15" x14ac:dyDescent="0.35">
      <c r="A461" s="1" t="s">
        <v>1064</v>
      </c>
      <c r="B461" s="1" t="s">
        <v>3714</v>
      </c>
      <c r="C461" s="1" t="s">
        <v>3715</v>
      </c>
      <c r="D461" s="1" t="s">
        <v>3716</v>
      </c>
      <c r="E461" s="1" t="s">
        <v>3717</v>
      </c>
      <c r="F461" s="1" t="s">
        <v>2766</v>
      </c>
      <c r="G461" s="1" t="b">
        <v>1</v>
      </c>
      <c r="H461" s="1" t="s">
        <v>1053</v>
      </c>
      <c r="I461" s="1">
        <v>10000000</v>
      </c>
      <c r="J461" s="1" t="s">
        <v>3718</v>
      </c>
      <c r="K461" s="1" t="s">
        <v>3719</v>
      </c>
      <c r="L461" s="1" t="s">
        <v>3720</v>
      </c>
      <c r="M461" s="1"/>
      <c r="N461" s="1" t="s">
        <v>34</v>
      </c>
      <c r="O461" s="13" t="s">
        <v>925</v>
      </c>
    </row>
    <row r="462" spans="1:15" x14ac:dyDescent="0.35">
      <c r="A462" s="1" t="s">
        <v>1064</v>
      </c>
      <c r="B462" s="1" t="s">
        <v>3721</v>
      </c>
      <c r="C462" s="1" t="s">
        <v>3722</v>
      </c>
      <c r="D462" s="1" t="s">
        <v>3723</v>
      </c>
      <c r="E462" s="1" t="s">
        <v>3724</v>
      </c>
      <c r="F462" s="1" t="s">
        <v>2766</v>
      </c>
      <c r="G462" s="1" t="b">
        <v>1</v>
      </c>
      <c r="H462" s="1" t="s">
        <v>1100</v>
      </c>
      <c r="I462" s="1">
        <v>10000000</v>
      </c>
      <c r="J462" s="1" t="s">
        <v>3725</v>
      </c>
      <c r="K462" s="1" t="s">
        <v>3726</v>
      </c>
      <c r="L462" s="1" t="s">
        <v>3727</v>
      </c>
      <c r="M462" s="1"/>
      <c r="N462" s="1" t="s">
        <v>7</v>
      </c>
      <c r="O462" s="13" t="s">
        <v>926</v>
      </c>
    </row>
    <row r="463" spans="1:15" x14ac:dyDescent="0.35">
      <c r="A463" s="1" t="s">
        <v>1064</v>
      </c>
      <c r="B463" s="1" t="s">
        <v>3728</v>
      </c>
      <c r="C463" s="1" t="s">
        <v>3729</v>
      </c>
      <c r="D463" s="1" t="s">
        <v>3730</v>
      </c>
      <c r="E463" s="1" t="s">
        <v>3731</v>
      </c>
      <c r="F463" s="1" t="s">
        <v>2766</v>
      </c>
      <c r="G463" s="1" t="b">
        <v>1</v>
      </c>
      <c r="H463" s="1" t="s">
        <v>1053</v>
      </c>
      <c r="I463" s="1">
        <v>1000000</v>
      </c>
      <c r="J463" s="1" t="s">
        <v>1269</v>
      </c>
      <c r="K463" s="1" t="s">
        <v>3216</v>
      </c>
      <c r="L463" s="1" t="s">
        <v>3217</v>
      </c>
      <c r="M463" s="1"/>
      <c r="N463" s="1" t="s">
        <v>24</v>
      </c>
      <c r="O463" s="13" t="s">
        <v>926</v>
      </c>
    </row>
    <row r="464" spans="1:15" x14ac:dyDescent="0.35">
      <c r="A464" s="1" t="s">
        <v>1064</v>
      </c>
      <c r="B464" s="1" t="s">
        <v>3732</v>
      </c>
      <c r="C464" s="1" t="s">
        <v>3733</v>
      </c>
      <c r="D464" s="1" t="s">
        <v>3734</v>
      </c>
      <c r="E464" s="1" t="s">
        <v>3735</v>
      </c>
      <c r="F464" s="1" t="s">
        <v>1245</v>
      </c>
      <c r="G464" s="1" t="b">
        <v>1</v>
      </c>
      <c r="H464" s="1" t="s">
        <v>1100</v>
      </c>
      <c r="I464" s="1">
        <v>500000000</v>
      </c>
      <c r="J464" s="1" t="s">
        <v>3736</v>
      </c>
      <c r="K464" s="1" t="s">
        <v>3737</v>
      </c>
      <c r="L464" s="1" t="s">
        <v>3738</v>
      </c>
      <c r="M464" s="1"/>
      <c r="N464" s="1" t="s">
        <v>24</v>
      </c>
      <c r="O464" s="13" t="s">
        <v>937</v>
      </c>
    </row>
    <row r="465" spans="1:15" x14ac:dyDescent="0.35">
      <c r="A465" s="1" t="s">
        <v>1064</v>
      </c>
      <c r="B465" s="1" t="s">
        <v>3739</v>
      </c>
      <c r="C465" s="1" t="s">
        <v>3740</v>
      </c>
      <c r="D465" s="1" t="s">
        <v>3741</v>
      </c>
      <c r="E465" s="1" t="s">
        <v>3742</v>
      </c>
      <c r="F465" s="1" t="s">
        <v>1245</v>
      </c>
      <c r="G465" s="1" t="b">
        <v>1</v>
      </c>
      <c r="H465" s="1" t="s">
        <v>1100</v>
      </c>
      <c r="I465" s="1">
        <v>10000000</v>
      </c>
      <c r="J465" s="1" t="s">
        <v>3743</v>
      </c>
      <c r="K465" s="1" t="s">
        <v>3744</v>
      </c>
      <c r="L465" s="1" t="s">
        <v>3745</v>
      </c>
      <c r="M465" s="1"/>
      <c r="N465" s="1" t="s">
        <v>24</v>
      </c>
      <c r="O465" s="13" t="s">
        <v>937</v>
      </c>
    </row>
    <row r="466" spans="1:15" x14ac:dyDescent="0.35">
      <c r="A466" s="1" t="s">
        <v>1064</v>
      </c>
      <c r="B466" s="1" t="s">
        <v>3746</v>
      </c>
      <c r="C466" s="1" t="s">
        <v>3747</v>
      </c>
      <c r="D466" s="1" t="s">
        <v>3748</v>
      </c>
      <c r="E466" s="1" t="s">
        <v>3749</v>
      </c>
      <c r="F466" s="1" t="s">
        <v>1245</v>
      </c>
      <c r="G466" s="1" t="b">
        <v>1</v>
      </c>
      <c r="H466" s="1" t="s">
        <v>1100</v>
      </c>
      <c r="I466" s="1">
        <v>100000000</v>
      </c>
      <c r="J466" s="1" t="s">
        <v>3750</v>
      </c>
      <c r="K466" s="1" t="s">
        <v>3751</v>
      </c>
      <c r="L466" s="1" t="s">
        <v>3752</v>
      </c>
      <c r="M466" s="1"/>
      <c r="N466" s="1" t="s">
        <v>24</v>
      </c>
      <c r="O466" s="13" t="s">
        <v>926</v>
      </c>
    </row>
    <row r="467" spans="1:15" x14ac:dyDescent="0.35">
      <c r="A467" s="1" t="s">
        <v>1064</v>
      </c>
      <c r="B467" s="1" t="s">
        <v>3753</v>
      </c>
      <c r="C467" s="1" t="s">
        <v>3754</v>
      </c>
      <c r="D467" s="1" t="s">
        <v>3755</v>
      </c>
      <c r="E467" s="1" t="s">
        <v>3756</v>
      </c>
      <c r="F467" s="1" t="s">
        <v>1245</v>
      </c>
      <c r="G467" s="1" t="b">
        <v>1</v>
      </c>
      <c r="H467" s="1" t="s">
        <v>1100</v>
      </c>
      <c r="I467" s="1">
        <v>50000000</v>
      </c>
      <c r="J467" s="1" t="s">
        <v>3757</v>
      </c>
      <c r="K467" s="1" t="s">
        <v>3758</v>
      </c>
      <c r="L467" s="1" t="s">
        <v>3759</v>
      </c>
      <c r="M467" s="1"/>
      <c r="N467" s="1" t="s">
        <v>7</v>
      </c>
      <c r="O467" s="13" t="s">
        <v>926</v>
      </c>
    </row>
    <row r="468" spans="1:15" x14ac:dyDescent="0.35">
      <c r="A468" s="1" t="s">
        <v>1064</v>
      </c>
      <c r="B468" s="1" t="s">
        <v>3760</v>
      </c>
      <c r="C468" s="1" t="s">
        <v>3761</v>
      </c>
      <c r="D468" s="1" t="s">
        <v>3762</v>
      </c>
      <c r="E468" s="1" t="s">
        <v>3763</v>
      </c>
      <c r="F468" s="1" t="s">
        <v>2848</v>
      </c>
      <c r="G468" s="1" t="b">
        <v>1</v>
      </c>
      <c r="H468" s="1" t="s">
        <v>1053</v>
      </c>
      <c r="I468" s="1">
        <v>5000000</v>
      </c>
      <c r="J468" s="1" t="s">
        <v>3764</v>
      </c>
      <c r="K468" s="1" t="s">
        <v>3765</v>
      </c>
      <c r="L468" s="1" t="s">
        <v>3766</v>
      </c>
      <c r="M468" s="1"/>
      <c r="N468" s="1" t="s">
        <v>7</v>
      </c>
      <c r="O468" s="13" t="s">
        <v>926</v>
      </c>
    </row>
    <row r="469" spans="1:15" x14ac:dyDescent="0.35">
      <c r="A469" s="1" t="s">
        <v>1064</v>
      </c>
      <c r="B469" s="1" t="s">
        <v>3767</v>
      </c>
      <c r="C469" s="1" t="s">
        <v>3768</v>
      </c>
      <c r="D469" s="1" t="s">
        <v>3769</v>
      </c>
      <c r="E469" s="1" t="s">
        <v>3770</v>
      </c>
      <c r="F469" s="1" t="s">
        <v>2848</v>
      </c>
      <c r="G469" s="1" t="b">
        <v>1</v>
      </c>
      <c r="H469" s="1" t="s">
        <v>1053</v>
      </c>
      <c r="I469" s="1">
        <v>5000000</v>
      </c>
      <c r="J469" s="1" t="s">
        <v>3771</v>
      </c>
      <c r="K469" s="1" t="s">
        <v>3772</v>
      </c>
      <c r="L469" s="1" t="s">
        <v>3773</v>
      </c>
      <c r="M469" s="1"/>
      <c r="N469" s="1" t="s">
        <v>7</v>
      </c>
      <c r="O469" s="13" t="s">
        <v>937</v>
      </c>
    </row>
    <row r="470" spans="1:15" x14ac:dyDescent="0.35">
      <c r="A470" s="1" t="s">
        <v>1064</v>
      </c>
      <c r="B470" s="1" t="s">
        <v>3774</v>
      </c>
      <c r="C470" s="1" t="s">
        <v>3775</v>
      </c>
      <c r="D470" s="1" t="s">
        <v>3776</v>
      </c>
      <c r="E470" s="1" t="s">
        <v>3777</v>
      </c>
      <c r="F470" s="1" t="s">
        <v>2848</v>
      </c>
      <c r="G470" s="1" t="b">
        <v>1</v>
      </c>
      <c r="H470" s="1" t="s">
        <v>1053</v>
      </c>
      <c r="I470" s="1">
        <v>100000</v>
      </c>
      <c r="J470" s="1" t="s">
        <v>3778</v>
      </c>
      <c r="K470" s="1" t="s">
        <v>3779</v>
      </c>
      <c r="L470" s="1" t="s">
        <v>3780</v>
      </c>
      <c r="M470" s="1"/>
      <c r="N470" s="1" t="s">
        <v>7</v>
      </c>
      <c r="O470" s="13" t="s">
        <v>926</v>
      </c>
    </row>
    <row r="471" spans="1:15" x14ac:dyDescent="0.35">
      <c r="A471" s="1" t="s">
        <v>1064</v>
      </c>
      <c r="B471" s="1" t="s">
        <v>3781</v>
      </c>
      <c r="C471" s="1" t="s">
        <v>3782</v>
      </c>
      <c r="D471" s="1" t="s">
        <v>3783</v>
      </c>
      <c r="E471" s="1" t="s">
        <v>3784</v>
      </c>
      <c r="F471" s="1" t="s">
        <v>2848</v>
      </c>
      <c r="G471" s="1" t="b">
        <v>1</v>
      </c>
      <c r="H471" s="1" t="s">
        <v>1053</v>
      </c>
      <c r="I471" s="1">
        <v>5000000</v>
      </c>
      <c r="J471" s="1" t="s">
        <v>3785</v>
      </c>
      <c r="K471" s="1" t="s">
        <v>3786</v>
      </c>
      <c r="L471" s="1" t="s">
        <v>3787</v>
      </c>
      <c r="M471" s="1"/>
      <c r="N471" s="1" t="s">
        <v>7</v>
      </c>
      <c r="O471" s="13" t="s">
        <v>926</v>
      </c>
    </row>
    <row r="472" spans="1:15" x14ac:dyDescent="0.35">
      <c r="A472" s="1" t="s">
        <v>1064</v>
      </c>
      <c r="B472" s="1" t="s">
        <v>3788</v>
      </c>
      <c r="C472" s="1" t="s">
        <v>3789</v>
      </c>
      <c r="D472" s="1" t="s">
        <v>3790</v>
      </c>
      <c r="E472" s="1" t="s">
        <v>3791</v>
      </c>
      <c r="F472" s="1" t="s">
        <v>2848</v>
      </c>
      <c r="G472" s="1" t="b">
        <v>1</v>
      </c>
      <c r="H472" s="1" t="s">
        <v>1053</v>
      </c>
      <c r="I472" s="1">
        <v>10000000</v>
      </c>
      <c r="J472" s="1" t="s">
        <v>3792</v>
      </c>
      <c r="K472" s="1" t="s">
        <v>3793</v>
      </c>
      <c r="L472" s="1" t="s">
        <v>3794</v>
      </c>
      <c r="M472" s="1"/>
      <c r="N472" s="1" t="s">
        <v>7</v>
      </c>
      <c r="O472" s="13" t="s">
        <v>926</v>
      </c>
    </row>
    <row r="473" spans="1:15" x14ac:dyDescent="0.35">
      <c r="A473" s="1" t="s">
        <v>1064</v>
      </c>
      <c r="B473" s="1" t="s">
        <v>3795</v>
      </c>
      <c r="C473" s="1" t="s">
        <v>3796</v>
      </c>
      <c r="D473" s="1" t="s">
        <v>3797</v>
      </c>
      <c r="E473" s="1" t="s">
        <v>3798</v>
      </c>
      <c r="F473" s="1" t="s">
        <v>2848</v>
      </c>
      <c r="G473" s="1" t="b">
        <v>1</v>
      </c>
      <c r="H473" s="1" t="s">
        <v>1053</v>
      </c>
      <c r="I473" s="1">
        <v>500000</v>
      </c>
      <c r="J473" s="1" t="s">
        <v>3799</v>
      </c>
      <c r="K473" s="1" t="s">
        <v>3800</v>
      </c>
      <c r="L473" s="1" t="s">
        <v>3801</v>
      </c>
      <c r="M473" s="1"/>
      <c r="N473" s="1" t="s">
        <v>7</v>
      </c>
      <c r="O473" s="13" t="s">
        <v>926</v>
      </c>
    </row>
    <row r="474" spans="1:15" x14ac:dyDescent="0.35">
      <c r="A474" s="1" t="s">
        <v>1064</v>
      </c>
      <c r="B474" s="1" t="s">
        <v>3802</v>
      </c>
      <c r="C474" s="1" t="s">
        <v>3803</v>
      </c>
      <c r="D474" s="1" t="s">
        <v>3804</v>
      </c>
      <c r="E474" s="1" t="s">
        <v>3805</v>
      </c>
      <c r="F474" s="1" t="s">
        <v>2848</v>
      </c>
      <c r="G474" s="1" t="b">
        <v>1</v>
      </c>
      <c r="H474" s="1" t="s">
        <v>1100</v>
      </c>
      <c r="I474" s="1">
        <v>100000</v>
      </c>
      <c r="J474" s="1" t="s">
        <v>3806</v>
      </c>
      <c r="K474" s="1" t="s">
        <v>3807</v>
      </c>
      <c r="L474" s="1" t="s">
        <v>3808</v>
      </c>
      <c r="M474" s="1"/>
      <c r="N474" s="1" t="s">
        <v>7</v>
      </c>
      <c r="O474" s="13" t="s">
        <v>1374</v>
      </c>
    </row>
    <row r="475" spans="1:15" x14ac:dyDescent="0.35">
      <c r="A475" s="1" t="s">
        <v>1064</v>
      </c>
      <c r="B475" s="1" t="s">
        <v>3809</v>
      </c>
      <c r="C475" s="1" t="s">
        <v>3810</v>
      </c>
      <c r="D475" s="1" t="s">
        <v>3811</v>
      </c>
      <c r="E475" s="1" t="s">
        <v>3812</v>
      </c>
      <c r="F475" s="1" t="s">
        <v>2848</v>
      </c>
      <c r="G475" s="1" t="b">
        <v>1</v>
      </c>
      <c r="H475" s="1" t="s">
        <v>1053</v>
      </c>
      <c r="I475" s="1">
        <v>1000000</v>
      </c>
      <c r="J475" s="1" t="s">
        <v>3813</v>
      </c>
      <c r="K475" s="1" t="s">
        <v>3814</v>
      </c>
      <c r="L475" s="1" t="s">
        <v>3815</v>
      </c>
      <c r="M475" s="1"/>
      <c r="N475" s="1" t="s">
        <v>7</v>
      </c>
      <c r="O475" s="13" t="s">
        <v>926</v>
      </c>
    </row>
    <row r="476" spans="1:15" x14ac:dyDescent="0.35">
      <c r="A476" s="1" t="s">
        <v>1064</v>
      </c>
      <c r="B476" s="1" t="s">
        <v>3816</v>
      </c>
      <c r="C476" s="1" t="s">
        <v>3817</v>
      </c>
      <c r="D476" s="1" t="s">
        <v>3818</v>
      </c>
      <c r="E476" s="1" t="s">
        <v>3819</v>
      </c>
      <c r="F476" s="1" t="s">
        <v>2848</v>
      </c>
      <c r="G476" s="1" t="b">
        <v>1</v>
      </c>
      <c r="H476" s="1" t="s">
        <v>1053</v>
      </c>
      <c r="I476" s="1">
        <v>5000000</v>
      </c>
      <c r="J476" s="1" t="s">
        <v>3820</v>
      </c>
      <c r="K476" s="1" t="s">
        <v>3821</v>
      </c>
      <c r="L476" s="1" t="s">
        <v>3822</v>
      </c>
      <c r="M476" s="1"/>
      <c r="N476" s="1" t="s">
        <v>7</v>
      </c>
      <c r="O476" s="13" t="s">
        <v>926</v>
      </c>
    </row>
    <row r="477" spans="1:15" x14ac:dyDescent="0.35">
      <c r="A477" s="1" t="s">
        <v>1064</v>
      </c>
      <c r="B477" s="1" t="s">
        <v>3823</v>
      </c>
      <c r="C477" s="1" t="s">
        <v>3824</v>
      </c>
      <c r="D477" s="1" t="s">
        <v>3825</v>
      </c>
      <c r="E477" s="1" t="s">
        <v>3826</v>
      </c>
      <c r="F477" s="1" t="s">
        <v>2848</v>
      </c>
      <c r="G477" s="1" t="b">
        <v>1</v>
      </c>
      <c r="H477" s="1" t="s">
        <v>1053</v>
      </c>
      <c r="I477" s="1">
        <v>5000000</v>
      </c>
      <c r="J477" s="1" t="s">
        <v>3827</v>
      </c>
      <c r="K477" s="1" t="s">
        <v>3828</v>
      </c>
      <c r="L477" s="1" t="s">
        <v>3829</v>
      </c>
      <c r="M477" s="1"/>
      <c r="N477" s="1" t="s">
        <v>7</v>
      </c>
      <c r="O477" s="13" t="s">
        <v>926</v>
      </c>
    </row>
    <row r="478" spans="1:15" x14ac:dyDescent="0.35">
      <c r="A478" s="1" t="s">
        <v>1047</v>
      </c>
      <c r="B478" s="1" t="s">
        <v>3830</v>
      </c>
      <c r="C478" s="1" t="s">
        <v>3831</v>
      </c>
      <c r="D478" s="1" t="s">
        <v>3832</v>
      </c>
      <c r="E478" s="1" t="s">
        <v>3833</v>
      </c>
      <c r="F478" s="1" t="s">
        <v>1585</v>
      </c>
      <c r="G478" s="1" t="b">
        <v>0</v>
      </c>
      <c r="H478" s="1" t="s">
        <v>1100</v>
      </c>
      <c r="I478" s="1">
        <v>100000</v>
      </c>
      <c r="J478" s="1" t="s">
        <v>3834</v>
      </c>
      <c r="K478" s="1" t="s">
        <v>3835</v>
      </c>
      <c r="L478" s="1" t="s">
        <v>3836</v>
      </c>
      <c r="M478" s="1"/>
      <c r="N478" s="1" t="s">
        <v>24</v>
      </c>
      <c r="O478" s="13" t="s">
        <v>926</v>
      </c>
    </row>
    <row r="479" spans="1:15" x14ac:dyDescent="0.35">
      <c r="A479" s="1" t="s">
        <v>1047</v>
      </c>
      <c r="B479" s="1" t="s">
        <v>3837</v>
      </c>
      <c r="C479" s="1" t="s">
        <v>3838</v>
      </c>
      <c r="D479" s="1" t="s">
        <v>3839</v>
      </c>
      <c r="E479" s="1" t="s">
        <v>3840</v>
      </c>
      <c r="F479" s="1" t="s">
        <v>3841</v>
      </c>
      <c r="G479" s="1" t="b">
        <v>0</v>
      </c>
      <c r="H479" s="1" t="s">
        <v>1053</v>
      </c>
      <c r="I479" s="1">
        <v>1000000</v>
      </c>
      <c r="J479" s="1" t="s">
        <v>1149</v>
      </c>
      <c r="K479" s="1" t="s">
        <v>3842</v>
      </c>
      <c r="L479" s="1" t="s">
        <v>1336</v>
      </c>
      <c r="M479" s="1"/>
      <c r="N479" s="1" t="s">
        <v>7</v>
      </c>
      <c r="O479" s="13" t="s">
        <v>926</v>
      </c>
    </row>
    <row r="480" spans="1:15" x14ac:dyDescent="0.35">
      <c r="A480" s="1" t="s">
        <v>1064</v>
      </c>
      <c r="B480" s="1" t="s">
        <v>3843</v>
      </c>
      <c r="C480" s="1" t="s">
        <v>3844</v>
      </c>
      <c r="D480" s="1" t="s">
        <v>3845</v>
      </c>
      <c r="E480" s="1" t="s">
        <v>3846</v>
      </c>
      <c r="F480" s="1" t="s">
        <v>2766</v>
      </c>
      <c r="G480" s="1" t="b">
        <v>1</v>
      </c>
      <c r="H480" s="1" t="s">
        <v>1053</v>
      </c>
      <c r="I480" s="1">
        <v>1000000</v>
      </c>
      <c r="J480" s="1" t="s">
        <v>3847</v>
      </c>
      <c r="K480" s="1" t="s">
        <v>3848</v>
      </c>
      <c r="L480" s="1" t="s">
        <v>3849</v>
      </c>
      <c r="M480" s="1"/>
      <c r="N480" s="1" t="s">
        <v>7</v>
      </c>
      <c r="O480" s="13" t="s">
        <v>925</v>
      </c>
    </row>
    <row r="481" spans="1:15" x14ac:dyDescent="0.35">
      <c r="A481" s="1" t="s">
        <v>1064</v>
      </c>
      <c r="B481" s="1" t="s">
        <v>3850</v>
      </c>
      <c r="C481" s="1" t="s">
        <v>3851</v>
      </c>
      <c r="D481" s="1" t="s">
        <v>3852</v>
      </c>
      <c r="E481" s="1" t="s">
        <v>3853</v>
      </c>
      <c r="F481" s="1" t="s">
        <v>2766</v>
      </c>
      <c r="G481" s="1" t="b">
        <v>1</v>
      </c>
      <c r="H481" s="1" t="s">
        <v>1053</v>
      </c>
      <c r="I481" s="1">
        <v>100000</v>
      </c>
      <c r="J481" s="1" t="s">
        <v>3854</v>
      </c>
      <c r="K481" s="1" t="s">
        <v>3855</v>
      </c>
      <c r="L481" s="1" t="s">
        <v>3856</v>
      </c>
      <c r="M481" s="1"/>
      <c r="N481" s="1" t="s">
        <v>7</v>
      </c>
      <c r="O481" s="13" t="s">
        <v>926</v>
      </c>
    </row>
    <row r="482" spans="1:15" x14ac:dyDescent="0.35">
      <c r="A482" s="1" t="s">
        <v>1064</v>
      </c>
      <c r="B482" s="1" t="s">
        <v>3857</v>
      </c>
      <c r="C482" s="1" t="s">
        <v>3858</v>
      </c>
      <c r="D482" s="1" t="s">
        <v>3859</v>
      </c>
      <c r="E482" s="1" t="s">
        <v>3860</v>
      </c>
      <c r="F482" s="1" t="s">
        <v>2766</v>
      </c>
      <c r="G482" s="1" t="b">
        <v>1</v>
      </c>
      <c r="H482" s="1" t="s">
        <v>1053</v>
      </c>
      <c r="I482" s="1">
        <v>100000</v>
      </c>
      <c r="J482" s="1" t="s">
        <v>1838</v>
      </c>
      <c r="K482" s="1" t="s">
        <v>3861</v>
      </c>
      <c r="L482" s="1" t="s">
        <v>3862</v>
      </c>
      <c r="M482" s="1"/>
      <c r="N482" s="1" t="s">
        <v>7</v>
      </c>
      <c r="O482" s="13" t="s">
        <v>926</v>
      </c>
    </row>
    <row r="483" spans="1:15" x14ac:dyDescent="0.35">
      <c r="A483" s="1" t="s">
        <v>1064</v>
      </c>
      <c r="B483" s="1" t="s">
        <v>3863</v>
      </c>
      <c r="C483" s="1" t="s">
        <v>3864</v>
      </c>
      <c r="D483" s="1" t="s">
        <v>3865</v>
      </c>
      <c r="E483" s="1" t="s">
        <v>3866</v>
      </c>
      <c r="F483" s="1" t="s">
        <v>2766</v>
      </c>
      <c r="G483" s="1" t="b">
        <v>1</v>
      </c>
      <c r="H483" s="1" t="s">
        <v>1100</v>
      </c>
      <c r="I483" s="1">
        <v>100000000</v>
      </c>
      <c r="J483" s="1" t="s">
        <v>3867</v>
      </c>
      <c r="K483" s="1" t="s">
        <v>3868</v>
      </c>
      <c r="L483" s="1" t="s">
        <v>3869</v>
      </c>
      <c r="M483" s="1"/>
      <c r="N483" s="1" t="s">
        <v>24</v>
      </c>
      <c r="O483" s="13" t="s">
        <v>926</v>
      </c>
    </row>
    <row r="484" spans="1:15" x14ac:dyDescent="0.35">
      <c r="A484" s="1" t="s">
        <v>1064</v>
      </c>
      <c r="B484" s="1" t="s">
        <v>3870</v>
      </c>
      <c r="C484" s="1" t="s">
        <v>3871</v>
      </c>
      <c r="D484" s="1" t="s">
        <v>3872</v>
      </c>
      <c r="E484" s="1" t="s">
        <v>3873</v>
      </c>
      <c r="F484" s="1" t="s">
        <v>2766</v>
      </c>
      <c r="G484" s="1" t="b">
        <v>1</v>
      </c>
      <c r="H484" s="1" t="s">
        <v>1053</v>
      </c>
      <c r="I484" s="1">
        <v>1000000</v>
      </c>
      <c r="J484" s="1" t="s">
        <v>3874</v>
      </c>
      <c r="K484" s="1" t="s">
        <v>3875</v>
      </c>
      <c r="L484" s="1" t="s">
        <v>3876</v>
      </c>
      <c r="M484" s="1"/>
      <c r="N484" s="1" t="s">
        <v>24</v>
      </c>
      <c r="O484" s="13" t="s">
        <v>926</v>
      </c>
    </row>
    <row r="485" spans="1:15" x14ac:dyDescent="0.35">
      <c r="A485" s="1" t="s">
        <v>1064</v>
      </c>
      <c r="B485" s="1" t="s">
        <v>3877</v>
      </c>
      <c r="C485" s="1" t="s">
        <v>3878</v>
      </c>
      <c r="D485" s="1" t="s">
        <v>3879</v>
      </c>
      <c r="E485" s="1" t="s">
        <v>3880</v>
      </c>
      <c r="F485" s="1" t="s">
        <v>2766</v>
      </c>
      <c r="G485" s="1" t="b">
        <v>1</v>
      </c>
      <c r="H485" s="1" t="s">
        <v>1053</v>
      </c>
      <c r="I485" s="1">
        <v>10000</v>
      </c>
      <c r="J485" s="1" t="s">
        <v>3881</v>
      </c>
      <c r="K485" s="1" t="s">
        <v>3882</v>
      </c>
      <c r="L485" s="1" t="s">
        <v>3883</v>
      </c>
      <c r="M485" s="1"/>
      <c r="N485" s="1" t="s">
        <v>937</v>
      </c>
      <c r="O485" s="13" t="s">
        <v>925</v>
      </c>
    </row>
    <row r="486" spans="1:15" x14ac:dyDescent="0.35">
      <c r="A486" s="1" t="s">
        <v>1064</v>
      </c>
      <c r="B486" s="1" t="s">
        <v>3884</v>
      </c>
      <c r="C486" s="1" t="s">
        <v>3885</v>
      </c>
      <c r="D486" s="1" t="s">
        <v>3886</v>
      </c>
      <c r="E486" s="1" t="s">
        <v>3887</v>
      </c>
      <c r="F486" s="1" t="s">
        <v>2766</v>
      </c>
      <c r="G486" s="1" t="b">
        <v>1</v>
      </c>
      <c r="H486" s="1" t="s">
        <v>1053</v>
      </c>
      <c r="I486" s="1">
        <v>1000000</v>
      </c>
      <c r="J486" s="1" t="s">
        <v>3888</v>
      </c>
      <c r="K486" s="1" t="s">
        <v>3889</v>
      </c>
      <c r="L486" s="1" t="s">
        <v>3890</v>
      </c>
      <c r="M486" s="1"/>
      <c r="N486" s="1" t="s">
        <v>34</v>
      </c>
      <c r="O486" s="13" t="s">
        <v>925</v>
      </c>
    </row>
    <row r="487" spans="1:15" x14ac:dyDescent="0.35">
      <c r="A487" s="1" t="s">
        <v>1064</v>
      </c>
      <c r="B487" s="1" t="s">
        <v>3891</v>
      </c>
      <c r="C487" s="1" t="s">
        <v>3892</v>
      </c>
      <c r="D487" s="1" t="s">
        <v>3893</v>
      </c>
      <c r="E487" s="1" t="s">
        <v>3894</v>
      </c>
      <c r="F487" s="1" t="s">
        <v>2916</v>
      </c>
      <c r="G487" s="1" t="b">
        <v>1</v>
      </c>
      <c r="H487" s="1" t="s">
        <v>1231</v>
      </c>
      <c r="I487" s="1">
        <v>500000</v>
      </c>
      <c r="J487" s="1" t="s">
        <v>3895</v>
      </c>
      <c r="K487" s="1" t="s">
        <v>3896</v>
      </c>
      <c r="L487" s="1" t="s">
        <v>3897</v>
      </c>
      <c r="M487" s="1"/>
      <c r="N487" s="1" t="s">
        <v>24</v>
      </c>
      <c r="O487" s="13" t="s">
        <v>1374</v>
      </c>
    </row>
    <row r="488" spans="1:15" x14ac:dyDescent="0.35">
      <c r="A488" s="1" t="s">
        <v>1064</v>
      </c>
      <c r="B488" s="1" t="s">
        <v>3898</v>
      </c>
      <c r="C488" s="1" t="s">
        <v>3899</v>
      </c>
      <c r="D488" s="1" t="s">
        <v>3900</v>
      </c>
      <c r="E488" s="1" t="s">
        <v>3901</v>
      </c>
      <c r="F488" s="1" t="s">
        <v>2916</v>
      </c>
      <c r="G488" s="1" t="b">
        <v>1</v>
      </c>
      <c r="H488" s="1" t="s">
        <v>1231</v>
      </c>
      <c r="I488" s="1">
        <v>500000</v>
      </c>
      <c r="J488" s="1" t="s">
        <v>3902</v>
      </c>
      <c r="K488" s="1" t="s">
        <v>3903</v>
      </c>
      <c r="L488" s="1" t="s">
        <v>3904</v>
      </c>
      <c r="M488" s="1"/>
      <c r="N488" s="1" t="s">
        <v>7</v>
      </c>
      <c r="O488" s="13" t="s">
        <v>926</v>
      </c>
    </row>
    <row r="489" spans="1:15" x14ac:dyDescent="0.35">
      <c r="A489" s="1" t="s">
        <v>1064</v>
      </c>
      <c r="B489" s="1" t="s">
        <v>3905</v>
      </c>
      <c r="C489" s="1" t="s">
        <v>3906</v>
      </c>
      <c r="D489" s="1" t="s">
        <v>3907</v>
      </c>
      <c r="E489" s="1" t="s">
        <v>3908</v>
      </c>
      <c r="F489" s="1" t="s">
        <v>2916</v>
      </c>
      <c r="G489" s="1" t="b">
        <v>1</v>
      </c>
      <c r="H489" s="1" t="s">
        <v>1231</v>
      </c>
      <c r="I489" s="1">
        <v>500000</v>
      </c>
      <c r="J489" s="1" t="s">
        <v>3909</v>
      </c>
      <c r="K489" s="1" t="s">
        <v>3910</v>
      </c>
      <c r="L489" s="1" t="s">
        <v>3911</v>
      </c>
      <c r="M489" s="1"/>
      <c r="N489" s="1" t="s">
        <v>7</v>
      </c>
      <c r="O489" s="13" t="s">
        <v>926</v>
      </c>
    </row>
    <row r="490" spans="1:15" x14ac:dyDescent="0.35">
      <c r="A490" s="1" t="s">
        <v>1064</v>
      </c>
      <c r="B490" s="1" t="s">
        <v>3912</v>
      </c>
      <c r="C490" s="1" t="s">
        <v>3913</v>
      </c>
      <c r="D490" s="1" t="s">
        <v>3914</v>
      </c>
      <c r="E490" s="1" t="s">
        <v>3915</v>
      </c>
      <c r="F490" s="1" t="s">
        <v>2916</v>
      </c>
      <c r="G490" s="1" t="b">
        <v>1</v>
      </c>
      <c r="H490" s="1" t="s">
        <v>1231</v>
      </c>
      <c r="I490" s="1">
        <v>1000000</v>
      </c>
      <c r="J490" s="1" t="s">
        <v>3916</v>
      </c>
      <c r="K490" s="1" t="s">
        <v>3917</v>
      </c>
      <c r="L490" s="1" t="s">
        <v>3918</v>
      </c>
      <c r="M490" s="1"/>
      <c r="N490" s="1" t="s">
        <v>7</v>
      </c>
      <c r="O490" s="13" t="s">
        <v>926</v>
      </c>
    </row>
    <row r="491" spans="1:15" x14ac:dyDescent="0.35">
      <c r="A491" s="1" t="s">
        <v>1064</v>
      </c>
      <c r="B491" s="1" t="s">
        <v>3919</v>
      </c>
      <c r="C491" s="1" t="s">
        <v>3920</v>
      </c>
      <c r="D491" s="1" t="s">
        <v>3921</v>
      </c>
      <c r="E491" s="1" t="s">
        <v>3922</v>
      </c>
      <c r="F491" s="1" t="s">
        <v>2916</v>
      </c>
      <c r="G491" s="1" t="b">
        <v>1</v>
      </c>
      <c r="H491" s="1" t="s">
        <v>1231</v>
      </c>
      <c r="I491" s="1">
        <v>10000</v>
      </c>
      <c r="J491" s="1" t="s">
        <v>3923</v>
      </c>
      <c r="K491" s="1" t="s">
        <v>3924</v>
      </c>
      <c r="L491" s="1" t="s">
        <v>3925</v>
      </c>
      <c r="M491" s="1"/>
      <c r="N491" s="1" t="s">
        <v>7</v>
      </c>
      <c r="O491" s="13" t="s">
        <v>926</v>
      </c>
    </row>
    <row r="492" spans="1:15" x14ac:dyDescent="0.35">
      <c r="A492" s="1" t="s">
        <v>1064</v>
      </c>
      <c r="B492" s="1" t="s">
        <v>3926</v>
      </c>
      <c r="C492" s="1" t="s">
        <v>3927</v>
      </c>
      <c r="D492" s="1" t="s">
        <v>3928</v>
      </c>
      <c r="E492" s="1" t="s">
        <v>3929</v>
      </c>
      <c r="F492" s="1" t="s">
        <v>2916</v>
      </c>
      <c r="G492" s="1" t="b">
        <v>1</v>
      </c>
      <c r="H492" s="1" t="s">
        <v>1231</v>
      </c>
      <c r="I492" s="1">
        <v>1000000</v>
      </c>
      <c r="J492" s="1" t="s">
        <v>3930</v>
      </c>
      <c r="K492" s="1" t="s">
        <v>3931</v>
      </c>
      <c r="L492" s="1" t="s">
        <v>3932</v>
      </c>
      <c r="M492" s="1"/>
      <c r="N492" s="1" t="s">
        <v>7</v>
      </c>
      <c r="O492" s="13" t="s">
        <v>958</v>
      </c>
    </row>
    <row r="493" spans="1:15" x14ac:dyDescent="0.35">
      <c r="A493" s="1" t="s">
        <v>1064</v>
      </c>
      <c r="B493" s="1" t="s">
        <v>3933</v>
      </c>
      <c r="C493" s="1" t="s">
        <v>3934</v>
      </c>
      <c r="D493" s="1" t="s">
        <v>3935</v>
      </c>
      <c r="E493" s="1" t="s">
        <v>3936</v>
      </c>
      <c r="F493" s="1" t="s">
        <v>2916</v>
      </c>
      <c r="G493" s="1" t="b">
        <v>1</v>
      </c>
      <c r="H493" s="1" t="s">
        <v>1231</v>
      </c>
      <c r="I493" s="1">
        <v>100000</v>
      </c>
      <c r="J493" s="1" t="s">
        <v>3937</v>
      </c>
      <c r="K493" s="1" t="s">
        <v>3938</v>
      </c>
      <c r="L493" s="1" t="s">
        <v>3939</v>
      </c>
      <c r="M493" s="1"/>
      <c r="N493" s="1" t="s">
        <v>7</v>
      </c>
      <c r="O493" s="13" t="s">
        <v>926</v>
      </c>
    </row>
    <row r="494" spans="1:15" x14ac:dyDescent="0.35">
      <c r="A494" s="1" t="s">
        <v>1064</v>
      </c>
      <c r="B494" s="1" t="s">
        <v>3940</v>
      </c>
      <c r="C494" s="1" t="s">
        <v>3941</v>
      </c>
      <c r="D494" s="1" t="s">
        <v>3942</v>
      </c>
      <c r="E494" s="1" t="s">
        <v>3943</v>
      </c>
      <c r="F494" s="1" t="s">
        <v>2916</v>
      </c>
      <c r="G494" s="1" t="b">
        <v>1</v>
      </c>
      <c r="H494" s="1" t="s">
        <v>1231</v>
      </c>
      <c r="I494" s="1">
        <v>1000000</v>
      </c>
      <c r="J494" s="1" t="s">
        <v>3944</v>
      </c>
      <c r="K494" s="1" t="s">
        <v>3945</v>
      </c>
      <c r="L494" s="1" t="s">
        <v>3946</v>
      </c>
      <c r="M494" s="1"/>
      <c r="N494" s="1" t="s">
        <v>7</v>
      </c>
      <c r="O494" s="13" t="s">
        <v>926</v>
      </c>
    </row>
    <row r="495" spans="1:15" x14ac:dyDescent="0.35">
      <c r="A495" s="1" t="s">
        <v>1064</v>
      </c>
      <c r="B495" s="1" t="s">
        <v>3947</v>
      </c>
      <c r="C495" s="1" t="s">
        <v>3948</v>
      </c>
      <c r="D495" s="1" t="s">
        <v>3949</v>
      </c>
      <c r="E495" s="1" t="s">
        <v>3950</v>
      </c>
      <c r="F495" s="1" t="s">
        <v>2916</v>
      </c>
      <c r="G495" s="1" t="b">
        <v>1</v>
      </c>
      <c r="H495" s="1" t="s">
        <v>1231</v>
      </c>
      <c r="I495" s="1">
        <v>500000</v>
      </c>
      <c r="J495" s="1" t="s">
        <v>3951</v>
      </c>
      <c r="K495" s="1" t="s">
        <v>3952</v>
      </c>
      <c r="L495" s="1" t="s">
        <v>3953</v>
      </c>
      <c r="M495" s="1"/>
      <c r="N495" s="1" t="s">
        <v>7</v>
      </c>
      <c r="O495" s="13" t="s">
        <v>958</v>
      </c>
    </row>
    <row r="496" spans="1:15" x14ac:dyDescent="0.35">
      <c r="A496" s="1" t="s">
        <v>1064</v>
      </c>
      <c r="B496" s="1" t="s">
        <v>3954</v>
      </c>
      <c r="C496" s="1" t="s">
        <v>3955</v>
      </c>
      <c r="D496" s="1" t="s">
        <v>3956</v>
      </c>
      <c r="E496" s="1" t="s">
        <v>3957</v>
      </c>
      <c r="F496" s="1" t="s">
        <v>2916</v>
      </c>
      <c r="G496" s="1" t="b">
        <v>1</v>
      </c>
      <c r="H496" s="1" t="s">
        <v>1231</v>
      </c>
      <c r="I496" s="1">
        <v>5000000</v>
      </c>
      <c r="J496" s="1" t="s">
        <v>3958</v>
      </c>
      <c r="K496" s="1" t="s">
        <v>3959</v>
      </c>
      <c r="L496" s="1" t="s">
        <v>3960</v>
      </c>
      <c r="M496" s="1"/>
      <c r="N496" s="1" t="s">
        <v>7</v>
      </c>
      <c r="O496" s="13" t="s">
        <v>926</v>
      </c>
    </row>
    <row r="497" spans="1:15" x14ac:dyDescent="0.35">
      <c r="A497" s="1" t="s">
        <v>1047</v>
      </c>
      <c r="B497" s="1" t="s">
        <v>3961</v>
      </c>
      <c r="C497" s="1" t="s">
        <v>3962</v>
      </c>
      <c r="D497" s="1" t="s">
        <v>3963</v>
      </c>
      <c r="E497" s="1" t="s">
        <v>3964</v>
      </c>
      <c r="F497" s="1" t="s">
        <v>2766</v>
      </c>
      <c r="G497" s="1" t="b">
        <v>0</v>
      </c>
      <c r="H497" s="1" t="s">
        <v>1053</v>
      </c>
      <c r="I497" s="1">
        <v>10000</v>
      </c>
      <c r="J497" s="1" t="s">
        <v>2688</v>
      </c>
      <c r="K497" s="1" t="s">
        <v>3965</v>
      </c>
      <c r="L497" s="1" t="s">
        <v>3966</v>
      </c>
      <c r="M497" s="1"/>
      <c r="N497" s="1" t="s">
        <v>7</v>
      </c>
      <c r="O497" s="13" t="s">
        <v>926</v>
      </c>
    </row>
    <row r="498" spans="1:15" x14ac:dyDescent="0.35">
      <c r="A498" s="1" t="s">
        <v>1047</v>
      </c>
      <c r="B498" s="1" t="s">
        <v>3967</v>
      </c>
      <c r="C498" s="1" t="s">
        <v>3968</v>
      </c>
      <c r="D498" s="1" t="s">
        <v>3969</v>
      </c>
      <c r="E498" s="1" t="s">
        <v>3970</v>
      </c>
      <c r="F498" s="1" t="s">
        <v>2766</v>
      </c>
      <c r="G498" s="1" t="b">
        <v>0</v>
      </c>
      <c r="H498" s="1" t="s">
        <v>1053</v>
      </c>
      <c r="I498" s="1">
        <v>10</v>
      </c>
      <c r="J498" s="1" t="s">
        <v>3847</v>
      </c>
      <c r="K498" s="1" t="s">
        <v>3971</v>
      </c>
      <c r="L498" s="1" t="s">
        <v>3972</v>
      </c>
      <c r="M498" s="1"/>
      <c r="N498" s="1" t="s">
        <v>24</v>
      </c>
      <c r="O498" s="13" t="s">
        <v>925</v>
      </c>
    </row>
    <row r="499" spans="1:15" x14ac:dyDescent="0.35">
      <c r="A499" s="1" t="s">
        <v>1047</v>
      </c>
      <c r="B499" s="1" t="s">
        <v>3973</v>
      </c>
      <c r="C499" s="1" t="s">
        <v>3974</v>
      </c>
      <c r="D499" s="1" t="s">
        <v>3975</v>
      </c>
      <c r="E499" s="1" t="s">
        <v>3976</v>
      </c>
      <c r="F499" s="1" t="s">
        <v>2766</v>
      </c>
      <c r="G499" s="1" t="b">
        <v>0</v>
      </c>
      <c r="H499" s="1" t="s">
        <v>1053</v>
      </c>
      <c r="I499" s="1">
        <v>1000</v>
      </c>
      <c r="J499" s="1" t="s">
        <v>2767</v>
      </c>
      <c r="K499" s="1" t="s">
        <v>3977</v>
      </c>
      <c r="L499" s="1" t="s">
        <v>3978</v>
      </c>
      <c r="M499" s="1"/>
      <c r="N499" s="1" t="s">
        <v>7</v>
      </c>
      <c r="O499" s="13" t="s">
        <v>926</v>
      </c>
    </row>
    <row r="500" spans="1:15" x14ac:dyDescent="0.35">
      <c r="A500" s="1" t="s">
        <v>1047</v>
      </c>
      <c r="B500" s="1" t="s">
        <v>3979</v>
      </c>
      <c r="C500" s="1" t="s">
        <v>3980</v>
      </c>
      <c r="D500" s="1" t="s">
        <v>3981</v>
      </c>
      <c r="E500" s="1" t="s">
        <v>3982</v>
      </c>
      <c r="F500" s="1" t="s">
        <v>2766</v>
      </c>
      <c r="G500" s="1" t="b">
        <v>0</v>
      </c>
      <c r="H500" s="1" t="s">
        <v>1053</v>
      </c>
      <c r="I500" s="1">
        <v>50</v>
      </c>
      <c r="J500" s="1" t="s">
        <v>1214</v>
      </c>
      <c r="K500" s="1" t="s">
        <v>3983</v>
      </c>
      <c r="L500" s="1" t="s">
        <v>3984</v>
      </c>
      <c r="M500" s="1"/>
      <c r="N500" s="1" t="s">
        <v>7</v>
      </c>
      <c r="O500" s="13" t="s">
        <v>926</v>
      </c>
    </row>
    <row r="501" spans="1:15" x14ac:dyDescent="0.35">
      <c r="A501" s="1" t="s">
        <v>1047</v>
      </c>
      <c r="B501" s="1" t="s">
        <v>3985</v>
      </c>
      <c r="C501" s="1" t="s">
        <v>3986</v>
      </c>
      <c r="D501" s="1" t="s">
        <v>3987</v>
      </c>
      <c r="E501" s="1" t="s">
        <v>3988</v>
      </c>
      <c r="F501" s="1" t="s">
        <v>2766</v>
      </c>
      <c r="G501" s="1" t="b">
        <v>0</v>
      </c>
      <c r="H501" s="1" t="s">
        <v>1053</v>
      </c>
      <c r="I501" s="1">
        <v>50</v>
      </c>
      <c r="J501" s="1" t="s">
        <v>2841</v>
      </c>
      <c r="K501" s="1" t="s">
        <v>3989</v>
      </c>
      <c r="L501" s="1" t="s">
        <v>3990</v>
      </c>
      <c r="M501" s="1"/>
      <c r="N501" s="1" t="s">
        <v>7</v>
      </c>
      <c r="O501" s="13" t="s">
        <v>926</v>
      </c>
    </row>
    <row r="502" spans="1:15" x14ac:dyDescent="0.35">
      <c r="A502" s="1" t="s">
        <v>1047</v>
      </c>
      <c r="B502" s="1" t="s">
        <v>3991</v>
      </c>
      <c r="C502" s="1" t="s">
        <v>3992</v>
      </c>
      <c r="D502" s="1" t="s">
        <v>3993</v>
      </c>
      <c r="E502" s="1" t="s">
        <v>3994</v>
      </c>
      <c r="F502" s="1" t="s">
        <v>2766</v>
      </c>
      <c r="G502" s="1" t="b">
        <v>0</v>
      </c>
      <c r="H502" s="1" t="s">
        <v>1053</v>
      </c>
      <c r="I502" s="1">
        <v>1000</v>
      </c>
      <c r="J502" s="1" t="s">
        <v>2077</v>
      </c>
      <c r="K502" s="1" t="s">
        <v>3995</v>
      </c>
      <c r="L502" s="1" t="s">
        <v>3996</v>
      </c>
      <c r="M502" s="1"/>
      <c r="N502" s="1" t="s">
        <v>24</v>
      </c>
      <c r="O502" s="13" t="s">
        <v>926</v>
      </c>
    </row>
    <row r="503" spans="1:15" x14ac:dyDescent="0.35">
      <c r="A503" s="1" t="s">
        <v>1047</v>
      </c>
      <c r="B503" s="1" t="s">
        <v>3997</v>
      </c>
      <c r="C503" s="1" t="s">
        <v>3998</v>
      </c>
      <c r="D503" s="1" t="s">
        <v>3999</v>
      </c>
      <c r="E503" s="1" t="s">
        <v>4000</v>
      </c>
      <c r="F503" s="1" t="s">
        <v>2766</v>
      </c>
      <c r="G503" s="1" t="b">
        <v>0</v>
      </c>
      <c r="H503" s="1" t="s">
        <v>1053</v>
      </c>
      <c r="I503" s="1">
        <v>5000</v>
      </c>
      <c r="J503" s="1" t="s">
        <v>2232</v>
      </c>
      <c r="K503" s="1" t="s">
        <v>4001</v>
      </c>
      <c r="L503" s="1" t="s">
        <v>4002</v>
      </c>
      <c r="M503" s="1"/>
      <c r="N503" s="1" t="s">
        <v>7</v>
      </c>
      <c r="O503" s="13" t="s">
        <v>926</v>
      </c>
    </row>
    <row r="504" spans="1:15" x14ac:dyDescent="0.35">
      <c r="A504" s="1" t="s">
        <v>1064</v>
      </c>
      <c r="B504" s="1" t="s">
        <v>4003</v>
      </c>
      <c r="C504" s="1" t="s">
        <v>4004</v>
      </c>
      <c r="D504" s="1" t="s">
        <v>4005</v>
      </c>
      <c r="E504" s="1" t="s">
        <v>4006</v>
      </c>
      <c r="F504" s="1" t="s">
        <v>1052</v>
      </c>
      <c r="G504" s="1" t="b">
        <v>1</v>
      </c>
      <c r="H504" s="1" t="s">
        <v>1053</v>
      </c>
      <c r="I504" s="1">
        <v>1000000</v>
      </c>
      <c r="J504" s="1" t="s">
        <v>4007</v>
      </c>
      <c r="K504" s="1" t="s">
        <v>4008</v>
      </c>
      <c r="L504" s="1" t="s">
        <v>4009</v>
      </c>
      <c r="M504" s="1"/>
      <c r="N504" s="1" t="s">
        <v>7</v>
      </c>
      <c r="O504" s="13" t="s">
        <v>926</v>
      </c>
    </row>
    <row r="505" spans="1:15" x14ac:dyDescent="0.35">
      <c r="A505" s="1" t="s">
        <v>1064</v>
      </c>
      <c r="B505" s="1" t="s">
        <v>4010</v>
      </c>
      <c r="C505" s="1" t="s">
        <v>4011</v>
      </c>
      <c r="D505" s="1" t="s">
        <v>4012</v>
      </c>
      <c r="E505" s="1" t="s">
        <v>4013</v>
      </c>
      <c r="F505" s="1" t="s">
        <v>1052</v>
      </c>
      <c r="G505" s="1" t="b">
        <v>1</v>
      </c>
      <c r="H505" s="1" t="s">
        <v>1053</v>
      </c>
      <c r="I505" s="1">
        <v>1000000</v>
      </c>
      <c r="J505" s="1" t="s">
        <v>4014</v>
      </c>
      <c r="K505" s="1" t="s">
        <v>4015</v>
      </c>
      <c r="L505" s="1" t="s">
        <v>4016</v>
      </c>
      <c r="M505" s="1"/>
      <c r="N505" s="1" t="s">
        <v>24</v>
      </c>
      <c r="O505" s="13" t="s">
        <v>959</v>
      </c>
    </row>
    <row r="506" spans="1:15" x14ac:dyDescent="0.35">
      <c r="A506" s="1" t="s">
        <v>1064</v>
      </c>
      <c r="B506" s="1" t="s">
        <v>4017</v>
      </c>
      <c r="C506" s="1" t="s">
        <v>4018</v>
      </c>
      <c r="D506" s="1" t="s">
        <v>4019</v>
      </c>
      <c r="E506" s="1" t="s">
        <v>4020</v>
      </c>
      <c r="F506" s="1" t="s">
        <v>1052</v>
      </c>
      <c r="G506" s="1" t="b">
        <v>1</v>
      </c>
      <c r="H506" s="1" t="s">
        <v>1053</v>
      </c>
      <c r="I506" s="1">
        <v>1000000</v>
      </c>
      <c r="J506" s="1" t="s">
        <v>4021</v>
      </c>
      <c r="K506" s="1" t="s">
        <v>4022</v>
      </c>
      <c r="L506" s="1" t="s">
        <v>4023</v>
      </c>
      <c r="M506" s="1"/>
      <c r="N506" s="1" t="s">
        <v>24</v>
      </c>
      <c r="O506" s="13" t="s">
        <v>925</v>
      </c>
    </row>
    <row r="507" spans="1:15" x14ac:dyDescent="0.35">
      <c r="A507" s="1" t="s">
        <v>1064</v>
      </c>
      <c r="B507" s="1" t="s">
        <v>4024</v>
      </c>
      <c r="C507" s="1" t="s">
        <v>4025</v>
      </c>
      <c r="D507" s="1" t="s">
        <v>4026</v>
      </c>
      <c r="E507" s="1" t="s">
        <v>4027</v>
      </c>
      <c r="F507" s="1" t="s">
        <v>1052</v>
      </c>
      <c r="G507" s="1" t="b">
        <v>1</v>
      </c>
      <c r="H507" s="1" t="s">
        <v>1053</v>
      </c>
      <c r="I507" s="1">
        <v>10000000</v>
      </c>
      <c r="J507" s="1" t="s">
        <v>4028</v>
      </c>
      <c r="K507" s="1" t="s">
        <v>4029</v>
      </c>
      <c r="L507" s="1" t="s">
        <v>4030</v>
      </c>
      <c r="M507" s="1"/>
      <c r="N507" s="1" t="s">
        <v>24</v>
      </c>
      <c r="O507" s="13" t="s">
        <v>925</v>
      </c>
    </row>
    <row r="508" spans="1:15" x14ac:dyDescent="0.35">
      <c r="A508" s="1" t="s">
        <v>1064</v>
      </c>
      <c r="B508" s="1" t="s">
        <v>4031</v>
      </c>
      <c r="C508" s="1" t="s">
        <v>4032</v>
      </c>
      <c r="D508" s="1" t="s">
        <v>4033</v>
      </c>
      <c r="E508" s="1" t="s">
        <v>4034</v>
      </c>
      <c r="F508" s="1" t="s">
        <v>1052</v>
      </c>
      <c r="G508" s="1" t="b">
        <v>1</v>
      </c>
      <c r="H508" s="1" t="s">
        <v>1053</v>
      </c>
      <c r="I508" s="1">
        <v>1000000</v>
      </c>
      <c r="J508" s="1" t="s">
        <v>2077</v>
      </c>
      <c r="K508" s="1" t="s">
        <v>4035</v>
      </c>
      <c r="L508" s="1" t="s">
        <v>4036</v>
      </c>
      <c r="M508" s="1"/>
      <c r="N508" s="1" t="s">
        <v>7</v>
      </c>
      <c r="O508" s="13" t="s">
        <v>925</v>
      </c>
    </row>
    <row r="509" spans="1:15" x14ac:dyDescent="0.35">
      <c r="A509" s="1" t="s">
        <v>1047</v>
      </c>
      <c r="B509" s="1" t="s">
        <v>4037</v>
      </c>
      <c r="C509" s="1" t="s">
        <v>4038</v>
      </c>
      <c r="D509" s="1" t="s">
        <v>4039</v>
      </c>
      <c r="E509" s="1" t="s">
        <v>4040</v>
      </c>
      <c r="F509" s="1" t="s">
        <v>1245</v>
      </c>
      <c r="G509" s="1" t="b">
        <v>0</v>
      </c>
      <c r="H509" s="1" t="s">
        <v>1053</v>
      </c>
      <c r="I509" s="1">
        <v>1000</v>
      </c>
      <c r="J509" s="1" t="s">
        <v>2606</v>
      </c>
      <c r="K509" s="1" t="s">
        <v>4041</v>
      </c>
      <c r="L509" s="1" t="s">
        <v>4042</v>
      </c>
      <c r="M509" s="1"/>
      <c r="N509" s="1" t="s">
        <v>7</v>
      </c>
      <c r="O509" s="13" t="s">
        <v>925</v>
      </c>
    </row>
    <row r="510" spans="1:15" x14ac:dyDescent="0.35">
      <c r="A510" s="1" t="s">
        <v>1047</v>
      </c>
      <c r="B510" s="1" t="s">
        <v>4043</v>
      </c>
      <c r="C510" s="1" t="s">
        <v>4044</v>
      </c>
      <c r="D510" s="1" t="s">
        <v>4045</v>
      </c>
      <c r="E510" s="1" t="s">
        <v>4046</v>
      </c>
      <c r="F510" s="1" t="s">
        <v>1245</v>
      </c>
      <c r="G510" s="1" t="b">
        <v>0</v>
      </c>
      <c r="H510" s="1" t="s">
        <v>1053</v>
      </c>
      <c r="I510" s="1">
        <v>100000</v>
      </c>
      <c r="J510" s="1" t="s">
        <v>4047</v>
      </c>
      <c r="K510" s="1" t="s">
        <v>4048</v>
      </c>
      <c r="L510" s="1" t="s">
        <v>4049</v>
      </c>
      <c r="M510" s="1"/>
      <c r="N510" s="1" t="s">
        <v>34</v>
      </c>
      <c r="O510" s="13" t="s">
        <v>925</v>
      </c>
    </row>
    <row r="511" spans="1:15" x14ac:dyDescent="0.35">
      <c r="A511" s="1" t="s">
        <v>1047</v>
      </c>
      <c r="B511" s="1" t="s">
        <v>4050</v>
      </c>
      <c r="C511" s="1" t="s">
        <v>4051</v>
      </c>
      <c r="D511" s="1" t="s">
        <v>4052</v>
      </c>
      <c r="E511" s="1" t="s">
        <v>4053</v>
      </c>
      <c r="F511" s="1" t="s">
        <v>1245</v>
      </c>
      <c r="G511" s="1" t="b">
        <v>0</v>
      </c>
      <c r="H511" s="1" t="s">
        <v>1100</v>
      </c>
      <c r="I511" s="1">
        <v>10000</v>
      </c>
      <c r="J511" s="1" t="s">
        <v>4054</v>
      </c>
      <c r="K511" s="1" t="s">
        <v>4055</v>
      </c>
      <c r="L511" s="1" t="s">
        <v>4056</v>
      </c>
      <c r="M511" s="1"/>
      <c r="N511" s="1" t="s">
        <v>7</v>
      </c>
      <c r="O511" s="13" t="s">
        <v>926</v>
      </c>
    </row>
    <row r="512" spans="1:15" x14ac:dyDescent="0.35">
      <c r="A512" s="1" t="s">
        <v>1047</v>
      </c>
      <c r="B512" s="1" t="s">
        <v>4057</v>
      </c>
      <c r="C512" s="1" t="s">
        <v>4058</v>
      </c>
      <c r="D512" s="1" t="s">
        <v>4059</v>
      </c>
      <c r="E512" s="1" t="s">
        <v>4060</v>
      </c>
      <c r="F512" s="1" t="s">
        <v>1245</v>
      </c>
      <c r="G512" s="1" t="b">
        <v>0</v>
      </c>
      <c r="H512" s="1" t="s">
        <v>1053</v>
      </c>
      <c r="I512" s="1">
        <v>100</v>
      </c>
      <c r="J512" s="1" t="s">
        <v>4061</v>
      </c>
      <c r="K512" s="1" t="s">
        <v>4062</v>
      </c>
      <c r="L512" s="1" t="s">
        <v>4063</v>
      </c>
      <c r="M512" s="1"/>
      <c r="N512" s="1" t="s">
        <v>7</v>
      </c>
      <c r="O512" s="13" t="s">
        <v>926</v>
      </c>
    </row>
    <row r="513" spans="1:15" x14ac:dyDescent="0.35">
      <c r="A513" s="1" t="s">
        <v>1047</v>
      </c>
      <c r="B513" s="1" t="s">
        <v>4064</v>
      </c>
      <c r="C513" s="1" t="s">
        <v>4065</v>
      </c>
      <c r="D513" s="1" t="s">
        <v>4066</v>
      </c>
      <c r="E513" s="1" t="s">
        <v>4067</v>
      </c>
      <c r="F513" s="1" t="s">
        <v>1245</v>
      </c>
      <c r="G513" s="1" t="b">
        <v>0</v>
      </c>
      <c r="H513" s="1" t="s">
        <v>1053</v>
      </c>
      <c r="I513" s="1">
        <v>100</v>
      </c>
      <c r="J513" s="1" t="s">
        <v>4068</v>
      </c>
      <c r="K513" s="1" t="s">
        <v>4069</v>
      </c>
      <c r="L513" s="1" t="s">
        <v>4070</v>
      </c>
      <c r="M513" s="1"/>
      <c r="N513" s="1" t="s">
        <v>7</v>
      </c>
      <c r="O513" s="13" t="s">
        <v>926</v>
      </c>
    </row>
    <row r="514" spans="1:15" x14ac:dyDescent="0.35">
      <c r="A514" s="1" t="s">
        <v>1047</v>
      </c>
      <c r="B514" s="1" t="s">
        <v>4071</v>
      </c>
      <c r="C514" s="1" t="s">
        <v>4072</v>
      </c>
      <c r="D514" s="1" t="s">
        <v>4073</v>
      </c>
      <c r="E514" s="1" t="s">
        <v>4074</v>
      </c>
      <c r="F514" s="1" t="s">
        <v>1245</v>
      </c>
      <c r="G514" s="1" t="b">
        <v>0</v>
      </c>
      <c r="H514" s="1" t="s">
        <v>1053</v>
      </c>
      <c r="I514" s="1">
        <v>10</v>
      </c>
      <c r="J514" s="1" t="s">
        <v>1327</v>
      </c>
      <c r="K514" s="1" t="s">
        <v>4075</v>
      </c>
      <c r="L514" s="1" t="s">
        <v>4076</v>
      </c>
      <c r="M514" s="1"/>
      <c r="N514" s="1" t="s">
        <v>24</v>
      </c>
      <c r="O514" s="13" t="s">
        <v>926</v>
      </c>
    </row>
    <row r="515" spans="1:15" x14ac:dyDescent="0.35">
      <c r="A515" s="1" t="s">
        <v>1047</v>
      </c>
      <c r="B515" s="1" t="s">
        <v>4077</v>
      </c>
      <c r="C515" s="1" t="s">
        <v>4078</v>
      </c>
      <c r="D515" s="1" t="s">
        <v>4079</v>
      </c>
      <c r="E515" s="1" t="s">
        <v>4080</v>
      </c>
      <c r="F515" s="1" t="s">
        <v>1245</v>
      </c>
      <c r="G515" s="1" t="b">
        <v>0</v>
      </c>
      <c r="H515" s="1" t="s">
        <v>1053</v>
      </c>
      <c r="I515" s="1">
        <v>500</v>
      </c>
      <c r="J515" s="1" t="s">
        <v>4081</v>
      </c>
      <c r="K515" s="1" t="s">
        <v>4082</v>
      </c>
      <c r="L515" s="1" t="s">
        <v>4083</v>
      </c>
      <c r="M515" s="1"/>
      <c r="N515" s="1" t="s">
        <v>7</v>
      </c>
      <c r="O515" s="13" t="s">
        <v>926</v>
      </c>
    </row>
    <row r="516" spans="1:15" x14ac:dyDescent="0.35">
      <c r="A516" s="1" t="s">
        <v>1064</v>
      </c>
      <c r="B516" s="1" t="s">
        <v>4084</v>
      </c>
      <c r="C516" s="1" t="s">
        <v>4085</v>
      </c>
      <c r="D516" s="1" t="s">
        <v>4086</v>
      </c>
      <c r="E516" s="1" t="s">
        <v>4087</v>
      </c>
      <c r="F516" s="1" t="s">
        <v>2766</v>
      </c>
      <c r="G516" s="1" t="b">
        <v>1</v>
      </c>
      <c r="H516" s="1" t="s">
        <v>1053</v>
      </c>
      <c r="I516" s="1">
        <v>10000000</v>
      </c>
      <c r="J516" s="1" t="s">
        <v>4088</v>
      </c>
      <c r="K516" s="1" t="s">
        <v>4089</v>
      </c>
      <c r="L516" s="1" t="s">
        <v>4090</v>
      </c>
      <c r="M516" s="1"/>
      <c r="N516" s="1" t="s">
        <v>7</v>
      </c>
      <c r="O516" s="13" t="s">
        <v>926</v>
      </c>
    </row>
    <row r="517" spans="1:15" x14ac:dyDescent="0.35">
      <c r="A517" s="1" t="s">
        <v>1064</v>
      </c>
      <c r="B517" s="1" t="s">
        <v>4091</v>
      </c>
      <c r="C517" s="1" t="s">
        <v>4092</v>
      </c>
      <c r="D517" s="1" t="s">
        <v>4093</v>
      </c>
      <c r="E517" s="1" t="s">
        <v>4094</v>
      </c>
      <c r="F517" s="1" t="s">
        <v>2766</v>
      </c>
      <c r="G517" s="1" t="b">
        <v>1</v>
      </c>
      <c r="H517" s="1" t="s">
        <v>1053</v>
      </c>
      <c r="I517" s="1">
        <v>5000000</v>
      </c>
      <c r="J517" s="1" t="s">
        <v>1838</v>
      </c>
      <c r="K517" s="1" t="s">
        <v>4095</v>
      </c>
      <c r="L517" s="1" t="s">
        <v>4096</v>
      </c>
      <c r="M517" s="1"/>
      <c r="N517" s="1" t="s">
        <v>34</v>
      </c>
      <c r="O517" s="13" t="s">
        <v>925</v>
      </c>
    </row>
    <row r="518" spans="1:15" x14ac:dyDescent="0.35">
      <c r="A518" s="1" t="s">
        <v>1064</v>
      </c>
      <c r="B518" s="1" t="s">
        <v>4097</v>
      </c>
      <c r="C518" s="1" t="s">
        <v>4098</v>
      </c>
      <c r="D518" s="1" t="s">
        <v>4099</v>
      </c>
      <c r="E518" s="1" t="s">
        <v>4100</v>
      </c>
      <c r="F518" s="1" t="s">
        <v>2766</v>
      </c>
      <c r="G518" s="1" t="b">
        <v>1</v>
      </c>
      <c r="H518" s="1" t="s">
        <v>1053</v>
      </c>
      <c r="I518" s="1">
        <v>10000000</v>
      </c>
      <c r="J518" s="1" t="s">
        <v>3847</v>
      </c>
      <c r="K518" s="1" t="s">
        <v>4101</v>
      </c>
      <c r="L518" s="1" t="s">
        <v>4102</v>
      </c>
      <c r="M518" s="1"/>
      <c r="N518" s="1" t="s">
        <v>7</v>
      </c>
      <c r="O518" s="13" t="s">
        <v>925</v>
      </c>
    </row>
    <row r="519" spans="1:15" x14ac:dyDescent="0.35">
      <c r="A519" s="1" t="s">
        <v>1064</v>
      </c>
      <c r="B519" s="1" t="s">
        <v>4103</v>
      </c>
      <c r="C519" s="1" t="s">
        <v>4104</v>
      </c>
      <c r="D519" s="1" t="s">
        <v>4105</v>
      </c>
      <c r="E519" s="1" t="s">
        <v>4106</v>
      </c>
      <c r="F519" s="1" t="s">
        <v>2766</v>
      </c>
      <c r="G519" s="1" t="b">
        <v>1</v>
      </c>
      <c r="H519" s="1" t="s">
        <v>1053</v>
      </c>
      <c r="I519" s="1">
        <v>10000000</v>
      </c>
      <c r="J519" s="1" t="s">
        <v>3874</v>
      </c>
      <c r="K519" s="1" t="s">
        <v>4107</v>
      </c>
      <c r="L519" s="1" t="s">
        <v>4108</v>
      </c>
      <c r="M519" s="1"/>
      <c r="N519" s="1" t="s">
        <v>24</v>
      </c>
      <c r="O519" s="13" t="s">
        <v>925</v>
      </c>
    </row>
    <row r="520" spans="1:15" x14ac:dyDescent="0.35">
      <c r="A520" s="1" t="s">
        <v>1064</v>
      </c>
      <c r="B520" s="1" t="s">
        <v>4109</v>
      </c>
      <c r="C520" s="1" t="s">
        <v>4110</v>
      </c>
      <c r="D520" s="1" t="s">
        <v>4111</v>
      </c>
      <c r="E520" s="1" t="s">
        <v>4112</v>
      </c>
      <c r="F520" s="1" t="s">
        <v>2766</v>
      </c>
      <c r="G520" s="1" t="b">
        <v>1</v>
      </c>
      <c r="H520" s="1" t="s">
        <v>1053</v>
      </c>
      <c r="I520" s="1">
        <v>50000</v>
      </c>
      <c r="J520" s="1" t="s">
        <v>4113</v>
      </c>
      <c r="K520" s="1" t="s">
        <v>4114</v>
      </c>
      <c r="L520" s="1" t="s">
        <v>4115</v>
      </c>
      <c r="M520" s="1"/>
      <c r="N520" s="1" t="s">
        <v>7</v>
      </c>
      <c r="O520" s="13" t="s">
        <v>926</v>
      </c>
    </row>
    <row r="521" spans="1:15" x14ac:dyDescent="0.35">
      <c r="A521" s="1" t="s">
        <v>1047</v>
      </c>
      <c r="B521" s="1" t="s">
        <v>4116</v>
      </c>
      <c r="C521" s="1" t="s">
        <v>4117</v>
      </c>
      <c r="D521" s="1" t="s">
        <v>4118</v>
      </c>
      <c r="E521" s="1" t="s">
        <v>4119</v>
      </c>
      <c r="F521" s="1" t="s">
        <v>1245</v>
      </c>
      <c r="G521" s="1" t="b">
        <v>0</v>
      </c>
      <c r="H521" s="1" t="s">
        <v>1053</v>
      </c>
      <c r="I521" s="1">
        <v>10000</v>
      </c>
      <c r="J521" s="1" t="s">
        <v>4120</v>
      </c>
      <c r="K521" s="1" t="s">
        <v>4121</v>
      </c>
      <c r="L521" s="1" t="s">
        <v>4122</v>
      </c>
      <c r="M521" s="1"/>
      <c r="N521" s="1" t="s">
        <v>7</v>
      </c>
      <c r="O521" s="13" t="s">
        <v>926</v>
      </c>
    </row>
    <row r="522" spans="1:15" x14ac:dyDescent="0.35">
      <c r="A522" s="1" t="s">
        <v>1047</v>
      </c>
      <c r="B522" s="1" t="s">
        <v>4123</v>
      </c>
      <c r="C522" s="1" t="s">
        <v>4124</v>
      </c>
      <c r="D522" s="1" t="s">
        <v>4125</v>
      </c>
      <c r="E522" s="1" t="s">
        <v>4126</v>
      </c>
      <c r="F522" s="1" t="s">
        <v>1245</v>
      </c>
      <c r="G522" s="1" t="b">
        <v>0</v>
      </c>
      <c r="H522" s="1" t="s">
        <v>1053</v>
      </c>
      <c r="I522" s="1">
        <v>1000</v>
      </c>
      <c r="J522" s="1" t="s">
        <v>1149</v>
      </c>
      <c r="K522" s="1" t="s">
        <v>4127</v>
      </c>
      <c r="L522" s="1" t="s">
        <v>4128</v>
      </c>
      <c r="M522" s="1"/>
      <c r="N522" s="1" t="s">
        <v>7</v>
      </c>
      <c r="O522" s="13" t="s">
        <v>925</v>
      </c>
    </row>
    <row r="523" spans="1:15" x14ac:dyDescent="0.35">
      <c r="A523" s="1" t="s">
        <v>1047</v>
      </c>
      <c r="B523" s="1" t="s">
        <v>4129</v>
      </c>
      <c r="C523" s="1" t="s">
        <v>4130</v>
      </c>
      <c r="D523" s="1" t="s">
        <v>4131</v>
      </c>
      <c r="E523" s="1" t="s">
        <v>4132</v>
      </c>
      <c r="F523" s="1" t="s">
        <v>1245</v>
      </c>
      <c r="G523" s="1" t="b">
        <v>0</v>
      </c>
      <c r="H523" s="1" t="s">
        <v>1053</v>
      </c>
      <c r="I523" s="1">
        <v>1000</v>
      </c>
      <c r="J523" s="1" t="s">
        <v>1445</v>
      </c>
      <c r="K523" s="1" t="s">
        <v>4133</v>
      </c>
      <c r="L523" s="1" t="s">
        <v>4134</v>
      </c>
      <c r="M523" s="1"/>
      <c r="N523" s="1" t="s">
        <v>7</v>
      </c>
      <c r="O523" s="13" t="s">
        <v>925</v>
      </c>
    </row>
    <row r="524" spans="1:15" x14ac:dyDescent="0.35">
      <c r="A524" s="1" t="s">
        <v>1047</v>
      </c>
      <c r="B524" s="1" t="s">
        <v>4135</v>
      </c>
      <c r="C524" s="1" t="s">
        <v>4136</v>
      </c>
      <c r="D524" s="1" t="s">
        <v>4137</v>
      </c>
      <c r="E524" s="1" t="s">
        <v>4138</v>
      </c>
      <c r="F524" s="1" t="s">
        <v>1245</v>
      </c>
      <c r="G524" s="1" t="b">
        <v>0</v>
      </c>
      <c r="H524" s="1" t="s">
        <v>1100</v>
      </c>
      <c r="I524" s="1">
        <v>5000</v>
      </c>
      <c r="J524" s="1" t="s">
        <v>2454</v>
      </c>
      <c r="K524" s="1" t="s">
        <v>4139</v>
      </c>
      <c r="L524" s="1" t="s">
        <v>4140</v>
      </c>
      <c r="M524" s="1"/>
      <c r="N524" s="1" t="s">
        <v>34</v>
      </c>
      <c r="O524" s="13" t="s">
        <v>926</v>
      </c>
    </row>
    <row r="525" spans="1:15" x14ac:dyDescent="0.35">
      <c r="A525" s="1" t="s">
        <v>1047</v>
      </c>
      <c r="B525" s="1" t="s">
        <v>4141</v>
      </c>
      <c r="C525" s="1" t="s">
        <v>4142</v>
      </c>
      <c r="D525" s="1" t="s">
        <v>4143</v>
      </c>
      <c r="E525" s="1" t="s">
        <v>4144</v>
      </c>
      <c r="F525" s="1" t="s">
        <v>1245</v>
      </c>
      <c r="G525" s="1" t="b">
        <v>0</v>
      </c>
      <c r="H525" s="1" t="s">
        <v>1231</v>
      </c>
      <c r="I525" s="1">
        <v>10000</v>
      </c>
      <c r="J525" s="1" t="s">
        <v>4145</v>
      </c>
      <c r="K525" s="1" t="s">
        <v>4146</v>
      </c>
      <c r="L525" s="1" t="s">
        <v>4147</v>
      </c>
      <c r="M525" s="1"/>
      <c r="N525" s="1" t="s">
        <v>7</v>
      </c>
      <c r="O525" s="13" t="s">
        <v>1374</v>
      </c>
    </row>
    <row r="526" spans="1:15" x14ac:dyDescent="0.35">
      <c r="A526" s="1" t="s">
        <v>1047</v>
      </c>
      <c r="B526" s="1" t="s">
        <v>4148</v>
      </c>
      <c r="C526" s="1" t="s">
        <v>4149</v>
      </c>
      <c r="D526" s="1" t="s">
        <v>4150</v>
      </c>
      <c r="E526" s="1" t="s">
        <v>4151</v>
      </c>
      <c r="F526" s="1" t="s">
        <v>1245</v>
      </c>
      <c r="G526" s="1" t="b">
        <v>0</v>
      </c>
      <c r="H526" s="1" t="s">
        <v>1053</v>
      </c>
      <c r="I526" s="1">
        <v>5000</v>
      </c>
      <c r="J526" s="1" t="s">
        <v>4152</v>
      </c>
      <c r="K526" s="1" t="s">
        <v>4153</v>
      </c>
      <c r="L526" s="1" t="s">
        <v>4154</v>
      </c>
      <c r="M526" s="1"/>
      <c r="N526" s="1" t="s">
        <v>72</v>
      </c>
      <c r="O526" s="13" t="s">
        <v>957</v>
      </c>
    </row>
    <row r="527" spans="1:15" x14ac:dyDescent="0.35">
      <c r="A527" s="1" t="s">
        <v>1047</v>
      </c>
      <c r="B527" s="1" t="s">
        <v>4155</v>
      </c>
      <c r="C527" s="1" t="s">
        <v>4156</v>
      </c>
      <c r="D527" s="1" t="s">
        <v>4157</v>
      </c>
      <c r="E527" s="1" t="s">
        <v>4158</v>
      </c>
      <c r="F527" s="1" t="s">
        <v>1245</v>
      </c>
      <c r="G527" s="1" t="b">
        <v>0</v>
      </c>
      <c r="H527" s="1" t="s">
        <v>1231</v>
      </c>
      <c r="I527" s="1">
        <v>1000</v>
      </c>
      <c r="J527" s="1" t="s">
        <v>4159</v>
      </c>
      <c r="K527" s="1" t="s">
        <v>4160</v>
      </c>
      <c r="L527" s="1" t="s">
        <v>4161</v>
      </c>
      <c r="M527" s="1"/>
      <c r="N527" s="1" t="s">
        <v>7</v>
      </c>
      <c r="O527" s="13" t="s">
        <v>926</v>
      </c>
    </row>
    <row r="528" spans="1:15" x14ac:dyDescent="0.35">
      <c r="A528" s="1" t="s">
        <v>1047</v>
      </c>
      <c r="B528" s="1" t="s">
        <v>4162</v>
      </c>
      <c r="C528" s="1" t="s">
        <v>4163</v>
      </c>
      <c r="D528" s="1" t="s">
        <v>4164</v>
      </c>
      <c r="E528" s="1" t="s">
        <v>4165</v>
      </c>
      <c r="F528" s="1" t="s">
        <v>1245</v>
      </c>
      <c r="G528" s="1" t="b">
        <v>0</v>
      </c>
      <c r="H528" s="1" t="s">
        <v>1231</v>
      </c>
      <c r="I528" s="1">
        <v>100000</v>
      </c>
      <c r="J528" s="1" t="s">
        <v>4166</v>
      </c>
      <c r="K528" s="1" t="s">
        <v>4167</v>
      </c>
      <c r="L528" s="1" t="s">
        <v>4168</v>
      </c>
      <c r="M528" s="1"/>
      <c r="N528" s="1" t="s">
        <v>24</v>
      </c>
      <c r="O528" s="13" t="s">
        <v>926</v>
      </c>
    </row>
    <row r="529" spans="1:15" x14ac:dyDescent="0.35">
      <c r="A529" s="1" t="s">
        <v>1047</v>
      </c>
      <c r="B529" s="1" t="s">
        <v>4169</v>
      </c>
      <c r="C529" s="1" t="s">
        <v>4170</v>
      </c>
      <c r="D529" s="1" t="s">
        <v>4171</v>
      </c>
      <c r="E529" s="1" t="s">
        <v>4172</v>
      </c>
      <c r="F529" s="1" t="s">
        <v>1245</v>
      </c>
      <c r="G529" s="1" t="b">
        <v>0</v>
      </c>
      <c r="H529" s="1" t="s">
        <v>1100</v>
      </c>
      <c r="I529" s="1">
        <v>50000</v>
      </c>
      <c r="J529" s="1" t="s">
        <v>1628</v>
      </c>
      <c r="K529" s="1" t="s">
        <v>4173</v>
      </c>
      <c r="L529" s="1" t="s">
        <v>4174</v>
      </c>
      <c r="M529" s="1"/>
      <c r="N529" s="1" t="s">
        <v>7</v>
      </c>
      <c r="O529" s="13" t="s">
        <v>926</v>
      </c>
    </row>
    <row r="530" spans="1:15" x14ac:dyDescent="0.35">
      <c r="A530" s="1" t="s">
        <v>1064</v>
      </c>
      <c r="B530" s="1" t="s">
        <v>4175</v>
      </c>
      <c r="C530" s="1" t="s">
        <v>4176</v>
      </c>
      <c r="D530" s="1" t="s">
        <v>4177</v>
      </c>
      <c r="E530" s="1" t="s">
        <v>4178</v>
      </c>
      <c r="F530" s="1" t="s">
        <v>2626</v>
      </c>
      <c r="G530" s="1" t="b">
        <v>1</v>
      </c>
      <c r="H530" s="1" t="s">
        <v>1053</v>
      </c>
      <c r="I530" s="1">
        <v>10000000</v>
      </c>
      <c r="J530" s="1" t="s">
        <v>4179</v>
      </c>
      <c r="K530" s="1" t="s">
        <v>4180</v>
      </c>
      <c r="L530" s="1" t="s">
        <v>4181</v>
      </c>
      <c r="M530" s="1"/>
      <c r="N530" s="1" t="s">
        <v>34</v>
      </c>
      <c r="O530" s="13" t="s">
        <v>959</v>
      </c>
    </row>
    <row r="531" spans="1:15" x14ac:dyDescent="0.35">
      <c r="A531" s="1" t="s">
        <v>1064</v>
      </c>
      <c r="B531" s="1" t="s">
        <v>4182</v>
      </c>
      <c r="C531" s="1" t="s">
        <v>4183</v>
      </c>
      <c r="D531" s="1" t="s">
        <v>4184</v>
      </c>
      <c r="E531" s="1" t="s">
        <v>4185</v>
      </c>
      <c r="F531" s="1" t="s">
        <v>2577</v>
      </c>
      <c r="G531" s="1" t="b">
        <v>1</v>
      </c>
      <c r="H531" s="1" t="s">
        <v>1053</v>
      </c>
      <c r="I531" s="1">
        <v>1000000</v>
      </c>
      <c r="J531" s="1" t="s">
        <v>4186</v>
      </c>
      <c r="K531" s="1" t="s">
        <v>4187</v>
      </c>
      <c r="L531" s="1" t="s">
        <v>4188</v>
      </c>
      <c r="M531" s="1"/>
      <c r="N531" s="1" t="s">
        <v>7</v>
      </c>
      <c r="O531" s="13" t="s">
        <v>925</v>
      </c>
    </row>
    <row r="532" spans="1:15" x14ac:dyDescent="0.35">
      <c r="A532" s="1" t="s">
        <v>1064</v>
      </c>
      <c r="B532" s="1" t="s">
        <v>4189</v>
      </c>
      <c r="C532" s="1" t="s">
        <v>4190</v>
      </c>
      <c r="D532" s="1" t="s">
        <v>4191</v>
      </c>
      <c r="E532" s="1" t="s">
        <v>4192</v>
      </c>
      <c r="F532" s="1" t="s">
        <v>2626</v>
      </c>
      <c r="G532" s="1" t="b">
        <v>1</v>
      </c>
      <c r="H532" s="1" t="s">
        <v>1053</v>
      </c>
      <c r="I532" s="1">
        <v>10000000</v>
      </c>
      <c r="J532" s="1" t="s">
        <v>1261</v>
      </c>
      <c r="K532" s="1" t="s">
        <v>4193</v>
      </c>
      <c r="L532" s="1" t="s">
        <v>4194</v>
      </c>
      <c r="M532" s="1"/>
      <c r="N532" s="1" t="s">
        <v>34</v>
      </c>
      <c r="O532" s="13" t="s">
        <v>925</v>
      </c>
    </row>
    <row r="533" spans="1:15" x14ac:dyDescent="0.35">
      <c r="A533" s="1" t="s">
        <v>1064</v>
      </c>
      <c r="B533" s="1" t="s">
        <v>4195</v>
      </c>
      <c r="C533" s="1" t="s">
        <v>4196</v>
      </c>
      <c r="D533" s="1" t="s">
        <v>4197</v>
      </c>
      <c r="E533" s="1" t="s">
        <v>4198</v>
      </c>
      <c r="F533" s="1" t="s">
        <v>1816</v>
      </c>
      <c r="G533" s="1" t="b">
        <v>1</v>
      </c>
      <c r="H533" s="1" t="s">
        <v>1053</v>
      </c>
      <c r="I533" s="1">
        <v>5000000</v>
      </c>
      <c r="J533" s="1" t="s">
        <v>1534</v>
      </c>
      <c r="K533" s="1" t="s">
        <v>4199</v>
      </c>
      <c r="L533" s="1" t="s">
        <v>4200</v>
      </c>
      <c r="M533" s="1"/>
      <c r="N533" s="1" t="s">
        <v>7</v>
      </c>
      <c r="O533" s="13" t="s">
        <v>926</v>
      </c>
    </row>
    <row r="534" spans="1:15" x14ac:dyDescent="0.35">
      <c r="A534" s="1" t="s">
        <v>1064</v>
      </c>
      <c r="B534" s="1" t="s">
        <v>4201</v>
      </c>
      <c r="C534" s="1" t="s">
        <v>4202</v>
      </c>
      <c r="D534" s="1" t="s">
        <v>4203</v>
      </c>
      <c r="E534" s="1" t="s">
        <v>4204</v>
      </c>
      <c r="F534" s="1" t="s">
        <v>4205</v>
      </c>
      <c r="G534" s="1" t="b">
        <v>1</v>
      </c>
      <c r="H534" s="1" t="s">
        <v>1100</v>
      </c>
      <c r="I534" s="1">
        <v>100000000</v>
      </c>
      <c r="J534" s="1" t="s">
        <v>3847</v>
      </c>
      <c r="K534" s="1" t="s">
        <v>4206</v>
      </c>
      <c r="L534" s="1" t="s">
        <v>4207</v>
      </c>
      <c r="M534" s="1"/>
      <c r="N534" s="1" t="s">
        <v>24</v>
      </c>
      <c r="O534" s="13" t="s">
        <v>926</v>
      </c>
    </row>
    <row r="535" spans="1:15" x14ac:dyDescent="0.35">
      <c r="A535" s="1" t="s">
        <v>1064</v>
      </c>
      <c r="B535" s="1" t="s">
        <v>4208</v>
      </c>
      <c r="C535" s="1" t="s">
        <v>4209</v>
      </c>
      <c r="D535" s="1" t="s">
        <v>4210</v>
      </c>
      <c r="E535" s="1" t="s">
        <v>4211</v>
      </c>
      <c r="F535" s="1" t="s">
        <v>4212</v>
      </c>
      <c r="G535" s="1" t="b">
        <v>1</v>
      </c>
      <c r="H535" s="1" t="s">
        <v>1100</v>
      </c>
      <c r="I535" s="1">
        <v>10000000</v>
      </c>
      <c r="J535" s="1" t="s">
        <v>1261</v>
      </c>
      <c r="K535" s="1" t="s">
        <v>4213</v>
      </c>
      <c r="L535" s="1" t="s">
        <v>4214</v>
      </c>
      <c r="M535" s="1"/>
      <c r="N535" s="1" t="s">
        <v>7</v>
      </c>
      <c r="O535" s="13" t="s">
        <v>925</v>
      </c>
    </row>
    <row r="536" spans="1:15" x14ac:dyDescent="0.35">
      <c r="A536" s="1" t="s">
        <v>1047</v>
      </c>
      <c r="B536" s="1" t="s">
        <v>4215</v>
      </c>
      <c r="C536" s="1" t="s">
        <v>4216</v>
      </c>
      <c r="D536" s="1" t="s">
        <v>4217</v>
      </c>
      <c r="E536" s="1" t="s">
        <v>4218</v>
      </c>
      <c r="F536" s="1" t="s">
        <v>1245</v>
      </c>
      <c r="G536" s="1" t="b">
        <v>0</v>
      </c>
      <c r="H536" s="1" t="s">
        <v>1053</v>
      </c>
      <c r="I536" s="1">
        <v>1000</v>
      </c>
      <c r="J536" s="1" t="s">
        <v>4219</v>
      </c>
      <c r="K536" s="1" t="s">
        <v>4220</v>
      </c>
      <c r="L536" s="1" t="s">
        <v>4221</v>
      </c>
      <c r="M536" s="1"/>
      <c r="N536" s="1" t="s">
        <v>7</v>
      </c>
      <c r="O536" s="13" t="s">
        <v>959</v>
      </c>
    </row>
    <row r="537" spans="1:15" x14ac:dyDescent="0.35">
      <c r="A537" s="1" t="s">
        <v>1047</v>
      </c>
      <c r="B537" s="1" t="s">
        <v>4222</v>
      </c>
      <c r="C537" s="1" t="s">
        <v>4223</v>
      </c>
      <c r="D537" s="1" t="s">
        <v>4224</v>
      </c>
      <c r="E537" s="1" t="s">
        <v>4225</v>
      </c>
      <c r="F537" s="1" t="s">
        <v>1245</v>
      </c>
      <c r="G537" s="1" t="b">
        <v>0</v>
      </c>
      <c r="H537" s="1" t="s">
        <v>1053</v>
      </c>
      <c r="I537" s="1">
        <v>10000</v>
      </c>
      <c r="J537" s="1" t="s">
        <v>4226</v>
      </c>
      <c r="K537" s="1" t="s">
        <v>4227</v>
      </c>
      <c r="L537" s="1" t="s">
        <v>4228</v>
      </c>
      <c r="M537" s="1"/>
      <c r="N537" s="1" t="s">
        <v>7</v>
      </c>
      <c r="O537" s="13" t="s">
        <v>926</v>
      </c>
    </row>
    <row r="538" spans="1:15" x14ac:dyDescent="0.35">
      <c r="A538" s="1" t="s">
        <v>1047</v>
      </c>
      <c r="B538" s="1" t="s">
        <v>4229</v>
      </c>
      <c r="C538" s="1" t="s">
        <v>4230</v>
      </c>
      <c r="D538" s="1" t="s">
        <v>4231</v>
      </c>
      <c r="E538" s="1" t="s">
        <v>4232</v>
      </c>
      <c r="F538" s="1" t="s">
        <v>1245</v>
      </c>
      <c r="G538" s="1" t="b">
        <v>0</v>
      </c>
      <c r="H538" s="1" t="s">
        <v>1100</v>
      </c>
      <c r="I538" s="1">
        <v>1000</v>
      </c>
      <c r="J538" s="1" t="s">
        <v>1149</v>
      </c>
      <c r="K538" s="1" t="s">
        <v>4233</v>
      </c>
      <c r="L538" s="1" t="s">
        <v>4234</v>
      </c>
      <c r="M538" s="1"/>
      <c r="N538" s="1" t="s">
        <v>7</v>
      </c>
      <c r="O538" s="13" t="s">
        <v>937</v>
      </c>
    </row>
    <row r="539" spans="1:15" x14ac:dyDescent="0.35">
      <c r="A539" s="1" t="s">
        <v>1047</v>
      </c>
      <c r="B539" s="1" t="s">
        <v>4235</v>
      </c>
      <c r="C539" s="1" t="s">
        <v>4236</v>
      </c>
      <c r="D539" s="1" t="s">
        <v>4237</v>
      </c>
      <c r="E539" s="1" t="s">
        <v>4238</v>
      </c>
      <c r="F539" s="1" t="s">
        <v>1245</v>
      </c>
      <c r="G539" s="1" t="b">
        <v>0</v>
      </c>
      <c r="H539" s="1" t="s">
        <v>1053</v>
      </c>
      <c r="I539" s="1">
        <v>10000</v>
      </c>
      <c r="J539" s="1" t="s">
        <v>4239</v>
      </c>
      <c r="K539" s="1" t="s">
        <v>4240</v>
      </c>
      <c r="L539" s="1" t="s">
        <v>4241</v>
      </c>
      <c r="M539" s="1"/>
      <c r="N539" s="1" t="s">
        <v>7</v>
      </c>
      <c r="O539" s="13" t="s">
        <v>957</v>
      </c>
    </row>
    <row r="540" spans="1:15" x14ac:dyDescent="0.35">
      <c r="A540" s="1" t="s">
        <v>1047</v>
      </c>
      <c r="B540" s="1" t="s">
        <v>4242</v>
      </c>
      <c r="C540" s="1" t="s">
        <v>4243</v>
      </c>
      <c r="D540" s="1" t="s">
        <v>4244</v>
      </c>
      <c r="E540" s="1" t="s">
        <v>4245</v>
      </c>
      <c r="F540" s="1" t="s">
        <v>1245</v>
      </c>
      <c r="G540" s="1" t="b">
        <v>0</v>
      </c>
      <c r="H540" s="1" t="s">
        <v>1053</v>
      </c>
      <c r="I540" s="1">
        <v>10000</v>
      </c>
      <c r="J540" s="1" t="s">
        <v>4047</v>
      </c>
      <c r="K540" s="1" t="s">
        <v>4246</v>
      </c>
      <c r="L540" s="1" t="s">
        <v>4247</v>
      </c>
      <c r="M540" s="1"/>
      <c r="N540" s="1" t="s">
        <v>34</v>
      </c>
      <c r="O540" s="13" t="s">
        <v>925</v>
      </c>
    </row>
    <row r="541" spans="1:15" x14ac:dyDescent="0.35">
      <c r="A541" s="1" t="s">
        <v>1047</v>
      </c>
      <c r="B541" s="1" t="s">
        <v>4248</v>
      </c>
      <c r="C541" s="1" t="s">
        <v>4249</v>
      </c>
      <c r="D541" s="1" t="s">
        <v>4250</v>
      </c>
      <c r="E541" s="1" t="s">
        <v>4251</v>
      </c>
      <c r="F541" s="1" t="s">
        <v>1052</v>
      </c>
      <c r="G541" s="1" t="b">
        <v>0</v>
      </c>
      <c r="H541" s="1" t="s">
        <v>1053</v>
      </c>
      <c r="I541" s="1">
        <v>100000</v>
      </c>
      <c r="J541" s="1" t="s">
        <v>1269</v>
      </c>
      <c r="K541" s="1" t="s">
        <v>4252</v>
      </c>
      <c r="L541" s="1" t="s">
        <v>1271</v>
      </c>
      <c r="M541" s="1"/>
      <c r="N541" s="1" t="s">
        <v>13</v>
      </c>
      <c r="O541" s="13" t="s">
        <v>925</v>
      </c>
    </row>
    <row r="542" spans="1:15" x14ac:dyDescent="0.35">
      <c r="A542" s="1" t="s">
        <v>1047</v>
      </c>
      <c r="B542" s="1" t="s">
        <v>4253</v>
      </c>
      <c r="C542" s="1" t="s">
        <v>4254</v>
      </c>
      <c r="D542" s="1" t="s">
        <v>4255</v>
      </c>
      <c r="E542" s="1" t="s">
        <v>4256</v>
      </c>
      <c r="F542" s="1" t="s">
        <v>1052</v>
      </c>
      <c r="G542" s="1" t="b">
        <v>0</v>
      </c>
      <c r="H542" s="1" t="s">
        <v>1053</v>
      </c>
      <c r="I542" s="1">
        <v>1000</v>
      </c>
      <c r="J542" s="1" t="s">
        <v>2156</v>
      </c>
      <c r="K542" s="1" t="s">
        <v>4257</v>
      </c>
      <c r="L542" s="1" t="s">
        <v>4258</v>
      </c>
      <c r="M542" s="1"/>
      <c r="N542" s="1" t="s">
        <v>7</v>
      </c>
      <c r="O542" s="13" t="s">
        <v>926</v>
      </c>
    </row>
    <row r="543" spans="1:15" x14ac:dyDescent="0.35">
      <c r="A543" s="1" t="s">
        <v>1047</v>
      </c>
      <c r="B543" s="1" t="s">
        <v>283</v>
      </c>
      <c r="C543" s="1" t="s">
        <v>4259</v>
      </c>
      <c r="D543" s="1" t="s">
        <v>284</v>
      </c>
      <c r="E543" s="1" t="s">
        <v>285</v>
      </c>
      <c r="F543" s="1" t="s">
        <v>1052</v>
      </c>
      <c r="G543" s="1" t="b">
        <v>0</v>
      </c>
      <c r="H543" s="1" t="s">
        <v>1053</v>
      </c>
      <c r="I543" s="1">
        <v>50</v>
      </c>
      <c r="J543" s="1" t="s">
        <v>1358</v>
      </c>
      <c r="K543" s="1" t="s">
        <v>4260</v>
      </c>
      <c r="L543" s="1" t="s">
        <v>4261</v>
      </c>
      <c r="M543" s="1"/>
      <c r="N543" s="1" t="s">
        <v>7</v>
      </c>
      <c r="O543" s="13" t="s">
        <v>926</v>
      </c>
    </row>
    <row r="544" spans="1:15" x14ac:dyDescent="0.35">
      <c r="A544" s="1" t="s">
        <v>1047</v>
      </c>
      <c r="B544" s="1" t="s">
        <v>724</v>
      </c>
      <c r="C544" s="1" t="s">
        <v>4262</v>
      </c>
      <c r="D544" s="1" t="s">
        <v>725</v>
      </c>
      <c r="E544" s="1" t="s">
        <v>726</v>
      </c>
      <c r="F544" s="1" t="s">
        <v>1052</v>
      </c>
      <c r="G544" s="1" t="b">
        <v>0</v>
      </c>
      <c r="H544" s="1" t="s">
        <v>1053</v>
      </c>
      <c r="I544" s="1">
        <v>500</v>
      </c>
      <c r="J544" s="1" t="s">
        <v>1214</v>
      </c>
      <c r="K544" s="1" t="s">
        <v>4263</v>
      </c>
      <c r="L544" s="1" t="s">
        <v>4264</v>
      </c>
      <c r="M544" s="1"/>
      <c r="N544" s="1" t="s">
        <v>7</v>
      </c>
      <c r="O544" s="13" t="s">
        <v>925</v>
      </c>
    </row>
    <row r="545" spans="1:15" x14ac:dyDescent="0.35">
      <c r="A545" s="1" t="s">
        <v>1064</v>
      </c>
      <c r="B545" s="1" t="s">
        <v>179</v>
      </c>
      <c r="C545" s="1" t="s">
        <v>4265</v>
      </c>
      <c r="D545" s="1" t="s">
        <v>180</v>
      </c>
      <c r="E545" s="1" t="s">
        <v>181</v>
      </c>
      <c r="F545" s="1" t="s">
        <v>2848</v>
      </c>
      <c r="G545" s="1" t="b">
        <v>1</v>
      </c>
      <c r="H545" s="1" t="s">
        <v>1053</v>
      </c>
      <c r="I545" s="1">
        <v>5000000</v>
      </c>
      <c r="J545" s="1" t="s">
        <v>4266</v>
      </c>
      <c r="K545" s="1" t="s">
        <v>4267</v>
      </c>
      <c r="L545" s="1" t="s">
        <v>4268</v>
      </c>
      <c r="M545" s="1"/>
      <c r="N545" s="1" t="s">
        <v>7</v>
      </c>
      <c r="O545" s="13" t="s">
        <v>926</v>
      </c>
    </row>
    <row r="546" spans="1:15" x14ac:dyDescent="0.35">
      <c r="A546" s="1" t="s">
        <v>1064</v>
      </c>
      <c r="B546" s="1" t="s">
        <v>587</v>
      </c>
      <c r="C546" s="1" t="s">
        <v>4269</v>
      </c>
      <c r="D546" s="1" t="s">
        <v>588</v>
      </c>
      <c r="E546" s="1" t="s">
        <v>589</v>
      </c>
      <c r="F546" s="1" t="s">
        <v>2848</v>
      </c>
      <c r="G546" s="1" t="b">
        <v>1</v>
      </c>
      <c r="H546" s="1" t="s">
        <v>1053</v>
      </c>
      <c r="I546" s="1">
        <v>10000000</v>
      </c>
      <c r="J546" s="1" t="s">
        <v>4270</v>
      </c>
      <c r="K546" s="1" t="s">
        <v>4271</v>
      </c>
      <c r="L546" s="1" t="s">
        <v>4272</v>
      </c>
      <c r="M546" s="1"/>
      <c r="N546" s="1" t="s">
        <v>7</v>
      </c>
      <c r="O546" s="13" t="s">
        <v>926</v>
      </c>
    </row>
    <row r="547" spans="1:15" x14ac:dyDescent="0.35">
      <c r="A547" s="1" t="s">
        <v>1064</v>
      </c>
      <c r="B547" s="1" t="s">
        <v>564</v>
      </c>
      <c r="C547" s="1" t="s">
        <v>4273</v>
      </c>
      <c r="D547" s="1" t="s">
        <v>565</v>
      </c>
      <c r="E547" s="1" t="s">
        <v>566</v>
      </c>
      <c r="F547" s="1" t="s">
        <v>2848</v>
      </c>
      <c r="G547" s="1" t="b">
        <v>1</v>
      </c>
      <c r="H547" s="1" t="s">
        <v>1053</v>
      </c>
      <c r="I547" s="1">
        <v>5000000</v>
      </c>
      <c r="J547" s="1" t="s">
        <v>4274</v>
      </c>
      <c r="K547" s="1" t="s">
        <v>4275</v>
      </c>
      <c r="L547" s="1" t="s">
        <v>4276</v>
      </c>
      <c r="M547" s="1"/>
      <c r="N547" s="1" t="s">
        <v>7</v>
      </c>
      <c r="O547" s="13" t="s">
        <v>926</v>
      </c>
    </row>
    <row r="548" spans="1:15" x14ac:dyDescent="0.35">
      <c r="A548" s="1" t="s">
        <v>1064</v>
      </c>
      <c r="B548" s="1" t="s">
        <v>63</v>
      </c>
      <c r="C548" s="1" t="s">
        <v>4277</v>
      </c>
      <c r="D548" s="1" t="s">
        <v>64</v>
      </c>
      <c r="E548" s="1" t="s">
        <v>65</v>
      </c>
      <c r="F548" s="1" t="s">
        <v>2848</v>
      </c>
      <c r="G548" s="1" t="b">
        <v>1</v>
      </c>
      <c r="H548" s="1" t="s">
        <v>1053</v>
      </c>
      <c r="I548" s="1">
        <v>1000000</v>
      </c>
      <c r="J548" s="1" t="s">
        <v>4278</v>
      </c>
      <c r="K548" s="1" t="s">
        <v>4279</v>
      </c>
      <c r="L548" s="1" t="s">
        <v>4280</v>
      </c>
      <c r="M548" s="1"/>
      <c r="N548" s="1" t="s">
        <v>7</v>
      </c>
      <c r="O548" s="13" t="s">
        <v>937</v>
      </c>
    </row>
    <row r="549" spans="1:15" x14ac:dyDescent="0.35">
      <c r="A549" s="1" t="s">
        <v>1064</v>
      </c>
      <c r="B549" s="1" t="s">
        <v>91</v>
      </c>
      <c r="C549" s="1" t="s">
        <v>4281</v>
      </c>
      <c r="D549" s="1" t="s">
        <v>92</v>
      </c>
      <c r="E549" s="1" t="s">
        <v>93</v>
      </c>
      <c r="F549" s="1" t="s">
        <v>4282</v>
      </c>
      <c r="G549" s="1" t="b">
        <v>1</v>
      </c>
      <c r="H549" s="1" t="s">
        <v>1100</v>
      </c>
      <c r="I549" s="1">
        <v>100000000</v>
      </c>
      <c r="J549" s="1" t="s">
        <v>2063</v>
      </c>
      <c r="K549" s="1" t="s">
        <v>4283</v>
      </c>
      <c r="L549" s="1" t="s">
        <v>4284</v>
      </c>
      <c r="M549" s="1"/>
      <c r="N549" s="1" t="s">
        <v>34</v>
      </c>
      <c r="O549" s="13" t="s">
        <v>925</v>
      </c>
    </row>
    <row r="550" spans="1:15" x14ac:dyDescent="0.35">
      <c r="A550" s="1" t="s">
        <v>1064</v>
      </c>
      <c r="B550" s="1" t="s">
        <v>753</v>
      </c>
      <c r="C550" s="1" t="s">
        <v>4285</v>
      </c>
      <c r="D550" s="1" t="s">
        <v>754</v>
      </c>
      <c r="E550" s="1" t="s">
        <v>755</v>
      </c>
      <c r="F550" s="1" t="s">
        <v>4286</v>
      </c>
      <c r="G550" s="1" t="b">
        <v>1</v>
      </c>
      <c r="H550" s="1" t="s">
        <v>1053</v>
      </c>
      <c r="I550" s="1">
        <v>100000000</v>
      </c>
      <c r="J550" s="1" t="s">
        <v>2636</v>
      </c>
      <c r="K550" s="1" t="s">
        <v>4287</v>
      </c>
      <c r="L550" s="1" t="s">
        <v>4288</v>
      </c>
      <c r="M550" s="1"/>
      <c r="N550" s="1" t="s">
        <v>34</v>
      </c>
      <c r="O550" s="13" t="s">
        <v>926</v>
      </c>
    </row>
    <row r="551" spans="1:15" x14ac:dyDescent="0.35">
      <c r="A551" s="1" t="s">
        <v>1064</v>
      </c>
      <c r="B551" s="1" t="s">
        <v>464</v>
      </c>
      <c r="C551" s="1" t="s">
        <v>4289</v>
      </c>
      <c r="D551" s="1" t="s">
        <v>465</v>
      </c>
      <c r="E551" s="1" t="s">
        <v>466</v>
      </c>
      <c r="F551" s="1" t="s">
        <v>4290</v>
      </c>
      <c r="G551" s="1" t="b">
        <v>1</v>
      </c>
      <c r="H551" s="1" t="s">
        <v>1053</v>
      </c>
      <c r="I551" s="1">
        <v>10000000</v>
      </c>
      <c r="J551" s="1" t="s">
        <v>2014</v>
      </c>
      <c r="K551" s="1" t="s">
        <v>4291</v>
      </c>
      <c r="L551" s="1" t="s">
        <v>4292</v>
      </c>
      <c r="M551" s="1"/>
      <c r="N551" s="1" t="s">
        <v>7</v>
      </c>
      <c r="O551" s="13" t="s">
        <v>926</v>
      </c>
    </row>
    <row r="552" spans="1:15" x14ac:dyDescent="0.35">
      <c r="A552" s="1" t="s">
        <v>1064</v>
      </c>
      <c r="B552" s="1" t="s">
        <v>225</v>
      </c>
      <c r="C552" s="1" t="s">
        <v>4293</v>
      </c>
      <c r="D552" s="1" t="s">
        <v>226</v>
      </c>
      <c r="E552" s="1" t="s">
        <v>227</v>
      </c>
      <c r="F552" s="1" t="s">
        <v>4294</v>
      </c>
      <c r="G552" s="1" t="b">
        <v>1</v>
      </c>
      <c r="H552" s="1" t="s">
        <v>1100</v>
      </c>
      <c r="I552" s="1">
        <v>1000000</v>
      </c>
      <c r="J552" s="1" t="s">
        <v>1299</v>
      </c>
      <c r="K552" s="1" t="s">
        <v>4295</v>
      </c>
      <c r="L552" s="1" t="s">
        <v>4296</v>
      </c>
      <c r="M552" s="1"/>
      <c r="N552" s="1" t="s">
        <v>34</v>
      </c>
      <c r="O552" s="13" t="s">
        <v>926</v>
      </c>
    </row>
    <row r="553" spans="1:15" x14ac:dyDescent="0.35">
      <c r="A553" s="1" t="s">
        <v>1064</v>
      </c>
      <c r="B553" s="1" t="s">
        <v>861</v>
      </c>
      <c r="C553" s="1" t="s">
        <v>4297</v>
      </c>
      <c r="D553" s="1" t="s">
        <v>862</v>
      </c>
      <c r="E553" s="1" t="s">
        <v>863</v>
      </c>
      <c r="F553" s="1" t="s">
        <v>4298</v>
      </c>
      <c r="G553" s="1" t="b">
        <v>1</v>
      </c>
      <c r="H553" s="1" t="s">
        <v>1053</v>
      </c>
      <c r="I553" s="1">
        <v>100000000</v>
      </c>
      <c r="J553" s="1" t="s">
        <v>1261</v>
      </c>
      <c r="K553" s="1" t="s">
        <v>4299</v>
      </c>
      <c r="L553" s="1" t="s">
        <v>4284</v>
      </c>
      <c r="M553" s="1"/>
      <c r="N553" s="1" t="s">
        <v>34</v>
      </c>
      <c r="O553" s="13" t="s">
        <v>959</v>
      </c>
    </row>
    <row r="554" spans="1:15" x14ac:dyDescent="0.35">
      <c r="A554" s="1" t="s">
        <v>1064</v>
      </c>
      <c r="B554" s="1" t="s">
        <v>4300</v>
      </c>
      <c r="C554" s="1" t="s">
        <v>4301</v>
      </c>
      <c r="D554" s="1" t="s">
        <v>4302</v>
      </c>
      <c r="E554" s="1" t="s">
        <v>4303</v>
      </c>
      <c r="F554" s="1" t="s">
        <v>1592</v>
      </c>
      <c r="G554" s="1" t="b">
        <v>1</v>
      </c>
      <c r="H554" s="1" t="s">
        <v>1107</v>
      </c>
      <c r="I554" s="1">
        <v>500000000</v>
      </c>
      <c r="J554" s="1" t="s">
        <v>2063</v>
      </c>
      <c r="K554" s="1" t="s">
        <v>4304</v>
      </c>
      <c r="L554" s="1" t="s">
        <v>4305</v>
      </c>
      <c r="M554" s="1"/>
      <c r="N554" s="1" t="s">
        <v>34</v>
      </c>
      <c r="O554" s="13" t="s">
        <v>925</v>
      </c>
    </row>
    <row r="555" spans="1:15" x14ac:dyDescent="0.35">
      <c r="A555" s="1" t="s">
        <v>1064</v>
      </c>
      <c r="B555" s="1" t="s">
        <v>482</v>
      </c>
      <c r="C555" s="1" t="s">
        <v>4306</v>
      </c>
      <c r="D555" s="1" t="s">
        <v>483</v>
      </c>
      <c r="E555" s="1" t="s">
        <v>484</v>
      </c>
      <c r="F555" s="1" t="s">
        <v>2577</v>
      </c>
      <c r="G555" s="1" t="b">
        <v>1</v>
      </c>
      <c r="H555" s="1" t="s">
        <v>1053</v>
      </c>
      <c r="I555" s="1">
        <v>1000000</v>
      </c>
      <c r="J555" s="1" t="s">
        <v>1253</v>
      </c>
      <c r="K555" s="1" t="s">
        <v>4307</v>
      </c>
      <c r="L555" s="1" t="s">
        <v>4308</v>
      </c>
      <c r="M555" s="1"/>
      <c r="N555" s="1" t="s">
        <v>7</v>
      </c>
      <c r="O555" s="13" t="s">
        <v>925</v>
      </c>
    </row>
    <row r="556" spans="1:15" x14ac:dyDescent="0.35">
      <c r="A556" s="1" t="s">
        <v>1064</v>
      </c>
      <c r="B556" s="1" t="s">
        <v>110</v>
      </c>
      <c r="C556" s="1" t="s">
        <v>4309</v>
      </c>
      <c r="D556" s="1" t="s">
        <v>111</v>
      </c>
      <c r="E556" s="1" t="s">
        <v>112</v>
      </c>
      <c r="F556" s="1" t="s">
        <v>4310</v>
      </c>
      <c r="G556" s="1" t="b">
        <v>1</v>
      </c>
      <c r="H556" s="1" t="s">
        <v>1100</v>
      </c>
      <c r="I556" s="1">
        <v>10000000</v>
      </c>
      <c r="J556" s="1" t="s">
        <v>4311</v>
      </c>
      <c r="K556" s="1" t="s">
        <v>4312</v>
      </c>
      <c r="L556" s="1" t="s">
        <v>2325</v>
      </c>
      <c r="M556" s="1"/>
      <c r="N556" s="1" t="s">
        <v>34</v>
      </c>
      <c r="O556" s="13" t="s">
        <v>926</v>
      </c>
    </row>
    <row r="557" spans="1:15" x14ac:dyDescent="0.35">
      <c r="A557" s="1" t="s">
        <v>1064</v>
      </c>
      <c r="B557" s="1" t="s">
        <v>182</v>
      </c>
      <c r="C557" s="1" t="s">
        <v>4313</v>
      </c>
      <c r="D557" s="1" t="s">
        <v>183</v>
      </c>
      <c r="E557" s="1" t="s">
        <v>184</v>
      </c>
      <c r="F557" s="1" t="s">
        <v>4314</v>
      </c>
      <c r="G557" s="1" t="b">
        <v>1</v>
      </c>
      <c r="H557" s="1" t="s">
        <v>1100</v>
      </c>
      <c r="I557" s="1">
        <v>50000000</v>
      </c>
      <c r="J557" s="1" t="s">
        <v>4315</v>
      </c>
      <c r="K557" s="1" t="s">
        <v>4316</v>
      </c>
      <c r="L557" s="1" t="s">
        <v>4317</v>
      </c>
      <c r="M557" s="1"/>
      <c r="N557" s="1" t="s">
        <v>34</v>
      </c>
      <c r="O557" s="13" t="s">
        <v>925</v>
      </c>
    </row>
    <row r="558" spans="1:15" x14ac:dyDescent="0.35">
      <c r="A558" s="1" t="s">
        <v>1064</v>
      </c>
      <c r="B558" s="1" t="s">
        <v>4318</v>
      </c>
      <c r="C558" s="1" t="s">
        <v>4319</v>
      </c>
      <c r="D558" s="1" t="s">
        <v>4320</v>
      </c>
      <c r="E558" s="1" t="s">
        <v>4321</v>
      </c>
      <c r="F558" s="1" t="s">
        <v>2766</v>
      </c>
      <c r="G558" s="1" t="b">
        <v>1</v>
      </c>
      <c r="H558" s="1" t="s">
        <v>1053</v>
      </c>
      <c r="I558" s="1">
        <v>1000000</v>
      </c>
      <c r="J558" s="1" t="s">
        <v>4322</v>
      </c>
      <c r="K558" s="1" t="s">
        <v>4323</v>
      </c>
      <c r="L558" s="1" t="s">
        <v>4324</v>
      </c>
      <c r="M558" s="1"/>
      <c r="N558" s="1" t="s">
        <v>34</v>
      </c>
      <c r="O558" s="13" t="s">
        <v>925</v>
      </c>
    </row>
    <row r="559" spans="1:15" x14ac:dyDescent="0.35">
      <c r="A559" s="1" t="s">
        <v>1064</v>
      </c>
      <c r="B559" s="1" t="s">
        <v>195</v>
      </c>
      <c r="C559" s="1" t="s">
        <v>4325</v>
      </c>
      <c r="D559" s="1" t="s">
        <v>196</v>
      </c>
      <c r="E559" s="1" t="s">
        <v>197</v>
      </c>
      <c r="F559" s="1" t="s">
        <v>2766</v>
      </c>
      <c r="G559" s="1" t="b">
        <v>1</v>
      </c>
      <c r="H559" s="1" t="s">
        <v>1053</v>
      </c>
      <c r="I559" s="1">
        <v>1000000</v>
      </c>
      <c r="J559" s="1" t="s">
        <v>4326</v>
      </c>
      <c r="K559" s="1" t="s">
        <v>4327</v>
      </c>
      <c r="L559" s="1" t="s">
        <v>4328</v>
      </c>
      <c r="M559" s="1"/>
      <c r="N559" s="1" t="s">
        <v>7</v>
      </c>
      <c r="O559" s="13" t="s">
        <v>926</v>
      </c>
    </row>
    <row r="560" spans="1:15" x14ac:dyDescent="0.35">
      <c r="A560" s="1" t="s">
        <v>1064</v>
      </c>
      <c r="B560" s="1" t="s">
        <v>44</v>
      </c>
      <c r="C560" s="1" t="s">
        <v>4329</v>
      </c>
      <c r="D560" s="1" t="s">
        <v>45</v>
      </c>
      <c r="E560" s="1" t="s">
        <v>46</v>
      </c>
      <c r="F560" s="1" t="s">
        <v>2766</v>
      </c>
      <c r="G560" s="1" t="b">
        <v>1</v>
      </c>
      <c r="H560" s="1" t="s">
        <v>1053</v>
      </c>
      <c r="I560" s="1">
        <v>500000</v>
      </c>
      <c r="J560" s="1" t="s">
        <v>4330</v>
      </c>
      <c r="K560" s="1" t="s">
        <v>4331</v>
      </c>
      <c r="L560" s="1" t="s">
        <v>4332</v>
      </c>
      <c r="M560" s="1"/>
      <c r="N560" s="1" t="s">
        <v>7</v>
      </c>
      <c r="O560" s="13" t="s">
        <v>926</v>
      </c>
    </row>
    <row r="561" spans="1:15" x14ac:dyDescent="0.35">
      <c r="A561" s="1" t="s">
        <v>1064</v>
      </c>
      <c r="B561" s="1" t="s">
        <v>35</v>
      </c>
      <c r="C561" s="1" t="s">
        <v>4333</v>
      </c>
      <c r="D561" s="1" t="s">
        <v>36</v>
      </c>
      <c r="E561" s="1" t="s">
        <v>37</v>
      </c>
      <c r="F561" s="1" t="s">
        <v>2766</v>
      </c>
      <c r="G561" s="1" t="b">
        <v>1</v>
      </c>
      <c r="H561" s="1" t="s">
        <v>1231</v>
      </c>
      <c r="I561" s="1">
        <v>10000000</v>
      </c>
      <c r="J561" s="1" t="s">
        <v>4334</v>
      </c>
      <c r="K561" s="1" t="s">
        <v>4335</v>
      </c>
      <c r="L561" s="1" t="s">
        <v>4336</v>
      </c>
      <c r="M561" s="1"/>
      <c r="N561" s="1" t="s">
        <v>7</v>
      </c>
      <c r="O561" s="13" t="s">
        <v>926</v>
      </c>
    </row>
    <row r="562" spans="1:15" x14ac:dyDescent="0.35">
      <c r="A562" s="1" t="s">
        <v>1064</v>
      </c>
      <c r="B562" s="1" t="s">
        <v>666</v>
      </c>
      <c r="C562" s="1" t="s">
        <v>4337</v>
      </c>
      <c r="D562" s="1" t="s">
        <v>667</v>
      </c>
      <c r="E562" s="1" t="s">
        <v>668</v>
      </c>
      <c r="F562" s="1" t="s">
        <v>2766</v>
      </c>
      <c r="G562" s="1" t="b">
        <v>1</v>
      </c>
      <c r="H562" s="1" t="s">
        <v>1053</v>
      </c>
      <c r="I562" s="1">
        <v>1000000</v>
      </c>
      <c r="J562" s="1" t="s">
        <v>2795</v>
      </c>
      <c r="K562" s="1" t="s">
        <v>4338</v>
      </c>
      <c r="L562" s="1" t="s">
        <v>2797</v>
      </c>
      <c r="M562" s="1"/>
      <c r="N562" s="1" t="s">
        <v>13</v>
      </c>
      <c r="O562" s="13" t="s">
        <v>925</v>
      </c>
    </row>
    <row r="563" spans="1:15" x14ac:dyDescent="0.35">
      <c r="A563" s="1" t="s">
        <v>1064</v>
      </c>
      <c r="B563" s="1" t="s">
        <v>409</v>
      </c>
      <c r="C563" s="1" t="s">
        <v>4339</v>
      </c>
      <c r="D563" s="1" t="s">
        <v>410</v>
      </c>
      <c r="E563" s="1" t="s">
        <v>411</v>
      </c>
      <c r="F563" s="1" t="s">
        <v>2766</v>
      </c>
      <c r="G563" s="1" t="b">
        <v>1</v>
      </c>
      <c r="H563" s="1" t="s">
        <v>1053</v>
      </c>
      <c r="I563" s="1">
        <v>1000000</v>
      </c>
      <c r="J563" s="1" t="s">
        <v>4340</v>
      </c>
      <c r="K563" s="1" t="s">
        <v>4341</v>
      </c>
      <c r="L563" s="1" t="s">
        <v>4342</v>
      </c>
      <c r="M563" s="1"/>
      <c r="N563" s="1" t="s">
        <v>24</v>
      </c>
      <c r="O563" s="13" t="s">
        <v>925</v>
      </c>
    </row>
    <row r="564" spans="1:15" x14ac:dyDescent="0.35">
      <c r="A564" s="1" t="s">
        <v>1064</v>
      </c>
      <c r="B564" s="1" t="s">
        <v>151</v>
      </c>
      <c r="C564" s="1" t="s">
        <v>4343</v>
      </c>
      <c r="D564" s="1" t="s">
        <v>152</v>
      </c>
      <c r="E564" s="1" t="s">
        <v>4344</v>
      </c>
      <c r="F564" s="1" t="s">
        <v>2766</v>
      </c>
      <c r="G564" s="1" t="b">
        <v>1</v>
      </c>
      <c r="H564" s="1" t="s">
        <v>1053</v>
      </c>
      <c r="I564" s="1">
        <v>5000000</v>
      </c>
      <c r="J564" s="1" t="s">
        <v>4345</v>
      </c>
      <c r="K564" s="1" t="s">
        <v>4346</v>
      </c>
      <c r="L564" s="1" t="s">
        <v>4347</v>
      </c>
      <c r="M564" s="1"/>
      <c r="N564" s="1" t="s">
        <v>24</v>
      </c>
      <c r="O564" s="13" t="s">
        <v>926</v>
      </c>
    </row>
    <row r="565" spans="1:15" x14ac:dyDescent="0.35">
      <c r="A565" s="1" t="s">
        <v>1064</v>
      </c>
      <c r="B565" s="1" t="s">
        <v>718</v>
      </c>
      <c r="C565" s="1" t="s">
        <v>4348</v>
      </c>
      <c r="D565" s="1" t="s">
        <v>719</v>
      </c>
      <c r="E565" s="1" t="s">
        <v>720</v>
      </c>
      <c r="F565" s="1" t="s">
        <v>1052</v>
      </c>
      <c r="G565" s="1" t="b">
        <v>1</v>
      </c>
      <c r="H565" s="1" t="s">
        <v>1053</v>
      </c>
      <c r="I565" s="1">
        <v>500000</v>
      </c>
      <c r="J565" s="1" t="s">
        <v>4349</v>
      </c>
      <c r="K565" s="1" t="s">
        <v>4350</v>
      </c>
      <c r="L565" s="1" t="s">
        <v>4351</v>
      </c>
      <c r="M565" s="1"/>
      <c r="N565" s="1" t="s">
        <v>7</v>
      </c>
      <c r="O565" s="13" t="s">
        <v>957</v>
      </c>
    </row>
    <row r="566" spans="1:15" x14ac:dyDescent="0.35">
      <c r="A566" s="1" t="s">
        <v>1064</v>
      </c>
      <c r="B566" s="1" t="s">
        <v>715</v>
      </c>
      <c r="C566" s="1" t="s">
        <v>4352</v>
      </c>
      <c r="D566" s="1" t="s">
        <v>716</v>
      </c>
      <c r="E566" s="1" t="s">
        <v>717</v>
      </c>
      <c r="F566" s="1" t="s">
        <v>1052</v>
      </c>
      <c r="G566" s="1" t="b">
        <v>1</v>
      </c>
      <c r="H566" s="1" t="s">
        <v>1053</v>
      </c>
      <c r="I566" s="1">
        <v>10000000</v>
      </c>
      <c r="J566" s="1" t="s">
        <v>4353</v>
      </c>
      <c r="K566" s="1" t="s">
        <v>4354</v>
      </c>
      <c r="L566" s="1" t="s">
        <v>4355</v>
      </c>
      <c r="M566" s="1"/>
      <c r="N566" s="1" t="s">
        <v>13</v>
      </c>
      <c r="O566" s="13" t="s">
        <v>925</v>
      </c>
    </row>
    <row r="567" spans="1:15" x14ac:dyDescent="0.35">
      <c r="A567" s="1" t="s">
        <v>1064</v>
      </c>
      <c r="B567" s="1" t="s">
        <v>733</v>
      </c>
      <c r="C567" s="1" t="s">
        <v>4356</v>
      </c>
      <c r="D567" s="1" t="s">
        <v>734</v>
      </c>
      <c r="E567" s="1" t="s">
        <v>735</v>
      </c>
      <c r="F567" s="1" t="s">
        <v>1052</v>
      </c>
      <c r="G567" s="1" t="b">
        <v>1</v>
      </c>
      <c r="H567" s="1" t="s">
        <v>1053</v>
      </c>
      <c r="I567" s="1">
        <v>1000000</v>
      </c>
      <c r="J567" s="1" t="s">
        <v>4357</v>
      </c>
      <c r="K567" s="1" t="s">
        <v>4358</v>
      </c>
      <c r="L567" s="1" t="s">
        <v>4359</v>
      </c>
      <c r="M567" s="1"/>
      <c r="N567" s="1" t="s">
        <v>7</v>
      </c>
      <c r="O567" s="13" t="s">
        <v>925</v>
      </c>
    </row>
    <row r="568" spans="1:15" x14ac:dyDescent="0.35">
      <c r="A568" s="1" t="s">
        <v>1064</v>
      </c>
      <c r="B568" s="1" t="s">
        <v>517</v>
      </c>
      <c r="C568" s="1" t="s">
        <v>4360</v>
      </c>
      <c r="D568" s="1" t="s">
        <v>518</v>
      </c>
      <c r="E568" s="1" t="s">
        <v>519</v>
      </c>
      <c r="F568" s="1" t="s">
        <v>1052</v>
      </c>
      <c r="G568" s="1" t="b">
        <v>1</v>
      </c>
      <c r="H568" s="1" t="s">
        <v>1107</v>
      </c>
      <c r="I568" s="1">
        <v>1000000</v>
      </c>
      <c r="J568" s="1" t="s">
        <v>1612</v>
      </c>
      <c r="K568" s="1" t="s">
        <v>4361</v>
      </c>
      <c r="L568" s="1" t="s">
        <v>1614</v>
      </c>
      <c r="M568" s="1"/>
      <c r="N568" s="1" t="s">
        <v>7</v>
      </c>
      <c r="O568" s="13" t="s">
        <v>925</v>
      </c>
    </row>
    <row r="569" spans="1:15" x14ac:dyDescent="0.35">
      <c r="A569" s="1" t="s">
        <v>1064</v>
      </c>
      <c r="B569" s="1" t="s">
        <v>616</v>
      </c>
      <c r="C569" s="1" t="s">
        <v>4362</v>
      </c>
      <c r="D569" s="1" t="s">
        <v>617</v>
      </c>
      <c r="E569" s="1" t="s">
        <v>618</v>
      </c>
      <c r="F569" s="1" t="s">
        <v>1052</v>
      </c>
      <c r="G569" s="1" t="b">
        <v>1</v>
      </c>
      <c r="H569" s="1" t="s">
        <v>1053</v>
      </c>
      <c r="I569" s="1">
        <v>1000000</v>
      </c>
      <c r="J569" s="1" t="s">
        <v>4363</v>
      </c>
      <c r="K569" s="1" t="s">
        <v>4364</v>
      </c>
      <c r="L569" s="1" t="s">
        <v>4365</v>
      </c>
      <c r="M569" s="1"/>
      <c r="N569" s="1" t="s">
        <v>7</v>
      </c>
      <c r="O569" s="13" t="s">
        <v>926</v>
      </c>
    </row>
    <row r="570" spans="1:15" x14ac:dyDescent="0.35">
      <c r="A570" s="1" t="s">
        <v>1047</v>
      </c>
      <c r="B570" s="1" t="s">
        <v>303</v>
      </c>
      <c r="C570" s="1" t="s">
        <v>4366</v>
      </c>
      <c r="D570" s="1" t="s">
        <v>304</v>
      </c>
      <c r="E570" s="1" t="s">
        <v>305</v>
      </c>
      <c r="F570" s="1" t="s">
        <v>1245</v>
      </c>
      <c r="G570" s="1" t="b">
        <v>0</v>
      </c>
      <c r="H570" s="1" t="s">
        <v>1100</v>
      </c>
      <c r="I570" s="1">
        <v>10000</v>
      </c>
      <c r="J570" s="1" t="s">
        <v>1327</v>
      </c>
      <c r="K570" s="1" t="s">
        <v>3443</v>
      </c>
      <c r="L570" s="1" t="s">
        <v>3444</v>
      </c>
      <c r="M570" s="1"/>
      <c r="N570" s="1" t="s">
        <v>7</v>
      </c>
      <c r="O570" s="13" t="s">
        <v>926</v>
      </c>
    </row>
    <row r="571" spans="1:15" x14ac:dyDescent="0.35">
      <c r="A571" s="1" t="s">
        <v>1047</v>
      </c>
      <c r="B571" s="1" t="s">
        <v>882</v>
      </c>
      <c r="C571" s="1" t="s">
        <v>4367</v>
      </c>
      <c r="D571" s="1" t="s">
        <v>883</v>
      </c>
      <c r="E571" s="1" t="s">
        <v>884</v>
      </c>
      <c r="F571" s="1" t="s">
        <v>1245</v>
      </c>
      <c r="G571" s="1" t="b">
        <v>0</v>
      </c>
      <c r="H571" s="1" t="s">
        <v>1053</v>
      </c>
      <c r="I571" s="1">
        <v>50000</v>
      </c>
      <c r="J571" s="1" t="s">
        <v>4068</v>
      </c>
      <c r="K571" s="1" t="s">
        <v>4368</v>
      </c>
      <c r="L571" s="1" t="s">
        <v>4369</v>
      </c>
      <c r="M571" s="1"/>
      <c r="N571" s="1" t="s">
        <v>7</v>
      </c>
      <c r="O571" s="13" t="s">
        <v>926</v>
      </c>
    </row>
    <row r="572" spans="1:15" x14ac:dyDescent="0.35">
      <c r="A572" s="1" t="s">
        <v>1064</v>
      </c>
      <c r="B572" s="1" t="s">
        <v>415</v>
      </c>
      <c r="C572" s="1" t="s">
        <v>4370</v>
      </c>
      <c r="D572" s="1" t="s">
        <v>416</v>
      </c>
      <c r="E572" s="1" t="s">
        <v>417</v>
      </c>
      <c r="F572" s="1" t="s">
        <v>1052</v>
      </c>
      <c r="G572" s="1" t="b">
        <v>1</v>
      </c>
      <c r="H572" s="1" t="s">
        <v>1053</v>
      </c>
      <c r="I572" s="1">
        <v>100000</v>
      </c>
      <c r="J572" s="1" t="s">
        <v>1327</v>
      </c>
      <c r="K572" s="1" t="s">
        <v>4371</v>
      </c>
      <c r="L572" s="1" t="s">
        <v>4372</v>
      </c>
      <c r="M572" s="1"/>
      <c r="N572" s="1" t="s">
        <v>13</v>
      </c>
      <c r="O572" s="13" t="s">
        <v>935</v>
      </c>
    </row>
    <row r="573" spans="1:15" x14ac:dyDescent="0.35">
      <c r="A573" s="1" t="s">
        <v>1064</v>
      </c>
      <c r="B573" s="1" t="s">
        <v>511</v>
      </c>
      <c r="C573" s="1" t="s">
        <v>4373</v>
      </c>
      <c r="D573" s="1" t="s">
        <v>512</v>
      </c>
      <c r="E573" s="1" t="s">
        <v>513</v>
      </c>
      <c r="F573" s="1" t="s">
        <v>1052</v>
      </c>
      <c r="G573" s="1" t="b">
        <v>1</v>
      </c>
      <c r="H573" s="1" t="s">
        <v>1053</v>
      </c>
      <c r="I573" s="1">
        <v>50000000</v>
      </c>
      <c r="J573" s="1" t="s">
        <v>4374</v>
      </c>
      <c r="K573" s="1" t="s">
        <v>4375</v>
      </c>
      <c r="L573" s="1" t="s">
        <v>4376</v>
      </c>
      <c r="M573" s="1"/>
      <c r="N573" s="1" t="s">
        <v>13</v>
      </c>
      <c r="O573" s="13" t="s">
        <v>925</v>
      </c>
    </row>
    <row r="574" spans="1:15" x14ac:dyDescent="0.35">
      <c r="A574" s="1" t="s">
        <v>1064</v>
      </c>
      <c r="B574" s="1" t="s">
        <v>370</v>
      </c>
      <c r="C574" s="1" t="s">
        <v>4377</v>
      </c>
      <c r="D574" s="1" t="s">
        <v>371</v>
      </c>
      <c r="E574" s="1" t="s">
        <v>372</v>
      </c>
      <c r="F574" s="1" t="s">
        <v>1052</v>
      </c>
      <c r="G574" s="1" t="b">
        <v>1</v>
      </c>
      <c r="H574" s="1" t="s">
        <v>1053</v>
      </c>
      <c r="I574" s="1">
        <v>100000</v>
      </c>
      <c r="J574" s="1" t="s">
        <v>4378</v>
      </c>
      <c r="K574" s="1" t="s">
        <v>4379</v>
      </c>
      <c r="L574" s="1" t="s">
        <v>4380</v>
      </c>
      <c r="M574" s="1"/>
      <c r="N574" s="1" t="s">
        <v>7</v>
      </c>
      <c r="O574" s="13" t="s">
        <v>925</v>
      </c>
    </row>
    <row r="575" spans="1:15" x14ac:dyDescent="0.35">
      <c r="A575" s="1" t="s">
        <v>1064</v>
      </c>
      <c r="B575" s="1" t="s">
        <v>756</v>
      </c>
      <c r="C575" s="1" t="s">
        <v>4381</v>
      </c>
      <c r="D575" s="1" t="s">
        <v>757</v>
      </c>
      <c r="E575" s="1" t="s">
        <v>758</v>
      </c>
      <c r="F575" s="1" t="s">
        <v>1052</v>
      </c>
      <c r="G575" s="1" t="b">
        <v>1</v>
      </c>
      <c r="H575" s="1" t="s">
        <v>1053</v>
      </c>
      <c r="I575" s="1">
        <v>10000000</v>
      </c>
      <c r="J575" s="1" t="s">
        <v>4382</v>
      </c>
      <c r="K575" s="1" t="s">
        <v>4383</v>
      </c>
      <c r="L575" s="1" t="s">
        <v>4384</v>
      </c>
      <c r="M575" s="1"/>
      <c r="N575" s="1" t="s">
        <v>34</v>
      </c>
      <c r="O575" s="13" t="s">
        <v>925</v>
      </c>
    </row>
    <row r="576" spans="1:15" x14ac:dyDescent="0.35">
      <c r="A576" s="1" t="s">
        <v>1064</v>
      </c>
      <c r="B576" s="1" t="s">
        <v>610</v>
      </c>
      <c r="C576" s="1" t="s">
        <v>4385</v>
      </c>
      <c r="D576" s="1" t="s">
        <v>611</v>
      </c>
      <c r="E576" s="1" t="s">
        <v>612</v>
      </c>
      <c r="F576" s="1" t="s">
        <v>2626</v>
      </c>
      <c r="G576" s="1" t="b">
        <v>1</v>
      </c>
      <c r="H576" s="1" t="s">
        <v>1053</v>
      </c>
      <c r="I576" s="1">
        <v>100000000</v>
      </c>
      <c r="J576" s="1" t="s">
        <v>4386</v>
      </c>
      <c r="K576" s="1" t="s">
        <v>4387</v>
      </c>
      <c r="L576" s="1" t="s">
        <v>4388</v>
      </c>
      <c r="M576" s="1"/>
      <c r="N576" s="1" t="s">
        <v>34</v>
      </c>
      <c r="O576" s="13" t="s">
        <v>925</v>
      </c>
    </row>
    <row r="577" spans="1:15" x14ac:dyDescent="0.35">
      <c r="A577" s="1" t="s">
        <v>1064</v>
      </c>
      <c r="B577" s="1" t="s">
        <v>319</v>
      </c>
      <c r="C577" s="1" t="s">
        <v>4389</v>
      </c>
      <c r="D577" s="1" t="s">
        <v>320</v>
      </c>
      <c r="E577" s="1" t="s">
        <v>321</v>
      </c>
      <c r="F577" s="1" t="s">
        <v>4390</v>
      </c>
      <c r="G577" s="1" t="b">
        <v>1</v>
      </c>
      <c r="H577" s="1" t="s">
        <v>1053</v>
      </c>
      <c r="I577" s="1">
        <v>10000000</v>
      </c>
      <c r="J577" s="1" t="s">
        <v>1261</v>
      </c>
      <c r="K577" s="1" t="s">
        <v>4391</v>
      </c>
      <c r="L577" s="1" t="s">
        <v>4392</v>
      </c>
      <c r="M577" s="1"/>
      <c r="N577" s="1" t="s">
        <v>7</v>
      </c>
      <c r="O577" s="13" t="s">
        <v>925</v>
      </c>
    </row>
    <row r="578" spans="1:15" x14ac:dyDescent="0.35">
      <c r="A578" s="1" t="s">
        <v>1064</v>
      </c>
      <c r="B578" s="1" t="s">
        <v>31</v>
      </c>
      <c r="C578" s="1" t="s">
        <v>4393</v>
      </c>
      <c r="D578" s="1" t="s">
        <v>32</v>
      </c>
      <c r="E578" s="1" t="s">
        <v>33</v>
      </c>
      <c r="F578" s="1" t="s">
        <v>4394</v>
      </c>
      <c r="G578" s="1" t="b">
        <v>1</v>
      </c>
      <c r="H578" s="1" t="s">
        <v>1107</v>
      </c>
      <c r="I578" s="1">
        <v>500000000</v>
      </c>
      <c r="J578" s="1" t="s">
        <v>1563</v>
      </c>
      <c r="K578" s="1" t="s">
        <v>4395</v>
      </c>
      <c r="L578" s="1" t="s">
        <v>4396</v>
      </c>
      <c r="M578" s="1"/>
      <c r="N578" s="1" t="s">
        <v>34</v>
      </c>
      <c r="O578" s="13" t="s">
        <v>925</v>
      </c>
    </row>
    <row r="579" spans="1:15" x14ac:dyDescent="0.35">
      <c r="A579" s="1" t="s">
        <v>1047</v>
      </c>
      <c r="B579" s="1" t="s">
        <v>300</v>
      </c>
      <c r="C579" s="1" t="s">
        <v>4397</v>
      </c>
      <c r="D579" s="1" t="s">
        <v>301</v>
      </c>
      <c r="E579" s="1" t="s">
        <v>302</v>
      </c>
      <c r="F579" s="1" t="s">
        <v>1245</v>
      </c>
      <c r="G579" s="1" t="b">
        <v>0</v>
      </c>
      <c r="H579" s="1" t="s">
        <v>1053</v>
      </c>
      <c r="I579" s="1">
        <v>10000</v>
      </c>
      <c r="J579" s="1" t="s">
        <v>4398</v>
      </c>
      <c r="K579" s="1" t="s">
        <v>4399</v>
      </c>
      <c r="L579" s="1" t="s">
        <v>4400</v>
      </c>
      <c r="M579" s="1"/>
      <c r="N579" s="1" t="s">
        <v>7</v>
      </c>
      <c r="O579" s="13" t="s">
        <v>926</v>
      </c>
    </row>
    <row r="580" spans="1:15" x14ac:dyDescent="0.35">
      <c r="A580" s="1" t="s">
        <v>1047</v>
      </c>
      <c r="B580" s="1" t="s">
        <v>4401</v>
      </c>
      <c r="C580" s="1" t="s">
        <v>4402</v>
      </c>
      <c r="D580" s="1" t="s">
        <v>4403</v>
      </c>
      <c r="E580" s="1" t="s">
        <v>4404</v>
      </c>
      <c r="F580" s="1" t="s">
        <v>1245</v>
      </c>
      <c r="G580" s="1" t="b">
        <v>0</v>
      </c>
      <c r="H580" s="1" t="s">
        <v>1100</v>
      </c>
      <c r="I580" s="1">
        <v>100</v>
      </c>
      <c r="J580" s="1" t="s">
        <v>4405</v>
      </c>
      <c r="K580" s="1" t="s">
        <v>4406</v>
      </c>
      <c r="L580" s="1" t="s">
        <v>4407</v>
      </c>
      <c r="M580" s="1"/>
      <c r="N580" s="1" t="s">
        <v>7</v>
      </c>
      <c r="O580" s="13" t="s">
        <v>937</v>
      </c>
    </row>
    <row r="581" spans="1:15" x14ac:dyDescent="0.35">
      <c r="A581" s="1" t="s">
        <v>1047</v>
      </c>
      <c r="B581" s="1" t="s">
        <v>4408</v>
      </c>
      <c r="C581" s="1" t="s">
        <v>4409</v>
      </c>
      <c r="D581" s="1" t="s">
        <v>4410</v>
      </c>
      <c r="E581" s="1" t="s">
        <v>4411</v>
      </c>
      <c r="F581" s="1" t="s">
        <v>1245</v>
      </c>
      <c r="G581" s="1" t="b">
        <v>0</v>
      </c>
      <c r="H581" s="1" t="s">
        <v>1053</v>
      </c>
      <c r="I581" s="1">
        <v>10000</v>
      </c>
      <c r="J581" s="1" t="s">
        <v>2721</v>
      </c>
      <c r="K581" s="1" t="s">
        <v>4412</v>
      </c>
      <c r="L581" s="1" t="s">
        <v>4413</v>
      </c>
      <c r="M581" s="1"/>
      <c r="N581" s="1" t="s">
        <v>7</v>
      </c>
      <c r="O581" s="13" t="s">
        <v>926</v>
      </c>
    </row>
    <row r="582" spans="1:15" x14ac:dyDescent="0.35">
      <c r="A582" s="1" t="s">
        <v>1064</v>
      </c>
      <c r="B582" s="1" t="s">
        <v>704</v>
      </c>
      <c r="C582" s="1" t="s">
        <v>4414</v>
      </c>
      <c r="D582" s="1" t="s">
        <v>705</v>
      </c>
      <c r="E582" s="1" t="s">
        <v>706</v>
      </c>
      <c r="F582" s="1" t="s">
        <v>1052</v>
      </c>
      <c r="G582" s="1" t="b">
        <v>1</v>
      </c>
      <c r="H582" s="1" t="s">
        <v>1053</v>
      </c>
      <c r="I582" s="1">
        <v>10000000</v>
      </c>
      <c r="J582" s="1" t="s">
        <v>4415</v>
      </c>
      <c r="K582" s="1" t="s">
        <v>4416</v>
      </c>
      <c r="L582" s="1" t="s">
        <v>4417</v>
      </c>
      <c r="M582" s="1"/>
      <c r="N582" s="1" t="s">
        <v>7</v>
      </c>
      <c r="O582" s="13" t="s">
        <v>926</v>
      </c>
    </row>
    <row r="583" spans="1:15" x14ac:dyDescent="0.35">
      <c r="A583" s="1" t="s">
        <v>1064</v>
      </c>
      <c r="B583" s="1" t="s">
        <v>449</v>
      </c>
      <c r="C583" s="1" t="s">
        <v>4418</v>
      </c>
      <c r="D583" s="1" t="s">
        <v>450</v>
      </c>
      <c r="E583" s="1" t="s">
        <v>451</v>
      </c>
      <c r="F583" s="1" t="s">
        <v>1052</v>
      </c>
      <c r="G583" s="1" t="b">
        <v>1</v>
      </c>
      <c r="H583" s="1" t="s">
        <v>1053</v>
      </c>
      <c r="I583" s="1">
        <v>1000000</v>
      </c>
      <c r="J583" s="1" t="s">
        <v>4419</v>
      </c>
      <c r="K583" s="1" t="s">
        <v>4420</v>
      </c>
      <c r="L583" s="1" t="s">
        <v>4421</v>
      </c>
      <c r="M583" s="1"/>
      <c r="N583" s="1" t="s">
        <v>24</v>
      </c>
      <c r="O583" s="13" t="s">
        <v>925</v>
      </c>
    </row>
    <row r="584" spans="1:15" x14ac:dyDescent="0.35">
      <c r="A584" s="1" t="s">
        <v>1064</v>
      </c>
      <c r="B584" s="1" t="s">
        <v>727</v>
      </c>
      <c r="C584" s="1" t="s">
        <v>4422</v>
      </c>
      <c r="D584" s="1" t="s">
        <v>728</v>
      </c>
      <c r="E584" s="1" t="s">
        <v>729</v>
      </c>
      <c r="F584" s="1" t="s">
        <v>2916</v>
      </c>
      <c r="G584" s="1" t="b">
        <v>1</v>
      </c>
      <c r="H584" s="1" t="s">
        <v>1231</v>
      </c>
      <c r="I584" s="1">
        <v>5000000</v>
      </c>
      <c r="J584" s="1" t="s">
        <v>4423</v>
      </c>
      <c r="K584" s="1" t="s">
        <v>4424</v>
      </c>
      <c r="L584" s="1" t="s">
        <v>4425</v>
      </c>
      <c r="M584" s="1"/>
      <c r="N584" s="1" t="s">
        <v>7</v>
      </c>
      <c r="O584" s="13" t="s">
        <v>926</v>
      </c>
    </row>
    <row r="585" spans="1:15" x14ac:dyDescent="0.35">
      <c r="A585" s="1" t="s">
        <v>1064</v>
      </c>
      <c r="B585" s="1" t="s">
        <v>4426</v>
      </c>
      <c r="C585" s="1" t="s">
        <v>4427</v>
      </c>
      <c r="D585" s="1" t="s">
        <v>4428</v>
      </c>
      <c r="E585" s="1" t="s">
        <v>4429</v>
      </c>
      <c r="F585" s="1" t="s">
        <v>2916</v>
      </c>
      <c r="G585" s="1" t="b">
        <v>1</v>
      </c>
      <c r="H585" s="1" t="s">
        <v>1231</v>
      </c>
      <c r="I585" s="1">
        <v>1000000</v>
      </c>
      <c r="J585" s="1" t="s">
        <v>3895</v>
      </c>
      <c r="K585" s="1" t="s">
        <v>4430</v>
      </c>
      <c r="L585" s="1" t="s">
        <v>4431</v>
      </c>
      <c r="M585" s="1"/>
      <c r="N585" s="1" t="s">
        <v>7</v>
      </c>
      <c r="O585" s="13" t="s">
        <v>926</v>
      </c>
    </row>
    <row r="586" spans="1:15" x14ac:dyDescent="0.35">
      <c r="A586" s="1" t="s">
        <v>1064</v>
      </c>
      <c r="B586" s="1" t="s">
        <v>4432</v>
      </c>
      <c r="C586" s="1" t="s">
        <v>4433</v>
      </c>
      <c r="D586" s="1" t="s">
        <v>4434</v>
      </c>
      <c r="E586" s="1" t="s">
        <v>4435</v>
      </c>
      <c r="F586" s="1" t="s">
        <v>2916</v>
      </c>
      <c r="G586" s="1" t="b">
        <v>1</v>
      </c>
      <c r="H586" s="1" t="s">
        <v>1231</v>
      </c>
      <c r="I586" s="1">
        <v>500000</v>
      </c>
      <c r="J586" s="1" t="s">
        <v>4436</v>
      </c>
      <c r="K586" s="1" t="s">
        <v>4437</v>
      </c>
      <c r="L586" s="1" t="s">
        <v>4438</v>
      </c>
      <c r="M586" s="1"/>
      <c r="N586" s="1" t="s">
        <v>7</v>
      </c>
      <c r="O586" s="13" t="s">
        <v>926</v>
      </c>
    </row>
    <row r="587" spans="1:15" x14ac:dyDescent="0.35">
      <c r="A587" s="1" t="s">
        <v>1064</v>
      </c>
      <c r="B587" s="1" t="s">
        <v>4439</v>
      </c>
      <c r="C587" s="1" t="s">
        <v>4440</v>
      </c>
      <c r="D587" s="1" t="s">
        <v>4441</v>
      </c>
      <c r="E587" s="1" t="s">
        <v>4442</v>
      </c>
      <c r="F587" s="1" t="s">
        <v>2916</v>
      </c>
      <c r="G587" s="1" t="b">
        <v>1</v>
      </c>
      <c r="H587" s="1" t="s">
        <v>1231</v>
      </c>
      <c r="I587" s="1">
        <v>1000000</v>
      </c>
      <c r="J587" s="1" t="s">
        <v>4443</v>
      </c>
      <c r="K587" s="1" t="s">
        <v>4444</v>
      </c>
      <c r="L587" s="1" t="s">
        <v>4445</v>
      </c>
      <c r="M587" s="1"/>
      <c r="N587" s="1" t="s">
        <v>7</v>
      </c>
      <c r="O587" s="13" t="s">
        <v>926</v>
      </c>
    </row>
    <row r="588" spans="1:15" x14ac:dyDescent="0.35">
      <c r="A588" s="1" t="s">
        <v>1064</v>
      </c>
      <c r="B588" s="1" t="s">
        <v>4446</v>
      </c>
      <c r="C588" s="1" t="s">
        <v>4447</v>
      </c>
      <c r="D588" s="1" t="s">
        <v>4448</v>
      </c>
      <c r="E588" s="1" t="s">
        <v>4449</v>
      </c>
      <c r="F588" s="1" t="s">
        <v>2916</v>
      </c>
      <c r="G588" s="1" t="b">
        <v>1</v>
      </c>
      <c r="H588" s="1" t="s">
        <v>1231</v>
      </c>
      <c r="I588" s="1">
        <v>100000</v>
      </c>
      <c r="J588" s="1" t="s">
        <v>4450</v>
      </c>
      <c r="K588" s="1" t="s">
        <v>4451</v>
      </c>
      <c r="L588" s="1" t="s">
        <v>4452</v>
      </c>
      <c r="M588" s="1"/>
      <c r="N588" s="1" t="s">
        <v>7</v>
      </c>
      <c r="O588" s="13" t="s">
        <v>926</v>
      </c>
    </row>
    <row r="589" spans="1:15" x14ac:dyDescent="0.35">
      <c r="A589" s="1" t="s">
        <v>1064</v>
      </c>
      <c r="B589" s="1" t="s">
        <v>4453</v>
      </c>
      <c r="C589" s="1" t="s">
        <v>4454</v>
      </c>
      <c r="D589" s="1" t="s">
        <v>4455</v>
      </c>
      <c r="E589" s="1" t="s">
        <v>4456</v>
      </c>
      <c r="F589" s="1" t="s">
        <v>2916</v>
      </c>
      <c r="G589" s="1" t="b">
        <v>1</v>
      </c>
      <c r="H589" s="1" t="s">
        <v>1231</v>
      </c>
      <c r="I589" s="1">
        <v>500000</v>
      </c>
      <c r="J589" s="1" t="s">
        <v>4457</v>
      </c>
      <c r="K589" s="1" t="s">
        <v>4458</v>
      </c>
      <c r="L589" s="1" t="s">
        <v>4459</v>
      </c>
      <c r="M589" s="1"/>
      <c r="N589" s="1" t="s">
        <v>7</v>
      </c>
      <c r="O589" s="13" t="s">
        <v>926</v>
      </c>
    </row>
    <row r="590" spans="1:15" x14ac:dyDescent="0.35">
      <c r="A590" s="1" t="s">
        <v>1064</v>
      </c>
      <c r="B590" s="1" t="s">
        <v>4460</v>
      </c>
      <c r="C590" s="1" t="s">
        <v>4461</v>
      </c>
      <c r="D590" s="1" t="s">
        <v>4462</v>
      </c>
      <c r="E590" s="1" t="s">
        <v>4463</v>
      </c>
      <c r="F590" s="1" t="s">
        <v>2916</v>
      </c>
      <c r="G590" s="1" t="b">
        <v>1</v>
      </c>
      <c r="H590" s="1" t="s">
        <v>1231</v>
      </c>
      <c r="I590" s="1">
        <v>1000000</v>
      </c>
      <c r="J590" s="1" t="s">
        <v>4464</v>
      </c>
      <c r="K590" s="1" t="s">
        <v>4465</v>
      </c>
      <c r="L590" s="1" t="s">
        <v>4466</v>
      </c>
      <c r="M590" s="1"/>
      <c r="N590" s="1" t="s">
        <v>7</v>
      </c>
      <c r="O590" s="13" t="s">
        <v>926</v>
      </c>
    </row>
    <row r="591" spans="1:15" x14ac:dyDescent="0.35">
      <c r="A591" s="1" t="s">
        <v>1064</v>
      </c>
      <c r="B591" s="1" t="s">
        <v>4467</v>
      </c>
      <c r="C591" s="1" t="s">
        <v>4468</v>
      </c>
      <c r="D591" s="1" t="s">
        <v>4469</v>
      </c>
      <c r="E591" s="1" t="s">
        <v>4470</v>
      </c>
      <c r="F591" s="1" t="s">
        <v>2916</v>
      </c>
      <c r="G591" s="1" t="b">
        <v>1</v>
      </c>
      <c r="H591" s="1" t="s">
        <v>1231</v>
      </c>
      <c r="I591" s="1">
        <v>1000000</v>
      </c>
      <c r="J591" s="1" t="s">
        <v>3014</v>
      </c>
      <c r="K591" s="1" t="s">
        <v>4471</v>
      </c>
      <c r="L591" s="1" t="s">
        <v>4472</v>
      </c>
      <c r="M591" s="1"/>
      <c r="N591" s="1" t="s">
        <v>7</v>
      </c>
      <c r="O591" s="13" t="s">
        <v>958</v>
      </c>
    </row>
    <row r="592" spans="1:15" x14ac:dyDescent="0.35">
      <c r="A592" s="1" t="s">
        <v>1064</v>
      </c>
      <c r="B592" s="1" t="s">
        <v>4473</v>
      </c>
      <c r="C592" s="1" t="s">
        <v>4474</v>
      </c>
      <c r="D592" s="1" t="s">
        <v>4475</v>
      </c>
      <c r="E592" s="1" t="s">
        <v>4476</v>
      </c>
      <c r="F592" s="1" t="s">
        <v>2848</v>
      </c>
      <c r="G592" s="1" t="b">
        <v>1</v>
      </c>
      <c r="H592" s="1" t="s">
        <v>1053</v>
      </c>
      <c r="I592" s="1">
        <v>1000000</v>
      </c>
      <c r="J592" s="1" t="s">
        <v>4477</v>
      </c>
      <c r="K592" s="1" t="s">
        <v>4478</v>
      </c>
      <c r="L592" s="1" t="s">
        <v>4479</v>
      </c>
      <c r="M592" s="1"/>
      <c r="N592" s="1" t="s">
        <v>7</v>
      </c>
      <c r="O592" s="13" t="s">
        <v>926</v>
      </c>
    </row>
    <row r="593" spans="1:15" x14ac:dyDescent="0.35">
      <c r="A593" s="1" t="s">
        <v>1064</v>
      </c>
      <c r="B593" s="1" t="s">
        <v>4480</v>
      </c>
      <c r="C593" s="1" t="s">
        <v>4481</v>
      </c>
      <c r="D593" s="1" t="s">
        <v>4482</v>
      </c>
      <c r="E593" s="1" t="s">
        <v>4483</v>
      </c>
      <c r="F593" s="1" t="s">
        <v>2848</v>
      </c>
      <c r="G593" s="1" t="b">
        <v>1</v>
      </c>
      <c r="H593" s="1" t="s">
        <v>1053</v>
      </c>
      <c r="I593" s="1">
        <v>10000000</v>
      </c>
      <c r="J593" s="1" t="s">
        <v>4484</v>
      </c>
      <c r="K593" s="1" t="s">
        <v>4485</v>
      </c>
      <c r="L593" s="1" t="s">
        <v>4486</v>
      </c>
      <c r="M593" s="1"/>
      <c r="N593" s="1" t="s">
        <v>7</v>
      </c>
      <c r="O593" s="13" t="s">
        <v>926</v>
      </c>
    </row>
    <row r="594" spans="1:15" x14ac:dyDescent="0.35">
      <c r="A594" s="1" t="s">
        <v>1064</v>
      </c>
      <c r="B594" s="1" t="s">
        <v>4487</v>
      </c>
      <c r="C594" s="1" t="s">
        <v>4488</v>
      </c>
      <c r="D594" s="1" t="s">
        <v>4489</v>
      </c>
      <c r="E594" s="1" t="s">
        <v>4490</v>
      </c>
      <c r="F594" s="1" t="s">
        <v>2848</v>
      </c>
      <c r="G594" s="1" t="b">
        <v>1</v>
      </c>
      <c r="H594" s="1" t="s">
        <v>1053</v>
      </c>
      <c r="I594" s="1">
        <v>50000000</v>
      </c>
      <c r="J594" s="1" t="s">
        <v>4491</v>
      </c>
      <c r="K594" s="1" t="s">
        <v>4492</v>
      </c>
      <c r="L594" s="1" t="s">
        <v>4493</v>
      </c>
      <c r="M594" s="1"/>
      <c r="N594" s="1" t="s">
        <v>7</v>
      </c>
      <c r="O594" s="13" t="s">
        <v>926</v>
      </c>
    </row>
    <row r="595" spans="1:15" x14ac:dyDescent="0.35">
      <c r="A595" s="1" t="s">
        <v>1064</v>
      </c>
      <c r="B595" s="1" t="s">
        <v>4494</v>
      </c>
      <c r="C595" s="1" t="s">
        <v>4495</v>
      </c>
      <c r="D595" s="1" t="s">
        <v>4496</v>
      </c>
      <c r="E595" s="1" t="s">
        <v>4497</v>
      </c>
      <c r="F595" s="1" t="s">
        <v>2916</v>
      </c>
      <c r="G595" s="1" t="b">
        <v>1</v>
      </c>
      <c r="H595" s="1" t="s">
        <v>1231</v>
      </c>
      <c r="I595" s="1">
        <v>1000000</v>
      </c>
      <c r="J595" s="1" t="s">
        <v>1253</v>
      </c>
      <c r="K595" s="1" t="s">
        <v>4498</v>
      </c>
      <c r="L595" s="1" t="s">
        <v>4499</v>
      </c>
      <c r="M595" s="1"/>
      <c r="N595" s="1" t="s">
        <v>7</v>
      </c>
      <c r="O595" s="13" t="s">
        <v>926</v>
      </c>
    </row>
    <row r="596" spans="1:15" x14ac:dyDescent="0.35">
      <c r="A596" s="1" t="s">
        <v>1064</v>
      </c>
      <c r="B596" s="1" t="s">
        <v>4500</v>
      </c>
      <c r="C596" s="1" t="s">
        <v>4501</v>
      </c>
      <c r="D596" s="1" t="s">
        <v>4502</v>
      </c>
      <c r="E596" s="1" t="s">
        <v>4503</v>
      </c>
      <c r="F596" s="1" t="s">
        <v>2916</v>
      </c>
      <c r="G596" s="1" t="b">
        <v>1</v>
      </c>
      <c r="H596" s="1" t="s">
        <v>1231</v>
      </c>
      <c r="I596" s="1">
        <v>5000000</v>
      </c>
      <c r="J596" s="1" t="s">
        <v>3944</v>
      </c>
      <c r="K596" s="1" t="s">
        <v>4504</v>
      </c>
      <c r="L596" s="1" t="s">
        <v>4505</v>
      </c>
      <c r="M596" s="1"/>
      <c r="N596" s="1" t="s">
        <v>7</v>
      </c>
      <c r="O596" s="13" t="s">
        <v>926</v>
      </c>
    </row>
    <row r="597" spans="1:15" x14ac:dyDescent="0.35">
      <c r="A597" s="1" t="s">
        <v>1064</v>
      </c>
      <c r="B597" s="1" t="s">
        <v>4506</v>
      </c>
      <c r="C597" s="1" t="s">
        <v>4507</v>
      </c>
      <c r="D597" s="1" t="s">
        <v>4508</v>
      </c>
      <c r="E597" s="1" t="s">
        <v>4509</v>
      </c>
      <c r="F597" s="1" t="s">
        <v>2916</v>
      </c>
      <c r="G597" s="1" t="b">
        <v>1</v>
      </c>
      <c r="H597" s="1" t="s">
        <v>1231</v>
      </c>
      <c r="I597" s="1">
        <v>500000</v>
      </c>
      <c r="J597" s="1" t="s">
        <v>4510</v>
      </c>
      <c r="K597" s="1" t="s">
        <v>4511</v>
      </c>
      <c r="L597" s="1" t="s">
        <v>4512</v>
      </c>
      <c r="M597" s="1"/>
      <c r="N597" s="1" t="s">
        <v>7</v>
      </c>
      <c r="O597" s="13" t="s">
        <v>958</v>
      </c>
    </row>
    <row r="598" spans="1:15" x14ac:dyDescent="0.35">
      <c r="A598" s="1" t="s">
        <v>1064</v>
      </c>
      <c r="B598" s="1" t="s">
        <v>4513</v>
      </c>
      <c r="C598" s="1" t="s">
        <v>4514</v>
      </c>
      <c r="D598" s="1" t="s">
        <v>4515</v>
      </c>
      <c r="E598" s="1" t="s">
        <v>4516</v>
      </c>
      <c r="F598" s="1" t="s">
        <v>2916</v>
      </c>
      <c r="G598" s="1" t="b">
        <v>1</v>
      </c>
      <c r="H598" s="1" t="s">
        <v>1231</v>
      </c>
      <c r="I598" s="1">
        <v>100000</v>
      </c>
      <c r="J598" s="1" t="s">
        <v>4517</v>
      </c>
      <c r="K598" s="1" t="s">
        <v>4518</v>
      </c>
      <c r="L598" s="1" t="s">
        <v>4519</v>
      </c>
      <c r="M598" s="1"/>
      <c r="N598" s="1" t="s">
        <v>24</v>
      </c>
      <c r="O598" s="13" t="s">
        <v>926</v>
      </c>
    </row>
    <row r="599" spans="1:15" x14ac:dyDescent="0.35">
      <c r="A599" s="1" t="s">
        <v>1064</v>
      </c>
      <c r="B599" s="1" t="s">
        <v>4520</v>
      </c>
      <c r="C599" s="1" t="s">
        <v>4521</v>
      </c>
      <c r="D599" s="1" t="s">
        <v>4522</v>
      </c>
      <c r="E599" s="1" t="s">
        <v>4523</v>
      </c>
      <c r="F599" s="1" t="s">
        <v>2916</v>
      </c>
      <c r="G599" s="1" t="b">
        <v>1</v>
      </c>
      <c r="H599" s="1" t="s">
        <v>1231</v>
      </c>
      <c r="I599" s="1">
        <v>1000</v>
      </c>
      <c r="J599" s="1" t="s">
        <v>3611</v>
      </c>
      <c r="K599" s="1" t="s">
        <v>4524</v>
      </c>
      <c r="L599" s="1" t="s">
        <v>4525</v>
      </c>
      <c r="M599" s="1"/>
      <c r="N599" s="1" t="s">
        <v>7</v>
      </c>
      <c r="O599" s="13" t="s">
        <v>926</v>
      </c>
    </row>
    <row r="600" spans="1:15" x14ac:dyDescent="0.35">
      <c r="A600" s="1" t="s">
        <v>1064</v>
      </c>
      <c r="B600" s="1" t="s">
        <v>4526</v>
      </c>
      <c r="C600" s="1" t="s">
        <v>4527</v>
      </c>
      <c r="D600" s="1" t="s">
        <v>4528</v>
      </c>
      <c r="E600" s="1" t="s">
        <v>4529</v>
      </c>
      <c r="F600" s="1" t="s">
        <v>2916</v>
      </c>
      <c r="G600" s="1" t="b">
        <v>1</v>
      </c>
      <c r="H600" s="1" t="s">
        <v>1231</v>
      </c>
      <c r="I600" s="1">
        <v>1000000</v>
      </c>
      <c r="J600" s="1" t="s">
        <v>1253</v>
      </c>
      <c r="K600" s="1" t="s">
        <v>4530</v>
      </c>
      <c r="L600" s="1" t="s">
        <v>4531</v>
      </c>
      <c r="M600" s="1"/>
      <c r="N600" s="1" t="s">
        <v>7</v>
      </c>
      <c r="O600" s="13" t="s">
        <v>937</v>
      </c>
    </row>
    <row r="601" spans="1:15" x14ac:dyDescent="0.35">
      <c r="A601" s="1" t="s">
        <v>1047</v>
      </c>
      <c r="B601" s="1" t="s">
        <v>4532</v>
      </c>
      <c r="C601" s="1" t="s">
        <v>4533</v>
      </c>
      <c r="D601" s="1" t="s">
        <v>4534</v>
      </c>
      <c r="E601" s="1" t="s">
        <v>4535</v>
      </c>
      <c r="F601" s="1" t="s">
        <v>4536</v>
      </c>
      <c r="G601" s="1" t="b">
        <v>0</v>
      </c>
      <c r="H601" s="1" t="s">
        <v>1100</v>
      </c>
      <c r="I601" s="1">
        <v>5000</v>
      </c>
      <c r="J601" s="1" t="s">
        <v>1070</v>
      </c>
      <c r="K601" s="1" t="s">
        <v>4537</v>
      </c>
      <c r="L601" s="1" t="s">
        <v>4538</v>
      </c>
      <c r="M601" s="1"/>
      <c r="N601" s="1" t="s">
        <v>7</v>
      </c>
      <c r="O601" s="13" t="s">
        <v>926</v>
      </c>
    </row>
    <row r="602" spans="1:15" x14ac:dyDescent="0.35">
      <c r="A602" s="1" t="s">
        <v>1064</v>
      </c>
      <c r="B602" s="1" t="s">
        <v>4539</v>
      </c>
      <c r="C602" s="1" t="s">
        <v>4540</v>
      </c>
      <c r="D602" s="1" t="s">
        <v>4541</v>
      </c>
      <c r="E602" s="1" t="s">
        <v>4542</v>
      </c>
      <c r="F602" s="1" t="s">
        <v>1245</v>
      </c>
      <c r="G602" s="1" t="b">
        <v>1</v>
      </c>
      <c r="H602" s="1" t="s">
        <v>1100</v>
      </c>
      <c r="I602" s="1">
        <v>10000000</v>
      </c>
      <c r="J602" s="1" t="s">
        <v>4543</v>
      </c>
      <c r="K602" s="1" t="s">
        <v>4544</v>
      </c>
      <c r="L602" s="1" t="s">
        <v>4545</v>
      </c>
      <c r="M602" s="1"/>
      <c r="N602" s="1" t="s">
        <v>24</v>
      </c>
      <c r="O602" s="13" t="s">
        <v>926</v>
      </c>
    </row>
    <row r="603" spans="1:15" x14ac:dyDescent="0.35">
      <c r="A603" s="1" t="s">
        <v>1064</v>
      </c>
      <c r="B603" s="1" t="s">
        <v>4546</v>
      </c>
      <c r="C603" s="1" t="s">
        <v>4547</v>
      </c>
      <c r="D603" s="1" t="s">
        <v>4548</v>
      </c>
      <c r="E603" s="1" t="s">
        <v>4549</v>
      </c>
      <c r="F603" s="1" t="s">
        <v>1245</v>
      </c>
      <c r="G603" s="1" t="b">
        <v>1</v>
      </c>
      <c r="H603" s="1" t="s">
        <v>1053</v>
      </c>
      <c r="I603" s="1">
        <v>100000</v>
      </c>
      <c r="J603" s="1" t="s">
        <v>4550</v>
      </c>
      <c r="K603" s="1" t="s">
        <v>4551</v>
      </c>
      <c r="L603" s="1" t="s">
        <v>4552</v>
      </c>
      <c r="M603" s="1"/>
      <c r="N603" s="1" t="s">
        <v>34</v>
      </c>
      <c r="O603" s="13" t="s">
        <v>926</v>
      </c>
    </row>
    <row r="604" spans="1:15" x14ac:dyDescent="0.35">
      <c r="A604" s="1" t="s">
        <v>1064</v>
      </c>
      <c r="B604" s="1" t="s">
        <v>4553</v>
      </c>
      <c r="C604" s="1" t="s">
        <v>4554</v>
      </c>
      <c r="D604" s="1" t="s">
        <v>4555</v>
      </c>
      <c r="E604" s="1" t="s">
        <v>4556</v>
      </c>
      <c r="F604" s="1" t="s">
        <v>1245</v>
      </c>
      <c r="G604" s="1" t="b">
        <v>1</v>
      </c>
      <c r="H604" s="1" t="s">
        <v>1231</v>
      </c>
      <c r="I604" s="1">
        <v>10000000</v>
      </c>
      <c r="J604" s="1" t="s">
        <v>4557</v>
      </c>
      <c r="K604" s="1" t="s">
        <v>4558</v>
      </c>
      <c r="L604" s="1" t="s">
        <v>4559</v>
      </c>
      <c r="M604" s="1"/>
      <c r="N604" s="1" t="s">
        <v>24</v>
      </c>
      <c r="O604" s="13" t="s">
        <v>926</v>
      </c>
    </row>
    <row r="605" spans="1:15" x14ac:dyDescent="0.35">
      <c r="A605" s="1" t="s">
        <v>1064</v>
      </c>
      <c r="B605" s="1" t="s">
        <v>4560</v>
      </c>
      <c r="C605" s="1" t="s">
        <v>4561</v>
      </c>
      <c r="D605" s="1" t="s">
        <v>4562</v>
      </c>
      <c r="E605" s="1" t="s">
        <v>4563</v>
      </c>
      <c r="F605" s="1" t="s">
        <v>1245</v>
      </c>
      <c r="G605" s="1" t="b">
        <v>1</v>
      </c>
      <c r="H605" s="1" t="s">
        <v>1231</v>
      </c>
      <c r="I605" s="1">
        <v>100000</v>
      </c>
      <c r="J605" s="1" t="s">
        <v>1646</v>
      </c>
      <c r="K605" s="1" t="s">
        <v>4564</v>
      </c>
      <c r="L605" s="1" t="s">
        <v>4565</v>
      </c>
      <c r="M605" s="1"/>
      <c r="N605" s="1" t="s">
        <v>34</v>
      </c>
      <c r="O605" s="13" t="s">
        <v>926</v>
      </c>
    </row>
    <row r="606" spans="1:15" x14ac:dyDescent="0.35">
      <c r="A606" s="1" t="s">
        <v>1064</v>
      </c>
      <c r="B606" s="1" t="s">
        <v>4566</v>
      </c>
      <c r="C606" s="1" t="s">
        <v>4567</v>
      </c>
      <c r="D606" s="1" t="s">
        <v>4568</v>
      </c>
      <c r="E606" s="1" t="s">
        <v>4569</v>
      </c>
      <c r="F606" s="1" t="s">
        <v>1245</v>
      </c>
      <c r="G606" s="1" t="b">
        <v>1</v>
      </c>
      <c r="H606" s="1" t="s">
        <v>1231</v>
      </c>
      <c r="I606" s="1">
        <v>10000000</v>
      </c>
      <c r="J606" s="1" t="s">
        <v>4570</v>
      </c>
      <c r="K606" s="1" t="s">
        <v>4571</v>
      </c>
      <c r="L606" s="1" t="s">
        <v>4572</v>
      </c>
      <c r="M606" s="1"/>
      <c r="N606" s="1" t="s">
        <v>24</v>
      </c>
      <c r="O606" s="13" t="s">
        <v>926</v>
      </c>
    </row>
    <row r="607" spans="1:15" x14ac:dyDescent="0.35">
      <c r="A607" s="1" t="s">
        <v>1064</v>
      </c>
      <c r="B607" s="1" t="s">
        <v>4573</v>
      </c>
      <c r="C607" s="1" t="s">
        <v>4574</v>
      </c>
      <c r="D607" s="1" t="s">
        <v>4575</v>
      </c>
      <c r="E607" s="1" t="s">
        <v>4576</v>
      </c>
      <c r="F607" s="1" t="s">
        <v>1245</v>
      </c>
      <c r="G607" s="1" t="b">
        <v>1</v>
      </c>
      <c r="H607" s="1" t="s">
        <v>1100</v>
      </c>
      <c r="I607" s="1">
        <v>10000000</v>
      </c>
      <c r="J607" s="1" t="s">
        <v>3314</v>
      </c>
      <c r="K607" s="1" t="s">
        <v>4577</v>
      </c>
      <c r="L607" s="1" t="s">
        <v>4578</v>
      </c>
      <c r="M607" s="1"/>
      <c r="N607" s="1" t="s">
        <v>24</v>
      </c>
      <c r="O607" s="13" t="s">
        <v>926</v>
      </c>
    </row>
    <row r="608" spans="1:15" x14ac:dyDescent="0.35">
      <c r="A608" s="1" t="s">
        <v>1064</v>
      </c>
      <c r="B608" s="1" t="s">
        <v>4579</v>
      </c>
      <c r="C608" s="1" t="s">
        <v>4580</v>
      </c>
      <c r="D608" s="1" t="s">
        <v>4581</v>
      </c>
      <c r="E608" s="1" t="s">
        <v>4582</v>
      </c>
      <c r="F608" s="1" t="s">
        <v>1245</v>
      </c>
      <c r="G608" s="1" t="b">
        <v>1</v>
      </c>
      <c r="H608" s="1" t="s">
        <v>1100</v>
      </c>
      <c r="I608" s="1">
        <v>100000000</v>
      </c>
      <c r="J608" s="1" t="s">
        <v>4583</v>
      </c>
      <c r="K608" s="1" t="s">
        <v>4584</v>
      </c>
      <c r="L608" s="1" t="s">
        <v>4585</v>
      </c>
      <c r="M608" s="1"/>
      <c r="N608" s="1" t="s">
        <v>34</v>
      </c>
      <c r="O608" s="13" t="s">
        <v>925</v>
      </c>
    </row>
    <row r="609" spans="1:15" x14ac:dyDescent="0.35">
      <c r="A609" s="1" t="s">
        <v>1064</v>
      </c>
      <c r="B609" s="1" t="s">
        <v>4586</v>
      </c>
      <c r="C609" s="1" t="s">
        <v>4587</v>
      </c>
      <c r="D609" s="1" t="s">
        <v>4588</v>
      </c>
      <c r="E609" s="1" t="s">
        <v>4589</v>
      </c>
      <c r="F609" s="1" t="s">
        <v>1245</v>
      </c>
      <c r="G609" s="1" t="b">
        <v>1</v>
      </c>
      <c r="H609" s="1" t="s">
        <v>1053</v>
      </c>
      <c r="I609" s="1">
        <v>1000000</v>
      </c>
      <c r="J609" s="1" t="s">
        <v>4590</v>
      </c>
      <c r="K609" s="1" t="s">
        <v>4591</v>
      </c>
      <c r="L609" s="1" t="s">
        <v>4592</v>
      </c>
      <c r="M609" s="1"/>
      <c r="N609" s="1" t="s">
        <v>7</v>
      </c>
      <c r="O609" s="13" t="s">
        <v>926</v>
      </c>
    </row>
    <row r="610" spans="1:15" x14ac:dyDescent="0.35">
      <c r="A610" s="1" t="s">
        <v>1064</v>
      </c>
      <c r="B610" s="1" t="s">
        <v>4593</v>
      </c>
      <c r="C610" s="1" t="s">
        <v>4594</v>
      </c>
      <c r="D610" s="1" t="s">
        <v>4595</v>
      </c>
      <c r="E610" s="1" t="s">
        <v>4596</v>
      </c>
      <c r="F610" s="1" t="s">
        <v>2848</v>
      </c>
      <c r="G610" s="1" t="b">
        <v>1</v>
      </c>
      <c r="H610" s="1" t="s">
        <v>1100</v>
      </c>
      <c r="I610" s="1">
        <v>1000000</v>
      </c>
      <c r="J610" s="1" t="s">
        <v>4597</v>
      </c>
      <c r="K610" s="1" t="s">
        <v>4598</v>
      </c>
      <c r="L610" s="1" t="s">
        <v>4599</v>
      </c>
      <c r="M610" s="1"/>
      <c r="N610" s="1" t="s">
        <v>7</v>
      </c>
      <c r="O610" s="13" t="s">
        <v>926</v>
      </c>
    </row>
    <row r="611" spans="1:15" x14ac:dyDescent="0.35">
      <c r="A611" s="1" t="s">
        <v>1064</v>
      </c>
      <c r="B611" s="1" t="s">
        <v>4600</v>
      </c>
      <c r="C611" s="1" t="s">
        <v>4601</v>
      </c>
      <c r="D611" s="1" t="s">
        <v>4602</v>
      </c>
      <c r="E611" s="1" t="s">
        <v>4603</v>
      </c>
      <c r="F611" s="1" t="s">
        <v>2848</v>
      </c>
      <c r="G611" s="1" t="b">
        <v>1</v>
      </c>
      <c r="H611" s="1" t="s">
        <v>1053</v>
      </c>
      <c r="I611" s="1">
        <v>10000000</v>
      </c>
      <c r="J611" s="1" t="s">
        <v>4604</v>
      </c>
      <c r="K611" s="1" t="s">
        <v>4605</v>
      </c>
      <c r="L611" s="1" t="s">
        <v>4606</v>
      </c>
      <c r="M611" s="1"/>
      <c r="N611" s="1" t="s">
        <v>7</v>
      </c>
      <c r="O611" s="13" t="s">
        <v>926</v>
      </c>
    </row>
    <row r="612" spans="1:15" x14ac:dyDescent="0.35">
      <c r="A612" s="1" t="s">
        <v>1064</v>
      </c>
      <c r="B612" s="1" t="s">
        <v>4607</v>
      </c>
      <c r="C612" s="1" t="s">
        <v>4608</v>
      </c>
      <c r="D612" s="1" t="s">
        <v>4609</v>
      </c>
      <c r="E612" s="1" t="s">
        <v>4610</v>
      </c>
      <c r="F612" s="1" t="s">
        <v>1245</v>
      </c>
      <c r="G612" s="1" t="b">
        <v>1</v>
      </c>
      <c r="H612" s="1" t="s">
        <v>1100</v>
      </c>
      <c r="I612" s="1">
        <v>10000000</v>
      </c>
      <c r="J612" s="1" t="s">
        <v>4611</v>
      </c>
      <c r="K612" s="1" t="s">
        <v>4612</v>
      </c>
      <c r="L612" s="1" t="s">
        <v>4613</v>
      </c>
      <c r="M612" s="1"/>
      <c r="N612" s="1" t="s">
        <v>7</v>
      </c>
      <c r="O612" s="13" t="s">
        <v>926</v>
      </c>
    </row>
    <row r="613" spans="1:15" x14ac:dyDescent="0.35">
      <c r="A613" s="1" t="s">
        <v>1064</v>
      </c>
      <c r="B613" s="1" t="s">
        <v>4614</v>
      </c>
      <c r="C613" s="1" t="s">
        <v>4615</v>
      </c>
      <c r="D613" s="1" t="s">
        <v>4616</v>
      </c>
      <c r="E613" s="1" t="s">
        <v>4617</v>
      </c>
      <c r="F613" s="1" t="s">
        <v>1245</v>
      </c>
      <c r="G613" s="1" t="b">
        <v>1</v>
      </c>
      <c r="H613" s="1" t="s">
        <v>1053</v>
      </c>
      <c r="I613" s="1">
        <v>10000000</v>
      </c>
      <c r="J613" s="1" t="s">
        <v>4618</v>
      </c>
      <c r="K613" s="1" t="s">
        <v>4619</v>
      </c>
      <c r="L613" s="1" t="s">
        <v>4620</v>
      </c>
      <c r="M613" s="1"/>
      <c r="N613" s="1" t="s">
        <v>7</v>
      </c>
      <c r="O613" s="13" t="s">
        <v>926</v>
      </c>
    </row>
    <row r="614" spans="1:15" x14ac:dyDescent="0.35">
      <c r="A614" s="1" t="s">
        <v>1064</v>
      </c>
      <c r="B614" s="1" t="s">
        <v>4621</v>
      </c>
      <c r="C614" s="1" t="s">
        <v>4622</v>
      </c>
      <c r="D614" s="1" t="s">
        <v>4623</v>
      </c>
      <c r="E614" s="1" t="s">
        <v>4624</v>
      </c>
      <c r="F614" s="1" t="s">
        <v>1245</v>
      </c>
      <c r="G614" s="1" t="b">
        <v>1</v>
      </c>
      <c r="H614" s="1" t="s">
        <v>1100</v>
      </c>
      <c r="I614" s="1">
        <v>1000000</v>
      </c>
      <c r="J614" s="1" t="s">
        <v>1838</v>
      </c>
      <c r="K614" s="1" t="s">
        <v>4625</v>
      </c>
      <c r="L614" s="1" t="s">
        <v>4626</v>
      </c>
      <c r="M614" s="1"/>
      <c r="N614" s="1" t="s">
        <v>7</v>
      </c>
      <c r="O614" s="13" t="s">
        <v>926</v>
      </c>
    </row>
    <row r="615" spans="1:15" x14ac:dyDescent="0.35">
      <c r="A615" s="1" t="s">
        <v>1064</v>
      </c>
      <c r="B615" s="1" t="s">
        <v>4627</v>
      </c>
      <c r="C615" s="1" t="s">
        <v>4628</v>
      </c>
      <c r="D615" s="1" t="s">
        <v>4629</v>
      </c>
      <c r="E615" s="1" t="s">
        <v>4630</v>
      </c>
      <c r="F615" s="1" t="s">
        <v>1245</v>
      </c>
      <c r="G615" s="1" t="b">
        <v>1</v>
      </c>
      <c r="H615" s="1" t="s">
        <v>1053</v>
      </c>
      <c r="I615" s="1">
        <v>1000000</v>
      </c>
      <c r="J615" s="1" t="s">
        <v>4631</v>
      </c>
      <c r="K615" s="1" t="s">
        <v>4632</v>
      </c>
      <c r="L615" s="1" t="s">
        <v>4633</v>
      </c>
      <c r="M615" s="1"/>
      <c r="N615" s="1" t="s">
        <v>24</v>
      </c>
      <c r="O615" s="13" t="s">
        <v>926</v>
      </c>
    </row>
    <row r="616" spans="1:15" x14ac:dyDescent="0.35">
      <c r="A616" s="1" t="s">
        <v>1064</v>
      </c>
      <c r="B616" s="1" t="s">
        <v>4634</v>
      </c>
      <c r="C616" s="1" t="s">
        <v>4635</v>
      </c>
      <c r="D616" s="1" t="s">
        <v>4636</v>
      </c>
      <c r="E616" s="1" t="s">
        <v>4637</v>
      </c>
      <c r="F616" s="1" t="s">
        <v>1245</v>
      </c>
      <c r="G616" s="1" t="b">
        <v>1</v>
      </c>
      <c r="H616" s="1" t="s">
        <v>1053</v>
      </c>
      <c r="I616" s="1">
        <v>1000000</v>
      </c>
      <c r="J616" s="1" t="s">
        <v>4638</v>
      </c>
      <c r="K616" s="1" t="s">
        <v>4639</v>
      </c>
      <c r="L616" s="1" t="s">
        <v>4640</v>
      </c>
      <c r="M616" s="1"/>
      <c r="N616" s="1" t="s">
        <v>34</v>
      </c>
      <c r="O616" s="13" t="s">
        <v>925</v>
      </c>
    </row>
    <row r="617" spans="1:15" x14ac:dyDescent="0.35">
      <c r="A617" s="1" t="s">
        <v>1064</v>
      </c>
      <c r="B617" s="1" t="s">
        <v>4641</v>
      </c>
      <c r="C617" s="1" t="s">
        <v>4642</v>
      </c>
      <c r="D617" s="1" t="s">
        <v>4643</v>
      </c>
      <c r="E617" s="1" t="s">
        <v>4644</v>
      </c>
      <c r="F617" s="1" t="s">
        <v>1245</v>
      </c>
      <c r="G617" s="1" t="b">
        <v>1</v>
      </c>
      <c r="H617" s="1" t="s">
        <v>1100</v>
      </c>
      <c r="I617" s="1">
        <v>100000</v>
      </c>
      <c r="J617" s="1" t="s">
        <v>1149</v>
      </c>
      <c r="K617" s="1" t="s">
        <v>4645</v>
      </c>
      <c r="L617" s="1" t="s">
        <v>4646</v>
      </c>
      <c r="M617" s="1"/>
      <c r="N617" s="1" t="s">
        <v>72</v>
      </c>
      <c r="O617" s="13" t="s">
        <v>925</v>
      </c>
    </row>
    <row r="618" spans="1:15" x14ac:dyDescent="0.35">
      <c r="A618" s="1" t="s">
        <v>1064</v>
      </c>
      <c r="B618" s="1" t="s">
        <v>4647</v>
      </c>
      <c r="C618" s="1" t="s">
        <v>4648</v>
      </c>
      <c r="D618" s="1" t="s">
        <v>4649</v>
      </c>
      <c r="E618" s="1" t="s">
        <v>4650</v>
      </c>
      <c r="F618" s="1" t="s">
        <v>1245</v>
      </c>
      <c r="G618" s="1" t="b">
        <v>1</v>
      </c>
      <c r="H618" s="1" t="s">
        <v>1100</v>
      </c>
      <c r="I618" s="1">
        <v>10000000</v>
      </c>
      <c r="J618" s="1" t="s">
        <v>4651</v>
      </c>
      <c r="K618" s="1" t="s">
        <v>4652</v>
      </c>
      <c r="L618" s="1" t="s">
        <v>4653</v>
      </c>
      <c r="M618" s="1"/>
      <c r="N618" s="1" t="s">
        <v>24</v>
      </c>
      <c r="O618" s="13" t="s">
        <v>926</v>
      </c>
    </row>
    <row r="619" spans="1:15" x14ac:dyDescent="0.35">
      <c r="A619" s="1" t="s">
        <v>1064</v>
      </c>
      <c r="B619" s="1" t="s">
        <v>4654</v>
      </c>
      <c r="C619" s="1" t="s">
        <v>4655</v>
      </c>
      <c r="D619" s="1" t="s">
        <v>4656</v>
      </c>
      <c r="E619" s="1" t="s">
        <v>4657</v>
      </c>
      <c r="F619" s="1" t="s">
        <v>2322</v>
      </c>
      <c r="G619" s="1" t="b">
        <v>1</v>
      </c>
      <c r="H619" s="1" t="s">
        <v>1053</v>
      </c>
      <c r="I619" s="1">
        <v>50000000</v>
      </c>
      <c r="J619" s="1" t="s">
        <v>4658</v>
      </c>
      <c r="K619" s="1" t="s">
        <v>4659</v>
      </c>
      <c r="L619" s="1" t="s">
        <v>4660</v>
      </c>
      <c r="M619" s="1"/>
      <c r="N619" s="1" t="s">
        <v>34</v>
      </c>
      <c r="O619" s="13" t="s">
        <v>926</v>
      </c>
    </row>
    <row r="620" spans="1:15" x14ac:dyDescent="0.35">
      <c r="A620" s="1" t="s">
        <v>1047</v>
      </c>
      <c r="B620" s="1" t="s">
        <v>4661</v>
      </c>
      <c r="C620" s="1" t="s">
        <v>4662</v>
      </c>
      <c r="D620" s="1" t="s">
        <v>4663</v>
      </c>
      <c r="E620" s="1" t="s">
        <v>4664</v>
      </c>
      <c r="F620" s="1" t="s">
        <v>1052</v>
      </c>
      <c r="G620" s="1" t="b">
        <v>0</v>
      </c>
      <c r="H620" s="1" t="s">
        <v>1053</v>
      </c>
      <c r="I620" s="1">
        <v>100000</v>
      </c>
      <c r="J620" s="1" t="s">
        <v>4665</v>
      </c>
      <c r="K620" s="1" t="s">
        <v>4666</v>
      </c>
      <c r="L620" s="1" t="s">
        <v>4667</v>
      </c>
      <c r="M620" s="1"/>
      <c r="N620" s="1" t="s">
        <v>7</v>
      </c>
      <c r="O620" s="13" t="s">
        <v>926</v>
      </c>
    </row>
    <row r="621" spans="1:15" x14ac:dyDescent="0.35">
      <c r="A621" s="1" t="s">
        <v>1047</v>
      </c>
      <c r="B621" s="1" t="s">
        <v>4668</v>
      </c>
      <c r="C621" s="1" t="s">
        <v>4669</v>
      </c>
      <c r="D621" s="1" t="s">
        <v>4670</v>
      </c>
      <c r="E621" s="1" t="s">
        <v>4671</v>
      </c>
      <c r="F621" s="1" t="s">
        <v>1052</v>
      </c>
      <c r="G621" s="1" t="b">
        <v>0</v>
      </c>
      <c r="H621" s="1" t="s">
        <v>1053</v>
      </c>
      <c r="I621" s="1">
        <v>1000</v>
      </c>
      <c r="J621" s="1" t="s">
        <v>4672</v>
      </c>
      <c r="K621" s="1" t="s">
        <v>4673</v>
      </c>
      <c r="L621" s="1" t="s">
        <v>1367</v>
      </c>
      <c r="M621" s="1"/>
      <c r="N621" s="1" t="s">
        <v>7</v>
      </c>
      <c r="O621" s="13" t="s">
        <v>926</v>
      </c>
    </row>
    <row r="622" spans="1:15" x14ac:dyDescent="0.35">
      <c r="A622" s="1" t="s">
        <v>1047</v>
      </c>
      <c r="B622" s="1" t="s">
        <v>4674</v>
      </c>
      <c r="C622" s="1" t="s">
        <v>4675</v>
      </c>
      <c r="D622" s="1" t="s">
        <v>4676</v>
      </c>
      <c r="E622" s="1" t="s">
        <v>4677</v>
      </c>
      <c r="F622" s="1" t="s">
        <v>1052</v>
      </c>
      <c r="G622" s="1" t="b">
        <v>0</v>
      </c>
      <c r="H622" s="1" t="s">
        <v>1053</v>
      </c>
      <c r="I622" s="1">
        <v>10000</v>
      </c>
      <c r="J622" s="1" t="s">
        <v>4678</v>
      </c>
      <c r="K622" s="1" t="s">
        <v>4679</v>
      </c>
      <c r="L622" s="1" t="s">
        <v>4680</v>
      </c>
      <c r="M622" s="1"/>
      <c r="N622" s="1" t="s">
        <v>7</v>
      </c>
      <c r="O622" s="13" t="s">
        <v>926</v>
      </c>
    </row>
    <row r="623" spans="1:15" ht="14.5" customHeight="1" x14ac:dyDescent="0.35">
      <c r="A623" s="1" t="s">
        <v>1047</v>
      </c>
      <c r="B623" s="1" t="s">
        <v>4681</v>
      </c>
      <c r="C623" s="1" t="s">
        <v>4682</v>
      </c>
      <c r="D623" s="1" t="s">
        <v>4683</v>
      </c>
      <c r="E623" s="1" t="s">
        <v>4684</v>
      </c>
      <c r="F623" s="1" t="s">
        <v>1052</v>
      </c>
      <c r="G623" s="1" t="b">
        <v>0</v>
      </c>
      <c r="H623" s="1" t="s">
        <v>1053</v>
      </c>
      <c r="I623" s="1">
        <v>10000</v>
      </c>
      <c r="J623" s="1" t="s">
        <v>1350</v>
      </c>
      <c r="K623" s="1" t="s">
        <v>4685</v>
      </c>
      <c r="L623" s="1" t="s">
        <v>4686</v>
      </c>
      <c r="M623" s="1"/>
      <c r="N623" s="1" t="s">
        <v>13</v>
      </c>
      <c r="O623" s="13" t="s">
        <v>930</v>
      </c>
    </row>
    <row r="624" spans="1:15" x14ac:dyDescent="0.35">
      <c r="A624" s="1" t="s">
        <v>1047</v>
      </c>
      <c r="B624" s="1" t="s">
        <v>4687</v>
      </c>
      <c r="C624" s="1" t="s">
        <v>4688</v>
      </c>
      <c r="D624" s="1" t="s">
        <v>4689</v>
      </c>
      <c r="E624" s="1" t="s">
        <v>4690</v>
      </c>
      <c r="F624" s="1" t="s">
        <v>1052</v>
      </c>
      <c r="G624" s="1" t="b">
        <v>0</v>
      </c>
      <c r="H624" s="1" t="s">
        <v>1053</v>
      </c>
      <c r="I624" s="1">
        <v>10000</v>
      </c>
      <c r="J624" s="1" t="s">
        <v>1838</v>
      </c>
      <c r="K624" s="1" t="s">
        <v>4691</v>
      </c>
      <c r="L624" s="1" t="s">
        <v>4692</v>
      </c>
      <c r="M624" s="1"/>
      <c r="N624" s="1" t="s">
        <v>7</v>
      </c>
      <c r="O624" s="13" t="s">
        <v>937</v>
      </c>
    </row>
    <row r="625" spans="1:15" x14ac:dyDescent="0.35">
      <c r="A625" s="1" t="s">
        <v>1047</v>
      </c>
      <c r="B625" s="1" t="s">
        <v>4693</v>
      </c>
      <c r="C625" s="1" t="s">
        <v>4694</v>
      </c>
      <c r="D625" s="1" t="s">
        <v>4695</v>
      </c>
      <c r="E625" s="1" t="s">
        <v>4696</v>
      </c>
      <c r="F625" s="1" t="s">
        <v>1052</v>
      </c>
      <c r="G625" s="1" t="b">
        <v>0</v>
      </c>
      <c r="H625" s="1" t="s">
        <v>1053</v>
      </c>
      <c r="I625" s="1">
        <v>5000</v>
      </c>
      <c r="J625" s="1" t="s">
        <v>2381</v>
      </c>
      <c r="K625" s="1" t="s">
        <v>2382</v>
      </c>
      <c r="L625" s="1" t="s">
        <v>2383</v>
      </c>
      <c r="M625" s="1"/>
      <c r="N625" s="1" t="s">
        <v>7</v>
      </c>
      <c r="O625" s="13" t="s">
        <v>926</v>
      </c>
    </row>
    <row r="626" spans="1:15" x14ac:dyDescent="0.35">
      <c r="A626" s="1" t="s">
        <v>1047</v>
      </c>
      <c r="B626" s="1" t="s">
        <v>4697</v>
      </c>
      <c r="C626" s="1" t="s">
        <v>4698</v>
      </c>
      <c r="D626" s="1" t="s">
        <v>4699</v>
      </c>
      <c r="E626" s="1" t="s">
        <v>4700</v>
      </c>
      <c r="F626" s="1" t="s">
        <v>1052</v>
      </c>
      <c r="G626" s="1" t="b">
        <v>0</v>
      </c>
      <c r="H626" s="1" t="s">
        <v>1053</v>
      </c>
      <c r="I626" s="1">
        <v>100000</v>
      </c>
      <c r="J626" s="1" t="s">
        <v>1269</v>
      </c>
      <c r="K626" s="1" t="s">
        <v>4701</v>
      </c>
      <c r="L626" s="1" t="s">
        <v>4702</v>
      </c>
      <c r="M626" s="1"/>
      <c r="N626" s="1" t="s">
        <v>7</v>
      </c>
      <c r="O626" s="13" t="s">
        <v>926</v>
      </c>
    </row>
    <row r="627" spans="1:15" x14ac:dyDescent="0.35">
      <c r="A627" s="1" t="s">
        <v>1047</v>
      </c>
      <c r="B627" s="1" t="s">
        <v>4703</v>
      </c>
      <c r="C627" s="1" t="s">
        <v>4704</v>
      </c>
      <c r="D627" s="1" t="s">
        <v>4705</v>
      </c>
      <c r="E627" s="1" t="s">
        <v>4706</v>
      </c>
      <c r="F627" s="1" t="s">
        <v>1052</v>
      </c>
      <c r="G627" s="1" t="b">
        <v>0</v>
      </c>
      <c r="H627" s="1" t="s">
        <v>1053</v>
      </c>
      <c r="I627" s="1">
        <v>10000</v>
      </c>
      <c r="J627" s="1" t="s">
        <v>4707</v>
      </c>
      <c r="K627" s="1" t="s">
        <v>4708</v>
      </c>
      <c r="L627" s="1" t="s">
        <v>1413</v>
      </c>
      <c r="M627" s="1"/>
      <c r="N627" s="1" t="s">
        <v>7</v>
      </c>
      <c r="O627" s="13" t="s">
        <v>925</v>
      </c>
    </row>
    <row r="628" spans="1:15" x14ac:dyDescent="0.35">
      <c r="A628" s="1" t="s">
        <v>1064</v>
      </c>
      <c r="B628" s="1" t="s">
        <v>4709</v>
      </c>
      <c r="C628" s="1" t="s">
        <v>4710</v>
      </c>
      <c r="D628" s="1" t="s">
        <v>4711</v>
      </c>
      <c r="E628" s="1" t="s">
        <v>4712</v>
      </c>
      <c r="F628" s="1" t="s">
        <v>1052</v>
      </c>
      <c r="G628" s="1" t="b">
        <v>1</v>
      </c>
      <c r="H628" s="1" t="s">
        <v>1053</v>
      </c>
      <c r="I628" s="1">
        <v>100000</v>
      </c>
      <c r="J628" s="1" t="s">
        <v>1646</v>
      </c>
      <c r="K628" s="1" t="s">
        <v>4713</v>
      </c>
      <c r="L628" s="1" t="s">
        <v>4714</v>
      </c>
      <c r="M628" s="1"/>
      <c r="N628" s="1" t="s">
        <v>7</v>
      </c>
      <c r="O628" s="13" t="s">
        <v>926</v>
      </c>
    </row>
    <row r="629" spans="1:15" x14ac:dyDescent="0.35">
      <c r="A629" s="1" t="s">
        <v>1064</v>
      </c>
      <c r="B629" s="1" t="s">
        <v>4715</v>
      </c>
      <c r="C629" s="1" t="s">
        <v>4716</v>
      </c>
      <c r="D629" s="1" t="s">
        <v>4717</v>
      </c>
      <c r="E629" s="1" t="s">
        <v>4718</v>
      </c>
      <c r="F629" s="1" t="s">
        <v>1052</v>
      </c>
      <c r="G629" s="1" t="b">
        <v>1</v>
      </c>
      <c r="H629" s="1" t="s">
        <v>1053</v>
      </c>
      <c r="I629" s="1">
        <v>10000</v>
      </c>
      <c r="J629" s="1" t="s">
        <v>1831</v>
      </c>
      <c r="K629" s="1" t="s">
        <v>4719</v>
      </c>
      <c r="L629" s="1" t="s">
        <v>4720</v>
      </c>
      <c r="M629" s="1"/>
      <c r="N629" s="1" t="s">
        <v>7</v>
      </c>
      <c r="O629" s="13" t="s">
        <v>926</v>
      </c>
    </row>
    <row r="630" spans="1:15" x14ac:dyDescent="0.35">
      <c r="A630" s="1" t="s">
        <v>1064</v>
      </c>
      <c r="B630" s="1" t="s">
        <v>4721</v>
      </c>
      <c r="C630" s="1" t="s">
        <v>4722</v>
      </c>
      <c r="D630" s="1" t="s">
        <v>4723</v>
      </c>
      <c r="E630" s="1" t="s">
        <v>4724</v>
      </c>
      <c r="F630" s="1" t="s">
        <v>1052</v>
      </c>
      <c r="G630" s="1" t="b">
        <v>1</v>
      </c>
      <c r="H630" s="1" t="s">
        <v>1053</v>
      </c>
      <c r="I630" s="1">
        <v>5000000</v>
      </c>
      <c r="J630" s="1" t="s">
        <v>4179</v>
      </c>
      <c r="K630" s="1" t="s">
        <v>4725</v>
      </c>
      <c r="L630" s="1" t="s">
        <v>4726</v>
      </c>
      <c r="M630" s="1"/>
      <c r="N630" s="1" t="s">
        <v>34</v>
      </c>
      <c r="O630" s="13" t="s">
        <v>926</v>
      </c>
    </row>
    <row r="631" spans="1:15" x14ac:dyDescent="0.35">
      <c r="A631" s="1" t="s">
        <v>1064</v>
      </c>
      <c r="B631" s="1" t="s">
        <v>4727</v>
      </c>
      <c r="C631" s="1" t="s">
        <v>4728</v>
      </c>
      <c r="D631" s="1" t="s">
        <v>4729</v>
      </c>
      <c r="E631" s="1" t="s">
        <v>4730</v>
      </c>
      <c r="F631" s="1" t="s">
        <v>1052</v>
      </c>
      <c r="G631" s="1" t="b">
        <v>1</v>
      </c>
      <c r="H631" s="1" t="s">
        <v>1053</v>
      </c>
      <c r="I631" s="1">
        <v>1000000</v>
      </c>
      <c r="J631" s="1" t="s">
        <v>4731</v>
      </c>
      <c r="K631" s="1" t="s">
        <v>4732</v>
      </c>
      <c r="L631" s="1" t="s">
        <v>4733</v>
      </c>
      <c r="M631" s="1"/>
      <c r="N631" s="1" t="s">
        <v>34</v>
      </c>
      <c r="O631" s="13" t="s">
        <v>926</v>
      </c>
    </row>
    <row r="632" spans="1:15" x14ac:dyDescent="0.35">
      <c r="A632" s="1" t="s">
        <v>1064</v>
      </c>
      <c r="B632" s="1" t="s">
        <v>4734</v>
      </c>
      <c r="C632" s="1" t="s">
        <v>4735</v>
      </c>
      <c r="D632" s="1" t="s">
        <v>4736</v>
      </c>
      <c r="E632" s="1" t="s">
        <v>4737</v>
      </c>
      <c r="F632" s="1" t="s">
        <v>1052</v>
      </c>
      <c r="G632" s="1" t="b">
        <v>1</v>
      </c>
      <c r="H632" s="1" t="s">
        <v>1053</v>
      </c>
      <c r="I632" s="1">
        <v>10000000</v>
      </c>
      <c r="J632" s="1" t="s">
        <v>4738</v>
      </c>
      <c r="K632" s="1" t="s">
        <v>4739</v>
      </c>
      <c r="L632" s="1" t="s">
        <v>4740</v>
      </c>
      <c r="M632" s="1"/>
      <c r="N632" s="1" t="s">
        <v>34</v>
      </c>
      <c r="O632" s="13" t="s">
        <v>925</v>
      </c>
    </row>
    <row r="633" spans="1:15" x14ac:dyDescent="0.35">
      <c r="A633" s="1" t="s">
        <v>1064</v>
      </c>
      <c r="B633" s="1" t="s">
        <v>4741</v>
      </c>
      <c r="C633" s="1" t="s">
        <v>4742</v>
      </c>
      <c r="D633" s="1" t="s">
        <v>4743</v>
      </c>
      <c r="E633" s="1" t="s">
        <v>4744</v>
      </c>
      <c r="F633" s="1" t="s">
        <v>1052</v>
      </c>
      <c r="G633" s="1" t="b">
        <v>1</v>
      </c>
      <c r="H633" s="1" t="s">
        <v>1053</v>
      </c>
      <c r="I633" s="1">
        <v>500000</v>
      </c>
      <c r="J633" s="1" t="s">
        <v>4745</v>
      </c>
      <c r="K633" s="1" t="s">
        <v>4746</v>
      </c>
      <c r="L633" s="1" t="s">
        <v>4747</v>
      </c>
      <c r="M633" s="1"/>
      <c r="N633" s="1" t="s">
        <v>7</v>
      </c>
      <c r="O633" s="13" t="s">
        <v>926</v>
      </c>
    </row>
    <row r="634" spans="1:15" x14ac:dyDescent="0.35">
      <c r="A634" s="1" t="s">
        <v>1064</v>
      </c>
      <c r="B634" s="1" t="s">
        <v>4748</v>
      </c>
      <c r="C634" s="1" t="s">
        <v>4749</v>
      </c>
      <c r="D634" s="1" t="s">
        <v>4750</v>
      </c>
      <c r="E634" s="1" t="s">
        <v>4751</v>
      </c>
      <c r="F634" s="1" t="s">
        <v>1052</v>
      </c>
      <c r="G634" s="1" t="b">
        <v>1</v>
      </c>
      <c r="H634" s="1" t="s">
        <v>1053</v>
      </c>
      <c r="I634" s="1">
        <v>10000000</v>
      </c>
      <c r="J634" s="1" t="s">
        <v>4752</v>
      </c>
      <c r="K634" s="1" t="s">
        <v>4753</v>
      </c>
      <c r="L634" s="1" t="s">
        <v>4754</v>
      </c>
      <c r="M634" s="1"/>
      <c r="N634" s="1" t="s">
        <v>24</v>
      </c>
      <c r="O634" s="13" t="s">
        <v>1374</v>
      </c>
    </row>
    <row r="635" spans="1:15" x14ac:dyDescent="0.35">
      <c r="A635" s="1" t="s">
        <v>1064</v>
      </c>
      <c r="B635" s="1" t="s">
        <v>4755</v>
      </c>
      <c r="C635" s="1" t="s">
        <v>4756</v>
      </c>
      <c r="D635" s="1" t="s">
        <v>4757</v>
      </c>
      <c r="E635" s="1" t="s">
        <v>4758</v>
      </c>
      <c r="F635" s="1" t="s">
        <v>2766</v>
      </c>
      <c r="G635" s="1" t="b">
        <v>1</v>
      </c>
      <c r="H635" s="1" t="s">
        <v>1053</v>
      </c>
      <c r="I635" s="1">
        <v>5000000</v>
      </c>
      <c r="J635" s="1" t="s">
        <v>4759</v>
      </c>
      <c r="K635" s="1" t="s">
        <v>4760</v>
      </c>
      <c r="L635" s="1" t="s">
        <v>4761</v>
      </c>
      <c r="M635" s="1"/>
      <c r="N635" s="1" t="s">
        <v>7</v>
      </c>
      <c r="O635" s="13" t="s">
        <v>925</v>
      </c>
    </row>
    <row r="636" spans="1:15" x14ac:dyDescent="0.35">
      <c r="A636" s="1" t="s">
        <v>1064</v>
      </c>
      <c r="B636" s="1" t="s">
        <v>4762</v>
      </c>
      <c r="C636" s="1" t="s">
        <v>4763</v>
      </c>
      <c r="D636" s="1" t="s">
        <v>4764</v>
      </c>
      <c r="E636" s="1" t="s">
        <v>4765</v>
      </c>
      <c r="F636" s="1" t="s">
        <v>2766</v>
      </c>
      <c r="G636" s="1" t="b">
        <v>1</v>
      </c>
      <c r="H636" s="1" t="s">
        <v>1053</v>
      </c>
      <c r="I636" s="1">
        <v>1000000</v>
      </c>
      <c r="J636" s="1" t="s">
        <v>1093</v>
      </c>
      <c r="K636" s="1" t="s">
        <v>4766</v>
      </c>
      <c r="L636" s="1" t="s">
        <v>4767</v>
      </c>
      <c r="M636" s="1"/>
      <c r="N636" s="1" t="s">
        <v>34</v>
      </c>
      <c r="O636" s="13" t="s">
        <v>926</v>
      </c>
    </row>
    <row r="637" spans="1:15" x14ac:dyDescent="0.35">
      <c r="A637" s="1" t="s">
        <v>1064</v>
      </c>
      <c r="B637" s="1" t="s">
        <v>4768</v>
      </c>
      <c r="C637" s="1" t="s">
        <v>4769</v>
      </c>
      <c r="D637" s="1" t="s">
        <v>4770</v>
      </c>
      <c r="E637" s="1" t="s">
        <v>4771</v>
      </c>
      <c r="F637" s="1" t="s">
        <v>2766</v>
      </c>
      <c r="G637" s="1" t="b">
        <v>1</v>
      </c>
      <c r="H637" s="1" t="s">
        <v>1100</v>
      </c>
      <c r="I637" s="1">
        <v>10000000</v>
      </c>
      <c r="J637" s="1" t="s">
        <v>1984</v>
      </c>
      <c r="K637" s="1" t="s">
        <v>4772</v>
      </c>
      <c r="L637" s="1" t="s">
        <v>4773</v>
      </c>
      <c r="M637" s="1"/>
      <c r="N637" s="1" t="s">
        <v>7</v>
      </c>
      <c r="O637" s="13" t="s">
        <v>926</v>
      </c>
    </row>
    <row r="638" spans="1:15" x14ac:dyDescent="0.35">
      <c r="A638" s="1" t="s">
        <v>1064</v>
      </c>
      <c r="B638" s="1" t="s">
        <v>4774</v>
      </c>
      <c r="C638" s="1" t="s">
        <v>4775</v>
      </c>
      <c r="D638" s="1" t="s">
        <v>4776</v>
      </c>
      <c r="E638" s="1" t="s">
        <v>4777</v>
      </c>
      <c r="F638" s="1" t="s">
        <v>2766</v>
      </c>
      <c r="G638" s="1" t="b">
        <v>1</v>
      </c>
      <c r="H638" s="1" t="s">
        <v>1053</v>
      </c>
      <c r="I638" s="1">
        <v>10000000</v>
      </c>
      <c r="J638" s="1" t="s">
        <v>4778</v>
      </c>
      <c r="K638" s="1" t="s">
        <v>4779</v>
      </c>
      <c r="L638" s="1" t="s">
        <v>4780</v>
      </c>
      <c r="M638" s="1"/>
      <c r="N638" s="1" t="s">
        <v>24</v>
      </c>
      <c r="O638" s="13" t="s">
        <v>925</v>
      </c>
    </row>
    <row r="639" spans="1:15" x14ac:dyDescent="0.35">
      <c r="A639" s="1" t="s">
        <v>1064</v>
      </c>
      <c r="B639" s="1" t="s">
        <v>4781</v>
      </c>
      <c r="C639" s="1" t="s">
        <v>4782</v>
      </c>
      <c r="D639" s="1" t="s">
        <v>4783</v>
      </c>
      <c r="E639" s="1" t="s">
        <v>4784</v>
      </c>
      <c r="F639" s="1" t="s">
        <v>2766</v>
      </c>
      <c r="G639" s="1" t="b">
        <v>1</v>
      </c>
      <c r="H639" s="1" t="s">
        <v>1053</v>
      </c>
      <c r="I639" s="1">
        <v>5000000</v>
      </c>
      <c r="J639" s="1" t="s">
        <v>4785</v>
      </c>
      <c r="K639" s="1" t="s">
        <v>4786</v>
      </c>
      <c r="L639" s="1" t="s">
        <v>4787</v>
      </c>
      <c r="M639" s="1"/>
      <c r="N639" s="1" t="s">
        <v>7</v>
      </c>
      <c r="O639" s="13" t="s">
        <v>925</v>
      </c>
    </row>
    <row r="640" spans="1:15" x14ac:dyDescent="0.35">
      <c r="A640" s="1" t="s">
        <v>1064</v>
      </c>
      <c r="B640" s="1" t="s">
        <v>4788</v>
      </c>
      <c r="C640" s="1" t="s">
        <v>4789</v>
      </c>
      <c r="D640" s="1" t="s">
        <v>4790</v>
      </c>
      <c r="E640" s="1" t="s">
        <v>4791</v>
      </c>
      <c r="F640" s="1" t="s">
        <v>2766</v>
      </c>
      <c r="G640" s="1" t="b">
        <v>1</v>
      </c>
      <c r="H640" s="1" t="s">
        <v>1053</v>
      </c>
      <c r="I640" s="1">
        <v>10000000</v>
      </c>
      <c r="J640" s="1" t="s">
        <v>4792</v>
      </c>
      <c r="K640" s="1" t="s">
        <v>4793</v>
      </c>
      <c r="L640" s="1" t="s">
        <v>4794</v>
      </c>
      <c r="M640" s="1"/>
      <c r="N640" s="1" t="s">
        <v>7</v>
      </c>
      <c r="O640" s="13" t="s">
        <v>926</v>
      </c>
    </row>
    <row r="641" spans="1:15" x14ac:dyDescent="0.35">
      <c r="A641" s="1" t="s">
        <v>1064</v>
      </c>
      <c r="B641" s="1" t="s">
        <v>4795</v>
      </c>
      <c r="C641" s="1" t="s">
        <v>4796</v>
      </c>
      <c r="D641" s="1" t="s">
        <v>4797</v>
      </c>
      <c r="E641" s="1" t="s">
        <v>4798</v>
      </c>
      <c r="F641" s="1" t="s">
        <v>2766</v>
      </c>
      <c r="G641" s="1" t="b">
        <v>1</v>
      </c>
      <c r="H641" s="1" t="s">
        <v>1100</v>
      </c>
      <c r="I641" s="1">
        <v>500000</v>
      </c>
      <c r="J641" s="1" t="s">
        <v>2392</v>
      </c>
      <c r="K641" s="1" t="s">
        <v>4799</v>
      </c>
      <c r="L641" s="1" t="s">
        <v>3966</v>
      </c>
      <c r="M641" s="1"/>
      <c r="N641" s="1" t="s">
        <v>7</v>
      </c>
      <c r="O641" s="13" t="s">
        <v>926</v>
      </c>
    </row>
    <row r="642" spans="1:15" x14ac:dyDescent="0.35">
      <c r="A642" s="1" t="s">
        <v>1064</v>
      </c>
      <c r="B642" s="1" t="s">
        <v>4800</v>
      </c>
      <c r="C642" s="1" t="s">
        <v>4801</v>
      </c>
      <c r="D642" s="1" t="s">
        <v>4802</v>
      </c>
      <c r="E642" s="1" t="s">
        <v>4803</v>
      </c>
      <c r="F642" s="1" t="s">
        <v>2766</v>
      </c>
      <c r="G642" s="1" t="b">
        <v>1</v>
      </c>
      <c r="H642" s="1" t="s">
        <v>1053</v>
      </c>
      <c r="I642" s="1">
        <v>1000000</v>
      </c>
      <c r="J642" s="1" t="s">
        <v>2795</v>
      </c>
      <c r="K642" s="1" t="s">
        <v>4804</v>
      </c>
      <c r="L642" s="1" t="s">
        <v>4805</v>
      </c>
      <c r="M642" s="1"/>
      <c r="N642" s="1" t="s">
        <v>24</v>
      </c>
      <c r="O642" s="13" t="s">
        <v>926</v>
      </c>
    </row>
    <row r="643" spans="1:15" x14ac:dyDescent="0.35">
      <c r="A643" s="1" t="s">
        <v>1064</v>
      </c>
      <c r="B643" s="1" t="s">
        <v>4806</v>
      </c>
      <c r="C643" s="1" t="s">
        <v>4807</v>
      </c>
      <c r="D643" s="1" t="s">
        <v>4808</v>
      </c>
      <c r="E643" s="1" t="s">
        <v>4809</v>
      </c>
      <c r="F643" s="1" t="s">
        <v>2766</v>
      </c>
      <c r="G643" s="1" t="b">
        <v>1</v>
      </c>
      <c r="H643" s="1" t="s">
        <v>1053</v>
      </c>
      <c r="I643" s="1">
        <v>500000</v>
      </c>
      <c r="J643" s="1" t="s">
        <v>4810</v>
      </c>
      <c r="K643" s="1" t="s">
        <v>4811</v>
      </c>
      <c r="L643" s="1" t="s">
        <v>4812</v>
      </c>
      <c r="M643" s="1"/>
      <c r="N643" s="1" t="s">
        <v>24</v>
      </c>
      <c r="O643" s="13" t="s">
        <v>926</v>
      </c>
    </row>
    <row r="644" spans="1:15" x14ac:dyDescent="0.35">
      <c r="A644" s="1" t="s">
        <v>1064</v>
      </c>
      <c r="B644" s="1" t="s">
        <v>4813</v>
      </c>
      <c r="C644" s="1" t="s">
        <v>4814</v>
      </c>
      <c r="D644" s="1" t="s">
        <v>4815</v>
      </c>
      <c r="E644" s="1" t="s">
        <v>4816</v>
      </c>
      <c r="F644" s="1" t="s">
        <v>2766</v>
      </c>
      <c r="G644" s="1" t="b">
        <v>1</v>
      </c>
      <c r="H644" s="1" t="s">
        <v>1053</v>
      </c>
      <c r="I644" s="1">
        <v>1000000</v>
      </c>
      <c r="J644" s="1" t="s">
        <v>2077</v>
      </c>
      <c r="K644" s="1" t="s">
        <v>4817</v>
      </c>
      <c r="L644" s="1" t="s">
        <v>4818</v>
      </c>
      <c r="M644" s="1"/>
      <c r="N644" s="1" t="s">
        <v>7</v>
      </c>
      <c r="O644" s="13" t="s">
        <v>926</v>
      </c>
    </row>
    <row r="645" spans="1:15" x14ac:dyDescent="0.35">
      <c r="A645" s="1" t="s">
        <v>1064</v>
      </c>
      <c r="B645" s="1" t="s">
        <v>4819</v>
      </c>
      <c r="C645" s="1" t="s">
        <v>4820</v>
      </c>
      <c r="D645" s="1" t="s">
        <v>4821</v>
      </c>
      <c r="E645" s="1" t="s">
        <v>4822</v>
      </c>
      <c r="F645" s="1" t="s">
        <v>2766</v>
      </c>
      <c r="G645" s="1" t="b">
        <v>1</v>
      </c>
      <c r="H645" s="1" t="s">
        <v>1053</v>
      </c>
      <c r="I645" s="1">
        <v>50000000</v>
      </c>
      <c r="J645" s="1" t="s">
        <v>4823</v>
      </c>
      <c r="K645" s="1" t="s">
        <v>4824</v>
      </c>
      <c r="L645" s="1" t="s">
        <v>4825</v>
      </c>
      <c r="M645" s="1"/>
      <c r="N645" s="1" t="s">
        <v>34</v>
      </c>
      <c r="O645" s="13" t="s">
        <v>926</v>
      </c>
    </row>
    <row r="646" spans="1:15" x14ac:dyDescent="0.35">
      <c r="A646" s="1" t="s">
        <v>1047</v>
      </c>
      <c r="B646" s="1" t="s">
        <v>4826</v>
      </c>
      <c r="C646" s="1" t="s">
        <v>4827</v>
      </c>
      <c r="D646" s="1" t="s">
        <v>4828</v>
      </c>
      <c r="E646" s="1" t="s">
        <v>4829</v>
      </c>
      <c r="F646" s="1" t="s">
        <v>1245</v>
      </c>
      <c r="G646" s="1" t="b">
        <v>0</v>
      </c>
      <c r="H646" s="1" t="s">
        <v>1053</v>
      </c>
      <c r="I646" s="1">
        <v>10000</v>
      </c>
      <c r="J646" s="1" t="s">
        <v>4830</v>
      </c>
      <c r="K646" s="1" t="s">
        <v>4831</v>
      </c>
      <c r="L646" s="1" t="s">
        <v>4832</v>
      </c>
      <c r="M646" s="1"/>
      <c r="N646" s="1" t="s">
        <v>7</v>
      </c>
      <c r="O646" s="13" t="s">
        <v>926</v>
      </c>
    </row>
    <row r="647" spans="1:15" x14ac:dyDescent="0.35">
      <c r="A647" s="1" t="s">
        <v>1047</v>
      </c>
      <c r="B647" s="1" t="s">
        <v>4833</v>
      </c>
      <c r="C647" s="1" t="s">
        <v>4834</v>
      </c>
      <c r="D647" s="1" t="s">
        <v>4835</v>
      </c>
      <c r="E647" s="1" t="s">
        <v>4836</v>
      </c>
      <c r="F647" s="1" t="s">
        <v>1245</v>
      </c>
      <c r="G647" s="1" t="b">
        <v>0</v>
      </c>
      <c r="H647" s="1" t="s">
        <v>1053</v>
      </c>
      <c r="I647" s="1">
        <v>5000</v>
      </c>
      <c r="J647" s="1" t="s">
        <v>1646</v>
      </c>
      <c r="K647" s="1" t="s">
        <v>4837</v>
      </c>
      <c r="L647" s="1" t="s">
        <v>4838</v>
      </c>
      <c r="M647" s="1"/>
      <c r="N647" s="1" t="s">
        <v>7</v>
      </c>
      <c r="O647" s="13" t="s">
        <v>926</v>
      </c>
    </row>
    <row r="648" spans="1:15" x14ac:dyDescent="0.35">
      <c r="A648" s="1" t="s">
        <v>1047</v>
      </c>
      <c r="B648" s="1" t="s">
        <v>4839</v>
      </c>
      <c r="C648" s="1" t="s">
        <v>4840</v>
      </c>
      <c r="D648" s="1" t="s">
        <v>4841</v>
      </c>
      <c r="E648" s="1" t="s">
        <v>4842</v>
      </c>
      <c r="F648" s="1" t="s">
        <v>1245</v>
      </c>
      <c r="G648" s="1" t="b">
        <v>0</v>
      </c>
      <c r="H648" s="1" t="s">
        <v>1231</v>
      </c>
      <c r="I648" s="1">
        <v>500</v>
      </c>
      <c r="J648" s="1" t="s">
        <v>1358</v>
      </c>
      <c r="K648" s="1" t="s">
        <v>4843</v>
      </c>
      <c r="L648" s="1" t="s">
        <v>4844</v>
      </c>
      <c r="M648" s="1"/>
      <c r="N648" s="1" t="s">
        <v>24</v>
      </c>
      <c r="O648" s="13" t="s">
        <v>926</v>
      </c>
    </row>
    <row r="649" spans="1:15" x14ac:dyDescent="0.35">
      <c r="A649" s="1" t="s">
        <v>1047</v>
      </c>
      <c r="B649" s="1" t="s">
        <v>4845</v>
      </c>
      <c r="C649" s="1" t="s">
        <v>4846</v>
      </c>
      <c r="D649" s="1" t="s">
        <v>4847</v>
      </c>
      <c r="E649" s="1" t="s">
        <v>4848</v>
      </c>
      <c r="F649" s="1" t="s">
        <v>1245</v>
      </c>
      <c r="G649" s="1" t="b">
        <v>0</v>
      </c>
      <c r="H649" s="1" t="s">
        <v>1053</v>
      </c>
      <c r="I649" s="1">
        <v>1</v>
      </c>
      <c r="J649" s="1" t="s">
        <v>4849</v>
      </c>
      <c r="K649" s="1" t="s">
        <v>4850</v>
      </c>
      <c r="L649" s="1" t="s">
        <v>4851</v>
      </c>
      <c r="M649" s="1"/>
      <c r="N649" s="1" t="s">
        <v>7</v>
      </c>
      <c r="O649" s="13" t="s">
        <v>925</v>
      </c>
    </row>
    <row r="650" spans="1:15" x14ac:dyDescent="0.35">
      <c r="A650" s="1" t="s">
        <v>1064</v>
      </c>
      <c r="B650" s="1" t="s">
        <v>4852</v>
      </c>
      <c r="C650" s="1" t="s">
        <v>4853</v>
      </c>
      <c r="D650" s="1" t="s">
        <v>4854</v>
      </c>
      <c r="E650" s="1" t="s">
        <v>4855</v>
      </c>
      <c r="F650" s="1" t="s">
        <v>1245</v>
      </c>
      <c r="G650" s="1" t="b">
        <v>1</v>
      </c>
      <c r="H650" s="1" t="s">
        <v>1053</v>
      </c>
      <c r="I650" s="1">
        <v>5000000</v>
      </c>
      <c r="J650" s="1" t="s">
        <v>4856</v>
      </c>
      <c r="K650" s="1" t="s">
        <v>4857</v>
      </c>
      <c r="L650" s="1" t="s">
        <v>4858</v>
      </c>
      <c r="M650" s="1"/>
      <c r="N650" s="1" t="s">
        <v>24</v>
      </c>
      <c r="O650" s="13" t="s">
        <v>926</v>
      </c>
    </row>
    <row r="651" spans="1:15" x14ac:dyDescent="0.35">
      <c r="A651" s="1" t="s">
        <v>1064</v>
      </c>
      <c r="B651" s="1" t="s">
        <v>4859</v>
      </c>
      <c r="C651" s="1" t="s">
        <v>4860</v>
      </c>
      <c r="D651" s="1" t="s">
        <v>4861</v>
      </c>
      <c r="E651" s="1" t="s">
        <v>4862</v>
      </c>
      <c r="F651" s="1" t="s">
        <v>1245</v>
      </c>
      <c r="G651" s="1" t="b">
        <v>1</v>
      </c>
      <c r="H651" s="1" t="s">
        <v>1053</v>
      </c>
      <c r="I651" s="1">
        <v>10000000</v>
      </c>
      <c r="J651" s="1" t="s">
        <v>4863</v>
      </c>
      <c r="K651" s="1" t="s">
        <v>4864</v>
      </c>
      <c r="L651" s="1" t="s">
        <v>4865</v>
      </c>
      <c r="M651" s="1"/>
      <c r="N651" s="1" t="s">
        <v>24</v>
      </c>
      <c r="O651" s="13" t="s">
        <v>926</v>
      </c>
    </row>
    <row r="652" spans="1:15" x14ac:dyDescent="0.35">
      <c r="A652" s="1" t="s">
        <v>1064</v>
      </c>
      <c r="B652" s="1" t="s">
        <v>4866</v>
      </c>
      <c r="C652" s="1" t="s">
        <v>4867</v>
      </c>
      <c r="D652" s="1" t="s">
        <v>4868</v>
      </c>
      <c r="E652" s="1" t="s">
        <v>4869</v>
      </c>
      <c r="F652" s="1" t="s">
        <v>1245</v>
      </c>
      <c r="G652" s="1" t="b">
        <v>1</v>
      </c>
      <c r="H652" s="1" t="s">
        <v>1100</v>
      </c>
      <c r="I652" s="1">
        <v>10000000</v>
      </c>
      <c r="J652" s="1" t="s">
        <v>4870</v>
      </c>
      <c r="K652" s="1" t="s">
        <v>4871</v>
      </c>
      <c r="L652" s="1" t="s">
        <v>4872</v>
      </c>
      <c r="M652" s="1"/>
      <c r="N652" s="1" t="s">
        <v>34</v>
      </c>
      <c r="O652" s="13" t="s">
        <v>926</v>
      </c>
    </row>
    <row r="653" spans="1:15" x14ac:dyDescent="0.35">
      <c r="A653" s="1" t="s">
        <v>1064</v>
      </c>
      <c r="B653" s="1" t="s">
        <v>4873</v>
      </c>
      <c r="C653" s="1" t="s">
        <v>4874</v>
      </c>
      <c r="D653" s="1" t="s">
        <v>4875</v>
      </c>
      <c r="E653" s="1" t="s">
        <v>4876</v>
      </c>
      <c r="F653" s="1" t="s">
        <v>1245</v>
      </c>
      <c r="G653" s="1" t="b">
        <v>1</v>
      </c>
      <c r="H653" s="1" t="s">
        <v>1053</v>
      </c>
      <c r="I653" s="1">
        <v>5000000</v>
      </c>
      <c r="J653" s="1" t="s">
        <v>4877</v>
      </c>
      <c r="K653" s="1" t="s">
        <v>4878</v>
      </c>
      <c r="L653" s="1" t="s">
        <v>4879</v>
      </c>
      <c r="M653" s="1"/>
      <c r="N653" s="1" t="s">
        <v>7</v>
      </c>
      <c r="O653" s="13" t="s">
        <v>925</v>
      </c>
    </row>
    <row r="654" spans="1:15" x14ac:dyDescent="0.35">
      <c r="A654" s="1" t="s">
        <v>1064</v>
      </c>
      <c r="B654" s="1" t="s">
        <v>4880</v>
      </c>
      <c r="C654" s="1" t="s">
        <v>4881</v>
      </c>
      <c r="D654" s="1" t="s">
        <v>4882</v>
      </c>
      <c r="E654" s="1" t="s">
        <v>4883</v>
      </c>
      <c r="F654" s="1" t="s">
        <v>1245</v>
      </c>
      <c r="G654" s="1" t="b">
        <v>1</v>
      </c>
      <c r="H654" s="1" t="s">
        <v>1100</v>
      </c>
      <c r="I654" s="1">
        <v>10000000</v>
      </c>
      <c r="J654" s="1" t="s">
        <v>4884</v>
      </c>
      <c r="K654" s="1" t="s">
        <v>4885</v>
      </c>
      <c r="L654" s="1" t="s">
        <v>4886</v>
      </c>
      <c r="M654" s="1"/>
      <c r="N654" s="1" t="s">
        <v>34</v>
      </c>
      <c r="O654" s="13" t="s">
        <v>926</v>
      </c>
    </row>
    <row r="655" spans="1:15" x14ac:dyDescent="0.35">
      <c r="A655" s="1" t="s">
        <v>1047</v>
      </c>
      <c r="B655" s="1" t="s">
        <v>4887</v>
      </c>
      <c r="C655" s="1" t="s">
        <v>4888</v>
      </c>
      <c r="D655" s="1" t="s">
        <v>4889</v>
      </c>
      <c r="E655" s="1" t="s">
        <v>4890</v>
      </c>
      <c r="F655" s="1" t="s">
        <v>1052</v>
      </c>
      <c r="G655" s="1" t="b">
        <v>0</v>
      </c>
      <c r="H655" s="1" t="s">
        <v>1053</v>
      </c>
      <c r="I655" s="1">
        <v>1000</v>
      </c>
      <c r="J655" s="1" t="s">
        <v>4226</v>
      </c>
      <c r="K655" s="1" t="s">
        <v>4891</v>
      </c>
      <c r="L655" s="1" t="s">
        <v>4892</v>
      </c>
      <c r="M655" s="1"/>
      <c r="N655" s="1" t="s">
        <v>13</v>
      </c>
      <c r="O655" s="13" t="s">
        <v>925</v>
      </c>
    </row>
    <row r="656" spans="1:15" x14ac:dyDescent="0.35">
      <c r="A656" s="1" t="s">
        <v>1047</v>
      </c>
      <c r="B656" s="1" t="s">
        <v>4893</v>
      </c>
      <c r="C656" s="1" t="s">
        <v>4894</v>
      </c>
      <c r="D656" s="1" t="s">
        <v>4895</v>
      </c>
      <c r="E656" s="1" t="s">
        <v>4896</v>
      </c>
      <c r="F656" s="1" t="s">
        <v>1052</v>
      </c>
      <c r="G656" s="1" t="b">
        <v>0</v>
      </c>
      <c r="H656" s="1" t="s">
        <v>1053</v>
      </c>
      <c r="I656" s="1">
        <v>5000</v>
      </c>
      <c r="J656" s="1" t="s">
        <v>4897</v>
      </c>
      <c r="K656" s="1" t="s">
        <v>4898</v>
      </c>
      <c r="L656" s="1" t="s">
        <v>4899</v>
      </c>
      <c r="M656" s="1"/>
      <c r="N656" s="1" t="s">
        <v>7</v>
      </c>
      <c r="O656" s="13" t="s">
        <v>957</v>
      </c>
    </row>
    <row r="657" spans="1:15" x14ac:dyDescent="0.35">
      <c r="A657" s="1" t="s">
        <v>1047</v>
      </c>
      <c r="B657" s="1" t="s">
        <v>4900</v>
      </c>
      <c r="C657" s="1" t="s">
        <v>4901</v>
      </c>
      <c r="D657" s="1" t="s">
        <v>4902</v>
      </c>
      <c r="E657" s="1" t="s">
        <v>4903</v>
      </c>
      <c r="F657" s="1" t="s">
        <v>1052</v>
      </c>
      <c r="G657" s="1" t="b">
        <v>0</v>
      </c>
      <c r="H657" s="1" t="s">
        <v>1053</v>
      </c>
      <c r="I657" s="1">
        <v>10000</v>
      </c>
      <c r="J657" s="1" t="s">
        <v>4904</v>
      </c>
      <c r="K657" s="1" t="s">
        <v>4905</v>
      </c>
      <c r="L657" s="1" t="s">
        <v>4906</v>
      </c>
      <c r="M657" s="1"/>
      <c r="N657" s="1" t="s">
        <v>13</v>
      </c>
      <c r="O657" s="13" t="s">
        <v>925</v>
      </c>
    </row>
    <row r="658" spans="1:15" x14ac:dyDescent="0.35">
      <c r="A658" s="1" t="s">
        <v>1047</v>
      </c>
      <c r="B658" s="1" t="s">
        <v>4907</v>
      </c>
      <c r="C658" s="1" t="s">
        <v>4908</v>
      </c>
      <c r="D658" s="1" t="s">
        <v>4909</v>
      </c>
      <c r="E658" s="1" t="s">
        <v>4910</v>
      </c>
      <c r="F658" s="1" t="s">
        <v>1052</v>
      </c>
      <c r="G658" s="1" t="b">
        <v>0</v>
      </c>
      <c r="H658" s="1" t="s">
        <v>1053</v>
      </c>
      <c r="I658" s="1">
        <v>5000</v>
      </c>
      <c r="J658" s="1" t="s">
        <v>1070</v>
      </c>
      <c r="K658" s="1" t="s">
        <v>4911</v>
      </c>
      <c r="L658" s="1" t="s">
        <v>4912</v>
      </c>
      <c r="M658" s="1"/>
      <c r="N658" s="1" t="s">
        <v>13</v>
      </c>
      <c r="O658" s="13" t="s">
        <v>925</v>
      </c>
    </row>
    <row r="659" spans="1:15" x14ac:dyDescent="0.35">
      <c r="A659" s="1" t="s">
        <v>1047</v>
      </c>
      <c r="B659" s="1" t="s">
        <v>4913</v>
      </c>
      <c r="C659" s="1" t="s">
        <v>4914</v>
      </c>
      <c r="D659" s="1" t="s">
        <v>4915</v>
      </c>
      <c r="E659" s="1" t="s">
        <v>4916</v>
      </c>
      <c r="F659" s="1" t="s">
        <v>1245</v>
      </c>
      <c r="G659" s="1" t="b">
        <v>0</v>
      </c>
      <c r="H659" s="1" t="s">
        <v>1053</v>
      </c>
      <c r="I659" s="1">
        <v>100000</v>
      </c>
      <c r="J659" s="1" t="s">
        <v>4917</v>
      </c>
      <c r="K659" s="1" t="s">
        <v>4368</v>
      </c>
      <c r="L659" s="1" t="s">
        <v>4369</v>
      </c>
      <c r="M659" s="1"/>
      <c r="N659" s="1" t="s">
        <v>7</v>
      </c>
      <c r="O659" s="13" t="s">
        <v>926</v>
      </c>
    </row>
    <row r="660" spans="1:15" x14ac:dyDescent="0.35">
      <c r="A660" s="1" t="s">
        <v>1047</v>
      </c>
      <c r="B660" s="1" t="s">
        <v>4918</v>
      </c>
      <c r="C660" s="1" t="s">
        <v>4919</v>
      </c>
      <c r="D660" s="1" t="s">
        <v>4920</v>
      </c>
      <c r="E660" s="1" t="s">
        <v>4921</v>
      </c>
      <c r="F660" s="1" t="s">
        <v>1245</v>
      </c>
      <c r="G660" s="1" t="b">
        <v>0</v>
      </c>
      <c r="H660" s="1" t="s">
        <v>1053</v>
      </c>
      <c r="I660" s="1">
        <v>1000</v>
      </c>
      <c r="J660" s="1" t="s">
        <v>1445</v>
      </c>
      <c r="K660" s="1" t="s">
        <v>4922</v>
      </c>
      <c r="L660" s="1" t="s">
        <v>4923</v>
      </c>
      <c r="M660" s="1"/>
      <c r="N660" s="1" t="s">
        <v>7</v>
      </c>
      <c r="O660" s="13" t="s">
        <v>926</v>
      </c>
    </row>
    <row r="661" spans="1:15" x14ac:dyDescent="0.35">
      <c r="A661" s="1" t="s">
        <v>1047</v>
      </c>
      <c r="B661" s="1" t="s">
        <v>4924</v>
      </c>
      <c r="C661" s="1" t="s">
        <v>4925</v>
      </c>
      <c r="D661" s="1" t="s">
        <v>4926</v>
      </c>
      <c r="E661" s="1" t="s">
        <v>4927</v>
      </c>
      <c r="F661" s="1" t="s">
        <v>1245</v>
      </c>
      <c r="G661" s="1" t="b">
        <v>0</v>
      </c>
      <c r="H661" s="1" t="s">
        <v>1231</v>
      </c>
      <c r="I661" s="1">
        <v>500</v>
      </c>
      <c r="J661" s="1" t="s">
        <v>1699</v>
      </c>
      <c r="K661" s="1" t="s">
        <v>4928</v>
      </c>
      <c r="L661" s="1" t="s">
        <v>4929</v>
      </c>
      <c r="M661" s="1"/>
      <c r="N661" s="1" t="s">
        <v>24</v>
      </c>
      <c r="O661" s="13" t="s">
        <v>926</v>
      </c>
    </row>
    <row r="662" spans="1:15" x14ac:dyDescent="0.35">
      <c r="A662" s="1" t="s">
        <v>1047</v>
      </c>
      <c r="B662" s="1" t="s">
        <v>373</v>
      </c>
      <c r="C662" s="1" t="s">
        <v>4930</v>
      </c>
      <c r="D662" s="1" t="s">
        <v>374</v>
      </c>
      <c r="E662" s="1" t="s">
        <v>375</v>
      </c>
      <c r="F662" s="1" t="s">
        <v>1245</v>
      </c>
      <c r="G662" s="1" t="b">
        <v>0</v>
      </c>
      <c r="H662" s="1" t="s">
        <v>1053</v>
      </c>
      <c r="I662" s="1">
        <v>1</v>
      </c>
      <c r="J662" s="1" t="s">
        <v>1358</v>
      </c>
      <c r="K662" s="1" t="s">
        <v>4931</v>
      </c>
      <c r="L662" s="1" t="s">
        <v>4932</v>
      </c>
      <c r="M662" s="1"/>
      <c r="N662" s="13" t="s">
        <v>13</v>
      </c>
      <c r="O662" s="13" t="s">
        <v>925</v>
      </c>
    </row>
    <row r="663" spans="1:15" x14ac:dyDescent="0.35">
      <c r="A663" s="1" t="s">
        <v>1047</v>
      </c>
      <c r="B663" s="1" t="s">
        <v>890</v>
      </c>
      <c r="C663" s="1" t="s">
        <v>4933</v>
      </c>
      <c r="D663" s="1" t="s">
        <v>891</v>
      </c>
      <c r="E663" s="1" t="s">
        <v>892</v>
      </c>
      <c r="F663" s="1" t="s">
        <v>1245</v>
      </c>
      <c r="G663" s="1" t="b">
        <v>0</v>
      </c>
      <c r="H663" s="1" t="s">
        <v>1053</v>
      </c>
      <c r="I663" s="1">
        <v>5000</v>
      </c>
      <c r="J663" s="1" t="s">
        <v>1149</v>
      </c>
      <c r="K663" s="1" t="s">
        <v>4934</v>
      </c>
      <c r="L663" s="1" t="s">
        <v>4935</v>
      </c>
      <c r="M663" s="1"/>
      <c r="N663" s="13" t="s">
        <v>7</v>
      </c>
      <c r="O663" s="13" t="s">
        <v>926</v>
      </c>
    </row>
    <row r="664" spans="1:15" x14ac:dyDescent="0.35">
      <c r="A664" s="1" t="s">
        <v>1064</v>
      </c>
      <c r="B664" s="1" t="s">
        <v>838</v>
      </c>
      <c r="C664" s="1" t="s">
        <v>4936</v>
      </c>
      <c r="D664" s="1" t="s">
        <v>839</v>
      </c>
      <c r="E664" s="1" t="s">
        <v>840</v>
      </c>
      <c r="F664" s="1" t="s">
        <v>2916</v>
      </c>
      <c r="G664" s="1" t="b">
        <v>1</v>
      </c>
      <c r="H664" s="1" t="s">
        <v>1231</v>
      </c>
      <c r="I664" s="1">
        <v>100000000</v>
      </c>
      <c r="J664" s="1" t="s">
        <v>4937</v>
      </c>
      <c r="K664" s="1" t="s">
        <v>4938</v>
      </c>
      <c r="L664" s="1" t="s">
        <v>4939</v>
      </c>
      <c r="M664" s="1"/>
      <c r="N664" s="13" t="s">
        <v>24</v>
      </c>
      <c r="O664" s="13" t="s">
        <v>926</v>
      </c>
    </row>
    <row r="665" spans="1:15" x14ac:dyDescent="0.35">
      <c r="A665" s="1" t="s">
        <v>1064</v>
      </c>
      <c r="B665" s="1" t="s">
        <v>893</v>
      </c>
      <c r="C665" s="1" t="s">
        <v>4940</v>
      </c>
      <c r="D665" s="1" t="s">
        <v>894</v>
      </c>
      <c r="E665" s="1" t="s">
        <v>895</v>
      </c>
      <c r="F665" s="1" t="s">
        <v>2916</v>
      </c>
      <c r="G665" s="1" t="b">
        <v>1</v>
      </c>
      <c r="H665" s="1" t="s">
        <v>1231</v>
      </c>
      <c r="I665" s="1">
        <v>1000000</v>
      </c>
      <c r="J665" s="1" t="s">
        <v>4941</v>
      </c>
      <c r="K665" s="1" t="s">
        <v>4942</v>
      </c>
      <c r="L665" s="1" t="s">
        <v>4943</v>
      </c>
      <c r="M665" s="1"/>
      <c r="N665" s="13" t="s">
        <v>7</v>
      </c>
      <c r="O665" s="13" t="s">
        <v>926</v>
      </c>
    </row>
    <row r="666" spans="1:15" x14ac:dyDescent="0.35">
      <c r="A666" s="1" t="s">
        <v>1064</v>
      </c>
      <c r="B666" s="1" t="s">
        <v>192</v>
      </c>
      <c r="C666" s="1" t="s">
        <v>4944</v>
      </c>
      <c r="D666" s="1" t="s">
        <v>193</v>
      </c>
      <c r="E666" s="1" t="s">
        <v>4945</v>
      </c>
      <c r="F666" s="1" t="s">
        <v>2916</v>
      </c>
      <c r="G666" s="1" t="b">
        <v>1</v>
      </c>
      <c r="H666" s="1" t="s">
        <v>1231</v>
      </c>
      <c r="I666" s="1">
        <v>5000000</v>
      </c>
      <c r="J666" s="1" t="s">
        <v>4946</v>
      </c>
      <c r="K666" s="1" t="s">
        <v>4947</v>
      </c>
      <c r="L666" s="1" t="s">
        <v>4948</v>
      </c>
      <c r="M666" s="1"/>
      <c r="N666" s="13" t="s">
        <v>7</v>
      </c>
      <c r="O666" s="13" t="s">
        <v>926</v>
      </c>
    </row>
    <row r="667" spans="1:15" x14ac:dyDescent="0.35">
      <c r="A667" s="1" t="s">
        <v>1064</v>
      </c>
      <c r="B667" s="1" t="s">
        <v>286</v>
      </c>
      <c r="C667" s="1" t="s">
        <v>4949</v>
      </c>
      <c r="D667" s="1" t="s">
        <v>287</v>
      </c>
      <c r="E667" s="1" t="s">
        <v>288</v>
      </c>
      <c r="F667" s="1" t="s">
        <v>2916</v>
      </c>
      <c r="G667" s="1" t="b">
        <v>1</v>
      </c>
      <c r="H667" s="1" t="s">
        <v>1231</v>
      </c>
      <c r="I667" s="1">
        <v>1000000</v>
      </c>
      <c r="J667" s="1" t="s">
        <v>4941</v>
      </c>
      <c r="K667" s="1" t="s">
        <v>4950</v>
      </c>
      <c r="L667" s="1" t="s">
        <v>4951</v>
      </c>
      <c r="M667" s="1"/>
      <c r="N667" s="13" t="s">
        <v>7</v>
      </c>
      <c r="O667" s="13" t="s">
        <v>958</v>
      </c>
    </row>
    <row r="668" spans="1:15" x14ac:dyDescent="0.35">
      <c r="A668" s="1" t="s">
        <v>1064</v>
      </c>
      <c r="B668" s="1" t="s">
        <v>4952</v>
      </c>
      <c r="C668" s="1" t="s">
        <v>4953</v>
      </c>
      <c r="D668" s="1" t="s">
        <v>4954</v>
      </c>
      <c r="E668" s="1" t="s">
        <v>4955</v>
      </c>
      <c r="F668" s="1" t="s">
        <v>2916</v>
      </c>
      <c r="G668" s="1" t="b">
        <v>1</v>
      </c>
      <c r="H668" s="1" t="s">
        <v>1231</v>
      </c>
      <c r="I668" s="1">
        <v>50000</v>
      </c>
      <c r="J668" s="1" t="s">
        <v>4956</v>
      </c>
      <c r="K668" s="1" t="s">
        <v>4957</v>
      </c>
      <c r="L668" s="1" t="s">
        <v>4958</v>
      </c>
      <c r="M668" s="1"/>
      <c r="N668" s="13" t="s">
        <v>24</v>
      </c>
      <c r="O668" s="13" t="s">
        <v>926</v>
      </c>
    </row>
    <row r="669" spans="1:15" x14ac:dyDescent="0.35">
      <c r="A669" s="1" t="s">
        <v>1064</v>
      </c>
      <c r="B669" s="1" t="s">
        <v>274</v>
      </c>
      <c r="C669" s="1" t="s">
        <v>4959</v>
      </c>
      <c r="D669" s="1" t="s">
        <v>275</v>
      </c>
      <c r="E669" s="1" t="s">
        <v>276</v>
      </c>
      <c r="F669" s="1" t="s">
        <v>2916</v>
      </c>
      <c r="G669" s="1" t="b">
        <v>1</v>
      </c>
      <c r="H669" s="1" t="s">
        <v>1231</v>
      </c>
      <c r="I669" s="1">
        <v>50000</v>
      </c>
      <c r="J669" s="1" t="s">
        <v>4960</v>
      </c>
      <c r="K669" s="1" t="s">
        <v>4961</v>
      </c>
      <c r="L669" s="1" t="s">
        <v>4962</v>
      </c>
      <c r="M669" s="1"/>
      <c r="N669" s="13" t="s">
        <v>7</v>
      </c>
      <c r="O669" s="13" t="s">
        <v>926</v>
      </c>
    </row>
    <row r="670" spans="1:15" x14ac:dyDescent="0.35">
      <c r="A670" s="1" t="s">
        <v>1064</v>
      </c>
      <c r="B670" s="1" t="s">
        <v>493</v>
      </c>
      <c r="C670" s="1" t="s">
        <v>4963</v>
      </c>
      <c r="D670" s="1" t="s">
        <v>494</v>
      </c>
      <c r="E670" s="1" t="s">
        <v>495</v>
      </c>
      <c r="F670" s="1" t="s">
        <v>2916</v>
      </c>
      <c r="G670" s="1" t="b">
        <v>1</v>
      </c>
      <c r="H670" s="1" t="s">
        <v>1231</v>
      </c>
      <c r="I670" s="1">
        <v>10000000</v>
      </c>
      <c r="J670" s="1" t="s">
        <v>4964</v>
      </c>
      <c r="K670" s="1" t="s">
        <v>4965</v>
      </c>
      <c r="L670" s="1" t="s">
        <v>4966</v>
      </c>
      <c r="M670" s="1"/>
      <c r="N670" s="13" t="s">
        <v>7</v>
      </c>
      <c r="O670" s="13" t="s">
        <v>926</v>
      </c>
    </row>
    <row r="671" spans="1:15" x14ac:dyDescent="0.35">
      <c r="A671" s="1" t="s">
        <v>1064</v>
      </c>
      <c r="B671" s="1" t="s">
        <v>467</v>
      </c>
      <c r="C671" s="1" t="s">
        <v>4967</v>
      </c>
      <c r="D671" s="1" t="s">
        <v>468</v>
      </c>
      <c r="E671" s="1" t="s">
        <v>469</v>
      </c>
      <c r="F671" s="1" t="s">
        <v>2916</v>
      </c>
      <c r="G671" s="1" t="b">
        <v>1</v>
      </c>
      <c r="H671" s="1" t="s">
        <v>1231</v>
      </c>
      <c r="I671" s="1">
        <v>10000000</v>
      </c>
      <c r="J671" s="1" t="s">
        <v>4968</v>
      </c>
      <c r="K671" s="1" t="s">
        <v>4969</v>
      </c>
      <c r="L671" s="1" t="s">
        <v>4970</v>
      </c>
      <c r="M671" s="1"/>
      <c r="N671" s="13" t="s">
        <v>7</v>
      </c>
      <c r="O671" s="13" t="s">
        <v>926</v>
      </c>
    </row>
    <row r="672" spans="1:15" x14ac:dyDescent="0.35">
      <c r="A672" s="1" t="s">
        <v>1064</v>
      </c>
      <c r="B672" s="1" t="s">
        <v>75</v>
      </c>
      <c r="C672" s="1" t="s">
        <v>4971</v>
      </c>
      <c r="D672" s="1" t="s">
        <v>76</v>
      </c>
      <c r="E672" s="1" t="s">
        <v>77</v>
      </c>
      <c r="F672" s="1" t="s">
        <v>2916</v>
      </c>
      <c r="G672" s="1" t="b">
        <v>1</v>
      </c>
      <c r="H672" s="1" t="s">
        <v>1231</v>
      </c>
      <c r="I672" s="1">
        <v>100000</v>
      </c>
      <c r="J672" s="1" t="s">
        <v>4972</v>
      </c>
      <c r="K672" s="1" t="s">
        <v>4973</v>
      </c>
      <c r="L672" s="1" t="s">
        <v>4974</v>
      </c>
      <c r="M672" s="1"/>
      <c r="N672" s="13" t="s">
        <v>7</v>
      </c>
      <c r="O672" s="13" t="s">
        <v>958</v>
      </c>
    </row>
    <row r="673" spans="1:15" x14ac:dyDescent="0.35">
      <c r="A673" s="1" t="s">
        <v>1064</v>
      </c>
      <c r="B673" s="1" t="s">
        <v>455</v>
      </c>
      <c r="C673" s="1" t="s">
        <v>4975</v>
      </c>
      <c r="D673" s="1" t="s">
        <v>456</v>
      </c>
      <c r="E673" s="1" t="s">
        <v>457</v>
      </c>
      <c r="F673" s="1" t="s">
        <v>2916</v>
      </c>
      <c r="G673" s="1" t="b">
        <v>1</v>
      </c>
      <c r="H673" s="1" t="s">
        <v>1231</v>
      </c>
      <c r="I673" s="1">
        <v>10000000</v>
      </c>
      <c r="J673" s="1" t="s">
        <v>4976</v>
      </c>
      <c r="K673" s="1" t="s">
        <v>4977</v>
      </c>
      <c r="L673" s="1" t="s">
        <v>4978</v>
      </c>
      <c r="M673" s="1"/>
      <c r="N673" s="13" t="s">
        <v>7</v>
      </c>
      <c r="O673" s="13" t="s">
        <v>926</v>
      </c>
    </row>
    <row r="674" spans="1:15" x14ac:dyDescent="0.35">
      <c r="A674" s="1" t="s">
        <v>1064</v>
      </c>
      <c r="B674" s="1" t="s">
        <v>41</v>
      </c>
      <c r="C674" s="1" t="s">
        <v>4979</v>
      </c>
      <c r="D674" s="1" t="s">
        <v>42</v>
      </c>
      <c r="E674" s="1" t="s">
        <v>43</v>
      </c>
      <c r="F674" s="1" t="s">
        <v>2916</v>
      </c>
      <c r="G674" s="1" t="b">
        <v>1</v>
      </c>
      <c r="H674" s="1" t="s">
        <v>1231</v>
      </c>
      <c r="I674" s="1">
        <v>5000000</v>
      </c>
      <c r="J674" s="1" t="s">
        <v>4980</v>
      </c>
      <c r="K674" s="1" t="s">
        <v>4981</v>
      </c>
      <c r="L674" s="1" t="s">
        <v>4982</v>
      </c>
      <c r="M674" s="1"/>
      <c r="N674" s="13" t="s">
        <v>24</v>
      </c>
      <c r="O674" s="13" t="s">
        <v>1374</v>
      </c>
    </row>
    <row r="675" spans="1:15" x14ac:dyDescent="0.35">
      <c r="A675" s="1" t="s">
        <v>1064</v>
      </c>
      <c r="B675" s="1" t="s">
        <v>542</v>
      </c>
      <c r="C675" s="1" t="s">
        <v>4983</v>
      </c>
      <c r="D675" s="1" t="s">
        <v>543</v>
      </c>
      <c r="E675" s="1" t="s">
        <v>544</v>
      </c>
      <c r="F675" s="1" t="s">
        <v>2916</v>
      </c>
      <c r="G675" s="1" t="b">
        <v>1</v>
      </c>
      <c r="H675" s="1" t="s">
        <v>1231</v>
      </c>
      <c r="I675" s="1">
        <v>5000000</v>
      </c>
      <c r="J675" s="1" t="s">
        <v>4984</v>
      </c>
      <c r="K675" s="1" t="s">
        <v>4985</v>
      </c>
      <c r="L675" s="1" t="s">
        <v>4986</v>
      </c>
      <c r="M675" s="1"/>
      <c r="N675" s="13" t="s">
        <v>7</v>
      </c>
      <c r="O675" s="13" t="s">
        <v>926</v>
      </c>
    </row>
    <row r="676" spans="1:15" x14ac:dyDescent="0.35">
      <c r="A676" s="1" t="s">
        <v>1047</v>
      </c>
      <c r="B676" s="1" t="s">
        <v>783</v>
      </c>
      <c r="C676" s="1" t="s">
        <v>4987</v>
      </c>
      <c r="D676" s="1" t="s">
        <v>784</v>
      </c>
      <c r="E676" s="1" t="s">
        <v>785</v>
      </c>
      <c r="F676" s="1" t="s">
        <v>2848</v>
      </c>
      <c r="G676" s="1" t="b">
        <v>0</v>
      </c>
      <c r="H676" s="1" t="s">
        <v>1053</v>
      </c>
      <c r="I676" s="1">
        <v>5000</v>
      </c>
      <c r="J676" s="1" t="s">
        <v>1831</v>
      </c>
      <c r="K676" s="1" t="s">
        <v>3526</v>
      </c>
      <c r="L676" s="1" t="s">
        <v>3527</v>
      </c>
      <c r="M676" s="1"/>
      <c r="N676" s="13" t="s">
        <v>7</v>
      </c>
      <c r="O676" s="13" t="s">
        <v>926</v>
      </c>
    </row>
    <row r="677" spans="1:15" x14ac:dyDescent="0.35">
      <c r="A677" s="1" t="s">
        <v>1047</v>
      </c>
      <c r="B677" s="1" t="s">
        <v>4</v>
      </c>
      <c r="C677" s="1" t="s">
        <v>4988</v>
      </c>
      <c r="D677" s="1" t="s">
        <v>5</v>
      </c>
      <c r="E677" s="1" t="s">
        <v>6</v>
      </c>
      <c r="F677" s="1" t="s">
        <v>2848</v>
      </c>
      <c r="G677" s="1" t="b">
        <v>0</v>
      </c>
      <c r="H677" s="1" t="s">
        <v>1053</v>
      </c>
      <c r="I677" s="1">
        <v>1000</v>
      </c>
      <c r="J677" s="1" t="s">
        <v>1831</v>
      </c>
      <c r="K677" s="1" t="s">
        <v>4989</v>
      </c>
      <c r="L677" s="1" t="s">
        <v>4990</v>
      </c>
      <c r="M677" s="1"/>
      <c r="N677" s="13" t="s">
        <v>7</v>
      </c>
      <c r="O677" s="13" t="s">
        <v>926</v>
      </c>
    </row>
    <row r="678" spans="1:15" x14ac:dyDescent="0.35">
      <c r="A678" s="1" t="s">
        <v>1047</v>
      </c>
      <c r="B678" s="1" t="s">
        <v>561</v>
      </c>
      <c r="C678" s="1" t="s">
        <v>4991</v>
      </c>
      <c r="D678" s="1" t="s">
        <v>562</v>
      </c>
      <c r="E678" s="1" t="s">
        <v>563</v>
      </c>
      <c r="F678" s="1" t="s">
        <v>2848</v>
      </c>
      <c r="G678" s="1" t="b">
        <v>0</v>
      </c>
      <c r="H678" s="1" t="s">
        <v>1053</v>
      </c>
      <c r="I678" s="1">
        <v>1000</v>
      </c>
      <c r="J678" s="1" t="s">
        <v>1327</v>
      </c>
      <c r="K678" s="1" t="s">
        <v>4992</v>
      </c>
      <c r="L678" s="1" t="s">
        <v>4993</v>
      </c>
      <c r="M678" s="1"/>
      <c r="N678" s="13" t="s">
        <v>7</v>
      </c>
      <c r="O678" s="13" t="s">
        <v>926</v>
      </c>
    </row>
    <row r="679" spans="1:15" x14ac:dyDescent="0.35">
      <c r="A679" s="1" t="s">
        <v>1047</v>
      </c>
      <c r="B679" s="1" t="s">
        <v>176</v>
      </c>
      <c r="C679" s="1" t="s">
        <v>4994</v>
      </c>
      <c r="D679" s="1" t="s">
        <v>177</v>
      </c>
      <c r="E679" s="1" t="s">
        <v>178</v>
      </c>
      <c r="F679" s="1" t="s">
        <v>2848</v>
      </c>
      <c r="G679" s="1" t="b">
        <v>0</v>
      </c>
      <c r="H679" s="1" t="s">
        <v>1053</v>
      </c>
      <c r="I679" s="1">
        <v>1000</v>
      </c>
      <c r="J679" s="1" t="s">
        <v>4995</v>
      </c>
      <c r="K679" s="1" t="s">
        <v>4996</v>
      </c>
      <c r="L679" s="1" t="s">
        <v>4997</v>
      </c>
      <c r="M679" s="1"/>
      <c r="N679" s="13" t="s">
        <v>7</v>
      </c>
      <c r="O679" s="13" t="s">
        <v>926</v>
      </c>
    </row>
    <row r="680" spans="1:15" x14ac:dyDescent="0.35">
      <c r="A680" s="1" t="s">
        <v>1047</v>
      </c>
      <c r="B680" s="1" t="s">
        <v>245</v>
      </c>
      <c r="C680" s="1" t="s">
        <v>4998</v>
      </c>
      <c r="D680" s="1" t="s">
        <v>246</v>
      </c>
      <c r="E680" s="1" t="s">
        <v>247</v>
      </c>
      <c r="F680" s="1" t="s">
        <v>2848</v>
      </c>
      <c r="G680" s="1" t="b">
        <v>0</v>
      </c>
      <c r="H680" s="1" t="s">
        <v>1053</v>
      </c>
      <c r="I680" s="1">
        <v>10000</v>
      </c>
      <c r="J680" s="1" t="s">
        <v>4999</v>
      </c>
      <c r="K680" s="1" t="s">
        <v>5000</v>
      </c>
      <c r="L680" s="1" t="s">
        <v>5001</v>
      </c>
      <c r="M680" s="1"/>
      <c r="N680" s="13" t="s">
        <v>7</v>
      </c>
      <c r="O680" s="13" t="s">
        <v>926</v>
      </c>
    </row>
    <row r="681" spans="1:15" x14ac:dyDescent="0.35">
      <c r="A681" s="1" t="s">
        <v>1064</v>
      </c>
      <c r="B681" s="1" t="s">
        <v>310</v>
      </c>
      <c r="C681" s="1" t="s">
        <v>5002</v>
      </c>
      <c r="D681" s="1" t="s">
        <v>311</v>
      </c>
      <c r="E681" s="1" t="s">
        <v>312</v>
      </c>
      <c r="F681" s="1" t="s">
        <v>2916</v>
      </c>
      <c r="G681" s="1" t="b">
        <v>1</v>
      </c>
      <c r="H681" s="1" t="s">
        <v>1231</v>
      </c>
      <c r="I681" s="1">
        <v>1000000</v>
      </c>
      <c r="J681" s="1" t="s">
        <v>5003</v>
      </c>
      <c r="K681" s="1" t="s">
        <v>5004</v>
      </c>
      <c r="L681" s="1" t="s">
        <v>5005</v>
      </c>
      <c r="M681" s="1"/>
      <c r="N681" s="13" t="s">
        <v>7</v>
      </c>
      <c r="O681" s="13" t="s">
        <v>958</v>
      </c>
    </row>
    <row r="682" spans="1:15" x14ac:dyDescent="0.35">
      <c r="A682" s="1" t="s">
        <v>1064</v>
      </c>
      <c r="B682" s="1" t="s">
        <v>139</v>
      </c>
      <c r="C682" s="1" t="s">
        <v>5006</v>
      </c>
      <c r="D682" s="1" t="s">
        <v>140</v>
      </c>
      <c r="E682" s="1" t="s">
        <v>141</v>
      </c>
      <c r="F682" s="1" t="s">
        <v>2916</v>
      </c>
      <c r="G682" s="1" t="b">
        <v>1</v>
      </c>
      <c r="H682" s="1" t="s">
        <v>1231</v>
      </c>
      <c r="I682" s="1">
        <v>1000000</v>
      </c>
      <c r="J682" s="1" t="s">
        <v>3618</v>
      </c>
      <c r="K682" s="1" t="s">
        <v>5007</v>
      </c>
      <c r="L682" s="1" t="s">
        <v>5008</v>
      </c>
      <c r="M682" s="1"/>
      <c r="N682" s="13" t="s">
        <v>7</v>
      </c>
      <c r="O682" s="13" t="s">
        <v>926</v>
      </c>
    </row>
    <row r="683" spans="1:15" x14ac:dyDescent="0.35">
      <c r="A683" s="1" t="s">
        <v>1064</v>
      </c>
      <c r="B683" s="1" t="s">
        <v>337</v>
      </c>
      <c r="C683" s="1" t="s">
        <v>5009</v>
      </c>
      <c r="D683" s="1" t="s">
        <v>338</v>
      </c>
      <c r="E683" s="1" t="s">
        <v>339</v>
      </c>
      <c r="F683" s="1" t="s">
        <v>2916</v>
      </c>
      <c r="G683" s="1" t="b">
        <v>1</v>
      </c>
      <c r="H683" s="1" t="s">
        <v>1231</v>
      </c>
      <c r="I683" s="1">
        <v>50000000</v>
      </c>
      <c r="J683" s="1" t="s">
        <v>5010</v>
      </c>
      <c r="K683" s="1" t="s">
        <v>5011</v>
      </c>
      <c r="L683" s="1" t="s">
        <v>5012</v>
      </c>
      <c r="M683" s="1"/>
      <c r="N683" s="13" t="s">
        <v>7</v>
      </c>
      <c r="O683" s="13" t="s">
        <v>926</v>
      </c>
    </row>
    <row r="684" spans="1:15" x14ac:dyDescent="0.35">
      <c r="A684" s="1" t="s">
        <v>1064</v>
      </c>
      <c r="B684" s="1" t="s">
        <v>256</v>
      </c>
      <c r="C684" s="1" t="s">
        <v>5013</v>
      </c>
      <c r="D684" s="1" t="s">
        <v>257</v>
      </c>
      <c r="E684" s="1" t="s">
        <v>258</v>
      </c>
      <c r="F684" s="1" t="s">
        <v>2916</v>
      </c>
      <c r="G684" s="1" t="b">
        <v>1</v>
      </c>
      <c r="H684" s="1" t="s">
        <v>1231</v>
      </c>
      <c r="I684" s="1">
        <v>1000000</v>
      </c>
      <c r="J684" s="1" t="s">
        <v>1253</v>
      </c>
      <c r="K684" s="1" t="s">
        <v>5014</v>
      </c>
      <c r="L684" s="1" t="s">
        <v>5015</v>
      </c>
      <c r="M684" s="1"/>
      <c r="N684" s="13" t="s">
        <v>7</v>
      </c>
      <c r="O684" s="13" t="s">
        <v>926</v>
      </c>
    </row>
    <row r="685" spans="1:15" x14ac:dyDescent="0.35">
      <c r="A685" s="1" t="s">
        <v>1047</v>
      </c>
      <c r="B685" s="1" t="s">
        <v>5016</v>
      </c>
      <c r="C685" s="1" t="s">
        <v>5017</v>
      </c>
      <c r="D685" s="1" t="s">
        <v>5018</v>
      </c>
      <c r="E685" s="1" t="s">
        <v>5019</v>
      </c>
      <c r="F685" s="1" t="s">
        <v>1245</v>
      </c>
      <c r="G685" s="1" t="b">
        <v>0</v>
      </c>
      <c r="H685" s="1" t="s">
        <v>1053</v>
      </c>
      <c r="I685" s="1">
        <v>500</v>
      </c>
      <c r="J685" s="1" t="s">
        <v>1699</v>
      </c>
      <c r="K685" s="1" t="s">
        <v>5020</v>
      </c>
      <c r="L685" s="1" t="s">
        <v>5021</v>
      </c>
      <c r="M685" s="1"/>
      <c r="N685" s="13" t="s">
        <v>7</v>
      </c>
      <c r="O685" s="13" t="s">
        <v>925</v>
      </c>
    </row>
    <row r="686" spans="1:15" x14ac:dyDescent="0.35">
      <c r="A686" s="1" t="s">
        <v>1064</v>
      </c>
      <c r="B686" s="1" t="s">
        <v>259</v>
      </c>
      <c r="C686" s="1" t="s">
        <v>5022</v>
      </c>
      <c r="D686" s="1" t="s">
        <v>260</v>
      </c>
      <c r="E686" s="1" t="s">
        <v>261</v>
      </c>
      <c r="F686" s="1" t="s">
        <v>5023</v>
      </c>
      <c r="G686" s="1" t="b">
        <v>1</v>
      </c>
      <c r="H686" s="1" t="s">
        <v>1053</v>
      </c>
      <c r="I686" s="1">
        <v>100000000</v>
      </c>
      <c r="J686" s="1" t="s">
        <v>5024</v>
      </c>
      <c r="K686" s="1" t="s">
        <v>5025</v>
      </c>
      <c r="L686" s="1" t="s">
        <v>2542</v>
      </c>
      <c r="M686" s="1"/>
      <c r="N686" s="13" t="s">
        <v>7</v>
      </c>
      <c r="O686" s="13" t="s">
        <v>925</v>
      </c>
    </row>
    <row r="687" spans="1:15" x14ac:dyDescent="0.35">
      <c r="A687" s="1" t="s">
        <v>1064</v>
      </c>
      <c r="B687" s="1" t="s">
        <v>346</v>
      </c>
      <c r="C687" s="1" t="s">
        <v>5026</v>
      </c>
      <c r="D687" s="1" t="s">
        <v>347</v>
      </c>
      <c r="E687" s="1" t="s">
        <v>348</v>
      </c>
      <c r="F687" s="1" t="s">
        <v>5027</v>
      </c>
      <c r="G687" s="1" t="b">
        <v>1</v>
      </c>
      <c r="H687" s="1" t="s">
        <v>1053</v>
      </c>
      <c r="I687" s="1">
        <v>100000000</v>
      </c>
      <c r="J687" s="1" t="s">
        <v>2591</v>
      </c>
      <c r="K687" s="1" t="s">
        <v>5028</v>
      </c>
      <c r="L687" s="1" t="s">
        <v>5029</v>
      </c>
      <c r="M687" s="1"/>
      <c r="N687" s="13" t="s">
        <v>34</v>
      </c>
      <c r="O687" s="13" t="s">
        <v>925</v>
      </c>
    </row>
    <row r="688" spans="1:15" x14ac:dyDescent="0.35">
      <c r="A688" s="1" t="s">
        <v>1064</v>
      </c>
      <c r="B688" s="1" t="s">
        <v>554</v>
      </c>
      <c r="C688" s="1" t="s">
        <v>5030</v>
      </c>
      <c r="D688" s="1" t="s">
        <v>555</v>
      </c>
      <c r="E688" s="1" t="s">
        <v>556</v>
      </c>
      <c r="F688" s="1" t="s">
        <v>1597</v>
      </c>
      <c r="G688" s="1" t="b">
        <v>1</v>
      </c>
      <c r="H688" s="1" t="s">
        <v>1053</v>
      </c>
      <c r="I688" s="1">
        <v>100000000</v>
      </c>
      <c r="J688" s="1" t="s">
        <v>5031</v>
      </c>
      <c r="K688" s="1" t="s">
        <v>5032</v>
      </c>
      <c r="L688" s="1" t="s">
        <v>5033</v>
      </c>
      <c r="M688" s="1"/>
      <c r="N688" s="13" t="s">
        <v>13</v>
      </c>
      <c r="O688" s="13" t="s">
        <v>925</v>
      </c>
    </row>
    <row r="689" spans="1:15" x14ac:dyDescent="0.35">
      <c r="A689" s="1" t="s">
        <v>1064</v>
      </c>
      <c r="B689" s="1" t="s">
        <v>876</v>
      </c>
      <c r="C689" s="1" t="s">
        <v>5034</v>
      </c>
      <c r="D689" s="1" t="s">
        <v>877</v>
      </c>
      <c r="E689" s="1" t="s">
        <v>878</v>
      </c>
      <c r="F689" s="1" t="s">
        <v>1218</v>
      </c>
      <c r="G689" s="1" t="b">
        <v>1</v>
      </c>
      <c r="H689" s="1" t="s">
        <v>1053</v>
      </c>
      <c r="I689" s="1">
        <v>1000000</v>
      </c>
      <c r="J689" s="1" t="s">
        <v>1261</v>
      </c>
      <c r="K689" s="1" t="s">
        <v>5035</v>
      </c>
      <c r="L689" s="1" t="s">
        <v>5036</v>
      </c>
      <c r="M689" s="1"/>
      <c r="N689" s="13" t="s">
        <v>7</v>
      </c>
      <c r="O689" s="13" t="s">
        <v>925</v>
      </c>
    </row>
    <row r="690" spans="1:15" x14ac:dyDescent="0.35">
      <c r="A690" s="1" t="s">
        <v>1064</v>
      </c>
      <c r="B690" s="1" t="s">
        <v>88</v>
      </c>
      <c r="C690" s="1" t="s">
        <v>5037</v>
      </c>
      <c r="D690" s="1" t="s">
        <v>89</v>
      </c>
      <c r="E690" s="1" t="s">
        <v>90</v>
      </c>
      <c r="F690" s="1" t="s">
        <v>5038</v>
      </c>
      <c r="G690" s="1" t="b">
        <v>1</v>
      </c>
      <c r="H690" s="1" t="s">
        <v>1053</v>
      </c>
      <c r="I690" s="1">
        <v>100000000</v>
      </c>
      <c r="J690" s="1" t="s">
        <v>1253</v>
      </c>
      <c r="K690" s="1" t="s">
        <v>5039</v>
      </c>
      <c r="L690" s="1" t="s">
        <v>5040</v>
      </c>
      <c r="M690" s="1"/>
      <c r="N690" s="13" t="s">
        <v>34</v>
      </c>
      <c r="O690" s="13" t="s">
        <v>925</v>
      </c>
    </row>
    <row r="691" spans="1:15" ht="14.5" customHeight="1" x14ac:dyDescent="0.35">
      <c r="A691" s="1" t="s">
        <v>5041</v>
      </c>
      <c r="B691" s="1" t="s">
        <v>739</v>
      </c>
      <c r="C691" s="1" t="s">
        <v>5042</v>
      </c>
      <c r="D691" s="1" t="s">
        <v>740</v>
      </c>
      <c r="E691" s="1" t="s">
        <v>741</v>
      </c>
      <c r="F691" s="1" t="s">
        <v>7527</v>
      </c>
      <c r="G691" s="1" t="b">
        <v>1</v>
      </c>
      <c r="H691" s="1" t="s">
        <v>1053</v>
      </c>
      <c r="I691" s="1">
        <v>10000000</v>
      </c>
      <c r="J691" s="1" t="s">
        <v>5043</v>
      </c>
      <c r="K691" s="1" t="s">
        <v>5044</v>
      </c>
      <c r="L691" s="1" t="s">
        <v>7513</v>
      </c>
      <c r="M691" s="1" t="s">
        <v>34</v>
      </c>
      <c r="N691" s="1"/>
      <c r="O691" s="13"/>
    </row>
    <row r="692" spans="1:15" ht="14.5" customHeight="1" x14ac:dyDescent="0.35">
      <c r="A692" s="1" t="s">
        <v>5041</v>
      </c>
      <c r="B692" s="1" t="s">
        <v>1637</v>
      </c>
      <c r="C692" s="1" t="s">
        <v>5045</v>
      </c>
      <c r="D692" s="1" t="s">
        <v>603</v>
      </c>
      <c r="E692" s="1" t="s">
        <v>1639</v>
      </c>
      <c r="F692" s="1" t="s">
        <v>1640</v>
      </c>
      <c r="G692" s="1" t="b">
        <v>1</v>
      </c>
      <c r="H692" s="1" t="s">
        <v>1053</v>
      </c>
      <c r="I692" s="1">
        <v>10000000</v>
      </c>
      <c r="J692" s="1" t="s">
        <v>1641</v>
      </c>
      <c r="K692" s="1" t="s">
        <v>1406</v>
      </c>
      <c r="L692" s="1" t="s">
        <v>1352</v>
      </c>
      <c r="M692" s="1" t="s">
        <v>13</v>
      </c>
      <c r="N692" s="1"/>
      <c r="O692" s="13"/>
    </row>
    <row r="693" spans="1:15" ht="14.5" customHeight="1" x14ac:dyDescent="0.35">
      <c r="A693" s="1" t="s">
        <v>5041</v>
      </c>
      <c r="B693" s="1" t="s">
        <v>1987</v>
      </c>
      <c r="C693" s="1" t="s">
        <v>5046</v>
      </c>
      <c r="D693" s="1" t="s">
        <v>11</v>
      </c>
      <c r="E693" s="1" t="s">
        <v>1989</v>
      </c>
      <c r="F693" s="1" t="s">
        <v>1954</v>
      </c>
      <c r="G693" s="1" t="b">
        <v>1</v>
      </c>
      <c r="H693" s="1" t="s">
        <v>1053</v>
      </c>
      <c r="I693" s="1">
        <v>50000000</v>
      </c>
      <c r="J693" s="1" t="s">
        <v>1149</v>
      </c>
      <c r="K693" s="1" t="s">
        <v>1884</v>
      </c>
      <c r="L693" s="1" t="s">
        <v>1885</v>
      </c>
      <c r="M693" s="1" t="s">
        <v>13</v>
      </c>
      <c r="N693" s="1"/>
      <c r="O693" s="13"/>
    </row>
    <row r="694" spans="1:15" ht="14.5" customHeight="1" x14ac:dyDescent="0.35">
      <c r="A694" s="1" t="s">
        <v>5041</v>
      </c>
      <c r="B694" s="1" t="s">
        <v>505</v>
      </c>
      <c r="C694" s="1" t="s">
        <v>5047</v>
      </c>
      <c r="D694" s="1" t="s">
        <v>506</v>
      </c>
      <c r="E694" s="1" t="s">
        <v>507</v>
      </c>
      <c r="F694" s="1" t="s">
        <v>1074</v>
      </c>
      <c r="G694" s="1" t="b">
        <v>1</v>
      </c>
      <c r="H694" s="1" t="s">
        <v>1053</v>
      </c>
      <c r="I694" s="1">
        <v>10000000</v>
      </c>
      <c r="J694" s="1" t="s">
        <v>1075</v>
      </c>
      <c r="K694" s="1" t="s">
        <v>5048</v>
      </c>
      <c r="L694" s="1" t="s">
        <v>1077</v>
      </c>
      <c r="M694" s="1" t="s">
        <v>13</v>
      </c>
      <c r="N694" s="1"/>
      <c r="O694" s="13"/>
    </row>
    <row r="695" spans="1:15" ht="14.5" customHeight="1" x14ac:dyDescent="0.35">
      <c r="A695" s="1" t="s">
        <v>5041</v>
      </c>
      <c r="B695" s="1" t="s">
        <v>814</v>
      </c>
      <c r="C695" s="1" t="s">
        <v>5049</v>
      </c>
      <c r="D695" s="1" t="s">
        <v>815</v>
      </c>
      <c r="E695" s="1" t="s">
        <v>816</v>
      </c>
      <c r="F695" s="1" t="s">
        <v>7528</v>
      </c>
      <c r="G695" s="1" t="b">
        <v>1</v>
      </c>
      <c r="H695" s="1" t="s">
        <v>1053</v>
      </c>
      <c r="I695" s="1">
        <v>1000000</v>
      </c>
      <c r="J695" s="1" t="s">
        <v>5050</v>
      </c>
      <c r="K695" s="1" t="s">
        <v>5051</v>
      </c>
      <c r="L695" s="1" t="s">
        <v>7514</v>
      </c>
      <c r="M695" s="1" t="s">
        <v>13</v>
      </c>
      <c r="N695" s="1"/>
      <c r="O695" s="13"/>
    </row>
    <row r="696" spans="1:15" ht="14.5" customHeight="1" x14ac:dyDescent="0.35">
      <c r="A696" s="1" t="s">
        <v>5041</v>
      </c>
      <c r="B696" s="1" t="s">
        <v>397</v>
      </c>
      <c r="C696" s="1" t="s">
        <v>5052</v>
      </c>
      <c r="D696" s="1" t="s">
        <v>398</v>
      </c>
      <c r="E696" s="1" t="s">
        <v>399</v>
      </c>
      <c r="F696" s="1" t="s">
        <v>1954</v>
      </c>
      <c r="G696" s="1" t="b">
        <v>1</v>
      </c>
      <c r="H696" s="1" t="s">
        <v>1053</v>
      </c>
      <c r="I696" s="1">
        <v>10000000</v>
      </c>
      <c r="J696" s="1" t="s">
        <v>1219</v>
      </c>
      <c r="K696" s="1" t="s">
        <v>1884</v>
      </c>
      <c r="L696" s="1" t="s">
        <v>1885</v>
      </c>
      <c r="M696" s="1" t="s">
        <v>13</v>
      </c>
      <c r="N696" s="1"/>
      <c r="O696" s="13"/>
    </row>
    <row r="697" spans="1:15" ht="14.5" customHeight="1" x14ac:dyDescent="0.35">
      <c r="A697" s="1" t="s">
        <v>5041</v>
      </c>
      <c r="B697" s="1" t="s">
        <v>1662</v>
      </c>
      <c r="C697" s="1" t="s">
        <v>5053</v>
      </c>
      <c r="D697" s="1" t="s">
        <v>605</v>
      </c>
      <c r="E697" s="1" t="s">
        <v>1664</v>
      </c>
      <c r="F697" s="1" t="s">
        <v>1052</v>
      </c>
      <c r="G697" s="1" t="b">
        <v>1</v>
      </c>
      <c r="H697" s="1" t="s">
        <v>1053</v>
      </c>
      <c r="I697" s="1">
        <v>10000000</v>
      </c>
      <c r="J697" s="1" t="s">
        <v>1665</v>
      </c>
      <c r="K697" s="1" t="s">
        <v>5054</v>
      </c>
      <c r="L697" s="1" t="s">
        <v>1667</v>
      </c>
      <c r="M697" s="1" t="s">
        <v>13</v>
      </c>
      <c r="N697" s="1"/>
      <c r="O697" s="13"/>
    </row>
    <row r="698" spans="1:15" ht="14.5" customHeight="1" x14ac:dyDescent="0.35">
      <c r="A698" s="1" t="s">
        <v>5041</v>
      </c>
      <c r="B698" s="1" t="s">
        <v>387</v>
      </c>
      <c r="C698" s="1" t="s">
        <v>5055</v>
      </c>
      <c r="D698" s="1" t="s">
        <v>388</v>
      </c>
      <c r="E698" s="1" t="s">
        <v>389</v>
      </c>
      <c r="F698" s="1" t="s">
        <v>1052</v>
      </c>
      <c r="G698" s="1" t="b">
        <v>1</v>
      </c>
      <c r="H698" s="1" t="s">
        <v>1053</v>
      </c>
      <c r="I698" s="1">
        <v>5000000</v>
      </c>
      <c r="J698" s="1" t="s">
        <v>2595</v>
      </c>
      <c r="K698" s="1" t="s">
        <v>5056</v>
      </c>
      <c r="L698" s="1" t="s">
        <v>2597</v>
      </c>
      <c r="M698" s="1" t="s">
        <v>13</v>
      </c>
      <c r="N698" s="1"/>
      <c r="O698" s="13"/>
    </row>
    <row r="699" spans="1:15" ht="14.5" customHeight="1" x14ac:dyDescent="0.35">
      <c r="A699" s="1" t="s">
        <v>5041</v>
      </c>
      <c r="B699" s="1" t="s">
        <v>765</v>
      </c>
      <c r="C699" s="1" t="s">
        <v>5057</v>
      </c>
      <c r="D699" s="1" t="s">
        <v>766</v>
      </c>
      <c r="E699" s="1" t="s">
        <v>767</v>
      </c>
      <c r="F699" s="1" t="s">
        <v>1954</v>
      </c>
      <c r="G699" s="1" t="b">
        <v>1</v>
      </c>
      <c r="H699" s="1" t="s">
        <v>1053</v>
      </c>
      <c r="I699" s="1">
        <v>10000000</v>
      </c>
      <c r="J699" s="1" t="s">
        <v>1712</v>
      </c>
      <c r="K699" s="1" t="s">
        <v>1884</v>
      </c>
      <c r="L699" s="1" t="s">
        <v>1885</v>
      </c>
      <c r="M699" s="1" t="s">
        <v>13</v>
      </c>
      <c r="N699" s="1"/>
      <c r="O699" s="13"/>
    </row>
    <row r="700" spans="1:15" ht="14.5" customHeight="1" x14ac:dyDescent="0.35">
      <c r="A700" s="1" t="s">
        <v>5041</v>
      </c>
      <c r="B700" s="1" t="s">
        <v>127</v>
      </c>
      <c r="C700" s="1" t="s">
        <v>5058</v>
      </c>
      <c r="D700" s="1" t="s">
        <v>128</v>
      </c>
      <c r="E700" s="1" t="s">
        <v>129</v>
      </c>
      <c r="F700" s="1" t="s">
        <v>7529</v>
      </c>
      <c r="G700" s="1" t="b">
        <v>1</v>
      </c>
      <c r="H700" s="1" t="s">
        <v>1053</v>
      </c>
      <c r="I700" s="1">
        <v>5000000</v>
      </c>
      <c r="J700" s="1" t="s">
        <v>1699</v>
      </c>
      <c r="K700" s="1" t="s">
        <v>5059</v>
      </c>
      <c r="L700" s="1" t="s">
        <v>7515</v>
      </c>
      <c r="M700" s="1" t="s">
        <v>13</v>
      </c>
      <c r="N700" s="1"/>
      <c r="O700" s="13"/>
    </row>
    <row r="701" spans="1:15" ht="14.5" customHeight="1" x14ac:dyDescent="0.35">
      <c r="A701" s="1" t="s">
        <v>5041</v>
      </c>
      <c r="B701" s="1" t="s">
        <v>2285</v>
      </c>
      <c r="C701" s="1" t="s">
        <v>5060</v>
      </c>
      <c r="D701" s="1" t="s">
        <v>447</v>
      </c>
      <c r="E701" s="1" t="s">
        <v>2287</v>
      </c>
      <c r="F701" s="1" t="s">
        <v>1052</v>
      </c>
      <c r="G701" s="1" t="b">
        <v>1</v>
      </c>
      <c r="H701" s="1" t="s">
        <v>1053</v>
      </c>
      <c r="I701" s="1">
        <v>50000000</v>
      </c>
      <c r="J701" s="1" t="s">
        <v>1620</v>
      </c>
      <c r="K701" s="1" t="s">
        <v>5061</v>
      </c>
      <c r="L701" s="1" t="s">
        <v>2289</v>
      </c>
      <c r="M701" s="1" t="s">
        <v>13</v>
      </c>
      <c r="N701" s="1"/>
      <c r="O701" s="13"/>
    </row>
    <row r="702" spans="1:15" ht="14.5" customHeight="1" x14ac:dyDescent="0.35">
      <c r="A702" s="1" t="s">
        <v>5041</v>
      </c>
      <c r="B702" s="1" t="s">
        <v>1375</v>
      </c>
      <c r="C702" s="1" t="s">
        <v>5062</v>
      </c>
      <c r="D702" s="1" t="s">
        <v>14</v>
      </c>
      <c r="E702" s="1" t="s">
        <v>1377</v>
      </c>
      <c r="F702" s="1" t="s">
        <v>1052</v>
      </c>
      <c r="G702" s="1" t="b">
        <v>1</v>
      </c>
      <c r="H702" s="1" t="s">
        <v>1053</v>
      </c>
      <c r="I702" s="1">
        <v>10000000</v>
      </c>
      <c r="J702" s="1" t="s">
        <v>1378</v>
      </c>
      <c r="K702" s="1" t="s">
        <v>5063</v>
      </c>
      <c r="L702" s="1" t="s">
        <v>1380</v>
      </c>
      <c r="M702" s="1" t="s">
        <v>13</v>
      </c>
      <c r="N702" s="1"/>
      <c r="O702" s="13"/>
    </row>
    <row r="703" spans="1:15" ht="14.5" customHeight="1" x14ac:dyDescent="0.35">
      <c r="A703" s="1" t="s">
        <v>5041</v>
      </c>
      <c r="B703" s="1" t="s">
        <v>206</v>
      </c>
      <c r="C703" s="1" t="s">
        <v>5064</v>
      </c>
      <c r="D703" s="1" t="s">
        <v>207</v>
      </c>
      <c r="E703" s="1" t="s">
        <v>208</v>
      </c>
      <c r="F703" s="1" t="s">
        <v>1954</v>
      </c>
      <c r="G703" s="1" t="b">
        <v>1</v>
      </c>
      <c r="H703" s="1" t="s">
        <v>1053</v>
      </c>
      <c r="I703" s="1">
        <v>1000000</v>
      </c>
      <c r="J703" s="1" t="s">
        <v>1253</v>
      </c>
      <c r="K703" s="1" t="s">
        <v>5065</v>
      </c>
      <c r="L703" s="1" t="s">
        <v>7515</v>
      </c>
      <c r="M703" s="1" t="s">
        <v>13</v>
      </c>
      <c r="N703" s="1"/>
      <c r="O703" s="13"/>
    </row>
    <row r="704" spans="1:15" ht="14.5" customHeight="1" x14ac:dyDescent="0.35">
      <c r="A704" s="1" t="s">
        <v>5041</v>
      </c>
      <c r="B704" s="1" t="s">
        <v>390</v>
      </c>
      <c r="C704" s="1" t="s">
        <v>5066</v>
      </c>
      <c r="D704" s="1" t="s">
        <v>391</v>
      </c>
      <c r="E704" s="1" t="s">
        <v>392</v>
      </c>
      <c r="F704" s="1" t="s">
        <v>1052</v>
      </c>
      <c r="G704" s="1" t="b">
        <v>1</v>
      </c>
      <c r="H704" s="1" t="s">
        <v>1053</v>
      </c>
      <c r="I704" s="1">
        <v>5000000</v>
      </c>
      <c r="J704" s="1" t="s">
        <v>5067</v>
      </c>
      <c r="K704" s="1" t="s">
        <v>5068</v>
      </c>
      <c r="L704" s="1" t="s">
        <v>7516</v>
      </c>
      <c r="M704" s="1" t="s">
        <v>13</v>
      </c>
      <c r="N704" s="1"/>
      <c r="O704" s="13"/>
    </row>
    <row r="705" spans="1:15" ht="14.5" customHeight="1" x14ac:dyDescent="0.35">
      <c r="A705" s="1" t="s">
        <v>5041</v>
      </c>
      <c r="B705" s="1" t="s">
        <v>28</v>
      </c>
      <c r="C705" s="1" t="s">
        <v>5069</v>
      </c>
      <c r="D705" s="1" t="s">
        <v>29</v>
      </c>
      <c r="E705" s="1" t="s">
        <v>30</v>
      </c>
      <c r="F705" s="1" t="s">
        <v>7530</v>
      </c>
      <c r="G705" s="1" t="b">
        <v>1</v>
      </c>
      <c r="H705" s="1" t="s">
        <v>1053</v>
      </c>
      <c r="I705" s="1">
        <v>1000000</v>
      </c>
      <c r="J705" s="1" t="s">
        <v>5070</v>
      </c>
      <c r="K705" s="1" t="s">
        <v>5071</v>
      </c>
      <c r="L705" s="1" t="s">
        <v>7517</v>
      </c>
      <c r="M705" s="1" t="s">
        <v>13</v>
      </c>
      <c r="N705" s="1"/>
      <c r="O705" s="13"/>
    </row>
    <row r="706" spans="1:15" ht="14.5" customHeight="1" x14ac:dyDescent="0.35">
      <c r="A706" s="1" t="s">
        <v>5041</v>
      </c>
      <c r="B706" s="1" t="s">
        <v>55</v>
      </c>
      <c r="C706" s="1" t="s">
        <v>5072</v>
      </c>
      <c r="D706" s="1" t="s">
        <v>56</v>
      </c>
      <c r="E706" s="1" t="s">
        <v>57</v>
      </c>
      <c r="F706" s="1" t="s">
        <v>1883</v>
      </c>
      <c r="G706" s="1" t="b">
        <v>1</v>
      </c>
      <c r="H706" s="1" t="s">
        <v>1053</v>
      </c>
      <c r="I706" s="1">
        <v>50000000</v>
      </c>
      <c r="J706" s="1" t="s">
        <v>1219</v>
      </c>
      <c r="K706" s="1" t="s">
        <v>1884</v>
      </c>
      <c r="L706" s="1" t="s">
        <v>1885</v>
      </c>
      <c r="M706" s="1" t="s">
        <v>13</v>
      </c>
      <c r="N706" s="1"/>
      <c r="O706" s="13"/>
    </row>
    <row r="707" spans="1:15" ht="14.5" customHeight="1" x14ac:dyDescent="0.35">
      <c r="A707" s="1" t="s">
        <v>5041</v>
      </c>
      <c r="B707" s="1" t="s">
        <v>239</v>
      </c>
      <c r="C707" s="1" t="s">
        <v>5073</v>
      </c>
      <c r="D707" s="1" t="s">
        <v>240</v>
      </c>
      <c r="E707" s="1" t="s">
        <v>241</v>
      </c>
      <c r="F707" s="1" t="s">
        <v>1052</v>
      </c>
      <c r="G707" s="1" t="b">
        <v>1</v>
      </c>
      <c r="H707" s="1" t="s">
        <v>1053</v>
      </c>
      <c r="I707" s="1">
        <v>10000000</v>
      </c>
      <c r="J707" s="1" t="s">
        <v>2204</v>
      </c>
      <c r="K707" s="1" t="s">
        <v>5074</v>
      </c>
      <c r="L707" s="1" t="s">
        <v>2206</v>
      </c>
      <c r="M707" s="1" t="s">
        <v>13</v>
      </c>
      <c r="N707" s="1"/>
      <c r="O707" s="13"/>
    </row>
    <row r="708" spans="1:15" ht="14.5" customHeight="1" x14ac:dyDescent="0.35">
      <c r="A708" s="1" t="s">
        <v>5041</v>
      </c>
      <c r="B708" s="1" t="s">
        <v>322</v>
      </c>
      <c r="C708" s="1" t="s">
        <v>5075</v>
      </c>
      <c r="D708" s="1" t="s">
        <v>323</v>
      </c>
      <c r="E708" s="1" t="s">
        <v>324</v>
      </c>
      <c r="F708" s="1" t="s">
        <v>7531</v>
      </c>
      <c r="G708" s="1" t="b">
        <v>1</v>
      </c>
      <c r="H708" s="1" t="s">
        <v>1053</v>
      </c>
      <c r="I708" s="1">
        <v>100000000</v>
      </c>
      <c r="J708" s="1" t="s">
        <v>5076</v>
      </c>
      <c r="K708" s="1" t="s">
        <v>5077</v>
      </c>
      <c r="L708" s="1" t="s">
        <v>7518</v>
      </c>
      <c r="M708" s="1" t="s">
        <v>7</v>
      </c>
      <c r="N708" s="1"/>
      <c r="O708" s="13"/>
    </row>
    <row r="709" spans="1:15" ht="14.5" customHeight="1" x14ac:dyDescent="0.35">
      <c r="A709" s="1" t="s">
        <v>5041</v>
      </c>
      <c r="B709" s="1" t="s">
        <v>352</v>
      </c>
      <c r="C709" s="1" t="s">
        <v>5078</v>
      </c>
      <c r="D709" s="1" t="s">
        <v>353</v>
      </c>
      <c r="E709" s="1" t="s">
        <v>354</v>
      </c>
      <c r="F709" s="1" t="s">
        <v>1052</v>
      </c>
      <c r="G709" s="1" t="b">
        <v>1</v>
      </c>
      <c r="H709" s="1" t="s">
        <v>1053</v>
      </c>
      <c r="I709" s="1">
        <v>1000000</v>
      </c>
      <c r="J709" s="1" t="s">
        <v>5079</v>
      </c>
      <c r="K709" s="1" t="s">
        <v>5080</v>
      </c>
      <c r="L709" s="1" t="s">
        <v>7519</v>
      </c>
      <c r="M709" s="1" t="s">
        <v>13</v>
      </c>
      <c r="N709" s="1"/>
      <c r="O709" s="13"/>
    </row>
    <row r="710" spans="1:15" ht="14.5" customHeight="1" x14ac:dyDescent="0.35">
      <c r="A710" s="1" t="s">
        <v>5041</v>
      </c>
      <c r="B710" s="1" t="s">
        <v>5081</v>
      </c>
      <c r="C710" s="1" t="s">
        <v>5082</v>
      </c>
      <c r="D710" s="1" t="s">
        <v>911</v>
      </c>
      <c r="E710" s="1" t="s">
        <v>5083</v>
      </c>
      <c r="F710" s="1" t="s">
        <v>7532</v>
      </c>
      <c r="G710" s="1" t="b">
        <v>1</v>
      </c>
      <c r="H710" s="1" t="s">
        <v>1053</v>
      </c>
      <c r="I710" s="1">
        <v>10000000</v>
      </c>
      <c r="J710" s="1" t="s">
        <v>2392</v>
      </c>
      <c r="K710" s="1" t="s">
        <v>5084</v>
      </c>
      <c r="L710" s="1" t="s">
        <v>7520</v>
      </c>
      <c r="M710" s="1" t="s">
        <v>13</v>
      </c>
      <c r="N710" s="1"/>
      <c r="O710" s="13"/>
    </row>
    <row r="711" spans="1:15" ht="14.5" customHeight="1" x14ac:dyDescent="0.35">
      <c r="A711" s="1" t="s">
        <v>5041</v>
      </c>
      <c r="B711" s="1" t="s">
        <v>485</v>
      </c>
      <c r="C711" s="1" t="s">
        <v>5085</v>
      </c>
      <c r="D711" s="1" t="s">
        <v>486</v>
      </c>
      <c r="E711" s="1" t="s">
        <v>487</v>
      </c>
      <c r="F711" s="1" t="s">
        <v>7533</v>
      </c>
      <c r="G711" s="1" t="b">
        <v>1</v>
      </c>
      <c r="H711" s="1" t="s">
        <v>1053</v>
      </c>
      <c r="I711" s="1">
        <v>50000000</v>
      </c>
      <c r="J711" s="1" t="s">
        <v>1149</v>
      </c>
      <c r="K711" s="1" t="s">
        <v>1884</v>
      </c>
      <c r="L711" s="1" t="s">
        <v>1885</v>
      </c>
      <c r="M711" s="1" t="s">
        <v>13</v>
      </c>
      <c r="N711" s="1"/>
      <c r="O711" s="13"/>
    </row>
    <row r="712" spans="1:15" ht="14.5" customHeight="1" x14ac:dyDescent="0.35">
      <c r="A712" s="1" t="s">
        <v>5041</v>
      </c>
      <c r="B712" s="1" t="s">
        <v>730</v>
      </c>
      <c r="C712" s="1" t="s">
        <v>5086</v>
      </c>
      <c r="D712" s="1" t="s">
        <v>731</v>
      </c>
      <c r="E712" s="1" t="s">
        <v>732</v>
      </c>
      <c r="F712" s="1" t="s">
        <v>7534</v>
      </c>
      <c r="G712" s="1" t="b">
        <v>1</v>
      </c>
      <c r="H712" s="1" t="s">
        <v>1053</v>
      </c>
      <c r="I712" s="1">
        <v>1000000</v>
      </c>
      <c r="J712" s="1" t="s">
        <v>1149</v>
      </c>
      <c r="K712" s="1" t="s">
        <v>5087</v>
      </c>
      <c r="L712" s="1" t="s">
        <v>7515</v>
      </c>
      <c r="M712" s="1" t="s">
        <v>13</v>
      </c>
      <c r="N712" s="1"/>
      <c r="O712" s="13"/>
    </row>
    <row r="713" spans="1:15" ht="14.5" customHeight="1" x14ac:dyDescent="0.35">
      <c r="A713" s="1" t="s">
        <v>5041</v>
      </c>
      <c r="B713" s="1" t="s">
        <v>710</v>
      </c>
      <c r="C713" s="1" t="s">
        <v>5088</v>
      </c>
      <c r="D713" s="1" t="s">
        <v>711</v>
      </c>
      <c r="E713" s="1" t="s">
        <v>712</v>
      </c>
      <c r="F713" s="1" t="s">
        <v>1052</v>
      </c>
      <c r="G713" s="1" t="b">
        <v>1</v>
      </c>
      <c r="H713" s="1" t="s">
        <v>1053</v>
      </c>
      <c r="I713" s="1">
        <v>1000000</v>
      </c>
      <c r="J713" s="1" t="s">
        <v>2721</v>
      </c>
      <c r="K713" s="1" t="s">
        <v>5089</v>
      </c>
      <c r="L713" s="1" t="s">
        <v>2477</v>
      </c>
      <c r="M713" s="1" t="s">
        <v>13</v>
      </c>
      <c r="N713" s="1"/>
      <c r="O713" s="13"/>
    </row>
    <row r="714" spans="1:15" ht="14.5" customHeight="1" x14ac:dyDescent="0.35">
      <c r="A714" s="1" t="s">
        <v>5041</v>
      </c>
      <c r="B714" s="1" t="s">
        <v>1997</v>
      </c>
      <c r="C714" s="1" t="s">
        <v>5090</v>
      </c>
      <c r="D714" s="1" t="s">
        <v>81</v>
      </c>
      <c r="E714" s="1" t="s">
        <v>1999</v>
      </c>
      <c r="F714" s="1" t="s">
        <v>2000</v>
      </c>
      <c r="G714" s="1" t="b">
        <v>1</v>
      </c>
      <c r="H714" s="1" t="s">
        <v>1053</v>
      </c>
      <c r="I714" s="1">
        <v>10000000</v>
      </c>
      <c r="J714" s="1" t="s">
        <v>1445</v>
      </c>
      <c r="K714" s="1" t="s">
        <v>5091</v>
      </c>
      <c r="L714" s="1" t="s">
        <v>2002</v>
      </c>
      <c r="M714" s="1" t="s">
        <v>13</v>
      </c>
      <c r="N714" s="1"/>
      <c r="O714" s="13"/>
    </row>
    <row r="715" spans="1:15" ht="14.5" customHeight="1" x14ac:dyDescent="0.35">
      <c r="A715" s="1" t="s">
        <v>5041</v>
      </c>
      <c r="B715" s="1" t="s">
        <v>381</v>
      </c>
      <c r="C715" s="1" t="s">
        <v>5092</v>
      </c>
      <c r="D715" s="1" t="s">
        <v>382</v>
      </c>
      <c r="E715" s="1" t="s">
        <v>383</v>
      </c>
      <c r="F715" s="1" t="s">
        <v>1074</v>
      </c>
      <c r="G715" s="1" t="b">
        <v>1</v>
      </c>
      <c r="H715" s="1" t="s">
        <v>1053</v>
      </c>
      <c r="I715" s="1">
        <v>1000000</v>
      </c>
      <c r="J715" s="1" t="s">
        <v>5093</v>
      </c>
      <c r="K715" s="1" t="s">
        <v>5094</v>
      </c>
      <c r="L715" s="1" t="s">
        <v>7521</v>
      </c>
      <c r="M715" s="1" t="s">
        <v>13</v>
      </c>
      <c r="N715" s="1"/>
      <c r="O715" s="13"/>
    </row>
    <row r="716" spans="1:15" ht="14.5" customHeight="1" x14ac:dyDescent="0.35">
      <c r="A716" s="1" t="s">
        <v>5041</v>
      </c>
      <c r="B716" s="1" t="s">
        <v>289</v>
      </c>
      <c r="C716" s="1" t="s">
        <v>5095</v>
      </c>
      <c r="D716" s="1" t="s">
        <v>290</v>
      </c>
      <c r="E716" s="1" t="s">
        <v>291</v>
      </c>
      <c r="F716" s="1" t="s">
        <v>7533</v>
      </c>
      <c r="G716" s="1" t="b">
        <v>1</v>
      </c>
      <c r="H716" s="1" t="s">
        <v>1053</v>
      </c>
      <c r="I716" s="1">
        <v>1000000</v>
      </c>
      <c r="J716" s="1" t="s">
        <v>1253</v>
      </c>
      <c r="K716" s="1" t="s">
        <v>5096</v>
      </c>
      <c r="L716" s="1" t="s">
        <v>7515</v>
      </c>
      <c r="M716" s="1" t="s">
        <v>13</v>
      </c>
      <c r="N716" s="1"/>
      <c r="O716" s="13"/>
    </row>
    <row r="717" spans="1:15" ht="14.5" customHeight="1" x14ac:dyDescent="0.35">
      <c r="A717" s="1" t="s">
        <v>5041</v>
      </c>
      <c r="B717" s="1" t="s">
        <v>50</v>
      </c>
      <c r="C717" s="1" t="s">
        <v>5097</v>
      </c>
      <c r="D717" s="1" t="s">
        <v>51</v>
      </c>
      <c r="E717" s="1" t="s">
        <v>52</v>
      </c>
      <c r="F717" s="1" t="s">
        <v>7533</v>
      </c>
      <c r="G717" s="1" t="b">
        <v>1</v>
      </c>
      <c r="H717" s="1" t="s">
        <v>1053</v>
      </c>
      <c r="I717" s="1">
        <v>5000000</v>
      </c>
      <c r="J717" s="1" t="s">
        <v>1665</v>
      </c>
      <c r="K717" s="1" t="s">
        <v>5098</v>
      </c>
      <c r="L717" s="1" t="s">
        <v>7522</v>
      </c>
      <c r="M717" s="1" t="s">
        <v>13</v>
      </c>
      <c r="N717" s="1"/>
      <c r="O717" s="13"/>
    </row>
    <row r="718" spans="1:15" ht="14.5" customHeight="1" x14ac:dyDescent="0.35">
      <c r="A718" s="1" t="s">
        <v>5041</v>
      </c>
      <c r="B718" s="1" t="s">
        <v>841</v>
      </c>
      <c r="C718" s="1" t="s">
        <v>5099</v>
      </c>
      <c r="D718" s="1" t="s">
        <v>842</v>
      </c>
      <c r="E718" s="1" t="s">
        <v>843</v>
      </c>
      <c r="F718" s="1" t="s">
        <v>1052</v>
      </c>
      <c r="G718" s="1" t="b">
        <v>1</v>
      </c>
      <c r="H718" s="1" t="s">
        <v>1053</v>
      </c>
      <c r="I718" s="1">
        <v>1000000</v>
      </c>
      <c r="J718" s="1" t="s">
        <v>5100</v>
      </c>
      <c r="K718" s="1" t="s">
        <v>5101</v>
      </c>
      <c r="L718" s="1" t="s">
        <v>7523</v>
      </c>
      <c r="M718" s="1" t="s">
        <v>13</v>
      </c>
      <c r="N718" s="1"/>
      <c r="O718" s="13"/>
    </row>
    <row r="719" spans="1:15" ht="14.5" customHeight="1" x14ac:dyDescent="0.35">
      <c r="A719" s="1" t="s">
        <v>5041</v>
      </c>
      <c r="B719" s="1" t="s">
        <v>672</v>
      </c>
      <c r="C719" s="1" t="s">
        <v>5102</v>
      </c>
      <c r="D719" s="1" t="s">
        <v>673</v>
      </c>
      <c r="E719" s="1" t="s">
        <v>674</v>
      </c>
      <c r="F719" s="1" t="s">
        <v>7535</v>
      </c>
      <c r="G719" s="1" t="b">
        <v>1</v>
      </c>
      <c r="H719" s="1" t="s">
        <v>1053</v>
      </c>
      <c r="I719" s="1">
        <v>5000000</v>
      </c>
      <c r="J719" s="1" t="s">
        <v>5103</v>
      </c>
      <c r="K719" s="1" t="s">
        <v>5104</v>
      </c>
      <c r="L719" s="1" t="s">
        <v>7524</v>
      </c>
      <c r="M719" s="1" t="s">
        <v>13</v>
      </c>
      <c r="N719" s="1"/>
      <c r="O719" s="13"/>
    </row>
    <row r="720" spans="1:15" ht="14.5" customHeight="1" x14ac:dyDescent="0.35">
      <c r="A720" s="1" t="s">
        <v>5041</v>
      </c>
      <c r="B720" s="1" t="s">
        <v>675</v>
      </c>
      <c r="C720" s="1" t="s">
        <v>5105</v>
      </c>
      <c r="D720" s="1" t="s">
        <v>676</v>
      </c>
      <c r="E720" s="1" t="s">
        <v>677</v>
      </c>
      <c r="F720" s="1" t="s">
        <v>7536</v>
      </c>
      <c r="G720" s="1" t="b">
        <v>1</v>
      </c>
      <c r="H720" s="1" t="s">
        <v>1053</v>
      </c>
      <c r="I720" s="1">
        <v>10000000</v>
      </c>
      <c r="J720" s="1" t="s">
        <v>1149</v>
      </c>
      <c r="K720" s="1" t="s">
        <v>1884</v>
      </c>
      <c r="L720" s="1" t="s">
        <v>1885</v>
      </c>
      <c r="M720" s="1" t="s">
        <v>13</v>
      </c>
      <c r="N720" s="1"/>
      <c r="O720" s="13"/>
    </row>
    <row r="721" spans="1:15" ht="14.5" customHeight="1" x14ac:dyDescent="0.35">
      <c r="A721" s="1" t="s">
        <v>5041</v>
      </c>
      <c r="B721" s="1" t="s">
        <v>359</v>
      </c>
      <c r="C721" s="1" t="s">
        <v>5106</v>
      </c>
      <c r="D721" s="1" t="s">
        <v>360</v>
      </c>
      <c r="E721" s="1" t="s">
        <v>361</v>
      </c>
      <c r="F721" s="1" t="s">
        <v>1052</v>
      </c>
      <c r="G721" s="1" t="b">
        <v>1</v>
      </c>
      <c r="H721" s="1" t="s">
        <v>1053</v>
      </c>
      <c r="I721" s="1">
        <v>500000</v>
      </c>
      <c r="J721" s="1" t="s">
        <v>1269</v>
      </c>
      <c r="K721" s="23" t="s">
        <v>5107</v>
      </c>
      <c r="L721" s="1" t="s">
        <v>7525</v>
      </c>
      <c r="M721" s="1" t="s">
        <v>13</v>
      </c>
      <c r="N721" s="1"/>
      <c r="O721" s="13"/>
    </row>
    <row r="722" spans="1:15" ht="14.5" customHeight="1" x14ac:dyDescent="0.35">
      <c r="A722" s="1" t="s">
        <v>5041</v>
      </c>
      <c r="B722" s="1" t="s">
        <v>780</v>
      </c>
      <c r="C722" s="1" t="s">
        <v>5108</v>
      </c>
      <c r="D722" s="1" t="s">
        <v>781</v>
      </c>
      <c r="E722" s="1" t="s">
        <v>782</v>
      </c>
      <c r="F722" s="1" t="s">
        <v>1052</v>
      </c>
      <c r="G722" s="1" t="b">
        <v>1</v>
      </c>
      <c r="H722" s="1" t="s">
        <v>1053</v>
      </c>
      <c r="I722" s="1">
        <v>5000000</v>
      </c>
      <c r="J722" s="1" t="s">
        <v>2396</v>
      </c>
      <c r="K722" s="1" t="s">
        <v>5109</v>
      </c>
      <c r="L722" s="1" t="s">
        <v>2398</v>
      </c>
      <c r="M722" s="1" t="s">
        <v>13</v>
      </c>
      <c r="N722" s="1"/>
      <c r="O722" s="13"/>
    </row>
    <row r="723" spans="1:15" ht="14.5" customHeight="1" x14ac:dyDescent="0.35">
      <c r="A723" s="1" t="s">
        <v>5041</v>
      </c>
      <c r="B723" s="1" t="s">
        <v>157</v>
      </c>
      <c r="C723" s="1" t="s">
        <v>5110</v>
      </c>
      <c r="D723" s="1" t="s">
        <v>158</v>
      </c>
      <c r="E723" s="1" t="s">
        <v>159</v>
      </c>
      <c r="F723" s="1" t="s">
        <v>7537</v>
      </c>
      <c r="G723" s="1" t="b">
        <v>1</v>
      </c>
      <c r="H723" s="1" t="s">
        <v>1053</v>
      </c>
      <c r="I723" s="1">
        <v>10000000</v>
      </c>
      <c r="J723" s="1" t="s">
        <v>1149</v>
      </c>
      <c r="K723" s="1" t="s">
        <v>1884</v>
      </c>
      <c r="L723" s="1" t="s">
        <v>1885</v>
      </c>
      <c r="M723" s="1" t="s">
        <v>13</v>
      </c>
      <c r="N723" s="1"/>
      <c r="O723" s="13"/>
    </row>
    <row r="724" spans="1:15" ht="14.5" customHeight="1" x14ac:dyDescent="0.35">
      <c r="A724" s="1" t="s">
        <v>5041</v>
      </c>
      <c r="B724" s="1" t="s">
        <v>817</v>
      </c>
      <c r="C724" s="1" t="s">
        <v>5111</v>
      </c>
      <c r="D724" s="1" t="s">
        <v>818</v>
      </c>
      <c r="E724" s="1" t="s">
        <v>819</v>
      </c>
      <c r="F724" s="1" t="s">
        <v>1052</v>
      </c>
      <c r="G724" s="1" t="b">
        <v>1</v>
      </c>
      <c r="H724" s="1" t="s">
        <v>1053</v>
      </c>
      <c r="I724" s="1">
        <v>500000</v>
      </c>
      <c r="J724" s="1" t="s">
        <v>5112</v>
      </c>
      <c r="K724" s="23" t="s">
        <v>5113</v>
      </c>
      <c r="L724" s="1" t="s">
        <v>7526</v>
      </c>
      <c r="M724" s="1" t="s">
        <v>7</v>
      </c>
      <c r="N724" s="1"/>
      <c r="O724" s="13"/>
    </row>
  </sheetData>
  <hyperlinks>
    <hyperlink ref="C47" r:id="rId1" xr:uid="{00000000-0004-0000-0300-000000000000}"/>
  </hyperlinks>
  <pageMargins left="0.7" right="0.7" top="0.75" bottom="0.75" header="0.3" footer="0.3"/>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51"/>
  <sheetViews>
    <sheetView topLeftCell="A91" zoomScale="80" zoomScaleNormal="80" workbookViewId="0">
      <selection activeCell="P19" sqref="P19"/>
    </sheetView>
  </sheetViews>
  <sheetFormatPr defaultRowHeight="14.5" customHeight="1" x14ac:dyDescent="0.35"/>
  <cols>
    <col min="1" max="1" width="10.90625" customWidth="1"/>
    <col min="2" max="4" width="10.81640625" customWidth="1"/>
    <col min="5" max="5" width="12.1796875" customWidth="1"/>
    <col min="6" max="6" width="11.6328125" customWidth="1"/>
    <col min="7" max="7" width="10.81640625" customWidth="1"/>
    <col min="8" max="8" width="14.7265625" customWidth="1"/>
    <col min="9" max="9" width="13" customWidth="1"/>
    <col min="10" max="10" width="16.54296875" customWidth="1"/>
    <col min="11" max="11" width="10.81640625" customWidth="1"/>
    <col min="12" max="12" width="15.81640625" customWidth="1"/>
    <col min="13" max="13" width="13.36328125" customWidth="1"/>
    <col min="14" max="17" width="10.81640625" customWidth="1"/>
  </cols>
  <sheetData>
    <row r="1" spans="1:13" x14ac:dyDescent="0.25">
      <c r="A1" t="s">
        <v>1037</v>
      </c>
      <c r="B1" t="s">
        <v>0</v>
      </c>
      <c r="C1" t="s">
        <v>1038</v>
      </c>
      <c r="D1" t="s">
        <v>1</v>
      </c>
      <c r="E1" t="s">
        <v>2</v>
      </c>
      <c r="F1" t="s">
        <v>1040</v>
      </c>
      <c r="G1" t="s">
        <v>1041</v>
      </c>
      <c r="H1" t="s">
        <v>1042</v>
      </c>
      <c r="I1" t="s">
        <v>1044</v>
      </c>
      <c r="J1" t="s">
        <v>1046</v>
      </c>
      <c r="K1" t="s">
        <v>6411</v>
      </c>
      <c r="L1" t="s">
        <v>3</v>
      </c>
      <c r="M1" t="s">
        <v>923</v>
      </c>
    </row>
    <row r="2" spans="1:13" ht="14.5" customHeight="1" x14ac:dyDescent="0.35">
      <c r="A2" s="1" t="s">
        <v>6412</v>
      </c>
      <c r="B2" s="1">
        <v>730873197</v>
      </c>
      <c r="C2" s="1" t="s">
        <v>6413</v>
      </c>
      <c r="D2" s="1" t="s">
        <v>1050</v>
      </c>
      <c r="E2" s="1" t="s">
        <v>6414</v>
      </c>
      <c r="F2" s="1" t="s">
        <v>5527</v>
      </c>
      <c r="G2" s="1" t="b">
        <v>0</v>
      </c>
      <c r="H2" s="1" t="s">
        <v>5119</v>
      </c>
      <c r="I2" s="1" t="s">
        <v>6415</v>
      </c>
      <c r="J2" s="1" t="s">
        <v>1056</v>
      </c>
      <c r="K2" s="1" t="s">
        <v>1048</v>
      </c>
      <c r="L2" s="1"/>
      <c r="M2" s="1"/>
    </row>
    <row r="3" spans="1:13" x14ac:dyDescent="0.35">
      <c r="A3" s="1" t="s">
        <v>6412</v>
      </c>
      <c r="B3" s="1">
        <v>6446138554</v>
      </c>
      <c r="C3" s="1" t="s">
        <v>6416</v>
      </c>
      <c r="D3" s="1" t="s">
        <v>1067</v>
      </c>
      <c r="E3" s="1" t="s">
        <v>6417</v>
      </c>
      <c r="F3" s="1" t="s">
        <v>5521</v>
      </c>
      <c r="G3" s="1" t="b">
        <v>1</v>
      </c>
      <c r="H3" s="1" t="s">
        <v>5119</v>
      </c>
      <c r="I3" s="1" t="s">
        <v>6418</v>
      </c>
      <c r="J3" s="1" t="s">
        <v>1072</v>
      </c>
      <c r="K3" s="1" t="s">
        <v>1065</v>
      </c>
      <c r="L3" s="1"/>
      <c r="M3" s="1"/>
    </row>
    <row r="4" spans="1:13" x14ac:dyDescent="0.25">
      <c r="A4" s="1" t="s">
        <v>6412</v>
      </c>
      <c r="B4" s="1">
        <v>1499236474</v>
      </c>
      <c r="C4" s="1" t="s">
        <v>6419</v>
      </c>
      <c r="D4" s="1" t="s">
        <v>137</v>
      </c>
      <c r="E4" s="1" t="s">
        <v>6420</v>
      </c>
      <c r="F4" s="1" t="s">
        <v>6258</v>
      </c>
      <c r="G4" s="1" t="b">
        <v>0</v>
      </c>
      <c r="H4" s="1" t="s">
        <v>5137</v>
      </c>
      <c r="I4" s="1" t="s">
        <v>6421</v>
      </c>
      <c r="J4" s="1" t="s">
        <v>6422</v>
      </c>
      <c r="K4" s="1" t="s">
        <v>136</v>
      </c>
      <c r="L4" s="1"/>
      <c r="M4" s="1"/>
    </row>
    <row r="5" spans="1:13" x14ac:dyDescent="0.35">
      <c r="A5" s="1" t="s">
        <v>6412</v>
      </c>
      <c r="B5" s="1">
        <v>1229016807</v>
      </c>
      <c r="C5" s="1" t="s">
        <v>6378</v>
      </c>
      <c r="D5" s="1" t="s">
        <v>95</v>
      </c>
      <c r="E5" s="1" t="s">
        <v>6379</v>
      </c>
      <c r="F5" s="1" t="s">
        <v>6380</v>
      </c>
      <c r="G5" s="1" t="b">
        <v>1</v>
      </c>
      <c r="H5" s="1" t="s">
        <v>5190</v>
      </c>
      <c r="I5" s="1" t="s">
        <v>6381</v>
      </c>
      <c r="J5" s="1" t="s">
        <v>6382</v>
      </c>
      <c r="K5" s="1" t="s">
        <v>94</v>
      </c>
      <c r="L5" s="1"/>
      <c r="M5" s="1"/>
    </row>
    <row r="6" spans="1:13" x14ac:dyDescent="0.35">
      <c r="A6" s="1" t="s">
        <v>6412</v>
      </c>
      <c r="B6" s="1">
        <v>1668983788</v>
      </c>
      <c r="C6" s="1" t="s">
        <v>5807</v>
      </c>
      <c r="D6" s="1" t="s">
        <v>769</v>
      </c>
      <c r="E6" s="1" t="s">
        <v>5808</v>
      </c>
      <c r="F6" s="1" t="s">
        <v>5809</v>
      </c>
      <c r="G6" s="1" t="b">
        <v>1</v>
      </c>
      <c r="H6" s="1" t="s">
        <v>5190</v>
      </c>
      <c r="I6" s="1" t="s">
        <v>5810</v>
      </c>
      <c r="J6" s="1" t="s">
        <v>1110</v>
      </c>
      <c r="K6" s="1" t="s">
        <v>768</v>
      </c>
      <c r="L6" s="1"/>
      <c r="M6" s="1"/>
    </row>
    <row r="7" spans="1:13" x14ac:dyDescent="0.35">
      <c r="A7" s="1" t="s">
        <v>6412</v>
      </c>
      <c r="B7" s="1">
        <v>1093131935</v>
      </c>
      <c r="C7" s="1" t="s">
        <v>5841</v>
      </c>
      <c r="D7" s="1" t="s">
        <v>1117</v>
      </c>
      <c r="E7" s="1" t="s">
        <v>5842</v>
      </c>
      <c r="F7" s="1" t="s">
        <v>5843</v>
      </c>
      <c r="G7" s="1" t="b">
        <v>0</v>
      </c>
      <c r="H7" s="1" t="s">
        <v>5119</v>
      </c>
      <c r="I7" s="1" t="s">
        <v>5844</v>
      </c>
      <c r="J7" s="1" t="s">
        <v>1122</v>
      </c>
      <c r="K7" s="1" t="s">
        <v>1115</v>
      </c>
      <c r="L7" s="1"/>
      <c r="M7" s="1"/>
    </row>
    <row r="8" spans="1:13" x14ac:dyDescent="0.35">
      <c r="A8" s="1" t="s">
        <v>6412</v>
      </c>
      <c r="B8" s="1">
        <v>973482987</v>
      </c>
      <c r="C8" s="1" t="s">
        <v>6423</v>
      </c>
      <c r="D8" s="1" t="s">
        <v>1125</v>
      </c>
      <c r="E8" s="1" t="s">
        <v>6424</v>
      </c>
      <c r="F8" s="1" t="s">
        <v>6425</v>
      </c>
      <c r="G8" s="1" t="b">
        <v>0</v>
      </c>
      <c r="H8" s="1" t="s">
        <v>5137</v>
      </c>
      <c r="I8" s="1" t="s">
        <v>5179</v>
      </c>
      <c r="J8" s="1" t="s">
        <v>1130</v>
      </c>
      <c r="K8" s="1" t="s">
        <v>1123</v>
      </c>
      <c r="L8" s="1"/>
      <c r="M8" s="1"/>
    </row>
    <row r="9" spans="1:13" x14ac:dyDescent="0.35">
      <c r="A9" s="1" t="s">
        <v>6412</v>
      </c>
      <c r="B9" s="1">
        <v>1607511516</v>
      </c>
      <c r="C9" s="1" t="s">
        <v>6426</v>
      </c>
      <c r="D9" s="1" t="s">
        <v>1133</v>
      </c>
      <c r="E9" s="1" t="s">
        <v>6427</v>
      </c>
      <c r="F9" s="1" t="s">
        <v>6428</v>
      </c>
      <c r="G9" s="1" t="b">
        <v>0</v>
      </c>
      <c r="H9" s="1" t="s">
        <v>5119</v>
      </c>
      <c r="I9" s="1" t="s">
        <v>6429</v>
      </c>
      <c r="J9" s="1" t="s">
        <v>6430</v>
      </c>
      <c r="K9" s="1" t="s">
        <v>1131</v>
      </c>
      <c r="L9" s="1"/>
      <c r="M9" s="1"/>
    </row>
    <row r="10" spans="1:13" x14ac:dyDescent="0.35">
      <c r="A10" s="1" t="s">
        <v>6412</v>
      </c>
      <c r="B10" s="1">
        <v>941143328</v>
      </c>
      <c r="C10" s="1" t="s">
        <v>6097</v>
      </c>
      <c r="D10" s="1" t="s">
        <v>1141</v>
      </c>
      <c r="E10" s="1" t="s">
        <v>6098</v>
      </c>
      <c r="F10" s="1" t="s">
        <v>5205</v>
      </c>
      <c r="G10" s="1" t="b">
        <v>0</v>
      </c>
      <c r="H10" s="1" t="s">
        <v>5137</v>
      </c>
      <c r="I10" s="1" t="s">
        <v>5179</v>
      </c>
      <c r="J10" s="1" t="s">
        <v>1130</v>
      </c>
      <c r="K10" s="1" t="s">
        <v>1139</v>
      </c>
      <c r="L10" s="1"/>
      <c r="M10" s="1"/>
    </row>
    <row r="11" spans="1:13" x14ac:dyDescent="0.35">
      <c r="A11" s="1" t="s">
        <v>6412</v>
      </c>
      <c r="B11" s="1">
        <v>479516143</v>
      </c>
      <c r="C11" s="1" t="s">
        <v>5576</v>
      </c>
      <c r="D11" s="1" t="s">
        <v>515</v>
      </c>
      <c r="E11" s="1" t="s">
        <v>5577</v>
      </c>
      <c r="F11" s="1" t="s">
        <v>5578</v>
      </c>
      <c r="G11" s="1" t="b">
        <v>0</v>
      </c>
      <c r="H11" s="1" t="s">
        <v>5190</v>
      </c>
      <c r="I11" s="1" t="s">
        <v>5579</v>
      </c>
      <c r="J11" s="1" t="s">
        <v>1156</v>
      </c>
      <c r="K11" s="1" t="s">
        <v>514</v>
      </c>
      <c r="L11" s="1"/>
      <c r="M11" s="1"/>
    </row>
    <row r="12" spans="1:13" x14ac:dyDescent="0.35">
      <c r="A12" s="1" t="s">
        <v>6412</v>
      </c>
      <c r="B12" s="1">
        <v>552602056</v>
      </c>
      <c r="C12" s="1" t="s">
        <v>6431</v>
      </c>
      <c r="D12" s="1" t="s">
        <v>149</v>
      </c>
      <c r="E12" s="1" t="s">
        <v>6432</v>
      </c>
      <c r="F12" s="1" t="s">
        <v>6433</v>
      </c>
      <c r="G12" s="1" t="b">
        <v>1</v>
      </c>
      <c r="H12" s="1" t="s">
        <v>5119</v>
      </c>
      <c r="I12" s="1" t="s">
        <v>6434</v>
      </c>
      <c r="J12" s="1" t="s">
        <v>6435</v>
      </c>
      <c r="K12" s="1" t="s">
        <v>148</v>
      </c>
      <c r="L12" s="1"/>
      <c r="M12" s="1"/>
    </row>
    <row r="13" spans="1:13" x14ac:dyDescent="0.35">
      <c r="A13" s="1" t="s">
        <v>6412</v>
      </c>
      <c r="B13" s="1">
        <v>1385287093</v>
      </c>
      <c r="C13" s="1" t="s">
        <v>6436</v>
      </c>
      <c r="D13" s="1" t="s">
        <v>1190</v>
      </c>
      <c r="E13" s="1" t="s">
        <v>6437</v>
      </c>
      <c r="F13" s="1" t="s">
        <v>5136</v>
      </c>
      <c r="G13" s="1" t="b">
        <v>1</v>
      </c>
      <c r="H13" s="1" t="s">
        <v>5130</v>
      </c>
      <c r="I13" s="1" t="s">
        <v>6438</v>
      </c>
      <c r="J13" s="1" t="s">
        <v>6439</v>
      </c>
      <c r="K13" s="1" t="s">
        <v>1188</v>
      </c>
      <c r="L13" s="1"/>
      <c r="M13" s="1"/>
    </row>
    <row r="14" spans="1:13" x14ac:dyDescent="0.35">
      <c r="A14" s="1" t="s">
        <v>6412</v>
      </c>
      <c r="B14" s="1">
        <v>824305459</v>
      </c>
      <c r="C14" s="1" t="s">
        <v>6240</v>
      </c>
      <c r="D14" s="1" t="s">
        <v>596</v>
      </c>
      <c r="E14" s="1" t="s">
        <v>597</v>
      </c>
      <c r="F14" s="1" t="s">
        <v>5205</v>
      </c>
      <c r="G14" s="1" t="b">
        <v>0</v>
      </c>
      <c r="H14" s="1" t="s">
        <v>5119</v>
      </c>
      <c r="I14" s="1"/>
      <c r="J14" s="1"/>
      <c r="K14" s="1" t="s">
        <v>1210</v>
      </c>
      <c r="L14" s="1"/>
      <c r="M14" s="1"/>
    </row>
    <row r="15" spans="1:13" x14ac:dyDescent="0.35">
      <c r="A15" s="1" t="s">
        <v>6412</v>
      </c>
      <c r="B15" s="1">
        <v>904278510</v>
      </c>
      <c r="C15" s="1" t="s">
        <v>6440</v>
      </c>
      <c r="D15" s="1" t="s">
        <v>350</v>
      </c>
      <c r="E15" s="1" t="s">
        <v>6441</v>
      </c>
      <c r="F15" s="1" t="s">
        <v>5214</v>
      </c>
      <c r="G15" s="1" t="b">
        <v>0</v>
      </c>
      <c r="H15" s="1" t="s">
        <v>5130</v>
      </c>
      <c r="I15" s="1" t="s">
        <v>6442</v>
      </c>
      <c r="J15" s="1" t="s">
        <v>1234</v>
      </c>
      <c r="K15" s="1" t="s">
        <v>349</v>
      </c>
      <c r="L15" s="1"/>
      <c r="M15" s="1"/>
    </row>
    <row r="16" spans="1:13" x14ac:dyDescent="0.35">
      <c r="A16" s="1" t="s">
        <v>6412</v>
      </c>
      <c r="B16" s="1">
        <v>1208138685</v>
      </c>
      <c r="C16" s="1" t="s">
        <v>5519</v>
      </c>
      <c r="D16" s="1" t="s">
        <v>1237</v>
      </c>
      <c r="E16" s="1" t="s">
        <v>5520</v>
      </c>
      <c r="F16" s="1" t="s">
        <v>5521</v>
      </c>
      <c r="G16" s="1" t="b">
        <v>1</v>
      </c>
      <c r="H16" s="1" t="s">
        <v>5119</v>
      </c>
      <c r="I16" s="1" t="s">
        <v>5522</v>
      </c>
      <c r="J16" s="1" t="s">
        <v>5523</v>
      </c>
      <c r="K16" s="1" t="s">
        <v>1235</v>
      </c>
      <c r="L16" s="1"/>
      <c r="M16" s="1"/>
    </row>
    <row r="17" spans="1:13" x14ac:dyDescent="0.35">
      <c r="A17" s="1" t="s">
        <v>6412</v>
      </c>
      <c r="B17" s="1">
        <v>936971630</v>
      </c>
      <c r="C17" s="1" t="s">
        <v>5530</v>
      </c>
      <c r="D17" s="1" t="s">
        <v>916</v>
      </c>
      <c r="E17" s="1" t="s">
        <v>917</v>
      </c>
      <c r="F17" s="1" t="s">
        <v>5531</v>
      </c>
      <c r="G17" s="1" t="b">
        <v>1</v>
      </c>
      <c r="H17" s="1" t="s">
        <v>5119</v>
      </c>
      <c r="I17" s="1" t="s">
        <v>5532</v>
      </c>
      <c r="J17" s="1" t="s">
        <v>5533</v>
      </c>
      <c r="K17" s="1" t="s">
        <v>1242</v>
      </c>
      <c r="L17" s="1"/>
      <c r="M17" s="1"/>
    </row>
    <row r="18" spans="1:13" x14ac:dyDescent="0.35">
      <c r="A18" s="1" t="s">
        <v>6412</v>
      </c>
      <c r="B18" s="1">
        <v>6453522960</v>
      </c>
      <c r="C18" s="1" t="s">
        <v>6443</v>
      </c>
      <c r="D18" s="1" t="s">
        <v>1258</v>
      </c>
      <c r="E18" s="1" t="s">
        <v>1259</v>
      </c>
      <c r="F18" s="1" t="s">
        <v>5380</v>
      </c>
      <c r="G18" s="1" t="b">
        <v>1</v>
      </c>
      <c r="H18" s="1" t="s">
        <v>5137</v>
      </c>
      <c r="I18" s="1" t="s">
        <v>6444</v>
      </c>
      <c r="J18" s="1" t="s">
        <v>1263</v>
      </c>
      <c r="K18" s="1" t="s">
        <v>1256</v>
      </c>
      <c r="L18" s="1"/>
      <c r="M18" s="1"/>
    </row>
    <row r="19" spans="1:13" x14ac:dyDescent="0.35">
      <c r="A19" s="1" t="s">
        <v>6412</v>
      </c>
      <c r="B19" s="1">
        <v>1057925633</v>
      </c>
      <c r="C19" s="1" t="s">
        <v>6445</v>
      </c>
      <c r="D19" s="1" t="s">
        <v>1266</v>
      </c>
      <c r="E19" s="1" t="s">
        <v>6446</v>
      </c>
      <c r="F19" s="1" t="s">
        <v>5521</v>
      </c>
      <c r="G19" s="1" t="b">
        <v>0</v>
      </c>
      <c r="H19" s="1" t="s">
        <v>5119</v>
      </c>
      <c r="I19" s="1" t="s">
        <v>6415</v>
      </c>
      <c r="J19" s="1" t="s">
        <v>1056</v>
      </c>
      <c r="K19" s="1" t="s">
        <v>1264</v>
      </c>
      <c r="L19" s="1"/>
      <c r="M19" s="1"/>
    </row>
    <row r="20" spans="1:13" x14ac:dyDescent="0.35">
      <c r="A20" s="1" t="s">
        <v>6412</v>
      </c>
      <c r="B20" s="1">
        <v>512939461</v>
      </c>
      <c r="C20" s="1" t="s">
        <v>5358</v>
      </c>
      <c r="D20" s="1" t="s">
        <v>789</v>
      </c>
      <c r="E20" s="1" t="s">
        <v>790</v>
      </c>
      <c r="F20" s="1" t="s">
        <v>5359</v>
      </c>
      <c r="G20" s="1" t="b">
        <v>1</v>
      </c>
      <c r="H20" s="1" t="s">
        <v>5190</v>
      </c>
      <c r="I20" s="1" t="s">
        <v>5360</v>
      </c>
      <c r="J20" s="1" t="s">
        <v>1293</v>
      </c>
      <c r="K20" s="1" t="s">
        <v>1288</v>
      </c>
      <c r="L20" s="1"/>
      <c r="M20" s="1"/>
    </row>
    <row r="21" spans="1:13" x14ac:dyDescent="0.35">
      <c r="A21" s="1" t="s">
        <v>6412</v>
      </c>
      <c r="B21" s="1">
        <v>6449243946</v>
      </c>
      <c r="C21" s="1" t="s">
        <v>5639</v>
      </c>
      <c r="D21" s="1" t="s">
        <v>1296</v>
      </c>
      <c r="E21" s="1" t="s">
        <v>5640</v>
      </c>
      <c r="F21" s="1" t="s">
        <v>5641</v>
      </c>
      <c r="G21" s="1" t="b">
        <v>1</v>
      </c>
      <c r="H21" s="1" t="s">
        <v>5119</v>
      </c>
      <c r="I21" s="1" t="s">
        <v>5642</v>
      </c>
      <c r="J21" s="1" t="s">
        <v>2315</v>
      </c>
      <c r="K21" s="1" t="s">
        <v>1294</v>
      </c>
      <c r="L21" s="1"/>
      <c r="M21" s="1"/>
    </row>
    <row r="22" spans="1:13" x14ac:dyDescent="0.35">
      <c r="A22" s="1" t="s">
        <v>6412</v>
      </c>
      <c r="B22" s="1">
        <v>594237344</v>
      </c>
      <c r="C22" s="1" t="s">
        <v>6447</v>
      </c>
      <c r="D22" s="1" t="s">
        <v>1304</v>
      </c>
      <c r="E22" s="1" t="s">
        <v>6448</v>
      </c>
      <c r="F22" s="1" t="s">
        <v>6449</v>
      </c>
      <c r="G22" s="1" t="b">
        <v>1</v>
      </c>
      <c r="H22" s="1" t="s">
        <v>5137</v>
      </c>
      <c r="I22" s="1" t="s">
        <v>6450</v>
      </c>
      <c r="J22" s="1" t="s">
        <v>6451</v>
      </c>
      <c r="K22" s="1" t="s">
        <v>1302</v>
      </c>
      <c r="L22" s="1"/>
      <c r="M22" s="1"/>
    </row>
    <row r="23" spans="1:13" x14ac:dyDescent="0.35">
      <c r="A23" s="1" t="s">
        <v>6412</v>
      </c>
      <c r="B23" s="1">
        <v>1050988480</v>
      </c>
      <c r="C23" s="1" t="s">
        <v>6452</v>
      </c>
      <c r="D23" s="1" t="s">
        <v>1347</v>
      </c>
      <c r="E23" s="1" t="s">
        <v>6453</v>
      </c>
      <c r="F23" s="1" t="s">
        <v>5521</v>
      </c>
      <c r="G23" s="1" t="b">
        <v>0</v>
      </c>
      <c r="H23" s="1" t="s">
        <v>5119</v>
      </c>
      <c r="I23" s="1"/>
      <c r="J23" s="1"/>
      <c r="K23" s="1" t="s">
        <v>1345</v>
      </c>
      <c r="L23" s="1"/>
      <c r="M23" s="1"/>
    </row>
    <row r="24" spans="1:13" x14ac:dyDescent="0.35">
      <c r="A24" s="1" t="s">
        <v>6412</v>
      </c>
      <c r="B24" s="1">
        <v>1567658979</v>
      </c>
      <c r="C24" s="1" t="s">
        <v>6454</v>
      </c>
      <c r="D24" s="1" t="s">
        <v>1363</v>
      </c>
      <c r="E24" s="1" t="s">
        <v>6455</v>
      </c>
      <c r="F24" s="1" t="s">
        <v>6316</v>
      </c>
      <c r="G24" s="1" t="b">
        <v>0</v>
      </c>
      <c r="H24" s="1" t="s">
        <v>5119</v>
      </c>
      <c r="I24" s="1" t="s">
        <v>6456</v>
      </c>
      <c r="J24" s="1" t="s">
        <v>6457</v>
      </c>
      <c r="K24" s="1" t="s">
        <v>1361</v>
      </c>
      <c r="L24" s="1"/>
      <c r="M24" s="1"/>
    </row>
    <row r="25" spans="1:13" x14ac:dyDescent="0.35">
      <c r="A25" s="1" t="s">
        <v>6412</v>
      </c>
      <c r="B25" s="1">
        <v>586328581</v>
      </c>
      <c r="C25" s="1" t="s">
        <v>6458</v>
      </c>
      <c r="D25" s="1" t="s">
        <v>14</v>
      </c>
      <c r="E25" s="1" t="s">
        <v>15</v>
      </c>
      <c r="F25" s="1" t="s">
        <v>5521</v>
      </c>
      <c r="G25" s="1" t="b">
        <v>1</v>
      </c>
      <c r="H25" s="1" t="s">
        <v>5119</v>
      </c>
      <c r="I25" s="1" t="s">
        <v>6459</v>
      </c>
      <c r="J25" s="1" t="s">
        <v>1380</v>
      </c>
      <c r="K25" s="1" t="s">
        <v>1375</v>
      </c>
      <c r="L25" s="1"/>
      <c r="M25" s="1"/>
    </row>
    <row r="26" spans="1:13" x14ac:dyDescent="0.35">
      <c r="A26" s="1" t="s">
        <v>6412</v>
      </c>
      <c r="B26" s="1">
        <v>1261025589</v>
      </c>
      <c r="C26" s="1" t="s">
        <v>6460</v>
      </c>
      <c r="D26" s="1" t="s">
        <v>1404</v>
      </c>
      <c r="E26" s="1" t="s">
        <v>6461</v>
      </c>
      <c r="F26" s="1" t="s">
        <v>5521</v>
      </c>
      <c r="G26" s="1" t="b">
        <v>0</v>
      </c>
      <c r="H26" s="1" t="s">
        <v>5119</v>
      </c>
      <c r="I26" s="1" t="s">
        <v>5179</v>
      </c>
      <c r="J26" s="1" t="s">
        <v>2465</v>
      </c>
      <c r="K26" s="1" t="s">
        <v>1402</v>
      </c>
      <c r="L26" s="1"/>
      <c r="M26" s="1"/>
    </row>
    <row r="27" spans="1:13" x14ac:dyDescent="0.35">
      <c r="A27" s="1" t="s">
        <v>6412</v>
      </c>
      <c r="B27" s="1">
        <v>407838198</v>
      </c>
      <c r="C27" s="1" t="s">
        <v>6462</v>
      </c>
      <c r="D27" s="1" t="s">
        <v>1416</v>
      </c>
      <c r="E27" s="1" t="s">
        <v>6463</v>
      </c>
      <c r="F27" s="1" t="s">
        <v>6464</v>
      </c>
      <c r="G27" s="1" t="b">
        <v>0</v>
      </c>
      <c r="H27" s="1" t="s">
        <v>5119</v>
      </c>
      <c r="I27" s="1" t="s">
        <v>5179</v>
      </c>
      <c r="J27" s="1" t="s">
        <v>1419</v>
      </c>
      <c r="K27" s="1" t="s">
        <v>1414</v>
      </c>
      <c r="L27" s="1"/>
      <c r="M27" s="1"/>
    </row>
    <row r="28" spans="1:13" x14ac:dyDescent="0.35">
      <c r="A28" s="1" t="s">
        <v>6412</v>
      </c>
      <c r="B28" s="1">
        <v>570369634</v>
      </c>
      <c r="C28" s="1" t="s">
        <v>6465</v>
      </c>
      <c r="D28" s="1" t="s">
        <v>1422</v>
      </c>
      <c r="E28" s="1" t="s">
        <v>6466</v>
      </c>
      <c r="F28" s="1" t="s">
        <v>5527</v>
      </c>
      <c r="G28" s="1" t="b">
        <v>0</v>
      </c>
      <c r="H28" s="1" t="s">
        <v>5137</v>
      </c>
      <c r="I28" s="1" t="s">
        <v>5179</v>
      </c>
      <c r="J28" s="1" t="s">
        <v>1426</v>
      </c>
      <c r="K28" s="1" t="s">
        <v>1420</v>
      </c>
      <c r="L28" s="1"/>
      <c r="M28" s="1"/>
    </row>
    <row r="29" spans="1:13" x14ac:dyDescent="0.35">
      <c r="A29" s="1" t="s">
        <v>6412</v>
      </c>
      <c r="B29" s="1">
        <v>1445456374</v>
      </c>
      <c r="C29" s="1" t="s">
        <v>6467</v>
      </c>
      <c r="D29" s="1" t="s">
        <v>1429</v>
      </c>
      <c r="E29" s="1" t="s">
        <v>6468</v>
      </c>
      <c r="F29" s="1" t="s">
        <v>5877</v>
      </c>
      <c r="G29" s="1" t="b">
        <v>0</v>
      </c>
      <c r="H29" s="1" t="s">
        <v>5119</v>
      </c>
      <c r="I29" s="1" t="s">
        <v>5179</v>
      </c>
      <c r="J29" s="1" t="s">
        <v>1433</v>
      </c>
      <c r="K29" s="1" t="s">
        <v>1427</v>
      </c>
      <c r="L29" s="1"/>
      <c r="M29" s="1"/>
    </row>
    <row r="30" spans="1:13" x14ac:dyDescent="0.35">
      <c r="A30" s="1" t="s">
        <v>6412</v>
      </c>
      <c r="B30" s="1">
        <v>478643661</v>
      </c>
      <c r="C30" s="1" t="s">
        <v>6469</v>
      </c>
      <c r="D30" s="1" t="s">
        <v>1443</v>
      </c>
      <c r="E30" s="1" t="s">
        <v>6470</v>
      </c>
      <c r="F30" s="1" t="s">
        <v>6433</v>
      </c>
      <c r="G30" s="1" t="b">
        <v>0</v>
      </c>
      <c r="H30" s="1" t="s">
        <v>5119</v>
      </c>
      <c r="I30" s="1" t="s">
        <v>6471</v>
      </c>
      <c r="J30" s="1" t="s">
        <v>1447</v>
      </c>
      <c r="K30" s="1" t="s">
        <v>1441</v>
      </c>
      <c r="L30" s="1"/>
      <c r="M30" s="1"/>
    </row>
    <row r="31" spans="1:13" x14ac:dyDescent="0.35">
      <c r="A31" s="1" t="s">
        <v>6412</v>
      </c>
      <c r="B31" s="1">
        <v>578836126</v>
      </c>
      <c r="C31" s="1" t="s">
        <v>6472</v>
      </c>
      <c r="D31" s="1" t="s">
        <v>1450</v>
      </c>
      <c r="E31" s="1" t="s">
        <v>6473</v>
      </c>
      <c r="F31" s="1" t="s">
        <v>6449</v>
      </c>
      <c r="G31" s="1" t="b">
        <v>1</v>
      </c>
      <c r="H31" s="1" t="s">
        <v>5130</v>
      </c>
      <c r="I31" s="1" t="s">
        <v>6474</v>
      </c>
      <c r="J31" s="1" t="s">
        <v>1454</v>
      </c>
      <c r="K31" s="1" t="s">
        <v>1448</v>
      </c>
      <c r="L31" s="1"/>
      <c r="M31" s="1"/>
    </row>
    <row r="32" spans="1:13" x14ac:dyDescent="0.35">
      <c r="A32" s="1" t="s">
        <v>6412</v>
      </c>
      <c r="B32" s="1">
        <v>334278376</v>
      </c>
      <c r="C32" s="1" t="s">
        <v>6475</v>
      </c>
      <c r="D32" s="1" t="s">
        <v>1470</v>
      </c>
      <c r="E32" s="1" t="s">
        <v>6476</v>
      </c>
      <c r="F32" s="1" t="s">
        <v>6258</v>
      </c>
      <c r="G32" s="1" t="b">
        <v>0</v>
      </c>
      <c r="H32" s="1" t="s">
        <v>5119</v>
      </c>
      <c r="I32" s="1" t="s">
        <v>5179</v>
      </c>
      <c r="J32" s="1" t="s">
        <v>6317</v>
      </c>
      <c r="K32" s="1" t="s">
        <v>1468</v>
      </c>
      <c r="L32" s="1"/>
      <c r="M32" s="1"/>
    </row>
    <row r="33" spans="1:13" x14ac:dyDescent="0.35">
      <c r="A33" s="1" t="s">
        <v>6412</v>
      </c>
      <c r="B33" s="1">
        <v>6444813487</v>
      </c>
      <c r="C33" s="1" t="s">
        <v>6477</v>
      </c>
      <c r="D33" s="1" t="s">
        <v>1476</v>
      </c>
      <c r="E33" s="1" t="s">
        <v>6478</v>
      </c>
      <c r="F33" s="1" t="s">
        <v>5521</v>
      </c>
      <c r="G33" s="1" t="b">
        <v>1</v>
      </c>
      <c r="H33" s="1" t="s">
        <v>5119</v>
      </c>
      <c r="I33" s="1" t="s">
        <v>6479</v>
      </c>
      <c r="J33" s="1" t="s">
        <v>1479</v>
      </c>
      <c r="K33" s="1" t="s">
        <v>1474</v>
      </c>
      <c r="L33" s="1"/>
      <c r="M33" s="1"/>
    </row>
    <row r="34" spans="1:13" x14ac:dyDescent="0.35">
      <c r="A34" s="1" t="s">
        <v>6412</v>
      </c>
      <c r="B34" s="1">
        <v>1349056530</v>
      </c>
      <c r="C34" s="1" t="s">
        <v>6480</v>
      </c>
      <c r="D34" s="1" t="s">
        <v>1490</v>
      </c>
      <c r="E34" s="1" t="s">
        <v>6481</v>
      </c>
      <c r="F34" s="1" t="s">
        <v>6227</v>
      </c>
      <c r="G34" s="1" t="b">
        <v>0</v>
      </c>
      <c r="H34" s="1" t="s">
        <v>5119</v>
      </c>
      <c r="I34" s="1" t="s">
        <v>5179</v>
      </c>
      <c r="J34" s="1" t="s">
        <v>6482</v>
      </c>
      <c r="K34" s="1" t="s">
        <v>1488</v>
      </c>
      <c r="L34" s="1"/>
      <c r="M34" s="1"/>
    </row>
    <row r="35" spans="1:13" x14ac:dyDescent="0.35">
      <c r="A35" s="1" t="s">
        <v>6412</v>
      </c>
      <c r="B35" s="1">
        <v>570060128</v>
      </c>
      <c r="C35" s="1" t="s">
        <v>5604</v>
      </c>
      <c r="D35" s="1" t="s">
        <v>5605</v>
      </c>
      <c r="E35" s="1" t="s">
        <v>5606</v>
      </c>
      <c r="F35" s="1" t="s">
        <v>5607</v>
      </c>
      <c r="G35" s="1" t="b">
        <v>1</v>
      </c>
      <c r="H35" s="1" t="s">
        <v>5119</v>
      </c>
      <c r="I35" s="1" t="s">
        <v>5608</v>
      </c>
      <c r="J35" s="1" t="s">
        <v>1501</v>
      </c>
      <c r="K35" s="1" t="s">
        <v>1495</v>
      </c>
      <c r="L35" s="1"/>
      <c r="M35" s="1"/>
    </row>
    <row r="36" spans="1:13" x14ac:dyDescent="0.35">
      <c r="A36" s="1" t="s">
        <v>6412</v>
      </c>
      <c r="B36" s="1">
        <v>1458716890</v>
      </c>
      <c r="C36" s="1" t="s">
        <v>6483</v>
      </c>
      <c r="D36" s="1" t="s">
        <v>1504</v>
      </c>
      <c r="E36" s="1" t="s">
        <v>6484</v>
      </c>
      <c r="F36" s="1" t="s">
        <v>6258</v>
      </c>
      <c r="G36" s="1" t="b">
        <v>1</v>
      </c>
      <c r="H36" s="1" t="s">
        <v>5119</v>
      </c>
      <c r="I36" s="1" t="s">
        <v>6485</v>
      </c>
      <c r="J36" s="1" t="s">
        <v>6486</v>
      </c>
      <c r="K36" s="1" t="s">
        <v>1502</v>
      </c>
      <c r="L36" s="1"/>
      <c r="M36" s="1"/>
    </row>
    <row r="37" spans="1:13" x14ac:dyDescent="0.35">
      <c r="A37" s="1" t="s">
        <v>6412</v>
      </c>
      <c r="B37" s="1">
        <v>1531679862</v>
      </c>
      <c r="C37" s="1" t="s">
        <v>6487</v>
      </c>
      <c r="D37" s="1" t="s">
        <v>1511</v>
      </c>
      <c r="E37" s="1" t="s">
        <v>6488</v>
      </c>
      <c r="F37" s="1" t="s">
        <v>6258</v>
      </c>
      <c r="G37" s="1" t="b">
        <v>0</v>
      </c>
      <c r="H37" s="1" t="s">
        <v>5119</v>
      </c>
      <c r="I37" s="1" t="s">
        <v>5179</v>
      </c>
      <c r="J37" s="1" t="s">
        <v>6489</v>
      </c>
      <c r="K37" s="1" t="s">
        <v>1509</v>
      </c>
      <c r="L37" s="1"/>
      <c r="M37" s="1"/>
    </row>
    <row r="38" spans="1:13" x14ac:dyDescent="0.35">
      <c r="A38" s="1" t="s">
        <v>6412</v>
      </c>
      <c r="B38" s="1">
        <v>1371288324</v>
      </c>
      <c r="C38" s="1" t="s">
        <v>6490</v>
      </c>
      <c r="D38" s="1" t="s">
        <v>1517</v>
      </c>
      <c r="E38" s="1" t="s">
        <v>6491</v>
      </c>
      <c r="F38" s="1" t="s">
        <v>6258</v>
      </c>
      <c r="G38" s="1" t="b">
        <v>0</v>
      </c>
      <c r="H38" s="1" t="s">
        <v>5119</v>
      </c>
      <c r="I38" s="1" t="s">
        <v>6492</v>
      </c>
      <c r="J38" s="1" t="s">
        <v>1521</v>
      </c>
      <c r="K38" s="1" t="s">
        <v>1515</v>
      </c>
      <c r="L38" s="1"/>
      <c r="M38" s="1"/>
    </row>
    <row r="39" spans="1:13" x14ac:dyDescent="0.35">
      <c r="A39" s="1" t="s">
        <v>6412</v>
      </c>
      <c r="B39" s="1">
        <v>1482155847</v>
      </c>
      <c r="C39" s="1" t="s">
        <v>6493</v>
      </c>
      <c r="D39" s="1" t="s">
        <v>1524</v>
      </c>
      <c r="E39" s="1" t="s">
        <v>6494</v>
      </c>
      <c r="F39" s="1" t="s">
        <v>5512</v>
      </c>
      <c r="G39" s="1" t="b">
        <v>1</v>
      </c>
      <c r="H39" s="1" t="s">
        <v>5119</v>
      </c>
      <c r="I39" s="1" t="s">
        <v>6495</v>
      </c>
      <c r="J39" s="1" t="s">
        <v>6496</v>
      </c>
      <c r="K39" s="1" t="s">
        <v>1522</v>
      </c>
      <c r="L39" s="1"/>
      <c r="M39" s="1"/>
    </row>
    <row r="40" spans="1:13" x14ac:dyDescent="0.35">
      <c r="A40" s="1" t="s">
        <v>6412</v>
      </c>
      <c r="B40" s="1">
        <v>1512751689</v>
      </c>
      <c r="C40" s="1" t="s">
        <v>6497</v>
      </c>
      <c r="D40" s="1" t="s">
        <v>1539</v>
      </c>
      <c r="E40" s="1" t="s">
        <v>6498</v>
      </c>
      <c r="F40" s="1" t="s">
        <v>5746</v>
      </c>
      <c r="G40" s="1" t="b">
        <v>0</v>
      </c>
      <c r="H40" s="1" t="s">
        <v>5119</v>
      </c>
      <c r="I40" s="1" t="s">
        <v>6499</v>
      </c>
      <c r="J40" s="1" t="s">
        <v>6500</v>
      </c>
      <c r="K40" s="1" t="s">
        <v>1537</v>
      </c>
      <c r="L40" s="1"/>
      <c r="M40" s="1"/>
    </row>
    <row r="41" spans="1:13" x14ac:dyDescent="0.35">
      <c r="A41" s="1" t="s">
        <v>6412</v>
      </c>
      <c r="B41" s="1">
        <v>1633879571</v>
      </c>
      <c r="C41" s="1" t="s">
        <v>6064</v>
      </c>
      <c r="D41" s="1" t="s">
        <v>1547</v>
      </c>
      <c r="E41" s="1" t="s">
        <v>6065</v>
      </c>
      <c r="F41" s="1" t="s">
        <v>5314</v>
      </c>
      <c r="G41" s="1" t="b">
        <v>0</v>
      </c>
      <c r="H41" s="1" t="s">
        <v>5137</v>
      </c>
      <c r="I41" s="1" t="s">
        <v>5179</v>
      </c>
      <c r="J41" s="1" t="s">
        <v>1551</v>
      </c>
      <c r="K41" s="1" t="s">
        <v>1545</v>
      </c>
      <c r="L41" s="1"/>
      <c r="M41" s="1"/>
    </row>
    <row r="42" spans="1:13" x14ac:dyDescent="0.35">
      <c r="A42" s="1" t="s">
        <v>6412</v>
      </c>
      <c r="B42" s="1">
        <v>6449607210</v>
      </c>
      <c r="C42" s="1" t="s">
        <v>6501</v>
      </c>
      <c r="D42" s="1" t="s">
        <v>1568</v>
      </c>
      <c r="E42" s="1" t="s">
        <v>6502</v>
      </c>
      <c r="F42" s="1" t="s">
        <v>6503</v>
      </c>
      <c r="G42" s="1" t="b">
        <v>1</v>
      </c>
      <c r="H42" s="1" t="s">
        <v>5119</v>
      </c>
      <c r="I42" s="1" t="s">
        <v>6504</v>
      </c>
      <c r="J42" s="1" t="s">
        <v>6505</v>
      </c>
      <c r="K42" s="1" t="s">
        <v>1566</v>
      </c>
      <c r="L42" s="1"/>
      <c r="M42" s="1"/>
    </row>
    <row r="43" spans="1:13" x14ac:dyDescent="0.35">
      <c r="A43" s="1" t="s">
        <v>6412</v>
      </c>
      <c r="B43" s="1">
        <v>1118115766</v>
      </c>
      <c r="C43" s="1" t="s">
        <v>5495</v>
      </c>
      <c r="D43" s="1" t="s">
        <v>1583</v>
      </c>
      <c r="E43" s="1" t="s">
        <v>5496</v>
      </c>
      <c r="F43" s="1" t="s">
        <v>5497</v>
      </c>
      <c r="G43" s="1" t="b">
        <v>0</v>
      </c>
      <c r="H43" s="1" t="s">
        <v>5190</v>
      </c>
      <c r="I43" s="1" t="s">
        <v>5498</v>
      </c>
      <c r="J43" s="1" t="s">
        <v>5499</v>
      </c>
      <c r="K43" s="1" t="s">
        <v>1581</v>
      </c>
      <c r="L43" s="1"/>
      <c r="M43" s="1"/>
    </row>
    <row r="44" spans="1:13" x14ac:dyDescent="0.35">
      <c r="A44" s="1" t="s">
        <v>6412</v>
      </c>
      <c r="B44" s="1">
        <v>1440073810</v>
      </c>
      <c r="C44" s="1" t="s">
        <v>6506</v>
      </c>
      <c r="D44" s="1" t="s">
        <v>1590</v>
      </c>
      <c r="E44" s="1" t="s">
        <v>6507</v>
      </c>
      <c r="F44" s="1" t="s">
        <v>6508</v>
      </c>
      <c r="G44" s="1" t="b">
        <v>1</v>
      </c>
      <c r="H44" s="1" t="s">
        <v>5119</v>
      </c>
      <c r="I44" s="1" t="s">
        <v>6509</v>
      </c>
      <c r="J44" s="1" t="s">
        <v>1594</v>
      </c>
      <c r="K44" s="1" t="s">
        <v>1588</v>
      </c>
      <c r="L44" s="1"/>
      <c r="M44" s="1"/>
    </row>
    <row r="45" spans="1:13" x14ac:dyDescent="0.35">
      <c r="A45" s="1" t="s">
        <v>6412</v>
      </c>
      <c r="B45" s="1">
        <v>1504667963</v>
      </c>
      <c r="C45" s="1" t="s">
        <v>6510</v>
      </c>
      <c r="D45" s="1" t="s">
        <v>278</v>
      </c>
      <c r="E45" s="1" t="s">
        <v>6511</v>
      </c>
      <c r="F45" s="1" t="s">
        <v>5521</v>
      </c>
      <c r="G45" s="1" t="b">
        <v>1</v>
      </c>
      <c r="H45" s="1" t="s">
        <v>5119</v>
      </c>
      <c r="I45" s="1" t="s">
        <v>6512</v>
      </c>
      <c r="J45" s="1" t="s">
        <v>1072</v>
      </c>
      <c r="K45" s="1" t="s">
        <v>277</v>
      </c>
      <c r="L45" s="1"/>
      <c r="M45" s="1"/>
    </row>
    <row r="46" spans="1:13" x14ac:dyDescent="0.35">
      <c r="A46" s="1" t="s">
        <v>6412</v>
      </c>
      <c r="B46" s="1">
        <v>1196524622</v>
      </c>
      <c r="C46" s="1" t="s">
        <v>6513</v>
      </c>
      <c r="D46" s="1" t="s">
        <v>1610</v>
      </c>
      <c r="E46" s="1" t="s">
        <v>6514</v>
      </c>
      <c r="F46" s="1" t="s">
        <v>5877</v>
      </c>
      <c r="G46" s="1" t="b">
        <v>1</v>
      </c>
      <c r="H46" s="1" t="s">
        <v>5190</v>
      </c>
      <c r="I46" s="1" t="s">
        <v>6515</v>
      </c>
      <c r="J46" s="1" t="s">
        <v>6191</v>
      </c>
      <c r="K46" s="1" t="s">
        <v>1608</v>
      </c>
      <c r="L46" s="1"/>
      <c r="M46" s="1"/>
    </row>
    <row r="47" spans="1:13" x14ac:dyDescent="0.35">
      <c r="A47" s="1" t="s">
        <v>6412</v>
      </c>
      <c r="B47" s="1">
        <v>1380057710</v>
      </c>
      <c r="C47" s="1" t="s">
        <v>6516</v>
      </c>
      <c r="D47" s="1" t="s">
        <v>1625</v>
      </c>
      <c r="E47" s="1" t="s">
        <v>6517</v>
      </c>
      <c r="F47" s="1" t="s">
        <v>5521</v>
      </c>
      <c r="G47" s="1" t="b">
        <v>0</v>
      </c>
      <c r="H47" s="1" t="s">
        <v>5119</v>
      </c>
      <c r="I47" s="1" t="s">
        <v>6415</v>
      </c>
      <c r="J47" s="1" t="s">
        <v>1707</v>
      </c>
      <c r="K47" s="1" t="s">
        <v>1623</v>
      </c>
      <c r="L47" s="1"/>
      <c r="M47" s="1"/>
    </row>
    <row r="48" spans="1:13" x14ac:dyDescent="0.35">
      <c r="A48" s="1" t="s">
        <v>6412</v>
      </c>
      <c r="B48" s="1">
        <v>6478536448</v>
      </c>
      <c r="C48" s="1" t="s">
        <v>6518</v>
      </c>
      <c r="D48" s="1" t="s">
        <v>1632</v>
      </c>
      <c r="E48" s="1" t="s">
        <v>6519</v>
      </c>
      <c r="F48" s="1" t="s">
        <v>6520</v>
      </c>
      <c r="G48" s="1" t="b">
        <v>1</v>
      </c>
      <c r="H48" s="1" t="s">
        <v>5130</v>
      </c>
      <c r="I48" s="1" t="s">
        <v>6521</v>
      </c>
      <c r="J48" s="1" t="s">
        <v>6522</v>
      </c>
      <c r="K48" s="1" t="s">
        <v>1630</v>
      </c>
      <c r="L48" s="1"/>
      <c r="M48" s="1"/>
    </row>
    <row r="49" spans="1:13" x14ac:dyDescent="0.35">
      <c r="A49" s="1" t="s">
        <v>6412</v>
      </c>
      <c r="B49" s="1">
        <v>1050773989</v>
      </c>
      <c r="C49" s="1" t="s">
        <v>6523</v>
      </c>
      <c r="D49" s="1" t="s">
        <v>603</v>
      </c>
      <c r="E49" s="1" t="s">
        <v>604</v>
      </c>
      <c r="F49" s="1" t="s">
        <v>6524</v>
      </c>
      <c r="G49" s="1" t="b">
        <v>1</v>
      </c>
      <c r="H49" s="1" t="s">
        <v>5119</v>
      </c>
      <c r="I49" s="1" t="s">
        <v>6298</v>
      </c>
      <c r="J49" s="1" t="s">
        <v>1352</v>
      </c>
      <c r="K49" s="1" t="s">
        <v>1637</v>
      </c>
      <c r="L49" s="1"/>
      <c r="M49" s="1"/>
    </row>
    <row r="50" spans="1:13" x14ac:dyDescent="0.35">
      <c r="A50" s="1" t="s">
        <v>6412</v>
      </c>
      <c r="B50" s="1">
        <v>1627696789</v>
      </c>
      <c r="C50" s="1" t="s">
        <v>6525</v>
      </c>
      <c r="D50" s="1" t="s">
        <v>1644</v>
      </c>
      <c r="E50" s="1" t="s">
        <v>6526</v>
      </c>
      <c r="F50" s="1" t="s">
        <v>6527</v>
      </c>
      <c r="G50" s="1" t="b">
        <v>1</v>
      </c>
      <c r="H50" s="1" t="s">
        <v>5119</v>
      </c>
      <c r="I50" s="1" t="s">
        <v>6528</v>
      </c>
      <c r="J50" s="1" t="s">
        <v>1648</v>
      </c>
      <c r="K50" s="1" t="s">
        <v>1642</v>
      </c>
      <c r="L50" s="1"/>
      <c r="M50" s="1"/>
    </row>
    <row r="51" spans="1:13" x14ac:dyDescent="0.35">
      <c r="A51" s="1" t="s">
        <v>6412</v>
      </c>
      <c r="B51" s="1">
        <v>919087726</v>
      </c>
      <c r="C51" s="1" t="s">
        <v>6529</v>
      </c>
      <c r="D51" s="1" t="s">
        <v>1657</v>
      </c>
      <c r="E51" s="1" t="s">
        <v>6530</v>
      </c>
      <c r="F51" s="1" t="s">
        <v>6433</v>
      </c>
      <c r="G51" s="1" t="b">
        <v>1</v>
      </c>
      <c r="H51" s="1" t="s">
        <v>5119</v>
      </c>
      <c r="I51" s="1" t="s">
        <v>6531</v>
      </c>
      <c r="J51" s="1" t="s">
        <v>1661</v>
      </c>
      <c r="K51" s="1" t="s">
        <v>1655</v>
      </c>
      <c r="L51" s="1"/>
      <c r="M51" s="1"/>
    </row>
    <row r="52" spans="1:13" x14ac:dyDescent="0.35">
      <c r="A52" s="1" t="s">
        <v>6412</v>
      </c>
      <c r="B52" s="1">
        <v>435138734</v>
      </c>
      <c r="C52" s="1" t="s">
        <v>6532</v>
      </c>
      <c r="D52" s="1" t="s">
        <v>605</v>
      </c>
      <c r="E52" s="1" t="s">
        <v>606</v>
      </c>
      <c r="F52" s="1" t="s">
        <v>5521</v>
      </c>
      <c r="G52" s="1" t="b">
        <v>1</v>
      </c>
      <c r="H52" s="1" t="s">
        <v>5119</v>
      </c>
      <c r="I52" s="1" t="s">
        <v>6533</v>
      </c>
      <c r="J52" s="1" t="s">
        <v>1352</v>
      </c>
      <c r="K52" s="1" t="s">
        <v>1662</v>
      </c>
      <c r="L52" s="1"/>
      <c r="M52" s="1"/>
    </row>
    <row r="53" spans="1:13" x14ac:dyDescent="0.35">
      <c r="A53" s="1" t="s">
        <v>6412</v>
      </c>
      <c r="B53" s="1">
        <v>1456547302</v>
      </c>
      <c r="C53" s="1" t="s">
        <v>6534</v>
      </c>
      <c r="D53" s="1" t="s">
        <v>1674</v>
      </c>
      <c r="E53" s="1" t="s">
        <v>6535</v>
      </c>
      <c r="F53" s="1" t="s">
        <v>6536</v>
      </c>
      <c r="G53" s="1" t="b">
        <v>0</v>
      </c>
      <c r="H53" s="1" t="s">
        <v>5119</v>
      </c>
      <c r="I53" s="1" t="s">
        <v>5179</v>
      </c>
      <c r="J53" s="1" t="s">
        <v>6537</v>
      </c>
      <c r="K53" s="1" t="s">
        <v>1672</v>
      </c>
      <c r="L53" s="1"/>
      <c r="M53" s="1"/>
    </row>
    <row r="54" spans="1:13" x14ac:dyDescent="0.35">
      <c r="A54" s="1" t="s">
        <v>6412</v>
      </c>
      <c r="B54" s="1">
        <v>935216956</v>
      </c>
      <c r="C54" s="1" t="s">
        <v>5988</v>
      </c>
      <c r="D54" s="1" t="s">
        <v>1689</v>
      </c>
      <c r="E54" s="1" t="s">
        <v>5989</v>
      </c>
      <c r="F54" s="1" t="s">
        <v>5990</v>
      </c>
      <c r="G54" s="1" t="b">
        <v>0</v>
      </c>
      <c r="H54" s="1" t="s">
        <v>5130</v>
      </c>
      <c r="I54" s="1" t="s">
        <v>5179</v>
      </c>
      <c r="J54" s="1" t="s">
        <v>5991</v>
      </c>
      <c r="K54" s="1" t="s">
        <v>1687</v>
      </c>
      <c r="L54" s="1"/>
      <c r="M54" s="1"/>
    </row>
    <row r="55" spans="1:13" x14ac:dyDescent="0.35">
      <c r="A55" s="1" t="s">
        <v>6412</v>
      </c>
      <c r="B55" s="1">
        <v>1075740545</v>
      </c>
      <c r="C55" s="1" t="s">
        <v>6538</v>
      </c>
      <c r="D55" s="1" t="s">
        <v>1696</v>
      </c>
      <c r="E55" s="1" t="s">
        <v>6539</v>
      </c>
      <c r="F55" s="1" t="s">
        <v>5877</v>
      </c>
      <c r="G55" s="1" t="b">
        <v>1</v>
      </c>
      <c r="H55" s="1" t="s">
        <v>5119</v>
      </c>
      <c r="I55" s="1" t="s">
        <v>6540</v>
      </c>
      <c r="J55" s="1" t="s">
        <v>6541</v>
      </c>
      <c r="K55" s="1" t="s">
        <v>1694</v>
      </c>
      <c r="L55" s="1"/>
      <c r="M55" s="1"/>
    </row>
    <row r="56" spans="1:13" x14ac:dyDescent="0.35">
      <c r="A56" s="1" t="s">
        <v>6412</v>
      </c>
      <c r="B56" s="1">
        <v>1484468651</v>
      </c>
      <c r="C56" s="1" t="s">
        <v>6542</v>
      </c>
      <c r="D56" s="1" t="s">
        <v>6543</v>
      </c>
      <c r="E56" s="1" t="s">
        <v>6544</v>
      </c>
      <c r="F56" s="1" t="s">
        <v>6545</v>
      </c>
      <c r="G56" s="1" t="b">
        <v>1</v>
      </c>
      <c r="H56" s="1" t="s">
        <v>5119</v>
      </c>
      <c r="I56" s="1" t="s">
        <v>6546</v>
      </c>
      <c r="J56" s="1" t="s">
        <v>1722</v>
      </c>
      <c r="K56" s="1" t="s">
        <v>1715</v>
      </c>
      <c r="L56" s="1"/>
      <c r="M56" s="1"/>
    </row>
    <row r="57" spans="1:13" x14ac:dyDescent="0.35">
      <c r="A57" s="1" t="s">
        <v>6412</v>
      </c>
      <c r="B57" s="1">
        <v>1621328561</v>
      </c>
      <c r="C57" s="1" t="s">
        <v>6284</v>
      </c>
      <c r="D57" s="1" t="s">
        <v>535</v>
      </c>
      <c r="E57" s="1" t="s">
        <v>6285</v>
      </c>
      <c r="F57" s="1" t="s">
        <v>6286</v>
      </c>
      <c r="G57" s="1" t="b">
        <v>1</v>
      </c>
      <c r="H57" s="1" t="s">
        <v>5190</v>
      </c>
      <c r="I57" s="1" t="s">
        <v>6287</v>
      </c>
      <c r="J57" s="1" t="s">
        <v>1727</v>
      </c>
      <c r="K57" s="1" t="s">
        <v>534</v>
      </c>
      <c r="L57" s="1"/>
      <c r="M57" s="1"/>
    </row>
    <row r="58" spans="1:13" x14ac:dyDescent="0.35">
      <c r="A58" s="1" t="s">
        <v>6412</v>
      </c>
      <c r="B58" s="1">
        <v>6477835115</v>
      </c>
      <c r="C58" s="1" t="s">
        <v>5400</v>
      </c>
      <c r="D58" s="1" t="s">
        <v>1730</v>
      </c>
      <c r="E58" s="1" t="s">
        <v>5401</v>
      </c>
      <c r="F58" s="1" t="s">
        <v>5205</v>
      </c>
      <c r="G58" s="1" t="b">
        <v>0</v>
      </c>
      <c r="H58" s="1" t="s">
        <v>5119</v>
      </c>
      <c r="I58" s="1" t="s">
        <v>5179</v>
      </c>
      <c r="J58" s="1" t="s">
        <v>1734</v>
      </c>
      <c r="K58" s="1" t="s">
        <v>1728</v>
      </c>
      <c r="L58" s="1"/>
      <c r="M58" s="1"/>
    </row>
    <row r="59" spans="1:13" x14ac:dyDescent="0.35">
      <c r="A59" s="1" t="s">
        <v>6412</v>
      </c>
      <c r="B59" s="1">
        <v>1580002537</v>
      </c>
      <c r="C59" s="1" t="s">
        <v>6547</v>
      </c>
      <c r="D59" s="1" t="s">
        <v>6548</v>
      </c>
      <c r="E59" s="1" t="s">
        <v>6549</v>
      </c>
      <c r="F59" s="1" t="s">
        <v>5877</v>
      </c>
      <c r="G59" s="1" t="b">
        <v>1</v>
      </c>
      <c r="H59" s="1" t="s">
        <v>5119</v>
      </c>
      <c r="I59" s="1" t="s">
        <v>6550</v>
      </c>
      <c r="J59" s="1" t="s">
        <v>6551</v>
      </c>
      <c r="K59" s="1" t="s">
        <v>1735</v>
      </c>
      <c r="L59" s="1"/>
      <c r="M59" s="1"/>
    </row>
    <row r="60" spans="1:13" x14ac:dyDescent="0.35">
      <c r="A60" s="1" t="s">
        <v>6412</v>
      </c>
      <c r="B60" s="1">
        <v>1595795215</v>
      </c>
      <c r="C60" s="1" t="s">
        <v>6552</v>
      </c>
      <c r="D60" s="1" t="s">
        <v>6553</v>
      </c>
      <c r="E60" s="1" t="s">
        <v>6554</v>
      </c>
      <c r="F60" s="1" t="s">
        <v>5877</v>
      </c>
      <c r="G60" s="1" t="b">
        <v>1</v>
      </c>
      <c r="H60" s="1" t="s">
        <v>5119</v>
      </c>
      <c r="I60" s="1" t="s">
        <v>6555</v>
      </c>
      <c r="J60" s="1" t="s">
        <v>6556</v>
      </c>
      <c r="K60" s="1" t="s">
        <v>1742</v>
      </c>
      <c r="L60" s="1"/>
      <c r="M60" s="1"/>
    </row>
    <row r="61" spans="1:13" x14ac:dyDescent="0.35">
      <c r="A61" s="1" t="s">
        <v>6412</v>
      </c>
      <c r="B61" s="1">
        <v>1573101225</v>
      </c>
      <c r="C61" s="1" t="s">
        <v>6557</v>
      </c>
      <c r="D61" s="1" t="s">
        <v>1751</v>
      </c>
      <c r="E61" s="1" t="s">
        <v>6558</v>
      </c>
      <c r="F61" s="1" t="s">
        <v>5521</v>
      </c>
      <c r="G61" s="1" t="b">
        <v>1</v>
      </c>
      <c r="H61" s="1" t="s">
        <v>5119</v>
      </c>
      <c r="I61" s="1" t="s">
        <v>6559</v>
      </c>
      <c r="J61" s="1" t="s">
        <v>6560</v>
      </c>
      <c r="K61" s="1" t="s">
        <v>1749</v>
      </c>
      <c r="L61" s="1"/>
      <c r="M61" s="1"/>
    </row>
    <row r="62" spans="1:13" x14ac:dyDescent="0.35">
      <c r="A62" s="1" t="s">
        <v>6412</v>
      </c>
      <c r="B62" s="1">
        <v>640564761</v>
      </c>
      <c r="C62" s="1" t="s">
        <v>6561</v>
      </c>
      <c r="D62" s="1" t="s">
        <v>1757</v>
      </c>
      <c r="E62" s="1" t="s">
        <v>6562</v>
      </c>
      <c r="F62" s="1" t="s">
        <v>6563</v>
      </c>
      <c r="G62" s="1" t="b">
        <v>0</v>
      </c>
      <c r="H62" s="1" t="s">
        <v>5119</v>
      </c>
      <c r="I62" s="1" t="s">
        <v>5179</v>
      </c>
      <c r="J62" s="1" t="s">
        <v>1762</v>
      </c>
      <c r="K62" s="1" t="s">
        <v>1755</v>
      </c>
      <c r="L62" s="1"/>
      <c r="M62" s="1"/>
    </row>
    <row r="63" spans="1:13" x14ac:dyDescent="0.35">
      <c r="A63" s="1" t="s">
        <v>6412</v>
      </c>
      <c r="B63" s="1">
        <v>924620788</v>
      </c>
      <c r="C63" s="1" t="s">
        <v>6564</v>
      </c>
      <c r="D63" s="1" t="s">
        <v>1779</v>
      </c>
      <c r="E63" s="1" t="s">
        <v>6565</v>
      </c>
      <c r="F63" s="1" t="s">
        <v>6433</v>
      </c>
      <c r="G63" s="1" t="b">
        <v>1</v>
      </c>
      <c r="H63" s="1" t="s">
        <v>5119</v>
      </c>
      <c r="I63" s="1" t="s">
        <v>6566</v>
      </c>
      <c r="J63" s="1" t="s">
        <v>6567</v>
      </c>
      <c r="K63" s="1" t="s">
        <v>1777</v>
      </c>
      <c r="L63" s="1"/>
      <c r="M63" s="1"/>
    </row>
    <row r="64" spans="1:13" x14ac:dyDescent="0.35">
      <c r="A64" s="1" t="s">
        <v>6412</v>
      </c>
      <c r="B64" s="1">
        <v>1423046460</v>
      </c>
      <c r="C64" s="1" t="s">
        <v>6344</v>
      </c>
      <c r="D64" s="1" t="s">
        <v>1794</v>
      </c>
      <c r="E64" s="1" t="s">
        <v>6345</v>
      </c>
      <c r="F64" s="1" t="s">
        <v>6346</v>
      </c>
      <c r="G64" s="1" t="b">
        <v>1</v>
      </c>
      <c r="H64" s="1" t="s">
        <v>5137</v>
      </c>
      <c r="I64" s="1" t="s">
        <v>6347</v>
      </c>
      <c r="J64" s="1" t="s">
        <v>1799</v>
      </c>
      <c r="K64" s="1" t="s">
        <v>1792</v>
      </c>
      <c r="L64" s="1"/>
      <c r="M64" s="1"/>
    </row>
    <row r="65" spans="1:13" x14ac:dyDescent="0.35">
      <c r="A65" s="1" t="s">
        <v>6412</v>
      </c>
      <c r="B65" s="1">
        <v>1442476536</v>
      </c>
      <c r="C65" s="1" t="s">
        <v>6568</v>
      </c>
      <c r="D65" s="1" t="s">
        <v>1843</v>
      </c>
      <c r="E65" s="1" t="s">
        <v>6569</v>
      </c>
      <c r="F65" s="1" t="s">
        <v>6449</v>
      </c>
      <c r="G65" s="1" t="b">
        <v>1</v>
      </c>
      <c r="H65" s="1" t="s">
        <v>5137</v>
      </c>
      <c r="I65" s="1" t="s">
        <v>6570</v>
      </c>
      <c r="J65" s="1" t="s">
        <v>6571</v>
      </c>
      <c r="K65" s="1" t="s">
        <v>1841</v>
      </c>
      <c r="L65" s="1"/>
      <c r="M65" s="1"/>
    </row>
    <row r="66" spans="1:13" x14ac:dyDescent="0.35">
      <c r="A66" s="1" t="s">
        <v>6412</v>
      </c>
      <c r="B66" s="1">
        <v>1252497129</v>
      </c>
      <c r="C66" s="1" t="s">
        <v>6572</v>
      </c>
      <c r="D66" s="1" t="s">
        <v>1850</v>
      </c>
      <c r="E66" s="1" t="s">
        <v>6573</v>
      </c>
      <c r="F66" s="1" t="s">
        <v>6574</v>
      </c>
      <c r="G66" s="1" t="b">
        <v>1</v>
      </c>
      <c r="H66" s="1" t="s">
        <v>5119</v>
      </c>
      <c r="I66" s="1" t="s">
        <v>6575</v>
      </c>
      <c r="J66" s="1" t="s">
        <v>1854</v>
      </c>
      <c r="K66" s="1" t="s">
        <v>1848</v>
      </c>
      <c r="L66" s="1"/>
      <c r="M66" s="1"/>
    </row>
    <row r="67" spans="1:13" x14ac:dyDescent="0.35">
      <c r="A67" s="1" t="s">
        <v>6412</v>
      </c>
      <c r="B67" s="1">
        <v>546473125</v>
      </c>
      <c r="C67" s="1" t="s">
        <v>6576</v>
      </c>
      <c r="D67" s="1" t="s">
        <v>1857</v>
      </c>
      <c r="E67" s="1" t="s">
        <v>6577</v>
      </c>
      <c r="F67" s="1" t="s">
        <v>5877</v>
      </c>
      <c r="G67" s="1" t="b">
        <v>1</v>
      </c>
      <c r="H67" s="1" t="s">
        <v>5119</v>
      </c>
      <c r="I67" s="1" t="s">
        <v>6578</v>
      </c>
      <c r="J67" s="1" t="s">
        <v>6579</v>
      </c>
      <c r="K67" s="1" t="s">
        <v>1855</v>
      </c>
      <c r="L67" s="1"/>
      <c r="M67" s="1"/>
    </row>
    <row r="68" spans="1:13" x14ac:dyDescent="0.35">
      <c r="A68" s="1" t="s">
        <v>6412</v>
      </c>
      <c r="B68" s="1">
        <v>1623721894</v>
      </c>
      <c r="C68" s="1" t="s">
        <v>6580</v>
      </c>
      <c r="D68" s="1" t="s">
        <v>1877</v>
      </c>
      <c r="E68" s="1" t="s">
        <v>6581</v>
      </c>
      <c r="F68" s="1" t="s">
        <v>6449</v>
      </c>
      <c r="G68" s="1" t="b">
        <v>1</v>
      </c>
      <c r="H68" s="1" t="s">
        <v>5130</v>
      </c>
      <c r="I68" s="1" t="s">
        <v>6582</v>
      </c>
      <c r="J68" s="1" t="s">
        <v>6583</v>
      </c>
      <c r="K68" s="1" t="s">
        <v>1875</v>
      </c>
      <c r="L68" s="1"/>
      <c r="M68" s="1"/>
    </row>
    <row r="69" spans="1:13" x14ac:dyDescent="0.35">
      <c r="A69" s="1" t="s">
        <v>6412</v>
      </c>
      <c r="B69" s="1">
        <v>1455967837</v>
      </c>
      <c r="C69" s="1" t="s">
        <v>6584</v>
      </c>
      <c r="D69" s="1" t="s">
        <v>6585</v>
      </c>
      <c r="E69" s="1" t="s">
        <v>6586</v>
      </c>
      <c r="F69" s="1" t="s">
        <v>6587</v>
      </c>
      <c r="G69" s="1" t="b">
        <v>1</v>
      </c>
      <c r="H69" s="1" t="s">
        <v>5119</v>
      </c>
      <c r="I69" s="1" t="s">
        <v>5179</v>
      </c>
      <c r="J69" s="1" t="s">
        <v>1885</v>
      </c>
      <c r="K69" s="1" t="s">
        <v>55</v>
      </c>
      <c r="L69" s="1"/>
      <c r="M69" s="1"/>
    </row>
    <row r="70" spans="1:13" x14ac:dyDescent="0.35">
      <c r="A70" s="1" t="s">
        <v>6412</v>
      </c>
      <c r="B70" s="1">
        <v>381342267</v>
      </c>
      <c r="C70" s="1" t="s">
        <v>6588</v>
      </c>
      <c r="D70" s="1" t="s">
        <v>1888</v>
      </c>
      <c r="E70" s="1" t="s">
        <v>6589</v>
      </c>
      <c r="F70" s="1" t="s">
        <v>6587</v>
      </c>
      <c r="G70" s="1" t="b">
        <v>0</v>
      </c>
      <c r="H70" s="1" t="s">
        <v>5119</v>
      </c>
      <c r="I70" s="1" t="s">
        <v>5179</v>
      </c>
      <c r="J70" s="1" t="s">
        <v>1419</v>
      </c>
      <c r="K70" s="1" t="s">
        <v>1886</v>
      </c>
      <c r="L70" s="1"/>
      <c r="M70" s="1"/>
    </row>
    <row r="71" spans="1:13" x14ac:dyDescent="0.35">
      <c r="A71" s="1" t="s">
        <v>6412</v>
      </c>
      <c r="B71" s="1">
        <v>435352951</v>
      </c>
      <c r="C71" s="1" t="s">
        <v>6590</v>
      </c>
      <c r="D71" s="1" t="s">
        <v>1892</v>
      </c>
      <c r="E71" s="1" t="s">
        <v>6591</v>
      </c>
      <c r="F71" s="1" t="s">
        <v>6258</v>
      </c>
      <c r="G71" s="1" t="b">
        <v>0</v>
      </c>
      <c r="H71" s="1" t="s">
        <v>5119</v>
      </c>
      <c r="I71" s="1" t="s">
        <v>5179</v>
      </c>
      <c r="J71" s="1" t="s">
        <v>1401</v>
      </c>
      <c r="K71" s="1" t="s">
        <v>1890</v>
      </c>
      <c r="L71" s="1"/>
      <c r="M71" s="1"/>
    </row>
    <row r="72" spans="1:13" x14ac:dyDescent="0.35">
      <c r="A72" s="1" t="s">
        <v>6412</v>
      </c>
      <c r="B72" s="1">
        <v>1189781891</v>
      </c>
      <c r="C72" s="1" t="s">
        <v>6592</v>
      </c>
      <c r="D72" s="1" t="s">
        <v>1898</v>
      </c>
      <c r="E72" s="1" t="s">
        <v>6593</v>
      </c>
      <c r="F72" s="1" t="s">
        <v>6425</v>
      </c>
      <c r="G72" s="1" t="b">
        <v>0</v>
      </c>
      <c r="H72" s="1" t="s">
        <v>5137</v>
      </c>
      <c r="I72" s="1" t="s">
        <v>5179</v>
      </c>
      <c r="J72" s="1" t="s">
        <v>1130</v>
      </c>
      <c r="K72" s="1" t="s">
        <v>1896</v>
      </c>
      <c r="L72" s="1"/>
      <c r="M72" s="1"/>
    </row>
    <row r="73" spans="1:13" x14ac:dyDescent="0.35">
      <c r="A73" s="1" t="s">
        <v>6412</v>
      </c>
      <c r="B73" s="1">
        <v>1064517589</v>
      </c>
      <c r="C73" s="1" t="s">
        <v>6594</v>
      </c>
      <c r="D73" s="1" t="s">
        <v>1909</v>
      </c>
      <c r="E73" s="1" t="s">
        <v>6595</v>
      </c>
      <c r="F73" s="1" t="s">
        <v>6596</v>
      </c>
      <c r="G73" s="1" t="b">
        <v>0</v>
      </c>
      <c r="H73" s="1" t="s">
        <v>5119</v>
      </c>
      <c r="I73" s="1" t="s">
        <v>6597</v>
      </c>
      <c r="J73" s="1" t="s">
        <v>6598</v>
      </c>
      <c r="K73" s="1" t="s">
        <v>1907</v>
      </c>
      <c r="L73" s="1"/>
      <c r="M73" s="1"/>
    </row>
    <row r="74" spans="1:13" x14ac:dyDescent="0.35">
      <c r="A74" s="1" t="s">
        <v>6412</v>
      </c>
      <c r="B74" s="1">
        <v>1185580782</v>
      </c>
      <c r="C74" s="1" t="s">
        <v>6599</v>
      </c>
      <c r="D74" s="1" t="s">
        <v>1916</v>
      </c>
      <c r="E74" s="1" t="s">
        <v>6600</v>
      </c>
      <c r="F74" s="1" t="s">
        <v>6601</v>
      </c>
      <c r="G74" s="1" t="b">
        <v>0</v>
      </c>
      <c r="H74" s="1" t="s">
        <v>5190</v>
      </c>
      <c r="I74" s="1" t="s">
        <v>6602</v>
      </c>
      <c r="J74" s="1" t="s">
        <v>1920</v>
      </c>
      <c r="K74" s="1" t="s">
        <v>1914</v>
      </c>
      <c r="L74" s="1"/>
      <c r="M74" s="1"/>
    </row>
    <row r="75" spans="1:13" x14ac:dyDescent="0.35">
      <c r="A75" s="1" t="s">
        <v>6412</v>
      </c>
      <c r="B75" s="1">
        <v>1542571008</v>
      </c>
      <c r="C75" s="1" t="s">
        <v>6603</v>
      </c>
      <c r="D75" s="1" t="s">
        <v>1923</v>
      </c>
      <c r="E75" s="1" t="s">
        <v>6604</v>
      </c>
      <c r="F75" s="1" t="s">
        <v>6433</v>
      </c>
      <c r="G75" s="1" t="b">
        <v>1</v>
      </c>
      <c r="H75" s="1" t="s">
        <v>5119</v>
      </c>
      <c r="I75" s="1" t="s">
        <v>6605</v>
      </c>
      <c r="J75" s="1" t="s">
        <v>1927</v>
      </c>
      <c r="K75" s="1" t="s">
        <v>1921</v>
      </c>
      <c r="L75" s="1"/>
      <c r="M75" s="1"/>
    </row>
    <row r="76" spans="1:13" x14ac:dyDescent="0.35">
      <c r="A76" s="1" t="s">
        <v>6412</v>
      </c>
      <c r="B76" s="1">
        <v>1671272877</v>
      </c>
      <c r="C76" s="1" t="s">
        <v>6606</v>
      </c>
      <c r="D76" s="1" t="s">
        <v>1930</v>
      </c>
      <c r="E76" s="1" t="s">
        <v>6607</v>
      </c>
      <c r="F76" s="1" t="s">
        <v>5641</v>
      </c>
      <c r="G76" s="1" t="b">
        <v>0</v>
      </c>
      <c r="H76" s="1" t="s">
        <v>5137</v>
      </c>
      <c r="I76" s="1" t="s">
        <v>5179</v>
      </c>
      <c r="J76" s="1" t="s">
        <v>1934</v>
      </c>
      <c r="K76" s="1" t="s">
        <v>1928</v>
      </c>
      <c r="L76" s="1"/>
      <c r="M76" s="1"/>
    </row>
    <row r="77" spans="1:13" x14ac:dyDescent="0.35">
      <c r="A77" s="1" t="s">
        <v>6412</v>
      </c>
      <c r="B77" s="1">
        <v>1113736426</v>
      </c>
      <c r="C77" s="1" t="s">
        <v>5580</v>
      </c>
      <c r="D77" s="1" t="s">
        <v>1937</v>
      </c>
      <c r="E77" s="1" t="s">
        <v>5581</v>
      </c>
      <c r="F77" s="1" t="s">
        <v>5582</v>
      </c>
      <c r="G77" s="1" t="b">
        <v>0</v>
      </c>
      <c r="H77" s="1" t="s">
        <v>5119</v>
      </c>
      <c r="I77" s="1"/>
      <c r="J77" s="1"/>
      <c r="K77" s="1" t="s">
        <v>1935</v>
      </c>
      <c r="L77" s="1"/>
      <c r="M77" s="1"/>
    </row>
    <row r="78" spans="1:13" x14ac:dyDescent="0.35">
      <c r="A78" s="1" t="s">
        <v>6412</v>
      </c>
      <c r="B78" s="1">
        <v>1635318586</v>
      </c>
      <c r="C78" s="1" t="s">
        <v>6608</v>
      </c>
      <c r="D78" s="1" t="s">
        <v>1944</v>
      </c>
      <c r="E78" s="1" t="s">
        <v>6609</v>
      </c>
      <c r="F78" s="1" t="s">
        <v>6610</v>
      </c>
      <c r="G78" s="1" t="b">
        <v>1</v>
      </c>
      <c r="H78" s="1" t="s">
        <v>5119</v>
      </c>
      <c r="I78" s="1" t="s">
        <v>6611</v>
      </c>
      <c r="J78" s="1" t="s">
        <v>6612</v>
      </c>
      <c r="K78" s="1" t="s">
        <v>1942</v>
      </c>
      <c r="L78" s="1"/>
      <c r="M78" s="1"/>
    </row>
    <row r="79" spans="1:13" x14ac:dyDescent="0.35">
      <c r="A79" s="1" t="s">
        <v>6412</v>
      </c>
      <c r="B79" s="1">
        <v>1039971485</v>
      </c>
      <c r="C79" s="1" t="s">
        <v>6613</v>
      </c>
      <c r="D79" s="1" t="s">
        <v>1952</v>
      </c>
      <c r="E79" s="1" t="s">
        <v>6614</v>
      </c>
      <c r="F79" s="1" t="s">
        <v>6587</v>
      </c>
      <c r="G79" s="1" t="b">
        <v>0</v>
      </c>
      <c r="H79" s="1" t="s">
        <v>5119</v>
      </c>
      <c r="I79" s="1" t="s">
        <v>6298</v>
      </c>
      <c r="J79" s="1" t="s">
        <v>6615</v>
      </c>
      <c r="K79" s="1" t="s">
        <v>1950</v>
      </c>
      <c r="L79" s="1"/>
      <c r="M79" s="1"/>
    </row>
    <row r="80" spans="1:13" x14ac:dyDescent="0.35">
      <c r="A80" s="1" t="s">
        <v>6412</v>
      </c>
      <c r="B80" s="1">
        <v>6470585655</v>
      </c>
      <c r="C80" s="1" t="s">
        <v>6616</v>
      </c>
      <c r="D80" s="1" t="s">
        <v>6617</v>
      </c>
      <c r="E80" s="1" t="s">
        <v>6618</v>
      </c>
      <c r="F80" s="1" t="s">
        <v>5136</v>
      </c>
      <c r="G80" s="1" t="b">
        <v>1</v>
      </c>
      <c r="H80" s="1" t="s">
        <v>5130</v>
      </c>
      <c r="I80" s="1" t="s">
        <v>6619</v>
      </c>
      <c r="J80" s="1" t="s">
        <v>6620</v>
      </c>
      <c r="K80" s="1" t="s">
        <v>1958</v>
      </c>
      <c r="L80" s="1"/>
      <c r="M80" s="1"/>
    </row>
    <row r="81" spans="1:13" x14ac:dyDescent="0.35">
      <c r="A81" s="1" t="s">
        <v>6412</v>
      </c>
      <c r="B81" s="1">
        <v>1325193423</v>
      </c>
      <c r="C81" s="1" t="s">
        <v>6621</v>
      </c>
      <c r="D81" s="1" t="s">
        <v>1974</v>
      </c>
      <c r="E81" s="1" t="s">
        <v>6622</v>
      </c>
      <c r="F81" s="1" t="s">
        <v>6623</v>
      </c>
      <c r="G81" s="1" t="b">
        <v>0</v>
      </c>
      <c r="H81" s="1" t="s">
        <v>5119</v>
      </c>
      <c r="I81" s="1"/>
      <c r="J81" s="1"/>
      <c r="K81" s="1" t="s">
        <v>1972</v>
      </c>
      <c r="L81" s="1"/>
      <c r="M81" s="1"/>
    </row>
    <row r="82" spans="1:13" x14ac:dyDescent="0.35">
      <c r="A82" s="1" t="s">
        <v>6412</v>
      </c>
      <c r="B82" s="1">
        <v>1131203560</v>
      </c>
      <c r="C82" s="1" t="s">
        <v>6624</v>
      </c>
      <c r="D82" s="1" t="s">
        <v>1982</v>
      </c>
      <c r="E82" s="1" t="s">
        <v>6625</v>
      </c>
      <c r="F82" s="1" t="s">
        <v>6626</v>
      </c>
      <c r="G82" s="1" t="b">
        <v>1</v>
      </c>
      <c r="H82" s="1" t="s">
        <v>5119</v>
      </c>
      <c r="I82" s="1" t="s">
        <v>6627</v>
      </c>
      <c r="J82" s="1" t="s">
        <v>1986</v>
      </c>
      <c r="K82" s="1" t="s">
        <v>1980</v>
      </c>
      <c r="L82" s="1"/>
      <c r="M82" s="1"/>
    </row>
    <row r="83" spans="1:13" x14ac:dyDescent="0.35">
      <c r="A83" s="1" t="s">
        <v>6412</v>
      </c>
      <c r="B83" s="1">
        <v>1592396282</v>
      </c>
      <c r="C83" s="1" t="s">
        <v>6628</v>
      </c>
      <c r="D83" s="1" t="s">
        <v>1992</v>
      </c>
      <c r="E83" s="1" t="s">
        <v>6629</v>
      </c>
      <c r="F83" s="1" t="s">
        <v>5877</v>
      </c>
      <c r="G83" s="1" t="b">
        <v>1</v>
      </c>
      <c r="H83" s="1" t="s">
        <v>5119</v>
      </c>
      <c r="I83" s="1" t="s">
        <v>6630</v>
      </c>
      <c r="J83" s="1" t="s">
        <v>6631</v>
      </c>
      <c r="K83" s="1" t="s">
        <v>1990</v>
      </c>
      <c r="L83" s="1"/>
      <c r="M83" s="1"/>
    </row>
    <row r="84" spans="1:13" x14ac:dyDescent="0.35">
      <c r="A84" s="1" t="s">
        <v>6412</v>
      </c>
      <c r="B84" s="1">
        <v>1669091583</v>
      </c>
      <c r="C84" s="1" t="s">
        <v>6145</v>
      </c>
      <c r="D84" s="1" t="s">
        <v>81</v>
      </c>
      <c r="E84" s="1" t="s">
        <v>82</v>
      </c>
      <c r="F84" s="1" t="s">
        <v>5531</v>
      </c>
      <c r="G84" s="1" t="b">
        <v>1</v>
      </c>
      <c r="H84" s="1" t="s">
        <v>5119</v>
      </c>
      <c r="I84" s="1" t="s">
        <v>6146</v>
      </c>
      <c r="J84" s="1" t="s">
        <v>2002</v>
      </c>
      <c r="K84" s="1" t="s">
        <v>1997</v>
      </c>
      <c r="L84" s="1"/>
      <c r="M84" s="1"/>
    </row>
    <row r="85" spans="1:13" x14ac:dyDescent="0.35">
      <c r="A85" s="1" t="s">
        <v>6412</v>
      </c>
      <c r="B85" s="1">
        <v>1523486249</v>
      </c>
      <c r="C85" s="1" t="s">
        <v>6632</v>
      </c>
      <c r="D85" s="1" t="s">
        <v>2005</v>
      </c>
      <c r="E85" s="1" t="s">
        <v>6633</v>
      </c>
      <c r="F85" s="1" t="s">
        <v>5531</v>
      </c>
      <c r="G85" s="1" t="b">
        <v>1</v>
      </c>
      <c r="H85" s="1" t="s">
        <v>5119</v>
      </c>
      <c r="I85" s="1" t="s">
        <v>6634</v>
      </c>
      <c r="J85" s="1" t="s">
        <v>2002</v>
      </c>
      <c r="K85" s="1" t="s">
        <v>2003</v>
      </c>
      <c r="L85" s="1"/>
      <c r="M85" s="1"/>
    </row>
    <row r="86" spans="1:13" x14ac:dyDescent="0.35">
      <c r="A86" s="1" t="s">
        <v>6412</v>
      </c>
      <c r="B86" s="1">
        <v>1637040002</v>
      </c>
      <c r="C86" s="1" t="s">
        <v>6635</v>
      </c>
      <c r="D86" s="1" t="s">
        <v>2040</v>
      </c>
      <c r="E86" s="1" t="s">
        <v>6636</v>
      </c>
      <c r="F86" s="1" t="s">
        <v>6449</v>
      </c>
      <c r="G86" s="1" t="b">
        <v>1</v>
      </c>
      <c r="H86" s="1" t="s">
        <v>5130</v>
      </c>
      <c r="I86" s="1" t="s">
        <v>6637</v>
      </c>
      <c r="J86" s="1" t="s">
        <v>6638</v>
      </c>
      <c r="K86" s="1" t="s">
        <v>2038</v>
      </c>
      <c r="L86" s="1"/>
      <c r="M86" s="1"/>
    </row>
    <row r="87" spans="1:13" x14ac:dyDescent="0.35">
      <c r="A87" s="1" t="s">
        <v>6412</v>
      </c>
      <c r="B87" s="1">
        <v>640364616</v>
      </c>
      <c r="C87" s="1" t="s">
        <v>5187</v>
      </c>
      <c r="D87" s="1" t="s">
        <v>2047</v>
      </c>
      <c r="E87" s="1" t="s">
        <v>5188</v>
      </c>
      <c r="F87" s="1" t="s">
        <v>5189</v>
      </c>
      <c r="G87" s="1" t="b">
        <v>0</v>
      </c>
      <c r="H87" s="1" t="s">
        <v>5190</v>
      </c>
      <c r="I87" s="1" t="s">
        <v>5179</v>
      </c>
      <c r="J87" s="1" t="s">
        <v>2051</v>
      </c>
      <c r="K87" s="1" t="s">
        <v>2045</v>
      </c>
      <c r="L87" s="1"/>
      <c r="M87" s="1"/>
    </row>
    <row r="88" spans="1:13" x14ac:dyDescent="0.35">
      <c r="A88" s="1" t="s">
        <v>6412</v>
      </c>
      <c r="B88" s="1">
        <v>6443879983</v>
      </c>
      <c r="C88" s="1" t="s">
        <v>6639</v>
      </c>
      <c r="D88" s="1" t="s">
        <v>2061</v>
      </c>
      <c r="E88" s="1" t="s">
        <v>6640</v>
      </c>
      <c r="F88" s="1" t="s">
        <v>6574</v>
      </c>
      <c r="G88" s="1" t="b">
        <v>1</v>
      </c>
      <c r="H88" s="1" t="s">
        <v>5119</v>
      </c>
      <c r="I88" s="1" t="s">
        <v>6641</v>
      </c>
      <c r="J88" s="1" t="s">
        <v>2065</v>
      </c>
      <c r="K88" s="1" t="s">
        <v>2059</v>
      </c>
      <c r="L88" s="1"/>
      <c r="M88" s="1"/>
    </row>
    <row r="89" spans="1:13" x14ac:dyDescent="0.35">
      <c r="A89" s="1" t="s">
        <v>6412</v>
      </c>
      <c r="B89" s="1">
        <v>1344700142</v>
      </c>
      <c r="C89" s="1" t="s">
        <v>6642</v>
      </c>
      <c r="D89" s="1" t="s">
        <v>2082</v>
      </c>
      <c r="E89" s="1" t="s">
        <v>6643</v>
      </c>
      <c r="F89" s="1" t="s">
        <v>6644</v>
      </c>
      <c r="G89" s="1" t="b">
        <v>1</v>
      </c>
      <c r="H89" s="1" t="s">
        <v>5119</v>
      </c>
      <c r="I89" s="1" t="s">
        <v>6645</v>
      </c>
      <c r="J89" s="1" t="s">
        <v>2087</v>
      </c>
      <c r="K89" s="1" t="s">
        <v>2080</v>
      </c>
      <c r="L89" s="1"/>
      <c r="M89" s="1"/>
    </row>
    <row r="90" spans="1:13" x14ac:dyDescent="0.35">
      <c r="A90" s="1" t="s">
        <v>6412</v>
      </c>
      <c r="B90" s="1">
        <v>6502326644</v>
      </c>
      <c r="C90" s="1" t="s">
        <v>6646</v>
      </c>
      <c r="D90" s="1" t="s">
        <v>2090</v>
      </c>
      <c r="E90" s="1" t="s">
        <v>6647</v>
      </c>
      <c r="F90" s="1" t="s">
        <v>6520</v>
      </c>
      <c r="G90" s="1" t="b">
        <v>1</v>
      </c>
      <c r="H90" s="1" t="s">
        <v>5130</v>
      </c>
      <c r="I90" s="1" t="s">
        <v>6648</v>
      </c>
      <c r="J90" s="1" t="s">
        <v>6649</v>
      </c>
      <c r="K90" s="1" t="s">
        <v>2088</v>
      </c>
      <c r="L90" s="1"/>
      <c r="M90" s="1"/>
    </row>
    <row r="91" spans="1:13" x14ac:dyDescent="0.35">
      <c r="A91" s="1" t="s">
        <v>6412</v>
      </c>
      <c r="B91" s="1">
        <v>1551375407</v>
      </c>
      <c r="C91" s="1" t="s">
        <v>6650</v>
      </c>
      <c r="D91" s="1" t="s">
        <v>598</v>
      </c>
      <c r="E91" s="1" t="s">
        <v>599</v>
      </c>
      <c r="F91" s="1" t="s">
        <v>5531</v>
      </c>
      <c r="G91" s="1" t="b">
        <v>1</v>
      </c>
      <c r="H91" s="1" t="s">
        <v>5119</v>
      </c>
      <c r="I91" s="1" t="s">
        <v>6634</v>
      </c>
      <c r="J91" s="1" t="s">
        <v>2002</v>
      </c>
      <c r="K91" s="1" t="s">
        <v>2094</v>
      </c>
      <c r="L91" s="1"/>
      <c r="M91" s="1"/>
    </row>
    <row r="92" spans="1:13" x14ac:dyDescent="0.35">
      <c r="A92" s="1" t="s">
        <v>6412</v>
      </c>
      <c r="B92" s="1">
        <v>1023146677</v>
      </c>
      <c r="C92" s="1" t="s">
        <v>6651</v>
      </c>
      <c r="D92" s="1" t="s">
        <v>2126</v>
      </c>
      <c r="E92" s="1" t="s">
        <v>6652</v>
      </c>
      <c r="F92" s="1" t="s">
        <v>5809</v>
      </c>
      <c r="G92" s="1" t="b">
        <v>0</v>
      </c>
      <c r="H92" s="1" t="s">
        <v>5137</v>
      </c>
      <c r="I92" s="1" t="s">
        <v>5179</v>
      </c>
      <c r="J92" s="1" t="s">
        <v>1130</v>
      </c>
      <c r="K92" s="1" t="s">
        <v>2124</v>
      </c>
      <c r="L92" s="1"/>
      <c r="M92" s="1"/>
    </row>
    <row r="93" spans="1:13" x14ac:dyDescent="0.35">
      <c r="A93" s="1" t="s">
        <v>6412</v>
      </c>
      <c r="B93" s="1">
        <v>1551207253</v>
      </c>
      <c r="C93" s="1" t="s">
        <v>6354</v>
      </c>
      <c r="D93" s="1" t="s">
        <v>2146</v>
      </c>
      <c r="E93" s="1" t="s">
        <v>6355</v>
      </c>
      <c r="F93" s="1" t="s">
        <v>5376</v>
      </c>
      <c r="G93" s="1" t="b">
        <v>0</v>
      </c>
      <c r="H93" s="1" t="s">
        <v>5119</v>
      </c>
      <c r="I93" s="1" t="s">
        <v>5179</v>
      </c>
      <c r="J93" s="1" t="s">
        <v>1216</v>
      </c>
      <c r="K93" s="1" t="s">
        <v>2144</v>
      </c>
      <c r="L93" s="1"/>
      <c r="M93" s="1"/>
    </row>
    <row r="94" spans="1:13" x14ac:dyDescent="0.35">
      <c r="A94" s="1" t="s">
        <v>6412</v>
      </c>
      <c r="B94" s="1">
        <v>6478566840</v>
      </c>
      <c r="C94" s="1" t="s">
        <v>6653</v>
      </c>
      <c r="D94" s="1" t="s">
        <v>462</v>
      </c>
      <c r="E94" s="1" t="s">
        <v>6654</v>
      </c>
      <c r="F94" s="1" t="s">
        <v>6655</v>
      </c>
      <c r="G94" s="1" t="b">
        <v>0</v>
      </c>
      <c r="H94" s="1" t="s">
        <v>5137</v>
      </c>
      <c r="I94" s="1" t="s">
        <v>5179</v>
      </c>
      <c r="J94" s="1" t="s">
        <v>1934</v>
      </c>
      <c r="K94" s="1" t="s">
        <v>461</v>
      </c>
      <c r="L94" s="1"/>
      <c r="M94" s="1"/>
    </row>
    <row r="95" spans="1:13" x14ac:dyDescent="0.35">
      <c r="A95" s="1" t="s">
        <v>6412</v>
      </c>
      <c r="B95" s="1">
        <v>737006024</v>
      </c>
      <c r="C95" s="1" t="s">
        <v>6656</v>
      </c>
      <c r="D95" s="1" t="s">
        <v>6657</v>
      </c>
      <c r="E95" s="1" t="s">
        <v>6658</v>
      </c>
      <c r="F95" s="1" t="s">
        <v>6659</v>
      </c>
      <c r="G95" s="1" t="b">
        <v>0</v>
      </c>
      <c r="H95" s="1" t="s">
        <v>5190</v>
      </c>
      <c r="I95" s="1" t="s">
        <v>5179</v>
      </c>
      <c r="J95" s="1" t="s">
        <v>1360</v>
      </c>
      <c r="K95" s="1" t="s">
        <v>2157</v>
      </c>
      <c r="L95" s="1"/>
      <c r="M95" s="1"/>
    </row>
    <row r="96" spans="1:13" x14ac:dyDescent="0.35">
      <c r="A96" s="1" t="s">
        <v>6412</v>
      </c>
      <c r="B96" s="1">
        <v>792581005</v>
      </c>
      <c r="C96" s="1" t="s">
        <v>6660</v>
      </c>
      <c r="D96" s="1" t="s">
        <v>2164</v>
      </c>
      <c r="E96" s="1" t="s">
        <v>6661</v>
      </c>
      <c r="F96" s="1" t="s">
        <v>6662</v>
      </c>
      <c r="G96" s="1" t="b">
        <v>0</v>
      </c>
      <c r="H96" s="1" t="s">
        <v>5119</v>
      </c>
      <c r="I96" s="1" t="s">
        <v>6663</v>
      </c>
      <c r="J96" s="1" t="s">
        <v>6664</v>
      </c>
      <c r="K96" s="1" t="s">
        <v>2162</v>
      </c>
      <c r="L96" s="1"/>
      <c r="M96" s="1"/>
    </row>
    <row r="97" spans="1:13" x14ac:dyDescent="0.35">
      <c r="A97" s="1" t="s">
        <v>6412</v>
      </c>
      <c r="B97" s="1">
        <v>698255242</v>
      </c>
      <c r="C97" s="1" t="s">
        <v>6210</v>
      </c>
      <c r="D97" s="1" t="s">
        <v>2172</v>
      </c>
      <c r="E97" s="1" t="s">
        <v>6211</v>
      </c>
      <c r="F97" s="1" t="s">
        <v>6212</v>
      </c>
      <c r="G97" s="1" t="b">
        <v>1</v>
      </c>
      <c r="H97" s="1" t="s">
        <v>5119</v>
      </c>
      <c r="I97" s="1" t="s">
        <v>6213</v>
      </c>
      <c r="J97" s="1" t="s">
        <v>5730</v>
      </c>
      <c r="K97" s="1" t="s">
        <v>2170</v>
      </c>
      <c r="L97" s="1"/>
      <c r="M97" s="1"/>
    </row>
    <row r="98" spans="1:13" x14ac:dyDescent="0.35">
      <c r="A98" s="1" t="s">
        <v>6412</v>
      </c>
      <c r="B98" s="1">
        <v>6444400410</v>
      </c>
      <c r="C98" s="1" t="s">
        <v>6665</v>
      </c>
      <c r="D98" s="1" t="s">
        <v>2186</v>
      </c>
      <c r="E98" s="1" t="s">
        <v>6666</v>
      </c>
      <c r="F98" s="1" t="s">
        <v>5641</v>
      </c>
      <c r="G98" s="1" t="b">
        <v>0</v>
      </c>
      <c r="H98" s="1" t="s">
        <v>5119</v>
      </c>
      <c r="I98" s="1" t="s">
        <v>6667</v>
      </c>
      <c r="J98" s="1" t="s">
        <v>6668</v>
      </c>
      <c r="K98" s="1" t="s">
        <v>2184</v>
      </c>
      <c r="L98" s="1"/>
      <c r="M98" s="1"/>
    </row>
    <row r="99" spans="1:13" x14ac:dyDescent="0.35">
      <c r="A99" s="1" t="s">
        <v>6412</v>
      </c>
      <c r="B99" s="1">
        <v>6472426288</v>
      </c>
      <c r="C99" s="1" t="s">
        <v>5510</v>
      </c>
      <c r="D99" s="1" t="s">
        <v>2194</v>
      </c>
      <c r="E99" s="1" t="s">
        <v>5511</v>
      </c>
      <c r="F99" s="1" t="s">
        <v>5512</v>
      </c>
      <c r="G99" s="1" t="b">
        <v>1</v>
      </c>
      <c r="H99" s="1" t="s">
        <v>5137</v>
      </c>
      <c r="I99" s="1" t="s">
        <v>5513</v>
      </c>
      <c r="J99" s="1" t="s">
        <v>5514</v>
      </c>
      <c r="K99" s="1" t="s">
        <v>2192</v>
      </c>
      <c r="L99" s="1"/>
      <c r="M99" s="1"/>
    </row>
    <row r="100" spans="1:13" x14ac:dyDescent="0.35">
      <c r="A100" s="1" t="s">
        <v>6412</v>
      </c>
      <c r="B100" s="1">
        <v>1091944550</v>
      </c>
      <c r="C100" s="1" t="s">
        <v>6669</v>
      </c>
      <c r="D100" s="1" t="s">
        <v>751</v>
      </c>
      <c r="E100" s="1" t="s">
        <v>6670</v>
      </c>
      <c r="F100" s="1" t="s">
        <v>6671</v>
      </c>
      <c r="G100" s="1" t="b">
        <v>1</v>
      </c>
      <c r="H100" s="1" t="s">
        <v>5119</v>
      </c>
      <c r="I100" s="1" t="s">
        <v>5179</v>
      </c>
      <c r="J100" s="1" t="s">
        <v>6672</v>
      </c>
      <c r="K100" s="1" t="s">
        <v>750</v>
      </c>
      <c r="L100" s="1"/>
      <c r="M100" s="1"/>
    </row>
    <row r="101" spans="1:13" x14ac:dyDescent="0.35">
      <c r="A101" s="1" t="s">
        <v>6412</v>
      </c>
      <c r="B101" s="1">
        <v>719219382</v>
      </c>
      <c r="C101" s="1" t="s">
        <v>6673</v>
      </c>
      <c r="D101" s="1" t="s">
        <v>237</v>
      </c>
      <c r="E101" s="1" t="s">
        <v>238</v>
      </c>
      <c r="F101" s="1" t="s">
        <v>5324</v>
      </c>
      <c r="G101" s="1" t="b">
        <v>1</v>
      </c>
      <c r="H101" s="1" t="s">
        <v>5119</v>
      </c>
      <c r="I101" s="1" t="s">
        <v>6674</v>
      </c>
      <c r="J101" s="1" t="s">
        <v>6675</v>
      </c>
      <c r="K101" s="1" t="s">
        <v>239</v>
      </c>
      <c r="L101" s="1"/>
      <c r="M101" s="1"/>
    </row>
    <row r="102" spans="1:13" x14ac:dyDescent="0.35">
      <c r="A102" s="1" t="s">
        <v>6412</v>
      </c>
      <c r="B102" s="1">
        <v>1524371466</v>
      </c>
      <c r="C102" s="1" t="s">
        <v>6676</v>
      </c>
      <c r="D102" s="1" t="s">
        <v>642</v>
      </c>
      <c r="E102" s="1" t="s">
        <v>6677</v>
      </c>
      <c r="F102" s="1" t="s">
        <v>6678</v>
      </c>
      <c r="G102" s="1" t="b">
        <v>0</v>
      </c>
      <c r="H102" s="1" t="s">
        <v>5119</v>
      </c>
      <c r="I102" s="1" t="s">
        <v>5179</v>
      </c>
      <c r="J102" s="1" t="s">
        <v>2210</v>
      </c>
      <c r="K102" s="1" t="s">
        <v>641</v>
      </c>
      <c r="L102" s="1"/>
      <c r="M102" s="1"/>
    </row>
    <row r="103" spans="1:13" x14ac:dyDescent="0.35">
      <c r="A103" s="1" t="s">
        <v>6412</v>
      </c>
      <c r="B103" s="1">
        <v>1296646396</v>
      </c>
      <c r="C103" s="1" t="s">
        <v>6679</v>
      </c>
      <c r="D103" s="1" t="s">
        <v>143</v>
      </c>
      <c r="E103" s="1" t="s">
        <v>6680</v>
      </c>
      <c r="F103" s="1" t="s">
        <v>6681</v>
      </c>
      <c r="G103" s="1" t="b">
        <v>0</v>
      </c>
      <c r="H103" s="1" t="s">
        <v>5119</v>
      </c>
      <c r="I103" s="1" t="s">
        <v>5179</v>
      </c>
      <c r="J103" s="1" t="s">
        <v>2215</v>
      </c>
      <c r="K103" s="1" t="s">
        <v>142</v>
      </c>
      <c r="L103" s="1"/>
      <c r="M103" s="1"/>
    </row>
    <row r="104" spans="1:13" x14ac:dyDescent="0.35">
      <c r="A104" s="1" t="s">
        <v>6412</v>
      </c>
      <c r="B104" s="1">
        <v>727420266</v>
      </c>
      <c r="C104" s="1" t="s">
        <v>6682</v>
      </c>
      <c r="D104" s="1" t="s">
        <v>6683</v>
      </c>
      <c r="E104" s="1" t="s">
        <v>6684</v>
      </c>
      <c r="F104" s="1" t="s">
        <v>6659</v>
      </c>
      <c r="G104" s="1" t="b">
        <v>1</v>
      </c>
      <c r="H104" s="1" t="s">
        <v>5190</v>
      </c>
      <c r="I104" s="1" t="s">
        <v>5179</v>
      </c>
      <c r="J104" s="1" t="s">
        <v>1360</v>
      </c>
      <c r="K104" s="1" t="s">
        <v>438</v>
      </c>
      <c r="L104" s="1"/>
      <c r="M104" s="1"/>
    </row>
    <row r="105" spans="1:13" x14ac:dyDescent="0.35">
      <c r="A105" s="1" t="s">
        <v>6412</v>
      </c>
      <c r="B105" s="1">
        <v>949737354</v>
      </c>
      <c r="C105" s="1" t="s">
        <v>6685</v>
      </c>
      <c r="D105" s="1" t="s">
        <v>341</v>
      </c>
      <c r="E105" s="1" t="s">
        <v>6686</v>
      </c>
      <c r="F105" s="1" t="s">
        <v>5531</v>
      </c>
      <c r="G105" s="1" t="b">
        <v>1</v>
      </c>
      <c r="H105" s="1" t="s">
        <v>5119</v>
      </c>
      <c r="I105" s="1" t="s">
        <v>6634</v>
      </c>
      <c r="J105" s="1" t="s">
        <v>2002</v>
      </c>
      <c r="K105" s="1" t="s">
        <v>340</v>
      </c>
      <c r="L105" s="1"/>
      <c r="M105" s="1"/>
    </row>
    <row r="106" spans="1:13" x14ac:dyDescent="0.35">
      <c r="A106" s="1" t="s">
        <v>6412</v>
      </c>
      <c r="B106" s="1">
        <v>480883488</v>
      </c>
      <c r="C106" s="1" t="s">
        <v>6687</v>
      </c>
      <c r="D106" s="1" t="s">
        <v>120</v>
      </c>
      <c r="E106" s="1" t="s">
        <v>6688</v>
      </c>
      <c r="F106" s="1" t="s">
        <v>6433</v>
      </c>
      <c r="G106" s="1" t="b">
        <v>1</v>
      </c>
      <c r="H106" s="1" t="s">
        <v>5119</v>
      </c>
      <c r="I106" s="1" t="s">
        <v>6689</v>
      </c>
      <c r="J106" s="1" t="s">
        <v>6690</v>
      </c>
      <c r="K106" s="1" t="s">
        <v>119</v>
      </c>
      <c r="L106" s="1"/>
      <c r="M106" s="1"/>
    </row>
    <row r="107" spans="1:13" x14ac:dyDescent="0.35">
      <c r="A107" s="1" t="s">
        <v>6412</v>
      </c>
      <c r="B107" s="1">
        <v>1406710800</v>
      </c>
      <c r="C107" s="1" t="s">
        <v>6305</v>
      </c>
      <c r="D107" s="1" t="s">
        <v>778</v>
      </c>
      <c r="E107" s="1" t="s">
        <v>6306</v>
      </c>
      <c r="F107" s="1" t="s">
        <v>6307</v>
      </c>
      <c r="G107" s="1" t="b">
        <v>0</v>
      </c>
      <c r="H107" s="1" t="s">
        <v>5137</v>
      </c>
      <c r="I107" s="1" t="s">
        <v>6308</v>
      </c>
      <c r="J107" s="1" t="s">
        <v>2243</v>
      </c>
      <c r="K107" s="1" t="s">
        <v>777</v>
      </c>
      <c r="L107" s="1"/>
      <c r="M107" s="1"/>
    </row>
    <row r="108" spans="1:13" x14ac:dyDescent="0.35">
      <c r="A108" s="1" t="s">
        <v>6412</v>
      </c>
      <c r="B108" s="1">
        <v>1286609883</v>
      </c>
      <c r="C108" s="1" t="s">
        <v>6691</v>
      </c>
      <c r="D108" s="1" t="s">
        <v>763</v>
      </c>
      <c r="E108" s="1" t="s">
        <v>6692</v>
      </c>
      <c r="F108" s="1" t="s">
        <v>6693</v>
      </c>
      <c r="G108" s="1" t="b">
        <v>1</v>
      </c>
      <c r="H108" s="1" t="s">
        <v>5119</v>
      </c>
      <c r="I108" s="1" t="s">
        <v>6694</v>
      </c>
      <c r="J108" s="1" t="s">
        <v>6695</v>
      </c>
      <c r="K108" s="1" t="s">
        <v>762</v>
      </c>
      <c r="L108" s="1"/>
      <c r="M108" s="1"/>
    </row>
    <row r="109" spans="1:13" x14ac:dyDescent="0.35">
      <c r="A109" s="1" t="s">
        <v>6412</v>
      </c>
      <c r="B109" s="1">
        <v>1486159728</v>
      </c>
      <c r="C109" s="1" t="s">
        <v>6696</v>
      </c>
      <c r="D109" s="1" t="s">
        <v>425</v>
      </c>
      <c r="E109" s="1" t="s">
        <v>6697</v>
      </c>
      <c r="F109" s="1" t="s">
        <v>5292</v>
      </c>
      <c r="G109" s="1" t="b">
        <v>1</v>
      </c>
      <c r="H109" s="1" t="s">
        <v>5119</v>
      </c>
      <c r="I109" s="1" t="s">
        <v>6698</v>
      </c>
      <c r="J109" s="1" t="s">
        <v>2254</v>
      </c>
      <c r="K109" s="1" t="s">
        <v>424</v>
      </c>
      <c r="L109" s="1"/>
      <c r="M109" s="1"/>
    </row>
    <row r="110" spans="1:13" x14ac:dyDescent="0.35">
      <c r="A110" s="1" t="s">
        <v>6412</v>
      </c>
      <c r="B110" s="1">
        <v>1504952058</v>
      </c>
      <c r="C110" s="1" t="s">
        <v>5374</v>
      </c>
      <c r="D110" s="1" t="s">
        <v>2261</v>
      </c>
      <c r="E110" s="1" t="s">
        <v>5375</v>
      </c>
      <c r="F110" s="1" t="s">
        <v>5376</v>
      </c>
      <c r="G110" s="1" t="b">
        <v>0</v>
      </c>
      <c r="H110" s="1" t="s">
        <v>5119</v>
      </c>
      <c r="I110" s="1"/>
      <c r="J110" s="1"/>
      <c r="K110" s="1" t="s">
        <v>2259</v>
      </c>
      <c r="L110" s="1"/>
      <c r="M110" s="1"/>
    </row>
    <row r="111" spans="1:13" x14ac:dyDescent="0.35">
      <c r="A111" s="1" t="s">
        <v>6412</v>
      </c>
      <c r="B111" s="1">
        <v>1440502568</v>
      </c>
      <c r="C111" s="1" t="s">
        <v>6699</v>
      </c>
      <c r="D111" s="1" t="s">
        <v>413</v>
      </c>
      <c r="E111" s="1" t="s">
        <v>6700</v>
      </c>
      <c r="F111" s="1" t="s">
        <v>6701</v>
      </c>
      <c r="G111" s="1" t="b">
        <v>1</v>
      </c>
      <c r="H111" s="1" t="s">
        <v>5119</v>
      </c>
      <c r="I111" s="1" t="s">
        <v>6702</v>
      </c>
      <c r="J111" s="1" t="s">
        <v>2269</v>
      </c>
      <c r="K111" s="1" t="s">
        <v>412</v>
      </c>
      <c r="L111" s="1"/>
      <c r="M111" s="1"/>
    </row>
    <row r="112" spans="1:13" x14ac:dyDescent="0.35">
      <c r="A112" s="1" t="s">
        <v>6412</v>
      </c>
      <c r="B112" s="1">
        <v>1073698593</v>
      </c>
      <c r="C112" s="1" t="s">
        <v>6703</v>
      </c>
      <c r="D112" s="1" t="s">
        <v>433</v>
      </c>
      <c r="E112" s="1" t="s">
        <v>6704</v>
      </c>
      <c r="F112" s="1" t="s">
        <v>5372</v>
      </c>
      <c r="G112" s="1" t="b">
        <v>0</v>
      </c>
      <c r="H112" s="1" t="s">
        <v>5190</v>
      </c>
      <c r="I112" s="1" t="s">
        <v>5179</v>
      </c>
      <c r="J112" s="1" t="s">
        <v>1360</v>
      </c>
      <c r="K112" s="1" t="s">
        <v>432</v>
      </c>
      <c r="L112" s="1"/>
      <c r="M112" s="1"/>
    </row>
    <row r="113" spans="1:13" x14ac:dyDescent="0.35">
      <c r="A113" s="1" t="s">
        <v>6412</v>
      </c>
      <c r="B113" s="1">
        <v>1360324277</v>
      </c>
      <c r="C113" s="1" t="s">
        <v>6705</v>
      </c>
      <c r="D113" s="1" t="s">
        <v>70</v>
      </c>
      <c r="E113" s="1" t="s">
        <v>6706</v>
      </c>
      <c r="F113" s="1" t="s">
        <v>5877</v>
      </c>
      <c r="G113" s="1" t="b">
        <v>1</v>
      </c>
      <c r="H113" s="1" t="s">
        <v>5119</v>
      </c>
      <c r="I113" s="1" t="s">
        <v>6707</v>
      </c>
      <c r="J113" s="1" t="s">
        <v>6708</v>
      </c>
      <c r="K113" s="1" t="s">
        <v>69</v>
      </c>
      <c r="L113" s="1"/>
      <c r="M113" s="1"/>
    </row>
    <row r="114" spans="1:13" x14ac:dyDescent="0.35">
      <c r="A114" s="1" t="s">
        <v>6412</v>
      </c>
      <c r="B114" s="1">
        <v>1002043426</v>
      </c>
      <c r="C114" s="1" t="s">
        <v>6709</v>
      </c>
      <c r="D114" s="1" t="s">
        <v>447</v>
      </c>
      <c r="E114" s="1" t="s">
        <v>448</v>
      </c>
      <c r="F114" s="1" t="s">
        <v>5521</v>
      </c>
      <c r="G114" s="1" t="b">
        <v>1</v>
      </c>
      <c r="H114" s="1" t="s">
        <v>5119</v>
      </c>
      <c r="I114" s="1" t="s">
        <v>6710</v>
      </c>
      <c r="J114" s="1" t="s">
        <v>2289</v>
      </c>
      <c r="K114" s="1" t="s">
        <v>2285</v>
      </c>
      <c r="L114" s="1"/>
      <c r="M114" s="1"/>
    </row>
    <row r="115" spans="1:13" x14ac:dyDescent="0.35">
      <c r="A115" s="1" t="s">
        <v>6412</v>
      </c>
      <c r="B115" s="1">
        <v>1579356887</v>
      </c>
      <c r="C115" s="1" t="s">
        <v>6711</v>
      </c>
      <c r="D115" s="1" t="s">
        <v>868</v>
      </c>
      <c r="E115" s="1" t="s">
        <v>6712</v>
      </c>
      <c r="F115" s="1" t="s">
        <v>6713</v>
      </c>
      <c r="G115" s="1" t="b">
        <v>1</v>
      </c>
      <c r="H115" s="1" t="s">
        <v>5130</v>
      </c>
      <c r="I115" s="1" t="s">
        <v>6079</v>
      </c>
      <c r="J115" s="1" t="s">
        <v>2293</v>
      </c>
      <c r="K115" s="1" t="s">
        <v>867</v>
      </c>
      <c r="L115" s="1"/>
      <c r="M115" s="1"/>
    </row>
    <row r="116" spans="1:13" x14ac:dyDescent="0.35">
      <c r="A116" s="1" t="s">
        <v>6412</v>
      </c>
      <c r="B116" s="1">
        <v>1610947489</v>
      </c>
      <c r="C116" s="1" t="s">
        <v>5370</v>
      </c>
      <c r="D116" s="1" t="s">
        <v>645</v>
      </c>
      <c r="E116" s="1" t="s">
        <v>5371</v>
      </c>
      <c r="F116" s="1" t="s">
        <v>5372</v>
      </c>
      <c r="G116" s="1" t="b">
        <v>0</v>
      </c>
      <c r="H116" s="1" t="s">
        <v>5137</v>
      </c>
      <c r="I116" s="1" t="s">
        <v>5179</v>
      </c>
      <c r="J116" s="1" t="s">
        <v>5373</v>
      </c>
      <c r="K116" s="1" t="s">
        <v>644</v>
      </c>
      <c r="L116" s="1"/>
      <c r="M116" s="1"/>
    </row>
    <row r="117" spans="1:13" x14ac:dyDescent="0.35">
      <c r="A117" s="1" t="s">
        <v>6412</v>
      </c>
      <c r="B117" s="1">
        <v>1419542293</v>
      </c>
      <c r="C117" s="1" t="s">
        <v>6714</v>
      </c>
      <c r="D117" s="1" t="s">
        <v>317</v>
      </c>
      <c r="E117" s="1" t="s">
        <v>6715</v>
      </c>
      <c r="F117" s="1" t="s">
        <v>6716</v>
      </c>
      <c r="G117" s="1" t="b">
        <v>0</v>
      </c>
      <c r="H117" s="1" t="s">
        <v>5119</v>
      </c>
      <c r="I117" s="1" t="s">
        <v>5179</v>
      </c>
      <c r="J117" s="1" t="s">
        <v>6717</v>
      </c>
      <c r="K117" s="1" t="s">
        <v>316</v>
      </c>
      <c r="L117" s="1"/>
      <c r="M117" s="1"/>
    </row>
    <row r="118" spans="1:13" x14ac:dyDescent="0.35">
      <c r="A118" s="1" t="s">
        <v>6412</v>
      </c>
      <c r="B118" s="1">
        <v>6450917563</v>
      </c>
      <c r="C118" s="1" t="s">
        <v>6718</v>
      </c>
      <c r="D118" s="1" t="s">
        <v>626</v>
      </c>
      <c r="E118" s="1" t="s">
        <v>6719</v>
      </c>
      <c r="F118" s="1" t="s">
        <v>6720</v>
      </c>
      <c r="G118" s="1" t="b">
        <v>1</v>
      </c>
      <c r="H118" s="1" t="s">
        <v>5119</v>
      </c>
      <c r="I118" s="1" t="s">
        <v>6721</v>
      </c>
      <c r="J118" s="1" t="s">
        <v>2315</v>
      </c>
      <c r="K118" s="1" t="s">
        <v>625</v>
      </c>
      <c r="L118" s="1"/>
      <c r="M118" s="1"/>
    </row>
    <row r="119" spans="1:13" x14ac:dyDescent="0.35">
      <c r="A119" s="1" t="s">
        <v>6412</v>
      </c>
      <c r="B119" s="1">
        <v>6463127238</v>
      </c>
      <c r="C119" s="1" t="s">
        <v>6722</v>
      </c>
      <c r="D119" s="1" t="s">
        <v>344</v>
      </c>
      <c r="E119" s="1" t="s">
        <v>6723</v>
      </c>
      <c r="F119" s="1" t="s">
        <v>6724</v>
      </c>
      <c r="G119" s="1" t="b">
        <v>1</v>
      </c>
      <c r="H119" s="1" t="s">
        <v>5137</v>
      </c>
      <c r="I119" s="1" t="s">
        <v>6725</v>
      </c>
      <c r="J119" s="1" t="s">
        <v>2320</v>
      </c>
      <c r="K119" s="1" t="s">
        <v>343</v>
      </c>
      <c r="L119" s="1"/>
      <c r="M119" s="1"/>
    </row>
    <row r="120" spans="1:13" x14ac:dyDescent="0.35">
      <c r="A120" s="1" t="s">
        <v>6412</v>
      </c>
      <c r="B120" s="1">
        <v>1499081620</v>
      </c>
      <c r="C120" s="1" t="s">
        <v>6726</v>
      </c>
      <c r="D120" s="1" t="s">
        <v>314</v>
      </c>
      <c r="E120" s="1" t="s">
        <v>6727</v>
      </c>
      <c r="F120" s="1" t="s">
        <v>5359</v>
      </c>
      <c r="G120" s="1" t="b">
        <v>1</v>
      </c>
      <c r="H120" s="1" t="s">
        <v>5137</v>
      </c>
      <c r="I120" s="1" t="s">
        <v>6728</v>
      </c>
      <c r="J120" s="1" t="s">
        <v>2325</v>
      </c>
      <c r="K120" s="1" t="s">
        <v>313</v>
      </c>
      <c r="L120" s="1"/>
      <c r="M120" s="1"/>
    </row>
    <row r="121" spans="1:13" x14ac:dyDescent="0.35">
      <c r="A121" s="1" t="s">
        <v>6412</v>
      </c>
      <c r="B121" s="1">
        <v>1135991142</v>
      </c>
      <c r="C121" s="1" t="s">
        <v>6729</v>
      </c>
      <c r="D121" s="1" t="s">
        <v>662</v>
      </c>
      <c r="E121" s="1" t="s">
        <v>6730</v>
      </c>
      <c r="F121" s="1" t="s">
        <v>6258</v>
      </c>
      <c r="G121" s="1" t="b">
        <v>0</v>
      </c>
      <c r="H121" s="1" t="s">
        <v>5119</v>
      </c>
      <c r="I121" s="1" t="s">
        <v>5179</v>
      </c>
      <c r="J121" s="1" t="s">
        <v>6317</v>
      </c>
      <c r="K121" s="1" t="s">
        <v>661</v>
      </c>
      <c r="L121" s="1"/>
      <c r="M121" s="1"/>
    </row>
    <row r="122" spans="1:13" x14ac:dyDescent="0.35">
      <c r="A122" s="1" t="s">
        <v>6412</v>
      </c>
      <c r="B122" s="1">
        <v>811397653</v>
      </c>
      <c r="C122" s="1" t="s">
        <v>6731</v>
      </c>
      <c r="D122" s="1" t="s">
        <v>914</v>
      </c>
      <c r="E122" s="1" t="s">
        <v>6732</v>
      </c>
      <c r="F122" s="1" t="s">
        <v>6733</v>
      </c>
      <c r="G122" s="1" t="b">
        <v>0</v>
      </c>
      <c r="H122" s="1" t="s">
        <v>5119</v>
      </c>
      <c r="I122" s="1"/>
      <c r="J122" s="1"/>
      <c r="K122" s="1" t="s">
        <v>913</v>
      </c>
      <c r="L122" s="1"/>
      <c r="M122" s="1"/>
    </row>
    <row r="123" spans="1:13" x14ac:dyDescent="0.35">
      <c r="A123" s="1" t="s">
        <v>6412</v>
      </c>
      <c r="B123" s="1">
        <v>1328950963</v>
      </c>
      <c r="C123" s="1" t="s">
        <v>6734</v>
      </c>
      <c r="D123" s="1" t="s">
        <v>582</v>
      </c>
      <c r="E123" s="1" t="s">
        <v>6735</v>
      </c>
      <c r="F123" s="1" t="s">
        <v>6736</v>
      </c>
      <c r="G123" s="1" t="b">
        <v>0</v>
      </c>
      <c r="H123" s="1" t="s">
        <v>5119</v>
      </c>
      <c r="I123" s="1" t="s">
        <v>6737</v>
      </c>
      <c r="J123" s="1" t="s">
        <v>6738</v>
      </c>
      <c r="K123" s="1" t="s">
        <v>581</v>
      </c>
      <c r="L123" s="1"/>
      <c r="M123" s="1"/>
    </row>
    <row r="124" spans="1:13" x14ac:dyDescent="0.35">
      <c r="A124" s="1" t="s">
        <v>6412</v>
      </c>
      <c r="B124" s="1">
        <v>975482646</v>
      </c>
      <c r="C124" s="1" t="s">
        <v>6739</v>
      </c>
      <c r="D124" s="1" t="s">
        <v>298</v>
      </c>
      <c r="E124" s="1" t="s">
        <v>6740</v>
      </c>
      <c r="F124" s="1" t="s">
        <v>6258</v>
      </c>
      <c r="G124" s="1" t="b">
        <v>0</v>
      </c>
      <c r="H124" s="1" t="s">
        <v>5119</v>
      </c>
      <c r="I124" s="1" t="s">
        <v>5179</v>
      </c>
      <c r="J124" s="1" t="s">
        <v>1514</v>
      </c>
      <c r="K124" s="1" t="s">
        <v>297</v>
      </c>
      <c r="L124" s="1"/>
      <c r="M124" s="1"/>
    </row>
    <row r="125" spans="1:13" x14ac:dyDescent="0.35">
      <c r="A125" s="1" t="s">
        <v>6412</v>
      </c>
      <c r="B125" s="1">
        <v>6444042347</v>
      </c>
      <c r="C125" s="1" t="s">
        <v>6741</v>
      </c>
      <c r="D125" s="1" t="s">
        <v>16</v>
      </c>
      <c r="E125" s="1" t="s">
        <v>17</v>
      </c>
      <c r="F125" s="1" t="s">
        <v>6742</v>
      </c>
      <c r="G125" s="1" t="b">
        <v>1</v>
      </c>
      <c r="H125" s="1" t="s">
        <v>5119</v>
      </c>
      <c r="I125" s="1" t="s">
        <v>6743</v>
      </c>
      <c r="J125" s="1" t="s">
        <v>2363</v>
      </c>
      <c r="K125" s="1" t="s">
        <v>2358</v>
      </c>
      <c r="L125" s="1"/>
      <c r="M125" s="1"/>
    </row>
    <row r="126" spans="1:13" x14ac:dyDescent="0.35">
      <c r="A126" s="1" t="s">
        <v>6412</v>
      </c>
      <c r="B126" s="1">
        <v>828392046</v>
      </c>
      <c r="C126" s="1" t="s">
        <v>5869</v>
      </c>
      <c r="D126" s="1" t="s">
        <v>803</v>
      </c>
      <c r="E126" s="1" t="s">
        <v>5870</v>
      </c>
      <c r="F126" s="1" t="s">
        <v>5871</v>
      </c>
      <c r="G126" s="1" t="b">
        <v>0</v>
      </c>
      <c r="H126" s="1" t="s">
        <v>5119</v>
      </c>
      <c r="I126" s="1" t="s">
        <v>5872</v>
      </c>
      <c r="J126" s="1" t="s">
        <v>5873</v>
      </c>
      <c r="K126" s="1" t="s">
        <v>802</v>
      </c>
      <c r="L126" s="1"/>
      <c r="M126" s="1"/>
    </row>
    <row r="127" spans="1:13" x14ac:dyDescent="0.35">
      <c r="A127" s="1" t="s">
        <v>6412</v>
      </c>
      <c r="B127" s="1">
        <v>1076007001</v>
      </c>
      <c r="C127" s="1" t="s">
        <v>6744</v>
      </c>
      <c r="D127" s="1" t="s">
        <v>2386</v>
      </c>
      <c r="E127" s="1" t="s">
        <v>6745</v>
      </c>
      <c r="F127" s="1" t="s">
        <v>6746</v>
      </c>
      <c r="G127" s="1" t="b">
        <v>0</v>
      </c>
      <c r="H127" s="1" t="s">
        <v>5119</v>
      </c>
      <c r="I127" s="1" t="s">
        <v>5179</v>
      </c>
      <c r="J127" s="1" t="s">
        <v>6747</v>
      </c>
      <c r="K127" s="1" t="s">
        <v>2384</v>
      </c>
      <c r="L127" s="1"/>
      <c r="M127" s="1"/>
    </row>
    <row r="128" spans="1:13" x14ac:dyDescent="0.35">
      <c r="A128" s="1" t="s">
        <v>6412</v>
      </c>
      <c r="B128" s="1">
        <v>1326943979</v>
      </c>
      <c r="C128" s="1" t="s">
        <v>6748</v>
      </c>
      <c r="D128" s="1" t="s">
        <v>9</v>
      </c>
      <c r="E128" s="1" t="s">
        <v>6749</v>
      </c>
      <c r="F128" s="1" t="s">
        <v>5877</v>
      </c>
      <c r="G128" s="1" t="b">
        <v>0</v>
      </c>
      <c r="H128" s="1" t="s">
        <v>5119</v>
      </c>
      <c r="I128" s="1" t="s">
        <v>5179</v>
      </c>
      <c r="J128" s="1" t="s">
        <v>6750</v>
      </c>
      <c r="K128" s="1" t="s">
        <v>8</v>
      </c>
      <c r="L128" s="1"/>
      <c r="M128" s="1"/>
    </row>
    <row r="129" spans="1:13" x14ac:dyDescent="0.35">
      <c r="A129" s="1" t="s">
        <v>6412</v>
      </c>
      <c r="B129" s="1">
        <v>707189889</v>
      </c>
      <c r="C129" s="1" t="s">
        <v>6751</v>
      </c>
      <c r="D129" s="1" t="s">
        <v>781</v>
      </c>
      <c r="E129" s="1" t="s">
        <v>6752</v>
      </c>
      <c r="F129" s="1" t="s">
        <v>6753</v>
      </c>
      <c r="G129" s="1" t="b">
        <v>1</v>
      </c>
      <c r="H129" s="1" t="s">
        <v>5119</v>
      </c>
      <c r="I129" s="1" t="s">
        <v>6754</v>
      </c>
      <c r="J129" s="1" t="s">
        <v>6755</v>
      </c>
      <c r="K129" s="1" t="s">
        <v>780</v>
      </c>
      <c r="L129" s="1"/>
      <c r="M129" s="1"/>
    </row>
    <row r="130" spans="1:13" x14ac:dyDescent="0.35">
      <c r="A130" s="1" t="s">
        <v>6412</v>
      </c>
      <c r="B130" s="1">
        <v>1549531491</v>
      </c>
      <c r="C130" s="1" t="s">
        <v>6756</v>
      </c>
      <c r="D130" s="1" t="s">
        <v>871</v>
      </c>
      <c r="E130" s="1" t="s">
        <v>6757</v>
      </c>
      <c r="F130" s="1" t="s">
        <v>6520</v>
      </c>
      <c r="G130" s="1" t="b">
        <v>0</v>
      </c>
      <c r="H130" s="1" t="s">
        <v>5119</v>
      </c>
      <c r="I130" s="1" t="s">
        <v>5479</v>
      </c>
      <c r="J130" s="1" t="s">
        <v>2402</v>
      </c>
      <c r="K130" s="1" t="s">
        <v>870</v>
      </c>
      <c r="L130" s="1"/>
      <c r="M130" s="1"/>
    </row>
    <row r="131" spans="1:13" x14ac:dyDescent="0.35">
      <c r="A131" s="1" t="s">
        <v>6412</v>
      </c>
      <c r="B131" s="1">
        <v>1500548154</v>
      </c>
      <c r="C131" s="1" t="s">
        <v>6758</v>
      </c>
      <c r="D131" s="1" t="s">
        <v>365</v>
      </c>
      <c r="E131" s="1" t="s">
        <v>6759</v>
      </c>
      <c r="F131" s="1" t="s">
        <v>6449</v>
      </c>
      <c r="G131" s="1" t="b">
        <v>1</v>
      </c>
      <c r="H131" s="1" t="s">
        <v>5137</v>
      </c>
      <c r="I131" s="1" t="s">
        <v>6760</v>
      </c>
      <c r="J131" s="1" t="s">
        <v>6761</v>
      </c>
      <c r="K131" s="1" t="s">
        <v>364</v>
      </c>
      <c r="L131" s="1"/>
      <c r="M131" s="1"/>
    </row>
    <row r="132" spans="1:13" x14ac:dyDescent="0.35">
      <c r="A132" s="1" t="s">
        <v>6412</v>
      </c>
      <c r="B132" s="1">
        <v>1329018000</v>
      </c>
      <c r="C132" s="1" t="s">
        <v>6762</v>
      </c>
      <c r="D132" s="1" t="s">
        <v>199</v>
      </c>
      <c r="E132" s="1" t="s">
        <v>6763</v>
      </c>
      <c r="F132" s="1" t="s">
        <v>6764</v>
      </c>
      <c r="G132" s="1" t="b">
        <v>1</v>
      </c>
      <c r="H132" s="1" t="s">
        <v>5137</v>
      </c>
      <c r="I132" s="1" t="s">
        <v>6765</v>
      </c>
      <c r="J132" s="1" t="s">
        <v>2416</v>
      </c>
      <c r="K132" s="1" t="s">
        <v>198</v>
      </c>
      <c r="L132" s="1"/>
      <c r="M132" s="1"/>
    </row>
    <row r="133" spans="1:13" x14ac:dyDescent="0.35">
      <c r="A133" s="1" t="s">
        <v>6412</v>
      </c>
      <c r="B133" s="1">
        <v>1591627945</v>
      </c>
      <c r="C133" s="1" t="s">
        <v>5749</v>
      </c>
      <c r="D133" s="1" t="s">
        <v>594</v>
      </c>
      <c r="E133" s="1" t="s">
        <v>5750</v>
      </c>
      <c r="F133" s="1" t="s">
        <v>5376</v>
      </c>
      <c r="G133" s="1" t="b">
        <v>0</v>
      </c>
      <c r="H133" s="1" t="s">
        <v>5119</v>
      </c>
      <c r="I133" s="1" t="s">
        <v>5179</v>
      </c>
      <c r="J133" s="1" t="s">
        <v>1216</v>
      </c>
      <c r="K133" s="1" t="s">
        <v>593</v>
      </c>
      <c r="L133" s="1"/>
      <c r="M133" s="1"/>
    </row>
    <row r="134" spans="1:13" x14ac:dyDescent="0.35">
      <c r="A134" s="1" t="s">
        <v>6412</v>
      </c>
      <c r="B134" s="1">
        <v>607205403</v>
      </c>
      <c r="C134" s="1" t="s">
        <v>6766</v>
      </c>
      <c r="D134" s="1" t="s">
        <v>477</v>
      </c>
      <c r="E134" s="1" t="s">
        <v>6767</v>
      </c>
      <c r="F134" s="1" t="s">
        <v>6449</v>
      </c>
      <c r="G134" s="1" t="b">
        <v>1</v>
      </c>
      <c r="H134" s="1" t="s">
        <v>5137</v>
      </c>
      <c r="I134" s="1" t="s">
        <v>6768</v>
      </c>
      <c r="J134" s="1" t="s">
        <v>2423</v>
      </c>
      <c r="K134" s="1" t="s">
        <v>476</v>
      </c>
      <c r="L134" s="1"/>
      <c r="M134" s="1"/>
    </row>
    <row r="135" spans="1:13" x14ac:dyDescent="0.35">
      <c r="A135" s="1" t="s">
        <v>6412</v>
      </c>
      <c r="B135" s="1">
        <v>1337550955</v>
      </c>
      <c r="C135" s="1" t="s">
        <v>6769</v>
      </c>
      <c r="D135" s="1" t="s">
        <v>6770</v>
      </c>
      <c r="E135" s="1" t="s">
        <v>6771</v>
      </c>
      <c r="F135" s="1" t="s">
        <v>6772</v>
      </c>
      <c r="G135" s="1" t="b">
        <v>1</v>
      </c>
      <c r="H135" s="1" t="s">
        <v>5130</v>
      </c>
      <c r="I135" s="1" t="s">
        <v>6773</v>
      </c>
      <c r="J135" s="1" t="s">
        <v>6774</v>
      </c>
      <c r="K135" s="1" t="s">
        <v>902</v>
      </c>
      <c r="L135" s="1"/>
      <c r="M135" s="1"/>
    </row>
    <row r="136" spans="1:13" x14ac:dyDescent="0.35">
      <c r="A136" s="1" t="s">
        <v>6412</v>
      </c>
      <c r="B136" s="1">
        <v>837860959</v>
      </c>
      <c r="C136" s="1" t="s">
        <v>6775</v>
      </c>
      <c r="D136" s="1" t="s">
        <v>524</v>
      </c>
      <c r="E136" s="1" t="s">
        <v>6776</v>
      </c>
      <c r="F136" s="1" t="s">
        <v>5582</v>
      </c>
      <c r="G136" s="1" t="b">
        <v>0</v>
      </c>
      <c r="H136" s="1" t="s">
        <v>5119</v>
      </c>
      <c r="I136" s="1" t="s">
        <v>5179</v>
      </c>
      <c r="J136" s="1" t="s">
        <v>2436</v>
      </c>
      <c r="K136" s="1" t="s">
        <v>523</v>
      </c>
      <c r="L136" s="1"/>
      <c r="M136" s="1"/>
    </row>
    <row r="137" spans="1:13" x14ac:dyDescent="0.35">
      <c r="A137" s="1" t="s">
        <v>6412</v>
      </c>
      <c r="B137" s="1">
        <v>1541153375</v>
      </c>
      <c r="C137" s="1" t="s">
        <v>6777</v>
      </c>
      <c r="D137" s="1" t="s">
        <v>787</v>
      </c>
      <c r="E137" s="1" t="s">
        <v>6778</v>
      </c>
      <c r="F137" s="1" t="s">
        <v>6779</v>
      </c>
      <c r="G137" s="1" t="b">
        <v>1</v>
      </c>
      <c r="H137" s="1" t="s">
        <v>5190</v>
      </c>
      <c r="I137" s="1" t="s">
        <v>6780</v>
      </c>
      <c r="J137" s="1" t="s">
        <v>2440</v>
      </c>
      <c r="K137" s="1" t="s">
        <v>786</v>
      </c>
      <c r="L137" s="1"/>
      <c r="M137" s="1"/>
    </row>
    <row r="138" spans="1:13" x14ac:dyDescent="0.35">
      <c r="A138" s="1" t="s">
        <v>6412</v>
      </c>
      <c r="B138" s="1">
        <v>1444761746</v>
      </c>
      <c r="C138" s="1" t="s">
        <v>6781</v>
      </c>
      <c r="D138" s="1" t="s">
        <v>700</v>
      </c>
      <c r="E138" s="1" t="s">
        <v>6782</v>
      </c>
      <c r="F138" s="1" t="s">
        <v>6623</v>
      </c>
      <c r="G138" s="1" t="b">
        <v>0</v>
      </c>
      <c r="H138" s="1" t="s">
        <v>5119</v>
      </c>
      <c r="I138" s="1" t="s">
        <v>6783</v>
      </c>
      <c r="J138" s="1" t="s">
        <v>2444</v>
      </c>
      <c r="K138" s="1" t="s">
        <v>699</v>
      </c>
      <c r="L138" s="1"/>
      <c r="M138" s="1"/>
    </row>
    <row r="139" spans="1:13" x14ac:dyDescent="0.35">
      <c r="A139" s="1" t="s">
        <v>6412</v>
      </c>
      <c r="B139" s="1">
        <v>1080767538</v>
      </c>
      <c r="C139" s="1" t="s">
        <v>6784</v>
      </c>
      <c r="D139" s="1" t="s">
        <v>772</v>
      </c>
      <c r="E139" s="1" t="s">
        <v>6785</v>
      </c>
      <c r="F139" s="1" t="s">
        <v>6596</v>
      </c>
      <c r="G139" s="1" t="b">
        <v>0</v>
      </c>
      <c r="H139" s="1" t="s">
        <v>5119</v>
      </c>
      <c r="I139" s="1" t="s">
        <v>5179</v>
      </c>
      <c r="J139" s="1" t="s">
        <v>1419</v>
      </c>
      <c r="K139" s="1" t="s">
        <v>771</v>
      </c>
      <c r="L139" s="1"/>
      <c r="M139" s="1"/>
    </row>
    <row r="140" spans="1:13" x14ac:dyDescent="0.35">
      <c r="A140" s="1" t="s">
        <v>6412</v>
      </c>
      <c r="B140" s="1">
        <v>1491530147</v>
      </c>
      <c r="C140" s="1" t="s">
        <v>6151</v>
      </c>
      <c r="D140" s="1" t="s">
        <v>746</v>
      </c>
      <c r="E140" s="1" t="s">
        <v>6152</v>
      </c>
      <c r="F140" s="1" t="s">
        <v>6153</v>
      </c>
      <c r="G140" s="1" t="b">
        <v>0</v>
      </c>
      <c r="H140" s="1" t="s">
        <v>5137</v>
      </c>
      <c r="I140" s="1" t="s">
        <v>5179</v>
      </c>
      <c r="J140" s="1" t="s">
        <v>5381</v>
      </c>
      <c r="K140" s="1" t="s">
        <v>745</v>
      </c>
      <c r="L140" s="1"/>
      <c r="M140" s="1"/>
    </row>
    <row r="141" spans="1:13" x14ac:dyDescent="0.35">
      <c r="A141" s="1" t="s">
        <v>6412</v>
      </c>
      <c r="B141" s="1">
        <v>6502287918</v>
      </c>
      <c r="C141" s="1" t="s">
        <v>5191</v>
      </c>
      <c r="D141" s="1" t="s">
        <v>653</v>
      </c>
      <c r="E141" s="1" t="s">
        <v>5192</v>
      </c>
      <c r="F141" s="1" t="s">
        <v>5193</v>
      </c>
      <c r="G141" s="1" t="b">
        <v>0</v>
      </c>
      <c r="H141" s="1" t="s">
        <v>5119</v>
      </c>
      <c r="I141" s="1" t="s">
        <v>5179</v>
      </c>
      <c r="J141" s="1" t="s">
        <v>5194</v>
      </c>
      <c r="K141" s="1" t="s">
        <v>652</v>
      </c>
      <c r="L141" s="1"/>
      <c r="M141" s="1"/>
    </row>
    <row r="142" spans="1:13" x14ac:dyDescent="0.35">
      <c r="A142" s="1" t="s">
        <v>6412</v>
      </c>
      <c r="B142" s="1">
        <v>1485387513</v>
      </c>
      <c r="C142" s="1" t="s">
        <v>6786</v>
      </c>
      <c r="D142" s="1" t="s">
        <v>852</v>
      </c>
      <c r="E142" s="1" t="s">
        <v>853</v>
      </c>
      <c r="F142" s="1" t="s">
        <v>5521</v>
      </c>
      <c r="G142" s="1" t="b">
        <v>1</v>
      </c>
      <c r="H142" s="1" t="s">
        <v>5119</v>
      </c>
      <c r="I142" s="1" t="s">
        <v>6787</v>
      </c>
      <c r="J142" s="1" t="s">
        <v>6788</v>
      </c>
      <c r="K142" s="1" t="s">
        <v>2473</v>
      </c>
      <c r="L142" s="1"/>
      <c r="M142" s="1"/>
    </row>
    <row r="143" spans="1:13" x14ac:dyDescent="0.35">
      <c r="A143" s="1" t="s">
        <v>6412</v>
      </c>
      <c r="B143" s="1">
        <v>463295925</v>
      </c>
      <c r="C143" s="1" t="s">
        <v>6789</v>
      </c>
      <c r="D143" s="1" t="s">
        <v>585</v>
      </c>
      <c r="E143" s="1" t="s">
        <v>6790</v>
      </c>
      <c r="F143" s="1" t="s">
        <v>6258</v>
      </c>
      <c r="G143" s="1" t="b">
        <v>0</v>
      </c>
      <c r="H143" s="1" t="s">
        <v>5119</v>
      </c>
      <c r="I143" s="1" t="s">
        <v>6791</v>
      </c>
      <c r="J143" s="1" t="s">
        <v>6792</v>
      </c>
      <c r="K143" s="1" t="s">
        <v>584</v>
      </c>
      <c r="L143" s="1"/>
      <c r="M143" s="1"/>
    </row>
    <row r="144" spans="1:13" x14ac:dyDescent="0.35">
      <c r="A144" s="1" t="s">
        <v>6412</v>
      </c>
      <c r="B144" s="1">
        <v>875063456</v>
      </c>
      <c r="C144" s="1" t="s">
        <v>6793</v>
      </c>
      <c r="D144" s="1" t="s">
        <v>232</v>
      </c>
      <c r="E144" s="1" t="s">
        <v>6794</v>
      </c>
      <c r="F144" s="1" t="s">
        <v>6795</v>
      </c>
      <c r="G144" s="1" t="b">
        <v>1</v>
      </c>
      <c r="H144" s="1" t="s">
        <v>5119</v>
      </c>
      <c r="I144" s="1" t="s">
        <v>6796</v>
      </c>
      <c r="J144" s="1" t="s">
        <v>6797</v>
      </c>
      <c r="K144" s="1" t="s">
        <v>231</v>
      </c>
      <c r="L144" s="1"/>
      <c r="M144" s="1"/>
    </row>
    <row r="145" spans="1:13" x14ac:dyDescent="0.35">
      <c r="A145" s="1" t="s">
        <v>6412</v>
      </c>
      <c r="B145" s="1">
        <v>1635760774</v>
      </c>
      <c r="C145" s="1" t="s">
        <v>6076</v>
      </c>
      <c r="D145" s="1" t="s">
        <v>552</v>
      </c>
      <c r="E145" s="1" t="s">
        <v>6077</v>
      </c>
      <c r="F145" s="1" t="s">
        <v>6078</v>
      </c>
      <c r="G145" s="1" t="b">
        <v>1</v>
      </c>
      <c r="H145" s="1" t="s">
        <v>5137</v>
      </c>
      <c r="I145" s="1" t="s">
        <v>6079</v>
      </c>
      <c r="J145" s="1" t="s">
        <v>2293</v>
      </c>
      <c r="K145" s="1" t="s">
        <v>551</v>
      </c>
      <c r="L145" s="1"/>
      <c r="M145" s="1"/>
    </row>
    <row r="146" spans="1:13" x14ac:dyDescent="0.35">
      <c r="A146" s="1" t="s">
        <v>6412</v>
      </c>
      <c r="B146" s="1">
        <v>1455781522</v>
      </c>
      <c r="C146" s="1" t="s">
        <v>6798</v>
      </c>
      <c r="D146" s="1" t="s">
        <v>281</v>
      </c>
      <c r="E146" s="1" t="s">
        <v>6799</v>
      </c>
      <c r="F146" s="1" t="s">
        <v>5205</v>
      </c>
      <c r="G146" s="1" t="b">
        <v>0</v>
      </c>
      <c r="H146" s="1" t="s">
        <v>5137</v>
      </c>
      <c r="I146" s="1" t="s">
        <v>5179</v>
      </c>
      <c r="J146" s="1" t="s">
        <v>1130</v>
      </c>
      <c r="K146" s="1" t="s">
        <v>280</v>
      </c>
      <c r="L146" s="1"/>
      <c r="M146" s="1"/>
    </row>
    <row r="147" spans="1:13" x14ac:dyDescent="0.35">
      <c r="A147" s="1" t="s">
        <v>6412</v>
      </c>
      <c r="B147" s="1">
        <v>6474967729</v>
      </c>
      <c r="C147" s="1" t="s">
        <v>6800</v>
      </c>
      <c r="D147" s="1" t="s">
        <v>629</v>
      </c>
      <c r="E147" s="1" t="s">
        <v>6801</v>
      </c>
      <c r="F147" s="1" t="s">
        <v>6574</v>
      </c>
      <c r="G147" s="1" t="b">
        <v>1</v>
      </c>
      <c r="H147" s="1" t="s">
        <v>5119</v>
      </c>
      <c r="I147" s="1" t="s">
        <v>6802</v>
      </c>
      <c r="J147" s="1" t="s">
        <v>2509</v>
      </c>
      <c r="K147" s="1" t="s">
        <v>628</v>
      </c>
      <c r="L147" s="1"/>
      <c r="M147" s="1"/>
    </row>
    <row r="148" spans="1:13" x14ac:dyDescent="0.35">
      <c r="A148" s="1" t="s">
        <v>6412</v>
      </c>
      <c r="B148" s="1">
        <v>1526364758</v>
      </c>
      <c r="C148" s="1" t="s">
        <v>6803</v>
      </c>
      <c r="D148" s="1" t="s">
        <v>888</v>
      </c>
      <c r="E148" s="1" t="s">
        <v>6804</v>
      </c>
      <c r="F148" s="1" t="s">
        <v>6805</v>
      </c>
      <c r="G148" s="1" t="b">
        <v>0</v>
      </c>
      <c r="H148" s="1" t="s">
        <v>5119</v>
      </c>
      <c r="I148" s="1" t="s">
        <v>5179</v>
      </c>
      <c r="J148" s="1" t="s">
        <v>6806</v>
      </c>
      <c r="K148" s="1" t="s">
        <v>887</v>
      </c>
      <c r="L148" s="1"/>
      <c r="M148" s="1"/>
    </row>
    <row r="149" spans="1:13" x14ac:dyDescent="0.35">
      <c r="A149" s="1" t="s">
        <v>6412</v>
      </c>
      <c r="B149" s="1">
        <v>6474300843</v>
      </c>
      <c r="C149" s="1" t="s">
        <v>6807</v>
      </c>
      <c r="D149" s="1" t="s">
        <v>428</v>
      </c>
      <c r="E149" s="1" t="s">
        <v>6808</v>
      </c>
      <c r="F149" s="1" t="s">
        <v>6746</v>
      </c>
      <c r="G149" s="1" t="b">
        <v>1</v>
      </c>
      <c r="H149" s="1" t="s">
        <v>5119</v>
      </c>
      <c r="I149" s="1" t="s">
        <v>6809</v>
      </c>
      <c r="J149" s="1" t="s">
        <v>1754</v>
      </c>
      <c r="K149" s="1" t="s">
        <v>427</v>
      </c>
      <c r="L149" s="1"/>
      <c r="M149" s="1"/>
    </row>
    <row r="150" spans="1:13" x14ac:dyDescent="0.35">
      <c r="A150" s="1" t="s">
        <v>6412</v>
      </c>
      <c r="B150" s="1">
        <v>912536422</v>
      </c>
      <c r="C150" s="1" t="s">
        <v>5212</v>
      </c>
      <c r="D150" s="1" t="s">
        <v>263</v>
      </c>
      <c r="E150" s="1" t="s">
        <v>5213</v>
      </c>
      <c r="F150" s="1" t="s">
        <v>5214</v>
      </c>
      <c r="G150" s="1" t="b">
        <v>0</v>
      </c>
      <c r="H150" s="1" t="s">
        <v>5137</v>
      </c>
      <c r="I150" s="1" t="s">
        <v>5179</v>
      </c>
      <c r="J150" s="1" t="s">
        <v>1130</v>
      </c>
      <c r="K150" s="1" t="s">
        <v>262</v>
      </c>
      <c r="L150" s="1"/>
      <c r="M150" s="1"/>
    </row>
    <row r="151" spans="1:13" x14ac:dyDescent="0.35">
      <c r="A151" s="1" t="s">
        <v>6412</v>
      </c>
      <c r="B151" s="1">
        <v>6459700034</v>
      </c>
      <c r="C151" s="1" t="s">
        <v>5804</v>
      </c>
      <c r="D151" s="1" t="s">
        <v>295</v>
      </c>
      <c r="E151" s="1" t="s">
        <v>5805</v>
      </c>
      <c r="F151" s="1" t="s">
        <v>5806</v>
      </c>
      <c r="G151" s="1" t="b">
        <v>0</v>
      </c>
      <c r="H151" s="1" t="s">
        <v>5137</v>
      </c>
      <c r="I151" s="1" t="s">
        <v>5179</v>
      </c>
      <c r="J151" s="1" t="s">
        <v>2525</v>
      </c>
      <c r="K151" s="1" t="s">
        <v>294</v>
      </c>
      <c r="L151" s="1"/>
      <c r="M151" s="1"/>
    </row>
    <row r="152" spans="1:13" x14ac:dyDescent="0.35">
      <c r="A152" s="1" t="s">
        <v>6412</v>
      </c>
      <c r="B152" s="1">
        <v>1552945142</v>
      </c>
      <c r="C152" s="1" t="s">
        <v>6810</v>
      </c>
      <c r="D152" s="1" t="s">
        <v>131</v>
      </c>
      <c r="E152" s="1" t="s">
        <v>6811</v>
      </c>
      <c r="F152" s="1" t="s">
        <v>6258</v>
      </c>
      <c r="G152" s="1" t="b">
        <v>0</v>
      </c>
      <c r="H152" s="1" t="s">
        <v>5119</v>
      </c>
      <c r="I152" s="1" t="s">
        <v>5179</v>
      </c>
      <c r="J152" s="1" t="s">
        <v>1433</v>
      </c>
      <c r="K152" s="1" t="s">
        <v>130</v>
      </c>
      <c r="L152" s="1"/>
      <c r="M152" s="1"/>
    </row>
    <row r="153" spans="1:13" x14ac:dyDescent="0.35">
      <c r="A153" s="1" t="s">
        <v>6412</v>
      </c>
      <c r="B153" s="1">
        <v>638689075</v>
      </c>
      <c r="C153" s="1" t="s">
        <v>6374</v>
      </c>
      <c r="D153" s="1" t="s">
        <v>874</v>
      </c>
      <c r="E153" s="1" t="s">
        <v>6375</v>
      </c>
      <c r="F153" s="1" t="s">
        <v>6376</v>
      </c>
      <c r="G153" s="1" t="b">
        <v>1</v>
      </c>
      <c r="H153" s="1" t="s">
        <v>5119</v>
      </c>
      <c r="I153" s="1" t="s">
        <v>6377</v>
      </c>
      <c r="J153" s="1" t="s">
        <v>2542</v>
      </c>
      <c r="K153" s="1" t="s">
        <v>873</v>
      </c>
      <c r="L153" s="1"/>
      <c r="M153" s="1"/>
    </row>
    <row r="154" spans="1:13" x14ac:dyDescent="0.35">
      <c r="A154" s="1" t="s">
        <v>6412</v>
      </c>
      <c r="B154" s="1">
        <v>1567868077</v>
      </c>
      <c r="C154" s="1" t="s">
        <v>6812</v>
      </c>
      <c r="D154" s="1" t="s">
        <v>404</v>
      </c>
      <c r="E154" s="1" t="s">
        <v>6813</v>
      </c>
      <c r="F154" s="1" t="s">
        <v>5521</v>
      </c>
      <c r="G154" s="1" t="b">
        <v>1</v>
      </c>
      <c r="H154" s="1" t="s">
        <v>5119</v>
      </c>
      <c r="I154" s="1" t="s">
        <v>6512</v>
      </c>
      <c r="J154" s="1" t="s">
        <v>6814</v>
      </c>
      <c r="K154" s="1" t="s">
        <v>403</v>
      </c>
      <c r="L154" s="1"/>
      <c r="M154" s="1"/>
    </row>
    <row r="155" spans="1:13" x14ac:dyDescent="0.35">
      <c r="A155" s="1" t="s">
        <v>6412</v>
      </c>
      <c r="B155" s="1">
        <v>1583878194</v>
      </c>
      <c r="C155" s="1" t="s">
        <v>6815</v>
      </c>
      <c r="D155" s="1" t="s">
        <v>6816</v>
      </c>
      <c r="E155" s="1" t="s">
        <v>6817</v>
      </c>
      <c r="F155" s="1" t="s">
        <v>5521</v>
      </c>
      <c r="G155" s="1" t="b">
        <v>0</v>
      </c>
      <c r="H155" s="1" t="s">
        <v>5119</v>
      </c>
      <c r="I155" s="1" t="s">
        <v>5179</v>
      </c>
      <c r="J155" s="1" t="s">
        <v>6818</v>
      </c>
      <c r="K155" s="1" t="s">
        <v>444</v>
      </c>
      <c r="L155" s="1"/>
      <c r="M155" s="1"/>
    </row>
    <row r="156" spans="1:13" x14ac:dyDescent="0.35">
      <c r="A156" s="1" t="s">
        <v>6412</v>
      </c>
      <c r="B156" s="1">
        <v>6449977458</v>
      </c>
      <c r="C156" s="1" t="s">
        <v>6819</v>
      </c>
      <c r="D156" s="1" t="s">
        <v>229</v>
      </c>
      <c r="E156" s="1" t="s">
        <v>6820</v>
      </c>
      <c r="F156" s="1" t="s">
        <v>6258</v>
      </c>
      <c r="G156" s="1" t="b">
        <v>0</v>
      </c>
      <c r="H156" s="1" t="s">
        <v>5137</v>
      </c>
      <c r="I156" s="1" t="s">
        <v>6821</v>
      </c>
      <c r="J156" s="1" t="s">
        <v>6822</v>
      </c>
      <c r="K156" s="1" t="s">
        <v>228</v>
      </c>
      <c r="L156" s="1"/>
      <c r="M156" s="1"/>
    </row>
    <row r="157" spans="1:13" x14ac:dyDescent="0.35">
      <c r="A157" s="1" t="s">
        <v>6412</v>
      </c>
      <c r="B157" s="1">
        <v>320501548</v>
      </c>
      <c r="C157" s="1" t="s">
        <v>6823</v>
      </c>
      <c r="D157" s="1" t="s">
        <v>155</v>
      </c>
      <c r="E157" s="1" t="s">
        <v>6824</v>
      </c>
      <c r="F157" s="1" t="s">
        <v>6825</v>
      </c>
      <c r="G157" s="1" t="b">
        <v>1</v>
      </c>
      <c r="H157" s="1" t="s">
        <v>5119</v>
      </c>
      <c r="I157" s="1" t="s">
        <v>6826</v>
      </c>
      <c r="J157" s="1" t="s">
        <v>6827</v>
      </c>
      <c r="K157" s="1" t="s">
        <v>154</v>
      </c>
      <c r="L157" s="1"/>
      <c r="M157" s="1"/>
    </row>
    <row r="158" spans="1:13" x14ac:dyDescent="0.35">
      <c r="A158" s="1" t="s">
        <v>6412</v>
      </c>
      <c r="B158" s="1">
        <v>1499849161</v>
      </c>
      <c r="C158" s="1" t="s">
        <v>6828</v>
      </c>
      <c r="D158" s="1" t="s">
        <v>880</v>
      </c>
      <c r="E158" s="1" t="s">
        <v>6829</v>
      </c>
      <c r="F158" s="1" t="s">
        <v>5214</v>
      </c>
      <c r="G158" s="1" t="b">
        <v>0</v>
      </c>
      <c r="H158" s="1" t="s">
        <v>5137</v>
      </c>
      <c r="I158" s="1" t="s">
        <v>5179</v>
      </c>
      <c r="J158" s="1" t="s">
        <v>1130</v>
      </c>
      <c r="K158" s="1" t="s">
        <v>879</v>
      </c>
      <c r="L158" s="1"/>
      <c r="M158" s="1"/>
    </row>
    <row r="159" spans="1:13" x14ac:dyDescent="0.35">
      <c r="A159" s="1" t="s">
        <v>6412</v>
      </c>
      <c r="B159" s="1">
        <v>553834731</v>
      </c>
      <c r="C159" s="1" t="s">
        <v>6830</v>
      </c>
      <c r="D159" s="1" t="s">
        <v>117</v>
      </c>
      <c r="E159" s="1" t="s">
        <v>6831</v>
      </c>
      <c r="F159" s="1" t="s">
        <v>6832</v>
      </c>
      <c r="G159" s="1" t="b">
        <v>1</v>
      </c>
      <c r="H159" s="1" t="s">
        <v>5119</v>
      </c>
      <c r="I159" s="1" t="s">
        <v>6833</v>
      </c>
      <c r="J159" s="1" t="s">
        <v>2579</v>
      </c>
      <c r="K159" s="1" t="s">
        <v>116</v>
      </c>
      <c r="L159" s="1"/>
      <c r="M159" s="1"/>
    </row>
    <row r="160" spans="1:13" x14ac:dyDescent="0.35">
      <c r="A160" s="1" t="s">
        <v>6412</v>
      </c>
      <c r="B160" s="1">
        <v>6443575749</v>
      </c>
      <c r="C160" s="1" t="s">
        <v>6834</v>
      </c>
      <c r="D160" s="1" t="s">
        <v>906</v>
      </c>
      <c r="E160" s="1" t="s">
        <v>6835</v>
      </c>
      <c r="F160" s="1" t="s">
        <v>5205</v>
      </c>
      <c r="G160" s="1" t="b">
        <v>1</v>
      </c>
      <c r="H160" s="1" t="s">
        <v>5119</v>
      </c>
      <c r="I160" s="1" t="s">
        <v>6836</v>
      </c>
      <c r="J160" s="1" t="s">
        <v>5036</v>
      </c>
      <c r="K160" s="1" t="s">
        <v>905</v>
      </c>
      <c r="L160" s="1"/>
      <c r="M160" s="1"/>
    </row>
    <row r="161" spans="1:13" x14ac:dyDescent="0.35">
      <c r="A161" s="1" t="s">
        <v>6412</v>
      </c>
      <c r="B161" s="1">
        <v>6499129174</v>
      </c>
      <c r="C161" s="1" t="s">
        <v>6837</v>
      </c>
      <c r="D161" s="1" t="s">
        <v>836</v>
      </c>
      <c r="E161" s="1" t="s">
        <v>6838</v>
      </c>
      <c r="F161" s="1" t="s">
        <v>5380</v>
      </c>
      <c r="G161" s="1" t="b">
        <v>1</v>
      </c>
      <c r="H161" s="1" t="s">
        <v>5119</v>
      </c>
      <c r="I161" s="1" t="s">
        <v>6839</v>
      </c>
      <c r="J161" s="1" t="s">
        <v>6840</v>
      </c>
      <c r="K161" s="1" t="s">
        <v>835</v>
      </c>
      <c r="L161" s="1"/>
      <c r="M161" s="1"/>
    </row>
    <row r="162" spans="1:13" x14ac:dyDescent="0.35">
      <c r="A162" s="1" t="s">
        <v>6412</v>
      </c>
      <c r="B162" s="1">
        <v>1661508865</v>
      </c>
      <c r="C162" s="1" t="s">
        <v>6841</v>
      </c>
      <c r="D162" s="1" t="s">
        <v>190</v>
      </c>
      <c r="E162" s="1" t="s">
        <v>6842</v>
      </c>
      <c r="F162" s="1" t="s">
        <v>5527</v>
      </c>
      <c r="G162" s="1" t="b">
        <v>1</v>
      </c>
      <c r="H162" s="1" t="s">
        <v>5137</v>
      </c>
      <c r="I162" s="1" t="s">
        <v>6843</v>
      </c>
      <c r="J162" s="1" t="s">
        <v>2593</v>
      </c>
      <c r="K162" s="1" t="s">
        <v>189</v>
      </c>
      <c r="L162" s="1"/>
      <c r="M162" s="1"/>
    </row>
    <row r="163" spans="1:13" x14ac:dyDescent="0.35">
      <c r="A163" s="1" t="s">
        <v>6412</v>
      </c>
      <c r="B163" s="1">
        <v>1378467217</v>
      </c>
      <c r="C163" s="1" t="s">
        <v>6844</v>
      </c>
      <c r="D163" s="1" t="s">
        <v>388</v>
      </c>
      <c r="E163" s="1" t="s">
        <v>6845</v>
      </c>
      <c r="F163" s="1" t="s">
        <v>6846</v>
      </c>
      <c r="G163" s="1" t="b">
        <v>1</v>
      </c>
      <c r="H163" s="1" t="s">
        <v>5119</v>
      </c>
      <c r="I163" s="1" t="s">
        <v>6847</v>
      </c>
      <c r="J163" s="1" t="s">
        <v>6848</v>
      </c>
      <c r="K163" s="1" t="s">
        <v>387</v>
      </c>
      <c r="L163" s="1"/>
      <c r="M163" s="1"/>
    </row>
    <row r="164" spans="1:13" x14ac:dyDescent="0.35">
      <c r="A164" s="1" t="s">
        <v>6412</v>
      </c>
      <c r="B164" s="1">
        <v>728293409</v>
      </c>
      <c r="C164" s="1" t="s">
        <v>6849</v>
      </c>
      <c r="D164" s="1" t="s">
        <v>540</v>
      </c>
      <c r="E164" s="1" t="s">
        <v>6850</v>
      </c>
      <c r="F164" s="1" t="s">
        <v>6851</v>
      </c>
      <c r="G164" s="1" t="b">
        <v>0</v>
      </c>
      <c r="H164" s="1" t="s">
        <v>5119</v>
      </c>
      <c r="I164" s="1" t="s">
        <v>6852</v>
      </c>
      <c r="J164" s="1" t="s">
        <v>2600</v>
      </c>
      <c r="K164" s="1" t="s">
        <v>539</v>
      </c>
      <c r="L164" s="1"/>
      <c r="M164" s="1"/>
    </row>
    <row r="165" spans="1:13" x14ac:dyDescent="0.35">
      <c r="A165" s="1" t="s">
        <v>6412</v>
      </c>
      <c r="B165" s="1">
        <v>563718995</v>
      </c>
      <c r="C165" s="1" t="s">
        <v>6123</v>
      </c>
      <c r="D165" s="1" t="s">
        <v>79</v>
      </c>
      <c r="E165" s="1" t="s">
        <v>6124</v>
      </c>
      <c r="F165" s="1" t="s">
        <v>6125</v>
      </c>
      <c r="G165" s="1" t="b">
        <v>0</v>
      </c>
      <c r="H165" s="1" t="s">
        <v>5190</v>
      </c>
      <c r="I165" s="1" t="s">
        <v>6126</v>
      </c>
      <c r="J165" s="1" t="s">
        <v>5499</v>
      </c>
      <c r="K165" s="1" t="s">
        <v>78</v>
      </c>
      <c r="L165" s="1"/>
      <c r="M165" s="1"/>
    </row>
    <row r="166" spans="1:13" x14ac:dyDescent="0.35">
      <c r="A166" s="1" t="s">
        <v>6412</v>
      </c>
      <c r="B166" s="1">
        <v>1593193598</v>
      </c>
      <c r="C166" s="1" t="s">
        <v>6853</v>
      </c>
      <c r="D166" s="1" t="s">
        <v>760</v>
      </c>
      <c r="E166" s="1" t="s">
        <v>6854</v>
      </c>
      <c r="F166" s="1" t="s">
        <v>6855</v>
      </c>
      <c r="G166" s="1" t="b">
        <v>0</v>
      </c>
      <c r="H166" s="1" t="s">
        <v>5119</v>
      </c>
      <c r="I166" s="1" t="s">
        <v>5179</v>
      </c>
      <c r="J166" s="1" t="s">
        <v>6856</v>
      </c>
      <c r="K166" s="1" t="s">
        <v>759</v>
      </c>
      <c r="L166" s="1"/>
      <c r="M166" s="1"/>
    </row>
    <row r="167" spans="1:13" x14ac:dyDescent="0.35">
      <c r="A167" s="1" t="s">
        <v>6412</v>
      </c>
      <c r="B167" s="1">
        <v>6444115636</v>
      </c>
      <c r="C167" s="1" t="s">
        <v>6857</v>
      </c>
      <c r="D167" s="1" t="s">
        <v>459</v>
      </c>
      <c r="E167" s="1" t="s">
        <v>6858</v>
      </c>
      <c r="F167" s="1" t="s">
        <v>6859</v>
      </c>
      <c r="G167" s="1" t="b">
        <v>1</v>
      </c>
      <c r="H167" s="1" t="s">
        <v>5119</v>
      </c>
      <c r="I167" s="1" t="s">
        <v>5179</v>
      </c>
      <c r="J167" s="1" t="s">
        <v>6860</v>
      </c>
      <c r="K167" s="1" t="s">
        <v>458</v>
      </c>
      <c r="L167" s="1"/>
      <c r="M167" s="1"/>
    </row>
    <row r="168" spans="1:13" x14ac:dyDescent="0.35">
      <c r="A168" s="1" t="s">
        <v>6412</v>
      </c>
      <c r="B168" s="1">
        <v>1625234008</v>
      </c>
      <c r="C168" s="1" t="s">
        <v>6861</v>
      </c>
      <c r="D168" s="1" t="s">
        <v>212</v>
      </c>
      <c r="E168" s="1" t="s">
        <v>6862</v>
      </c>
      <c r="F168" s="1" t="s">
        <v>6433</v>
      </c>
      <c r="G168" s="1" t="b">
        <v>1</v>
      </c>
      <c r="H168" s="1" t="s">
        <v>5119</v>
      </c>
      <c r="I168" s="1" t="s">
        <v>6863</v>
      </c>
      <c r="J168" s="1" t="s">
        <v>6864</v>
      </c>
      <c r="K168" s="1" t="s">
        <v>211</v>
      </c>
      <c r="L168" s="1"/>
      <c r="M168" s="1"/>
    </row>
    <row r="169" spans="1:13" x14ac:dyDescent="0.35">
      <c r="A169" s="1" t="s">
        <v>6412</v>
      </c>
      <c r="B169" s="1">
        <v>476837843</v>
      </c>
      <c r="C169" s="1" t="s">
        <v>6865</v>
      </c>
      <c r="D169" s="1" t="s">
        <v>379</v>
      </c>
      <c r="E169" s="1" t="s">
        <v>6866</v>
      </c>
      <c r="F169" s="1" t="s">
        <v>6258</v>
      </c>
      <c r="G169" s="1" t="b">
        <v>0</v>
      </c>
      <c r="H169" s="1" t="s">
        <v>5137</v>
      </c>
      <c r="I169" s="1" t="s">
        <v>5179</v>
      </c>
      <c r="J169" s="1" t="s">
        <v>6867</v>
      </c>
      <c r="K169" s="1" t="s">
        <v>378</v>
      </c>
      <c r="L169" s="1"/>
      <c r="M169" s="1"/>
    </row>
    <row r="170" spans="1:13" x14ac:dyDescent="0.35">
      <c r="A170" s="1" t="s">
        <v>6412</v>
      </c>
      <c r="B170" s="1">
        <v>943869618</v>
      </c>
      <c r="C170" s="1" t="s">
        <v>6868</v>
      </c>
      <c r="D170" s="1" t="s">
        <v>850</v>
      </c>
      <c r="E170" s="1" t="s">
        <v>6869</v>
      </c>
      <c r="F170" s="1" t="s">
        <v>5521</v>
      </c>
      <c r="G170" s="1" t="b">
        <v>1</v>
      </c>
      <c r="H170" s="1" t="s">
        <v>5119</v>
      </c>
      <c r="I170" s="1" t="s">
        <v>6787</v>
      </c>
      <c r="J170" s="1" t="s">
        <v>2477</v>
      </c>
      <c r="K170" s="1" t="s">
        <v>849</v>
      </c>
      <c r="L170" s="1"/>
      <c r="M170" s="1"/>
    </row>
    <row r="171" spans="1:13" x14ac:dyDescent="0.35">
      <c r="A171" s="1" t="s">
        <v>6412</v>
      </c>
      <c r="B171" s="1">
        <v>522826277</v>
      </c>
      <c r="C171" s="1" t="s">
        <v>6870</v>
      </c>
      <c r="D171" s="1" t="s">
        <v>2630</v>
      </c>
      <c r="E171" s="1" t="s">
        <v>6871</v>
      </c>
      <c r="F171" s="1" t="s">
        <v>5607</v>
      </c>
      <c r="G171" s="1" t="b">
        <v>1</v>
      </c>
      <c r="H171" s="1" t="s">
        <v>5119</v>
      </c>
      <c r="I171" s="1" t="s">
        <v>6872</v>
      </c>
      <c r="J171" s="1" t="s">
        <v>6873</v>
      </c>
      <c r="K171" s="1" t="s">
        <v>2628</v>
      </c>
      <c r="L171" s="1"/>
      <c r="M171" s="1"/>
    </row>
    <row r="172" spans="1:13" x14ac:dyDescent="0.35">
      <c r="A172" s="1" t="s">
        <v>6412</v>
      </c>
      <c r="B172" s="1">
        <v>1019442026</v>
      </c>
      <c r="C172" s="1" t="s">
        <v>6874</v>
      </c>
      <c r="D172" s="1" t="s">
        <v>737</v>
      </c>
      <c r="E172" s="1" t="s">
        <v>6875</v>
      </c>
      <c r="F172" s="1" t="s">
        <v>6753</v>
      </c>
      <c r="G172" s="1" t="b">
        <v>1</v>
      </c>
      <c r="H172" s="1" t="s">
        <v>5119</v>
      </c>
      <c r="I172" s="1" t="s">
        <v>6876</v>
      </c>
      <c r="J172" s="1" t="s">
        <v>6877</v>
      </c>
      <c r="K172" s="1" t="s">
        <v>736</v>
      </c>
      <c r="L172" s="1"/>
      <c r="M172" s="1"/>
    </row>
    <row r="173" spans="1:13" x14ac:dyDescent="0.35">
      <c r="A173" s="1" t="s">
        <v>6412</v>
      </c>
      <c r="B173" s="1">
        <v>1610874732</v>
      </c>
      <c r="C173" s="1" t="s">
        <v>6878</v>
      </c>
      <c r="D173" s="1" t="s">
        <v>6879</v>
      </c>
      <c r="E173" s="1" t="s">
        <v>6880</v>
      </c>
      <c r="F173" s="1" t="s">
        <v>6881</v>
      </c>
      <c r="G173" s="1" t="b">
        <v>1</v>
      </c>
      <c r="H173" s="1" t="s">
        <v>5130</v>
      </c>
      <c r="I173" s="1" t="s">
        <v>6882</v>
      </c>
      <c r="J173" s="1" t="s">
        <v>6883</v>
      </c>
      <c r="K173" s="1" t="s">
        <v>502</v>
      </c>
      <c r="L173" s="1"/>
      <c r="M173" s="1"/>
    </row>
    <row r="174" spans="1:13" x14ac:dyDescent="0.35">
      <c r="A174" s="1" t="s">
        <v>6412</v>
      </c>
      <c r="B174" s="1">
        <v>1641675214</v>
      </c>
      <c r="C174" s="1" t="s">
        <v>6884</v>
      </c>
      <c r="D174" s="1" t="s">
        <v>6885</v>
      </c>
      <c r="E174" s="1" t="s">
        <v>6886</v>
      </c>
      <c r="F174" s="1" t="s">
        <v>5746</v>
      </c>
      <c r="G174" s="1" t="b">
        <v>1</v>
      </c>
      <c r="H174" s="1" t="s">
        <v>5119</v>
      </c>
      <c r="I174" s="1" t="s">
        <v>5941</v>
      </c>
      <c r="J174" s="1" t="s">
        <v>6887</v>
      </c>
      <c r="K174" s="1" t="s">
        <v>829</v>
      </c>
      <c r="L174" s="1"/>
      <c r="M174" s="1"/>
    </row>
    <row r="175" spans="1:13" x14ac:dyDescent="0.35">
      <c r="A175" s="1" t="s">
        <v>6412</v>
      </c>
      <c r="B175" s="1">
        <v>1579072162</v>
      </c>
      <c r="C175" s="1" t="s">
        <v>6888</v>
      </c>
      <c r="D175" s="1" t="s">
        <v>685</v>
      </c>
      <c r="E175" s="1" t="s">
        <v>6889</v>
      </c>
      <c r="F175" s="1" t="s">
        <v>6890</v>
      </c>
      <c r="G175" s="1" t="b">
        <v>1</v>
      </c>
      <c r="H175" s="1" t="s">
        <v>5137</v>
      </c>
      <c r="I175" s="1" t="s">
        <v>6891</v>
      </c>
      <c r="J175" s="1" t="s">
        <v>2293</v>
      </c>
      <c r="K175" s="1" t="s">
        <v>684</v>
      </c>
      <c r="L175" s="1"/>
      <c r="M175" s="1"/>
    </row>
    <row r="176" spans="1:13" x14ac:dyDescent="0.35">
      <c r="A176" s="1" t="s">
        <v>6412</v>
      </c>
      <c r="B176" s="1">
        <v>598581396</v>
      </c>
      <c r="C176" s="1" t="s">
        <v>6892</v>
      </c>
      <c r="D176" s="1" t="s">
        <v>401</v>
      </c>
      <c r="E176" s="1" t="s">
        <v>6893</v>
      </c>
      <c r="F176" s="1" t="s">
        <v>6894</v>
      </c>
      <c r="G176" s="1" t="b">
        <v>0</v>
      </c>
      <c r="H176" s="1" t="s">
        <v>5190</v>
      </c>
      <c r="I176" s="1" t="s">
        <v>6895</v>
      </c>
      <c r="J176" s="1" t="s">
        <v>2658</v>
      </c>
      <c r="K176" s="1" t="s">
        <v>400</v>
      </c>
      <c r="L176" s="1"/>
      <c r="M176" s="1"/>
    </row>
    <row r="177" spans="1:13" x14ac:dyDescent="0.35">
      <c r="A177" s="1" t="s">
        <v>6412</v>
      </c>
      <c r="B177" s="1">
        <v>6468921495</v>
      </c>
      <c r="C177" s="1" t="s">
        <v>6896</v>
      </c>
      <c r="D177" s="1" t="s">
        <v>897</v>
      </c>
      <c r="E177" s="1" t="s">
        <v>6897</v>
      </c>
      <c r="F177" s="1" t="s">
        <v>6898</v>
      </c>
      <c r="G177" s="1" t="b">
        <v>1</v>
      </c>
      <c r="H177" s="1" t="s">
        <v>5119</v>
      </c>
      <c r="I177" s="1" t="s">
        <v>6899</v>
      </c>
      <c r="J177" s="1" t="s">
        <v>6900</v>
      </c>
      <c r="K177" s="1" t="s">
        <v>896</v>
      </c>
      <c r="L177" s="1"/>
      <c r="M177" s="1"/>
    </row>
    <row r="178" spans="1:13" x14ac:dyDescent="0.35">
      <c r="A178" s="1" t="s">
        <v>6412</v>
      </c>
      <c r="B178" s="1">
        <v>361784690</v>
      </c>
      <c r="C178" s="1" t="s">
        <v>6314</v>
      </c>
      <c r="D178" s="1" t="s">
        <v>2668</v>
      </c>
      <c r="E178" s="1" t="s">
        <v>6315</v>
      </c>
      <c r="F178" s="1" t="s">
        <v>6316</v>
      </c>
      <c r="G178" s="1" t="b">
        <v>0</v>
      </c>
      <c r="H178" s="1" t="s">
        <v>5119</v>
      </c>
      <c r="I178" s="1" t="s">
        <v>5179</v>
      </c>
      <c r="J178" s="1" t="s">
        <v>6317</v>
      </c>
      <c r="K178" s="1" t="s">
        <v>2666</v>
      </c>
      <c r="L178" s="1"/>
      <c r="M178" s="1"/>
    </row>
    <row r="179" spans="1:13" x14ac:dyDescent="0.35">
      <c r="A179" s="1" t="s">
        <v>6412</v>
      </c>
      <c r="B179" s="1">
        <v>6458981827</v>
      </c>
      <c r="C179" s="1" t="s">
        <v>6901</v>
      </c>
      <c r="D179" s="1" t="s">
        <v>2699</v>
      </c>
      <c r="E179" s="1" t="s">
        <v>6902</v>
      </c>
      <c r="F179" s="1" t="s">
        <v>6903</v>
      </c>
      <c r="G179" s="1" t="b">
        <v>1</v>
      </c>
      <c r="H179" s="1" t="s">
        <v>5137</v>
      </c>
      <c r="I179" s="1" t="s">
        <v>6904</v>
      </c>
      <c r="J179" s="1" t="s">
        <v>2704</v>
      </c>
      <c r="K179" s="1" t="s">
        <v>2697</v>
      </c>
      <c r="L179" s="1"/>
      <c r="M179" s="1"/>
    </row>
    <row r="180" spans="1:13" x14ac:dyDescent="0.35">
      <c r="A180" s="1" t="s">
        <v>6412</v>
      </c>
      <c r="B180" s="1">
        <v>6476067896</v>
      </c>
      <c r="C180" s="1" t="s">
        <v>6905</v>
      </c>
      <c r="D180" s="1" t="s">
        <v>2707</v>
      </c>
      <c r="E180" s="1" t="s">
        <v>6906</v>
      </c>
      <c r="F180" s="1" t="s">
        <v>6907</v>
      </c>
      <c r="G180" s="1" t="b">
        <v>1</v>
      </c>
      <c r="H180" s="1" t="s">
        <v>5137</v>
      </c>
      <c r="I180" s="1" t="s">
        <v>6908</v>
      </c>
      <c r="J180" s="1" t="s">
        <v>6909</v>
      </c>
      <c r="K180" s="1" t="s">
        <v>2705</v>
      </c>
      <c r="L180" s="1"/>
      <c r="M180" s="1"/>
    </row>
    <row r="181" spans="1:13" x14ac:dyDescent="0.35">
      <c r="A181" s="1" t="s">
        <v>6412</v>
      </c>
      <c r="B181" s="1">
        <v>1562817072</v>
      </c>
      <c r="C181" s="1" t="s">
        <v>6910</v>
      </c>
      <c r="D181" s="1" t="s">
        <v>529</v>
      </c>
      <c r="E181" s="1" t="s">
        <v>6911</v>
      </c>
      <c r="F181" s="1" t="s">
        <v>5999</v>
      </c>
      <c r="G181" s="1" t="b">
        <v>1</v>
      </c>
      <c r="H181" s="1" t="s">
        <v>5137</v>
      </c>
      <c r="I181" s="1" t="s">
        <v>6347</v>
      </c>
      <c r="J181" s="1" t="s">
        <v>1799</v>
      </c>
      <c r="K181" s="1" t="s">
        <v>528</v>
      </c>
      <c r="L181" s="1"/>
      <c r="M181" s="1"/>
    </row>
    <row r="182" spans="1:13" x14ac:dyDescent="0.35">
      <c r="A182" s="1" t="s">
        <v>6412</v>
      </c>
      <c r="B182" s="1">
        <v>6503342568</v>
      </c>
      <c r="C182" s="1" t="s">
        <v>6912</v>
      </c>
      <c r="D182" s="1" t="s">
        <v>2725</v>
      </c>
      <c r="E182" s="1" t="s">
        <v>6913</v>
      </c>
      <c r="F182" s="1" t="s">
        <v>5778</v>
      </c>
      <c r="G182" s="1" t="b">
        <v>1</v>
      </c>
      <c r="H182" s="1" t="s">
        <v>5119</v>
      </c>
      <c r="I182" s="1" t="s">
        <v>6914</v>
      </c>
      <c r="J182" s="1" t="s">
        <v>2728</v>
      </c>
      <c r="K182" s="1" t="s">
        <v>2723</v>
      </c>
      <c r="L182" s="1"/>
      <c r="M182" s="1"/>
    </row>
    <row r="183" spans="1:13" x14ac:dyDescent="0.35">
      <c r="A183" s="1" t="s">
        <v>6412</v>
      </c>
      <c r="B183" s="1">
        <v>1551595310</v>
      </c>
      <c r="C183" s="1" t="s">
        <v>6915</v>
      </c>
      <c r="D183" s="1" t="s">
        <v>2731</v>
      </c>
      <c r="E183" s="1" t="s">
        <v>6916</v>
      </c>
      <c r="F183" s="1" t="s">
        <v>6258</v>
      </c>
      <c r="G183" s="1" t="b">
        <v>0</v>
      </c>
      <c r="H183" s="1" t="s">
        <v>5119</v>
      </c>
      <c r="I183" s="1" t="s">
        <v>5179</v>
      </c>
      <c r="J183" s="1" t="s">
        <v>6489</v>
      </c>
      <c r="K183" s="1" t="s">
        <v>2729</v>
      </c>
      <c r="L183" s="1"/>
      <c r="M183" s="1"/>
    </row>
    <row r="184" spans="1:13" x14ac:dyDescent="0.35">
      <c r="A184" s="1" t="s">
        <v>6412</v>
      </c>
      <c r="B184" s="1">
        <v>1669752209</v>
      </c>
      <c r="C184" s="1" t="s">
        <v>6917</v>
      </c>
      <c r="D184" s="1" t="s">
        <v>453</v>
      </c>
      <c r="E184" s="1" t="s">
        <v>6918</v>
      </c>
      <c r="F184" s="1" t="s">
        <v>5324</v>
      </c>
      <c r="G184" s="1" t="b">
        <v>1</v>
      </c>
      <c r="H184" s="1" t="s">
        <v>5119</v>
      </c>
      <c r="I184" s="1" t="s">
        <v>6919</v>
      </c>
      <c r="J184" s="1" t="s">
        <v>2743</v>
      </c>
      <c r="K184" s="1" t="s">
        <v>452</v>
      </c>
      <c r="L184" s="1"/>
      <c r="M184" s="1"/>
    </row>
    <row r="185" spans="1:13" x14ac:dyDescent="0.35">
      <c r="A185" s="1" t="s">
        <v>6412</v>
      </c>
      <c r="B185" s="1">
        <v>1315748103</v>
      </c>
      <c r="C185" s="1" t="s">
        <v>6920</v>
      </c>
      <c r="D185" s="1" t="s">
        <v>2753</v>
      </c>
      <c r="E185" s="1" t="s">
        <v>6921</v>
      </c>
      <c r="F185" s="1" t="s">
        <v>6922</v>
      </c>
      <c r="G185" s="1" t="b">
        <v>0</v>
      </c>
      <c r="H185" s="1" t="s">
        <v>5119</v>
      </c>
      <c r="I185" s="1" t="s">
        <v>6298</v>
      </c>
      <c r="J185" s="1" t="s">
        <v>1352</v>
      </c>
      <c r="K185" s="1" t="s">
        <v>2751</v>
      </c>
      <c r="L185" s="1"/>
      <c r="M185" s="1"/>
    </row>
    <row r="186" spans="1:13" x14ac:dyDescent="0.35">
      <c r="A186" s="1" t="s">
        <v>6412</v>
      </c>
      <c r="B186" s="1">
        <v>1027419374</v>
      </c>
      <c r="C186" s="1" t="s">
        <v>6923</v>
      </c>
      <c r="D186" s="1" t="s">
        <v>2758</v>
      </c>
      <c r="E186" s="1" t="s">
        <v>6924</v>
      </c>
      <c r="F186" s="1" t="s">
        <v>5521</v>
      </c>
      <c r="G186" s="1" t="b">
        <v>0</v>
      </c>
      <c r="H186" s="1" t="s">
        <v>5119</v>
      </c>
      <c r="I186" s="1" t="s">
        <v>6298</v>
      </c>
      <c r="J186" s="1" t="s">
        <v>2465</v>
      </c>
      <c r="K186" s="1" t="s">
        <v>2756</v>
      </c>
      <c r="L186" s="1"/>
      <c r="M186" s="1"/>
    </row>
    <row r="187" spans="1:13" x14ac:dyDescent="0.35">
      <c r="A187" s="1" t="s">
        <v>6412</v>
      </c>
      <c r="B187" s="1">
        <v>1521959252</v>
      </c>
      <c r="C187" s="1" t="s">
        <v>6925</v>
      </c>
      <c r="D187" s="1" t="s">
        <v>2764</v>
      </c>
      <c r="E187" s="1" t="s">
        <v>6926</v>
      </c>
      <c r="F187" s="1" t="s">
        <v>6404</v>
      </c>
      <c r="G187" s="1" t="b">
        <v>0</v>
      </c>
      <c r="H187" s="1" t="s">
        <v>5119</v>
      </c>
      <c r="I187" s="1" t="s">
        <v>5179</v>
      </c>
      <c r="J187" s="1" t="s">
        <v>2769</v>
      </c>
      <c r="K187" s="1" t="s">
        <v>2762</v>
      </c>
      <c r="L187" s="1"/>
      <c r="M187" s="1"/>
    </row>
    <row r="188" spans="1:13" x14ac:dyDescent="0.35">
      <c r="A188" s="1" t="s">
        <v>6412</v>
      </c>
      <c r="B188" s="1">
        <v>450722833</v>
      </c>
      <c r="C188" s="1" t="s">
        <v>6927</v>
      </c>
      <c r="D188" s="1" t="s">
        <v>2772</v>
      </c>
      <c r="E188" s="1" t="s">
        <v>6928</v>
      </c>
      <c r="F188" s="1" t="s">
        <v>6404</v>
      </c>
      <c r="G188" s="1" t="b">
        <v>1</v>
      </c>
      <c r="H188" s="1" t="s">
        <v>5137</v>
      </c>
      <c r="I188" s="1" t="s">
        <v>6929</v>
      </c>
      <c r="J188" s="1" t="s">
        <v>2776</v>
      </c>
      <c r="K188" s="1" t="s">
        <v>2770</v>
      </c>
      <c r="L188" s="1"/>
      <c r="M188" s="1"/>
    </row>
    <row r="189" spans="1:13" x14ac:dyDescent="0.35">
      <c r="A189" s="1" t="s">
        <v>6412</v>
      </c>
      <c r="B189" s="1">
        <v>883738213</v>
      </c>
      <c r="C189" s="1" t="s">
        <v>6930</v>
      </c>
      <c r="D189" s="1" t="s">
        <v>6931</v>
      </c>
      <c r="E189" s="1" t="s">
        <v>6932</v>
      </c>
      <c r="F189" s="1" t="s">
        <v>5178</v>
      </c>
      <c r="G189" s="1" t="b">
        <v>1</v>
      </c>
      <c r="H189" s="1" t="s">
        <v>5119</v>
      </c>
      <c r="I189" s="1" t="s">
        <v>5179</v>
      </c>
      <c r="J189" s="1" t="s">
        <v>2790</v>
      </c>
      <c r="K189" s="1" t="s">
        <v>2784</v>
      </c>
      <c r="L189" s="1"/>
      <c r="M189" s="1"/>
    </row>
    <row r="190" spans="1:13" x14ac:dyDescent="0.35">
      <c r="A190" s="1" t="s">
        <v>6412</v>
      </c>
      <c r="B190" s="1">
        <v>674258465</v>
      </c>
      <c r="C190" s="1" t="s">
        <v>6933</v>
      </c>
      <c r="D190" s="1" t="s">
        <v>2861</v>
      </c>
      <c r="E190" s="1" t="s">
        <v>6934</v>
      </c>
      <c r="F190" s="1" t="s">
        <v>6935</v>
      </c>
      <c r="G190" s="1" t="b">
        <v>1</v>
      </c>
      <c r="H190" s="1" t="s">
        <v>5119</v>
      </c>
      <c r="I190" s="1" t="s">
        <v>6936</v>
      </c>
      <c r="J190" s="1" t="s">
        <v>2865</v>
      </c>
      <c r="K190" s="1" t="s">
        <v>2859</v>
      </c>
      <c r="L190" s="1"/>
      <c r="M190" s="1"/>
    </row>
    <row r="191" spans="1:13" x14ac:dyDescent="0.35">
      <c r="A191" s="1" t="s">
        <v>6412</v>
      </c>
      <c r="B191" s="1">
        <v>1494523953</v>
      </c>
      <c r="C191" s="1" t="s">
        <v>6937</v>
      </c>
      <c r="D191" s="1" t="s">
        <v>6938</v>
      </c>
      <c r="E191" s="1" t="s">
        <v>6939</v>
      </c>
      <c r="F191" s="1" t="s">
        <v>5259</v>
      </c>
      <c r="G191" s="1" t="b">
        <v>1</v>
      </c>
      <c r="H191" s="1" t="s">
        <v>5119</v>
      </c>
      <c r="I191" s="1" t="s">
        <v>6940</v>
      </c>
      <c r="J191" s="1" t="s">
        <v>2872</v>
      </c>
      <c r="K191" s="1" t="s">
        <v>2866</v>
      </c>
      <c r="L191" s="1"/>
      <c r="M191" s="1"/>
    </row>
    <row r="192" spans="1:13" x14ac:dyDescent="0.35">
      <c r="A192" s="1" t="s">
        <v>6412</v>
      </c>
      <c r="B192" s="1">
        <v>836215269</v>
      </c>
      <c r="C192" s="1" t="s">
        <v>6941</v>
      </c>
      <c r="D192" s="1" t="s">
        <v>2875</v>
      </c>
      <c r="E192" s="1" t="s">
        <v>6942</v>
      </c>
      <c r="F192" s="1" t="s">
        <v>6935</v>
      </c>
      <c r="G192" s="1" t="b">
        <v>1</v>
      </c>
      <c r="H192" s="1" t="s">
        <v>5119</v>
      </c>
      <c r="I192" s="1" t="s">
        <v>6943</v>
      </c>
      <c r="J192" s="1" t="s">
        <v>2879</v>
      </c>
      <c r="K192" s="1" t="s">
        <v>2873</v>
      </c>
      <c r="L192" s="1"/>
      <c r="M192" s="1"/>
    </row>
    <row r="193" spans="1:13" x14ac:dyDescent="0.35">
      <c r="A193" s="1" t="s">
        <v>6412</v>
      </c>
      <c r="B193" s="1">
        <v>1471211372</v>
      </c>
      <c r="C193" s="1" t="s">
        <v>6944</v>
      </c>
      <c r="D193" s="1" t="s">
        <v>2882</v>
      </c>
      <c r="E193" s="1" t="s">
        <v>6945</v>
      </c>
      <c r="F193" s="1" t="s">
        <v>6946</v>
      </c>
      <c r="G193" s="1" t="b">
        <v>1</v>
      </c>
      <c r="H193" s="1" t="s">
        <v>5119</v>
      </c>
      <c r="I193" s="1" t="s">
        <v>6947</v>
      </c>
      <c r="J193" s="1" t="s">
        <v>6948</v>
      </c>
      <c r="K193" s="1" t="s">
        <v>2880</v>
      </c>
      <c r="L193" s="1"/>
      <c r="M193" s="1"/>
    </row>
    <row r="194" spans="1:13" x14ac:dyDescent="0.35">
      <c r="A194" s="1" t="s">
        <v>6412</v>
      </c>
      <c r="B194" s="1">
        <v>1262148500</v>
      </c>
      <c r="C194" s="1" t="s">
        <v>6949</v>
      </c>
      <c r="D194" s="1" t="s">
        <v>2889</v>
      </c>
      <c r="E194" s="1" t="s">
        <v>6950</v>
      </c>
      <c r="F194" s="1" t="s">
        <v>6185</v>
      </c>
      <c r="G194" s="1" t="b">
        <v>1</v>
      </c>
      <c r="H194" s="1" t="s">
        <v>5119</v>
      </c>
      <c r="I194" s="1" t="s">
        <v>6951</v>
      </c>
      <c r="J194" s="1" t="s">
        <v>6952</v>
      </c>
      <c r="K194" s="1" t="s">
        <v>2887</v>
      </c>
      <c r="L194" s="1"/>
      <c r="M194" s="1"/>
    </row>
    <row r="195" spans="1:13" x14ac:dyDescent="0.35">
      <c r="A195" s="1" t="s">
        <v>6412</v>
      </c>
      <c r="B195" s="1">
        <v>424716908</v>
      </c>
      <c r="C195" s="1" t="s">
        <v>6953</v>
      </c>
      <c r="D195" s="1" t="s">
        <v>2896</v>
      </c>
      <c r="E195" s="1" t="s">
        <v>6954</v>
      </c>
      <c r="F195" s="1" t="s">
        <v>5704</v>
      </c>
      <c r="G195" s="1" t="b">
        <v>1</v>
      </c>
      <c r="H195" s="1" t="s">
        <v>5119</v>
      </c>
      <c r="I195" s="1" t="s">
        <v>6955</v>
      </c>
      <c r="J195" s="1" t="s">
        <v>2900</v>
      </c>
      <c r="K195" s="1" t="s">
        <v>2894</v>
      </c>
      <c r="L195" s="1"/>
      <c r="M195" s="1"/>
    </row>
    <row r="196" spans="1:13" x14ac:dyDescent="0.35">
      <c r="A196" s="1" t="s">
        <v>6412</v>
      </c>
      <c r="B196" s="1">
        <v>283646709</v>
      </c>
      <c r="C196" s="1" t="s">
        <v>5424</v>
      </c>
      <c r="D196" s="1" t="s">
        <v>601</v>
      </c>
      <c r="E196" s="1" t="s">
        <v>5425</v>
      </c>
      <c r="F196" s="1" t="s">
        <v>5426</v>
      </c>
      <c r="G196" s="1" t="b">
        <v>1</v>
      </c>
      <c r="H196" s="1" t="s">
        <v>5119</v>
      </c>
      <c r="I196" s="1" t="s">
        <v>5427</v>
      </c>
      <c r="J196" s="1" t="s">
        <v>2904</v>
      </c>
      <c r="K196" s="1" t="s">
        <v>600</v>
      </c>
      <c r="L196" s="1"/>
      <c r="M196" s="1"/>
    </row>
    <row r="197" spans="1:13" x14ac:dyDescent="0.35">
      <c r="A197" s="1" t="s">
        <v>6412</v>
      </c>
      <c r="B197" s="1">
        <v>284847138</v>
      </c>
      <c r="C197" s="1" t="s">
        <v>6956</v>
      </c>
      <c r="D197" s="1" t="s">
        <v>2907</v>
      </c>
      <c r="E197" s="1" t="s">
        <v>6957</v>
      </c>
      <c r="F197" s="1" t="s">
        <v>6185</v>
      </c>
      <c r="G197" s="1" t="b">
        <v>1</v>
      </c>
      <c r="H197" s="1" t="s">
        <v>5119</v>
      </c>
      <c r="I197" s="1" t="s">
        <v>6958</v>
      </c>
      <c r="J197" s="1" t="s">
        <v>6959</v>
      </c>
      <c r="K197" s="1" t="s">
        <v>2905</v>
      </c>
      <c r="L197" s="1"/>
      <c r="M197" s="1"/>
    </row>
    <row r="198" spans="1:13" x14ac:dyDescent="0.35">
      <c r="A198" s="1" t="s">
        <v>6412</v>
      </c>
      <c r="B198" s="1">
        <v>1587742107</v>
      </c>
      <c r="C198" s="1" t="s">
        <v>6960</v>
      </c>
      <c r="D198" s="1" t="s">
        <v>2921</v>
      </c>
      <c r="E198" s="1" t="s">
        <v>6961</v>
      </c>
      <c r="F198" s="1" t="s">
        <v>5704</v>
      </c>
      <c r="G198" s="1" t="b">
        <v>1</v>
      </c>
      <c r="H198" s="1" t="s">
        <v>5119</v>
      </c>
      <c r="I198" s="1" t="s">
        <v>5179</v>
      </c>
      <c r="J198" s="1" t="s">
        <v>6962</v>
      </c>
      <c r="K198" s="1" t="s">
        <v>2919</v>
      </c>
      <c r="L198" s="1"/>
      <c r="M198" s="1"/>
    </row>
    <row r="199" spans="1:13" x14ac:dyDescent="0.35">
      <c r="A199" s="1" t="s">
        <v>6412</v>
      </c>
      <c r="B199" s="1">
        <v>338010821</v>
      </c>
      <c r="C199" s="1" t="s">
        <v>6963</v>
      </c>
      <c r="D199" s="1" t="s">
        <v>2928</v>
      </c>
      <c r="E199" s="1" t="s">
        <v>6964</v>
      </c>
      <c r="F199" s="1" t="s">
        <v>5259</v>
      </c>
      <c r="G199" s="1" t="b">
        <v>1</v>
      </c>
      <c r="H199" s="1" t="s">
        <v>5119</v>
      </c>
      <c r="I199" s="1" t="s">
        <v>6965</v>
      </c>
      <c r="J199" s="1" t="s">
        <v>6966</v>
      </c>
      <c r="K199" s="1" t="s">
        <v>2926</v>
      </c>
      <c r="L199" s="1"/>
      <c r="M199" s="1"/>
    </row>
    <row r="200" spans="1:13" x14ac:dyDescent="0.35">
      <c r="A200" s="1" t="s">
        <v>6412</v>
      </c>
      <c r="B200" s="1">
        <v>362348516</v>
      </c>
      <c r="C200" s="1" t="s">
        <v>6967</v>
      </c>
      <c r="D200" s="1" t="s">
        <v>2935</v>
      </c>
      <c r="E200" s="1" t="s">
        <v>6968</v>
      </c>
      <c r="F200" s="1" t="s">
        <v>6185</v>
      </c>
      <c r="G200" s="1" t="b">
        <v>1</v>
      </c>
      <c r="H200" s="1" t="s">
        <v>5119</v>
      </c>
      <c r="I200" s="1" t="s">
        <v>6969</v>
      </c>
      <c r="J200" s="1" t="s">
        <v>6970</v>
      </c>
      <c r="K200" s="1" t="s">
        <v>2933</v>
      </c>
      <c r="L200" s="1"/>
      <c r="M200" s="1"/>
    </row>
    <row r="201" spans="1:13" x14ac:dyDescent="0.35">
      <c r="A201" s="1" t="s">
        <v>6412</v>
      </c>
      <c r="B201" s="1">
        <v>318142137</v>
      </c>
      <c r="C201" s="1" t="s">
        <v>6971</v>
      </c>
      <c r="D201" s="1" t="s">
        <v>2942</v>
      </c>
      <c r="E201" s="1" t="s">
        <v>6972</v>
      </c>
      <c r="F201" s="1" t="s">
        <v>5426</v>
      </c>
      <c r="G201" s="1" t="b">
        <v>1</v>
      </c>
      <c r="H201" s="1" t="s">
        <v>5119</v>
      </c>
      <c r="I201" s="1" t="s">
        <v>6973</v>
      </c>
      <c r="J201" s="1" t="s">
        <v>6974</v>
      </c>
      <c r="K201" s="1" t="s">
        <v>2940</v>
      </c>
      <c r="L201" s="1"/>
      <c r="M201" s="1"/>
    </row>
    <row r="202" spans="1:13" x14ac:dyDescent="0.35">
      <c r="A202" s="1" t="s">
        <v>6412</v>
      </c>
      <c r="B202" s="1">
        <v>1534413888</v>
      </c>
      <c r="C202" s="1" t="s">
        <v>6975</v>
      </c>
      <c r="D202" s="1" t="s">
        <v>2986</v>
      </c>
      <c r="E202" s="1" t="s">
        <v>6976</v>
      </c>
      <c r="F202" s="1" t="s">
        <v>5645</v>
      </c>
      <c r="G202" s="1" t="b">
        <v>0</v>
      </c>
      <c r="H202" s="1" t="s">
        <v>5190</v>
      </c>
      <c r="I202" s="1" t="s">
        <v>6977</v>
      </c>
      <c r="J202" s="1" t="s">
        <v>6978</v>
      </c>
      <c r="K202" s="1" t="s">
        <v>2984</v>
      </c>
      <c r="L202" s="1"/>
      <c r="M202" s="1"/>
    </row>
    <row r="203" spans="1:13" x14ac:dyDescent="0.35">
      <c r="A203" s="1" t="s">
        <v>6412</v>
      </c>
      <c r="B203" s="1">
        <v>932128168</v>
      </c>
      <c r="C203" s="1" t="s">
        <v>6979</v>
      </c>
      <c r="D203" s="1" t="s">
        <v>2993</v>
      </c>
      <c r="E203" s="1" t="s">
        <v>6980</v>
      </c>
      <c r="F203" s="1" t="s">
        <v>6981</v>
      </c>
      <c r="G203" s="1" t="b">
        <v>0</v>
      </c>
      <c r="H203" s="1" t="s">
        <v>5119</v>
      </c>
      <c r="I203" s="1" t="s">
        <v>6982</v>
      </c>
      <c r="J203" s="1" t="s">
        <v>2996</v>
      </c>
      <c r="K203" s="1" t="s">
        <v>2991</v>
      </c>
      <c r="L203" s="1"/>
      <c r="M203" s="1"/>
    </row>
    <row r="204" spans="1:13" x14ac:dyDescent="0.35">
      <c r="A204" s="1" t="s">
        <v>6412</v>
      </c>
      <c r="B204" s="1">
        <v>938082827</v>
      </c>
      <c r="C204" s="1" t="s">
        <v>6983</v>
      </c>
      <c r="D204" s="1" t="s">
        <v>2999</v>
      </c>
      <c r="E204" s="1" t="s">
        <v>6984</v>
      </c>
      <c r="F204" s="1" t="s">
        <v>5531</v>
      </c>
      <c r="G204" s="1" t="b">
        <v>0</v>
      </c>
      <c r="H204" s="1" t="s">
        <v>5119</v>
      </c>
      <c r="I204" s="1"/>
      <c r="J204" s="1"/>
      <c r="K204" s="1" t="s">
        <v>2997</v>
      </c>
      <c r="L204" s="1"/>
      <c r="M204" s="1"/>
    </row>
    <row r="205" spans="1:13" x14ac:dyDescent="0.35">
      <c r="A205" s="1" t="s">
        <v>6412</v>
      </c>
      <c r="B205" s="1">
        <v>887914690</v>
      </c>
      <c r="C205" s="1" t="s">
        <v>6985</v>
      </c>
      <c r="D205" s="1" t="s">
        <v>3026</v>
      </c>
      <c r="E205" s="1" t="s">
        <v>6986</v>
      </c>
      <c r="F205" s="1" t="s">
        <v>6987</v>
      </c>
      <c r="G205" s="1" t="b">
        <v>1</v>
      </c>
      <c r="H205" s="1" t="s">
        <v>5130</v>
      </c>
      <c r="I205" s="1" t="s">
        <v>6988</v>
      </c>
      <c r="J205" s="1" t="s">
        <v>3030</v>
      </c>
      <c r="K205" s="1" t="s">
        <v>3024</v>
      </c>
      <c r="L205" s="1"/>
      <c r="M205" s="1"/>
    </row>
    <row r="206" spans="1:13" x14ac:dyDescent="0.35">
      <c r="A206" s="1" t="s">
        <v>6412</v>
      </c>
      <c r="B206" s="1">
        <v>1335260043</v>
      </c>
      <c r="C206" s="1" t="s">
        <v>6989</v>
      </c>
      <c r="D206" s="1" t="s">
        <v>3054</v>
      </c>
      <c r="E206" s="1" t="s">
        <v>6990</v>
      </c>
      <c r="F206" s="1" t="s">
        <v>5645</v>
      </c>
      <c r="G206" s="1" t="b">
        <v>0</v>
      </c>
      <c r="H206" s="1" t="s">
        <v>5119</v>
      </c>
      <c r="I206" s="1" t="s">
        <v>6991</v>
      </c>
      <c r="J206" s="1" t="s">
        <v>6992</v>
      </c>
      <c r="K206" s="1" t="s">
        <v>3052</v>
      </c>
      <c r="L206" s="1"/>
      <c r="M206" s="1"/>
    </row>
    <row r="207" spans="1:13" x14ac:dyDescent="0.35">
      <c r="A207" s="1" t="s">
        <v>6412</v>
      </c>
      <c r="B207" s="1">
        <v>1371140984</v>
      </c>
      <c r="C207" s="1" t="s">
        <v>6993</v>
      </c>
      <c r="D207" s="1" t="s">
        <v>6994</v>
      </c>
      <c r="E207" s="1" t="s">
        <v>6995</v>
      </c>
      <c r="F207" s="1" t="s">
        <v>5527</v>
      </c>
      <c r="G207" s="1" t="b">
        <v>0</v>
      </c>
      <c r="H207" s="1" t="s">
        <v>5119</v>
      </c>
      <c r="I207" s="1" t="s">
        <v>5179</v>
      </c>
      <c r="J207" s="1" t="s">
        <v>3064</v>
      </c>
      <c r="K207" s="1" t="s">
        <v>3059</v>
      </c>
      <c r="L207" s="1"/>
      <c r="M207" s="1"/>
    </row>
    <row r="208" spans="1:13" x14ac:dyDescent="0.35">
      <c r="A208" s="1" t="s">
        <v>6412</v>
      </c>
      <c r="B208" s="1">
        <v>1620255013</v>
      </c>
      <c r="C208" s="1" t="s">
        <v>6996</v>
      </c>
      <c r="D208" s="1" t="s">
        <v>3073</v>
      </c>
      <c r="E208" s="1" t="s">
        <v>6997</v>
      </c>
      <c r="F208" s="1" t="s">
        <v>6998</v>
      </c>
      <c r="G208" s="1" t="b">
        <v>0</v>
      </c>
      <c r="H208" s="1" t="s">
        <v>5190</v>
      </c>
      <c r="I208" s="1" t="s">
        <v>6999</v>
      </c>
      <c r="J208" s="1" t="s">
        <v>3076</v>
      </c>
      <c r="K208" s="1" t="s">
        <v>3071</v>
      </c>
      <c r="L208" s="1"/>
      <c r="M208" s="1"/>
    </row>
    <row r="209" spans="1:13" x14ac:dyDescent="0.35">
      <c r="A209" s="1" t="s">
        <v>6412</v>
      </c>
      <c r="B209" s="1">
        <v>360256797</v>
      </c>
      <c r="C209" s="1" t="s">
        <v>7000</v>
      </c>
      <c r="D209" s="1" t="s">
        <v>3079</v>
      </c>
      <c r="E209" s="1" t="s">
        <v>7001</v>
      </c>
      <c r="F209" s="1" t="s">
        <v>5426</v>
      </c>
      <c r="G209" s="1" t="b">
        <v>0</v>
      </c>
      <c r="H209" s="1" t="s">
        <v>5119</v>
      </c>
      <c r="I209" s="1" t="s">
        <v>6308</v>
      </c>
      <c r="J209" s="1" t="s">
        <v>7002</v>
      </c>
      <c r="K209" s="1" t="s">
        <v>3077</v>
      </c>
      <c r="L209" s="1"/>
      <c r="M209" s="1"/>
    </row>
    <row r="210" spans="1:13" x14ac:dyDescent="0.35">
      <c r="A210" s="1" t="s">
        <v>6412</v>
      </c>
      <c r="B210" s="1">
        <v>304485729</v>
      </c>
      <c r="C210" s="1" t="s">
        <v>7003</v>
      </c>
      <c r="D210" s="1" t="s">
        <v>3097</v>
      </c>
      <c r="E210" s="1" t="s">
        <v>7004</v>
      </c>
      <c r="F210" s="1" t="s">
        <v>6185</v>
      </c>
      <c r="G210" s="1" t="b">
        <v>0</v>
      </c>
      <c r="H210" s="1" t="s">
        <v>5119</v>
      </c>
      <c r="I210" s="1"/>
      <c r="J210" s="1"/>
      <c r="K210" s="1" t="s">
        <v>3095</v>
      </c>
      <c r="L210" s="1"/>
      <c r="M210" s="1"/>
    </row>
    <row r="211" spans="1:13" x14ac:dyDescent="0.35">
      <c r="A211" s="1" t="s">
        <v>6412</v>
      </c>
      <c r="B211" s="1">
        <v>431946152</v>
      </c>
      <c r="C211" s="1" t="s">
        <v>5786</v>
      </c>
      <c r="D211" s="1" t="s">
        <v>702</v>
      </c>
      <c r="E211" s="1" t="s">
        <v>703</v>
      </c>
      <c r="F211" s="1" t="s">
        <v>5787</v>
      </c>
      <c r="G211" s="1" t="b">
        <v>1</v>
      </c>
      <c r="H211" s="1" t="s">
        <v>5137</v>
      </c>
      <c r="I211" s="1" t="s">
        <v>5788</v>
      </c>
      <c r="J211" s="1" t="s">
        <v>3125</v>
      </c>
      <c r="K211" s="1" t="s">
        <v>3119</v>
      </c>
      <c r="L211" s="1"/>
      <c r="M211" s="1"/>
    </row>
    <row r="212" spans="1:13" x14ac:dyDescent="0.35">
      <c r="A212" s="1" t="s">
        <v>6412</v>
      </c>
      <c r="B212" s="1">
        <v>1043246998</v>
      </c>
      <c r="C212" s="1" t="s">
        <v>7005</v>
      </c>
      <c r="D212" s="1" t="s">
        <v>3141</v>
      </c>
      <c r="E212" s="1" t="s">
        <v>7006</v>
      </c>
      <c r="F212" s="1" t="s">
        <v>5249</v>
      </c>
      <c r="G212" s="1" t="b">
        <v>1</v>
      </c>
      <c r="H212" s="1" t="s">
        <v>5119</v>
      </c>
      <c r="I212" s="1" t="s">
        <v>7007</v>
      </c>
      <c r="J212" s="1" t="s">
        <v>7008</v>
      </c>
      <c r="K212" s="1" t="s">
        <v>3139</v>
      </c>
      <c r="L212" s="1"/>
      <c r="M212" s="1"/>
    </row>
    <row r="213" spans="1:13" x14ac:dyDescent="0.35">
      <c r="A213" s="1" t="s">
        <v>6412</v>
      </c>
      <c r="B213" s="1">
        <v>1193801909</v>
      </c>
      <c r="C213" s="1" t="s">
        <v>7009</v>
      </c>
      <c r="D213" s="1" t="s">
        <v>3147</v>
      </c>
      <c r="E213" s="1" t="s">
        <v>7010</v>
      </c>
      <c r="F213" s="1" t="s">
        <v>5259</v>
      </c>
      <c r="G213" s="1" t="b">
        <v>1</v>
      </c>
      <c r="H213" s="1" t="s">
        <v>5119</v>
      </c>
      <c r="I213" s="1" t="s">
        <v>7011</v>
      </c>
      <c r="J213" s="1" t="s">
        <v>7012</v>
      </c>
      <c r="K213" s="1" t="s">
        <v>3145</v>
      </c>
      <c r="L213" s="1"/>
      <c r="M213" s="1"/>
    </row>
    <row r="214" spans="1:13" x14ac:dyDescent="0.35">
      <c r="A214" s="1" t="s">
        <v>6412</v>
      </c>
      <c r="B214" s="1">
        <v>1666653815</v>
      </c>
      <c r="C214" s="1" t="s">
        <v>5387</v>
      </c>
      <c r="D214" s="1" t="s">
        <v>491</v>
      </c>
      <c r="E214" s="1" t="s">
        <v>5388</v>
      </c>
      <c r="F214" s="1" t="s">
        <v>5297</v>
      </c>
      <c r="G214" s="1" t="b">
        <v>1</v>
      </c>
      <c r="H214" s="1" t="s">
        <v>5137</v>
      </c>
      <c r="I214" s="1" t="s">
        <v>5389</v>
      </c>
      <c r="J214" s="1" t="s">
        <v>3155</v>
      </c>
      <c r="K214" s="1" t="s">
        <v>490</v>
      </c>
      <c r="L214" s="1"/>
      <c r="M214" s="1"/>
    </row>
    <row r="215" spans="1:13" x14ac:dyDescent="0.35">
      <c r="A215" s="1" t="s">
        <v>6412</v>
      </c>
      <c r="B215" s="1">
        <v>1054033219</v>
      </c>
      <c r="C215" s="1" t="s">
        <v>7013</v>
      </c>
      <c r="D215" s="1" t="s">
        <v>3165</v>
      </c>
      <c r="E215" s="1" t="s">
        <v>7014</v>
      </c>
      <c r="F215" s="1" t="s">
        <v>5292</v>
      </c>
      <c r="G215" s="1" t="b">
        <v>1</v>
      </c>
      <c r="H215" s="1" t="s">
        <v>5137</v>
      </c>
      <c r="I215" s="1" t="s">
        <v>7015</v>
      </c>
      <c r="J215" s="1" t="s">
        <v>3169</v>
      </c>
      <c r="K215" s="1" t="s">
        <v>3163</v>
      </c>
      <c r="L215" s="1"/>
      <c r="M215" s="1"/>
    </row>
    <row r="216" spans="1:13" x14ac:dyDescent="0.35">
      <c r="A216" s="1" t="s">
        <v>6412</v>
      </c>
      <c r="B216" s="1">
        <v>1439203505</v>
      </c>
      <c r="C216" s="1" t="s">
        <v>7016</v>
      </c>
      <c r="D216" s="1" t="s">
        <v>3185</v>
      </c>
      <c r="E216" s="1" t="s">
        <v>7017</v>
      </c>
      <c r="F216" s="1" t="s">
        <v>7018</v>
      </c>
      <c r="G216" s="1" t="b">
        <v>0</v>
      </c>
      <c r="H216" s="1" t="s">
        <v>5119</v>
      </c>
      <c r="I216" s="1" t="s">
        <v>5179</v>
      </c>
      <c r="J216" s="1" t="s">
        <v>7019</v>
      </c>
      <c r="K216" s="1" t="s">
        <v>3183</v>
      </c>
      <c r="L216" s="1"/>
      <c r="M216" s="1"/>
    </row>
    <row r="217" spans="1:13" x14ac:dyDescent="0.35">
      <c r="A217" s="1" t="s">
        <v>6412</v>
      </c>
      <c r="B217" s="1">
        <v>6502825558</v>
      </c>
      <c r="C217" s="1" t="s">
        <v>7020</v>
      </c>
      <c r="D217" s="1" t="s">
        <v>3192</v>
      </c>
      <c r="E217" s="1" t="s">
        <v>7021</v>
      </c>
      <c r="F217" s="1" t="s">
        <v>6404</v>
      </c>
      <c r="G217" s="1" t="b">
        <v>1</v>
      </c>
      <c r="H217" s="1" t="s">
        <v>5119</v>
      </c>
      <c r="I217" s="1" t="s">
        <v>7022</v>
      </c>
      <c r="J217" s="1" t="s">
        <v>3196</v>
      </c>
      <c r="K217" s="1" t="s">
        <v>3190</v>
      </c>
      <c r="L217" s="1"/>
      <c r="M217" s="1"/>
    </row>
    <row r="218" spans="1:13" x14ac:dyDescent="0.35">
      <c r="A218" s="1" t="s">
        <v>6412</v>
      </c>
      <c r="B218" s="1">
        <v>897446215</v>
      </c>
      <c r="C218" s="1" t="s">
        <v>5652</v>
      </c>
      <c r="D218" s="1" t="s">
        <v>3206</v>
      </c>
      <c r="E218" s="1" t="s">
        <v>5653</v>
      </c>
      <c r="F218" s="1" t="s">
        <v>5654</v>
      </c>
      <c r="G218" s="1" t="b">
        <v>1</v>
      </c>
      <c r="H218" s="1" t="s">
        <v>5119</v>
      </c>
      <c r="I218" s="1" t="s">
        <v>5655</v>
      </c>
      <c r="J218" s="1" t="s">
        <v>5656</v>
      </c>
      <c r="K218" s="1" t="s">
        <v>3204</v>
      </c>
      <c r="L218" s="1"/>
      <c r="M218" s="1"/>
    </row>
    <row r="219" spans="1:13" x14ac:dyDescent="0.35">
      <c r="A219" s="1" t="s">
        <v>6412</v>
      </c>
      <c r="B219" s="1">
        <v>1664121419</v>
      </c>
      <c r="C219" s="1" t="s">
        <v>7023</v>
      </c>
      <c r="D219" s="1" t="s">
        <v>3213</v>
      </c>
      <c r="E219" s="1" t="s">
        <v>7024</v>
      </c>
      <c r="F219" s="1" t="s">
        <v>7025</v>
      </c>
      <c r="G219" s="1" t="b">
        <v>1</v>
      </c>
      <c r="H219" s="1" t="s">
        <v>5130</v>
      </c>
      <c r="I219" s="1" t="s">
        <v>7026</v>
      </c>
      <c r="J219" s="1" t="s">
        <v>7027</v>
      </c>
      <c r="K219" s="1" t="s">
        <v>3211</v>
      </c>
      <c r="L219" s="1"/>
      <c r="M219" s="1"/>
    </row>
    <row r="220" spans="1:13" x14ac:dyDescent="0.35">
      <c r="A220" s="1" t="s">
        <v>6412</v>
      </c>
      <c r="B220" s="1">
        <v>1529189247</v>
      </c>
      <c r="C220" s="1" t="s">
        <v>7028</v>
      </c>
      <c r="D220" s="1" t="s">
        <v>7029</v>
      </c>
      <c r="E220" s="1" t="s">
        <v>7030</v>
      </c>
      <c r="F220" s="1" t="s">
        <v>7031</v>
      </c>
      <c r="G220" s="1" t="b">
        <v>1</v>
      </c>
      <c r="H220" s="1" t="s">
        <v>5137</v>
      </c>
      <c r="I220" s="1" t="s">
        <v>7032</v>
      </c>
      <c r="J220" s="1" t="s">
        <v>3224</v>
      </c>
      <c r="K220" s="1" t="s">
        <v>3218</v>
      </c>
      <c r="L220" s="1"/>
      <c r="M220" s="1"/>
    </row>
    <row r="221" spans="1:13" x14ac:dyDescent="0.35">
      <c r="A221" s="1" t="s">
        <v>6412</v>
      </c>
      <c r="B221" s="1">
        <v>421486286</v>
      </c>
      <c r="C221" s="1" t="s">
        <v>7033</v>
      </c>
      <c r="D221" s="1" t="s">
        <v>3245</v>
      </c>
      <c r="E221" s="1" t="s">
        <v>7034</v>
      </c>
      <c r="F221" s="1" t="s">
        <v>6449</v>
      </c>
      <c r="G221" s="1" t="b">
        <v>1</v>
      </c>
      <c r="H221" s="1" t="s">
        <v>5137</v>
      </c>
      <c r="I221" s="1" t="s">
        <v>6450</v>
      </c>
      <c r="J221" s="1" t="s">
        <v>6451</v>
      </c>
      <c r="K221" s="1" t="s">
        <v>3243</v>
      </c>
      <c r="L221" s="1"/>
      <c r="M221" s="1"/>
    </row>
    <row r="222" spans="1:13" x14ac:dyDescent="0.35">
      <c r="A222" s="1" t="s">
        <v>6412</v>
      </c>
      <c r="B222" s="1">
        <v>1005098334</v>
      </c>
      <c r="C222" s="1" t="s">
        <v>7035</v>
      </c>
      <c r="D222" s="1" t="s">
        <v>3256</v>
      </c>
      <c r="E222" s="1" t="s">
        <v>7036</v>
      </c>
      <c r="F222" s="1" t="s">
        <v>7037</v>
      </c>
      <c r="G222" s="1" t="b">
        <v>0</v>
      </c>
      <c r="H222" s="1" t="s">
        <v>5190</v>
      </c>
      <c r="I222" s="1"/>
      <c r="J222" s="1"/>
      <c r="K222" s="1" t="s">
        <v>3254</v>
      </c>
      <c r="L222" s="1"/>
      <c r="M222" s="1"/>
    </row>
    <row r="223" spans="1:13" x14ac:dyDescent="0.35">
      <c r="A223" s="1" t="s">
        <v>6412</v>
      </c>
      <c r="B223" s="1">
        <v>6446022340</v>
      </c>
      <c r="C223" s="1" t="s">
        <v>7038</v>
      </c>
      <c r="D223" s="1" t="s">
        <v>3270</v>
      </c>
      <c r="E223" s="1" t="s">
        <v>7039</v>
      </c>
      <c r="F223" s="1" t="s">
        <v>5864</v>
      </c>
      <c r="G223" s="1" t="b">
        <v>1</v>
      </c>
      <c r="H223" s="1" t="s">
        <v>5130</v>
      </c>
      <c r="I223" s="1" t="s">
        <v>7040</v>
      </c>
      <c r="J223" s="1" t="s">
        <v>3274</v>
      </c>
      <c r="K223" s="1" t="s">
        <v>3268</v>
      </c>
      <c r="L223" s="1"/>
      <c r="M223" s="1"/>
    </row>
    <row r="224" spans="1:13" x14ac:dyDescent="0.35">
      <c r="A224" s="1" t="s">
        <v>6412</v>
      </c>
      <c r="B224" s="1">
        <v>6449701421</v>
      </c>
      <c r="C224" s="1" t="s">
        <v>7041</v>
      </c>
      <c r="D224" s="1" t="s">
        <v>3277</v>
      </c>
      <c r="E224" s="1" t="s">
        <v>7042</v>
      </c>
      <c r="F224" s="1" t="s">
        <v>7025</v>
      </c>
      <c r="G224" s="1" t="b">
        <v>1</v>
      </c>
      <c r="H224" s="1" t="s">
        <v>5190</v>
      </c>
      <c r="I224" s="1" t="s">
        <v>7043</v>
      </c>
      <c r="J224" s="1" t="s">
        <v>3281</v>
      </c>
      <c r="K224" s="1" t="s">
        <v>3275</v>
      </c>
      <c r="L224" s="1"/>
      <c r="M224" s="1"/>
    </row>
    <row r="225" spans="1:13" x14ac:dyDescent="0.35">
      <c r="A225" s="1" t="s">
        <v>6412</v>
      </c>
      <c r="B225" s="1">
        <v>1087101090</v>
      </c>
      <c r="C225" s="1" t="s">
        <v>7044</v>
      </c>
      <c r="D225" s="1" t="s">
        <v>7045</v>
      </c>
      <c r="E225" s="1" t="s">
        <v>7046</v>
      </c>
      <c r="F225" s="1" t="s">
        <v>5704</v>
      </c>
      <c r="G225" s="1" t="b">
        <v>1</v>
      </c>
      <c r="H225" s="1" t="s">
        <v>5119</v>
      </c>
      <c r="I225" s="1" t="s">
        <v>7047</v>
      </c>
      <c r="J225" s="1" t="s">
        <v>3288</v>
      </c>
      <c r="K225" s="1" t="s">
        <v>3282</v>
      </c>
      <c r="L225" s="1"/>
      <c r="M225" s="1"/>
    </row>
    <row r="226" spans="1:13" x14ac:dyDescent="0.35">
      <c r="A226" s="1" t="s">
        <v>6412</v>
      </c>
      <c r="B226" s="1">
        <v>1525159784</v>
      </c>
      <c r="C226" s="1" t="s">
        <v>7048</v>
      </c>
      <c r="D226" s="1" t="s">
        <v>7049</v>
      </c>
      <c r="E226" s="1" t="s">
        <v>7050</v>
      </c>
      <c r="F226" s="1" t="s">
        <v>5259</v>
      </c>
      <c r="G226" s="1" t="b">
        <v>1</v>
      </c>
      <c r="H226" s="1" t="s">
        <v>5119</v>
      </c>
      <c r="I226" s="1" t="s">
        <v>7051</v>
      </c>
      <c r="J226" s="1" t="s">
        <v>7052</v>
      </c>
      <c r="K226" s="1" t="s">
        <v>3296</v>
      </c>
      <c r="L226" s="1"/>
      <c r="M226" s="1"/>
    </row>
    <row r="227" spans="1:13" x14ac:dyDescent="0.35">
      <c r="A227" s="1" t="s">
        <v>6412</v>
      </c>
      <c r="B227" s="1">
        <v>564730202</v>
      </c>
      <c r="C227" s="1" t="s">
        <v>7053</v>
      </c>
      <c r="D227" s="1" t="s">
        <v>3305</v>
      </c>
      <c r="E227" s="1" t="s">
        <v>7054</v>
      </c>
      <c r="F227" s="1" t="s">
        <v>6935</v>
      </c>
      <c r="G227" s="1" t="b">
        <v>0</v>
      </c>
      <c r="H227" s="1" t="s">
        <v>5119</v>
      </c>
      <c r="I227" s="1" t="s">
        <v>7055</v>
      </c>
      <c r="J227" s="1" t="s">
        <v>3309</v>
      </c>
      <c r="K227" s="1" t="s">
        <v>3303</v>
      </c>
      <c r="L227" s="1"/>
      <c r="M227" s="1"/>
    </row>
    <row r="228" spans="1:13" x14ac:dyDescent="0.35">
      <c r="A228" s="1" t="s">
        <v>6412</v>
      </c>
      <c r="B228" s="1">
        <v>407558537</v>
      </c>
      <c r="C228" s="1" t="s">
        <v>7056</v>
      </c>
      <c r="D228" s="1" t="s">
        <v>3339</v>
      </c>
      <c r="E228" s="1" t="s">
        <v>7057</v>
      </c>
      <c r="F228" s="1" t="s">
        <v>5259</v>
      </c>
      <c r="G228" s="1" t="b">
        <v>1</v>
      </c>
      <c r="H228" s="1" t="s">
        <v>5119</v>
      </c>
      <c r="I228" s="1" t="s">
        <v>7058</v>
      </c>
      <c r="J228" s="1" t="s">
        <v>3343</v>
      </c>
      <c r="K228" s="1" t="s">
        <v>3337</v>
      </c>
      <c r="L228" s="1"/>
      <c r="M228" s="1"/>
    </row>
    <row r="229" spans="1:13" x14ac:dyDescent="0.35">
      <c r="A229" s="1" t="s">
        <v>6412</v>
      </c>
      <c r="B229" s="1">
        <v>1241984225</v>
      </c>
      <c r="C229" s="1" t="s">
        <v>7059</v>
      </c>
      <c r="D229" s="1" t="s">
        <v>3346</v>
      </c>
      <c r="E229" s="1" t="s">
        <v>7060</v>
      </c>
      <c r="F229" s="1" t="s">
        <v>6935</v>
      </c>
      <c r="G229" s="1" t="b">
        <v>1</v>
      </c>
      <c r="H229" s="1" t="s">
        <v>5119</v>
      </c>
      <c r="I229" s="1" t="s">
        <v>7061</v>
      </c>
      <c r="J229" s="1" t="s">
        <v>7062</v>
      </c>
      <c r="K229" s="1" t="s">
        <v>3344</v>
      </c>
      <c r="L229" s="1"/>
      <c r="M229" s="1"/>
    </row>
    <row r="230" spans="1:13" x14ac:dyDescent="0.35">
      <c r="A230" s="1" t="s">
        <v>6412</v>
      </c>
      <c r="B230" s="1">
        <v>351727428</v>
      </c>
      <c r="C230" s="1" t="s">
        <v>6388</v>
      </c>
      <c r="D230" s="1" t="s">
        <v>3353</v>
      </c>
      <c r="E230" s="1" t="s">
        <v>6389</v>
      </c>
      <c r="F230" s="1" t="s">
        <v>5426</v>
      </c>
      <c r="G230" s="1" t="b">
        <v>1</v>
      </c>
      <c r="H230" s="1" t="s">
        <v>5119</v>
      </c>
      <c r="I230" s="1" t="s">
        <v>6390</v>
      </c>
      <c r="J230" s="1" t="s">
        <v>3357</v>
      </c>
      <c r="K230" s="1" t="s">
        <v>3351</v>
      </c>
      <c r="L230" s="1"/>
      <c r="M230" s="1"/>
    </row>
    <row r="231" spans="1:13" x14ac:dyDescent="0.35">
      <c r="A231" s="1" t="s">
        <v>6412</v>
      </c>
      <c r="B231" s="1">
        <v>711923939</v>
      </c>
      <c r="C231" s="1" t="s">
        <v>6183</v>
      </c>
      <c r="D231" s="1" t="s">
        <v>3360</v>
      </c>
      <c r="E231" s="1" t="s">
        <v>6184</v>
      </c>
      <c r="F231" s="1" t="s">
        <v>6185</v>
      </c>
      <c r="G231" s="1" t="b">
        <v>1</v>
      </c>
      <c r="H231" s="1" t="s">
        <v>5119</v>
      </c>
      <c r="I231" s="1" t="s">
        <v>6186</v>
      </c>
      <c r="J231" s="1" t="s">
        <v>3364</v>
      </c>
      <c r="K231" s="1" t="s">
        <v>3358</v>
      </c>
      <c r="L231" s="1"/>
      <c r="M231" s="1"/>
    </row>
    <row r="232" spans="1:13" x14ac:dyDescent="0.35">
      <c r="A232" s="1" t="s">
        <v>6412</v>
      </c>
      <c r="B232" s="1">
        <v>1288339409</v>
      </c>
      <c r="C232" s="1" t="s">
        <v>7063</v>
      </c>
      <c r="D232" s="1" t="s">
        <v>3367</v>
      </c>
      <c r="E232" s="1" t="s">
        <v>7064</v>
      </c>
      <c r="F232" s="1" t="s">
        <v>5426</v>
      </c>
      <c r="G232" s="1" t="b">
        <v>1</v>
      </c>
      <c r="H232" s="1" t="s">
        <v>5130</v>
      </c>
      <c r="I232" s="1" t="s">
        <v>5479</v>
      </c>
      <c r="J232" s="1" t="s">
        <v>7065</v>
      </c>
      <c r="K232" s="1" t="s">
        <v>3365</v>
      </c>
      <c r="L232" s="1"/>
      <c r="M232" s="1"/>
    </row>
    <row r="233" spans="1:13" x14ac:dyDescent="0.35">
      <c r="A233" s="1" t="s">
        <v>6412</v>
      </c>
      <c r="B233" s="1">
        <v>1112719759</v>
      </c>
      <c r="C233" s="1" t="s">
        <v>7066</v>
      </c>
      <c r="D233" s="1" t="s">
        <v>3373</v>
      </c>
      <c r="E233" s="1" t="s">
        <v>7067</v>
      </c>
      <c r="F233" s="1" t="s">
        <v>6946</v>
      </c>
      <c r="G233" s="1" t="b">
        <v>1</v>
      </c>
      <c r="H233" s="1" t="s">
        <v>5119</v>
      </c>
      <c r="I233" s="1" t="s">
        <v>7068</v>
      </c>
      <c r="J233" s="1" t="s">
        <v>7069</v>
      </c>
      <c r="K233" s="1" t="s">
        <v>3371</v>
      </c>
      <c r="L233" s="1"/>
      <c r="M233" s="1"/>
    </row>
    <row r="234" spans="1:13" x14ac:dyDescent="0.35">
      <c r="A234" s="1" t="s">
        <v>6412</v>
      </c>
      <c r="B234" s="1">
        <v>1523100320</v>
      </c>
      <c r="C234" s="1" t="s">
        <v>7070</v>
      </c>
      <c r="D234" s="1" t="s">
        <v>3387</v>
      </c>
      <c r="E234" s="1" t="s">
        <v>7071</v>
      </c>
      <c r="F234" s="1" t="s">
        <v>5259</v>
      </c>
      <c r="G234" s="1" t="b">
        <v>1</v>
      </c>
      <c r="H234" s="1" t="s">
        <v>5119</v>
      </c>
      <c r="I234" s="1" t="s">
        <v>7072</v>
      </c>
      <c r="J234" s="1" t="s">
        <v>3391</v>
      </c>
      <c r="K234" s="1" t="s">
        <v>3385</v>
      </c>
      <c r="L234" s="1"/>
      <c r="M234" s="1"/>
    </row>
    <row r="235" spans="1:13" x14ac:dyDescent="0.35">
      <c r="A235" s="1" t="s">
        <v>6412</v>
      </c>
      <c r="B235" s="1">
        <v>338701294</v>
      </c>
      <c r="C235" s="1" t="s">
        <v>7073</v>
      </c>
      <c r="D235" s="1" t="s">
        <v>3394</v>
      </c>
      <c r="E235" s="1" t="s">
        <v>7074</v>
      </c>
      <c r="F235" s="1" t="s">
        <v>6987</v>
      </c>
      <c r="G235" s="1" t="b">
        <v>1</v>
      </c>
      <c r="H235" s="1" t="s">
        <v>5130</v>
      </c>
      <c r="I235" s="1" t="s">
        <v>7075</v>
      </c>
      <c r="J235" s="1" t="s">
        <v>3398</v>
      </c>
      <c r="K235" s="1" t="s">
        <v>3392</v>
      </c>
      <c r="L235" s="1"/>
      <c r="M235" s="1"/>
    </row>
    <row r="236" spans="1:13" x14ac:dyDescent="0.35">
      <c r="A236" s="1" t="s">
        <v>6412</v>
      </c>
      <c r="B236" s="1">
        <v>630119301</v>
      </c>
      <c r="C236" s="1" t="s">
        <v>7076</v>
      </c>
      <c r="D236" s="1" t="s">
        <v>3401</v>
      </c>
      <c r="E236" s="1" t="s">
        <v>7077</v>
      </c>
      <c r="F236" s="1" t="s">
        <v>6987</v>
      </c>
      <c r="G236" s="1" t="b">
        <v>1</v>
      </c>
      <c r="H236" s="1" t="s">
        <v>5130</v>
      </c>
      <c r="I236" s="1" t="s">
        <v>7078</v>
      </c>
      <c r="J236" s="1" t="s">
        <v>7079</v>
      </c>
      <c r="K236" s="1" t="s">
        <v>3399</v>
      </c>
      <c r="L236" s="1"/>
      <c r="M236" s="1"/>
    </row>
    <row r="237" spans="1:13" x14ac:dyDescent="0.35">
      <c r="A237" s="1" t="s">
        <v>6412</v>
      </c>
      <c r="B237" s="1">
        <v>484090401</v>
      </c>
      <c r="C237" s="1" t="s">
        <v>7080</v>
      </c>
      <c r="D237" s="1" t="s">
        <v>3434</v>
      </c>
      <c r="E237" s="1" t="s">
        <v>7081</v>
      </c>
      <c r="F237" s="1" t="s">
        <v>7082</v>
      </c>
      <c r="G237" s="1" t="b">
        <v>0</v>
      </c>
      <c r="H237" s="1" t="s">
        <v>5137</v>
      </c>
      <c r="I237" s="1" t="s">
        <v>7083</v>
      </c>
      <c r="J237" s="1" t="s">
        <v>3438</v>
      </c>
      <c r="K237" s="1" t="s">
        <v>3432</v>
      </c>
      <c r="L237" s="1"/>
      <c r="M237" s="1"/>
    </row>
    <row r="238" spans="1:13" x14ac:dyDescent="0.35">
      <c r="A238" s="1" t="s">
        <v>6412</v>
      </c>
      <c r="B238" s="1">
        <v>903134597</v>
      </c>
      <c r="C238" s="1" t="s">
        <v>7084</v>
      </c>
      <c r="D238" s="1" t="s">
        <v>3447</v>
      </c>
      <c r="E238" s="1" t="s">
        <v>7085</v>
      </c>
      <c r="F238" s="1" t="s">
        <v>6596</v>
      </c>
      <c r="G238" s="1" t="b">
        <v>0</v>
      </c>
      <c r="H238" s="1" t="s">
        <v>5119</v>
      </c>
      <c r="I238" s="1" t="s">
        <v>6298</v>
      </c>
      <c r="J238" s="1" t="s">
        <v>6615</v>
      </c>
      <c r="K238" s="1" t="s">
        <v>3445</v>
      </c>
      <c r="L238" s="1"/>
      <c r="M238" s="1"/>
    </row>
    <row r="239" spans="1:13" x14ac:dyDescent="0.35">
      <c r="A239" s="1" t="s">
        <v>6412</v>
      </c>
      <c r="B239" s="1">
        <v>1495995512</v>
      </c>
      <c r="C239" s="1" t="s">
        <v>7086</v>
      </c>
      <c r="D239" s="1" t="s">
        <v>3490</v>
      </c>
      <c r="E239" s="1" t="s">
        <v>7087</v>
      </c>
      <c r="F239" s="1" t="s">
        <v>6987</v>
      </c>
      <c r="G239" s="1" t="b">
        <v>1</v>
      </c>
      <c r="H239" s="1" t="s">
        <v>5130</v>
      </c>
      <c r="I239" s="1" t="s">
        <v>7088</v>
      </c>
      <c r="J239" s="1" t="s">
        <v>3494</v>
      </c>
      <c r="K239" s="1" t="s">
        <v>3488</v>
      </c>
      <c r="L239" s="1"/>
      <c r="M239" s="1"/>
    </row>
    <row r="240" spans="1:13" x14ac:dyDescent="0.35">
      <c r="A240" s="1" t="s">
        <v>6412</v>
      </c>
      <c r="B240" s="1">
        <v>311548709</v>
      </c>
      <c r="C240" s="1" t="s">
        <v>7089</v>
      </c>
      <c r="D240" s="1" t="s">
        <v>3504</v>
      </c>
      <c r="E240" s="1" t="s">
        <v>7090</v>
      </c>
      <c r="F240" s="1" t="s">
        <v>6185</v>
      </c>
      <c r="G240" s="1" t="b">
        <v>1</v>
      </c>
      <c r="H240" s="1" t="s">
        <v>5119</v>
      </c>
      <c r="I240" s="1" t="s">
        <v>7091</v>
      </c>
      <c r="J240" s="1" t="s">
        <v>7092</v>
      </c>
      <c r="K240" s="1" t="s">
        <v>3502</v>
      </c>
      <c r="L240" s="1"/>
      <c r="M240" s="1"/>
    </row>
    <row r="241" spans="1:13" x14ac:dyDescent="0.35">
      <c r="A241" s="1" t="s">
        <v>6412</v>
      </c>
      <c r="B241" s="1">
        <v>1299095698</v>
      </c>
      <c r="C241" s="1" t="s">
        <v>7093</v>
      </c>
      <c r="D241" s="1" t="s">
        <v>3518</v>
      </c>
      <c r="E241" s="1" t="s">
        <v>7094</v>
      </c>
      <c r="F241" s="1" t="s">
        <v>6185</v>
      </c>
      <c r="G241" s="1" t="b">
        <v>0</v>
      </c>
      <c r="H241" s="1" t="s">
        <v>5119</v>
      </c>
      <c r="I241" s="1" t="s">
        <v>5179</v>
      </c>
      <c r="J241" s="1" t="s">
        <v>3521</v>
      </c>
      <c r="K241" s="1" t="s">
        <v>3516</v>
      </c>
      <c r="L241" s="1"/>
      <c r="M241" s="1"/>
    </row>
    <row r="242" spans="1:13" x14ac:dyDescent="0.35">
      <c r="A242" s="1" t="s">
        <v>6412</v>
      </c>
      <c r="B242" s="1">
        <v>929822826</v>
      </c>
      <c r="C242" s="1" t="s">
        <v>7095</v>
      </c>
      <c r="D242" s="1" t="s">
        <v>3530</v>
      </c>
      <c r="E242" s="1" t="s">
        <v>7096</v>
      </c>
      <c r="F242" s="1" t="s">
        <v>7097</v>
      </c>
      <c r="G242" s="1" t="b">
        <v>0</v>
      </c>
      <c r="H242" s="1" t="s">
        <v>5119</v>
      </c>
      <c r="I242" s="1" t="s">
        <v>5179</v>
      </c>
      <c r="J242" s="1" t="s">
        <v>3534</v>
      </c>
      <c r="K242" s="1" t="s">
        <v>3528</v>
      </c>
      <c r="L242" s="1"/>
      <c r="M242" s="1"/>
    </row>
    <row r="243" spans="1:13" x14ac:dyDescent="0.35">
      <c r="A243" s="1" t="s">
        <v>6412</v>
      </c>
      <c r="B243" s="1">
        <v>954718244</v>
      </c>
      <c r="C243" s="1" t="s">
        <v>7098</v>
      </c>
      <c r="D243" s="1" t="s">
        <v>3544</v>
      </c>
      <c r="E243" s="1" t="s">
        <v>7099</v>
      </c>
      <c r="F243" s="1" t="s">
        <v>6404</v>
      </c>
      <c r="G243" s="1" t="b">
        <v>0</v>
      </c>
      <c r="H243" s="1" t="s">
        <v>5119</v>
      </c>
      <c r="I243" s="1" t="s">
        <v>5179</v>
      </c>
      <c r="J243" s="1" t="s">
        <v>3547</v>
      </c>
      <c r="K243" s="1" t="s">
        <v>3542</v>
      </c>
      <c r="L243" s="1"/>
      <c r="M243" s="1"/>
    </row>
    <row r="244" spans="1:13" x14ac:dyDescent="0.35">
      <c r="A244" s="1" t="s">
        <v>6412</v>
      </c>
      <c r="B244" s="1">
        <v>530168168</v>
      </c>
      <c r="C244" s="1" t="s">
        <v>5648</v>
      </c>
      <c r="D244" s="1" t="s">
        <v>3564</v>
      </c>
      <c r="E244" s="1" t="s">
        <v>5649</v>
      </c>
      <c r="F244" s="1" t="s">
        <v>5527</v>
      </c>
      <c r="G244" s="1" t="b">
        <v>1</v>
      </c>
      <c r="H244" s="1" t="s">
        <v>5137</v>
      </c>
      <c r="I244" s="1" t="s">
        <v>5650</v>
      </c>
      <c r="J244" s="1" t="s">
        <v>5651</v>
      </c>
      <c r="K244" s="1" t="s">
        <v>3562</v>
      </c>
      <c r="L244" s="1"/>
      <c r="M244" s="1"/>
    </row>
    <row r="245" spans="1:13" x14ac:dyDescent="0.35">
      <c r="A245" s="1" t="s">
        <v>6412</v>
      </c>
      <c r="B245" s="1">
        <v>1047225016</v>
      </c>
      <c r="C245" s="1" t="s">
        <v>7100</v>
      </c>
      <c r="D245" s="1" t="s">
        <v>3575</v>
      </c>
      <c r="E245" s="1" t="s">
        <v>7101</v>
      </c>
      <c r="F245" s="1" t="s">
        <v>6185</v>
      </c>
      <c r="G245" s="1" t="b">
        <v>1</v>
      </c>
      <c r="H245" s="1" t="s">
        <v>5119</v>
      </c>
      <c r="I245" s="1" t="s">
        <v>7102</v>
      </c>
      <c r="J245" s="1" t="s">
        <v>7103</v>
      </c>
      <c r="K245" s="1" t="s">
        <v>3573</v>
      </c>
      <c r="L245" s="1"/>
      <c r="M245" s="1"/>
    </row>
    <row r="246" spans="1:13" x14ac:dyDescent="0.35">
      <c r="A246" s="1" t="s">
        <v>6412</v>
      </c>
      <c r="B246" s="1">
        <v>981305941</v>
      </c>
      <c r="C246" s="1" t="s">
        <v>7104</v>
      </c>
      <c r="D246" s="1" t="s">
        <v>7105</v>
      </c>
      <c r="E246" s="1" t="s">
        <v>7106</v>
      </c>
      <c r="F246" s="1" t="s">
        <v>5787</v>
      </c>
      <c r="G246" s="1" t="b">
        <v>0</v>
      </c>
      <c r="H246" s="1" t="s">
        <v>5190</v>
      </c>
      <c r="I246" s="1" t="s">
        <v>5179</v>
      </c>
      <c r="J246" s="1" t="s">
        <v>1360</v>
      </c>
      <c r="K246" s="1" t="s">
        <v>3621</v>
      </c>
      <c r="L246" s="1"/>
      <c r="M246" s="1"/>
    </row>
    <row r="247" spans="1:13" x14ac:dyDescent="0.35">
      <c r="A247" s="1" t="s">
        <v>6412</v>
      </c>
      <c r="B247" s="1">
        <v>930441707</v>
      </c>
      <c r="C247" s="1" t="s">
        <v>7107</v>
      </c>
      <c r="D247" s="1" t="s">
        <v>3641</v>
      </c>
      <c r="E247" s="1" t="s">
        <v>7108</v>
      </c>
      <c r="F247" s="1" t="s">
        <v>6987</v>
      </c>
      <c r="G247" s="1" t="b">
        <v>1</v>
      </c>
      <c r="H247" s="1" t="s">
        <v>5130</v>
      </c>
      <c r="I247" s="1" t="s">
        <v>7109</v>
      </c>
      <c r="J247" s="1" t="s">
        <v>7110</v>
      </c>
      <c r="K247" s="1" t="s">
        <v>3639</v>
      </c>
      <c r="L247" s="1"/>
      <c r="M247" s="1"/>
    </row>
    <row r="248" spans="1:13" x14ac:dyDescent="0.35">
      <c r="A248" s="1" t="s">
        <v>6412</v>
      </c>
      <c r="B248" s="1">
        <v>1441892911</v>
      </c>
      <c r="C248" s="1" t="s">
        <v>7111</v>
      </c>
      <c r="D248" s="1" t="s">
        <v>3689</v>
      </c>
      <c r="E248" s="1" t="s">
        <v>7112</v>
      </c>
      <c r="F248" s="1" t="s">
        <v>5259</v>
      </c>
      <c r="G248" s="1" t="b">
        <v>1</v>
      </c>
      <c r="H248" s="1" t="s">
        <v>5119</v>
      </c>
      <c r="I248" s="1" t="s">
        <v>5179</v>
      </c>
      <c r="J248" s="1" t="s">
        <v>3693</v>
      </c>
      <c r="K248" s="1" t="s">
        <v>3687</v>
      </c>
      <c r="L248" s="1"/>
      <c r="M248" s="1"/>
    </row>
    <row r="249" spans="1:13" x14ac:dyDescent="0.35">
      <c r="A249" s="1" t="s">
        <v>6412</v>
      </c>
      <c r="B249" s="1">
        <v>545519333</v>
      </c>
      <c r="C249" s="1" t="s">
        <v>5295</v>
      </c>
      <c r="D249" s="1" t="s">
        <v>3734</v>
      </c>
      <c r="E249" s="1" t="s">
        <v>5296</v>
      </c>
      <c r="F249" s="1" t="s">
        <v>5297</v>
      </c>
      <c r="G249" s="1" t="b">
        <v>1</v>
      </c>
      <c r="H249" s="1" t="s">
        <v>5137</v>
      </c>
      <c r="I249" s="1" t="s">
        <v>5298</v>
      </c>
      <c r="J249" s="1" t="s">
        <v>5299</v>
      </c>
      <c r="K249" s="1" t="s">
        <v>3732</v>
      </c>
      <c r="L249" s="1"/>
      <c r="M249" s="1"/>
    </row>
    <row r="250" spans="1:13" x14ac:dyDescent="0.35">
      <c r="A250" s="1" t="s">
        <v>6412</v>
      </c>
      <c r="B250" s="1">
        <v>410896080</v>
      </c>
      <c r="C250" s="1" t="s">
        <v>7113</v>
      </c>
      <c r="D250" s="1" t="s">
        <v>3748</v>
      </c>
      <c r="E250" s="1" t="s">
        <v>7114</v>
      </c>
      <c r="F250" s="1" t="s">
        <v>6981</v>
      </c>
      <c r="G250" s="1" t="b">
        <v>1</v>
      </c>
      <c r="H250" s="1" t="s">
        <v>5137</v>
      </c>
      <c r="I250" s="1" t="s">
        <v>7115</v>
      </c>
      <c r="J250" s="1" t="s">
        <v>4865</v>
      </c>
      <c r="K250" s="1" t="s">
        <v>3746</v>
      </c>
      <c r="L250" s="1"/>
      <c r="M250" s="1"/>
    </row>
    <row r="251" spans="1:13" x14ac:dyDescent="0.35">
      <c r="A251" s="1" t="s">
        <v>6412</v>
      </c>
      <c r="B251" s="1">
        <v>482066631</v>
      </c>
      <c r="C251" s="1" t="s">
        <v>5561</v>
      </c>
      <c r="D251" s="1" t="s">
        <v>3755</v>
      </c>
      <c r="E251" s="1" t="s">
        <v>5562</v>
      </c>
      <c r="F251" s="1" t="s">
        <v>5292</v>
      </c>
      <c r="G251" s="1" t="b">
        <v>1</v>
      </c>
      <c r="H251" s="1" t="s">
        <v>5137</v>
      </c>
      <c r="I251" s="1" t="s">
        <v>5563</v>
      </c>
      <c r="J251" s="1" t="s">
        <v>5564</v>
      </c>
      <c r="K251" s="1" t="s">
        <v>3753</v>
      </c>
      <c r="L251" s="1"/>
      <c r="M251" s="1"/>
    </row>
    <row r="252" spans="1:13" x14ac:dyDescent="0.35">
      <c r="A252" s="1" t="s">
        <v>6412</v>
      </c>
      <c r="B252" s="1">
        <v>723815926</v>
      </c>
      <c r="C252" s="1" t="s">
        <v>7116</v>
      </c>
      <c r="D252" s="1" t="s">
        <v>3762</v>
      </c>
      <c r="E252" s="1" t="s">
        <v>7117</v>
      </c>
      <c r="F252" s="1" t="s">
        <v>6935</v>
      </c>
      <c r="G252" s="1" t="b">
        <v>1</v>
      </c>
      <c r="H252" s="1" t="s">
        <v>5119</v>
      </c>
      <c r="I252" s="1" t="s">
        <v>7118</v>
      </c>
      <c r="J252" s="1" t="s">
        <v>7119</v>
      </c>
      <c r="K252" s="1" t="s">
        <v>3760</v>
      </c>
      <c r="L252" s="1"/>
      <c r="M252" s="1"/>
    </row>
    <row r="253" spans="1:13" x14ac:dyDescent="0.35">
      <c r="A253" s="1" t="s">
        <v>6412</v>
      </c>
      <c r="B253" s="1">
        <v>1617487581</v>
      </c>
      <c r="C253" s="1" t="s">
        <v>7120</v>
      </c>
      <c r="D253" s="1" t="s">
        <v>3776</v>
      </c>
      <c r="E253" s="1" t="s">
        <v>7121</v>
      </c>
      <c r="F253" s="1" t="s">
        <v>5259</v>
      </c>
      <c r="G253" s="1" t="b">
        <v>1</v>
      </c>
      <c r="H253" s="1" t="s">
        <v>5119</v>
      </c>
      <c r="I253" s="1" t="s">
        <v>7122</v>
      </c>
      <c r="J253" s="1" t="s">
        <v>7123</v>
      </c>
      <c r="K253" s="1" t="s">
        <v>3774</v>
      </c>
      <c r="L253" s="1"/>
      <c r="M253" s="1"/>
    </row>
    <row r="254" spans="1:13" x14ac:dyDescent="0.35">
      <c r="A254" s="1" t="s">
        <v>6412</v>
      </c>
      <c r="B254" s="1">
        <v>1057771088</v>
      </c>
      <c r="C254" s="1" t="s">
        <v>7124</v>
      </c>
      <c r="D254" s="1" t="s">
        <v>3783</v>
      </c>
      <c r="E254" s="1" t="s">
        <v>7125</v>
      </c>
      <c r="F254" s="1" t="s">
        <v>5259</v>
      </c>
      <c r="G254" s="1" t="b">
        <v>1</v>
      </c>
      <c r="H254" s="1" t="s">
        <v>5119</v>
      </c>
      <c r="I254" s="1" t="s">
        <v>7126</v>
      </c>
      <c r="J254" s="1" t="s">
        <v>3787</v>
      </c>
      <c r="K254" s="1" t="s">
        <v>3781</v>
      </c>
      <c r="L254" s="1"/>
      <c r="M254" s="1"/>
    </row>
    <row r="255" spans="1:13" x14ac:dyDescent="0.35">
      <c r="A255" s="1" t="s">
        <v>6412</v>
      </c>
      <c r="B255" s="1">
        <v>1458589760</v>
      </c>
      <c r="C255" s="1" t="s">
        <v>7127</v>
      </c>
      <c r="D255" s="1" t="s">
        <v>3797</v>
      </c>
      <c r="E255" s="1" t="s">
        <v>7128</v>
      </c>
      <c r="F255" s="1" t="s">
        <v>5259</v>
      </c>
      <c r="G255" s="1" t="b">
        <v>1</v>
      </c>
      <c r="H255" s="1" t="s">
        <v>5119</v>
      </c>
      <c r="I255" s="1" t="s">
        <v>7129</v>
      </c>
      <c r="J255" s="1" t="s">
        <v>7130</v>
      </c>
      <c r="K255" s="1" t="s">
        <v>3795</v>
      </c>
      <c r="L255" s="1"/>
      <c r="M255" s="1"/>
    </row>
    <row r="256" spans="1:13" x14ac:dyDescent="0.35">
      <c r="A256" s="1" t="s">
        <v>6412</v>
      </c>
      <c r="B256" s="1">
        <v>1280992496</v>
      </c>
      <c r="C256" s="1" t="s">
        <v>7131</v>
      </c>
      <c r="D256" s="1" t="s">
        <v>3811</v>
      </c>
      <c r="E256" s="1" t="s">
        <v>7132</v>
      </c>
      <c r="F256" s="1" t="s">
        <v>5259</v>
      </c>
      <c r="G256" s="1" t="b">
        <v>1</v>
      </c>
      <c r="H256" s="1" t="s">
        <v>5119</v>
      </c>
      <c r="I256" s="1" t="s">
        <v>7133</v>
      </c>
      <c r="J256" s="1" t="s">
        <v>3815</v>
      </c>
      <c r="K256" s="1" t="s">
        <v>3809</v>
      </c>
      <c r="L256" s="1"/>
      <c r="M256" s="1"/>
    </row>
    <row r="257" spans="1:13" x14ac:dyDescent="0.35">
      <c r="A257" s="1" t="s">
        <v>6412</v>
      </c>
      <c r="B257" s="1">
        <v>616090626</v>
      </c>
      <c r="C257" s="1" t="s">
        <v>7134</v>
      </c>
      <c r="D257" s="1" t="s">
        <v>7135</v>
      </c>
      <c r="E257" s="1" t="s">
        <v>7136</v>
      </c>
      <c r="F257" s="1" t="s">
        <v>5259</v>
      </c>
      <c r="G257" s="1" t="b">
        <v>1</v>
      </c>
      <c r="H257" s="1" t="s">
        <v>5119</v>
      </c>
      <c r="I257" s="1" t="s">
        <v>7137</v>
      </c>
      <c r="J257" s="1" t="s">
        <v>3822</v>
      </c>
      <c r="K257" s="1" t="s">
        <v>3816</v>
      </c>
      <c r="L257" s="1"/>
      <c r="M257" s="1"/>
    </row>
    <row r="258" spans="1:13" x14ac:dyDescent="0.35">
      <c r="A258" s="1" t="s">
        <v>6412</v>
      </c>
      <c r="B258" s="1">
        <v>1130616675</v>
      </c>
      <c r="C258" s="1" t="s">
        <v>7138</v>
      </c>
      <c r="D258" s="1" t="s">
        <v>3825</v>
      </c>
      <c r="E258" s="1" t="s">
        <v>7139</v>
      </c>
      <c r="F258" s="1" t="s">
        <v>5704</v>
      </c>
      <c r="G258" s="1" t="b">
        <v>1</v>
      </c>
      <c r="H258" s="1" t="s">
        <v>5119</v>
      </c>
      <c r="I258" s="1" t="s">
        <v>7140</v>
      </c>
      <c r="J258" s="1" t="s">
        <v>7141</v>
      </c>
      <c r="K258" s="1" t="s">
        <v>3823</v>
      </c>
      <c r="L258" s="1"/>
      <c r="M258" s="1"/>
    </row>
    <row r="259" spans="1:13" x14ac:dyDescent="0.35">
      <c r="A259" s="1" t="s">
        <v>6412</v>
      </c>
      <c r="B259" s="1">
        <v>1514617649</v>
      </c>
      <c r="C259" s="1" t="s">
        <v>7142</v>
      </c>
      <c r="D259" s="1" t="s">
        <v>3832</v>
      </c>
      <c r="E259" s="1" t="s">
        <v>7143</v>
      </c>
      <c r="F259" s="1" t="s">
        <v>7144</v>
      </c>
      <c r="G259" s="1" t="b">
        <v>0</v>
      </c>
      <c r="H259" s="1" t="s">
        <v>5190</v>
      </c>
      <c r="I259" s="1" t="s">
        <v>6852</v>
      </c>
      <c r="J259" s="1" t="s">
        <v>3836</v>
      </c>
      <c r="K259" s="1" t="s">
        <v>3830</v>
      </c>
      <c r="L259" s="1"/>
      <c r="M259" s="1"/>
    </row>
    <row r="260" spans="1:13" x14ac:dyDescent="0.35">
      <c r="A260" s="1" t="s">
        <v>6412</v>
      </c>
      <c r="B260" s="1">
        <v>667362389</v>
      </c>
      <c r="C260" s="1" t="s">
        <v>7145</v>
      </c>
      <c r="D260" s="1" t="s">
        <v>3839</v>
      </c>
      <c r="E260" s="1" t="s">
        <v>7146</v>
      </c>
      <c r="F260" s="1" t="s">
        <v>5372</v>
      </c>
      <c r="G260" s="1" t="b">
        <v>0</v>
      </c>
      <c r="H260" s="1" t="s">
        <v>5190</v>
      </c>
      <c r="I260" s="1"/>
      <c r="J260" s="1"/>
      <c r="K260" s="1" t="s">
        <v>3837</v>
      </c>
      <c r="L260" s="1"/>
      <c r="M260" s="1"/>
    </row>
    <row r="261" spans="1:13" x14ac:dyDescent="0.35">
      <c r="A261" s="1" t="s">
        <v>6412</v>
      </c>
      <c r="B261" s="1">
        <v>6476366211</v>
      </c>
      <c r="C261" s="1" t="s">
        <v>7147</v>
      </c>
      <c r="D261" s="1" t="s">
        <v>3859</v>
      </c>
      <c r="E261" s="1" t="s">
        <v>7148</v>
      </c>
      <c r="F261" s="1" t="s">
        <v>5210</v>
      </c>
      <c r="G261" s="1" t="b">
        <v>1</v>
      </c>
      <c r="H261" s="1" t="s">
        <v>5130</v>
      </c>
      <c r="I261" s="1" t="s">
        <v>7149</v>
      </c>
      <c r="J261" s="1" t="s">
        <v>7150</v>
      </c>
      <c r="K261" s="1" t="s">
        <v>3857</v>
      </c>
      <c r="L261" s="1"/>
      <c r="M261" s="1"/>
    </row>
    <row r="262" spans="1:13" x14ac:dyDescent="0.35">
      <c r="A262" s="1" t="s">
        <v>6412</v>
      </c>
      <c r="B262" s="1">
        <v>6459832687</v>
      </c>
      <c r="C262" s="1" t="s">
        <v>7151</v>
      </c>
      <c r="D262" s="1" t="s">
        <v>3879</v>
      </c>
      <c r="E262" s="1" t="s">
        <v>7152</v>
      </c>
      <c r="F262" s="1" t="s">
        <v>7153</v>
      </c>
      <c r="G262" s="1" t="b">
        <v>1</v>
      </c>
      <c r="H262" s="1" t="s">
        <v>5119</v>
      </c>
      <c r="I262" s="1" t="s">
        <v>5179</v>
      </c>
      <c r="J262" s="1" t="s">
        <v>7154</v>
      </c>
      <c r="K262" s="1" t="s">
        <v>3877</v>
      </c>
      <c r="L262" s="1"/>
      <c r="M262" s="1"/>
    </row>
    <row r="263" spans="1:13" x14ac:dyDescent="0.35">
      <c r="A263" s="1" t="s">
        <v>6412</v>
      </c>
      <c r="B263" s="1">
        <v>879383901</v>
      </c>
      <c r="C263" s="1" t="s">
        <v>7155</v>
      </c>
      <c r="D263" s="1" t="s">
        <v>3914</v>
      </c>
      <c r="E263" s="1" t="s">
        <v>7156</v>
      </c>
      <c r="F263" s="1" t="s">
        <v>6987</v>
      </c>
      <c r="G263" s="1" t="b">
        <v>1</v>
      </c>
      <c r="H263" s="1" t="s">
        <v>5130</v>
      </c>
      <c r="I263" s="1" t="s">
        <v>7157</v>
      </c>
      <c r="J263" s="1" t="s">
        <v>7158</v>
      </c>
      <c r="K263" s="1" t="s">
        <v>3912</v>
      </c>
      <c r="L263" s="1"/>
      <c r="M263" s="1"/>
    </row>
    <row r="264" spans="1:13" x14ac:dyDescent="0.35">
      <c r="A264" s="1" t="s">
        <v>6412</v>
      </c>
      <c r="B264" s="1">
        <v>6476797430</v>
      </c>
      <c r="C264" s="1" t="s">
        <v>7159</v>
      </c>
      <c r="D264" s="1" t="s">
        <v>3921</v>
      </c>
      <c r="E264" s="1" t="s">
        <v>7160</v>
      </c>
      <c r="F264" s="1" t="s">
        <v>6987</v>
      </c>
      <c r="G264" s="1" t="b">
        <v>1</v>
      </c>
      <c r="H264" s="1" t="s">
        <v>5130</v>
      </c>
      <c r="I264" s="1" t="s">
        <v>7161</v>
      </c>
      <c r="J264" s="1" t="s">
        <v>3925</v>
      </c>
      <c r="K264" s="1" t="s">
        <v>3919</v>
      </c>
      <c r="L264" s="1"/>
      <c r="M264" s="1"/>
    </row>
    <row r="265" spans="1:13" x14ac:dyDescent="0.35">
      <c r="A265" s="1" t="s">
        <v>6412</v>
      </c>
      <c r="B265" s="1">
        <v>1367380781</v>
      </c>
      <c r="C265" s="1" t="s">
        <v>7162</v>
      </c>
      <c r="D265" s="1" t="s">
        <v>3942</v>
      </c>
      <c r="E265" s="1" t="s">
        <v>7163</v>
      </c>
      <c r="F265" s="1" t="s">
        <v>5129</v>
      </c>
      <c r="G265" s="1" t="b">
        <v>1</v>
      </c>
      <c r="H265" s="1" t="s">
        <v>5130</v>
      </c>
      <c r="I265" s="1" t="s">
        <v>7164</v>
      </c>
      <c r="J265" s="1" t="s">
        <v>3946</v>
      </c>
      <c r="K265" s="1" t="s">
        <v>3940</v>
      </c>
      <c r="L265" s="1"/>
      <c r="M265" s="1"/>
    </row>
    <row r="266" spans="1:13" x14ac:dyDescent="0.35">
      <c r="A266" s="1" t="s">
        <v>6412</v>
      </c>
      <c r="B266" s="1">
        <v>893653132</v>
      </c>
      <c r="C266" s="1" t="s">
        <v>7165</v>
      </c>
      <c r="D266" s="1" t="s">
        <v>3949</v>
      </c>
      <c r="E266" s="1" t="s">
        <v>7166</v>
      </c>
      <c r="F266" s="1" t="s">
        <v>6987</v>
      </c>
      <c r="G266" s="1" t="b">
        <v>1</v>
      </c>
      <c r="H266" s="1" t="s">
        <v>5130</v>
      </c>
      <c r="I266" s="1" t="s">
        <v>7167</v>
      </c>
      <c r="J266" s="1" t="s">
        <v>3953</v>
      </c>
      <c r="K266" s="1" t="s">
        <v>3947</v>
      </c>
      <c r="L266" s="1"/>
      <c r="M266" s="1"/>
    </row>
    <row r="267" spans="1:13" x14ac:dyDescent="0.35">
      <c r="A267" s="1" t="s">
        <v>6412</v>
      </c>
      <c r="B267" s="1">
        <v>1229460906</v>
      </c>
      <c r="C267" s="1" t="s">
        <v>7168</v>
      </c>
      <c r="D267" s="1" t="s">
        <v>3975</v>
      </c>
      <c r="E267" s="1" t="s">
        <v>7169</v>
      </c>
      <c r="F267" s="1" t="s">
        <v>5178</v>
      </c>
      <c r="G267" s="1" t="b">
        <v>1</v>
      </c>
      <c r="H267" s="1" t="s">
        <v>5119</v>
      </c>
      <c r="I267" s="1" t="s">
        <v>7170</v>
      </c>
      <c r="J267" s="1" t="s">
        <v>3978</v>
      </c>
      <c r="K267" s="1" t="s">
        <v>3973</v>
      </c>
      <c r="L267" s="1"/>
      <c r="M267" s="1"/>
    </row>
    <row r="268" spans="1:13" x14ac:dyDescent="0.35">
      <c r="A268" s="1" t="s">
        <v>6412</v>
      </c>
      <c r="B268" s="1">
        <v>6479220262</v>
      </c>
      <c r="C268" s="1" t="s">
        <v>7171</v>
      </c>
      <c r="D268" s="1" t="s">
        <v>3981</v>
      </c>
      <c r="E268" s="1" t="s">
        <v>7172</v>
      </c>
      <c r="F268" s="1" t="s">
        <v>5413</v>
      </c>
      <c r="G268" s="1" t="b">
        <v>0</v>
      </c>
      <c r="H268" s="1" t="s">
        <v>5119</v>
      </c>
      <c r="I268" s="1" t="s">
        <v>5179</v>
      </c>
      <c r="J268" s="1" t="s">
        <v>3984</v>
      </c>
      <c r="K268" s="1" t="s">
        <v>3979</v>
      </c>
      <c r="L268" s="1"/>
      <c r="M268" s="1"/>
    </row>
    <row r="269" spans="1:13" x14ac:dyDescent="0.35">
      <c r="A269" s="1" t="s">
        <v>6412</v>
      </c>
      <c r="B269" s="1">
        <v>1169086981</v>
      </c>
      <c r="C269" s="1" t="s">
        <v>7173</v>
      </c>
      <c r="D269" s="1" t="s">
        <v>3999</v>
      </c>
      <c r="E269" s="1" t="s">
        <v>7174</v>
      </c>
      <c r="F269" s="1" t="s">
        <v>5654</v>
      </c>
      <c r="G269" s="1" t="b">
        <v>0</v>
      </c>
      <c r="H269" s="1" t="s">
        <v>5119</v>
      </c>
      <c r="I269" s="1" t="s">
        <v>5479</v>
      </c>
      <c r="J269" s="1" t="s">
        <v>4002</v>
      </c>
      <c r="K269" s="1" t="s">
        <v>3997</v>
      </c>
      <c r="L269" s="1"/>
      <c r="M269" s="1"/>
    </row>
    <row r="270" spans="1:13" x14ac:dyDescent="0.35">
      <c r="A270" s="1" t="s">
        <v>6412</v>
      </c>
      <c r="B270" s="1">
        <v>421397028</v>
      </c>
      <c r="C270" s="1" t="s">
        <v>7175</v>
      </c>
      <c r="D270" s="1" t="s">
        <v>4012</v>
      </c>
      <c r="E270" s="1" t="s">
        <v>7176</v>
      </c>
      <c r="F270" s="1" t="s">
        <v>5243</v>
      </c>
      <c r="G270" s="1" t="b">
        <v>1</v>
      </c>
      <c r="H270" s="1" t="s">
        <v>5119</v>
      </c>
      <c r="I270" s="1" t="s">
        <v>7177</v>
      </c>
      <c r="J270" s="1" t="s">
        <v>7178</v>
      </c>
      <c r="K270" s="1" t="s">
        <v>4010</v>
      </c>
      <c r="L270" s="1"/>
      <c r="M270" s="1"/>
    </row>
    <row r="271" spans="1:13" x14ac:dyDescent="0.35">
      <c r="A271" s="1" t="s">
        <v>6412</v>
      </c>
      <c r="B271" s="1">
        <v>1353224144</v>
      </c>
      <c r="C271" s="1" t="s">
        <v>7179</v>
      </c>
      <c r="D271" s="1" t="s">
        <v>4019</v>
      </c>
      <c r="E271" s="1" t="s">
        <v>7180</v>
      </c>
      <c r="F271" s="1" t="s">
        <v>7181</v>
      </c>
      <c r="G271" s="1" t="b">
        <v>1</v>
      </c>
      <c r="H271" s="1" t="s">
        <v>5119</v>
      </c>
      <c r="I271" s="1" t="s">
        <v>7182</v>
      </c>
      <c r="J271" s="1" t="s">
        <v>4023</v>
      </c>
      <c r="K271" s="1" t="s">
        <v>4017</v>
      </c>
      <c r="L271" s="1"/>
      <c r="M271" s="1"/>
    </row>
    <row r="272" spans="1:13" x14ac:dyDescent="0.35">
      <c r="A272" s="1" t="s">
        <v>6412</v>
      </c>
      <c r="B272" s="1">
        <v>1457846652</v>
      </c>
      <c r="C272" s="1" t="s">
        <v>7183</v>
      </c>
      <c r="D272" s="1" t="s">
        <v>4033</v>
      </c>
      <c r="E272" s="1" t="s">
        <v>7184</v>
      </c>
      <c r="F272" s="1" t="s">
        <v>6795</v>
      </c>
      <c r="G272" s="1" t="b">
        <v>1</v>
      </c>
      <c r="H272" s="1" t="s">
        <v>5190</v>
      </c>
      <c r="I272" s="1" t="s">
        <v>7185</v>
      </c>
      <c r="J272" s="1" t="s">
        <v>7186</v>
      </c>
      <c r="K272" s="1" t="s">
        <v>4031</v>
      </c>
      <c r="L272" s="1"/>
      <c r="M272" s="1"/>
    </row>
    <row r="273" spans="1:13" x14ac:dyDescent="0.35">
      <c r="A273" s="1" t="s">
        <v>6412</v>
      </c>
      <c r="B273" s="1">
        <v>1326768695</v>
      </c>
      <c r="C273" s="1" t="s">
        <v>7187</v>
      </c>
      <c r="D273" s="1" t="s">
        <v>4093</v>
      </c>
      <c r="E273" s="1" t="s">
        <v>7188</v>
      </c>
      <c r="F273" s="1" t="s">
        <v>5527</v>
      </c>
      <c r="G273" s="1" t="b">
        <v>1</v>
      </c>
      <c r="H273" s="1" t="s">
        <v>5119</v>
      </c>
      <c r="I273" s="1" t="s">
        <v>7189</v>
      </c>
      <c r="J273" s="1" t="s">
        <v>4096</v>
      </c>
      <c r="K273" s="1" t="s">
        <v>4091</v>
      </c>
      <c r="L273" s="1"/>
      <c r="M273" s="1"/>
    </row>
    <row r="274" spans="1:13" x14ac:dyDescent="0.35">
      <c r="A274" s="1" t="s">
        <v>6412</v>
      </c>
      <c r="B274" s="1">
        <v>6478868302</v>
      </c>
      <c r="C274" s="1" t="s">
        <v>7190</v>
      </c>
      <c r="D274" s="1" t="s">
        <v>4111</v>
      </c>
      <c r="E274" s="1" t="s">
        <v>7191</v>
      </c>
      <c r="F274" s="1" t="s">
        <v>7025</v>
      </c>
      <c r="G274" s="1" t="b">
        <v>1</v>
      </c>
      <c r="H274" s="1" t="s">
        <v>5119</v>
      </c>
      <c r="I274" s="1" t="s">
        <v>6555</v>
      </c>
      <c r="J274" s="1" t="s">
        <v>4115</v>
      </c>
      <c r="K274" s="1" t="s">
        <v>4109</v>
      </c>
      <c r="L274" s="1"/>
      <c r="M274" s="1"/>
    </row>
    <row r="275" spans="1:13" x14ac:dyDescent="0.35">
      <c r="A275" s="1" t="s">
        <v>6412</v>
      </c>
      <c r="B275" s="1">
        <v>1126491070</v>
      </c>
      <c r="C275" s="1" t="s">
        <v>7192</v>
      </c>
      <c r="D275" s="1" t="s">
        <v>4118</v>
      </c>
      <c r="E275" s="1" t="s">
        <v>7193</v>
      </c>
      <c r="F275" s="1" t="s">
        <v>5527</v>
      </c>
      <c r="G275" s="1" t="b">
        <v>0</v>
      </c>
      <c r="H275" s="1" t="s">
        <v>5137</v>
      </c>
      <c r="I275" s="1" t="s">
        <v>5179</v>
      </c>
      <c r="J275" s="1" t="s">
        <v>4122</v>
      </c>
      <c r="K275" s="1" t="s">
        <v>4116</v>
      </c>
      <c r="L275" s="1"/>
      <c r="M275" s="1"/>
    </row>
    <row r="276" spans="1:13" x14ac:dyDescent="0.35">
      <c r="A276" s="1" t="s">
        <v>6412</v>
      </c>
      <c r="B276" s="1">
        <v>1603239519</v>
      </c>
      <c r="C276" s="1" t="s">
        <v>7194</v>
      </c>
      <c r="D276" s="1" t="s">
        <v>4137</v>
      </c>
      <c r="E276" s="1" t="s">
        <v>7195</v>
      </c>
      <c r="F276" s="1" t="s">
        <v>7196</v>
      </c>
      <c r="G276" s="1" t="b">
        <v>0</v>
      </c>
      <c r="H276" s="1" t="s">
        <v>5137</v>
      </c>
      <c r="I276" s="1" t="s">
        <v>7197</v>
      </c>
      <c r="J276" s="1" t="s">
        <v>7198</v>
      </c>
      <c r="K276" s="1" t="s">
        <v>4135</v>
      </c>
      <c r="L276" s="1"/>
      <c r="M276" s="1"/>
    </row>
    <row r="277" spans="1:13" x14ac:dyDescent="0.35">
      <c r="A277" s="1" t="s">
        <v>6412</v>
      </c>
      <c r="B277" s="1">
        <v>1237416826</v>
      </c>
      <c r="C277" s="1" t="s">
        <v>7199</v>
      </c>
      <c r="D277" s="1" t="s">
        <v>4157</v>
      </c>
      <c r="E277" s="1" t="s">
        <v>7200</v>
      </c>
      <c r="F277" s="1" t="s">
        <v>7201</v>
      </c>
      <c r="G277" s="1" t="b">
        <v>0</v>
      </c>
      <c r="H277" s="1" t="s">
        <v>5130</v>
      </c>
      <c r="I277" s="1" t="s">
        <v>7202</v>
      </c>
      <c r="J277" s="1" t="s">
        <v>7203</v>
      </c>
      <c r="K277" s="1" t="s">
        <v>4155</v>
      </c>
      <c r="L277" s="1"/>
      <c r="M277" s="1"/>
    </row>
    <row r="278" spans="1:13" x14ac:dyDescent="0.35">
      <c r="A278" s="1" t="s">
        <v>6412</v>
      </c>
      <c r="B278" s="1">
        <v>295536778</v>
      </c>
      <c r="C278" s="1" t="s">
        <v>7204</v>
      </c>
      <c r="D278" s="1" t="s">
        <v>4171</v>
      </c>
      <c r="E278" s="1" t="s">
        <v>7205</v>
      </c>
      <c r="F278" s="1" t="s">
        <v>7206</v>
      </c>
      <c r="G278" s="1" t="b">
        <v>0</v>
      </c>
      <c r="H278" s="1" t="s">
        <v>5130</v>
      </c>
      <c r="I278" s="1" t="s">
        <v>5179</v>
      </c>
      <c r="J278" s="1" t="s">
        <v>7207</v>
      </c>
      <c r="K278" s="1" t="s">
        <v>4169</v>
      </c>
      <c r="L278" s="1"/>
      <c r="M278" s="1"/>
    </row>
    <row r="279" spans="1:13" x14ac:dyDescent="0.35">
      <c r="A279" s="1" t="s">
        <v>6412</v>
      </c>
      <c r="B279" s="1">
        <v>1501771464</v>
      </c>
      <c r="C279" s="1" t="s">
        <v>7208</v>
      </c>
      <c r="D279" s="1" t="s">
        <v>4191</v>
      </c>
      <c r="E279" s="1" t="s">
        <v>7209</v>
      </c>
      <c r="F279" s="1" t="s">
        <v>6720</v>
      </c>
      <c r="G279" s="1" t="b">
        <v>1</v>
      </c>
      <c r="H279" s="1" t="s">
        <v>5130</v>
      </c>
      <c r="I279" s="1" t="s">
        <v>7210</v>
      </c>
      <c r="J279" s="1" t="s">
        <v>7211</v>
      </c>
      <c r="K279" s="1" t="s">
        <v>4189</v>
      </c>
      <c r="L279" s="1"/>
      <c r="M279" s="1"/>
    </row>
    <row r="280" spans="1:13" x14ac:dyDescent="0.35">
      <c r="A280" s="1" t="s">
        <v>6412</v>
      </c>
      <c r="B280" s="1">
        <v>1660171117</v>
      </c>
      <c r="C280" s="1" t="s">
        <v>7212</v>
      </c>
      <c r="D280" s="1" t="s">
        <v>4197</v>
      </c>
      <c r="E280" s="1" t="s">
        <v>7213</v>
      </c>
      <c r="F280" s="1" t="s">
        <v>7214</v>
      </c>
      <c r="G280" s="1" t="b">
        <v>1</v>
      </c>
      <c r="H280" s="1" t="s">
        <v>5119</v>
      </c>
      <c r="I280" s="1" t="s">
        <v>7215</v>
      </c>
      <c r="J280" s="1" t="s">
        <v>7216</v>
      </c>
      <c r="K280" s="1" t="s">
        <v>4195</v>
      </c>
      <c r="L280" s="1"/>
      <c r="M280" s="1"/>
    </row>
    <row r="281" spans="1:13" x14ac:dyDescent="0.35">
      <c r="A281" s="1" t="s">
        <v>6412</v>
      </c>
      <c r="B281" s="1">
        <v>1595600677</v>
      </c>
      <c r="C281" s="1" t="s">
        <v>7217</v>
      </c>
      <c r="D281" s="1" t="s">
        <v>4203</v>
      </c>
      <c r="E281" s="1" t="s">
        <v>7218</v>
      </c>
      <c r="F281" s="1" t="s">
        <v>6907</v>
      </c>
      <c r="G281" s="1" t="b">
        <v>1</v>
      </c>
      <c r="H281" s="1" t="s">
        <v>5190</v>
      </c>
      <c r="I281" s="1" t="s">
        <v>7219</v>
      </c>
      <c r="J281" s="1" t="s">
        <v>4207</v>
      </c>
      <c r="K281" s="1" t="s">
        <v>4201</v>
      </c>
      <c r="L281" s="1"/>
      <c r="M281" s="1"/>
    </row>
    <row r="282" spans="1:13" x14ac:dyDescent="0.35">
      <c r="A282" s="1" t="s">
        <v>6412</v>
      </c>
      <c r="B282" s="1">
        <v>1262582984</v>
      </c>
      <c r="C282" s="1" t="s">
        <v>7220</v>
      </c>
      <c r="D282" s="1" t="s">
        <v>4217</v>
      </c>
      <c r="E282" s="1" t="s">
        <v>7221</v>
      </c>
      <c r="F282" s="1" t="s">
        <v>5292</v>
      </c>
      <c r="G282" s="1" t="b">
        <v>0</v>
      </c>
      <c r="H282" s="1" t="s">
        <v>5119</v>
      </c>
      <c r="I282" s="1" t="s">
        <v>5179</v>
      </c>
      <c r="J282" s="1" t="s">
        <v>7222</v>
      </c>
      <c r="K282" s="1" t="s">
        <v>4215</v>
      </c>
      <c r="L282" s="1"/>
      <c r="M282" s="1"/>
    </row>
    <row r="283" spans="1:13" x14ac:dyDescent="0.35">
      <c r="A283" s="1" t="s">
        <v>6412</v>
      </c>
      <c r="B283" s="1">
        <v>1539546573</v>
      </c>
      <c r="C283" s="1" t="s">
        <v>7223</v>
      </c>
      <c r="D283" s="1" t="s">
        <v>4231</v>
      </c>
      <c r="E283" s="1" t="s">
        <v>4232</v>
      </c>
      <c r="F283" s="1" t="s">
        <v>5297</v>
      </c>
      <c r="G283" s="1" t="b">
        <v>0</v>
      </c>
      <c r="H283" s="1" t="s">
        <v>5190</v>
      </c>
      <c r="I283" s="1" t="s">
        <v>5179</v>
      </c>
      <c r="J283" s="1" t="s">
        <v>7224</v>
      </c>
      <c r="K283" s="1" t="s">
        <v>4229</v>
      </c>
      <c r="L283" s="1"/>
      <c r="M283" s="1"/>
    </row>
    <row r="284" spans="1:13" x14ac:dyDescent="0.35">
      <c r="A284" s="1" t="s">
        <v>6412</v>
      </c>
      <c r="B284" s="1">
        <v>1489392068</v>
      </c>
      <c r="C284" s="1" t="s">
        <v>7225</v>
      </c>
      <c r="D284" s="1" t="s">
        <v>725</v>
      </c>
      <c r="E284" s="1" t="s">
        <v>7226</v>
      </c>
      <c r="F284" s="1" t="s">
        <v>6258</v>
      </c>
      <c r="G284" s="1" t="b">
        <v>0</v>
      </c>
      <c r="H284" s="1" t="s">
        <v>5119</v>
      </c>
      <c r="I284" s="1" t="s">
        <v>6298</v>
      </c>
      <c r="J284" s="1" t="s">
        <v>7227</v>
      </c>
      <c r="K284" s="1" t="s">
        <v>724</v>
      </c>
      <c r="L284" s="1"/>
      <c r="M284" s="1"/>
    </row>
    <row r="285" spans="1:13" x14ac:dyDescent="0.35">
      <c r="A285" s="1" t="s">
        <v>6412</v>
      </c>
      <c r="B285" s="1">
        <v>1128712763</v>
      </c>
      <c r="C285" s="1" t="s">
        <v>7228</v>
      </c>
      <c r="D285" s="1" t="s">
        <v>180</v>
      </c>
      <c r="E285" s="1" t="s">
        <v>7229</v>
      </c>
      <c r="F285" s="1" t="s">
        <v>5259</v>
      </c>
      <c r="G285" s="1" t="b">
        <v>1</v>
      </c>
      <c r="H285" s="1" t="s">
        <v>5119</v>
      </c>
      <c r="I285" s="1" t="s">
        <v>7230</v>
      </c>
      <c r="J285" s="1" t="s">
        <v>7231</v>
      </c>
      <c r="K285" s="1" t="s">
        <v>179</v>
      </c>
      <c r="L285" s="1"/>
      <c r="M285" s="1"/>
    </row>
    <row r="286" spans="1:13" x14ac:dyDescent="0.35">
      <c r="A286" s="1" t="s">
        <v>6412</v>
      </c>
      <c r="B286" s="1">
        <v>1327268470</v>
      </c>
      <c r="C286" s="1" t="s">
        <v>7232</v>
      </c>
      <c r="D286" s="1" t="s">
        <v>588</v>
      </c>
      <c r="E286" s="1" t="s">
        <v>7233</v>
      </c>
      <c r="F286" s="1" t="s">
        <v>5259</v>
      </c>
      <c r="G286" s="1" t="b">
        <v>1</v>
      </c>
      <c r="H286" s="1" t="s">
        <v>5119</v>
      </c>
      <c r="I286" s="1" t="s">
        <v>7234</v>
      </c>
      <c r="J286" s="1" t="s">
        <v>7235</v>
      </c>
      <c r="K286" s="1" t="s">
        <v>587</v>
      </c>
      <c r="L286" s="1"/>
      <c r="M286" s="1"/>
    </row>
    <row r="287" spans="1:13" x14ac:dyDescent="0.35">
      <c r="A287" s="1" t="s">
        <v>6412</v>
      </c>
      <c r="B287" s="1">
        <v>370811491</v>
      </c>
      <c r="C287" s="1" t="s">
        <v>7236</v>
      </c>
      <c r="D287" s="1" t="s">
        <v>565</v>
      </c>
      <c r="E287" s="1" t="s">
        <v>7237</v>
      </c>
      <c r="F287" s="1" t="s">
        <v>6185</v>
      </c>
      <c r="G287" s="1" t="b">
        <v>1</v>
      </c>
      <c r="H287" s="1" t="s">
        <v>5119</v>
      </c>
      <c r="I287" s="1" t="s">
        <v>7238</v>
      </c>
      <c r="J287" s="1" t="s">
        <v>4276</v>
      </c>
      <c r="K287" s="1" t="s">
        <v>564</v>
      </c>
      <c r="L287" s="1"/>
      <c r="M287" s="1"/>
    </row>
    <row r="288" spans="1:13" x14ac:dyDescent="0.35">
      <c r="A288" s="1" t="s">
        <v>6412</v>
      </c>
      <c r="B288" s="1">
        <v>425199399</v>
      </c>
      <c r="C288" s="1" t="s">
        <v>7239</v>
      </c>
      <c r="D288" s="1" t="s">
        <v>64</v>
      </c>
      <c r="E288" s="1" t="s">
        <v>7240</v>
      </c>
      <c r="F288" s="1" t="s">
        <v>5259</v>
      </c>
      <c r="G288" s="1" t="b">
        <v>1</v>
      </c>
      <c r="H288" s="1" t="s">
        <v>5119</v>
      </c>
      <c r="I288" s="1" t="s">
        <v>7241</v>
      </c>
      <c r="J288" s="1" t="s">
        <v>4280</v>
      </c>
      <c r="K288" s="1" t="s">
        <v>63</v>
      </c>
      <c r="L288" s="1"/>
      <c r="M288" s="1"/>
    </row>
    <row r="289" spans="1:13" x14ac:dyDescent="0.35">
      <c r="A289" s="1" t="s">
        <v>6412</v>
      </c>
      <c r="B289" s="1">
        <v>6465175605</v>
      </c>
      <c r="C289" s="1" t="s">
        <v>7242</v>
      </c>
      <c r="D289" s="1" t="s">
        <v>465</v>
      </c>
      <c r="E289" s="1" t="s">
        <v>7243</v>
      </c>
      <c r="F289" s="1" t="s">
        <v>5641</v>
      </c>
      <c r="G289" s="1" t="b">
        <v>1</v>
      </c>
      <c r="H289" s="1" t="s">
        <v>5137</v>
      </c>
      <c r="I289" s="1" t="s">
        <v>7244</v>
      </c>
      <c r="J289" s="1" t="s">
        <v>4292</v>
      </c>
      <c r="K289" s="1" t="s">
        <v>464</v>
      </c>
      <c r="L289" s="1"/>
      <c r="M289" s="1"/>
    </row>
    <row r="290" spans="1:13" x14ac:dyDescent="0.35">
      <c r="A290" s="1" t="s">
        <v>6412</v>
      </c>
      <c r="B290" s="1">
        <v>1564024870</v>
      </c>
      <c r="C290" s="1" t="s">
        <v>7245</v>
      </c>
      <c r="D290" s="1" t="s">
        <v>226</v>
      </c>
      <c r="E290" s="1" t="s">
        <v>7246</v>
      </c>
      <c r="F290" s="1" t="s">
        <v>5636</v>
      </c>
      <c r="G290" s="1" t="b">
        <v>1</v>
      </c>
      <c r="H290" s="1" t="s">
        <v>5137</v>
      </c>
      <c r="I290" s="1" t="s">
        <v>7247</v>
      </c>
      <c r="J290" s="1" t="s">
        <v>7248</v>
      </c>
      <c r="K290" s="1" t="s">
        <v>225</v>
      </c>
      <c r="L290" s="1"/>
      <c r="M290" s="1"/>
    </row>
    <row r="291" spans="1:13" x14ac:dyDescent="0.35">
      <c r="A291" s="1" t="s">
        <v>6412</v>
      </c>
      <c r="B291" s="1">
        <v>1057889290</v>
      </c>
      <c r="C291" s="1" t="s">
        <v>7249</v>
      </c>
      <c r="D291" s="1" t="s">
        <v>862</v>
      </c>
      <c r="E291" s="1" t="s">
        <v>7250</v>
      </c>
      <c r="F291" s="1" t="s">
        <v>6907</v>
      </c>
      <c r="G291" s="1" t="b">
        <v>1</v>
      </c>
      <c r="H291" s="1" t="s">
        <v>5119</v>
      </c>
      <c r="I291" s="1" t="s">
        <v>7219</v>
      </c>
      <c r="J291" s="1" t="s">
        <v>4207</v>
      </c>
      <c r="K291" s="1" t="s">
        <v>861</v>
      </c>
      <c r="L291" s="1"/>
      <c r="M291" s="1"/>
    </row>
    <row r="292" spans="1:13" x14ac:dyDescent="0.35">
      <c r="A292" s="1" t="s">
        <v>6412</v>
      </c>
      <c r="B292" s="1">
        <v>596402997</v>
      </c>
      <c r="C292" s="1" t="s">
        <v>7251</v>
      </c>
      <c r="D292" s="1" t="s">
        <v>526</v>
      </c>
      <c r="E292" s="1" t="s">
        <v>527</v>
      </c>
      <c r="F292" s="1" t="s">
        <v>7252</v>
      </c>
      <c r="G292" s="1" t="b">
        <v>1</v>
      </c>
      <c r="H292" s="1" t="s">
        <v>5190</v>
      </c>
      <c r="I292" s="1" t="s">
        <v>7253</v>
      </c>
      <c r="J292" s="1" t="s">
        <v>4305</v>
      </c>
      <c r="K292" s="1" t="s">
        <v>4300</v>
      </c>
      <c r="L292" s="1"/>
      <c r="M292" s="1"/>
    </row>
    <row r="293" spans="1:13" x14ac:dyDescent="0.35">
      <c r="A293" s="1" t="s">
        <v>6412</v>
      </c>
      <c r="B293" s="1">
        <v>6449094229</v>
      </c>
      <c r="C293" s="1" t="s">
        <v>7254</v>
      </c>
      <c r="D293" s="1" t="s">
        <v>483</v>
      </c>
      <c r="E293" s="1" t="s">
        <v>7255</v>
      </c>
      <c r="F293" s="1" t="s">
        <v>5380</v>
      </c>
      <c r="G293" s="1" t="b">
        <v>1</v>
      </c>
      <c r="H293" s="1" t="s">
        <v>5119</v>
      </c>
      <c r="I293" s="1" t="s">
        <v>7256</v>
      </c>
      <c r="J293" s="1" t="s">
        <v>7257</v>
      </c>
      <c r="K293" s="1" t="s">
        <v>482</v>
      </c>
      <c r="L293" s="1"/>
      <c r="M293" s="1"/>
    </row>
    <row r="294" spans="1:13" x14ac:dyDescent="0.35">
      <c r="A294" s="1" t="s">
        <v>6412</v>
      </c>
      <c r="B294" s="1">
        <v>1659778209</v>
      </c>
      <c r="C294" s="1" t="s">
        <v>7258</v>
      </c>
      <c r="D294" s="1" t="s">
        <v>111</v>
      </c>
      <c r="E294" s="1" t="s">
        <v>7259</v>
      </c>
      <c r="F294" s="1" t="s">
        <v>5999</v>
      </c>
      <c r="G294" s="1" t="b">
        <v>1</v>
      </c>
      <c r="H294" s="1" t="s">
        <v>5137</v>
      </c>
      <c r="I294" s="1" t="s">
        <v>7260</v>
      </c>
      <c r="J294" s="1" t="s">
        <v>2325</v>
      </c>
      <c r="K294" s="1" t="s">
        <v>110</v>
      </c>
      <c r="L294" s="1"/>
      <c r="M294" s="1"/>
    </row>
    <row r="295" spans="1:13" x14ac:dyDescent="0.35">
      <c r="A295" s="1" t="s">
        <v>6412</v>
      </c>
      <c r="B295" s="1">
        <v>1630366866</v>
      </c>
      <c r="C295" s="1" t="s">
        <v>7261</v>
      </c>
      <c r="D295" s="1" t="s">
        <v>196</v>
      </c>
      <c r="E295" s="1" t="s">
        <v>7262</v>
      </c>
      <c r="F295" s="1" t="s">
        <v>7025</v>
      </c>
      <c r="G295" s="1" t="b">
        <v>1</v>
      </c>
      <c r="H295" s="1" t="s">
        <v>5119</v>
      </c>
      <c r="I295" s="1" t="s">
        <v>7263</v>
      </c>
      <c r="J295" s="1" t="s">
        <v>4328</v>
      </c>
      <c r="K295" s="1" t="s">
        <v>195</v>
      </c>
      <c r="L295" s="1"/>
      <c r="M295" s="1"/>
    </row>
    <row r="296" spans="1:13" x14ac:dyDescent="0.35">
      <c r="A296" s="1" t="s">
        <v>6412</v>
      </c>
      <c r="B296" s="1">
        <v>895485086</v>
      </c>
      <c r="C296" s="1" t="s">
        <v>7264</v>
      </c>
      <c r="D296" s="1" t="s">
        <v>716</v>
      </c>
      <c r="E296" s="1" t="s">
        <v>7265</v>
      </c>
      <c r="F296" s="1" t="s">
        <v>5877</v>
      </c>
      <c r="G296" s="1" t="b">
        <v>1</v>
      </c>
      <c r="H296" s="1" t="s">
        <v>5119</v>
      </c>
      <c r="I296" s="1" t="s">
        <v>7170</v>
      </c>
      <c r="J296" s="1" t="s">
        <v>7266</v>
      </c>
      <c r="K296" s="1" t="s">
        <v>715</v>
      </c>
      <c r="L296" s="1"/>
      <c r="M296" s="1"/>
    </row>
    <row r="297" spans="1:13" x14ac:dyDescent="0.35">
      <c r="A297" s="1" t="s">
        <v>6412</v>
      </c>
      <c r="B297" s="1">
        <v>1405735469</v>
      </c>
      <c r="C297" s="1" t="s">
        <v>7267</v>
      </c>
      <c r="D297" s="1" t="s">
        <v>617</v>
      </c>
      <c r="E297" s="1" t="s">
        <v>7268</v>
      </c>
      <c r="F297" s="1" t="s">
        <v>6574</v>
      </c>
      <c r="G297" s="1" t="b">
        <v>1</v>
      </c>
      <c r="H297" s="1" t="s">
        <v>5119</v>
      </c>
      <c r="I297" s="1" t="s">
        <v>7269</v>
      </c>
      <c r="J297" s="1" t="s">
        <v>4365</v>
      </c>
      <c r="K297" s="1" t="s">
        <v>616</v>
      </c>
      <c r="L297" s="1"/>
      <c r="M297" s="1"/>
    </row>
    <row r="298" spans="1:13" x14ac:dyDescent="0.35">
      <c r="A298" s="1" t="s">
        <v>6412</v>
      </c>
      <c r="B298" s="1">
        <v>1046648107</v>
      </c>
      <c r="C298" s="1" t="s">
        <v>7270</v>
      </c>
      <c r="D298" s="1" t="s">
        <v>7271</v>
      </c>
      <c r="E298" s="1" t="s">
        <v>7272</v>
      </c>
      <c r="F298" s="1" t="s">
        <v>5297</v>
      </c>
      <c r="G298" s="1" t="b">
        <v>0</v>
      </c>
      <c r="H298" s="1" t="s">
        <v>5137</v>
      </c>
      <c r="I298" s="1" t="s">
        <v>5179</v>
      </c>
      <c r="J298" s="1" t="s">
        <v>3444</v>
      </c>
      <c r="K298" s="1" t="s">
        <v>303</v>
      </c>
      <c r="L298" s="1"/>
      <c r="M298" s="1"/>
    </row>
    <row r="299" spans="1:13" x14ac:dyDescent="0.35">
      <c r="A299" s="1" t="s">
        <v>6412</v>
      </c>
      <c r="B299" s="1">
        <v>1534938305</v>
      </c>
      <c r="C299" s="1" t="s">
        <v>7273</v>
      </c>
      <c r="D299" s="1" t="s">
        <v>7274</v>
      </c>
      <c r="E299" s="1" t="s">
        <v>7275</v>
      </c>
      <c r="F299" s="1" t="s">
        <v>5877</v>
      </c>
      <c r="G299" s="1" t="b">
        <v>1</v>
      </c>
      <c r="H299" s="1" t="s">
        <v>5119</v>
      </c>
      <c r="I299" s="1" t="s">
        <v>7276</v>
      </c>
      <c r="J299" s="1" t="s">
        <v>4372</v>
      </c>
      <c r="K299" s="1" t="s">
        <v>415</v>
      </c>
      <c r="L299" s="1"/>
      <c r="M299" s="1"/>
    </row>
    <row r="300" spans="1:13" x14ac:dyDescent="0.35">
      <c r="A300" s="1" t="s">
        <v>6412</v>
      </c>
      <c r="B300" s="1">
        <v>1480473813</v>
      </c>
      <c r="C300" s="1" t="s">
        <v>7277</v>
      </c>
      <c r="D300" s="1" t="s">
        <v>512</v>
      </c>
      <c r="E300" s="1" t="s">
        <v>7278</v>
      </c>
      <c r="F300" s="1" t="s">
        <v>5521</v>
      </c>
      <c r="G300" s="1" t="b">
        <v>1</v>
      </c>
      <c r="H300" s="1" t="s">
        <v>5119</v>
      </c>
      <c r="I300" s="1" t="s">
        <v>5479</v>
      </c>
      <c r="J300" s="1" t="s">
        <v>7279</v>
      </c>
      <c r="K300" s="1" t="s">
        <v>511</v>
      </c>
      <c r="L300" s="1"/>
      <c r="M300" s="1"/>
    </row>
    <row r="301" spans="1:13" x14ac:dyDescent="0.35">
      <c r="A301" s="1" t="s">
        <v>6412</v>
      </c>
      <c r="B301" s="1">
        <v>6475717895</v>
      </c>
      <c r="C301" s="1" t="s">
        <v>7280</v>
      </c>
      <c r="D301" s="1" t="s">
        <v>371</v>
      </c>
      <c r="E301" s="1" t="s">
        <v>7281</v>
      </c>
      <c r="F301" s="1" t="s">
        <v>7282</v>
      </c>
      <c r="G301" s="1" t="b">
        <v>1</v>
      </c>
      <c r="H301" s="1" t="s">
        <v>5119</v>
      </c>
      <c r="I301" s="1" t="s">
        <v>7283</v>
      </c>
      <c r="J301" s="1" t="s">
        <v>4380</v>
      </c>
      <c r="K301" s="1" t="s">
        <v>370</v>
      </c>
      <c r="L301" s="1"/>
      <c r="M301" s="1"/>
    </row>
    <row r="302" spans="1:13" x14ac:dyDescent="0.35">
      <c r="A302" s="1" t="s">
        <v>6412</v>
      </c>
      <c r="B302" s="1">
        <v>863969175</v>
      </c>
      <c r="C302" s="1" t="s">
        <v>7284</v>
      </c>
      <c r="D302" s="1" t="s">
        <v>757</v>
      </c>
      <c r="E302" s="1" t="s">
        <v>7285</v>
      </c>
      <c r="F302" s="1" t="s">
        <v>5877</v>
      </c>
      <c r="G302" s="1" t="b">
        <v>1</v>
      </c>
      <c r="H302" s="1" t="s">
        <v>5119</v>
      </c>
      <c r="I302" s="1" t="s">
        <v>6298</v>
      </c>
      <c r="J302" s="1" t="s">
        <v>4384</v>
      </c>
      <c r="K302" s="1" t="s">
        <v>756</v>
      </c>
      <c r="L302" s="1"/>
      <c r="M302" s="1"/>
    </row>
    <row r="303" spans="1:13" x14ac:dyDescent="0.35">
      <c r="A303" s="1" t="s">
        <v>6412</v>
      </c>
      <c r="B303" s="1">
        <v>1539408727</v>
      </c>
      <c r="C303" s="1" t="s">
        <v>7286</v>
      </c>
      <c r="D303" s="1" t="s">
        <v>611</v>
      </c>
      <c r="E303" s="1" t="s">
        <v>7287</v>
      </c>
      <c r="F303" s="1" t="s">
        <v>7288</v>
      </c>
      <c r="G303" s="1" t="b">
        <v>1</v>
      </c>
      <c r="H303" s="1" t="s">
        <v>5137</v>
      </c>
      <c r="I303" s="1" t="s">
        <v>7289</v>
      </c>
      <c r="J303" s="1" t="s">
        <v>4388</v>
      </c>
      <c r="K303" s="1" t="s">
        <v>610</v>
      </c>
      <c r="L303" s="1"/>
      <c r="M303" s="1"/>
    </row>
    <row r="304" spans="1:13" x14ac:dyDescent="0.35">
      <c r="A304" s="1" t="s">
        <v>6412</v>
      </c>
      <c r="B304" s="1">
        <v>1351168404</v>
      </c>
      <c r="C304" s="1" t="s">
        <v>6224</v>
      </c>
      <c r="D304" s="1" t="s">
        <v>6225</v>
      </c>
      <c r="E304" s="1" t="s">
        <v>6226</v>
      </c>
      <c r="F304" s="1" t="s">
        <v>6227</v>
      </c>
      <c r="G304" s="1" t="b">
        <v>1</v>
      </c>
      <c r="H304" s="1" t="s">
        <v>5190</v>
      </c>
      <c r="I304" s="1" t="s">
        <v>6228</v>
      </c>
      <c r="J304" s="1" t="s">
        <v>6229</v>
      </c>
      <c r="K304" s="1" t="s">
        <v>31</v>
      </c>
      <c r="L304" s="1"/>
      <c r="M304" s="1"/>
    </row>
    <row r="305" spans="1:13" x14ac:dyDescent="0.35">
      <c r="A305" s="1" t="s">
        <v>6412</v>
      </c>
      <c r="B305" s="1">
        <v>1135992985</v>
      </c>
      <c r="C305" s="1" t="s">
        <v>7290</v>
      </c>
      <c r="D305" s="1" t="s">
        <v>4410</v>
      </c>
      <c r="E305" s="1" t="s">
        <v>7291</v>
      </c>
      <c r="F305" s="1" t="s">
        <v>5724</v>
      </c>
      <c r="G305" s="1" t="b">
        <v>0</v>
      </c>
      <c r="H305" s="1" t="s">
        <v>5130</v>
      </c>
      <c r="I305" s="1" t="s">
        <v>7292</v>
      </c>
      <c r="J305" s="1" t="s">
        <v>7293</v>
      </c>
      <c r="K305" s="1" t="s">
        <v>4408</v>
      </c>
      <c r="L305" s="1"/>
      <c r="M305" s="1"/>
    </row>
    <row r="306" spans="1:13" x14ac:dyDescent="0.35">
      <c r="A306" s="1" t="s">
        <v>6412</v>
      </c>
      <c r="B306" s="1">
        <v>1276115488</v>
      </c>
      <c r="C306" s="1" t="s">
        <v>7294</v>
      </c>
      <c r="D306" s="1" t="s">
        <v>4434</v>
      </c>
      <c r="E306" s="1" t="s">
        <v>7295</v>
      </c>
      <c r="F306" s="1" t="s">
        <v>5129</v>
      </c>
      <c r="G306" s="1" t="b">
        <v>1</v>
      </c>
      <c r="H306" s="1" t="s">
        <v>5130</v>
      </c>
      <c r="I306" s="1" t="s">
        <v>7296</v>
      </c>
      <c r="J306" s="1" t="s">
        <v>4438</v>
      </c>
      <c r="K306" s="1" t="s">
        <v>4432</v>
      </c>
      <c r="L306" s="1"/>
      <c r="M306" s="1"/>
    </row>
    <row r="307" spans="1:13" x14ac:dyDescent="0.35">
      <c r="A307" s="1" t="s">
        <v>6412</v>
      </c>
      <c r="B307" s="1">
        <v>1316763744</v>
      </c>
      <c r="C307" s="1" t="s">
        <v>7297</v>
      </c>
      <c r="D307" s="1" t="s">
        <v>4441</v>
      </c>
      <c r="E307" s="1" t="s">
        <v>7298</v>
      </c>
      <c r="F307" s="1" t="s">
        <v>6987</v>
      </c>
      <c r="G307" s="1" t="b">
        <v>1</v>
      </c>
      <c r="H307" s="1" t="s">
        <v>5130</v>
      </c>
      <c r="I307" s="1" t="s">
        <v>7299</v>
      </c>
      <c r="J307" s="1" t="s">
        <v>4445</v>
      </c>
      <c r="K307" s="1" t="s">
        <v>4439</v>
      </c>
      <c r="L307" s="1"/>
      <c r="M307" s="1"/>
    </row>
    <row r="308" spans="1:13" x14ac:dyDescent="0.35">
      <c r="A308" s="1" t="s">
        <v>6412</v>
      </c>
      <c r="B308" s="1">
        <v>1446249319</v>
      </c>
      <c r="C308" s="1" t="s">
        <v>7300</v>
      </c>
      <c r="D308" s="1" t="s">
        <v>7301</v>
      </c>
      <c r="E308" s="1" t="s">
        <v>7302</v>
      </c>
      <c r="F308" s="1" t="s">
        <v>6987</v>
      </c>
      <c r="G308" s="1" t="b">
        <v>1</v>
      </c>
      <c r="H308" s="1" t="s">
        <v>5130</v>
      </c>
      <c r="I308" s="1" t="s">
        <v>7303</v>
      </c>
      <c r="J308" s="1" t="s">
        <v>4466</v>
      </c>
      <c r="K308" s="1" t="s">
        <v>4460</v>
      </c>
      <c r="L308" s="1"/>
      <c r="M308" s="1"/>
    </row>
    <row r="309" spans="1:13" x14ac:dyDescent="0.35">
      <c r="A309" s="1" t="s">
        <v>6412</v>
      </c>
      <c r="B309" s="1">
        <v>458272450</v>
      </c>
      <c r="C309" s="1" t="s">
        <v>7304</v>
      </c>
      <c r="D309" s="1" t="s">
        <v>7305</v>
      </c>
      <c r="E309" s="1" t="s">
        <v>7306</v>
      </c>
      <c r="F309" s="1" t="s">
        <v>6987</v>
      </c>
      <c r="G309" s="1" t="b">
        <v>1</v>
      </c>
      <c r="H309" s="1" t="s">
        <v>5130</v>
      </c>
      <c r="I309" s="1" t="s">
        <v>7307</v>
      </c>
      <c r="J309" s="1" t="s">
        <v>4505</v>
      </c>
      <c r="K309" s="1" t="s">
        <v>4500</v>
      </c>
      <c r="L309" s="1"/>
      <c r="M309" s="1"/>
    </row>
    <row r="310" spans="1:13" x14ac:dyDescent="0.35">
      <c r="A310" s="1" t="s">
        <v>6412</v>
      </c>
      <c r="B310" s="1">
        <v>1548164389</v>
      </c>
      <c r="C310" s="1" t="s">
        <v>7308</v>
      </c>
      <c r="D310" s="1" t="s">
        <v>4515</v>
      </c>
      <c r="E310" s="1" t="s">
        <v>7309</v>
      </c>
      <c r="F310" s="1" t="s">
        <v>5129</v>
      </c>
      <c r="G310" s="1" t="b">
        <v>1</v>
      </c>
      <c r="H310" s="1" t="s">
        <v>5130</v>
      </c>
      <c r="I310" s="1" t="s">
        <v>7310</v>
      </c>
      <c r="J310" s="1" t="s">
        <v>7311</v>
      </c>
      <c r="K310" s="1" t="s">
        <v>4513</v>
      </c>
      <c r="L310" s="1"/>
      <c r="M310" s="1"/>
    </row>
    <row r="311" spans="1:13" x14ac:dyDescent="0.35">
      <c r="A311" s="1" t="s">
        <v>6412</v>
      </c>
      <c r="B311" s="1">
        <v>550221096</v>
      </c>
      <c r="C311" s="1" t="s">
        <v>7312</v>
      </c>
      <c r="D311" s="1" t="s">
        <v>4541</v>
      </c>
      <c r="E311" s="1" t="s">
        <v>7313</v>
      </c>
      <c r="F311" s="1" t="s">
        <v>5527</v>
      </c>
      <c r="G311" s="1" t="b">
        <v>1</v>
      </c>
      <c r="H311" s="1" t="s">
        <v>5130</v>
      </c>
      <c r="I311" s="1" t="s">
        <v>7314</v>
      </c>
      <c r="J311" s="1" t="s">
        <v>4545</v>
      </c>
      <c r="K311" s="1" t="s">
        <v>4539</v>
      </c>
      <c r="L311" s="1"/>
      <c r="M311" s="1"/>
    </row>
    <row r="312" spans="1:13" x14ac:dyDescent="0.35">
      <c r="A312" s="1" t="s">
        <v>6412</v>
      </c>
      <c r="B312" s="1">
        <v>6497213667</v>
      </c>
      <c r="C312" s="1" t="s">
        <v>7315</v>
      </c>
      <c r="D312" s="1" t="s">
        <v>4548</v>
      </c>
      <c r="E312" s="1" t="s">
        <v>7316</v>
      </c>
      <c r="F312" s="1" t="s">
        <v>5645</v>
      </c>
      <c r="G312" s="1" t="b">
        <v>1</v>
      </c>
      <c r="H312" s="1" t="s">
        <v>5119</v>
      </c>
      <c r="I312" s="1" t="s">
        <v>7317</v>
      </c>
      <c r="J312" s="1" t="s">
        <v>7318</v>
      </c>
      <c r="K312" s="1" t="s">
        <v>4546</v>
      </c>
      <c r="L312" s="1"/>
      <c r="M312" s="1"/>
    </row>
    <row r="313" spans="1:13" x14ac:dyDescent="0.35">
      <c r="A313" s="1" t="s">
        <v>6412</v>
      </c>
      <c r="B313" s="1">
        <v>6449736460</v>
      </c>
      <c r="C313" s="1" t="s">
        <v>7319</v>
      </c>
      <c r="D313" s="1" t="s">
        <v>4562</v>
      </c>
      <c r="E313" s="1" t="s">
        <v>7320</v>
      </c>
      <c r="F313" s="1" t="s">
        <v>5527</v>
      </c>
      <c r="G313" s="1" t="b">
        <v>1</v>
      </c>
      <c r="H313" s="1" t="s">
        <v>5130</v>
      </c>
      <c r="I313" s="1" t="s">
        <v>7321</v>
      </c>
      <c r="J313" s="1" t="s">
        <v>7322</v>
      </c>
      <c r="K313" s="1" t="s">
        <v>4560</v>
      </c>
      <c r="L313" s="1"/>
      <c r="M313" s="1"/>
    </row>
    <row r="314" spans="1:13" x14ac:dyDescent="0.35">
      <c r="A314" s="1" t="s">
        <v>6412</v>
      </c>
      <c r="B314" s="1">
        <v>868077558</v>
      </c>
      <c r="C314" s="1" t="s">
        <v>7323</v>
      </c>
      <c r="D314" s="1" t="s">
        <v>4581</v>
      </c>
      <c r="E314" s="1" t="s">
        <v>7324</v>
      </c>
      <c r="F314" s="1" t="s">
        <v>7325</v>
      </c>
      <c r="G314" s="1" t="b">
        <v>1</v>
      </c>
      <c r="H314" s="1" t="s">
        <v>5137</v>
      </c>
      <c r="I314" s="1" t="s">
        <v>7326</v>
      </c>
      <c r="J314" s="1" t="s">
        <v>4585</v>
      </c>
      <c r="K314" s="1" t="s">
        <v>4579</v>
      </c>
      <c r="L314" s="1"/>
      <c r="M314" s="1"/>
    </row>
    <row r="315" spans="1:13" x14ac:dyDescent="0.35">
      <c r="A315" s="1" t="s">
        <v>6412</v>
      </c>
      <c r="B315" s="1">
        <v>886427730</v>
      </c>
      <c r="C315" s="1" t="s">
        <v>7327</v>
      </c>
      <c r="D315" s="1" t="s">
        <v>4602</v>
      </c>
      <c r="E315" s="1" t="s">
        <v>7328</v>
      </c>
      <c r="F315" s="1" t="s">
        <v>6185</v>
      </c>
      <c r="G315" s="1" t="b">
        <v>1</v>
      </c>
      <c r="H315" s="1" t="s">
        <v>5119</v>
      </c>
      <c r="I315" s="1" t="s">
        <v>7329</v>
      </c>
      <c r="J315" s="1" t="s">
        <v>7330</v>
      </c>
      <c r="K315" s="1" t="s">
        <v>4600</v>
      </c>
      <c r="L315" s="1"/>
      <c r="M315" s="1"/>
    </row>
    <row r="316" spans="1:13" x14ac:dyDescent="0.35">
      <c r="A316" s="1" t="s">
        <v>6412</v>
      </c>
      <c r="B316" s="1">
        <v>1044456188</v>
      </c>
      <c r="C316" s="1" t="s">
        <v>7331</v>
      </c>
      <c r="D316" s="1" t="s">
        <v>4609</v>
      </c>
      <c r="E316" s="1" t="s">
        <v>7332</v>
      </c>
      <c r="F316" s="1" t="s">
        <v>5527</v>
      </c>
      <c r="G316" s="1" t="b">
        <v>1</v>
      </c>
      <c r="H316" s="1" t="s">
        <v>5137</v>
      </c>
      <c r="I316" s="1" t="s">
        <v>7333</v>
      </c>
      <c r="J316" s="1" t="s">
        <v>7334</v>
      </c>
      <c r="K316" s="1" t="s">
        <v>4607</v>
      </c>
      <c r="L316" s="1"/>
      <c r="M316" s="1"/>
    </row>
    <row r="317" spans="1:13" x14ac:dyDescent="0.35">
      <c r="A317" s="1" t="s">
        <v>6412</v>
      </c>
      <c r="B317" s="1">
        <v>994041762</v>
      </c>
      <c r="C317" s="1" t="s">
        <v>7335</v>
      </c>
      <c r="D317" s="1" t="s">
        <v>4616</v>
      </c>
      <c r="E317" s="1" t="s">
        <v>7336</v>
      </c>
      <c r="F317" s="1" t="s">
        <v>5537</v>
      </c>
      <c r="G317" s="1" t="b">
        <v>1</v>
      </c>
      <c r="H317" s="1" t="s">
        <v>5119</v>
      </c>
      <c r="I317" s="1" t="s">
        <v>5986</v>
      </c>
      <c r="J317" s="1" t="s">
        <v>7337</v>
      </c>
      <c r="K317" s="1" t="s">
        <v>4614</v>
      </c>
      <c r="L317" s="1"/>
      <c r="M317" s="1"/>
    </row>
    <row r="318" spans="1:13" x14ac:dyDescent="0.35">
      <c r="A318" s="1" t="s">
        <v>6412</v>
      </c>
      <c r="B318" s="1">
        <v>6449190344</v>
      </c>
      <c r="C318" s="1" t="s">
        <v>7338</v>
      </c>
      <c r="D318" s="1" t="s">
        <v>4649</v>
      </c>
      <c r="E318" s="1" t="s">
        <v>7339</v>
      </c>
      <c r="F318" s="1" t="s">
        <v>5368</v>
      </c>
      <c r="G318" s="1" t="b">
        <v>1</v>
      </c>
      <c r="H318" s="1" t="s">
        <v>5130</v>
      </c>
      <c r="I318" s="1" t="s">
        <v>7340</v>
      </c>
      <c r="J318" s="1" t="s">
        <v>4653</v>
      </c>
      <c r="K318" s="1" t="s">
        <v>4647</v>
      </c>
      <c r="L318" s="1"/>
      <c r="M318" s="1"/>
    </row>
    <row r="319" spans="1:13" x14ac:dyDescent="0.35">
      <c r="A319" s="1" t="s">
        <v>6412</v>
      </c>
      <c r="B319" s="1">
        <v>1660583025</v>
      </c>
      <c r="C319" s="1" t="s">
        <v>7341</v>
      </c>
      <c r="D319" s="1" t="s">
        <v>4656</v>
      </c>
      <c r="E319" s="1" t="s">
        <v>4657</v>
      </c>
      <c r="F319" s="1" t="s">
        <v>5314</v>
      </c>
      <c r="G319" s="1" t="b">
        <v>1</v>
      </c>
      <c r="H319" s="1" t="s">
        <v>5137</v>
      </c>
      <c r="I319" s="1" t="s">
        <v>7342</v>
      </c>
      <c r="J319" s="1" t="s">
        <v>4660</v>
      </c>
      <c r="K319" s="1" t="s">
        <v>4654</v>
      </c>
      <c r="L319" s="1"/>
      <c r="M319" s="1"/>
    </row>
    <row r="320" spans="1:13" x14ac:dyDescent="0.35">
      <c r="A320" s="1" t="s">
        <v>6412</v>
      </c>
      <c r="B320" s="1">
        <v>307840670</v>
      </c>
      <c r="C320" s="1" t="s">
        <v>7343</v>
      </c>
      <c r="D320" s="1" t="s">
        <v>4663</v>
      </c>
      <c r="E320" s="1" t="s">
        <v>7344</v>
      </c>
      <c r="F320" s="1" t="s">
        <v>6258</v>
      </c>
      <c r="G320" s="1" t="b">
        <v>0</v>
      </c>
      <c r="H320" s="1" t="s">
        <v>5119</v>
      </c>
      <c r="I320" s="1" t="s">
        <v>7345</v>
      </c>
      <c r="J320" s="1" t="s">
        <v>7346</v>
      </c>
      <c r="K320" s="1" t="s">
        <v>4661</v>
      </c>
      <c r="L320" s="1"/>
      <c r="M320" s="1"/>
    </row>
    <row r="321" spans="1:13" x14ac:dyDescent="0.35">
      <c r="A321" s="1" t="s">
        <v>6412</v>
      </c>
      <c r="B321" s="1">
        <v>1035160239</v>
      </c>
      <c r="C321" s="1" t="s">
        <v>7347</v>
      </c>
      <c r="D321" s="1" t="s">
        <v>4676</v>
      </c>
      <c r="E321" s="1" t="s">
        <v>7348</v>
      </c>
      <c r="F321" s="1" t="s">
        <v>5521</v>
      </c>
      <c r="G321" s="1" t="b">
        <v>0</v>
      </c>
      <c r="H321" s="1" t="s">
        <v>5119</v>
      </c>
      <c r="I321" s="1"/>
      <c r="J321" s="1"/>
      <c r="K321" s="1" t="s">
        <v>4674</v>
      </c>
      <c r="L321" s="1"/>
      <c r="M321" s="1"/>
    </row>
    <row r="322" spans="1:13" x14ac:dyDescent="0.35">
      <c r="A322" s="1" t="s">
        <v>6412</v>
      </c>
      <c r="B322" s="1">
        <v>893619699</v>
      </c>
      <c r="C322" s="1" t="s">
        <v>7349</v>
      </c>
      <c r="D322" s="1" t="s">
        <v>4683</v>
      </c>
      <c r="E322" s="1" t="s">
        <v>7350</v>
      </c>
      <c r="F322" s="1" t="s">
        <v>7351</v>
      </c>
      <c r="G322" s="1" t="b">
        <v>0</v>
      </c>
      <c r="H322" s="1" t="s">
        <v>5119</v>
      </c>
      <c r="I322" s="1" t="s">
        <v>5179</v>
      </c>
      <c r="J322" s="1" t="s">
        <v>4686</v>
      </c>
      <c r="K322" s="1" t="s">
        <v>4681</v>
      </c>
      <c r="L322" s="1"/>
      <c r="M322" s="1"/>
    </row>
    <row r="323" spans="1:13" x14ac:dyDescent="0.35">
      <c r="A323" s="1" t="s">
        <v>6412</v>
      </c>
      <c r="B323" s="1">
        <v>673228380</v>
      </c>
      <c r="C323" s="1" t="s">
        <v>7352</v>
      </c>
      <c r="D323" s="1" t="s">
        <v>4695</v>
      </c>
      <c r="E323" s="1" t="s">
        <v>7353</v>
      </c>
      <c r="F323" s="1" t="s">
        <v>6693</v>
      </c>
      <c r="G323" s="1" t="b">
        <v>0</v>
      </c>
      <c r="H323" s="1" t="s">
        <v>5137</v>
      </c>
      <c r="I323" s="1"/>
      <c r="J323" s="1"/>
      <c r="K323" s="1" t="s">
        <v>4693</v>
      </c>
      <c r="L323" s="1"/>
      <c r="M323" s="1"/>
    </row>
    <row r="324" spans="1:13" x14ac:dyDescent="0.35">
      <c r="A324" s="1" t="s">
        <v>6412</v>
      </c>
      <c r="B324" s="1">
        <v>1451455723</v>
      </c>
      <c r="C324" s="1" t="s">
        <v>7354</v>
      </c>
      <c r="D324" s="1" t="s">
        <v>4699</v>
      </c>
      <c r="E324" s="1" t="s">
        <v>7355</v>
      </c>
      <c r="F324" s="1" t="s">
        <v>6258</v>
      </c>
      <c r="G324" s="1" t="b">
        <v>0</v>
      </c>
      <c r="H324" s="1" t="s">
        <v>5119</v>
      </c>
      <c r="I324" s="1" t="s">
        <v>6737</v>
      </c>
      <c r="J324" s="1" t="s">
        <v>7356</v>
      </c>
      <c r="K324" s="1" t="s">
        <v>4697</v>
      </c>
      <c r="L324" s="1"/>
      <c r="M324" s="1"/>
    </row>
    <row r="325" spans="1:13" x14ac:dyDescent="0.35">
      <c r="A325" s="1" t="s">
        <v>6412</v>
      </c>
      <c r="B325" s="1">
        <v>1482780647</v>
      </c>
      <c r="C325" s="1" t="s">
        <v>7357</v>
      </c>
      <c r="D325" s="1" t="s">
        <v>4711</v>
      </c>
      <c r="E325" s="1" t="s">
        <v>7358</v>
      </c>
      <c r="F325" s="1" t="s">
        <v>5324</v>
      </c>
      <c r="G325" s="1" t="b">
        <v>1</v>
      </c>
      <c r="H325" s="1" t="s">
        <v>5137</v>
      </c>
      <c r="I325" s="1" t="s">
        <v>7359</v>
      </c>
      <c r="J325" s="1" t="s">
        <v>7360</v>
      </c>
      <c r="K325" s="1" t="s">
        <v>4709</v>
      </c>
      <c r="L325" s="1"/>
      <c r="M325" s="1"/>
    </row>
    <row r="326" spans="1:13" x14ac:dyDescent="0.35">
      <c r="A326" s="1" t="s">
        <v>6412</v>
      </c>
      <c r="B326" s="1">
        <v>6446039122</v>
      </c>
      <c r="C326" s="1" t="s">
        <v>7361</v>
      </c>
      <c r="D326" s="1" t="s">
        <v>4717</v>
      </c>
      <c r="E326" s="1" t="s">
        <v>7362</v>
      </c>
      <c r="F326" s="1" t="s">
        <v>5877</v>
      </c>
      <c r="G326" s="1" t="b">
        <v>1</v>
      </c>
      <c r="H326" s="1" t="s">
        <v>5119</v>
      </c>
      <c r="I326" s="1" t="s">
        <v>7363</v>
      </c>
      <c r="J326" s="1" t="s">
        <v>4720</v>
      </c>
      <c r="K326" s="1" t="s">
        <v>4715</v>
      </c>
      <c r="L326" s="1"/>
      <c r="M326" s="1"/>
    </row>
    <row r="327" spans="1:13" x14ac:dyDescent="0.35">
      <c r="A327" s="1" t="s">
        <v>6412</v>
      </c>
      <c r="B327" s="1">
        <v>1532857459</v>
      </c>
      <c r="C327" s="1" t="s">
        <v>7364</v>
      </c>
      <c r="D327" s="1" t="s">
        <v>4723</v>
      </c>
      <c r="E327" s="1" t="s">
        <v>7365</v>
      </c>
      <c r="F327" s="1" t="s">
        <v>5243</v>
      </c>
      <c r="G327" s="1" t="b">
        <v>1</v>
      </c>
      <c r="H327" s="1" t="s">
        <v>5119</v>
      </c>
      <c r="I327" s="1" t="s">
        <v>7366</v>
      </c>
      <c r="J327" s="1" t="s">
        <v>7367</v>
      </c>
      <c r="K327" s="1" t="s">
        <v>4721</v>
      </c>
      <c r="L327" s="1"/>
      <c r="M327" s="1"/>
    </row>
    <row r="328" spans="1:13" x14ac:dyDescent="0.35">
      <c r="A328" s="1" t="s">
        <v>6412</v>
      </c>
      <c r="B328" s="1">
        <v>6449704549</v>
      </c>
      <c r="C328" s="1" t="s">
        <v>7368</v>
      </c>
      <c r="D328" s="1" t="s">
        <v>4729</v>
      </c>
      <c r="E328" s="1" t="s">
        <v>7369</v>
      </c>
      <c r="F328" s="1" t="s">
        <v>6433</v>
      </c>
      <c r="G328" s="1" t="b">
        <v>1</v>
      </c>
      <c r="H328" s="1" t="s">
        <v>5119</v>
      </c>
      <c r="I328" s="1" t="s">
        <v>7370</v>
      </c>
      <c r="J328" s="1" t="s">
        <v>4733</v>
      </c>
      <c r="K328" s="1" t="s">
        <v>4727</v>
      </c>
      <c r="L328" s="1"/>
      <c r="M328" s="1"/>
    </row>
    <row r="329" spans="1:13" x14ac:dyDescent="0.35">
      <c r="A329" s="1" t="s">
        <v>6412</v>
      </c>
      <c r="B329" s="1">
        <v>1483962204</v>
      </c>
      <c r="C329" s="1" t="s">
        <v>7371</v>
      </c>
      <c r="D329" s="1" t="s">
        <v>4736</v>
      </c>
      <c r="E329" s="1" t="s">
        <v>7372</v>
      </c>
      <c r="F329" s="1" t="s">
        <v>5243</v>
      </c>
      <c r="G329" s="1" t="b">
        <v>1</v>
      </c>
      <c r="H329" s="1" t="s">
        <v>5119</v>
      </c>
      <c r="I329" s="1" t="s">
        <v>7373</v>
      </c>
      <c r="J329" s="1" t="s">
        <v>7374</v>
      </c>
      <c r="K329" s="1" t="s">
        <v>4734</v>
      </c>
      <c r="L329" s="1"/>
      <c r="M329" s="1"/>
    </row>
    <row r="330" spans="1:13" x14ac:dyDescent="0.35">
      <c r="A330" s="1" t="s">
        <v>6412</v>
      </c>
      <c r="B330" s="1">
        <v>1586366816</v>
      </c>
      <c r="C330" s="1" t="s">
        <v>7375</v>
      </c>
      <c r="D330" s="1" t="s">
        <v>4776</v>
      </c>
      <c r="E330" s="1" t="s">
        <v>7376</v>
      </c>
      <c r="F330" s="1" t="s">
        <v>6404</v>
      </c>
      <c r="G330" s="1" t="b">
        <v>1</v>
      </c>
      <c r="H330" s="1" t="s">
        <v>5137</v>
      </c>
      <c r="I330" s="1" t="s">
        <v>7377</v>
      </c>
      <c r="J330" s="1" t="s">
        <v>4780</v>
      </c>
      <c r="K330" s="1" t="s">
        <v>4774</v>
      </c>
      <c r="L330" s="1"/>
      <c r="M330" s="1"/>
    </row>
    <row r="331" spans="1:13" x14ac:dyDescent="0.35">
      <c r="A331" s="1" t="s">
        <v>6412</v>
      </c>
      <c r="B331" s="1">
        <v>1615336187</v>
      </c>
      <c r="C331" s="1" t="s">
        <v>7378</v>
      </c>
      <c r="D331" s="1" t="s">
        <v>4783</v>
      </c>
      <c r="E331" s="1" t="s">
        <v>7379</v>
      </c>
      <c r="F331" s="1" t="s">
        <v>7380</v>
      </c>
      <c r="G331" s="1" t="b">
        <v>1</v>
      </c>
      <c r="H331" s="1" t="s">
        <v>5137</v>
      </c>
      <c r="I331" s="1" t="s">
        <v>7381</v>
      </c>
      <c r="J331" s="1" t="s">
        <v>7382</v>
      </c>
      <c r="K331" s="1" t="s">
        <v>4781</v>
      </c>
      <c r="L331" s="1"/>
      <c r="M331" s="1"/>
    </row>
    <row r="332" spans="1:13" x14ac:dyDescent="0.35">
      <c r="A332" s="1" t="s">
        <v>6412</v>
      </c>
      <c r="B332" s="1">
        <v>1101848914</v>
      </c>
      <c r="C332" s="1" t="s">
        <v>7383</v>
      </c>
      <c r="D332" s="1" t="s">
        <v>4821</v>
      </c>
      <c r="E332" s="1" t="s">
        <v>7384</v>
      </c>
      <c r="F332" s="1" t="s">
        <v>5178</v>
      </c>
      <c r="G332" s="1" t="b">
        <v>1</v>
      </c>
      <c r="H332" s="1" t="s">
        <v>5119</v>
      </c>
      <c r="I332" s="1" t="s">
        <v>7385</v>
      </c>
      <c r="J332" s="1" t="s">
        <v>7386</v>
      </c>
      <c r="K332" s="1" t="s">
        <v>4819</v>
      </c>
      <c r="L332" s="1"/>
      <c r="M332" s="1"/>
    </row>
    <row r="333" spans="1:13" x14ac:dyDescent="0.35">
      <c r="A333" s="1" t="s">
        <v>6412</v>
      </c>
      <c r="B333" s="1">
        <v>6463562198</v>
      </c>
      <c r="C333" s="1" t="s">
        <v>7387</v>
      </c>
      <c r="D333" s="1" t="s">
        <v>4841</v>
      </c>
      <c r="E333" s="1" t="s">
        <v>7388</v>
      </c>
      <c r="F333" s="1" t="s">
        <v>5527</v>
      </c>
      <c r="G333" s="1" t="b">
        <v>0</v>
      </c>
      <c r="H333" s="1" t="s">
        <v>5137</v>
      </c>
      <c r="I333" s="1" t="s">
        <v>5179</v>
      </c>
      <c r="J333" s="1" t="s">
        <v>7389</v>
      </c>
      <c r="K333" s="1" t="s">
        <v>4839</v>
      </c>
      <c r="L333" s="1"/>
      <c r="M333" s="1"/>
    </row>
    <row r="334" spans="1:13" x14ac:dyDescent="0.35">
      <c r="A334" s="1" t="s">
        <v>6412</v>
      </c>
      <c r="B334" s="1">
        <v>1436192460</v>
      </c>
      <c r="C334" s="1" t="s">
        <v>7390</v>
      </c>
      <c r="D334" s="1" t="s">
        <v>4861</v>
      </c>
      <c r="E334" s="1" t="s">
        <v>7391</v>
      </c>
      <c r="F334" s="1" t="s">
        <v>5527</v>
      </c>
      <c r="G334" s="1" t="b">
        <v>1</v>
      </c>
      <c r="H334" s="1" t="s">
        <v>5119</v>
      </c>
      <c r="I334" s="1" t="s">
        <v>7392</v>
      </c>
      <c r="J334" s="1" t="s">
        <v>4865</v>
      </c>
      <c r="K334" s="1" t="s">
        <v>4859</v>
      </c>
      <c r="L334" s="1"/>
      <c r="M334" s="1"/>
    </row>
    <row r="335" spans="1:13" x14ac:dyDescent="0.35">
      <c r="A335" s="1" t="s">
        <v>6412</v>
      </c>
      <c r="B335" s="1">
        <v>1671705818</v>
      </c>
      <c r="C335" s="1" t="s">
        <v>7393</v>
      </c>
      <c r="D335" s="1" t="s">
        <v>4868</v>
      </c>
      <c r="E335" s="1" t="s">
        <v>7394</v>
      </c>
      <c r="F335" s="1" t="s">
        <v>5292</v>
      </c>
      <c r="G335" s="1" t="b">
        <v>1</v>
      </c>
      <c r="H335" s="1" t="s">
        <v>5137</v>
      </c>
      <c r="I335" s="1" t="s">
        <v>7395</v>
      </c>
      <c r="J335" s="1" t="s">
        <v>4872</v>
      </c>
      <c r="K335" s="1" t="s">
        <v>4866</v>
      </c>
      <c r="L335" s="1"/>
      <c r="M335" s="1"/>
    </row>
    <row r="336" spans="1:13" x14ac:dyDescent="0.35">
      <c r="A336" s="1" t="s">
        <v>6412</v>
      </c>
      <c r="B336" s="1">
        <v>1598264303</v>
      </c>
      <c r="C336" s="1" t="s">
        <v>7396</v>
      </c>
      <c r="D336" s="1" t="s">
        <v>4895</v>
      </c>
      <c r="E336" s="1" t="s">
        <v>7397</v>
      </c>
      <c r="F336" s="1" t="s">
        <v>7398</v>
      </c>
      <c r="G336" s="1" t="b">
        <v>0</v>
      </c>
      <c r="H336" s="1" t="s">
        <v>5119</v>
      </c>
      <c r="I336" s="1" t="s">
        <v>7399</v>
      </c>
      <c r="J336" s="1" t="s">
        <v>4899</v>
      </c>
      <c r="K336" s="1" t="s">
        <v>4893</v>
      </c>
      <c r="L336" s="1"/>
      <c r="M336" s="1"/>
    </row>
    <row r="337" spans="1:13" x14ac:dyDescent="0.35">
      <c r="A337" s="1" t="s">
        <v>6412</v>
      </c>
      <c r="B337" s="1">
        <v>1305242235</v>
      </c>
      <c r="C337" s="1" t="s">
        <v>7400</v>
      </c>
      <c r="D337" s="1" t="s">
        <v>4902</v>
      </c>
      <c r="E337" s="1" t="s">
        <v>7401</v>
      </c>
      <c r="F337" s="1" t="s">
        <v>5877</v>
      </c>
      <c r="G337" s="1" t="b">
        <v>1</v>
      </c>
      <c r="H337" s="1" t="s">
        <v>5119</v>
      </c>
      <c r="I337" s="1" t="s">
        <v>5179</v>
      </c>
      <c r="J337" s="1" t="s">
        <v>4906</v>
      </c>
      <c r="K337" s="1" t="s">
        <v>4900</v>
      </c>
      <c r="L337" s="1"/>
      <c r="M337" s="1"/>
    </row>
    <row r="338" spans="1:13" x14ac:dyDescent="0.35">
      <c r="A338" s="1" t="s">
        <v>6412</v>
      </c>
      <c r="B338" s="1">
        <v>743631886</v>
      </c>
      <c r="C338" s="1" t="s">
        <v>7402</v>
      </c>
      <c r="D338" s="1" t="s">
        <v>4909</v>
      </c>
      <c r="E338" s="1" t="s">
        <v>7403</v>
      </c>
      <c r="F338" s="1" t="s">
        <v>6596</v>
      </c>
      <c r="G338" s="1" t="b">
        <v>0</v>
      </c>
      <c r="H338" s="1" t="s">
        <v>5119</v>
      </c>
      <c r="I338" s="1" t="s">
        <v>5179</v>
      </c>
      <c r="J338" s="1" t="s">
        <v>7404</v>
      </c>
      <c r="K338" s="1" t="s">
        <v>4907</v>
      </c>
      <c r="L338" s="1"/>
      <c r="M338" s="1"/>
    </row>
    <row r="339" spans="1:13" x14ac:dyDescent="0.35">
      <c r="A339" s="1" t="s">
        <v>6412</v>
      </c>
      <c r="B339" s="1">
        <v>380864349</v>
      </c>
      <c r="C339" s="1" t="s">
        <v>7405</v>
      </c>
      <c r="D339" s="1" t="s">
        <v>4920</v>
      </c>
      <c r="E339" s="1" t="s">
        <v>7406</v>
      </c>
      <c r="F339" s="1" t="s">
        <v>5292</v>
      </c>
      <c r="G339" s="1" t="b">
        <v>0</v>
      </c>
      <c r="H339" s="1" t="s">
        <v>5119</v>
      </c>
      <c r="I339" s="1" t="s">
        <v>7407</v>
      </c>
      <c r="J339" s="1" t="s">
        <v>4923</v>
      </c>
      <c r="K339" s="1" t="s">
        <v>4918</v>
      </c>
      <c r="L339" s="1"/>
      <c r="M339" s="1"/>
    </row>
    <row r="340" spans="1:13" x14ac:dyDescent="0.35">
      <c r="A340" s="1" t="s">
        <v>6412</v>
      </c>
      <c r="B340" s="1">
        <v>329233299</v>
      </c>
      <c r="C340" s="1" t="s">
        <v>7408</v>
      </c>
      <c r="D340" s="1" t="s">
        <v>891</v>
      </c>
      <c r="E340" s="1" t="s">
        <v>7409</v>
      </c>
      <c r="F340" s="1" t="s">
        <v>5292</v>
      </c>
      <c r="G340" s="1" t="b">
        <v>0</v>
      </c>
      <c r="H340" s="1" t="s">
        <v>5119</v>
      </c>
      <c r="I340" s="1" t="s">
        <v>6550</v>
      </c>
      <c r="J340" s="1" t="s">
        <v>4935</v>
      </c>
      <c r="K340" s="1" t="s">
        <v>890</v>
      </c>
      <c r="L340" s="1"/>
      <c r="M340" s="1"/>
    </row>
    <row r="341" spans="1:13" x14ac:dyDescent="0.35">
      <c r="A341" s="1" t="s">
        <v>6412</v>
      </c>
      <c r="B341" s="1">
        <v>1499137942</v>
      </c>
      <c r="C341" s="1" t="s">
        <v>7410</v>
      </c>
      <c r="D341" s="1" t="s">
        <v>894</v>
      </c>
      <c r="E341" s="1" t="s">
        <v>7411</v>
      </c>
      <c r="F341" s="1" t="s">
        <v>5129</v>
      </c>
      <c r="G341" s="1" t="b">
        <v>1</v>
      </c>
      <c r="H341" s="1" t="s">
        <v>5130</v>
      </c>
      <c r="I341" s="1" t="s">
        <v>7412</v>
      </c>
      <c r="J341" s="1" t="s">
        <v>4943</v>
      </c>
      <c r="K341" s="1" t="s">
        <v>893</v>
      </c>
      <c r="L341" s="1"/>
      <c r="M341" s="1"/>
    </row>
    <row r="342" spans="1:13" x14ac:dyDescent="0.35">
      <c r="A342" s="1" t="s">
        <v>6412</v>
      </c>
      <c r="B342" s="1">
        <v>6448845907</v>
      </c>
      <c r="C342" s="1" t="s">
        <v>7413</v>
      </c>
      <c r="D342" s="1" t="s">
        <v>275</v>
      </c>
      <c r="E342" s="1" t="s">
        <v>7414</v>
      </c>
      <c r="F342" s="1" t="s">
        <v>5161</v>
      </c>
      <c r="G342" s="1" t="b">
        <v>1</v>
      </c>
      <c r="H342" s="1" t="s">
        <v>5130</v>
      </c>
      <c r="I342" s="1" t="s">
        <v>7415</v>
      </c>
      <c r="J342" s="1" t="s">
        <v>4962</v>
      </c>
      <c r="K342" s="1" t="s">
        <v>274</v>
      </c>
      <c r="L342" s="1"/>
      <c r="M342" s="1"/>
    </row>
    <row r="343" spans="1:13" x14ac:dyDescent="0.35">
      <c r="A343" s="1" t="s">
        <v>6412</v>
      </c>
      <c r="B343" s="1">
        <v>1494548587</v>
      </c>
      <c r="C343" s="1" t="s">
        <v>7416</v>
      </c>
      <c r="D343" s="1" t="s">
        <v>7417</v>
      </c>
      <c r="E343" s="1" t="s">
        <v>7418</v>
      </c>
      <c r="F343" s="1" t="s">
        <v>5167</v>
      </c>
      <c r="G343" s="1" t="b">
        <v>1</v>
      </c>
      <c r="H343" s="1" t="s">
        <v>5130</v>
      </c>
      <c r="I343" s="1" t="s">
        <v>7419</v>
      </c>
      <c r="J343" s="1" t="s">
        <v>4974</v>
      </c>
      <c r="K343" s="1" t="s">
        <v>75</v>
      </c>
      <c r="L343" s="1"/>
      <c r="M343" s="1"/>
    </row>
    <row r="344" spans="1:13" x14ac:dyDescent="0.35">
      <c r="A344" s="1" t="s">
        <v>6412</v>
      </c>
      <c r="B344" s="1">
        <v>542110494</v>
      </c>
      <c r="C344" s="1" t="s">
        <v>7420</v>
      </c>
      <c r="D344" s="1" t="s">
        <v>7421</v>
      </c>
      <c r="E344" s="1" t="s">
        <v>7422</v>
      </c>
      <c r="F344" s="1" t="s">
        <v>5129</v>
      </c>
      <c r="G344" s="1" t="b">
        <v>1</v>
      </c>
      <c r="H344" s="1" t="s">
        <v>5130</v>
      </c>
      <c r="I344" s="1" t="s">
        <v>7423</v>
      </c>
      <c r="J344" s="1" t="s">
        <v>4978</v>
      </c>
      <c r="K344" s="1" t="s">
        <v>455</v>
      </c>
      <c r="L344" s="1"/>
      <c r="M344" s="1"/>
    </row>
    <row r="345" spans="1:13" x14ac:dyDescent="0.35">
      <c r="A345" s="1" t="s">
        <v>6412</v>
      </c>
      <c r="B345" s="1">
        <v>962907009</v>
      </c>
      <c r="C345" s="1" t="s">
        <v>7424</v>
      </c>
      <c r="D345" s="1" t="s">
        <v>42</v>
      </c>
      <c r="E345" s="1" t="s">
        <v>7425</v>
      </c>
      <c r="F345" s="1" t="s">
        <v>6987</v>
      </c>
      <c r="G345" s="1" t="b">
        <v>1</v>
      </c>
      <c r="H345" s="1" t="s">
        <v>5130</v>
      </c>
      <c r="I345" s="1" t="s">
        <v>7426</v>
      </c>
      <c r="J345" s="1" t="s">
        <v>7427</v>
      </c>
      <c r="K345" s="1" t="s">
        <v>41</v>
      </c>
      <c r="L345" s="1"/>
      <c r="M345" s="1"/>
    </row>
    <row r="346" spans="1:13" x14ac:dyDescent="0.35">
      <c r="A346" s="1" t="s">
        <v>6412</v>
      </c>
      <c r="B346" s="1">
        <v>969997496</v>
      </c>
      <c r="C346" s="1" t="s">
        <v>7428</v>
      </c>
      <c r="D346" s="1" t="s">
        <v>543</v>
      </c>
      <c r="E346" s="1" t="s">
        <v>7429</v>
      </c>
      <c r="F346" s="1" t="s">
        <v>6987</v>
      </c>
      <c r="G346" s="1" t="b">
        <v>1</v>
      </c>
      <c r="H346" s="1" t="s">
        <v>5130</v>
      </c>
      <c r="I346" s="1" t="s">
        <v>7430</v>
      </c>
      <c r="J346" s="1" t="s">
        <v>4986</v>
      </c>
      <c r="K346" s="1" t="s">
        <v>542</v>
      </c>
      <c r="L346" s="1"/>
      <c r="M346" s="1"/>
    </row>
    <row r="347" spans="1:13" x14ac:dyDescent="0.35">
      <c r="A347" s="1" t="s">
        <v>6412</v>
      </c>
      <c r="B347" s="1">
        <v>1601320796</v>
      </c>
      <c r="C347" s="1" t="s">
        <v>7431</v>
      </c>
      <c r="D347" s="1" t="s">
        <v>257</v>
      </c>
      <c r="E347" s="1" t="s">
        <v>7432</v>
      </c>
      <c r="F347" s="1" t="s">
        <v>5269</v>
      </c>
      <c r="G347" s="1" t="b">
        <v>1</v>
      </c>
      <c r="H347" s="1" t="s">
        <v>5130</v>
      </c>
      <c r="I347" s="1" t="s">
        <v>7433</v>
      </c>
      <c r="J347" s="1" t="s">
        <v>5015</v>
      </c>
      <c r="K347" s="1" t="s">
        <v>256</v>
      </c>
      <c r="L347" s="1"/>
      <c r="M347" s="1"/>
    </row>
    <row r="348" spans="1:13" x14ac:dyDescent="0.35">
      <c r="A348" s="1" t="s">
        <v>6412</v>
      </c>
      <c r="B348" s="1">
        <v>664575829</v>
      </c>
      <c r="C348" s="1" t="s">
        <v>7434</v>
      </c>
      <c r="D348" s="1" t="s">
        <v>260</v>
      </c>
      <c r="E348" s="1" t="s">
        <v>7435</v>
      </c>
      <c r="F348" s="1" t="s">
        <v>7436</v>
      </c>
      <c r="G348" s="1" t="b">
        <v>1</v>
      </c>
      <c r="H348" s="1" t="s">
        <v>5119</v>
      </c>
      <c r="I348" s="1" t="s">
        <v>7437</v>
      </c>
      <c r="J348" s="1" t="s">
        <v>2542</v>
      </c>
      <c r="K348" s="1" t="s">
        <v>259</v>
      </c>
      <c r="L348" s="1"/>
      <c r="M348" s="1"/>
    </row>
    <row r="349" spans="1:13" x14ac:dyDescent="0.35">
      <c r="A349" s="1" t="s">
        <v>6412</v>
      </c>
      <c r="B349" s="1">
        <v>1146465836</v>
      </c>
      <c r="C349" s="1" t="s">
        <v>7438</v>
      </c>
      <c r="D349" s="1" t="s">
        <v>347</v>
      </c>
      <c r="E349" s="1" t="s">
        <v>7439</v>
      </c>
      <c r="F349" s="1" t="s">
        <v>7440</v>
      </c>
      <c r="G349" s="1" t="b">
        <v>1</v>
      </c>
      <c r="H349" s="1" t="s">
        <v>5190</v>
      </c>
      <c r="I349" s="1" t="s">
        <v>7441</v>
      </c>
      <c r="J349" s="1" t="s">
        <v>7442</v>
      </c>
      <c r="K349" s="1" t="s">
        <v>346</v>
      </c>
      <c r="L349" s="1"/>
      <c r="M349" s="1"/>
    </row>
    <row r="350" spans="1:13" x14ac:dyDescent="0.35">
      <c r="A350" s="1" t="s">
        <v>6412</v>
      </c>
      <c r="B350" s="1">
        <v>1536584509</v>
      </c>
      <c r="C350" s="1" t="s">
        <v>7443</v>
      </c>
      <c r="D350" s="1" t="s">
        <v>555</v>
      </c>
      <c r="E350" s="1" t="s">
        <v>7444</v>
      </c>
      <c r="F350" s="1" t="s">
        <v>7445</v>
      </c>
      <c r="G350" s="1" t="b">
        <v>1</v>
      </c>
      <c r="H350" s="1" t="s">
        <v>5119</v>
      </c>
      <c r="I350" s="1" t="s">
        <v>7446</v>
      </c>
      <c r="J350" s="1" t="s">
        <v>7447</v>
      </c>
      <c r="K350" s="1" t="s">
        <v>554</v>
      </c>
      <c r="L350" s="1"/>
      <c r="M350" s="1"/>
    </row>
    <row r="351" spans="1:13" x14ac:dyDescent="0.35">
      <c r="A351" s="1" t="s">
        <v>6412</v>
      </c>
      <c r="B351" s="1">
        <v>1469356572</v>
      </c>
      <c r="C351" s="1" t="s">
        <v>7448</v>
      </c>
      <c r="D351" s="1" t="s">
        <v>89</v>
      </c>
      <c r="E351" s="1" t="s">
        <v>7449</v>
      </c>
      <c r="F351" s="1" t="s">
        <v>7450</v>
      </c>
      <c r="G351" s="1" t="b">
        <v>1</v>
      </c>
      <c r="H351" s="1" t="s">
        <v>5137</v>
      </c>
      <c r="I351" s="1" t="s">
        <v>7451</v>
      </c>
      <c r="J351" s="1" t="s">
        <v>7452</v>
      </c>
      <c r="K351" s="1" t="s">
        <v>88</v>
      </c>
      <c r="L351" s="1"/>
      <c r="M351" s="1"/>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0462F-66F4-455A-A6A1-B4EAA41C9B8F}">
  <dimension ref="A1:W165"/>
  <sheetViews>
    <sheetView topLeftCell="E4" zoomScale="80" zoomScaleNormal="80" workbookViewId="0">
      <selection activeCell="O20" sqref="O20"/>
    </sheetView>
  </sheetViews>
  <sheetFormatPr defaultRowHeight="14.5" x14ac:dyDescent="0.35"/>
  <cols>
    <col min="1" max="1" width="3.1796875" customWidth="1"/>
    <col min="2" max="2" width="18" customWidth="1"/>
    <col min="3" max="3" width="10.6328125" customWidth="1"/>
    <col min="4" max="4" width="30.90625" customWidth="1"/>
    <col min="5" max="5" width="10.36328125" customWidth="1"/>
    <col min="6" max="6" width="8.6328125" customWidth="1"/>
    <col min="7" max="7" width="3.453125" customWidth="1"/>
    <col min="9" max="9" width="9.1796875" customWidth="1"/>
    <col min="10" max="10" width="10.6328125" customWidth="1"/>
    <col min="11" max="11" width="8.7265625" customWidth="1"/>
    <col min="13" max="13" width="9.54296875" customWidth="1"/>
    <col min="14" max="14" width="9.1796875" customWidth="1"/>
    <col min="15" max="15" width="13.6328125" customWidth="1"/>
    <col min="16" max="16" width="7.36328125" customWidth="1"/>
    <col min="17" max="17" width="8.1796875" customWidth="1"/>
    <col min="18" max="18" width="8.36328125" customWidth="1"/>
    <col min="19" max="19" width="10.36328125" customWidth="1"/>
    <col min="20" max="20" width="9.90625" customWidth="1"/>
    <col min="22" max="22" width="9.453125" customWidth="1"/>
  </cols>
  <sheetData>
    <row r="1" spans="1:23" x14ac:dyDescent="0.35">
      <c r="A1" s="27" t="s">
        <v>7491</v>
      </c>
      <c r="B1" s="28"/>
      <c r="C1" s="28"/>
      <c r="D1" s="28"/>
      <c r="E1" s="28"/>
      <c r="F1" s="29"/>
      <c r="G1" s="27" t="s">
        <v>7492</v>
      </c>
      <c r="H1" s="28"/>
      <c r="I1" s="28"/>
      <c r="J1" s="28"/>
      <c r="K1" s="28" t="s">
        <v>7493</v>
      </c>
      <c r="L1" s="28"/>
      <c r="M1" s="28"/>
      <c r="N1" s="28"/>
      <c r="Q1" t="s">
        <v>7501</v>
      </c>
      <c r="R1" t="s">
        <v>7506</v>
      </c>
      <c r="S1" t="s">
        <v>7508</v>
      </c>
      <c r="T1" t="s">
        <v>7509</v>
      </c>
      <c r="U1" t="s">
        <v>7510</v>
      </c>
      <c r="V1" t="s">
        <v>7502</v>
      </c>
      <c r="W1" t="s">
        <v>8318</v>
      </c>
    </row>
    <row r="2" spans="1:23" x14ac:dyDescent="0.35">
      <c r="A2" t="s">
        <v>7503</v>
      </c>
      <c r="B2" t="s">
        <v>7474</v>
      </c>
      <c r="C2" t="s">
        <v>7475</v>
      </c>
      <c r="D2" t="s">
        <v>7495</v>
      </c>
      <c r="E2" t="s">
        <v>7479</v>
      </c>
      <c r="F2" t="s">
        <v>7500</v>
      </c>
      <c r="G2" t="s">
        <v>8285</v>
      </c>
      <c r="H2" t="s">
        <v>7482</v>
      </c>
      <c r="I2" t="s">
        <v>7483</v>
      </c>
      <c r="J2" t="s">
        <v>7484</v>
      </c>
      <c r="K2" t="s">
        <v>7471</v>
      </c>
      <c r="L2" t="s">
        <v>7472</v>
      </c>
      <c r="M2" t="s">
        <v>7473</v>
      </c>
      <c r="N2" t="s">
        <v>8331</v>
      </c>
      <c r="Q2" t="s">
        <v>7504</v>
      </c>
      <c r="R2" t="str">
        <f>RIGHT(datasets[[#This Row],[Dataset Code]], 2)&amp;"_labelled"</f>
        <v>d1_labelled</v>
      </c>
      <c r="S2" t="str">
        <f>RIGHT(datasets[[#This Row],[Dataset Code]], 2)&amp;"_test"&amp;LEFT(datasets[[#This Row],[Dataset Code]], 2)</f>
        <v>d1_test70</v>
      </c>
      <c r="T2">
        <f ca="1">(COUNTA(INDIRECT("'"&amp;datasets[[#This Row],[Full Dataset]]&amp;"'!A:A"))-1)-datasets[[#This Row],[Test Size]]</f>
        <v>226</v>
      </c>
      <c r="U2">
        <f ca="1">(COUNTA(INDIRECT("'"&amp;datasets[[#This Row],[Test Dataset]]&amp;"'!A:A"))-1)</f>
        <v>97</v>
      </c>
      <c r="V2">
        <f ca="1">SUM(datasets[[#This Row],[Train Size]:[Test Size]])</f>
        <v>323</v>
      </c>
      <c r="W2" s="24" cm="1">
        <f t="array" aca="1" ref="W2" ca="1">MAX(_xlfn._xlws.FILTER(models_table[Accuracy],models_table[Dataset]=datasets[[#This Row],[Dataset Code]],"0"))</f>
        <v>0.91752577319587625</v>
      </c>
    </row>
    <row r="3" spans="1:23" x14ac:dyDescent="0.35">
      <c r="A3">
        <v>1</v>
      </c>
      <c r="B3" t="s">
        <v>7477</v>
      </c>
      <c r="C3" t="s">
        <v>7488</v>
      </c>
      <c r="D3" t="str">
        <f>VLOOKUP(models_table[[#This Row],[System Message]],system_messages[],3,FALSE)</f>
        <v>[title, description]</v>
      </c>
      <c r="E3" s="11" t="s">
        <v>7511</v>
      </c>
      <c r="F3" t="s">
        <v>7504</v>
      </c>
      <c r="G3" t="s">
        <v>8284</v>
      </c>
      <c r="H3" t="str">
        <f>VLOOKUP(models_table[[#This Row],[configuration]],hyperparameter_configurations[],2,FALSE)</f>
        <v>-</v>
      </c>
      <c r="I3" t="str">
        <f>VLOOKUP(models_table[[#This Row],[configuration]],hyperparameter_configurations[],3,FALSE)</f>
        <v>-</v>
      </c>
      <c r="J3" t="str">
        <f>VLOOKUP(models_table[[#This Row],[configuration]],hyperparameter_configurations[],4,FALSE)</f>
        <v>-</v>
      </c>
      <c r="K3" cm="1">
        <f t="array" aca="1" ref="K3" ca="1">INDIRECT(RIGHT(models_table[[#This Row],[Dataset]],2)&amp;"_"&amp;LEFT(models_table[[#This Row],[Dataset]],2)&amp;"_"&amp;LOWER(LEFT(models_table[[#Headers],[Accuracy]],3))&amp;IF(models_table[[#This Row],[Model ID]]=1,"_gpt",""))</f>
        <v>0.6872852233676976</v>
      </c>
      <c r="L3" cm="1">
        <f t="array" aca="1" ref="L3" ca="1">INDIRECT(RIGHT(models_table[[#This Row],[Dataset]],2)&amp;"_"&amp;LEFT(models_table[[#This Row],[Dataset]],2)&amp;"_"&amp;LOWER(LEFT(models_table[[#Headers],[Precision]],3))&amp;IF(models_table[[#This Row],[Model ID]]=1,"_gpt",""))</f>
        <v>0.57345971563981046</v>
      </c>
      <c r="M3" cm="1">
        <f t="array" aca="1" ref="M3" ca="1">INDIRECT(RIGHT(models_table[[#This Row],[Dataset]],2)&amp;"_"&amp;LEFT(models_table[[#This Row],[Dataset]],2)&amp;"_"&amp;LOWER(LEFT(models_table[[#Headers],[Recall]],3))&amp;IF(models_table[[#This Row],[Model ID]]=1,"_gpt",""))</f>
        <v>0.99180327868852458</v>
      </c>
      <c r="N3">
        <f ca="1">2/(SUM((1/models_table[[#This Row],[Precision]]),(1/models_table[[#This Row],[Recall]])))</f>
        <v>0.72672672672672678</v>
      </c>
      <c r="Q3" t="s">
        <v>7505</v>
      </c>
      <c r="R3" t="str">
        <f>RIGHT(datasets[[#This Row],[Dataset Code]], 2)&amp;"_labelled"</f>
        <v>d1_labelled</v>
      </c>
      <c r="S3" t="str">
        <f>RIGHT(datasets[[#This Row],[Dataset Code]], 2)&amp;"_test"&amp;LEFT(datasets[[#This Row],[Dataset Code]], 2)</f>
        <v>d1_test80</v>
      </c>
      <c r="T3">
        <f ca="1">(COUNTA(INDIRECT("'"&amp;datasets[[#This Row],[Full Dataset]]&amp;"'!A:A"))-1)-datasets[[#This Row],[Test Size]]</f>
        <v>260</v>
      </c>
      <c r="U3">
        <f ca="1">(COUNTA(INDIRECT("'"&amp;datasets[[#This Row],[Test Dataset]]&amp;"'!A:A"))-1)</f>
        <v>63</v>
      </c>
      <c r="V3">
        <f ca="1">SUM(datasets[[#This Row],[Train Size]:[Test Size]])</f>
        <v>323</v>
      </c>
      <c r="W3" s="24" cm="1">
        <f t="array" aca="1" ref="W3" ca="1">MAX(_xlfn._xlws.FILTER(models_table[Accuracy],models_table[Dataset]=datasets[[#This Row],[Dataset Code]],"0"))</f>
        <v>0.89417989417989419</v>
      </c>
    </row>
    <row r="4" spans="1:23" x14ac:dyDescent="0.35">
      <c r="A4">
        <v>1</v>
      </c>
      <c r="B4" t="s">
        <v>7477</v>
      </c>
      <c r="C4" t="s">
        <v>7488</v>
      </c>
      <c r="D4" t="str">
        <f>VLOOKUP(models_table[[#This Row],[System Message]],system_messages[],3,FALSE)</f>
        <v>[title, description]</v>
      </c>
      <c r="E4" s="11" t="s">
        <v>7512</v>
      </c>
      <c r="F4" t="s">
        <v>7505</v>
      </c>
      <c r="G4" t="s">
        <v>8284</v>
      </c>
      <c r="H4" t="str">
        <f>VLOOKUP(models_table[[#This Row],[configuration]],hyperparameter_configurations[],2,FALSE)</f>
        <v>-</v>
      </c>
      <c r="I4" t="str">
        <f>VLOOKUP(models_table[[#This Row],[configuration]],hyperparameter_configurations[],3,FALSE)</f>
        <v>-</v>
      </c>
      <c r="J4" t="str">
        <f>VLOOKUP(models_table[[#This Row],[configuration]],hyperparameter_configurations[],4,FALSE)</f>
        <v>-</v>
      </c>
      <c r="K4" cm="1">
        <f t="array" aca="1" ref="K4" ca="1">INDIRECT(RIGHT(models_table[[#This Row],[Dataset]],2)&amp;"_"&amp;LEFT(models_table[[#This Row],[Dataset]],2)&amp;"_"&amp;LOWER(LEFT(models_table[[#Headers],[Accuracy]],3))&amp;IF(models_table[[#This Row],[Model ID]]=1,"_gpt",""))</f>
        <v>0.6243386243386243</v>
      </c>
      <c r="L4" cm="1">
        <f t="array" aca="1" ref="L4" ca="1">INDIRECT(RIGHT(models_table[[#This Row],[Dataset]],2)&amp;"_"&amp;LEFT(models_table[[#This Row],[Dataset]],2)&amp;"_"&amp;LOWER(LEFT(models_table[[#Headers],[Precision]],3))&amp;IF(models_table[[#This Row],[Model ID]]=1,"_gpt",""))</f>
        <v>0.52666666666666662</v>
      </c>
      <c r="M4" cm="1">
        <f t="array" aca="1" ref="M4" ca="1">INDIRECT(RIGHT(models_table[[#This Row],[Dataset]],2)&amp;"_"&amp;LEFT(models_table[[#This Row],[Dataset]],2)&amp;"_"&amp;LOWER(LEFT(models_table[[#Headers],[Recall]],3))&amp;IF(models_table[[#This Row],[Model ID]]=1,"_gpt",""))</f>
        <v>1</v>
      </c>
      <c r="N4">
        <f ca="1">2/(SUM((1/models_table[[#This Row],[Precision]]),(1/models_table[[#This Row],[Recall]])))</f>
        <v>0.6899563318777292</v>
      </c>
      <c r="Q4" t="s">
        <v>7507</v>
      </c>
      <c r="R4" t="str">
        <f>RIGHT(datasets[[#This Row],[Dataset Code]], 2)&amp;"_labelled"</f>
        <v>d2_labelled</v>
      </c>
      <c r="S4" t="str">
        <f>RIGHT(datasets[[#This Row],[Dataset Code]], 2)&amp;"_test"&amp;LEFT(datasets[[#This Row],[Dataset Code]], 2)</f>
        <v>d2_test70</v>
      </c>
      <c r="T4">
        <f ca="1">(COUNTA(INDIRECT("'"&amp;datasets[[#This Row],[Full Dataset]]&amp;"'!A:A"))-1)-datasets[[#This Row],[Test Size]]</f>
        <v>244</v>
      </c>
      <c r="U4">
        <f ca="1">(COUNTA(INDIRECT("'"&amp;datasets[[#This Row],[Test Dataset]]&amp;"'!A:A"))-1)</f>
        <v>104</v>
      </c>
      <c r="V4">
        <f ca="1">SUM(datasets[[#This Row],[Train Size]:[Test Size]])</f>
        <v>348</v>
      </c>
      <c r="W4" s="24" cm="1">
        <f t="array" aca="1" ref="W4" ca="1">MAX(_xlfn._xlws.FILTER(models_table[Accuracy],models_table[Dataset]=datasets[[#This Row],[Dataset Code]],"0"))</f>
        <v>0.91987179487179482</v>
      </c>
    </row>
    <row r="5" spans="1:23" x14ac:dyDescent="0.35">
      <c r="A5">
        <v>2</v>
      </c>
      <c r="B5" t="s">
        <v>7476</v>
      </c>
      <c r="C5" t="s">
        <v>7488</v>
      </c>
      <c r="D5" t="str">
        <f>VLOOKUP(models_table[[#This Row],[System Message]],system_messages[],3,FALSE)</f>
        <v>[title, description]</v>
      </c>
      <c r="E5" t="s">
        <v>7480</v>
      </c>
      <c r="F5" t="s">
        <v>7504</v>
      </c>
      <c r="G5" t="s">
        <v>8279</v>
      </c>
      <c r="H5">
        <f>VLOOKUP(models_table[[#This Row],[configuration]],hyperparameter_configurations[],2,FALSE)</f>
        <v>1</v>
      </c>
      <c r="I5">
        <f>VLOOKUP(models_table[[#This Row],[configuration]],hyperparameter_configurations[],3,FALSE)</f>
        <v>2</v>
      </c>
      <c r="J5">
        <f>VLOOKUP(models_table[[#This Row],[configuration]],hyperparameter_configurations[],4,FALSE)</f>
        <v>3</v>
      </c>
      <c r="K5" cm="1">
        <f t="array" aca="1" ref="K5" ca="1">INDIRECT(RIGHT(models_table[[#This Row],[Dataset]],2)&amp;"_"&amp;LEFT(models_table[[#This Row],[Dataset]],2)&amp;"_"&amp;LOWER(LEFT(models_table[[#Headers],[Accuracy]],3))&amp;IF(models_table[[#This Row],[Model ID]]=1,"_gpt",""))</f>
        <v>0.91752577319587625</v>
      </c>
      <c r="L5" cm="1">
        <f t="array" aca="1" ref="L5" ca="1">INDIRECT(RIGHT(models_table[[#This Row],[Dataset]],2)&amp;"_"&amp;LEFT(models_table[[#This Row],[Dataset]],2)&amp;"_"&amp;LOWER(LEFT(models_table[[#Headers],[Precision]],3))&amp;IF(models_table[[#This Row],[Model ID]]=1,"_gpt",""))</f>
        <v>0.9152542372881356</v>
      </c>
      <c r="M5" cm="1">
        <f t="array" aca="1" ref="M5" ca="1">INDIRECT(RIGHT(models_table[[#This Row],[Dataset]],2)&amp;"_"&amp;LEFT(models_table[[#This Row],[Dataset]],2)&amp;"_"&amp;LOWER(LEFT(models_table[[#Headers],[Recall]],3))&amp;IF(models_table[[#This Row],[Model ID]]=1,"_gpt",""))</f>
        <v>0.88524590163934425</v>
      </c>
      <c r="N5">
        <f ca="1">2/(SUM((1/models_table[[#This Row],[Precision]]),(1/models_table[[#This Row],[Recall]])))</f>
        <v>0.89999999999999991</v>
      </c>
      <c r="Q5" t="s">
        <v>7851</v>
      </c>
      <c r="R5" t="str">
        <f>RIGHT(datasets[[#This Row],[Dataset Code]], 2)&amp;"_labelled"</f>
        <v>d3_labelled</v>
      </c>
      <c r="S5" t="str">
        <f>RIGHT(datasets[[#This Row],[Dataset Code]], 2)&amp;"_test"&amp;LEFT(datasets[[#This Row],[Dataset Code]], 2)</f>
        <v>d3_test70</v>
      </c>
      <c r="T5">
        <f ca="1">(COUNTA(INDIRECT("'"&amp;datasets[[#This Row],[Full Dataset]]&amp;"'!A:A"))-1)-datasets[[#This Row],[Test Size]]</f>
        <v>261</v>
      </c>
      <c r="U5">
        <f ca="1">(COUNTA(INDIRECT("'"&amp;datasets[[#This Row],[Test Dataset]]&amp;"'!A:A"))-1)</f>
        <v>112</v>
      </c>
      <c r="V5">
        <f ca="1">SUM(datasets[[#This Row],[Train Size]:[Test Size]])</f>
        <v>373</v>
      </c>
      <c r="W5" s="24" cm="1">
        <f t="array" aca="1" ref="W5" ca="1">MAX(_xlfn._xlws.FILTER(models_table[Accuracy],models_table[Dataset]=datasets[[#This Row],[Dataset Code]],"0"))</f>
        <v>0.8928571428571429</v>
      </c>
    </row>
    <row r="6" spans="1:23" x14ac:dyDescent="0.35">
      <c r="A6">
        <v>3</v>
      </c>
      <c r="B6" t="s">
        <v>7478</v>
      </c>
      <c r="C6" t="s">
        <v>7488</v>
      </c>
      <c r="D6" t="str">
        <f>VLOOKUP(models_table[[#This Row],[System Message]],system_messages[],3,FALSE)</f>
        <v>[title, description]</v>
      </c>
      <c r="E6" t="s">
        <v>7481</v>
      </c>
      <c r="F6" t="s">
        <v>7505</v>
      </c>
      <c r="G6" t="s">
        <v>8279</v>
      </c>
      <c r="H6">
        <f>VLOOKUP(models_table[[#This Row],[configuration]],hyperparameter_configurations[],2,FALSE)</f>
        <v>1</v>
      </c>
      <c r="I6">
        <f>VLOOKUP(models_table[[#This Row],[configuration]],hyperparameter_configurations[],3,FALSE)</f>
        <v>2</v>
      </c>
      <c r="J6">
        <f>VLOOKUP(models_table[[#This Row],[configuration]],hyperparameter_configurations[],4,FALSE)</f>
        <v>3</v>
      </c>
      <c r="K6" cm="1">
        <f t="array" aca="1" ref="K6" ca="1">INDIRECT(RIGHT(models_table[[#This Row],[Dataset]],2)&amp;"_"&amp;LEFT(models_table[[#This Row],[Dataset]],2)&amp;"_"&amp;LOWER(LEFT(models_table[[#Headers],[Accuracy]],3))&amp;IF(models_table[[#This Row],[Model ID]]=1,"_gpt",""))</f>
        <v>0.89417989417989419</v>
      </c>
      <c r="L6" cm="1">
        <f t="array" aca="1" ref="L6" ca="1">INDIRECT(RIGHT(models_table[[#This Row],[Dataset]],2)&amp;"_"&amp;LEFT(models_table[[#This Row],[Dataset]],2)&amp;"_"&amp;LOWER(LEFT(models_table[[#Headers],[Precision]],3))&amp;IF(models_table[[#This Row],[Model ID]]=1,"_gpt",""))</f>
        <v>0.89333333333333331</v>
      </c>
      <c r="M6" cm="1">
        <f t="array" aca="1" ref="M6" ca="1">INDIRECT(RIGHT(models_table[[#This Row],[Dataset]],2)&amp;"_"&amp;LEFT(models_table[[#This Row],[Dataset]],2)&amp;"_"&amp;LOWER(LEFT(models_table[[#Headers],[Recall]],3))&amp;IF(models_table[[#This Row],[Model ID]]=1,"_gpt",""))</f>
        <v>0.84810126582278478</v>
      </c>
      <c r="N6">
        <f ca="1">2/(SUM((1/models_table[[#This Row],[Precision]]),(1/models_table[[#This Row],[Recall]])))</f>
        <v>0.87012987012987009</v>
      </c>
      <c r="Q6" t="s">
        <v>7862</v>
      </c>
      <c r="R6" t="str">
        <f>RIGHT(datasets[[#This Row],[Dataset Code]], 2)&amp;"_labelled"</f>
        <v>d4_labelled</v>
      </c>
      <c r="S6" t="str">
        <f>RIGHT(datasets[[#This Row],[Dataset Code]], 2)&amp;"_test"&amp;LEFT(datasets[[#This Row],[Dataset Code]], 2)</f>
        <v>d4_test70</v>
      </c>
      <c r="T6">
        <f ca="1">(COUNTA(INDIRECT("'"&amp;datasets[[#This Row],[Full Dataset]]&amp;"'!A:A"))-1)-datasets[[#This Row],[Test Size]]</f>
        <v>350</v>
      </c>
      <c r="U6">
        <f ca="1">(COUNTA(INDIRECT("'"&amp;datasets[[#This Row],[Test Dataset]]&amp;"'!A:A"))-1)</f>
        <v>150</v>
      </c>
      <c r="V6">
        <f ca="1">SUM(datasets[[#This Row],[Train Size]:[Test Size]])</f>
        <v>500</v>
      </c>
      <c r="W6" s="24" cm="1">
        <f t="array" aca="1" ref="W6" ca="1">MAX(_xlfn._xlws.FILTER(models_table[Accuracy],models_table[Dataset]=datasets[[#This Row],[Dataset Code]],"0"))</f>
        <v>0.93732193732193736</v>
      </c>
    </row>
    <row r="7" spans="1:23" x14ac:dyDescent="0.35">
      <c r="A7">
        <v>1</v>
      </c>
      <c r="B7" t="s">
        <v>7477</v>
      </c>
      <c r="C7" t="s">
        <v>7489</v>
      </c>
      <c r="D7" t="str">
        <f>VLOOKUP(models_table[[#This Row],[System Message]],system_messages[],3,FALSE)</f>
        <v>[title, description, rating, categories]</v>
      </c>
      <c r="E7" s="11" t="s">
        <v>7511</v>
      </c>
      <c r="F7" t="s">
        <v>7507</v>
      </c>
      <c r="G7" t="s">
        <v>8284</v>
      </c>
      <c r="H7" t="str">
        <f>VLOOKUP(models_table[[#This Row],[configuration]],hyperparameter_configurations[],2,FALSE)</f>
        <v>-</v>
      </c>
      <c r="I7" t="str">
        <f>VLOOKUP(models_table[[#This Row],[configuration]],hyperparameter_configurations[],3,FALSE)</f>
        <v>-</v>
      </c>
      <c r="J7" t="str">
        <f>VLOOKUP(models_table[[#This Row],[configuration]],hyperparameter_configurations[],4,FALSE)</f>
        <v>-</v>
      </c>
      <c r="K7" cm="1">
        <f t="array" aca="1" ref="K7" ca="1">INDIRECT(RIGHT(models_table[[#This Row],[Dataset]],2)&amp;"_"&amp;LEFT(models_table[[#This Row],[Dataset]],2)&amp;"_"&amp;LOWER(LEFT(models_table[[#Headers],[Accuracy]],3))&amp;IF(models_table[[#This Row],[Model ID]]=1,"_gpt",""))</f>
        <v>0.47435897435897434</v>
      </c>
      <c r="L7" cm="1">
        <f t="array" aca="1" ref="L7" ca="1">INDIRECT(RIGHT(models_table[[#This Row],[Dataset]],2)&amp;"_"&amp;LEFT(models_table[[#This Row],[Dataset]],2)&amp;"_"&amp;LOWER(LEFT(models_table[[#Headers],[Precision]],3))&amp;IF(models_table[[#This Row],[Model ID]]=1,"_gpt",""))</f>
        <v>0.42657342657342656</v>
      </c>
      <c r="M7" cm="1">
        <f t="array" aca="1" ref="M7" ca="1">INDIRECT(RIGHT(models_table[[#This Row],[Dataset]],2)&amp;"_"&amp;LEFT(models_table[[#This Row],[Dataset]],2)&amp;"_"&amp;LOWER(LEFT(models_table[[#Headers],[Recall]],3))&amp;IF(models_table[[#This Row],[Model ID]]=1,"_gpt",""))</f>
        <v>1</v>
      </c>
      <c r="N7">
        <f ca="1">2/(SUM((1/models_table[[#This Row],[Precision]]),(1/models_table[[#This Row],[Recall]])))</f>
        <v>0.59803921568627449</v>
      </c>
      <c r="Q7" t="s">
        <v>8270</v>
      </c>
      <c r="R7" t="s">
        <v>8275</v>
      </c>
      <c r="S7" t="str">
        <f>RIGHT(datasets[[#This Row],[Dataset Code]], 2)&amp;"_test"&amp;LEFT(datasets[[#This Row],[Dataset Code]], 2)</f>
        <v>d4_test80</v>
      </c>
      <c r="T7">
        <f ca="1">(COUNTA(INDIRECT("'"&amp;datasets[[#This Row],[Full Dataset]]&amp;"'!A:A"))-1)-datasets[[#This Row],[Test Size]]</f>
        <v>400</v>
      </c>
      <c r="U7">
        <f ca="1">(COUNTA(INDIRECT("'"&amp;datasets[[#This Row],[Test Dataset]]&amp;"'!A:A"))-1)</f>
        <v>100</v>
      </c>
      <c r="V7">
        <f ca="1">SUM(datasets[[#This Row],[Train Size]:[Test Size]])</f>
        <v>500</v>
      </c>
      <c r="W7" s="24" cm="1">
        <f t="array" aca="1" ref="W7" ca="1">MAX(_xlfn._xlws.FILTER(models_table[Accuracy],models_table[Dataset]=datasets[[#This Row],[Dataset Code]],"0"))</f>
        <v>0.9</v>
      </c>
    </row>
    <row r="8" spans="1:23" x14ac:dyDescent="0.35">
      <c r="A8">
        <v>4</v>
      </c>
      <c r="B8" t="s">
        <v>7849</v>
      </c>
      <c r="C8" t="s">
        <v>7489</v>
      </c>
      <c r="D8" t="str">
        <f>VLOOKUP(models_table[[#This Row],[System Message]],system_messages[],3,FALSE)</f>
        <v>[title, description, rating, categories]</v>
      </c>
      <c r="E8" t="s">
        <v>7480</v>
      </c>
      <c r="F8" t="s">
        <v>7507</v>
      </c>
      <c r="G8" t="s">
        <v>8279</v>
      </c>
      <c r="H8">
        <f>VLOOKUP(models_table[[#This Row],[configuration]],hyperparameter_configurations[],2,FALSE)</f>
        <v>1</v>
      </c>
      <c r="I8">
        <f>VLOOKUP(models_table[[#This Row],[configuration]],hyperparameter_configurations[],3,FALSE)</f>
        <v>2</v>
      </c>
      <c r="J8">
        <f>VLOOKUP(models_table[[#This Row],[configuration]],hyperparameter_configurations[],4,FALSE)</f>
        <v>3</v>
      </c>
      <c r="K8" cm="1">
        <f t="array" aca="1" ref="K8" ca="1">INDIRECT(RIGHT(models_table[[#This Row],[Dataset]],2)&amp;"_"&amp;LEFT(models_table[[#This Row],[Dataset]],2)&amp;"_"&amp;LOWER(LEFT(models_table[[#Headers],[Accuracy]],3))&amp;IF(models_table[[#This Row],[Model ID]]=1,"_gpt",""))</f>
        <v>0.91987179487179482</v>
      </c>
      <c r="L8" cm="1">
        <f t="array" aca="1" ref="L8" ca="1">INDIRECT(RIGHT(models_table[[#This Row],[Dataset]],2)&amp;"_"&amp;LEFT(models_table[[#This Row],[Dataset]],2)&amp;"_"&amp;LOWER(LEFT(models_table[[#Headers],[Precision]],3))&amp;IF(models_table[[#This Row],[Model ID]]=1,"_gpt",""))</f>
        <v>0.90756302521008403</v>
      </c>
      <c r="M8" cm="1">
        <f t="array" aca="1" ref="M8" ca="1">INDIRECT(RIGHT(models_table[[#This Row],[Dataset]],2)&amp;"_"&amp;LEFT(models_table[[#This Row],[Dataset]],2)&amp;"_"&amp;LOWER(LEFT(models_table[[#Headers],[Recall]],3))&amp;IF(models_table[[#This Row],[Model ID]]=1,"_gpt",""))</f>
        <v>0.88524590163934425</v>
      </c>
      <c r="N8">
        <f ca="1">2/(SUM((1/models_table[[#This Row],[Precision]]),(1/models_table[[#This Row],[Recall]])))</f>
        <v>0.89626556016597492</v>
      </c>
    </row>
    <row r="9" spans="1:23" x14ac:dyDescent="0.35">
      <c r="A9">
        <v>5</v>
      </c>
      <c r="B9" t="s">
        <v>7852</v>
      </c>
      <c r="C9" t="s">
        <v>7489</v>
      </c>
      <c r="D9" t="str">
        <f>VLOOKUP(models_table[[#This Row],[System Message]],system_messages[],3,FALSE)</f>
        <v>[title, description, rating, categories]</v>
      </c>
      <c r="E9" t="s">
        <v>7480</v>
      </c>
      <c r="F9" t="s">
        <v>7851</v>
      </c>
      <c r="G9" t="s">
        <v>8279</v>
      </c>
      <c r="H9">
        <f>VLOOKUP(models_table[[#This Row],[configuration]],hyperparameter_configurations[],2,FALSE)</f>
        <v>1</v>
      </c>
      <c r="I9">
        <f>VLOOKUP(models_table[[#This Row],[configuration]],hyperparameter_configurations[],3,FALSE)</f>
        <v>2</v>
      </c>
      <c r="J9">
        <f>VLOOKUP(models_table[[#This Row],[configuration]],hyperparameter_configurations[],4,FALSE)</f>
        <v>3</v>
      </c>
      <c r="K9" cm="1">
        <f t="array" aca="1" ref="K9" ca="1">INDIRECT(RIGHT(models_table[[#This Row],[Dataset]],2)&amp;"_"&amp;LEFT(models_table[[#This Row],[Dataset]],2)&amp;"_"&amp;LOWER(LEFT(models_table[[#Headers],[Accuracy]],3))&amp;IF(models_table[[#This Row],[Model ID]]=1,"_gpt",""))</f>
        <v>0.88690476190476186</v>
      </c>
      <c r="L9" cm="1">
        <f t="array" aca="1" ref="L9" ca="1">INDIRECT(RIGHT(models_table[[#This Row],[Dataset]],2)&amp;"_"&amp;LEFT(models_table[[#This Row],[Dataset]],2)&amp;"_"&amp;LOWER(LEFT(models_table[[#Headers],[Precision]],3))&amp;IF(models_table[[#This Row],[Model ID]]=1,"_gpt",""))</f>
        <v>0.88571428571428568</v>
      </c>
      <c r="M9" cm="1">
        <f t="array" aca="1" ref="M9" ca="1">INDIRECT(RIGHT(models_table[[#This Row],[Dataset]],2)&amp;"_"&amp;LEFT(models_table[[#This Row],[Dataset]],2)&amp;"_"&amp;LOWER(LEFT(models_table[[#Headers],[Recall]],3))&amp;IF(models_table[[#This Row],[Model ID]]=1,"_gpt",""))</f>
        <v>0.84931506849315064</v>
      </c>
      <c r="N9">
        <f ca="1">2/(SUM((1/models_table[[#This Row],[Precision]]),(1/models_table[[#This Row],[Recall]])))</f>
        <v>0.86713286713286708</v>
      </c>
    </row>
    <row r="10" spans="1:23" x14ac:dyDescent="0.35">
      <c r="A10">
        <v>6</v>
      </c>
      <c r="B10" t="s">
        <v>7855</v>
      </c>
      <c r="C10" t="s">
        <v>7488</v>
      </c>
      <c r="D10" t="str">
        <f>VLOOKUP(models_table[[#This Row],[System Message]],system_messages[],3,FALSE)</f>
        <v>[title, description]</v>
      </c>
      <c r="E10" t="s">
        <v>7480</v>
      </c>
      <c r="F10" t="s">
        <v>7851</v>
      </c>
      <c r="G10" t="s">
        <v>8279</v>
      </c>
      <c r="H10">
        <f>VLOOKUP(models_table[[#This Row],[configuration]],hyperparameter_configurations[],2,FALSE)</f>
        <v>1</v>
      </c>
      <c r="I10">
        <f>VLOOKUP(models_table[[#This Row],[configuration]],hyperparameter_configurations[],3,FALSE)</f>
        <v>2</v>
      </c>
      <c r="J10">
        <f>VLOOKUP(models_table[[#This Row],[configuration]],hyperparameter_configurations[],4,FALSE)</f>
        <v>3</v>
      </c>
      <c r="K10">
        <f>d3_70_acc_2f</f>
        <v>0.8928571428571429</v>
      </c>
      <c r="L10">
        <f>d3_70_pre_2f</f>
        <v>0.88732394366197187</v>
      </c>
      <c r="M10">
        <f>d3_70_rec_2f</f>
        <v>0.86301369863013699</v>
      </c>
      <c r="N10">
        <f>2/(SUM((1/models_table[[#This Row],[Precision]]),(1/models_table[[#This Row],[Recall]])))</f>
        <v>0.875</v>
      </c>
    </row>
    <row r="11" spans="1:23" x14ac:dyDescent="0.35">
      <c r="A11">
        <v>1</v>
      </c>
      <c r="B11" t="s">
        <v>7477</v>
      </c>
      <c r="C11" t="s">
        <v>7489</v>
      </c>
      <c r="D11" t="str">
        <f>VLOOKUP(models_table[[#This Row],[System Message]],system_messages[],3,FALSE)</f>
        <v>[title, description, rating, categories]</v>
      </c>
      <c r="E11" s="11" t="s">
        <v>7511</v>
      </c>
      <c r="F11" t="s">
        <v>7851</v>
      </c>
      <c r="G11" t="s">
        <v>8284</v>
      </c>
      <c r="H11" t="str">
        <f>VLOOKUP(models_table[[#This Row],[configuration]],hyperparameter_configurations[],2,FALSE)</f>
        <v>-</v>
      </c>
      <c r="I11" t="str">
        <f>VLOOKUP(models_table[[#This Row],[configuration]],hyperparameter_configurations[],3,FALSE)</f>
        <v>-</v>
      </c>
      <c r="J11" t="str">
        <f>VLOOKUP(models_table[[#This Row],[configuration]],hyperparameter_configurations[],4,FALSE)</f>
        <v>-</v>
      </c>
      <c r="K11" cm="1">
        <f t="array" aca="1" ref="K11" ca="1">INDIRECT(RIGHT(models_table[[#This Row],[Dataset]],2)&amp;"_"&amp;LEFT(models_table[[#This Row],[Dataset]],2)&amp;"_"&amp;LOWER(LEFT(models_table[[#Headers],[Accuracy]],3))&amp;IF(models_table[[#This Row],[Model ID]]=1,"_gpt",""))</f>
        <v>0.5178571428571429</v>
      </c>
      <c r="L11" cm="1">
        <f t="array" aca="1" ref="L11" ca="1">INDIRECT(RIGHT(models_table[[#This Row],[Dataset]],2)&amp;"_"&amp;LEFT(models_table[[#This Row],[Dataset]],2)&amp;"_"&amp;LOWER(LEFT(models_table[[#Headers],[Precision]],3))&amp;IF(models_table[[#This Row],[Model ID]]=1,"_gpt",""))</f>
        <v>0.47402597402597402</v>
      </c>
      <c r="M11" cm="1">
        <f t="array" aca="1" ref="M11" ca="1">INDIRECT(RIGHT(models_table[[#This Row],[Dataset]],2)&amp;"_"&amp;LEFT(models_table[[#This Row],[Dataset]],2)&amp;"_"&amp;LOWER(LEFT(models_table[[#Headers],[Recall]],3))&amp;IF(models_table[[#This Row],[Model ID]]=1,"_gpt",""))</f>
        <v>1</v>
      </c>
      <c r="N11">
        <f ca="1">2/(SUM((1/models_table[[#This Row],[Precision]]),(1/models_table[[#This Row],[Recall]])))</f>
        <v>0.64317180616740088</v>
      </c>
    </row>
    <row r="12" spans="1:23" x14ac:dyDescent="0.35">
      <c r="A12">
        <v>1</v>
      </c>
      <c r="B12" t="s">
        <v>7477</v>
      </c>
      <c r="C12" t="s">
        <v>7488</v>
      </c>
      <c r="D12" t="str">
        <f>VLOOKUP(models_table[[#This Row],[System Message]],system_messages[],3,FALSE)</f>
        <v>[title, description]</v>
      </c>
      <c r="E12" s="11" t="s">
        <v>7511</v>
      </c>
      <c r="F12" t="s">
        <v>7851</v>
      </c>
      <c r="G12" t="s">
        <v>8284</v>
      </c>
      <c r="H12" t="str">
        <f>VLOOKUP(models_table[[#This Row],[configuration]],hyperparameter_configurations[],2,FALSE)</f>
        <v>-</v>
      </c>
      <c r="I12" t="str">
        <f>VLOOKUP(models_table[[#This Row],[configuration]],hyperparameter_configurations[],3,FALSE)</f>
        <v>-</v>
      </c>
      <c r="J12" t="str">
        <f>VLOOKUP(models_table[[#This Row],[configuration]],hyperparameter_configurations[],4,FALSE)</f>
        <v>-</v>
      </c>
      <c r="K12">
        <f>d3_70_acc_gpt_2f</f>
        <v>0.69940476190476186</v>
      </c>
      <c r="L12">
        <f>d3_70_pre_gpt_2f</f>
        <v>0.59336099585062241</v>
      </c>
      <c r="M12">
        <f>d3_70_rec_gpt_2f</f>
        <v>0.97945205479452058</v>
      </c>
      <c r="N12">
        <f>2/(SUM((1/models_table[[#This Row],[Precision]]),(1/models_table[[#This Row],[Recall]])))</f>
        <v>0.73901808785529721</v>
      </c>
    </row>
    <row r="13" spans="1:23" x14ac:dyDescent="0.35">
      <c r="A13">
        <v>7</v>
      </c>
      <c r="B13" t="s">
        <v>8264</v>
      </c>
      <c r="C13" t="s">
        <v>7489</v>
      </c>
      <c r="D13" t="str">
        <f>VLOOKUP(models_table[[#This Row],[System Message]],system_messages[],3,FALSE)</f>
        <v>[title, description, rating, categories]</v>
      </c>
      <c r="E13" t="s">
        <v>7480</v>
      </c>
      <c r="F13" t="s">
        <v>7862</v>
      </c>
      <c r="G13" t="s">
        <v>8279</v>
      </c>
      <c r="H13">
        <f>VLOOKUP(models_table[[#This Row],[configuration]],hyperparameter_configurations[],2,FALSE)</f>
        <v>1</v>
      </c>
      <c r="I13">
        <f>VLOOKUP(models_table[[#This Row],[configuration]],hyperparameter_configurations[],3,FALSE)</f>
        <v>2</v>
      </c>
      <c r="J13">
        <f>VLOOKUP(models_table[[#This Row],[configuration]],hyperparameter_configurations[],4,FALSE)</f>
        <v>3</v>
      </c>
      <c r="K13" s="24" cm="1">
        <f t="array" aca="1" ref="K13" ca="1">INDIRECT(RIGHT(models_table[[#This Row],[Dataset]],2)&amp;"_"&amp;LEFT(models_table[[#This Row],[Dataset]],2)&amp;"_"&amp;LOWER(LEFT(models_table[[#Headers],[Accuracy]],3))&amp;IF(models_table[[#This Row],[Model ID]]=1,"_gpt",""))</f>
        <v>0.90888888888888886</v>
      </c>
      <c r="L13" s="24" cm="1">
        <f t="array" aca="1" ref="L13" ca="1">INDIRECT(RIGHT(models_table[[#This Row],[Dataset]],2)&amp;"_"&amp;LEFT(models_table[[#This Row],[Dataset]],2)&amp;"_"&amp;LOWER(LEFT(models_table[[#Headers],[Precision]],3))&amp;IF(models_table[[#This Row],[Model ID]]=1,"_gpt",""))</f>
        <v>0.88826815642458101</v>
      </c>
      <c r="M13" s="24" cm="1">
        <f t="array" aca="1" ref="M13" ca="1">INDIRECT(RIGHT(models_table[[#This Row],[Dataset]],2)&amp;"_"&amp;LEFT(models_table[[#This Row],[Dataset]],2)&amp;"_"&amp;LOWER(LEFT(models_table[[#Headers],[Recall]],3))&amp;IF(models_table[[#This Row],[Model ID]]=1,"_gpt",""))</f>
        <v>0.8833333333333333</v>
      </c>
      <c r="N13" s="24">
        <f ca="1">2/(SUM((1/models_table[[#This Row],[Precision]]),(1/models_table[[#This Row],[Recall]])))</f>
        <v>0.88579387186629532</v>
      </c>
    </row>
    <row r="14" spans="1:23" x14ac:dyDescent="0.35">
      <c r="A14">
        <v>8</v>
      </c>
      <c r="B14" t="s">
        <v>8265</v>
      </c>
      <c r="C14" t="s">
        <v>7488</v>
      </c>
      <c r="D14" t="str">
        <f>VLOOKUP(models_table[[#This Row],[System Message]],system_messages[],3,FALSE)</f>
        <v>[title, description]</v>
      </c>
      <c r="E14" t="s">
        <v>7480</v>
      </c>
      <c r="F14" t="s">
        <v>7862</v>
      </c>
      <c r="G14" t="s">
        <v>8279</v>
      </c>
      <c r="H14">
        <f>VLOOKUP(models_table[[#This Row],[configuration]],hyperparameter_configurations[],2,FALSE)</f>
        <v>1</v>
      </c>
      <c r="I14">
        <f>VLOOKUP(models_table[[#This Row],[configuration]],hyperparameter_configurations[],3,FALSE)</f>
        <v>2</v>
      </c>
      <c r="J14">
        <f>VLOOKUP(models_table[[#This Row],[configuration]],hyperparameter_configurations[],4,FALSE)</f>
        <v>3</v>
      </c>
      <c r="K14" s="24">
        <f>d4_70_acc_2ft</f>
        <v>0.9244444444444444</v>
      </c>
      <c r="L14" s="24">
        <f>d4_70_pre_2ft</f>
        <v>0.88172043010752688</v>
      </c>
      <c r="M14" s="24">
        <f>d4_70_rec_2ft</f>
        <v>0.93181818181818177</v>
      </c>
      <c r="N14" s="24">
        <f>2/(SUM((1/models_table[[#This Row],[Precision]]),(1/models_table[[#This Row],[Recall]])))</f>
        <v>0.90607734806629847</v>
      </c>
    </row>
    <row r="15" spans="1:23" x14ac:dyDescent="0.35">
      <c r="A15">
        <v>1</v>
      </c>
      <c r="B15" t="s">
        <v>7477</v>
      </c>
      <c r="C15" t="s">
        <v>7489</v>
      </c>
      <c r="D15" t="str">
        <f>VLOOKUP(models_table[[#This Row],[System Message]],system_messages[],3,FALSE)</f>
        <v>[title, description, rating, categories]</v>
      </c>
      <c r="E15" s="11" t="s">
        <v>7511</v>
      </c>
      <c r="F15" t="s">
        <v>7862</v>
      </c>
      <c r="G15" t="s">
        <v>8284</v>
      </c>
      <c r="H15" t="str">
        <f>VLOOKUP(models_table[[#This Row],[configuration]],hyperparameter_configurations[],2,FALSE)</f>
        <v>-</v>
      </c>
      <c r="I15" t="str">
        <f>VLOOKUP(models_table[[#This Row],[configuration]],hyperparameter_configurations[],3,FALSE)</f>
        <v>-</v>
      </c>
      <c r="J15" t="str">
        <f>VLOOKUP(models_table[[#This Row],[configuration]],hyperparameter_configurations[],4,FALSE)</f>
        <v>-</v>
      </c>
      <c r="K15" s="24" cm="1">
        <f t="array" aca="1" ref="K15" ca="1">INDIRECT(RIGHT(models_table[[#This Row],[Dataset]],2)&amp;"_"&amp;LEFT(models_table[[#This Row],[Dataset]],2)&amp;"_"&amp;LOWER(LEFT(models_table[[#Headers],[Accuracy]],3))&amp;IF(models_table[[#This Row],[Model ID]]=1,"_gpt",""))</f>
        <v>0.48</v>
      </c>
      <c r="L15" s="24" cm="1">
        <f t="array" aca="1" ref="L15" ca="1">INDIRECT(RIGHT(models_table[[#This Row],[Dataset]],2)&amp;"_"&amp;LEFT(models_table[[#This Row],[Dataset]],2)&amp;"_"&amp;LOWER(LEFT(models_table[[#Headers],[Precision]],3))&amp;IF(models_table[[#This Row],[Model ID]]=1,"_gpt",""))</f>
        <v>0.43478260869565216</v>
      </c>
      <c r="M15" s="24" cm="1">
        <f t="array" aca="1" ref="M15" ca="1">INDIRECT(RIGHT(models_table[[#This Row],[Dataset]],2)&amp;"_"&amp;LEFT(models_table[[#This Row],[Dataset]],2)&amp;"_"&amp;LOWER(LEFT(models_table[[#Headers],[Recall]],3))&amp;IF(models_table[[#This Row],[Model ID]]=1,"_gpt",""))</f>
        <v>1</v>
      </c>
      <c r="N15" s="24">
        <f ca="1">2/(SUM((1/models_table[[#This Row],[Precision]]),(1/models_table[[#This Row],[Recall]])))</f>
        <v>0.60606060606060597</v>
      </c>
    </row>
    <row r="16" spans="1:23" x14ac:dyDescent="0.35">
      <c r="A16">
        <v>1</v>
      </c>
      <c r="B16" t="s">
        <v>7477</v>
      </c>
      <c r="C16" t="s">
        <v>7488</v>
      </c>
      <c r="D16" t="str">
        <f>VLOOKUP(models_table[[#This Row],[System Message]],system_messages[],3,FALSE)</f>
        <v>[title, description]</v>
      </c>
      <c r="E16" s="11" t="s">
        <v>7511</v>
      </c>
      <c r="F16" t="s">
        <v>7862</v>
      </c>
      <c r="G16" t="s">
        <v>8284</v>
      </c>
      <c r="H16" t="str">
        <f>VLOOKUP(models_table[[#This Row],[configuration]],hyperparameter_configurations[],2,FALSE)</f>
        <v>-</v>
      </c>
      <c r="I16" t="str">
        <f>VLOOKUP(models_table[[#This Row],[configuration]],hyperparameter_configurations[],3,FALSE)</f>
        <v>-</v>
      </c>
      <c r="J16" t="str">
        <f>VLOOKUP(models_table[[#This Row],[configuration]],hyperparameter_configurations[],4,FALSE)</f>
        <v>-</v>
      </c>
      <c r="K16" s="24">
        <f>d4_70_acc_gpt_2ft</f>
        <v>0.66222222222222227</v>
      </c>
      <c r="L16" s="24">
        <f>d4_70_pre_gpt_2ft</f>
        <v>0.53726708074534157</v>
      </c>
      <c r="M16" s="24">
        <f>d4_70_rec_gpt_2ft</f>
        <v>0.98295454545454541</v>
      </c>
      <c r="N16" s="24">
        <f>2/(SUM((1/models_table[[#This Row],[Precision]]),(1/models_table[[#This Row],[Recall]])))</f>
        <v>0.69477911646586343</v>
      </c>
    </row>
    <row r="17" spans="1:14" x14ac:dyDescent="0.35">
      <c r="A17">
        <v>1</v>
      </c>
      <c r="B17" t="s">
        <v>7477</v>
      </c>
      <c r="C17" t="s">
        <v>7488</v>
      </c>
      <c r="D17" t="str">
        <f>VLOOKUP(models_table[[#This Row],[System Message]],system_messages[],3,FALSE)</f>
        <v>[title, description]</v>
      </c>
      <c r="E17" s="11" t="s">
        <v>7512</v>
      </c>
      <c r="F17" t="s">
        <v>8270</v>
      </c>
      <c r="G17" t="s">
        <v>8284</v>
      </c>
      <c r="H17" t="str">
        <f>VLOOKUP(models_table[[#This Row],[configuration]],hyperparameter_configurations[],2,FALSE)</f>
        <v>-</v>
      </c>
      <c r="I17" t="str">
        <f>VLOOKUP(models_table[[#This Row],[configuration]],hyperparameter_configurations[],3,FALSE)</f>
        <v>-</v>
      </c>
      <c r="J17" t="str">
        <f>VLOOKUP(models_table[[#This Row],[configuration]],hyperparameter_configurations[],4,FALSE)</f>
        <v>-</v>
      </c>
      <c r="K17" s="24" cm="1">
        <f t="array" aca="1" ref="K17" ca="1">INDIRECT(RIGHT(models_table[[#This Row],[Dataset]],2)&amp;"_"&amp;LEFT(models_table[[#This Row],[Dataset]],2)&amp;"_"&amp;LOWER(LEFT(models_table[[#Headers],[Accuracy]],3))&amp;IF(models_table[[#This Row],[Model ID]]=1,"_gpt",""))</f>
        <v>0.64333333333333331</v>
      </c>
      <c r="L17" s="24" cm="1">
        <f t="array" aca="1" ref="L17" ca="1">INDIRECT(RIGHT(models_table[[#This Row],[Dataset]],2)&amp;"_"&amp;LEFT(models_table[[#This Row],[Dataset]],2)&amp;"_"&amp;LOWER(LEFT(models_table[[#Headers],[Precision]],3))&amp;IF(models_table[[#This Row],[Model ID]]=1,"_gpt",""))</f>
        <v>0.52941176470588236</v>
      </c>
      <c r="M17" s="24" cm="1">
        <f t="array" aca="1" ref="M17" ca="1">INDIRECT(RIGHT(models_table[[#This Row],[Dataset]],2)&amp;"_"&amp;LEFT(models_table[[#This Row],[Dataset]],2)&amp;"_"&amp;LOWER(LEFT(models_table[[#Headers],[Recall]],3))&amp;IF(models_table[[#This Row],[Model ID]]=1,"_gpt",""))</f>
        <v>0.97499999999999998</v>
      </c>
      <c r="N17" s="24">
        <f ca="1">2/(SUM((1/models_table[[#This Row],[Precision]]),(1/models_table[[#This Row],[Recall]])))</f>
        <v>0.6862170087976539</v>
      </c>
    </row>
    <row r="18" spans="1:14" x14ac:dyDescent="0.35">
      <c r="A18">
        <v>9</v>
      </c>
      <c r="B18" t="s">
        <v>8271</v>
      </c>
      <c r="C18" t="s">
        <v>7488</v>
      </c>
      <c r="D18" t="str">
        <f>VLOOKUP(models_table[[#This Row],[System Message]],system_messages[],3,FALSE)</f>
        <v>[title, description]</v>
      </c>
      <c r="E18" t="s">
        <v>7481</v>
      </c>
      <c r="F18" t="s">
        <v>8270</v>
      </c>
      <c r="G18" t="s">
        <v>8279</v>
      </c>
      <c r="H18">
        <f>VLOOKUP(models_table[[#This Row],[configuration]],hyperparameter_configurations[],2,FALSE)</f>
        <v>1</v>
      </c>
      <c r="I18">
        <f>VLOOKUP(models_table[[#This Row],[configuration]],hyperparameter_configurations[],3,FALSE)</f>
        <v>2</v>
      </c>
      <c r="J18">
        <f>VLOOKUP(models_table[[#This Row],[configuration]],hyperparameter_configurations[],4,FALSE)</f>
        <v>3</v>
      </c>
      <c r="K18" s="24" cm="1">
        <f t="array" aca="1" ref="K18" ca="1">INDIRECT(RIGHT(models_table[[#This Row],[Dataset]],2)&amp;"_"&amp;LEFT(models_table[[#This Row],[Dataset]],2)&amp;"_"&amp;LOWER(LEFT(models_table[[#Headers],[Accuracy]],3))&amp;IF(models_table[[#This Row],[Model ID]]=1,"_gpt",""))</f>
        <v>0.9</v>
      </c>
      <c r="L18" s="24" cm="1">
        <f t="array" aca="1" ref="L18" ca="1">INDIRECT(RIGHT(models_table[[#This Row],[Dataset]],2)&amp;"_"&amp;LEFT(models_table[[#This Row],[Dataset]],2)&amp;"_"&amp;LOWER(LEFT(models_table[[#Headers],[Precision]],3))&amp;IF(models_table[[#This Row],[Model ID]]=1,"_gpt",""))</f>
        <v>0.86290322580645162</v>
      </c>
      <c r="M18" s="24" cm="1">
        <f t="array" aca="1" ref="M18" ca="1">INDIRECT(RIGHT(models_table[[#This Row],[Dataset]],2)&amp;"_"&amp;LEFT(models_table[[#This Row],[Dataset]],2)&amp;"_"&amp;LOWER(LEFT(models_table[[#Headers],[Recall]],3))&amp;IF(models_table[[#This Row],[Model ID]]=1,"_gpt",""))</f>
        <v>0.89166666666666672</v>
      </c>
      <c r="N18" s="24">
        <f ca="1">2/(SUM((1/models_table[[#This Row],[Precision]]),(1/models_table[[#This Row],[Recall]])))</f>
        <v>0.87704918032786894</v>
      </c>
    </row>
    <row r="19" spans="1:14" x14ac:dyDescent="0.35">
      <c r="A19">
        <v>10</v>
      </c>
      <c r="B19" t="s">
        <v>8274</v>
      </c>
      <c r="C19" t="s">
        <v>8266</v>
      </c>
      <c r="D19" t="str">
        <f>VLOOKUP(models_table[[#This Row],[System Message]],system_messages[],3,FALSE)</f>
        <v>[title, description, contentRating]</v>
      </c>
      <c r="E19" t="s">
        <v>7480</v>
      </c>
      <c r="F19" t="s">
        <v>7862</v>
      </c>
      <c r="G19" t="s">
        <v>8279</v>
      </c>
      <c r="H19">
        <f>VLOOKUP(models_table[[#This Row],[configuration]],hyperparameter_configurations[],2,FALSE)</f>
        <v>1</v>
      </c>
      <c r="I19">
        <f>VLOOKUP(models_table[[#This Row],[configuration]],hyperparameter_configurations[],3,FALSE)</f>
        <v>2</v>
      </c>
      <c r="J19">
        <f>VLOOKUP(models_table[[#This Row],[configuration]],hyperparameter_configurations[],4,FALSE)</f>
        <v>3</v>
      </c>
      <c r="K19" s="24">
        <f>d4_70_acc_3ft</f>
        <v>0.92222222222222228</v>
      </c>
      <c r="L19" s="24">
        <f>d4_70_pre_3ft</f>
        <v>0.88950276243093918</v>
      </c>
      <c r="M19" s="24">
        <f>d4_70_rec_3ft</f>
        <v>0.91477272727272729</v>
      </c>
      <c r="N19" s="24">
        <f>2/(SUM((1/models_table[[#This Row],[Precision]]),(1/models_table[[#This Row],[Recall]])))</f>
        <v>0.90196078431372551</v>
      </c>
    </row>
    <row r="20" spans="1:14" x14ac:dyDescent="0.35">
      <c r="A20">
        <v>11</v>
      </c>
      <c r="B20" t="s">
        <v>8294</v>
      </c>
      <c r="C20" t="s">
        <v>7488</v>
      </c>
      <c r="D20" t="str">
        <f>VLOOKUP(models_table[[#This Row],[System Message]],system_messages[],3,FALSE)</f>
        <v>[title, description]</v>
      </c>
      <c r="E20" t="s">
        <v>7480</v>
      </c>
      <c r="F20" t="s">
        <v>7862</v>
      </c>
      <c r="G20" t="s">
        <v>8280</v>
      </c>
      <c r="H20">
        <f>VLOOKUP(models_table[[#This Row],[configuration]],hyperparameter_configurations[],2,FALSE)</f>
        <v>2</v>
      </c>
      <c r="I20">
        <f>VLOOKUP(models_table[[#This Row],[configuration]],hyperparameter_configurations[],3,FALSE)</f>
        <v>1.5</v>
      </c>
      <c r="J20">
        <f>VLOOKUP(models_table[[#This Row],[configuration]],hyperparameter_configurations[],4,FALSE)</f>
        <v>5</v>
      </c>
      <c r="K20" s="24">
        <f>d4_70_acc_2ft_c2</f>
        <v>0.91111111111111109</v>
      </c>
      <c r="L20" s="24">
        <f>d4_70_pre_2ft_c2</f>
        <v>0.85789473684210527</v>
      </c>
      <c r="M20" s="24">
        <f>d4_70_rec_2ft_c2</f>
        <v>0.92613636363636365</v>
      </c>
      <c r="N20" s="24">
        <f>2/(SUM((1/models_table[[#This Row],[Precision]]),(1/models_table[[#This Row],[Recall]])))</f>
        <v>0.89071038251366119</v>
      </c>
    </row>
    <row r="21" spans="1:14" x14ac:dyDescent="0.35">
      <c r="A21">
        <v>12</v>
      </c>
      <c r="B21" t="s">
        <v>8295</v>
      </c>
      <c r="C21" t="s">
        <v>7488</v>
      </c>
      <c r="D21" t="str">
        <f>VLOOKUP(models_table[[#This Row],[System Message]],system_messages[],3,FALSE)</f>
        <v>[title, description]</v>
      </c>
      <c r="E21" t="s">
        <v>7480</v>
      </c>
      <c r="F21" t="s">
        <v>7862</v>
      </c>
      <c r="G21" t="s">
        <v>8281</v>
      </c>
      <c r="H21">
        <f>VLOOKUP(models_table[[#This Row],[configuration]],hyperparameter_configurations[],2,FALSE)</f>
        <v>4</v>
      </c>
      <c r="I21">
        <f>VLOOKUP(models_table[[#This Row],[configuration]],hyperparameter_configurations[],3,FALSE)</f>
        <v>1</v>
      </c>
      <c r="J21">
        <f>VLOOKUP(models_table[[#This Row],[configuration]],hyperparameter_configurations[],4,FALSE)</f>
        <v>10</v>
      </c>
      <c r="K21" s="24">
        <f>d4_70_acc_2ft_c3</f>
        <v>0.91111111111111109</v>
      </c>
      <c r="L21" s="24">
        <f>d4_70_pre_2ft_c3</f>
        <v>0.86559139784946237</v>
      </c>
      <c r="M21" s="24">
        <f>d4_70_rec_2ft_c3</f>
        <v>0.91477272727272729</v>
      </c>
      <c r="N21" s="24">
        <f>2/(SUM((1/models_table[[#This Row],[Precision]]),(1/models_table[[#This Row],[Recall]])))</f>
        <v>0.88950276243093918</v>
      </c>
    </row>
    <row r="22" spans="1:14" x14ac:dyDescent="0.35">
      <c r="A22">
        <v>13</v>
      </c>
      <c r="B22" t="s">
        <v>8297</v>
      </c>
      <c r="C22" t="s">
        <v>7488</v>
      </c>
      <c r="D22" t="str">
        <f>VLOOKUP(models_table[[#This Row],[System Message]],system_messages[],3,FALSE)</f>
        <v>[title, description]</v>
      </c>
      <c r="E22" t="s">
        <v>7480</v>
      </c>
      <c r="F22" t="s">
        <v>7862</v>
      </c>
      <c r="G22" t="s">
        <v>8282</v>
      </c>
      <c r="H22">
        <f>VLOOKUP(models_table[[#This Row],[configuration]],hyperparameter_configurations[],2,FALSE)</f>
        <v>2</v>
      </c>
      <c r="I22">
        <f>VLOOKUP(models_table[[#This Row],[configuration]],hyperparameter_configurations[],3,FALSE)</f>
        <v>2</v>
      </c>
      <c r="J22">
        <f>VLOOKUP(models_table[[#This Row],[configuration]],hyperparameter_configurations[],4,FALSE)</f>
        <v>5</v>
      </c>
      <c r="K22" s="24">
        <f>d4_70_acc_2ft_c4</f>
        <v>0.9177777777777778</v>
      </c>
      <c r="L22" s="24">
        <f>d4_70_pre_2ft_c4</f>
        <v>0.87567567567567572</v>
      </c>
      <c r="M22" s="24">
        <f>d4_70_rec_2ft_c4</f>
        <v>0.92045454545454541</v>
      </c>
      <c r="N22" s="24">
        <f>2/(SUM((1/models_table[[#This Row],[Precision]]),(1/models_table[[#This Row],[Recall]])))</f>
        <v>0.89750692520775632</v>
      </c>
    </row>
    <row r="23" spans="1:14" x14ac:dyDescent="0.35">
      <c r="A23">
        <v>14</v>
      </c>
      <c r="B23" t="s">
        <v>8296</v>
      </c>
      <c r="C23" t="s">
        <v>7488</v>
      </c>
      <c r="D23" t="str">
        <f>VLOOKUP(models_table[[#This Row],[System Message]],system_messages[],3,FALSE)</f>
        <v>[title, description]</v>
      </c>
      <c r="E23" t="s">
        <v>7480</v>
      </c>
      <c r="F23" t="s">
        <v>7862</v>
      </c>
      <c r="G23" t="s">
        <v>8283</v>
      </c>
      <c r="H23">
        <f>VLOOKUP(models_table[[#This Row],[configuration]],hyperparameter_configurations[],2,FALSE)</f>
        <v>4</v>
      </c>
      <c r="I23">
        <f>VLOOKUP(models_table[[#This Row],[configuration]],hyperparameter_configurations[],3,FALSE)</f>
        <v>1.5</v>
      </c>
      <c r="J23">
        <f>VLOOKUP(models_table[[#This Row],[configuration]],hyperparameter_configurations[],4,FALSE)</f>
        <v>3</v>
      </c>
      <c r="K23" s="24">
        <f>d4_70_acc_2ft_c5</f>
        <v>0.9244444444444444</v>
      </c>
      <c r="L23" s="24">
        <f>d4_70_pre_2ft_c5</f>
        <v>0.86979166666666663</v>
      </c>
      <c r="M23" s="24">
        <f>d4_70_rec_2ft_c5</f>
        <v>0.94886363636363635</v>
      </c>
      <c r="N23" s="24">
        <f>2/(SUM((1/models_table[[#This Row],[Precision]]),(1/models_table[[#This Row],[Recall]])))</f>
        <v>0.90760869565217395</v>
      </c>
    </row>
    <row r="24" spans="1:14" x14ac:dyDescent="0.35">
      <c r="A24">
        <v>15</v>
      </c>
      <c r="B24" t="s">
        <v>8306</v>
      </c>
      <c r="C24" t="s">
        <v>7488</v>
      </c>
      <c r="D24" t="str">
        <f>VLOOKUP(models_table[[#This Row],[System Message]],system_messages[],3,FALSE)</f>
        <v>[title, description]</v>
      </c>
      <c r="E24" t="s">
        <v>7480</v>
      </c>
      <c r="F24" t="s">
        <v>7862</v>
      </c>
      <c r="G24" t="s">
        <v>8298</v>
      </c>
      <c r="H24">
        <f>VLOOKUP(models_table[[#This Row],[configuration]],hyperparameter_configurations[],2,FALSE)</f>
        <v>4</v>
      </c>
      <c r="I24">
        <f>VLOOKUP(models_table[[#This Row],[configuration]],hyperparameter_configurations[],3,FALSE)</f>
        <v>1</v>
      </c>
      <c r="J24">
        <f>VLOOKUP(models_table[[#This Row],[configuration]],hyperparameter_configurations[],4,FALSE)</f>
        <v>3</v>
      </c>
      <c r="K24" s="24">
        <f>d4_70_acc_2ft_c6</f>
        <v>0.92888888888888888</v>
      </c>
      <c r="L24" s="24">
        <f>d4_70_pre_2ft_c6</f>
        <v>0.87894736842105259</v>
      </c>
      <c r="M24" s="24">
        <f>d4_70_rec_2ft_c6</f>
        <v>0.94886363636363635</v>
      </c>
      <c r="N24" s="24">
        <f>2/(SUM((1/models_table[[#This Row],[Precision]]),(1/models_table[[#This Row],[Recall]])))</f>
        <v>0.91256830601092886</v>
      </c>
    </row>
    <row r="25" spans="1:14" x14ac:dyDescent="0.35">
      <c r="A25">
        <v>16</v>
      </c>
      <c r="B25" t="s">
        <v>8311</v>
      </c>
      <c r="C25" t="s">
        <v>8303</v>
      </c>
      <c r="D25" t="str">
        <f>VLOOKUP(models_table[[#This Row],[System Message]],system_messages[],3,FALSE)</f>
        <v>[title, description, categories]</v>
      </c>
      <c r="E25" t="s">
        <v>7480</v>
      </c>
      <c r="F25" t="s">
        <v>7862</v>
      </c>
      <c r="G25" t="s">
        <v>8279</v>
      </c>
      <c r="H25">
        <f>VLOOKUP(models_table[[#This Row],[configuration]],hyperparameter_configurations[],2,FALSE)</f>
        <v>1</v>
      </c>
      <c r="I25">
        <f>VLOOKUP(models_table[[#This Row],[configuration]],hyperparameter_configurations[],3,FALSE)</f>
        <v>2</v>
      </c>
      <c r="J25">
        <f>VLOOKUP(models_table[[#This Row],[configuration]],hyperparameter_configurations[],4,FALSE)</f>
        <v>3</v>
      </c>
      <c r="K25" s="24">
        <f>d4_70_acc_3ft_v2</f>
        <v>0.93732193732193736</v>
      </c>
      <c r="L25" s="24">
        <f>d4_70_pre_3ft_v2</f>
        <v>0.92473118279569888</v>
      </c>
      <c r="M25" s="24">
        <f>d4_70_rec_3ft_v2</f>
        <v>0.9555555555555556</v>
      </c>
      <c r="N25" s="24">
        <f>2/(SUM((1/models_table[[#This Row],[Precision]]),(1/models_table[[#This Row],[Recall]])))</f>
        <v>0.93989071038251359</v>
      </c>
    </row>
    <row r="26" spans="1:14" x14ac:dyDescent="0.35">
      <c r="A26">
        <v>17</v>
      </c>
      <c r="B26" t="s">
        <v>8310</v>
      </c>
      <c r="C26" t="s">
        <v>7488</v>
      </c>
      <c r="D26" t="str">
        <f>VLOOKUP(models_table[[#This Row],[System Message]],system_messages[],3,FALSE)</f>
        <v>[title, description]</v>
      </c>
      <c r="E26" t="s">
        <v>7480</v>
      </c>
      <c r="F26" t="s">
        <v>7862</v>
      </c>
      <c r="G26" t="s">
        <v>8307</v>
      </c>
      <c r="H26">
        <f>VLOOKUP(models_table[[#This Row],[configuration]],hyperparameter_configurations[],2,FALSE)</f>
        <v>4</v>
      </c>
      <c r="I26">
        <f>VLOOKUP(models_table[[#This Row],[configuration]],hyperparameter_configurations[],3,FALSE)</f>
        <v>0.5</v>
      </c>
      <c r="J26">
        <f>VLOOKUP(models_table[[#This Row],[configuration]],hyperparameter_configurations[],4,FALSE)</f>
        <v>3</v>
      </c>
      <c r="K26" s="24">
        <f>d4_70_acc_2ft_c7</f>
        <v>0.92888888888888888</v>
      </c>
      <c r="L26" s="24">
        <f>d4_70_pre_2ft_c7</f>
        <v>0.88297872340425532</v>
      </c>
      <c r="M26" s="24">
        <f>d4_70_rec_2ft_c7</f>
        <v>0.94318181818181823</v>
      </c>
      <c r="N26" s="24">
        <f>2/(SUM((1/models_table[[#This Row],[Precision]]),(1/models_table[[#This Row],[Recall]])))</f>
        <v>0.91208791208791218</v>
      </c>
    </row>
    <row r="27" spans="1:14" x14ac:dyDescent="0.35">
      <c r="A27">
        <v>18</v>
      </c>
      <c r="B27" t="s">
        <v>8314</v>
      </c>
      <c r="C27" t="s">
        <v>8303</v>
      </c>
      <c r="D27" t="str">
        <f>VLOOKUP(models_table[[#This Row],[System Message]],system_messages[],3,FALSE)</f>
        <v>[title, description, categories]</v>
      </c>
      <c r="E27" t="s">
        <v>7480</v>
      </c>
      <c r="F27" t="s">
        <v>7862</v>
      </c>
      <c r="G27" t="s">
        <v>8312</v>
      </c>
      <c r="H27">
        <f>VLOOKUP(models_table[[#This Row],[configuration]],hyperparameter_configurations[],2,FALSE)</f>
        <v>5</v>
      </c>
      <c r="I27">
        <f>VLOOKUP(models_table[[#This Row],[configuration]],hyperparameter_configurations[],3,FALSE)</f>
        <v>0.5</v>
      </c>
      <c r="J27">
        <f>VLOOKUP(models_table[[#This Row],[configuration]],hyperparameter_configurations[],4,FALSE)</f>
        <v>3</v>
      </c>
      <c r="K27" s="24">
        <f>d4_70_acc_3ft_v2_c8</f>
        <v>0.90666666666666662</v>
      </c>
      <c r="L27" s="24">
        <f>d4_70_pre_3ft_v2_c8</f>
        <v>0.9107142857142857</v>
      </c>
      <c r="M27" s="24">
        <f>d4_70_rec_3ft_v2_c8</f>
        <v>0.85</v>
      </c>
      <c r="N27" s="24">
        <f>2/(SUM((1/models_table[[#This Row],[Precision]]),(1/models_table[[#This Row],[Recall]])))</f>
        <v>0.87931034482758619</v>
      </c>
    </row>
    <row r="28" spans="1:14" x14ac:dyDescent="0.35">
      <c r="A28">
        <v>19</v>
      </c>
      <c r="B28" t="s">
        <v>8319</v>
      </c>
      <c r="C28" t="s">
        <v>8303</v>
      </c>
      <c r="D28" t="str">
        <f>VLOOKUP(models_table[[#This Row],[System Message]],system_messages[],3,FALSE)</f>
        <v>[title, description, categories]</v>
      </c>
      <c r="E28" t="s">
        <v>7480</v>
      </c>
      <c r="F28" t="s">
        <v>7862</v>
      </c>
      <c r="G28" t="s">
        <v>8315</v>
      </c>
      <c r="H28">
        <f>VLOOKUP(models_table[[#This Row],[configuration]],hyperparameter_configurations[],2,FALSE)</f>
        <v>2</v>
      </c>
      <c r="I28">
        <f>VLOOKUP(models_table[[#This Row],[configuration]],hyperparameter_configurations[],3,FALSE)</f>
        <v>1</v>
      </c>
      <c r="J28">
        <f>VLOOKUP(models_table[[#This Row],[configuration]],hyperparameter_configurations[],4,FALSE)</f>
        <v>3</v>
      </c>
      <c r="K28" s="24" cm="1">
        <f t="array" ref="K28">d4_70_acc_3ft_v2_c9</f>
        <v>0.91333333333333333</v>
      </c>
      <c r="L28" s="24" cm="1">
        <f t="array" ref="L28">d4_70_pre_3ft_v2_c9</f>
        <v>0.9028571428571428</v>
      </c>
      <c r="M28" s="24" cm="1">
        <f t="array" ref="M28">d4_70_rec_3ft_v2_c9</f>
        <v>0.87777777777777777</v>
      </c>
      <c r="N28" s="24">
        <f>2/(SUM((1/models_table[[#This Row],[Precision]]),(1/models_table[[#This Row],[Recall]])))</f>
        <v>0.89014084507042235</v>
      </c>
    </row>
    <row r="29" spans="1:14" x14ac:dyDescent="0.35">
      <c r="A29">
        <v>20</v>
      </c>
      <c r="B29" t="s">
        <v>8323</v>
      </c>
      <c r="C29" t="s">
        <v>8303</v>
      </c>
      <c r="D29" t="str">
        <f>VLOOKUP(models_table[[#This Row],[System Message]],system_messages[],3,FALSE)</f>
        <v>[title, description, categories]</v>
      </c>
      <c r="E29" t="s">
        <v>7480</v>
      </c>
      <c r="F29" t="s">
        <v>7862</v>
      </c>
      <c r="G29" t="s">
        <v>8320</v>
      </c>
      <c r="H29">
        <f>VLOOKUP(models_table[[#This Row],[configuration]],hyperparameter_configurations[],2,FALSE)</f>
        <v>1</v>
      </c>
      <c r="I29">
        <f>VLOOKUP(models_table[[#This Row],[configuration]],hyperparameter_configurations[],3,FALSE)</f>
        <v>2</v>
      </c>
      <c r="J29">
        <f>VLOOKUP(models_table[[#This Row],[configuration]],hyperparameter_configurations[],4,FALSE)</f>
        <v>4</v>
      </c>
      <c r="K29" s="24">
        <f>d4_70_acc_3ft_v2_c10</f>
        <v>0.93333333333333335</v>
      </c>
      <c r="L29" s="24">
        <f>d4_70_pre_3ft_v2_c10</f>
        <v>0.9213483146067416</v>
      </c>
      <c r="M29" s="24">
        <f>d4_70_rec_3ft_v2_c10</f>
        <v>0.91111111111111109</v>
      </c>
      <c r="N29" s="24">
        <f>2/(SUM((1/models_table[[#This Row],[Precision]]),(1/models_table[[#This Row],[Recall]])))</f>
        <v>0.9162011173184359</v>
      </c>
    </row>
    <row r="31" spans="1:14" x14ac:dyDescent="0.35">
      <c r="B31">
        <v>1</v>
      </c>
    </row>
    <row r="101" spans="3:19" ht="29" customHeight="1" x14ac:dyDescent="0.35">
      <c r="C101" s="26" t="s">
        <v>7457</v>
      </c>
      <c r="D101" s="26" t="s">
        <v>8332</v>
      </c>
      <c r="E101" s="26" t="s">
        <v>7482</v>
      </c>
      <c r="F101" s="26" t="s">
        <v>7483</v>
      </c>
      <c r="G101" s="26" t="s">
        <v>7484</v>
      </c>
      <c r="H101" s="26" t="s">
        <v>7472</v>
      </c>
      <c r="I101" s="26" t="s">
        <v>7473</v>
      </c>
      <c r="J101" s="26" t="s">
        <v>8331</v>
      </c>
      <c r="K101" s="26" t="s">
        <v>7471</v>
      </c>
    </row>
    <row r="102" spans="3:19" x14ac:dyDescent="0.35">
      <c r="C102" s="26"/>
      <c r="D102" s="26"/>
      <c r="E102" s="26"/>
      <c r="F102" s="26"/>
      <c r="G102" s="26"/>
      <c r="H102" s="26"/>
      <c r="I102" s="26"/>
      <c r="J102" s="26"/>
      <c r="K102" s="26"/>
    </row>
    <row r="103" spans="3:19" x14ac:dyDescent="0.35">
      <c r="C103" s="26">
        <v>0</v>
      </c>
      <c r="D103" s="26" t="s">
        <v>7850</v>
      </c>
      <c r="E103" s="26" t="s">
        <v>7485</v>
      </c>
      <c r="F103" s="26" t="s">
        <v>7485</v>
      </c>
      <c r="G103" s="26" t="s">
        <v>7485</v>
      </c>
      <c r="H103" s="26">
        <v>0.435</v>
      </c>
      <c r="I103" s="26">
        <v>0.998</v>
      </c>
      <c r="J103" s="26">
        <v>0.60599999999999998</v>
      </c>
      <c r="K103" s="26">
        <v>0.48</v>
      </c>
    </row>
    <row r="104" spans="3:19" x14ac:dyDescent="0.35">
      <c r="C104" s="26"/>
      <c r="D104" s="26"/>
      <c r="E104" s="26"/>
      <c r="F104" s="26"/>
      <c r="G104" s="26"/>
      <c r="H104" s="26"/>
      <c r="I104" s="26"/>
      <c r="J104" s="26"/>
      <c r="K104" s="26"/>
    </row>
    <row r="105" spans="3:19" ht="58" customHeight="1" x14ac:dyDescent="0.35">
      <c r="C105" s="26"/>
      <c r="D105" s="26"/>
      <c r="E105" s="26"/>
      <c r="F105" s="26"/>
      <c r="G105" s="26"/>
      <c r="H105" s="26" t="s">
        <v>8305</v>
      </c>
      <c r="I105" s="26" t="s">
        <v>7485</v>
      </c>
      <c r="J105" s="26" t="s">
        <v>7485</v>
      </c>
      <c r="K105" s="26" t="s">
        <v>7485</v>
      </c>
      <c r="L105" s="26">
        <v>0.53700000000000003</v>
      </c>
      <c r="M105" s="26">
        <v>0.98299999999999998</v>
      </c>
      <c r="N105" s="26">
        <v>0.69499999999999995</v>
      </c>
      <c r="O105" s="30">
        <v>0.66200000000000003</v>
      </c>
    </row>
    <row r="106" spans="3:19" x14ac:dyDescent="0.35">
      <c r="C106" s="26"/>
      <c r="D106" s="26"/>
      <c r="E106" s="26"/>
      <c r="F106" s="26"/>
      <c r="G106" s="26"/>
      <c r="H106" s="26"/>
      <c r="I106" s="26"/>
      <c r="J106" s="26"/>
      <c r="K106" s="26"/>
      <c r="L106" s="26"/>
      <c r="M106" s="26"/>
      <c r="N106" s="26"/>
      <c r="O106" s="30"/>
    </row>
    <row r="107" spans="3:19" ht="29" customHeight="1" x14ac:dyDescent="0.35">
      <c r="C107" s="26"/>
      <c r="D107" s="26"/>
      <c r="E107" s="26"/>
      <c r="F107" s="26"/>
      <c r="G107" s="26"/>
      <c r="H107" s="26" t="s">
        <v>7494</v>
      </c>
      <c r="I107" s="26" t="s">
        <v>7485</v>
      </c>
      <c r="J107" s="26" t="s">
        <v>7485</v>
      </c>
      <c r="K107" s="26" t="s">
        <v>7485</v>
      </c>
      <c r="L107" s="26">
        <v>0.52900000000000003</v>
      </c>
      <c r="M107" s="26">
        <v>0.97499999999999998</v>
      </c>
      <c r="N107" s="26">
        <v>0.68600000000000005</v>
      </c>
      <c r="O107" s="26">
        <v>0.64300000000000002</v>
      </c>
    </row>
    <row r="108" spans="3:19" x14ac:dyDescent="0.35">
      <c r="C108" s="26"/>
      <c r="D108" s="26"/>
      <c r="E108" s="26"/>
      <c r="F108" s="26"/>
      <c r="G108" s="26"/>
      <c r="H108" s="26"/>
      <c r="I108" s="26"/>
      <c r="J108" s="26"/>
      <c r="K108" s="26"/>
      <c r="L108" s="26"/>
      <c r="M108" s="26"/>
      <c r="N108" s="26"/>
      <c r="O108" s="26"/>
    </row>
    <row r="109" spans="3:19" x14ac:dyDescent="0.35">
      <c r="C109" s="26">
        <v>1</v>
      </c>
      <c r="D109" s="26" t="s">
        <v>7850</v>
      </c>
      <c r="E109" s="26">
        <v>1</v>
      </c>
      <c r="F109" s="26">
        <v>2</v>
      </c>
      <c r="G109" s="26">
        <v>3</v>
      </c>
      <c r="H109" s="26">
        <v>0.88800000000000001</v>
      </c>
      <c r="I109" s="26">
        <v>0.88300000000000001</v>
      </c>
      <c r="J109" s="26">
        <v>0.88600000000000001</v>
      </c>
      <c r="K109" s="30">
        <v>0.90900000000000003</v>
      </c>
    </row>
    <row r="110" spans="3:19" x14ac:dyDescent="0.35">
      <c r="C110" s="26"/>
      <c r="D110" s="26"/>
      <c r="E110" s="26"/>
      <c r="F110" s="26"/>
      <c r="G110" s="26"/>
      <c r="H110" s="26"/>
      <c r="I110" s="26"/>
      <c r="J110" s="26"/>
      <c r="K110" s="30"/>
    </row>
    <row r="111" spans="3:19" x14ac:dyDescent="0.35">
      <c r="C111" s="26">
        <v>2</v>
      </c>
      <c r="D111" s="26" t="s">
        <v>8273</v>
      </c>
      <c r="E111" s="26">
        <v>1</v>
      </c>
      <c r="F111" s="26">
        <v>2</v>
      </c>
      <c r="G111" s="26">
        <v>3</v>
      </c>
      <c r="H111" s="26">
        <v>0.89</v>
      </c>
      <c r="I111" s="26">
        <v>0.91500000000000004</v>
      </c>
      <c r="J111" s="26">
        <v>0.90200000000000002</v>
      </c>
      <c r="K111" s="30">
        <v>0.92200000000000004</v>
      </c>
    </row>
    <row r="112" spans="3:19" x14ac:dyDescent="0.35">
      <c r="C112" s="26"/>
      <c r="D112" s="26"/>
      <c r="E112" s="26"/>
      <c r="F112" s="26"/>
      <c r="G112" s="26"/>
      <c r="H112" s="26"/>
      <c r="I112" s="26"/>
      <c r="J112" s="26"/>
      <c r="K112" s="30"/>
      <c r="R112">
        <v>1</v>
      </c>
      <c r="S112">
        <v>0.90900000000000003</v>
      </c>
    </row>
    <row r="113" spans="3:19" x14ac:dyDescent="0.35">
      <c r="C113" s="26">
        <v>3</v>
      </c>
      <c r="D113" s="26" t="s">
        <v>7494</v>
      </c>
      <c r="E113" s="26">
        <v>2</v>
      </c>
      <c r="F113" s="26">
        <v>1.5</v>
      </c>
      <c r="G113" s="26">
        <v>5</v>
      </c>
      <c r="H113" s="26">
        <v>0.85799999999999998</v>
      </c>
      <c r="I113" s="26">
        <v>0.92600000000000005</v>
      </c>
      <c r="J113" s="26">
        <v>0.89100000000000001</v>
      </c>
      <c r="K113" s="26">
        <v>0.91100000000000003</v>
      </c>
      <c r="R113">
        <f>R112+1</f>
        <v>2</v>
      </c>
      <c r="S113">
        <v>0.92200000000000004</v>
      </c>
    </row>
    <row r="114" spans="3:19" x14ac:dyDescent="0.35">
      <c r="C114" s="26"/>
      <c r="D114" s="26"/>
      <c r="E114" s="26"/>
      <c r="F114" s="26"/>
      <c r="G114" s="26"/>
      <c r="H114" s="26"/>
      <c r="I114" s="26"/>
      <c r="J114" s="26"/>
      <c r="K114" s="26"/>
      <c r="R114">
        <f t="shared" ref="R114:R120" si="0">R113+1</f>
        <v>3</v>
      </c>
      <c r="S114">
        <v>0.91100000000000003</v>
      </c>
    </row>
    <row r="115" spans="3:19" x14ac:dyDescent="0.35">
      <c r="C115" s="26"/>
      <c r="D115" s="26"/>
      <c r="E115" s="26"/>
      <c r="F115" s="26"/>
      <c r="G115" s="26">
        <v>4</v>
      </c>
      <c r="H115" s="26">
        <v>1</v>
      </c>
      <c r="I115" s="26">
        <v>10</v>
      </c>
      <c r="J115" s="26">
        <v>0.86599999999999999</v>
      </c>
      <c r="K115" s="26">
        <v>0.91500000000000004</v>
      </c>
      <c r="L115" s="26">
        <v>0.89</v>
      </c>
      <c r="M115" s="26">
        <v>0.91100000000000003</v>
      </c>
      <c r="R115">
        <f t="shared" si="0"/>
        <v>4</v>
      </c>
      <c r="S115">
        <v>0.91100000000000003</v>
      </c>
    </row>
    <row r="116" spans="3:19" x14ac:dyDescent="0.35">
      <c r="C116" s="26"/>
      <c r="D116" s="26"/>
      <c r="E116" s="26"/>
      <c r="F116" s="26"/>
      <c r="G116" s="26"/>
      <c r="H116" s="26"/>
      <c r="I116" s="26"/>
      <c r="J116" s="26"/>
      <c r="K116" s="26"/>
      <c r="L116" s="26"/>
      <c r="M116" s="26"/>
      <c r="R116">
        <f t="shared" si="0"/>
        <v>5</v>
      </c>
      <c r="S116">
        <v>0.91800000000000004</v>
      </c>
    </row>
    <row r="117" spans="3:19" x14ac:dyDescent="0.35">
      <c r="C117" s="26"/>
      <c r="D117" s="26"/>
      <c r="E117" s="26"/>
      <c r="F117" s="26"/>
      <c r="G117" s="26">
        <v>2</v>
      </c>
      <c r="H117" s="26">
        <v>2</v>
      </c>
      <c r="I117" s="26">
        <v>5</v>
      </c>
      <c r="J117" s="26">
        <v>0.876</v>
      </c>
      <c r="K117" s="26">
        <v>0.92</v>
      </c>
      <c r="L117" s="26">
        <v>0.89800000000000002</v>
      </c>
      <c r="M117" s="26">
        <v>0.91800000000000004</v>
      </c>
      <c r="R117">
        <f t="shared" si="0"/>
        <v>6</v>
      </c>
      <c r="S117">
        <v>0.92400000000000004</v>
      </c>
    </row>
    <row r="118" spans="3:19" x14ac:dyDescent="0.35">
      <c r="C118" s="26"/>
      <c r="D118" s="26"/>
      <c r="E118" s="26"/>
      <c r="F118" s="26"/>
      <c r="G118" s="26"/>
      <c r="H118" s="26"/>
      <c r="I118" s="26"/>
      <c r="J118" s="26"/>
      <c r="K118" s="26"/>
      <c r="L118" s="26"/>
      <c r="M118" s="26"/>
      <c r="R118">
        <f t="shared" si="0"/>
        <v>7</v>
      </c>
      <c r="S118">
        <v>0.92400000000000004</v>
      </c>
    </row>
    <row r="119" spans="3:19" x14ac:dyDescent="0.35">
      <c r="C119" s="26"/>
      <c r="D119" s="26"/>
      <c r="E119" s="26"/>
      <c r="F119" s="26"/>
      <c r="G119" s="26">
        <v>4</v>
      </c>
      <c r="H119" s="26">
        <v>1.5</v>
      </c>
      <c r="I119" s="26">
        <v>3</v>
      </c>
      <c r="J119" s="26">
        <v>0.87</v>
      </c>
      <c r="K119" s="26">
        <v>0.94899999999999995</v>
      </c>
      <c r="L119" s="26">
        <v>0.90800000000000003</v>
      </c>
      <c r="M119" s="26">
        <v>0.92400000000000004</v>
      </c>
      <c r="R119">
        <f t="shared" si="0"/>
        <v>8</v>
      </c>
      <c r="S119">
        <v>0.92900000000000005</v>
      </c>
    </row>
    <row r="120" spans="3:19" x14ac:dyDescent="0.35">
      <c r="C120" s="26"/>
      <c r="D120" s="26"/>
      <c r="E120" s="26"/>
      <c r="F120" s="26"/>
      <c r="G120" s="26"/>
      <c r="H120" s="26"/>
      <c r="I120" s="26"/>
      <c r="J120" s="26"/>
      <c r="K120" s="26"/>
      <c r="L120" s="26"/>
      <c r="M120" s="26"/>
      <c r="R120">
        <f t="shared" si="0"/>
        <v>9</v>
      </c>
      <c r="S120">
        <v>0.92900000000000005</v>
      </c>
    </row>
    <row r="121" spans="3:19" x14ac:dyDescent="0.35">
      <c r="C121" s="26"/>
      <c r="D121" s="26"/>
      <c r="E121" s="26"/>
      <c r="F121" s="26"/>
      <c r="G121" s="26">
        <v>1</v>
      </c>
      <c r="H121" s="26">
        <v>2</v>
      </c>
      <c r="I121" s="26">
        <v>3</v>
      </c>
      <c r="J121" s="26">
        <v>0.88200000000000001</v>
      </c>
      <c r="K121" s="26">
        <v>0.93200000000000005</v>
      </c>
      <c r="L121" s="26">
        <v>0.90600000000000003</v>
      </c>
      <c r="M121" s="26">
        <v>0.92400000000000004</v>
      </c>
      <c r="R121">
        <f>R120+1</f>
        <v>10</v>
      </c>
      <c r="S121">
        <v>0.93300000000000005</v>
      </c>
    </row>
    <row r="122" spans="3:19" x14ac:dyDescent="0.35">
      <c r="C122" s="26"/>
      <c r="D122" s="26"/>
      <c r="E122" s="26"/>
      <c r="F122" s="26"/>
      <c r="G122" s="26"/>
      <c r="H122" s="26"/>
      <c r="I122" s="26"/>
      <c r="J122" s="26"/>
      <c r="K122" s="26"/>
      <c r="L122" s="26"/>
      <c r="M122" s="26"/>
      <c r="R122">
        <f>R121+1</f>
        <v>11</v>
      </c>
      <c r="S122">
        <v>0.93600000000000005</v>
      </c>
    </row>
    <row r="123" spans="3:19" x14ac:dyDescent="0.35">
      <c r="C123" s="26"/>
      <c r="D123" s="26"/>
      <c r="E123" s="26"/>
      <c r="F123" s="26"/>
      <c r="G123" s="26">
        <v>4</v>
      </c>
      <c r="H123" s="26">
        <v>1</v>
      </c>
      <c r="I123" s="26">
        <v>3</v>
      </c>
      <c r="J123" s="26">
        <v>0.879</v>
      </c>
      <c r="K123" s="26">
        <v>0.94899999999999995</v>
      </c>
      <c r="L123" s="26">
        <v>0.91300000000000003</v>
      </c>
      <c r="M123" s="30">
        <v>0.92900000000000005</v>
      </c>
    </row>
    <row r="124" spans="3:19" x14ac:dyDescent="0.35">
      <c r="C124" s="26"/>
      <c r="D124" s="26"/>
      <c r="E124" s="26"/>
      <c r="F124" s="26"/>
      <c r="G124" s="26"/>
      <c r="H124" s="26"/>
      <c r="I124" s="26"/>
      <c r="J124" s="26"/>
      <c r="K124" s="26"/>
      <c r="L124" s="26"/>
      <c r="M124" s="30"/>
    </row>
    <row r="125" spans="3:19" x14ac:dyDescent="0.35">
      <c r="C125" s="26"/>
      <c r="D125" s="26"/>
      <c r="E125" s="26"/>
      <c r="F125" s="26"/>
      <c r="G125" s="26">
        <v>4</v>
      </c>
      <c r="H125" s="26">
        <v>0.5</v>
      </c>
      <c r="I125" s="26">
        <v>3</v>
      </c>
      <c r="J125" s="26">
        <v>0.88300000000000001</v>
      </c>
      <c r="K125" s="26">
        <v>0.94299999999999995</v>
      </c>
      <c r="L125" s="26">
        <v>0.91200000000000003</v>
      </c>
      <c r="M125" s="30">
        <v>0.92900000000000005</v>
      </c>
    </row>
    <row r="126" spans="3:19" x14ac:dyDescent="0.35">
      <c r="C126" s="26"/>
      <c r="D126" s="26"/>
      <c r="E126" s="26"/>
      <c r="F126" s="26"/>
      <c r="G126" s="26"/>
      <c r="H126" s="26"/>
      <c r="I126" s="26"/>
      <c r="J126" s="26"/>
      <c r="K126" s="26"/>
      <c r="L126" s="26"/>
      <c r="M126" s="30"/>
    </row>
    <row r="127" spans="3:19" x14ac:dyDescent="0.35">
      <c r="C127" s="26">
        <v>4</v>
      </c>
      <c r="D127" s="26" t="s">
        <v>8305</v>
      </c>
      <c r="E127" s="26">
        <v>4</v>
      </c>
      <c r="F127" s="26">
        <v>0.5</v>
      </c>
      <c r="G127" s="26">
        <v>3</v>
      </c>
      <c r="H127" s="26">
        <v>0.91100000000000003</v>
      </c>
      <c r="I127" s="26">
        <v>0.85</v>
      </c>
      <c r="J127" s="26">
        <v>0.879</v>
      </c>
      <c r="K127" s="26">
        <v>0.90700000000000003</v>
      </c>
    </row>
    <row r="128" spans="3:19" x14ac:dyDescent="0.35">
      <c r="C128" s="26"/>
      <c r="D128" s="26"/>
      <c r="E128" s="26"/>
      <c r="F128" s="26"/>
      <c r="G128" s="26"/>
      <c r="H128" s="26"/>
      <c r="I128" s="26"/>
      <c r="J128" s="26"/>
      <c r="K128" s="26"/>
    </row>
    <row r="129" spans="3:15" x14ac:dyDescent="0.35">
      <c r="C129" s="26"/>
      <c r="D129" s="26"/>
      <c r="E129" s="26"/>
      <c r="F129" s="26"/>
      <c r="G129" s="26">
        <v>1</v>
      </c>
      <c r="H129" s="26">
        <v>2</v>
      </c>
      <c r="I129" s="26">
        <v>4</v>
      </c>
      <c r="J129" s="26">
        <v>0.92100000000000004</v>
      </c>
      <c r="K129" s="26">
        <v>0.91100000000000003</v>
      </c>
      <c r="L129" s="26">
        <v>0.91600000000000004</v>
      </c>
      <c r="M129" s="26">
        <v>0.93300000000000005</v>
      </c>
    </row>
    <row r="130" spans="3:15" x14ac:dyDescent="0.35">
      <c r="C130" s="26"/>
      <c r="D130" s="26"/>
      <c r="E130" s="26"/>
      <c r="F130" s="26"/>
      <c r="G130" s="26"/>
      <c r="H130" s="26"/>
      <c r="I130" s="26"/>
      <c r="J130" s="26"/>
      <c r="K130" s="26"/>
      <c r="L130" s="26"/>
      <c r="M130" s="26"/>
    </row>
    <row r="131" spans="3:15" x14ac:dyDescent="0.35">
      <c r="C131" s="26"/>
      <c r="D131" s="26"/>
      <c r="E131" s="26"/>
      <c r="F131" s="26"/>
      <c r="G131" s="26">
        <v>1</v>
      </c>
      <c r="H131" s="26">
        <v>2</v>
      </c>
      <c r="I131" s="26">
        <v>3</v>
      </c>
      <c r="J131" s="26">
        <v>0.92700000000000005</v>
      </c>
      <c r="K131" s="26">
        <v>0.91100000000000003</v>
      </c>
      <c r="L131" s="26">
        <v>0.91900000000000004</v>
      </c>
      <c r="M131" s="30">
        <v>0.93600000000000005</v>
      </c>
    </row>
    <row r="132" spans="3:15" x14ac:dyDescent="0.35">
      <c r="C132" s="26"/>
      <c r="D132" s="26"/>
      <c r="E132" s="26"/>
      <c r="F132" s="26"/>
      <c r="G132" s="26"/>
      <c r="H132" s="26"/>
      <c r="I132" s="26"/>
      <c r="J132" s="26"/>
      <c r="K132" s="26"/>
      <c r="L132" s="26"/>
      <c r="M132" s="30"/>
    </row>
    <row r="135" spans="3:15" x14ac:dyDescent="0.35">
      <c r="C135" t="s">
        <v>7457</v>
      </c>
      <c r="D135" t="s">
        <v>8332</v>
      </c>
      <c r="E135" t="s">
        <v>7482</v>
      </c>
      <c r="F135" t="s">
        <v>7483</v>
      </c>
      <c r="G135" t="s">
        <v>7484</v>
      </c>
      <c r="H135" t="s">
        <v>7472</v>
      </c>
      <c r="I135" t="s">
        <v>7473</v>
      </c>
      <c r="J135" t="s">
        <v>8331</v>
      </c>
      <c r="K135" t="s">
        <v>7471</v>
      </c>
    </row>
    <row r="137" spans="3:15" x14ac:dyDescent="0.35">
      <c r="C137">
        <v>0</v>
      </c>
      <c r="D137" t="s">
        <v>7850</v>
      </c>
      <c r="E137" t="s">
        <v>7485</v>
      </c>
      <c r="F137" t="s">
        <v>7485</v>
      </c>
      <c r="G137" t="s">
        <v>7485</v>
      </c>
      <c r="H137">
        <v>0.435</v>
      </c>
      <c r="I137">
        <v>0.998</v>
      </c>
      <c r="J137">
        <v>0.60599999999999998</v>
      </c>
      <c r="K137">
        <v>0.48</v>
      </c>
    </row>
    <row r="139" spans="3:15" x14ac:dyDescent="0.35">
      <c r="H139" t="s">
        <v>8305</v>
      </c>
      <c r="I139" t="s">
        <v>7485</v>
      </c>
      <c r="J139" t="s">
        <v>7485</v>
      </c>
      <c r="K139" t="s">
        <v>7485</v>
      </c>
      <c r="L139">
        <v>0.53700000000000003</v>
      </c>
      <c r="M139">
        <v>0.98299999999999998</v>
      </c>
      <c r="N139">
        <v>0.69499999999999995</v>
      </c>
      <c r="O139">
        <v>0.66200000000000003</v>
      </c>
    </row>
    <row r="141" spans="3:15" x14ac:dyDescent="0.35">
      <c r="H141" t="s">
        <v>7494</v>
      </c>
      <c r="I141" t="s">
        <v>7485</v>
      </c>
      <c r="J141" t="s">
        <v>7485</v>
      </c>
      <c r="K141" t="s">
        <v>7485</v>
      </c>
      <c r="L141">
        <v>0.52900000000000003</v>
      </c>
      <c r="M141">
        <v>0.97499999999999998</v>
      </c>
      <c r="N141">
        <v>0.68600000000000005</v>
      </c>
      <c r="O141">
        <v>0.64300000000000002</v>
      </c>
    </row>
    <row r="143" spans="3:15" x14ac:dyDescent="0.35">
      <c r="C143">
        <v>1</v>
      </c>
      <c r="D143" t="s">
        <v>7850</v>
      </c>
      <c r="E143">
        <v>1</v>
      </c>
      <c r="F143">
        <v>2</v>
      </c>
      <c r="G143">
        <v>3</v>
      </c>
      <c r="H143">
        <v>0.88800000000000001</v>
      </c>
      <c r="I143">
        <v>0.88300000000000001</v>
      </c>
      <c r="J143">
        <v>0.88600000000000001</v>
      </c>
      <c r="K143">
        <v>0.90900000000000003</v>
      </c>
    </row>
    <row r="145" spans="3:13" x14ac:dyDescent="0.35">
      <c r="C145">
        <v>2</v>
      </c>
      <c r="D145" t="s">
        <v>8273</v>
      </c>
      <c r="E145">
        <v>1</v>
      </c>
      <c r="F145">
        <v>2</v>
      </c>
      <c r="G145">
        <v>3</v>
      </c>
      <c r="H145">
        <v>0.89</v>
      </c>
      <c r="I145">
        <v>0.91500000000000004</v>
      </c>
      <c r="J145">
        <v>0.90200000000000002</v>
      </c>
      <c r="K145">
        <v>0.92200000000000004</v>
      </c>
    </row>
    <row r="147" spans="3:13" x14ac:dyDescent="0.35">
      <c r="C147">
        <v>3</v>
      </c>
      <c r="D147" t="s">
        <v>7494</v>
      </c>
      <c r="E147">
        <v>2</v>
      </c>
      <c r="F147">
        <v>1.5</v>
      </c>
      <c r="G147">
        <v>5</v>
      </c>
      <c r="H147">
        <v>0.85799999999999998</v>
      </c>
      <c r="I147">
        <v>0.92600000000000005</v>
      </c>
      <c r="J147">
        <v>0.89100000000000001</v>
      </c>
      <c r="K147">
        <v>0.91100000000000003</v>
      </c>
    </row>
    <row r="149" spans="3:13" x14ac:dyDescent="0.35">
      <c r="G149">
        <v>4</v>
      </c>
      <c r="H149">
        <v>1</v>
      </c>
      <c r="I149">
        <v>10</v>
      </c>
      <c r="J149">
        <v>0.86599999999999999</v>
      </c>
      <c r="K149">
        <v>0.91500000000000004</v>
      </c>
      <c r="L149">
        <v>0.89</v>
      </c>
      <c r="M149">
        <v>0.91100000000000003</v>
      </c>
    </row>
    <row r="151" spans="3:13" x14ac:dyDescent="0.35">
      <c r="G151">
        <v>2</v>
      </c>
      <c r="H151">
        <v>2</v>
      </c>
      <c r="I151">
        <v>5</v>
      </c>
      <c r="J151">
        <v>0.876</v>
      </c>
      <c r="K151">
        <v>0.92</v>
      </c>
      <c r="L151">
        <v>0.89800000000000002</v>
      </c>
      <c r="M151">
        <v>0.91800000000000004</v>
      </c>
    </row>
    <row r="153" spans="3:13" x14ac:dyDescent="0.35">
      <c r="G153">
        <v>4</v>
      </c>
      <c r="H153">
        <v>1.5</v>
      </c>
      <c r="I153">
        <v>3</v>
      </c>
      <c r="J153">
        <v>0.87</v>
      </c>
      <c r="K153">
        <v>0.94899999999999995</v>
      </c>
      <c r="L153">
        <v>0.90800000000000003</v>
      </c>
      <c r="M153">
        <v>0.92400000000000004</v>
      </c>
    </row>
    <row r="155" spans="3:13" x14ac:dyDescent="0.35">
      <c r="G155">
        <v>1</v>
      </c>
      <c r="H155">
        <v>2</v>
      </c>
      <c r="I155">
        <v>3</v>
      </c>
      <c r="J155">
        <v>0.88200000000000001</v>
      </c>
      <c r="K155">
        <v>0.93200000000000005</v>
      </c>
      <c r="L155">
        <v>0.90600000000000003</v>
      </c>
      <c r="M155">
        <v>0.92400000000000004</v>
      </c>
    </row>
    <row r="157" spans="3:13" x14ac:dyDescent="0.35">
      <c r="G157">
        <v>4</v>
      </c>
      <c r="H157">
        <v>1</v>
      </c>
      <c r="I157">
        <v>3</v>
      </c>
      <c r="J157">
        <v>0.879</v>
      </c>
      <c r="K157">
        <v>0.94899999999999995</v>
      </c>
      <c r="L157">
        <v>0.91300000000000003</v>
      </c>
      <c r="M157">
        <v>0.92900000000000005</v>
      </c>
    </row>
    <row r="159" spans="3:13" x14ac:dyDescent="0.35">
      <c r="G159">
        <v>4</v>
      </c>
      <c r="H159">
        <v>0.5</v>
      </c>
      <c r="I159">
        <v>3</v>
      </c>
      <c r="J159">
        <v>0.88300000000000001</v>
      </c>
      <c r="K159">
        <v>0.94299999999999995</v>
      </c>
      <c r="L159">
        <v>0.91200000000000003</v>
      </c>
      <c r="M159">
        <v>0.92900000000000005</v>
      </c>
    </row>
    <row r="161" spans="3:13" x14ac:dyDescent="0.35">
      <c r="C161">
        <v>4</v>
      </c>
      <c r="D161" t="s">
        <v>8305</v>
      </c>
      <c r="E161">
        <v>4</v>
      </c>
      <c r="F161">
        <v>0.5</v>
      </c>
      <c r="G161">
        <v>3</v>
      </c>
      <c r="H161">
        <v>0.91100000000000003</v>
      </c>
      <c r="I161">
        <v>0.85</v>
      </c>
      <c r="J161">
        <v>0.879</v>
      </c>
      <c r="K161">
        <v>0.90700000000000003</v>
      </c>
    </row>
    <row r="163" spans="3:13" x14ac:dyDescent="0.35">
      <c r="G163">
        <v>1</v>
      </c>
      <c r="H163">
        <v>2</v>
      </c>
      <c r="I163">
        <v>4</v>
      </c>
      <c r="J163">
        <v>0.92100000000000004</v>
      </c>
      <c r="K163">
        <v>0.91100000000000003</v>
      </c>
      <c r="L163">
        <v>0.91600000000000004</v>
      </c>
      <c r="M163">
        <v>0.93300000000000005</v>
      </c>
    </row>
    <row r="165" spans="3:13" x14ac:dyDescent="0.35">
      <c r="G165">
        <v>1</v>
      </c>
      <c r="H165">
        <v>2</v>
      </c>
      <c r="I165">
        <v>3</v>
      </c>
      <c r="J165">
        <v>0.92700000000000005</v>
      </c>
      <c r="K165">
        <v>0.91100000000000003</v>
      </c>
      <c r="L165">
        <v>0.91900000000000004</v>
      </c>
      <c r="M165">
        <v>0.93600000000000005</v>
      </c>
    </row>
  </sheetData>
  <mergeCells count="147">
    <mergeCell ref="L129:L130"/>
    <mergeCell ref="M129:M130"/>
    <mergeCell ref="E131:E132"/>
    <mergeCell ref="F131:F132"/>
    <mergeCell ref="G131:G132"/>
    <mergeCell ref="H131:H132"/>
    <mergeCell ref="I131:I132"/>
    <mergeCell ref="J131:J132"/>
    <mergeCell ref="K131:K132"/>
    <mergeCell ref="L131:L132"/>
    <mergeCell ref="M131:M132"/>
    <mergeCell ref="H127:H128"/>
    <mergeCell ref="I127:I128"/>
    <mergeCell ref="J127:J128"/>
    <mergeCell ref="K127:K128"/>
    <mergeCell ref="E129:E130"/>
    <mergeCell ref="F129:F130"/>
    <mergeCell ref="G129:G130"/>
    <mergeCell ref="H129:H130"/>
    <mergeCell ref="I129:I130"/>
    <mergeCell ref="J129:J130"/>
    <mergeCell ref="K129:K130"/>
    <mergeCell ref="C127:C132"/>
    <mergeCell ref="D127:D132"/>
    <mergeCell ref="E127:E128"/>
    <mergeCell ref="F127:F128"/>
    <mergeCell ref="G127:G128"/>
    <mergeCell ref="M123:M124"/>
    <mergeCell ref="E125:E126"/>
    <mergeCell ref="F125:F126"/>
    <mergeCell ref="G125:G126"/>
    <mergeCell ref="H125:H126"/>
    <mergeCell ref="I125:I126"/>
    <mergeCell ref="J125:J126"/>
    <mergeCell ref="K125:K126"/>
    <mergeCell ref="L125:L126"/>
    <mergeCell ref="M125:M126"/>
    <mergeCell ref="H123:H124"/>
    <mergeCell ref="I123:I124"/>
    <mergeCell ref="J123:J124"/>
    <mergeCell ref="K123:K124"/>
    <mergeCell ref="L123:L124"/>
    <mergeCell ref="C113:C126"/>
    <mergeCell ref="D113:D126"/>
    <mergeCell ref="E123:E124"/>
    <mergeCell ref="F123:F124"/>
    <mergeCell ref="M119:M120"/>
    <mergeCell ref="E121:E122"/>
    <mergeCell ref="F121:F122"/>
    <mergeCell ref="G121:G122"/>
    <mergeCell ref="H121:H122"/>
    <mergeCell ref="I121:I122"/>
    <mergeCell ref="J121:J122"/>
    <mergeCell ref="K121:K122"/>
    <mergeCell ref="L121:L122"/>
    <mergeCell ref="M121:M122"/>
    <mergeCell ref="H119:H120"/>
    <mergeCell ref="I119:I120"/>
    <mergeCell ref="J119:J120"/>
    <mergeCell ref="K119:K120"/>
    <mergeCell ref="L119:L120"/>
    <mergeCell ref="E119:E120"/>
    <mergeCell ref="F119:F120"/>
    <mergeCell ref="G119:G120"/>
    <mergeCell ref="H117:H118"/>
    <mergeCell ref="I117:I118"/>
    <mergeCell ref="J117:J118"/>
    <mergeCell ref="K117:K118"/>
    <mergeCell ref="L117:L118"/>
    <mergeCell ref="M117:M118"/>
    <mergeCell ref="F115:F116"/>
    <mergeCell ref="G115:G116"/>
    <mergeCell ref="H115:H116"/>
    <mergeCell ref="I115:I116"/>
    <mergeCell ref="J115:J116"/>
    <mergeCell ref="K115:K116"/>
    <mergeCell ref="G123:G124"/>
    <mergeCell ref="H109:H110"/>
    <mergeCell ref="I109:I110"/>
    <mergeCell ref="J109:J110"/>
    <mergeCell ref="K109:K110"/>
    <mergeCell ref="C111:C112"/>
    <mergeCell ref="D111:D112"/>
    <mergeCell ref="E111:E112"/>
    <mergeCell ref="F111:F112"/>
    <mergeCell ref="G111:G112"/>
    <mergeCell ref="H111:H112"/>
    <mergeCell ref="I111:I112"/>
    <mergeCell ref="J111:J112"/>
    <mergeCell ref="K111:K112"/>
    <mergeCell ref="C109:C110"/>
    <mergeCell ref="D109:D110"/>
    <mergeCell ref="E109:E110"/>
    <mergeCell ref="F109:F110"/>
    <mergeCell ref="G109:G110"/>
    <mergeCell ref="H113:H114"/>
    <mergeCell ref="I113:I114"/>
    <mergeCell ref="E117:E118"/>
    <mergeCell ref="F117:F118"/>
    <mergeCell ref="G117:G118"/>
    <mergeCell ref="J113:J114"/>
    <mergeCell ref="K113:K114"/>
    <mergeCell ref="E115:E116"/>
    <mergeCell ref="J105:J106"/>
    <mergeCell ref="K105:K106"/>
    <mergeCell ref="L105:L106"/>
    <mergeCell ref="M105:M106"/>
    <mergeCell ref="N105:N106"/>
    <mergeCell ref="O105:O106"/>
    <mergeCell ref="E113:E114"/>
    <mergeCell ref="F113:F114"/>
    <mergeCell ref="G113:G114"/>
    <mergeCell ref="L115:L116"/>
    <mergeCell ref="M115:M116"/>
    <mergeCell ref="D107:D108"/>
    <mergeCell ref="H107:H108"/>
    <mergeCell ref="I107:I108"/>
    <mergeCell ref="J107:J108"/>
    <mergeCell ref="K107:K108"/>
    <mergeCell ref="L107:L108"/>
    <mergeCell ref="M107:M108"/>
    <mergeCell ref="N107:N108"/>
    <mergeCell ref="O107:O108"/>
    <mergeCell ref="C103:C108"/>
    <mergeCell ref="D103:D104"/>
    <mergeCell ref="E103:E108"/>
    <mergeCell ref="F103:F108"/>
    <mergeCell ref="G103:G108"/>
    <mergeCell ref="A1:F1"/>
    <mergeCell ref="G1:J1"/>
    <mergeCell ref="K1:N1"/>
    <mergeCell ref="C101:C102"/>
    <mergeCell ref="D101:D102"/>
    <mergeCell ref="E101:E102"/>
    <mergeCell ref="F101:F102"/>
    <mergeCell ref="G101:G102"/>
    <mergeCell ref="H101:H102"/>
    <mergeCell ref="I101:I102"/>
    <mergeCell ref="J101:J102"/>
    <mergeCell ref="K101:K102"/>
    <mergeCell ref="H103:H104"/>
    <mergeCell ref="I103:I104"/>
    <mergeCell ref="J103:J104"/>
    <mergeCell ref="K103:K104"/>
    <mergeCell ref="D105:D106"/>
    <mergeCell ref="H105:H106"/>
    <mergeCell ref="I105:I106"/>
  </mergeCells>
  <phoneticPr fontId="2" type="noConversion"/>
  <pageMargins left="0.7" right="0.7" top="0.75" bottom="0.75" header="0.3" footer="0.3"/>
  <pageSetup orientation="portrait" r:id="rId1"/>
  <drawing r:id="rId2"/>
  <tableParts count="2">
    <tablePart r:id="rId3"/>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BE4FD-0076-4D6C-8665-0A8750B733FA}">
  <dimension ref="A1:O18"/>
  <sheetViews>
    <sheetView workbookViewId="0">
      <selection activeCell="D7" sqref="D7"/>
    </sheetView>
  </sheetViews>
  <sheetFormatPr defaultRowHeight="14.5" x14ac:dyDescent="0.35"/>
  <cols>
    <col min="1" max="1" width="11.6328125" customWidth="1"/>
    <col min="2" max="2" width="16.6328125" customWidth="1"/>
    <col min="6" max="6" width="52.81640625" customWidth="1"/>
    <col min="12" max="12" width="11.36328125" customWidth="1"/>
    <col min="15" max="15" width="13.90625" customWidth="1"/>
    <col min="16" max="16" width="47.54296875" customWidth="1"/>
  </cols>
  <sheetData>
    <row r="1" spans="1:15" ht="14.5" customHeight="1" x14ac:dyDescent="0.35">
      <c r="A1" s="32" t="s">
        <v>8325</v>
      </c>
      <c r="B1" s="32"/>
      <c r="C1" s="32"/>
      <c r="J1" s="31" t="s">
        <v>8276</v>
      </c>
      <c r="K1" s="31"/>
      <c r="L1" s="31"/>
      <c r="M1" s="31"/>
      <c r="N1" s="31"/>
      <c r="O1" s="31"/>
    </row>
    <row r="2" spans="1:15" x14ac:dyDescent="0.35">
      <c r="A2" t="s">
        <v>7538</v>
      </c>
      <c r="B2" t="s">
        <v>8326</v>
      </c>
      <c r="C2" t="s">
        <v>7539</v>
      </c>
      <c r="J2" t="s">
        <v>8277</v>
      </c>
      <c r="K2" t="s">
        <v>7482</v>
      </c>
      <c r="L2" t="s">
        <v>8278</v>
      </c>
      <c r="M2" t="s">
        <v>7484</v>
      </c>
      <c r="N2" t="s">
        <v>8318</v>
      </c>
      <c r="O2" t="s">
        <v>7474</v>
      </c>
    </row>
    <row r="3" spans="1:15" x14ac:dyDescent="0.35">
      <c r="A3" t="s">
        <v>1053</v>
      </c>
      <c r="B3" t="s">
        <v>8327</v>
      </c>
      <c r="C3" t="s">
        <v>5119</v>
      </c>
      <c r="J3" t="s">
        <v>8279</v>
      </c>
      <c r="K3">
        <v>1</v>
      </c>
      <c r="L3">
        <v>2</v>
      </c>
      <c r="M3">
        <v>3</v>
      </c>
      <c r="N3" s="24" cm="1">
        <f t="array" aca="1" ref="N3" ca="1">MAX(_xlfn._xlws.FILTER(models_table[Accuracy],models_table[configuration]=hyperparameter_configurations[[#This Row],[Config]],"0"))</f>
        <v>0.93732193732193736</v>
      </c>
      <c r="O3" t="str" cm="1">
        <f t="array" aca="1" ref="O3" ca="1">_xlfn._xlws.FILTER(models_table[Model],(models_table[Accuracy]=hyperparameter_configurations[[#This Row],[Best Accuracy]])*(models_table[configuration]=hyperparameter_configurations[[#This Row],[Config]]))</f>
        <v>ft:gpt-3.5-turbo-0125:personal:d4-70-3ft-v2:9ZIwHk4L</v>
      </c>
    </row>
    <row r="4" spans="1:15" x14ac:dyDescent="0.35">
      <c r="A4" t="s">
        <v>1107</v>
      </c>
      <c r="B4" t="s">
        <v>8328</v>
      </c>
      <c r="C4" t="s">
        <v>5190</v>
      </c>
      <c r="J4" t="s">
        <v>8280</v>
      </c>
      <c r="K4">
        <v>2</v>
      </c>
      <c r="L4">
        <v>1.5</v>
      </c>
      <c r="M4">
        <v>5</v>
      </c>
      <c r="N4" s="24" cm="1">
        <f t="array" ref="N4">MAX(_xlfn._xlws.FILTER(models_table[Accuracy],models_table[configuration]=hyperparameter_configurations[[#This Row],[Config]],"0"))</f>
        <v>0.91111111111111109</v>
      </c>
      <c r="O4" t="str" cm="1">
        <f t="array" aca="1" ref="O4" ca="1">_xlfn._xlws.FILTER(models_table[Model],(models_table[Accuracy]=hyperparameter_configurations[[#This Row],[Best Accuracy]])*(models_table[configuration]=hyperparameter_configurations[[#This Row],[Config]]))</f>
        <v>ft:gpt-3.5-turbo-0125:personal:d4-70-2ft-c2:9YuPjLvv</v>
      </c>
    </row>
    <row r="5" spans="1:15" x14ac:dyDescent="0.35">
      <c r="A5" t="s">
        <v>1100</v>
      </c>
      <c r="B5" t="s">
        <v>8329</v>
      </c>
      <c r="C5" t="s">
        <v>5137</v>
      </c>
      <c r="J5" t="s">
        <v>8281</v>
      </c>
      <c r="K5">
        <v>4</v>
      </c>
      <c r="L5">
        <v>1</v>
      </c>
      <c r="M5">
        <v>10</v>
      </c>
      <c r="N5" s="24" cm="1">
        <f t="array" ref="N5">MAX(_xlfn._xlws.FILTER(models_table[Accuracy],models_table[configuration]=hyperparameter_configurations[[#This Row],[Config]],"0"))</f>
        <v>0.91111111111111109</v>
      </c>
      <c r="O5" t="str" cm="1">
        <f t="array" aca="1" ref="O5" ca="1">_xlfn._xlws.FILTER(models_table[Model],(models_table[Accuracy]=hyperparameter_configurations[[#This Row],[Best Accuracy]])*(models_table[configuration]=hyperparameter_configurations[[#This Row],[Config]]))</f>
        <v>ft:gpt-3.5-turbo-0125:personal:d4-70-2ft-c3:9YxKZf63</v>
      </c>
    </row>
    <row r="6" spans="1:15" x14ac:dyDescent="0.35">
      <c r="A6" t="s">
        <v>1231</v>
      </c>
      <c r="B6" t="s">
        <v>8330</v>
      </c>
      <c r="C6" t="s">
        <v>5130</v>
      </c>
      <c r="J6" t="s">
        <v>8282</v>
      </c>
      <c r="K6">
        <v>2</v>
      </c>
      <c r="L6">
        <v>2</v>
      </c>
      <c r="M6">
        <v>5</v>
      </c>
      <c r="N6" s="24" cm="1">
        <f t="array" ref="N6">MAX(_xlfn._xlws.FILTER(models_table[Accuracy],models_table[configuration]=hyperparameter_configurations[[#This Row],[Config]],"0"))</f>
        <v>0.9177777777777778</v>
      </c>
      <c r="O6" t="str" cm="1">
        <f t="array" aca="1" ref="O6" ca="1">_xlfn._xlws.FILTER(models_table[Model],(models_table[Accuracy]=hyperparameter_configurations[[#This Row],[Best Accuracy]])*(models_table[configuration]=hyperparameter_configurations[[#This Row],[Config]]))</f>
        <v>ft:gpt-3.5-turbo-0125:personal:d4-70-2ft-c4:9YxmenJi</v>
      </c>
    </row>
    <row r="7" spans="1:15" x14ac:dyDescent="0.35">
      <c r="J7" t="s">
        <v>8283</v>
      </c>
      <c r="K7">
        <v>4</v>
      </c>
      <c r="L7">
        <v>1.5</v>
      </c>
      <c r="M7">
        <v>3</v>
      </c>
      <c r="N7" s="24" cm="1">
        <f t="array" ref="N7">MAX(_xlfn._xlws.FILTER(models_table[Accuracy],models_table[configuration]=hyperparameter_configurations[[#This Row],[Config]],"0"))</f>
        <v>0.9244444444444444</v>
      </c>
      <c r="O7" t="str" cm="1">
        <f t="array" aca="1" ref="O7" ca="1">_xlfn._xlws.FILTER(models_table[Model],(models_table[Accuracy]=hyperparameter_configurations[[#This Row],[Best Accuracy]])*(models_table[configuration]=hyperparameter_configurations[[#This Row],[Config]]))</f>
        <v>ft:gpt-3.5-turbo-0125:personal:d4-70-2ft-c5:9YxTToP8</v>
      </c>
    </row>
    <row r="8" spans="1:15" ht="14.5" customHeight="1" x14ac:dyDescent="0.35">
      <c r="J8" t="s">
        <v>8298</v>
      </c>
      <c r="K8">
        <v>4</v>
      </c>
      <c r="L8">
        <v>1</v>
      </c>
      <c r="M8">
        <v>3</v>
      </c>
      <c r="N8" s="24" cm="1">
        <f t="array" ref="N8">MAX(_xlfn._xlws.FILTER(models_table[Accuracy],models_table[configuration]=hyperparameter_configurations[[#This Row],[Config]],"0"))</f>
        <v>0.92888888888888888</v>
      </c>
      <c r="O8" t="str" cm="1">
        <f t="array" aca="1" ref="O8" ca="1">_xlfn._xlws.FILTER(models_table[Model],(models_table[Accuracy]=hyperparameter_configurations[[#This Row],[Best Accuracy]])*(models_table[configuration]=hyperparameter_configurations[[#This Row],[Config]]))</f>
        <v>ft:gpt-3.5-turbo-0125:personal:d4-70-2ft-c6:9ZIFhLwZ</v>
      </c>
    </row>
    <row r="9" spans="1:15" x14ac:dyDescent="0.35">
      <c r="J9" t="s">
        <v>8307</v>
      </c>
      <c r="K9">
        <v>4</v>
      </c>
      <c r="L9">
        <v>0.5</v>
      </c>
      <c r="M9">
        <v>3</v>
      </c>
      <c r="N9" s="24" cm="1">
        <f t="array" ref="N9">MAX(_xlfn._xlws.FILTER(models_table[Accuracy],models_table[configuration]=hyperparameter_configurations[[#This Row],[Config]],"0"))</f>
        <v>0.92888888888888888</v>
      </c>
      <c r="O9" t="str" cm="1">
        <f t="array" aca="1" ref="O9" ca="1">_xlfn._xlws.FILTER(models_table[Model],(models_table[Accuracy]=hyperparameter_configurations[[#This Row],[Best Accuracy]])*(models_table[configuration]=hyperparameter_configurations[[#This Row],[Config]]))</f>
        <v>ft:gpt-3.5-turbo-0125:personal:d4-70-2ft-c7:9ZJADwvh</v>
      </c>
    </row>
    <row r="10" spans="1:15" x14ac:dyDescent="0.35">
      <c r="J10" t="s">
        <v>8312</v>
      </c>
      <c r="K10">
        <v>5</v>
      </c>
      <c r="L10">
        <v>0.5</v>
      </c>
      <c r="M10">
        <v>3</v>
      </c>
      <c r="N10" s="24" cm="1">
        <f t="array" ref="N10">MAX(_xlfn._xlws.FILTER(models_table[Accuracy],models_table[configuration]=hyperparameter_configurations[[#This Row],[Config]],"0"))</f>
        <v>0.90666666666666662</v>
      </c>
      <c r="O10" t="str" cm="1">
        <f t="array" aca="1" ref="O10" ca="1">_xlfn._xlws.FILTER(models_table[Model],(models_table[Accuracy]=hyperparameter_configurations[[#This Row],[Best Accuracy]])*(models_table[configuration]=hyperparameter_configurations[[#This Row],[Config]]))</f>
        <v>ft:gpt-3.5-turbo-0125:personal:d4-70-3ft-v2-c8:9ZJZcku6</v>
      </c>
    </row>
    <row r="11" spans="1:15" x14ac:dyDescent="0.35">
      <c r="J11" t="s">
        <v>8315</v>
      </c>
      <c r="K11">
        <v>2</v>
      </c>
      <c r="L11">
        <v>1</v>
      </c>
      <c r="M11">
        <v>3</v>
      </c>
      <c r="N11" s="24" cm="1">
        <f t="array" ref="N11">MAX(_xlfn._xlws.FILTER(models_table[Accuracy],models_table[configuration]=hyperparameter_configurations[[#This Row],[Config]],"0"))</f>
        <v>0.91333333333333333</v>
      </c>
      <c r="O11" t="str" cm="1">
        <f t="array" aca="1" ref="O11" ca="1">_xlfn._xlws.FILTER(models_table[Model],(models_table[Accuracy]=hyperparameter_configurations[[#This Row],[Best Accuracy]])*(models_table[configuration]=hyperparameter_configurations[[#This Row],[Config]]))</f>
        <v>ft:gpt-3.5-turbo-0125:personal:d4-70-3ft-v2-c9:9ZKqqyaw</v>
      </c>
    </row>
    <row r="12" spans="1:15" x14ac:dyDescent="0.35">
      <c r="J12" t="s">
        <v>8320</v>
      </c>
      <c r="K12">
        <v>1</v>
      </c>
      <c r="L12">
        <v>2</v>
      </c>
      <c r="M12">
        <v>4</v>
      </c>
      <c r="N12" s="24" cm="1">
        <f t="array" ref="N12">MAX(_xlfn._xlws.FILTER(models_table[Accuracy],models_table[configuration]=hyperparameter_configurations[[#This Row],[Config]],"0"))</f>
        <v>0.93333333333333335</v>
      </c>
      <c r="O12" t="str" cm="1">
        <f t="array" aca="1" ref="O12" ca="1">_xlfn._xlws.FILTER(models_table[Model],(models_table[Accuracy]=hyperparameter_configurations[[#This Row],[Best Accuracy]])*(models_table[configuration]=hyperparameter_configurations[[#This Row],[Config]]))</f>
        <v>ft:gpt-3.5-turbo-0125:personal:d4-70-3ft-v2-c10:9ZLnhX8G</v>
      </c>
    </row>
    <row r="13" spans="1:15" x14ac:dyDescent="0.35">
      <c r="J13" t="s">
        <v>8284</v>
      </c>
      <c r="K13" t="s">
        <v>7485</v>
      </c>
      <c r="L13" t="s">
        <v>7485</v>
      </c>
      <c r="M13" t="s">
        <v>7485</v>
      </c>
      <c r="N13" s="24" cm="1">
        <f t="array" aca="1" ref="N13" ca="1">MAX(_xlfn._xlws.FILTER(models_table[Accuracy],models_table[configuration]=hyperparameter_configurations[[#This Row],[Config]],"0"))</f>
        <v>0.69940476190476186</v>
      </c>
      <c r="O13" t="str" cm="1">
        <f t="array" aca="1" ref="O13" ca="1">_xlfn._xlws.FILTER(models_table[Model],(models_table[Accuracy]=hyperparameter_configurations[[#This Row],[Best Accuracy]])*(models_table[configuration]=hyperparameter_configurations[[#This Row],[Config]]))</f>
        <v>gpt-3.5-turbo-0125</v>
      </c>
    </row>
    <row r="14" spans="1:15" x14ac:dyDescent="0.35">
      <c r="E14" t="s">
        <v>7486</v>
      </c>
      <c r="F14" t="s">
        <v>7487</v>
      </c>
      <c r="G14" t="s">
        <v>8272</v>
      </c>
    </row>
    <row r="15" spans="1:15" ht="116" x14ac:dyDescent="0.35">
      <c r="E15" t="s">
        <v>7488</v>
      </c>
      <c r="F15" s="22" t="s">
        <v>7490</v>
      </c>
      <c r="G15" s="22" t="s">
        <v>7494</v>
      </c>
    </row>
    <row r="16" spans="1:15" ht="145" x14ac:dyDescent="0.35">
      <c r="E16" t="s">
        <v>7489</v>
      </c>
      <c r="F16" s="22" t="s">
        <v>7845</v>
      </c>
      <c r="G16" s="22" t="s">
        <v>7850</v>
      </c>
    </row>
    <row r="17" spans="5:7" ht="145" x14ac:dyDescent="0.35">
      <c r="E17" t="s">
        <v>8266</v>
      </c>
      <c r="F17" s="22" t="s">
        <v>8267</v>
      </c>
      <c r="G17" s="22" t="s">
        <v>8273</v>
      </c>
    </row>
    <row r="18" spans="5:7" ht="145" x14ac:dyDescent="0.35">
      <c r="E18" t="s">
        <v>8303</v>
      </c>
      <c r="F18" s="22" t="s">
        <v>8304</v>
      </c>
      <c r="G18" s="22" t="s">
        <v>8305</v>
      </c>
    </row>
  </sheetData>
  <mergeCells count="2">
    <mergeCell ref="J1:O1"/>
    <mergeCell ref="A1:C1"/>
  </mergeCells>
  <pageMargins left="0.7" right="0.7" top="0.75" bottom="0.75" header="0.3" footer="0.3"/>
  <tableParts count="3">
    <tablePart r:id="rId1"/>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82</vt:i4>
      </vt:variant>
    </vt:vector>
  </HeadingPairs>
  <TitlesOfParts>
    <vt:vector size="98" baseType="lpstr">
      <vt:lpstr>d4_labelled</vt:lpstr>
      <vt:lpstr>d4_test80</vt:lpstr>
      <vt:lpstr>d4_test70</vt:lpstr>
      <vt:lpstr>d4_test70_2ft</vt:lpstr>
      <vt:lpstr>d3_labelled</vt:lpstr>
      <vt:lpstr>d3_test70</vt:lpstr>
      <vt:lpstr>d2_labelled</vt:lpstr>
      <vt:lpstr>d2_test70</vt:lpstr>
      <vt:lpstr>d1_labelled</vt:lpstr>
      <vt:lpstr>d1_test80</vt:lpstr>
      <vt:lpstr>apple</vt:lpstr>
      <vt:lpstr>d1_test70</vt:lpstr>
      <vt:lpstr>gplay</vt:lpstr>
      <vt:lpstr>apple_from_gplay</vt:lpstr>
      <vt:lpstr>models</vt:lpstr>
      <vt:lpstr>legend</vt:lpstr>
      <vt:lpstr>d1_70_acc</vt:lpstr>
      <vt:lpstr>d1_70_acc_gpt</vt:lpstr>
      <vt:lpstr>d1_70_pre</vt:lpstr>
      <vt:lpstr>d1_70_pre_gpt</vt:lpstr>
      <vt:lpstr>d1_70_rec</vt:lpstr>
      <vt:lpstr>d1_70_rec_gpt</vt:lpstr>
      <vt:lpstr>d1_80_acc</vt:lpstr>
      <vt:lpstr>d1_80_acc_gpt</vt:lpstr>
      <vt:lpstr>d1_80_pre</vt:lpstr>
      <vt:lpstr>d1_80_pre_gpt</vt:lpstr>
      <vt:lpstr>d1_80_prec</vt:lpstr>
      <vt:lpstr>d1_80_rec</vt:lpstr>
      <vt:lpstr>d1_80_rec_gpt</vt:lpstr>
      <vt:lpstr>d2_70_acc</vt:lpstr>
      <vt:lpstr>d2_70_acc_gpt</vt:lpstr>
      <vt:lpstr>d2_70_pre</vt:lpstr>
      <vt:lpstr>d2_70_pre_gpt</vt:lpstr>
      <vt:lpstr>d2_70_rec</vt:lpstr>
      <vt:lpstr>d2_70_rec_gpt</vt:lpstr>
      <vt:lpstr>d3_70_acc</vt:lpstr>
      <vt:lpstr>d3_70_acc_2f</vt:lpstr>
      <vt:lpstr>d3_70_acc_gpt</vt:lpstr>
      <vt:lpstr>d3_70_acc_gpt_2f</vt:lpstr>
      <vt:lpstr>d3_70_pre</vt:lpstr>
      <vt:lpstr>d3_70_pre_2f</vt:lpstr>
      <vt:lpstr>d3_70_pre_gpt</vt:lpstr>
      <vt:lpstr>d3_70_pre_gpt_2f</vt:lpstr>
      <vt:lpstr>d3_70_rec</vt:lpstr>
      <vt:lpstr>d3_70_rec_2f</vt:lpstr>
      <vt:lpstr>d3_70_rec_gpt</vt:lpstr>
      <vt:lpstr>d3_70_rec_gpt_2f</vt:lpstr>
      <vt:lpstr>d4_70_acc</vt:lpstr>
      <vt:lpstr>d4_70_acc_2ft</vt:lpstr>
      <vt:lpstr>d4_70_acc_2ft_c2</vt:lpstr>
      <vt:lpstr>d4_70_acc_2ft_c3</vt:lpstr>
      <vt:lpstr>d4_70_acc_2ft_c4</vt:lpstr>
      <vt:lpstr>d4_70_acc_2ft_c5</vt:lpstr>
      <vt:lpstr>d4_70_acc_2ft_c6</vt:lpstr>
      <vt:lpstr>d4_70_acc_2ft_c7</vt:lpstr>
      <vt:lpstr>d4_70_acc_3ft</vt:lpstr>
      <vt:lpstr>d4_70_acc_3ft_v2</vt:lpstr>
      <vt:lpstr>d4_70_acc_3ft_v2_c10</vt:lpstr>
      <vt:lpstr>d4_70_acc_3ft_v2_c8</vt:lpstr>
      <vt:lpstr>d4_70_acc_3ft_v2_c9</vt:lpstr>
      <vt:lpstr>d4_70_acc_gpt</vt:lpstr>
      <vt:lpstr>d4_70_acc_gpt_2ft</vt:lpstr>
      <vt:lpstr>d4_70_pre</vt:lpstr>
      <vt:lpstr>d4_70_pre_2ft</vt:lpstr>
      <vt:lpstr>d4_70_pre_2ft_c2</vt:lpstr>
      <vt:lpstr>d4_70_pre_2ft_c3</vt:lpstr>
      <vt:lpstr>d4_70_pre_2ft_c4</vt:lpstr>
      <vt:lpstr>d4_70_pre_2ft_c5</vt:lpstr>
      <vt:lpstr>d4_70_pre_2ft_c6</vt:lpstr>
      <vt:lpstr>d4_70_pre_2ft_c7</vt:lpstr>
      <vt:lpstr>d4_70_pre_3ft</vt:lpstr>
      <vt:lpstr>d4_70_pre_3ft_v2</vt:lpstr>
      <vt:lpstr>d4_70_pre_3ft_v2_c10</vt:lpstr>
      <vt:lpstr>d4_70_pre_3ft_v2_c8</vt:lpstr>
      <vt:lpstr>d4_70_pre_3ft_v2_c9</vt:lpstr>
      <vt:lpstr>d4_70_pre_gpt</vt:lpstr>
      <vt:lpstr>d4_70_pre_gpt_2ft</vt:lpstr>
      <vt:lpstr>d4_70_rec</vt:lpstr>
      <vt:lpstr>d4_70_rec_2ft</vt:lpstr>
      <vt:lpstr>d4_70_rec_2ft_c2</vt:lpstr>
      <vt:lpstr>d4_70_rec_2ft_c3</vt:lpstr>
      <vt:lpstr>d4_70_rec_2ft_c4</vt:lpstr>
      <vt:lpstr>d4_70_rec_2ft_c5</vt:lpstr>
      <vt:lpstr>d4_70_rec_2ft_c6</vt:lpstr>
      <vt:lpstr>d4_70_rec_2ft_c7</vt:lpstr>
      <vt:lpstr>d4_70_rec_3ft</vt:lpstr>
      <vt:lpstr>d4_70_rec_3ft_v2</vt:lpstr>
      <vt:lpstr>d4_70_rec_3ft_v2_c10</vt:lpstr>
      <vt:lpstr>d4_70_rec_3ft_v2_c8</vt:lpstr>
      <vt:lpstr>d4_70_rec_3ft_v2_c9</vt:lpstr>
      <vt:lpstr>d4_70_rec_gpt</vt:lpstr>
      <vt:lpstr>d4_70_rec_gpt_2ft</vt:lpstr>
      <vt:lpstr>d4_80_acc</vt:lpstr>
      <vt:lpstr>d4_80_acc_gpt</vt:lpstr>
      <vt:lpstr>d4_80_pre</vt:lpstr>
      <vt:lpstr>d4_80_pre_gpt</vt:lpstr>
      <vt:lpstr>d4_80_rec</vt:lpstr>
      <vt:lpstr>d4_80_rec_gpt</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2015-06-05T18:17:20Z</dcterms:created>
  <dcterms:modified xsi:type="dcterms:W3CDTF">2024-07-09T13:11:00Z</dcterms:modified>
  <cp:category/>
  <cp:contentStatus/>
</cp:coreProperties>
</file>